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wsSortMap1.xml" ContentType="application/vnd.ms-excel.wsSortMap+xml"/>
  <Override PartName="/xl/worksheets/wsSortMap2.xml" ContentType="application/vnd.ms-excel.wsSortMap+xml"/>
  <Override PartName="/xl/worksheets/wsSortMap3.xml" ContentType="application/vnd.ms-excel.wsSortMap+xml"/>
  <Override PartName="/xl/worksheets/wsSortMap4.xml" ContentType="application/vnd.ms-excel.wsSortMap+xml"/>
  <Override PartName="/xl/worksheets/wsSortMap5.xml" ContentType="application/vnd.ms-excel.wsSortMap+xml"/>
  <Override PartName="/xl/worksheets/wsSortMap6.xml" ContentType="application/vnd.ms-excel.wsSortMap+xml"/>
  <Override PartName="/xl/worksheets/wsSortMap7.xml" ContentType="application/vnd.ms-excel.wsSortMap+xml"/>
  <Override PartName="/xl/worksheets/wsSortMap8.xml" ContentType="application/vnd.ms-excel.wsSortMap+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08"/>
  <workbookPr/>
  <mc:AlternateContent xmlns:mc="http://schemas.openxmlformats.org/markup-compatibility/2006">
    <mc:Choice Requires="x15">
      <x15ac:absPath xmlns:x15ac="http://schemas.microsoft.com/office/spreadsheetml/2010/11/ac" url="/Users/mat/Projects/Work/total product lists/"/>
    </mc:Choice>
  </mc:AlternateContent>
  <xr:revisionPtr revIDLastSave="0" documentId="13_ncr:1_{E2252B84-3B35-3043-91D3-3B6D9705B994}" xr6:coauthVersionLast="45" xr6:coauthVersionMax="45" xr10:uidLastSave="{00000000-0000-0000-0000-000000000000}"/>
  <bookViews>
    <workbookView xWindow="-2240" yWindow="-21140" windowWidth="38400" windowHeight="21140" tabRatio="625" activeTab="10" xr2:uid="{00000000-000D-0000-FFFF-FFFF00000000}"/>
  </bookViews>
  <sheets>
    <sheet name="Finished Goods" sheetId="2" r:id="rId1"/>
    <sheet name="Bulk Liquids" sheetId="3" r:id="rId2"/>
    <sheet name="Web" sheetId="5" r:id="rId3"/>
    <sheet name="Cans" sheetId="6" r:id="rId4"/>
    <sheet name="Tray" sheetId="15" r:id="rId5"/>
    <sheet name="Lids" sheetId="7" r:id="rId6"/>
    <sheet name="Applicators" sheetId="4" r:id="rId7"/>
    <sheet name="Boxes" sheetId="9" r:id="rId8"/>
    <sheet name="Shippers" sheetId="8" r:id="rId9"/>
    <sheet name="Labels" sheetId="10" r:id="rId10"/>
    <sheet name="Chemicals" sheetId="12" r:id="rId11"/>
    <sheet name="Validation" sheetId="16" r:id="rId12"/>
    <sheet name="Analytical Releases_10_Months" sheetId="1" r:id="rId13"/>
    <sheet name="Chemicals-old" sheetId="11" r:id="rId14"/>
    <sheet name="Boxes Catagories" sheetId="14" r:id="rId15"/>
    <sheet name="Shipper Catagories" sheetId="13" r:id="rId16"/>
  </sheets>
  <definedNames>
    <definedName name="_xlnm._FilterDatabase" localSheetId="6" hidden="1">Applicators!$A$1:$BN$141</definedName>
    <definedName name="_xlnm._FilterDatabase" localSheetId="7" hidden="1">Boxes!$A$1:$BV$344</definedName>
    <definedName name="_xlnm._FilterDatabase" localSheetId="14" hidden="1">'Boxes Catagories'!$A$1:$I$329</definedName>
    <definedName name="_xlnm._FilterDatabase" localSheetId="1" hidden="1">'Bulk Liquids'!$A$1:$BU$138</definedName>
    <definedName name="_xlnm._FilterDatabase" localSheetId="3" hidden="1">Cans!$A$1:$AT$18</definedName>
    <definedName name="_xlnm._FilterDatabase" localSheetId="10" hidden="1">Chemicals!$A$1:$HA$257</definedName>
    <definedName name="_xlnm._FilterDatabase" localSheetId="13" hidden="1">'Chemicals-old'!$A$1:$DD$199</definedName>
    <definedName name="_xlnm._FilterDatabase" localSheetId="0" hidden="1">'Finished Goods'!$A$1:$CF$294</definedName>
    <definedName name="_xlnm._FilterDatabase" localSheetId="9" hidden="1">Labels!$G$1:$G$1048575</definedName>
    <definedName name="_xlnm._FilterDatabase" localSheetId="5" hidden="1">Lids!$A$1:$BE$102</definedName>
    <definedName name="_xlnm._FilterDatabase" localSheetId="8" hidden="1">Shippers!$A$1:$U$412</definedName>
    <definedName name="_xlnm._FilterDatabase" localSheetId="2" hidden="1">Web!$A$1:$AE$331</definedName>
    <definedName name="Boxes">Boxes!$A$1:$AG$192</definedName>
    <definedName name="Z_01B2B59E_E456_41EE_B2E4_3E9E5A3250E4_.wvu.FilterData" localSheetId="0" hidden="1">'Finished Goods'!$A$1:$BO$147</definedName>
    <definedName name="Z_021F73AF_DAEA_485A_B59E_70190A7B6190_.wvu.FilterData" localSheetId="8" hidden="1">Shippers!$A$1:$U$247</definedName>
    <definedName name="Z_03361667_CC99_4256_AA40_9BCC88E6092D_.wvu.FilterData" localSheetId="7" hidden="1">Boxes!$A$1:$BV$199</definedName>
    <definedName name="Z_03361667_CC99_4256_AA40_9BCC88E6092D_.wvu.FilterData" localSheetId="0" hidden="1">'Finished Goods'!$A$1:$WWI$175</definedName>
    <definedName name="Z_081FEF31_DA14_4FF9_91E0_6D49B7D5E6A0_.wvu.FilterData" localSheetId="13" hidden="1">'Chemicals-old'!$A$1:$DC$199</definedName>
    <definedName name="Z_086B5410_995A_416A_976E_A574A76FD0CB_.wvu.FilterData" localSheetId="7" hidden="1">Boxes!$A$1:$BV$185</definedName>
    <definedName name="Z_116EFB82_B219_4D58_B6A5_CFECB6241E6A_.wvu.FilterData" localSheetId="13" hidden="1">'Chemicals-old'!$A$1:$WZC$198</definedName>
    <definedName name="Z_172B8D42_70E6_47E0_8D18_0E29401489CD_.wvu.FilterData" localSheetId="0" hidden="1">'Finished Goods'!$A$1:$WWI$158</definedName>
    <definedName name="Z_172B8D42_70E6_47E0_8D18_0E29401489CD_.wvu.FilterData" localSheetId="9" hidden="1">Labels!$1:$410</definedName>
    <definedName name="Z_19007C3A_CAFD_4C7A_93FF_176788847BEE_.wvu.FilterData" localSheetId="7" hidden="1">Boxes!$A$1:$BV$220</definedName>
    <definedName name="Z_19007C3A_CAFD_4C7A_93FF_176788847BEE_.wvu.FilterData" localSheetId="10" hidden="1">Chemicals!$A$1:$GH$188</definedName>
    <definedName name="Z_19007C3A_CAFD_4C7A_93FF_176788847BEE_.wvu.FilterData" localSheetId="0" hidden="1">'Finished Goods'!$A$1:$BP$198</definedName>
    <definedName name="Z_19007C3A_CAFD_4C7A_93FF_176788847BEE_.wvu.FilterData" localSheetId="9" hidden="1">Labels!$A$1:$W$473</definedName>
    <definedName name="Z_1E176852_49E0_4FB2_87AA_B0EC95A95442_.wvu.FilterData" localSheetId="7" hidden="1">Boxes!$A$1:$BV$185</definedName>
    <definedName name="Z_1E176852_49E0_4FB2_87AA_B0EC95A95442_.wvu.FilterData" localSheetId="0" hidden="1">'Finished Goods'!$A$1:$WWI$161</definedName>
    <definedName name="Z_238C37F0_C85D_4361_9DB3_49C0C28E83E1_.wvu.FilterData" localSheetId="13" hidden="1">'Chemicals-old'!$A$1:$WZC$198</definedName>
    <definedName name="Z_2B857CEF_3767_4890_8260_40701820414E_.wvu.FilterData" localSheetId="6" hidden="1">Applicators!$A$1:$BN$140</definedName>
    <definedName name="Z_2BA40E01_8BA7_445A_BF08_7ABD959E9750_.wvu.FilterData" localSheetId="8" hidden="1">Shippers!$A$1:$U$247</definedName>
    <definedName name="Z_32A63C27_0949_4AEF_8E46_7073B763810C_.wvu.FilterData" localSheetId="7" hidden="1">Boxes!$A$1:$BV$201</definedName>
    <definedName name="Z_32A63C27_0949_4AEF_8E46_7073B763810C_.wvu.FilterData" localSheetId="5" hidden="1">Lids!$A$1:$BB$68</definedName>
    <definedName name="Z_32A63C27_0949_4AEF_8E46_7073B763810C_.wvu.FilterData" localSheetId="8" hidden="1">Shippers!$A$1:$U$275</definedName>
    <definedName name="Z_32A63C27_0949_4AEF_8E46_7073B763810C_.wvu.FilterData" localSheetId="2" hidden="1">Web!$A$1:$AD$147</definedName>
    <definedName name="Z_32ECFD73_A520_4847_A790_5125FA593044_.wvu.FilterData" localSheetId="7" hidden="1">Boxes!$A$1:$BV$209</definedName>
    <definedName name="Z_32ECFD73_A520_4847_A790_5125FA593044_.wvu.FilterData" localSheetId="1" hidden="1">'Bulk Liquids'!$A$1:$BJ$97</definedName>
    <definedName name="Z_32ECFD73_A520_4847_A790_5125FA593044_.wvu.FilterData" localSheetId="13" hidden="1">'Chemicals-old'!$A$1:$DC$199</definedName>
    <definedName name="Z_32ECFD73_A520_4847_A790_5125FA593044_.wvu.FilterData" localSheetId="0" hidden="1">'Finished Goods'!$A$1:$WWI$190</definedName>
    <definedName name="Z_32ECFD73_A520_4847_A790_5125FA593044_.wvu.FilterData" localSheetId="9" hidden="1">Labels!$A$1:$W$457</definedName>
    <definedName name="Z_32ECFD73_A520_4847_A790_5125FA593044_.wvu.FilterData" localSheetId="5" hidden="1">Lids!$A$1:$BB$70</definedName>
    <definedName name="Z_32ECFD73_A520_4847_A790_5125FA593044_.wvu.FilterData" localSheetId="8" hidden="1">Shippers!$A$1:$U$287</definedName>
    <definedName name="Z_32ECFD73_A520_4847_A790_5125FA593044_.wvu.FilterData" localSheetId="2" hidden="1">Web!$A$1:$AD$155</definedName>
    <definedName name="Z_335B5DF6_0DCE_494B_B363_AB914DD01D09_.wvu.FilterData" localSheetId="5" hidden="1">Lids!$A$1:$BF$59</definedName>
    <definedName name="Z_35E00E77_C2FD_4222_A467_4D538308D9C1_.wvu.FilterData" localSheetId="7" hidden="1">Boxes!$A$1:$BV$271</definedName>
    <definedName name="Z_35E00E77_C2FD_4222_A467_4D538308D9C1_.wvu.FilterData" localSheetId="9" hidden="1">Labels!$A$1:$W$615</definedName>
    <definedName name="Z_35E00E77_C2FD_4222_A467_4D538308D9C1_.wvu.FilterData" localSheetId="8" hidden="1">Shippers!$A$1:$U$359</definedName>
    <definedName name="Z_37C49EAE_ED89_4618_86E9_9071C69008D3_.wvu.FilterData" localSheetId="0" hidden="1">'Finished Goods'!$A$1:$WWI$157</definedName>
    <definedName name="Z_38171005_3F4F_41F6_9E34_004557545ACA_.wvu.FilterData" localSheetId="9" hidden="1">Labels!$A$1:$V$402</definedName>
    <definedName name="Z_38171005_3F4F_41F6_9E34_004557545ACA_.wvu.FilterData" localSheetId="5" hidden="1">Lids!$A$1:$BB$59</definedName>
    <definedName name="Z_3F16EFDF_7144_4E48_AFEA_BB067FDD0868_.wvu.FilterData" localSheetId="7" hidden="1">Boxes!$A$1:$BV$333</definedName>
    <definedName name="Z_409AF8D4_3097_4422_911B_F51CBD3351C7_.wvu.FilterData" localSheetId="7" hidden="1">Boxes!$A$1:$BV$185</definedName>
    <definedName name="Z_447674F5_FD42_4431_8551_5B04A0089E2B_.wvu.FilterData" localSheetId="7" hidden="1">Boxes!$A$1:$WOY$216</definedName>
    <definedName name="Z_47267077_A6FC_4D61_BB1F_36F16575F7A8_.wvu.FilterData" localSheetId="0" hidden="1">'Finished Goods'!$A$1:$WWI$156</definedName>
    <definedName name="Z_47267077_A6FC_4D61_BB1F_36F16575F7A8_.wvu.FilterData" localSheetId="9" hidden="1">Labels!$1:$410</definedName>
    <definedName name="Z_48AF980F_9105_40BD_B015_4FC4A5925359_.wvu.FilterData" localSheetId="0" hidden="1">'Finished Goods'!$A$1:$CF$282</definedName>
    <definedName name="Z_4D2FFB9C_CE9B_412F_B5C1_7911802983E7_.wvu.FilterData" localSheetId="2" hidden="1">Web!$A$1:$AD$206</definedName>
    <definedName name="Z_4F002920_8799_4EEF_B9B3_BED646547922_.wvu.FilterData" localSheetId="9" hidden="1">Labels!$1:$410</definedName>
    <definedName name="Z_4F002920_8799_4EEF_B9B3_BED646547922_.wvu.FilterData" localSheetId="2" hidden="1">Web!$A$1:$AB$119</definedName>
    <definedName name="Z_4FECC54E_C564_450C_BE7B_DACE5C5A6150_.wvu.FilterData" localSheetId="13" hidden="1">'Chemicals-old'!$A$1:$DC$199</definedName>
    <definedName name="Z_4FECC54E_C564_450C_BE7B_DACE5C5A6150_.wvu.FilterData" localSheetId="5" hidden="1">Lids!$A$1:$BB$70</definedName>
    <definedName name="Z_51392691_29D1_4302_B6DB_261D8103997D_.wvu.FilterData" localSheetId="7" hidden="1">Boxes!$A$1:$BV$291</definedName>
    <definedName name="Z_51392691_29D1_4302_B6DB_261D8103997D_.wvu.FilterData" localSheetId="9" hidden="1">Labels!$A$1:$W$628</definedName>
    <definedName name="Z_51392691_29D1_4302_B6DB_261D8103997D_.wvu.FilterData" localSheetId="8" hidden="1">Shippers!$A$1:$U$368</definedName>
    <definedName name="Z_51392691_29D1_4302_B6DB_261D8103997D_.wvu.FilterData" localSheetId="2" hidden="1">Web!$A$1:$AD$262</definedName>
    <definedName name="Z_51BAF3D5_0497_40DA_9E31_DED2696CC6B4_.wvu.FilterData" localSheetId="7" hidden="1">Boxes!$A$1:$BV$181</definedName>
    <definedName name="Z_5321CD09_EC16_47F7_8AA4_24BD71FF8F01_.wvu.Cols" localSheetId="7" hidden="1">Boxes!$C:$C,Boxes!#REF!</definedName>
    <definedName name="Z_5321CD09_EC16_47F7_8AA4_24BD71FF8F01_.wvu.Cols" localSheetId="13" hidden="1">'Chemicals-old'!$G:$G,'Chemicals-old'!$W:$X</definedName>
    <definedName name="Z_5321CD09_EC16_47F7_8AA4_24BD71FF8F01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5321CD09_EC16_47F7_8AA4_24BD71FF8F01_.wvu.FilterData" localSheetId="6" hidden="1">Applicators!$A$1:$BN$107</definedName>
    <definedName name="Z_5321CD09_EC16_47F7_8AA4_24BD71FF8F01_.wvu.FilterData" localSheetId="7" hidden="1">Boxes!$A$1:$BV$221</definedName>
    <definedName name="Z_5321CD09_EC16_47F7_8AA4_24BD71FF8F01_.wvu.FilterData" localSheetId="1" hidden="1">'Bulk Liquids'!$A$1:$BN$104</definedName>
    <definedName name="Z_5321CD09_EC16_47F7_8AA4_24BD71FF8F01_.wvu.FilterData" localSheetId="3" hidden="1">Cans!$A$1:$AN$14</definedName>
    <definedName name="Z_5321CD09_EC16_47F7_8AA4_24BD71FF8F01_.wvu.FilterData" localSheetId="10" hidden="1">Chemicals!$A$1:$GK$191</definedName>
    <definedName name="Z_5321CD09_EC16_47F7_8AA4_24BD71FF8F01_.wvu.FilterData" localSheetId="13" hidden="1">'Chemicals-old'!$A$1:$DD$199</definedName>
    <definedName name="Z_5321CD09_EC16_47F7_8AA4_24BD71FF8F01_.wvu.FilterData" localSheetId="0" hidden="1">'Finished Goods'!$A$1:$BU$204</definedName>
    <definedName name="Z_5321CD09_EC16_47F7_8AA4_24BD71FF8F01_.wvu.FilterData" localSheetId="9" hidden="1">Labels!$A$1:$W$499</definedName>
    <definedName name="Z_5321CD09_EC16_47F7_8AA4_24BD71FF8F01_.wvu.FilterData" localSheetId="5" hidden="1">Lids!$A$1:$BE$76</definedName>
    <definedName name="Z_5321CD09_EC16_47F7_8AA4_24BD71FF8F01_.wvu.FilterData" localSheetId="8" hidden="1">Shippers!$A$1:$U$303</definedName>
    <definedName name="Z_5321CD09_EC16_47F7_8AA4_24BD71FF8F01_.wvu.FilterData" localSheetId="2" hidden="1">Web!$A$1:$AD$197</definedName>
    <definedName name="Z_532DA6F0_D9F6_4E8F_BF51_456BEEE9F56F_.wvu.FilterData" localSheetId="0" hidden="1">'Finished Goods'!$A$1:$BV$220</definedName>
    <definedName name="Z_551F4FDF_A4E7_491A_9079_AF0A61819507_.wvu.FilterData" localSheetId="7" hidden="1">Boxes!$A$1:$BV$293</definedName>
    <definedName name="Z_551F4FDF_A4E7_491A_9079_AF0A61819507_.wvu.FilterData" localSheetId="14" hidden="1">'Boxes Catagories'!$A$1:$I$329</definedName>
    <definedName name="Z_551F4FDF_A4E7_491A_9079_AF0A61819507_.wvu.FilterData" localSheetId="9" hidden="1">Labels!$A$1:$W$630</definedName>
    <definedName name="Z_57A3A80B_C7B0_4904_9A66_3D8D1CCC4756_.wvu.FilterData" localSheetId="9" hidden="1">Labels!$1:$415</definedName>
    <definedName name="Z_58CB1CF5_09AD_45CE_91ED_DAE2F15C4EE2_.wvu.FilterData" localSheetId="2" hidden="1">Web!$A$1:$Z$117</definedName>
    <definedName name="Z_5A5E75C6_1C4B_453F_9BBD_30DC8F96761D_.wvu.FilterData" localSheetId="13" hidden="1">'Chemicals-old'!$A$1:$WZC$198</definedName>
    <definedName name="Z_6254C9B9_01B2_4C8A_80E8_48116EBD9E48_.wvu.FilterData" localSheetId="7" hidden="1">Boxes!$A$1:$BV$256</definedName>
    <definedName name="Z_6254C9B9_01B2_4C8A_80E8_48116EBD9E48_.wvu.FilterData" localSheetId="10" hidden="1">Chemicals!$A$1:$GQ$206</definedName>
    <definedName name="Z_6254C9B9_01B2_4C8A_80E8_48116EBD9E48_.wvu.FilterData" localSheetId="8" hidden="1">Shippers!$A$1:$U$341</definedName>
    <definedName name="Z_6254C9B9_01B2_4C8A_80E8_48116EBD9E48_.wvu.FilterData" localSheetId="2" hidden="1">Web!$A$1:$AD$241</definedName>
    <definedName name="Z_697847CE_5139_4EBD_A73A_6A939E260B2D_.wvu.Cols" localSheetId="7" hidden="1">Boxes!$C:$C,Boxes!#REF!</definedName>
    <definedName name="Z_697847CE_5139_4EBD_A73A_6A939E260B2D_.wvu.Cols" localSheetId="13" hidden="1">'Chemicals-old'!$G:$G,'Chemicals-old'!$W:$X</definedName>
    <definedName name="Z_697847CE_5139_4EBD_A73A_6A939E260B2D_.wvu.Cols" localSheetId="0" hidden="1">'Finished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697847CE_5139_4EBD_A73A_6A939E260B2D_.wvu.FilterData" localSheetId="6" hidden="1">Applicators!$A$1:$BN$111</definedName>
    <definedName name="Z_697847CE_5139_4EBD_A73A_6A939E260B2D_.wvu.FilterData" localSheetId="7" hidden="1">Boxes!$A$1:$BV$233</definedName>
    <definedName name="Z_697847CE_5139_4EBD_A73A_6A939E260B2D_.wvu.FilterData" localSheetId="1" hidden="1">'Bulk Liquids'!$A$1:$BN$109</definedName>
    <definedName name="Z_697847CE_5139_4EBD_A73A_6A939E260B2D_.wvu.FilterData" localSheetId="3" hidden="1">Cans!$A$1:$AN$16</definedName>
    <definedName name="Z_697847CE_5139_4EBD_A73A_6A939E260B2D_.wvu.FilterData" localSheetId="10" hidden="1">Chemicals!$A$1:$GQ$202</definedName>
    <definedName name="Z_697847CE_5139_4EBD_A73A_6A939E260B2D_.wvu.FilterData" localSheetId="13" hidden="1">'Chemicals-old'!$A$1:$DD$199</definedName>
    <definedName name="Z_697847CE_5139_4EBD_A73A_6A939E260B2D_.wvu.FilterData" localSheetId="0" hidden="1">'Finished Goods'!$A$1:$BV$222</definedName>
    <definedName name="Z_697847CE_5139_4EBD_A73A_6A939E260B2D_.wvu.FilterData" localSheetId="9" hidden="1">Labels!$A$1:$W$531</definedName>
    <definedName name="Z_697847CE_5139_4EBD_A73A_6A939E260B2D_.wvu.FilterData" localSheetId="5" hidden="1">Lids!$A$1:$BE$79</definedName>
    <definedName name="Z_697847CE_5139_4EBD_A73A_6A939E260B2D_.wvu.FilterData" localSheetId="8" hidden="1">Shippers!$A$1:$U$322</definedName>
    <definedName name="Z_697847CE_5139_4EBD_A73A_6A939E260B2D_.wvu.FilterData" localSheetId="2" hidden="1">Web!$A$1:$AD$219</definedName>
    <definedName name="Z_6A15E4F3_5D14_41CE_9903_12D3FE53DD5F_.wvu.FilterData" localSheetId="7" hidden="1">Boxes!$A$1:$BV$202</definedName>
    <definedName name="Z_6A15E4F3_5D14_41CE_9903_12D3FE53DD5F_.wvu.FilterData" localSheetId="9" hidden="1">Labels!$A$1:$W$440</definedName>
    <definedName name="Z_6A15E4F3_5D14_41CE_9903_12D3FE53DD5F_.wvu.FilterData" localSheetId="5" hidden="1">Lids!$A$1:$BB$69</definedName>
    <definedName name="Z_6A15E4F3_5D14_41CE_9903_12D3FE53DD5F_.wvu.FilterData" localSheetId="8" hidden="1">Shippers!$A$1:$U$276</definedName>
    <definedName name="Z_6AB3AC03_22A4_4809_83CA_C1D68C851D61_.wvu.Cols" localSheetId="7" hidden="1">Boxes!$C:$C</definedName>
    <definedName name="Z_6AB3AC03_22A4_4809_83CA_C1D68C851D61_.wvu.Cols" localSheetId="13" hidden="1">'Chemicals-old'!$G:$G,'Chemicals-old'!$W:$X</definedName>
    <definedName name="Z_6AB3AC03_22A4_4809_83CA_C1D68C851D61_.wvu.FilterData" localSheetId="6" hidden="1">Applicators!$A$1:$BN$140</definedName>
    <definedName name="Z_6AB3AC03_22A4_4809_83CA_C1D68C851D61_.wvu.FilterData" localSheetId="7" hidden="1">Boxes!$A$1:$BV$333</definedName>
    <definedName name="Z_6AB3AC03_22A4_4809_83CA_C1D68C851D61_.wvu.FilterData" localSheetId="14" hidden="1">'Boxes Catagories'!$A$1:$I$329</definedName>
    <definedName name="Z_6AB3AC03_22A4_4809_83CA_C1D68C851D61_.wvu.FilterData" localSheetId="1" hidden="1">'Bulk Liquids'!$A$1:$BU$138</definedName>
    <definedName name="Z_6AB3AC03_22A4_4809_83CA_C1D68C851D61_.wvu.FilterData" localSheetId="3" hidden="1">Cans!$A$1:$AT$18</definedName>
    <definedName name="Z_6AB3AC03_22A4_4809_83CA_C1D68C851D61_.wvu.FilterData" localSheetId="10" hidden="1">Chemicals!$A$1:$HA$255</definedName>
    <definedName name="Z_6AB3AC03_22A4_4809_83CA_C1D68C851D61_.wvu.FilterData" localSheetId="13" hidden="1">'Chemicals-old'!$A$1:$DD$199</definedName>
    <definedName name="Z_6AB3AC03_22A4_4809_83CA_C1D68C851D61_.wvu.FilterData" localSheetId="0" hidden="1">'Finished Goods'!$A$1:$CF$282</definedName>
    <definedName name="Z_6AB3AC03_22A4_4809_83CA_C1D68C851D61_.wvu.FilterData" localSheetId="9" hidden="1">Labels!$A$1:$W$689</definedName>
    <definedName name="Z_6AB3AC03_22A4_4809_83CA_C1D68C851D61_.wvu.FilterData" localSheetId="5" hidden="1">Lids!$A$1:$BE$102</definedName>
    <definedName name="Z_6AB3AC03_22A4_4809_83CA_C1D68C851D61_.wvu.FilterData" localSheetId="8" hidden="1">Shippers!$A$1:$U$412</definedName>
    <definedName name="Z_6AB3AC03_22A4_4809_83CA_C1D68C851D61_.wvu.FilterData" localSheetId="2" hidden="1">Web!$A$1:$AE$301</definedName>
    <definedName name="Z_6AE06C19_C445_462A_B699_D2C2A17897E3_.wvu.FilterData" localSheetId="8" hidden="1">Shippers!$A$1:$U$246</definedName>
    <definedName name="Z_6FD66197_64B8_48A4_A7EF_A5FE1A14ADE7_.wvu.FilterData" localSheetId="7" hidden="1">Boxes!$A$1:$AW$179</definedName>
    <definedName name="Z_6FD66197_64B8_48A4_A7EF_A5FE1A14ADE7_.wvu.FilterData" localSheetId="0" hidden="1">'Finished Goods'!$A$1:$BO$151</definedName>
    <definedName name="Z_75DF7225_6806_47E1_9842_64222BE69399_.wvu.FilterData" localSheetId="13" hidden="1">'Chemicals-old'!$A$1:$DC$199</definedName>
    <definedName name="Z_8268C20F_F24D_4C40_9135_242DF6A0572C_.wvu.FilterData" localSheetId="8" hidden="1">Shippers!$A$1:$U$246</definedName>
    <definedName name="Z_82D2BAB5_E81E_451C_9AB8_E5712FD64250_.wvu.FilterData" localSheetId="7" hidden="1">Boxes!$A$1:$BV$199</definedName>
    <definedName name="Z_82D2BAB5_E81E_451C_9AB8_E5712FD64250_.wvu.FilterData" localSheetId="0" hidden="1">'Finished Goods'!$A$1:$WWI$175</definedName>
    <definedName name="Z_82E821E1_8AB6_445F_9DDB_11E423EEB8DA_.wvu.FilterData" localSheetId="8" hidden="1">Shippers!$A$1:$U$246</definedName>
    <definedName name="Z_86C8256D_814B_4A07_A528_4F8679D3EE9A_.wvu.FilterData" localSheetId="9" hidden="1">Labels!$1:$415</definedName>
    <definedName name="Z_87D4F8BA_D64D_4F76_8174_E2443EA77F9D_.wvu.Cols" localSheetId="7" hidden="1">Boxes!$C:$C,Boxes!$P:$Q,Boxes!$U:$V,Boxes!$Z:$Z,Boxes!#REF!</definedName>
    <definedName name="Z_87D4F8BA_D64D_4F76_8174_E2443EA77F9D_.wvu.Cols" localSheetId="13" hidden="1">'Chemicals-old'!$G:$G,'Chemicals-old'!$W:$X</definedName>
    <definedName name="Z_87D4F8BA_D64D_4F76_8174_E2443EA77F9D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87D4F8BA_D64D_4F76_8174_E2443EA77F9D_.wvu.FilterData" localSheetId="6" hidden="1">Applicators!$A$1:$BN$113</definedName>
    <definedName name="Z_87D4F8BA_D64D_4F76_8174_E2443EA77F9D_.wvu.FilterData" localSheetId="7" hidden="1">Boxes!$A$1:$BV$251</definedName>
    <definedName name="Z_87D4F8BA_D64D_4F76_8174_E2443EA77F9D_.wvu.FilterData" localSheetId="1" hidden="1">'Bulk Liquids'!$A$1:$BN$112</definedName>
    <definedName name="Z_87D4F8BA_D64D_4F76_8174_E2443EA77F9D_.wvu.FilterData" localSheetId="3" hidden="1">Cans!$A$1:$AN$16</definedName>
    <definedName name="Z_87D4F8BA_D64D_4F76_8174_E2443EA77F9D_.wvu.FilterData" localSheetId="10" hidden="1">Chemicals!$A$1:$GQ$204</definedName>
    <definedName name="Z_87D4F8BA_D64D_4F76_8174_E2443EA77F9D_.wvu.FilterData" localSheetId="13" hidden="1">'Chemicals-old'!$A$1:$DD$199</definedName>
    <definedName name="Z_87D4F8BA_D64D_4F76_8174_E2443EA77F9D_.wvu.FilterData" localSheetId="0" hidden="1">'Finished Goods'!$A$1:$BV$224</definedName>
    <definedName name="Z_87D4F8BA_D64D_4F76_8174_E2443EA77F9D_.wvu.FilterData" localSheetId="9" hidden="1">Labels!$A$1:$W$556</definedName>
    <definedName name="Z_87D4F8BA_D64D_4F76_8174_E2443EA77F9D_.wvu.FilterData" localSheetId="5" hidden="1">Lids!$A$1:$BE$80</definedName>
    <definedName name="Z_87D4F8BA_D64D_4F76_8174_E2443EA77F9D_.wvu.FilterData" localSheetId="8" hidden="1">Shippers!$A$1:$U$336</definedName>
    <definedName name="Z_87D4F8BA_D64D_4F76_8174_E2443EA77F9D_.wvu.FilterData" localSheetId="2" hidden="1">Web!$A$1:$AD$235</definedName>
    <definedName name="Z_89359B26_97C9_4C96_B9FE_5D83BF976E3D_.wvu.FilterData" localSheetId="0" hidden="1">'Finished Goods'!$A$1:$BO$145</definedName>
    <definedName name="Z_89359B26_97C9_4C96_B9FE_5D83BF976E3D_.wvu.FilterData" localSheetId="5" hidden="1">Lids!$A$1:$BB$59</definedName>
    <definedName name="Z_8B5205BC_47B1_4489_AD40_C2E0484361A0_.wvu.Cols" localSheetId="7" hidden="1">Boxes!$C:$C</definedName>
    <definedName name="Z_8B5205BC_47B1_4489_AD40_C2E0484361A0_.wvu.Cols" localSheetId="13" hidden="1">'Chemicals-old'!$G:$G,'Chemicals-old'!$W:$X</definedName>
    <definedName name="Z_8B5205BC_47B1_4489_AD40_C2E0484361A0_.wvu.FilterData" localSheetId="6" hidden="1">Applicators!$A$1:$BN$118</definedName>
    <definedName name="Z_8B5205BC_47B1_4489_AD40_C2E0484361A0_.wvu.FilterData" localSheetId="7" hidden="1">Boxes!$A$1:$BV$271</definedName>
    <definedName name="Z_8B5205BC_47B1_4489_AD40_C2E0484361A0_.wvu.FilterData" localSheetId="1" hidden="1">'Bulk Liquids'!$A$1:$BR$118</definedName>
    <definedName name="Z_8B5205BC_47B1_4489_AD40_C2E0484361A0_.wvu.FilterData" localSheetId="3" hidden="1">Cans!$A$1:$AR$18</definedName>
    <definedName name="Z_8B5205BC_47B1_4489_AD40_C2E0484361A0_.wvu.FilterData" localSheetId="10" hidden="1">Chemicals!$A$1:$GS$218</definedName>
    <definedName name="Z_8B5205BC_47B1_4489_AD40_C2E0484361A0_.wvu.FilterData" localSheetId="13" hidden="1">'Chemicals-old'!$A$1:$DD$199</definedName>
    <definedName name="Z_8B5205BC_47B1_4489_AD40_C2E0484361A0_.wvu.FilterData" localSheetId="0" hidden="1">'Finished Goods'!$A$1:$BV$237</definedName>
    <definedName name="Z_8B5205BC_47B1_4489_AD40_C2E0484361A0_.wvu.FilterData" localSheetId="9" hidden="1">Labels!$A$1:$W$612</definedName>
    <definedName name="Z_8B5205BC_47B1_4489_AD40_C2E0484361A0_.wvu.FilterData" localSheetId="5" hidden="1">Lids!$A$1:$BE$85</definedName>
    <definedName name="Z_8B5205BC_47B1_4489_AD40_C2E0484361A0_.wvu.FilterData" localSheetId="8" hidden="1">Shippers!$A$1:$U$355</definedName>
    <definedName name="Z_8B5205BC_47B1_4489_AD40_C2E0484361A0_.wvu.FilterData" localSheetId="2" hidden="1">Web!$A$1:$AD$254</definedName>
    <definedName name="Z_95A08814_394A_4FBF_8193_D296B177AD62_.wvu.FilterData" localSheetId="9" hidden="1">Labels!$1:$410</definedName>
    <definedName name="Z_95A08814_394A_4FBF_8193_D296B177AD62_.wvu.FilterData" localSheetId="2" hidden="1">Web!$A$1:$AB$119</definedName>
    <definedName name="Z_9671BFA0_2C32_47F0_884C_856203B6FA07_.wvu.FilterData" localSheetId="6" hidden="1">Applicators!$A$1:$BN$107</definedName>
    <definedName name="Z_9671BFA0_2C32_47F0_884C_856203B6FA07_.wvu.FilterData" localSheetId="1" hidden="1">'Bulk Liquids'!$A$1:$BR$1</definedName>
    <definedName name="Z_9671BFA0_2C32_47F0_884C_856203B6FA07_.wvu.FilterData" localSheetId="3" hidden="1">Cans!$A$1:$AN$13</definedName>
    <definedName name="Z_9671BFA0_2C32_47F0_884C_856203B6FA07_.wvu.FilterData" localSheetId="10" hidden="1">Chemicals!$A$1:$GH$189</definedName>
    <definedName name="Z_9671BFA0_2C32_47F0_884C_856203B6FA07_.wvu.FilterData" localSheetId="0" hidden="1">'Finished Goods'!$A$1:$BP$199</definedName>
    <definedName name="Z_9671BFA0_2C32_47F0_884C_856203B6FA07_.wvu.FilterData" localSheetId="9" hidden="1">Labels!$A$1:$W$482</definedName>
    <definedName name="Z_9671BFA0_2C32_47F0_884C_856203B6FA07_.wvu.FilterData" localSheetId="8" hidden="1">Shippers!$A$1:$U$295</definedName>
    <definedName name="Z_9671BFA0_2C32_47F0_884C_856203B6FA07_.wvu.FilterData" localSheetId="2" hidden="1">Web!$A$1:$AD$184</definedName>
    <definedName name="Z_98762CE7_B7CB_4017_BD9C_C31369E38615_.wvu.Cols" localSheetId="7" hidden="1">Boxes!$C:$C</definedName>
    <definedName name="Z_98762CE7_B7CB_4017_BD9C_C31369E38615_.wvu.Cols" localSheetId="13" hidden="1">'Chemicals-old'!$G:$G,'Chemicals-old'!$W:$X</definedName>
    <definedName name="Z_98762CE7_B7CB_4017_BD9C_C31369E38615_.wvu.FilterData" localSheetId="6" hidden="1">Applicators!$A$1:$BN$140</definedName>
    <definedName name="Z_98762CE7_B7CB_4017_BD9C_C31369E38615_.wvu.FilterData" localSheetId="7" hidden="1">Boxes!$A$1:$BV$344</definedName>
    <definedName name="Z_98762CE7_B7CB_4017_BD9C_C31369E38615_.wvu.FilterData" localSheetId="14" hidden="1">'Boxes Catagories'!$A$1:$I$329</definedName>
    <definedName name="Z_98762CE7_B7CB_4017_BD9C_C31369E38615_.wvu.FilterData" localSheetId="1" hidden="1">'Bulk Liquids'!$A$1:$BU$138</definedName>
    <definedName name="Z_98762CE7_B7CB_4017_BD9C_C31369E38615_.wvu.FilterData" localSheetId="3" hidden="1">Cans!$A$1:$AT$18</definedName>
    <definedName name="Z_98762CE7_B7CB_4017_BD9C_C31369E38615_.wvu.FilterData" localSheetId="10" hidden="1">Chemicals!$A$1:$HA$255</definedName>
    <definedName name="Z_98762CE7_B7CB_4017_BD9C_C31369E38615_.wvu.FilterData" localSheetId="13" hidden="1">'Chemicals-old'!$A$1:$DD$199</definedName>
    <definedName name="Z_98762CE7_B7CB_4017_BD9C_C31369E38615_.wvu.FilterData" localSheetId="0" hidden="1">'Finished Goods'!$A$1:$CF$286</definedName>
    <definedName name="Z_98762CE7_B7CB_4017_BD9C_C31369E38615_.wvu.FilterData" localSheetId="9" hidden="1">Labels!$A$1:$W$691</definedName>
    <definedName name="Z_98762CE7_B7CB_4017_BD9C_C31369E38615_.wvu.FilterData" localSheetId="5" hidden="1">Lids!$A$1:$BE$102</definedName>
    <definedName name="Z_98762CE7_B7CB_4017_BD9C_C31369E38615_.wvu.FilterData" localSheetId="8" hidden="1">Shippers!$A$1:$U$412</definedName>
    <definedName name="Z_98762CE7_B7CB_4017_BD9C_C31369E38615_.wvu.FilterData" localSheetId="2" hidden="1">Web!$A$1:$AE$309</definedName>
    <definedName name="Z_9EFA4E75_7A4E_4E72_853C_466448243530_.wvu.FilterData" localSheetId="6" hidden="1">Applicators!$A$1:$BN$1</definedName>
    <definedName name="Z_9EFA4E75_7A4E_4E72_853C_466448243530_.wvu.FilterData" localSheetId="7" hidden="1">Boxes!$A$1:$WOY$179</definedName>
    <definedName name="Z_9EFA4E75_7A4E_4E72_853C_466448243530_.wvu.FilterData" localSheetId="0" hidden="1">'Finished Goods'!$A$1:$WWI$155</definedName>
    <definedName name="Z_9EFA4E75_7A4E_4E72_853C_466448243530_.wvu.FilterData" localSheetId="9" hidden="1">Labels!$A$1:$W$404</definedName>
    <definedName name="Z_9EFA4E75_7A4E_4E72_853C_466448243530_.wvu.FilterData" localSheetId="8" hidden="1">Shippers!$A$1:$U$256</definedName>
    <definedName name="Z_9EFA4E75_7A4E_4E72_853C_466448243530_.wvu.FilterData" localSheetId="2" hidden="1">Web!$A$1:$AB$119</definedName>
    <definedName name="Z_A45AC677_FC11_4394_8267_D43AA13CD1AC_.wvu.FilterData" localSheetId="2" hidden="1">Web!$A$1:$Z$117</definedName>
    <definedName name="Z_A7947B8D_A907_40B1_83CF_FF138869C282_.wvu.FilterData" localSheetId="0" hidden="1">'Finished Goods'!$A$1:$BV$220</definedName>
    <definedName name="Z_AABDFDFD_CF16_49E9_96F8_AD4B950BA0BC_.wvu.FilterData" localSheetId="13" hidden="1">'Chemicals-old'!$A$1:$DC$199</definedName>
    <definedName name="Z_AD625F83_96B2_497B_A419_EFFFCB2478B1_.wvu.FilterData" localSheetId="6" hidden="1">Applicators!$A$1:$BN$1</definedName>
    <definedName name="Z_AD625F83_96B2_497B_A419_EFFFCB2478B1_.wvu.FilterData" localSheetId="0" hidden="1">'Finished Goods'!$A$1:$WWI$155</definedName>
    <definedName name="Z_AD625F83_96B2_497B_A419_EFFFCB2478B1_.wvu.FilterData" localSheetId="9" hidden="1">Labels!$1:$410</definedName>
    <definedName name="Z_AD625F83_96B2_497B_A419_EFFFCB2478B1_.wvu.FilterData" localSheetId="2" hidden="1">Web!$A$1:$AB$119</definedName>
    <definedName name="Z_B070D7BD_C084_49A5_9DB4_E6181F49AFD1_.wvu.FilterData" localSheetId="9" hidden="1">Labels!$A$1:$W$435</definedName>
    <definedName name="Z_B070D7BD_C084_49A5_9DB4_E6181F49AFD1_.wvu.FilterData" localSheetId="5" hidden="1">Lids!$A$1:$BB$68</definedName>
    <definedName name="Z_B070D7BD_C084_49A5_9DB4_E6181F49AFD1_.wvu.FilterData" localSheetId="8" hidden="1">Shippers!$A$1:$U$273</definedName>
    <definedName name="Z_B093E45F_AF96_4BE3_95D4_0C9454513D29_.wvu.FilterData" localSheetId="8" hidden="1">Shippers!$A$1:$U$246</definedName>
    <definedName name="Z_B5E1699C_A8CF_4A4A_8218_6486F661691F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B5E1699C_A8CF_4A4A_8218_6486F661691F_.wvu.FilterData" localSheetId="6" hidden="1">Applicators!$A$1:$BN$98</definedName>
    <definedName name="Z_B5E1699C_A8CF_4A4A_8218_6486F661691F_.wvu.FilterData" localSheetId="1" hidden="1">'Bulk Liquids'!$A$1:$BJ$94</definedName>
    <definedName name="Z_B5E1699C_A8CF_4A4A_8218_6486F661691F_.wvu.FilterData" localSheetId="0" hidden="1">'Finished Goods'!$A$1:$BO$141</definedName>
    <definedName name="Z_B5E1699C_A8CF_4A4A_8218_6486F661691F_.wvu.FilterData" localSheetId="2" hidden="1">Web!$A$1:$Z$117</definedName>
    <definedName name="Z_B667D4AC_F8F2_4C1B_96A2_25D6084E1B75_.wvu.FilterData" localSheetId="8" hidden="1">Shippers!$A$1:$U$268</definedName>
    <definedName name="Z_B8943A4C_5AC8_47C7_9B46_4A9E5D038C0F_.wvu.Cols" localSheetId="7" hidden="1">Boxes!$C:$C,Boxes!$P:$Q,Boxes!$U:$V,Boxes!$Z:$Z,Boxes!#REF!</definedName>
    <definedName name="Z_B8943A4C_5AC8_47C7_9B46_4A9E5D038C0F_.wvu.Cols" localSheetId="13" hidden="1">'Chemicals-old'!$G:$G,'Chemicals-old'!$W:$X</definedName>
    <definedName name="Z_B8943A4C_5AC8_47C7_9B46_4A9E5D038C0F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B8943A4C_5AC8_47C7_9B46_4A9E5D038C0F_.wvu.FilterData" localSheetId="6" hidden="1">Applicators!$A$1:$BN$113</definedName>
    <definedName name="Z_B8943A4C_5AC8_47C7_9B46_4A9E5D038C0F_.wvu.FilterData" localSheetId="7" hidden="1">Boxes!$A$1:$BV$251</definedName>
    <definedName name="Z_B8943A4C_5AC8_47C7_9B46_4A9E5D038C0F_.wvu.FilterData" localSheetId="1" hidden="1">'Bulk Liquids'!$A$1:$BN$112</definedName>
    <definedName name="Z_B8943A4C_5AC8_47C7_9B46_4A9E5D038C0F_.wvu.FilterData" localSheetId="3" hidden="1">Cans!$A$1:$AN$16</definedName>
    <definedName name="Z_B8943A4C_5AC8_47C7_9B46_4A9E5D038C0F_.wvu.FilterData" localSheetId="10" hidden="1">Chemicals!$A$1:$GQ$204</definedName>
    <definedName name="Z_B8943A4C_5AC8_47C7_9B46_4A9E5D038C0F_.wvu.FilterData" localSheetId="13" hidden="1">'Chemicals-old'!$A$1:$DD$199</definedName>
    <definedName name="Z_B8943A4C_5AC8_47C7_9B46_4A9E5D038C0F_.wvu.FilterData" localSheetId="0" hidden="1">'Finished Goods'!$A$1:$BV$224</definedName>
    <definedName name="Z_B8943A4C_5AC8_47C7_9B46_4A9E5D038C0F_.wvu.FilterData" localSheetId="9" hidden="1">Labels!$A$1:$W$556</definedName>
    <definedName name="Z_B8943A4C_5AC8_47C7_9B46_4A9E5D038C0F_.wvu.FilterData" localSheetId="5" hidden="1">Lids!$A$1:$BE$80</definedName>
    <definedName name="Z_B8943A4C_5AC8_47C7_9B46_4A9E5D038C0F_.wvu.FilterData" localSheetId="8" hidden="1">Shippers!$A$1:$U$333</definedName>
    <definedName name="Z_B8943A4C_5AC8_47C7_9B46_4A9E5D038C0F_.wvu.FilterData" localSheetId="2" hidden="1">Web!$A$1:$AD$235</definedName>
    <definedName name="Z_B93EC4AC_0EBC_4E65_B025_F54A34C5CF70_.wvu.FilterData" localSheetId="8" hidden="1">Shippers!$A$1:$U$246</definedName>
    <definedName name="Z_BEFE55D5_E6F4_41A2_AE99_813050AA392A_.wvu.FilterData" localSheetId="7" hidden="1">Boxes!$A$1:$BV$293</definedName>
    <definedName name="Z_BEFE55D5_E6F4_41A2_AE99_813050AA392A_.wvu.FilterData" localSheetId="14" hidden="1">'Boxes Catagories'!$A$1:$I$329</definedName>
    <definedName name="Z_BEFE55D5_E6F4_41A2_AE99_813050AA392A_.wvu.FilterData" localSheetId="9" hidden="1">Labels!$A$1:$W$630</definedName>
    <definedName name="Z_BEFE55D5_E6F4_41A2_AE99_813050AA392A_.wvu.FilterData" localSheetId="8" hidden="1">Shippers!$A$1:$U$368</definedName>
    <definedName name="Z_BFB73080_C595_410B_86AB_674FF7B777B3_.wvu.Cols" localSheetId="7" hidden="1">Boxes!$C:$C</definedName>
    <definedName name="Z_BFB73080_C595_410B_86AB_674FF7B777B3_.wvu.Cols" localSheetId="13" hidden="1">'Chemicals-old'!$G:$G,'Chemicals-old'!$W:$X</definedName>
    <definedName name="Z_BFB73080_C595_410B_86AB_674FF7B777B3_.wvu.FilterData" localSheetId="6" hidden="1">Applicators!$A$1:$BN$137</definedName>
    <definedName name="Z_BFB73080_C595_410B_86AB_674FF7B777B3_.wvu.FilterData" localSheetId="7" hidden="1">Boxes!$A$1:$BV$324</definedName>
    <definedName name="Z_BFB73080_C595_410B_86AB_674FF7B777B3_.wvu.FilterData" localSheetId="14" hidden="1">'Boxes Catagories'!$A$1:$I$329</definedName>
    <definedName name="Z_BFB73080_C595_410B_86AB_674FF7B777B3_.wvu.FilterData" localSheetId="1" hidden="1">'Bulk Liquids'!$A$1:$BU$137</definedName>
    <definedName name="Z_BFB73080_C595_410B_86AB_674FF7B777B3_.wvu.FilterData" localSheetId="3" hidden="1">Cans!$A$1:$AT$18</definedName>
    <definedName name="Z_BFB73080_C595_410B_86AB_674FF7B777B3_.wvu.FilterData" localSheetId="10" hidden="1">Chemicals!$A$1:$HA$255</definedName>
    <definedName name="Z_BFB73080_C595_410B_86AB_674FF7B777B3_.wvu.FilterData" localSheetId="13" hidden="1">'Chemicals-old'!$A$1:$DD$199</definedName>
    <definedName name="Z_BFB73080_C595_410B_86AB_674FF7B777B3_.wvu.FilterData" localSheetId="0" hidden="1">'Finished Goods'!$A$1:$CF$274</definedName>
    <definedName name="Z_BFB73080_C595_410B_86AB_674FF7B777B3_.wvu.FilterData" localSheetId="9" hidden="1">Labels!$A$1:$W$674</definedName>
    <definedName name="Z_BFB73080_C595_410B_86AB_674FF7B777B3_.wvu.FilterData" localSheetId="5" hidden="1">Lids!$A$1:$BE$101</definedName>
    <definedName name="Z_BFB73080_C595_410B_86AB_674FF7B777B3_.wvu.FilterData" localSheetId="8" hidden="1">Shippers!$A$1:$U$392</definedName>
    <definedName name="Z_BFB73080_C595_410B_86AB_674FF7B777B3_.wvu.FilterData" localSheetId="2" hidden="1">Web!$A$1:$AE$291</definedName>
    <definedName name="Z_BFE78D4F_822F_4125_AE16_75AEDC77E22B_.wvu.FilterData" localSheetId="10" hidden="1">Chemicals!$A$1:$HA$255</definedName>
    <definedName name="Z_C035A37A_7915_4E6B_A909_51356B6D33C4_.wvu.FilterData" localSheetId="13" hidden="1">'Chemicals-old'!$A$1:$DC$199</definedName>
    <definedName name="Z_C39865DC_8B01_4094_B17A_ED40FBD71FE9_.wvu.FilterData" localSheetId="9" hidden="1">Labels!$A$1:$W$572</definedName>
    <definedName name="Z_C75439C7_8F35_47AB_B841_37377401E09A_.wvu.FilterData" localSheetId="8" hidden="1">Shippers!$A$1:$U$246</definedName>
    <definedName name="Z_C9A3617B_BAA4_4440_A61E_DA076E2F9854_.wvu.FilterData" localSheetId="2" hidden="1">Web!$A$1:$AD$206</definedName>
    <definedName name="Z_CC4BE5D8_8A14_4B7A_8555_F7CB4F51CB2A_.wvu.Cols" localSheetId="7" hidden="1">Boxes!$C:$C,Boxes!$P:$Q,Boxes!$U:$V,Boxes!$Z:$Z</definedName>
    <definedName name="Z_CC4BE5D8_8A14_4B7A_8555_F7CB4F51CB2A_.wvu.Cols" localSheetId="13" hidden="1">'Chemicals-old'!$G:$G,'Chemicals-old'!$W:$X</definedName>
    <definedName name="Z_CC4BE5D8_8A14_4B7A_8555_F7CB4F51CB2A_.wvu.FilterData" localSheetId="6" hidden="1">Applicators!$A$1:$BN$125</definedName>
    <definedName name="Z_CC4BE5D8_8A14_4B7A_8555_F7CB4F51CB2A_.wvu.FilterData" localSheetId="7" hidden="1">Boxes!$A$1:$BV$293</definedName>
    <definedName name="Z_CC4BE5D8_8A14_4B7A_8555_F7CB4F51CB2A_.wvu.FilterData" localSheetId="14" hidden="1">'Boxes Catagories'!$A$1:$I$329</definedName>
    <definedName name="Z_CC4BE5D8_8A14_4B7A_8555_F7CB4F51CB2A_.wvu.FilterData" localSheetId="1" hidden="1">'Bulk Liquids'!$A$1:$BR$124</definedName>
    <definedName name="Z_CC4BE5D8_8A14_4B7A_8555_F7CB4F51CB2A_.wvu.FilterData" localSheetId="3" hidden="1">Cans!$A$1:$AR$18</definedName>
    <definedName name="Z_CC4BE5D8_8A14_4B7A_8555_F7CB4F51CB2A_.wvu.FilterData" localSheetId="10" hidden="1">Chemicals!$A$1:$GV$235</definedName>
    <definedName name="Z_CC4BE5D8_8A14_4B7A_8555_F7CB4F51CB2A_.wvu.FilterData" localSheetId="13" hidden="1">'Chemicals-old'!$A$1:$DD$199</definedName>
    <definedName name="Z_CC4BE5D8_8A14_4B7A_8555_F7CB4F51CB2A_.wvu.FilterData" localSheetId="0" hidden="1">'Finished Goods'!$A$1:$BV$249</definedName>
    <definedName name="Z_CC4BE5D8_8A14_4B7A_8555_F7CB4F51CB2A_.wvu.FilterData" localSheetId="9" hidden="1">Labels!$A$1:$W$630</definedName>
    <definedName name="Z_CC4BE5D8_8A14_4B7A_8555_F7CB4F51CB2A_.wvu.FilterData" localSheetId="5" hidden="1">Lids!$A$1:$BE$89</definedName>
    <definedName name="Z_CC4BE5D8_8A14_4B7A_8555_F7CB4F51CB2A_.wvu.FilterData" localSheetId="8" hidden="1">Shippers!$A$1:$U$368</definedName>
    <definedName name="Z_CC4BE5D8_8A14_4B7A_8555_F7CB4F51CB2A_.wvu.FilterData" localSheetId="2" hidden="1">Web!$A$1:$AD$262</definedName>
    <definedName name="Z_CFA1FCDB_3D3A_4033_B247_1C49BF9A6EFB_.wvu.FilterData" localSheetId="5" hidden="1">Lids!$A$1:$BB$59</definedName>
    <definedName name="Z_CFA1FCDB_3D3A_4033_B247_1C49BF9A6EFB_.wvu.FilterData" localSheetId="8" hidden="1">Shippers!$A$1:$U$246</definedName>
    <definedName name="Z_D20DFC3E_D053_4062_8AF3_D7CC6BDDA034_.wvu.FilterData" localSheetId="0" hidden="1">'Finished Goods'!$A$1:$BO$148</definedName>
    <definedName name="Z_D20DFC3E_D053_4062_8AF3_D7CC6BDDA034_.wvu.FilterData" localSheetId="5" hidden="1">Lids!$A$1:$BB$59</definedName>
    <definedName name="Z_D5A1C5FF_2027_4AC6_A238_93261C2785BF_.wvu.Cols" localSheetId="7" hidden="1">Boxes!$C:$C,Boxes!#REF!</definedName>
    <definedName name="Z_D5A1C5FF_2027_4AC6_A238_93261C2785BF_.wvu.Cols" localSheetId="13" hidden="1">'Chemicals-old'!$G:$G,'Chemicals-old'!$W:$X</definedName>
    <definedName name="Z_D5A1C5FF_2027_4AC6_A238_93261C2785BF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D5A1C5FF_2027_4AC6_A238_93261C2785BF_.wvu.FilterData" localSheetId="6" hidden="1">Applicators!$A$1:$BN$115</definedName>
    <definedName name="Z_D5A1C5FF_2027_4AC6_A238_93261C2785BF_.wvu.FilterData" localSheetId="7" hidden="1">Boxes!$A$1:$BV$252</definedName>
    <definedName name="Z_D5A1C5FF_2027_4AC6_A238_93261C2785BF_.wvu.FilterData" localSheetId="1" hidden="1">'Bulk Liquids'!$A$1:$BN$112</definedName>
    <definedName name="Z_D5A1C5FF_2027_4AC6_A238_93261C2785BF_.wvu.FilterData" localSheetId="3" hidden="1">Cans!$A$1:$AN$17</definedName>
    <definedName name="Z_D5A1C5FF_2027_4AC6_A238_93261C2785BF_.wvu.FilterData" localSheetId="10" hidden="1">Chemicals!$A$1:$GQ$205</definedName>
    <definedName name="Z_D5A1C5FF_2027_4AC6_A238_93261C2785BF_.wvu.FilterData" localSheetId="13" hidden="1">'Chemicals-old'!$A$1:$DD$199</definedName>
    <definedName name="Z_D5A1C5FF_2027_4AC6_A238_93261C2785BF_.wvu.FilterData" localSheetId="0" hidden="1">'Finished Goods'!$A$1:$BV$224</definedName>
    <definedName name="Z_D5A1C5FF_2027_4AC6_A238_93261C2785BF_.wvu.FilterData" localSheetId="9" hidden="1">Labels!$A$1:$W$558</definedName>
    <definedName name="Z_D5A1C5FF_2027_4AC6_A238_93261C2785BF_.wvu.FilterData" localSheetId="5" hidden="1">Lids!$A$1:$BE$82</definedName>
    <definedName name="Z_D5A1C5FF_2027_4AC6_A238_93261C2785BF_.wvu.FilterData" localSheetId="8" hidden="1">Shippers!$A$1:$U$336</definedName>
    <definedName name="Z_D5A1C5FF_2027_4AC6_A238_93261C2785BF_.wvu.FilterData" localSheetId="2" hidden="1">Web!$A$1:$AD$237</definedName>
    <definedName name="Z_D69AA40C_7453_4D3C_9FEA_B5C7CB084E47_.wvu.FilterData" localSheetId="9" hidden="1">Labels!$A$1:$W$685</definedName>
    <definedName name="Z_D6B59E6C_4B64_4F55_ACE5_AFAB2F2271B7_.wvu.FilterData" localSheetId="6" hidden="1">Applicators!$A$1:$BN$140</definedName>
    <definedName name="Z_E25DD330_E76A_485B_AA6D_1EB04D669531_.wvu.FilterData" localSheetId="8" hidden="1">Shippers!$A$1:$U$344</definedName>
    <definedName name="Z_E25DD330_E76A_485B_AA6D_1EB04D669531_.wvu.FilterData" localSheetId="2" hidden="1">Web!$A$1:$AD$247</definedName>
    <definedName name="Z_E279339E_302A_44A8_887A_03F0E01530AD_.wvu.FilterData" localSheetId="7" hidden="1">Boxes!$A$1:$BV$255</definedName>
    <definedName name="Z_E279339E_302A_44A8_887A_03F0E01530AD_.wvu.FilterData" localSheetId="9" hidden="1">Labels!$A$1:$W$566</definedName>
    <definedName name="Z_E279339E_302A_44A8_887A_03F0E01530AD_.wvu.FilterData" localSheetId="8" hidden="1">Shippers!$A$1:$U$341</definedName>
    <definedName name="Z_E36721F6_4493_4796_9801_F2EEA0ED8B29_.wvu.FilterData" localSheetId="7" hidden="1">Boxes!$A$1:$WOY$216</definedName>
    <definedName name="Z_E4317D26_7340_437F_B408_AC7B573D4F1A_.wvu.Cols" localSheetId="7" hidden="1">Boxes!$C:$C,Boxes!#REF!</definedName>
    <definedName name="Z_E4317D26_7340_437F_B408_AC7B573D4F1A_.wvu.Cols" localSheetId="13" hidden="1">'Chemicals-old'!$G:$G,'Chemicals-old'!$W:$X</definedName>
    <definedName name="Z_E4317D26_7340_437F_B408_AC7B573D4F1A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E4317D26_7340_437F_B408_AC7B573D4F1A_.wvu.FilterData" localSheetId="6" hidden="1">Applicators!$A$1:$BN$106</definedName>
    <definedName name="Z_E4317D26_7340_437F_B408_AC7B573D4F1A_.wvu.FilterData" localSheetId="7" hidden="1">Boxes!$A$1:$BV$209</definedName>
    <definedName name="Z_E4317D26_7340_437F_B408_AC7B573D4F1A_.wvu.FilterData" localSheetId="1" hidden="1">'Bulk Liquids'!$A$1:$BJ$100</definedName>
    <definedName name="Z_E4317D26_7340_437F_B408_AC7B573D4F1A_.wvu.FilterData" localSheetId="3" hidden="1">Cans!$A$1:$AN$13</definedName>
    <definedName name="Z_E4317D26_7340_437F_B408_AC7B573D4F1A_.wvu.FilterData" localSheetId="13" hidden="1">'Chemicals-old'!$A$1:$DD$1</definedName>
    <definedName name="Z_E4317D26_7340_437F_B408_AC7B573D4F1A_.wvu.FilterData" localSheetId="0" hidden="1">'Finished Goods'!$A$1:$BO$191</definedName>
    <definedName name="Z_E4317D26_7340_437F_B408_AC7B573D4F1A_.wvu.FilterData" localSheetId="9" hidden="1">Labels!$A$1:$W$457</definedName>
    <definedName name="Z_E4317D26_7340_437F_B408_AC7B573D4F1A_.wvu.FilterData" localSheetId="5" hidden="1">Lids!$A$1:$BB$70</definedName>
    <definedName name="Z_E4317D26_7340_437F_B408_AC7B573D4F1A_.wvu.FilterData" localSheetId="8" hidden="1">Shippers!$A$1:$U$287</definedName>
    <definedName name="Z_E4317D26_7340_437F_B408_AC7B573D4F1A_.wvu.FilterData" localSheetId="2" hidden="1">Web!$A$1:$AD$157</definedName>
    <definedName name="Z_EA98AEC4_1922_4B20_8A71_028F763AF3CC_.wvu.FilterData" localSheetId="10" hidden="1">Chemicals!$A$1:$GH$189</definedName>
    <definedName name="Z_F0F0981A_2E0C_4FA4_A465_23A3F548E14E_.wvu.Cols" localSheetId="7" hidden="1">Boxes!$C:$C</definedName>
    <definedName name="Z_F0F0981A_2E0C_4FA4_A465_23A3F548E14E_.wvu.Cols" localSheetId="13" hidden="1">'Chemicals-old'!$G:$G,'Chemicals-old'!$W:$X</definedName>
    <definedName name="Z_F0F0981A_2E0C_4FA4_A465_23A3F548E14E_.wvu.FilterData" localSheetId="6" hidden="1">Applicators!$A$1:$BN$140</definedName>
    <definedName name="Z_F0F0981A_2E0C_4FA4_A465_23A3F548E14E_.wvu.FilterData" localSheetId="7" hidden="1">Boxes!$A$1:$BV$333</definedName>
    <definedName name="Z_F0F0981A_2E0C_4FA4_A465_23A3F548E14E_.wvu.FilterData" localSheetId="14" hidden="1">'Boxes Catagories'!$A$1:$I$329</definedName>
    <definedName name="Z_F0F0981A_2E0C_4FA4_A465_23A3F548E14E_.wvu.FilterData" localSheetId="1" hidden="1">'Bulk Liquids'!$A$1:$BU$138</definedName>
    <definedName name="Z_F0F0981A_2E0C_4FA4_A465_23A3F548E14E_.wvu.FilterData" localSheetId="3" hidden="1">Cans!$A$1:$AT$18</definedName>
    <definedName name="Z_F0F0981A_2E0C_4FA4_A465_23A3F548E14E_.wvu.FilterData" localSheetId="10" hidden="1">Chemicals!$A$1:$HA$255</definedName>
    <definedName name="Z_F0F0981A_2E0C_4FA4_A465_23A3F548E14E_.wvu.FilterData" localSheetId="13" hidden="1">'Chemicals-old'!$A$1:$DD$199</definedName>
    <definedName name="Z_F0F0981A_2E0C_4FA4_A465_23A3F548E14E_.wvu.FilterData" localSheetId="0" hidden="1">'Finished Goods'!$A$1:$CF$282</definedName>
    <definedName name="Z_F0F0981A_2E0C_4FA4_A465_23A3F548E14E_.wvu.FilterData" localSheetId="9" hidden="1">Labels!$A$1:$W$691</definedName>
    <definedName name="Z_F0F0981A_2E0C_4FA4_A465_23A3F548E14E_.wvu.FilterData" localSheetId="5" hidden="1">Lids!$A$1:$BE$102</definedName>
    <definedName name="Z_F0F0981A_2E0C_4FA4_A465_23A3F548E14E_.wvu.FilterData" localSheetId="8" hidden="1">Shippers!$A$1:$U$412</definedName>
    <definedName name="Z_F0F0981A_2E0C_4FA4_A465_23A3F548E14E_.wvu.FilterData" localSheetId="2" hidden="1">Web!$A$1:$AE$307</definedName>
    <definedName name="Z_F2B9AC5B_ACDA_49AC_8BEB_C5A8A4040253_.wvu.FilterData" localSheetId="6" hidden="1">Applicators!$A$1:$BN$106</definedName>
    <definedName name="Z_F2B9AC5B_ACDA_49AC_8BEB_C5A8A4040253_.wvu.FilterData" localSheetId="7" hidden="1">Boxes!$A$1:$BV$194</definedName>
    <definedName name="Z_F2B9AC5B_ACDA_49AC_8BEB_C5A8A4040253_.wvu.FilterData" localSheetId="1" hidden="1">'Bulk Liquids'!$A$1:$BJ$97</definedName>
    <definedName name="Z_F2B9AC5B_ACDA_49AC_8BEB_C5A8A4040253_.wvu.FilterData" localSheetId="13" hidden="1">'Chemicals-old'!$A$1:$WZC$193</definedName>
    <definedName name="Z_F2B9AC5B_ACDA_49AC_8BEB_C5A8A4040253_.wvu.FilterData" localSheetId="0" hidden="1">'Finished Goods'!$A$1:$WWI$172</definedName>
    <definedName name="Z_F2B9AC5B_ACDA_49AC_8BEB_C5A8A4040253_.wvu.FilterData" localSheetId="9" hidden="1">Labels!$A$1:$W$429</definedName>
    <definedName name="Z_F2B9AC5B_ACDA_49AC_8BEB_C5A8A4040253_.wvu.FilterData" localSheetId="5" hidden="1">Lids!$A$1:$BB$68</definedName>
    <definedName name="Z_F2B9AC5B_ACDA_49AC_8BEB_C5A8A4040253_.wvu.FilterData" localSheetId="8" hidden="1">Shippers!$A$1:$U$268</definedName>
    <definedName name="Z_F2B9AC5B_ACDA_49AC_8BEB_C5A8A4040253_.wvu.FilterData" localSheetId="2" hidden="1">Web!$A$1:$Z$138</definedName>
    <definedName name="Z_FD12EAEC_9508_426D_A637_80C409E6EAB7_.wvu.FilterData" localSheetId="13" hidden="1">'Chemicals-old'!$A$1:$DC$199</definedName>
  </definedNames>
  <calcPr calcId="191029"/>
  <customWorkbookViews>
    <customWorkbookView name="Jarvis Soto - Personal View" guid="{6AB3AC03-22A4-4809-83CA-C1D68C851D61}" mergeInterval="0" personalView="1" maximized="1" windowWidth="1440" windowHeight="714" activeSheetId="12"/>
    <customWorkbookView name="jsoto - Personal View" guid="{BFB73080-C595-410B-86AB-674FF7B777B3}" mergeInterval="0" personalView="1" maximized="1" xWindow="1" yWindow="1" windowWidth="1436" windowHeight="679" tabRatio="526" activeSheetId="12"/>
    <customWorkbookView name="Tim Byassee - Personal View" guid="{CC4BE5D8-8A14-4B7A-8555-F7CB4F51CB2A}" mergeInterval="0" personalView="1" maximized="1" windowWidth="1280" windowHeight="515" activeSheetId="10"/>
    <customWorkbookView name="Kirpal Kaur - Personal View" guid="{D5A1C5FF-2027-4AC6-A238-93261C2785BF}" mergeInterval="0" personalView="1" maximized="1" windowWidth="1276" windowHeight="799" activeSheetId="10"/>
    <customWorkbookView name="malam - Personal View" guid="{B8943A4C-5AC8-47C7-9B46-4A9E5D038C0F}" mergeInterval="0" personalView="1" maximized="1" xWindow="1" yWindow="1" windowWidth="1276" windowHeight="803" activeSheetId="10"/>
    <customWorkbookView name="Elmira Abdelnasser - Personal View" guid="{697847CE-5139-4EBD-A73A-6A939E260B2D}" mergeInterval="0" personalView="1" maximized="1" xWindow="1" yWindow="1" windowWidth="1276" windowHeight="803" activeSheetId="10"/>
    <customWorkbookView name="loseiowusu - Personal View" guid="{5321CD09-EC16-47F7-8AA4-24BD71FF8F01}" mergeInterval="0" personalView="1" maximized="1" xWindow="1" yWindow="1" windowWidth="1280" windowHeight="803" activeSheetId="8"/>
    <customWorkbookView name="mchowdury - Personal View" guid="{B5E1699C-A8CF-4A4A-8218-6486F661691F}" mergeInterval="0" personalView="1" maximized="1" xWindow="1" yWindow="1" windowWidth="1440" windowHeight="679" activeSheetId="4"/>
    <customWorkbookView name="Shakhnoza Rasulova - Personal View" guid="{E4317D26-7340-437F-B408-AC7B573D4F1A}" mergeInterval="0" personalView="1" maximized="1" xWindow="1" yWindow="1" windowWidth="1280" windowHeight="803" activeSheetId="10"/>
    <customWorkbookView name="Jay Kaplan - Personal View" guid="{87D4F8BA-D64D-4F76-8174-E2443EA77F9D}" mergeInterval="0" personalView="1" maximized="1" windowWidth="917" windowHeight="253" activeSheetId="8"/>
    <customWorkbookView name="Pranjivan Mistry - Personal View" guid="{8B5205BC-47B1-4489-AD40-C2E0484361A0}" mergeInterval="0" personalView="1" maximized="1" windowWidth="1276" windowHeight="799" activeSheetId="2"/>
    <customWorkbookView name="qashared01 - Personal View" guid="{F0F0981A-2E0C-4FA4-A465-23A3F548E14E}" mergeInterval="0" personalView="1" maximized="1" xWindow="1" yWindow="1" windowWidth="1349" windowHeight="281" activeSheetId="4"/>
    <customWorkbookView name="Preyas Patel - Personal View" guid="{98762CE7-B7CB-4017-BD9C-C31369E38615}" mergeInterval="0" personalView="1" maximized="1" windowWidth="1436" windowHeight="675" activeSheetId="1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251" i="10" l="1"/>
  <c r="Q1251" i="10"/>
  <c r="O1251" i="10"/>
  <c r="N1251" i="10"/>
  <c r="AB699" i="9" l="1"/>
  <c r="AA699" i="9"/>
  <c r="X699" i="9"/>
  <c r="W699" i="9"/>
  <c r="S699" i="9"/>
  <c r="R699" i="9"/>
  <c r="R1250" i="10"/>
  <c r="Q1250" i="10"/>
  <c r="O1250" i="10"/>
  <c r="N1250" i="10"/>
  <c r="AD698" i="9"/>
  <c r="AC698" i="9"/>
  <c r="AB698" i="9"/>
  <c r="AA698" i="9"/>
  <c r="X698" i="9"/>
  <c r="W698" i="9"/>
  <c r="S698" i="9"/>
  <c r="R698" i="9"/>
  <c r="R868" i="8"/>
  <c r="U868" i="8"/>
  <c r="T868" i="8"/>
  <c r="Q868" i="8"/>
  <c r="O868" i="8"/>
  <c r="N868" i="8"/>
  <c r="R1249" i="10" l="1"/>
  <c r="Q1249" i="10"/>
  <c r="O1249" i="10"/>
  <c r="N1249" i="10"/>
  <c r="V867" i="8" l="1"/>
  <c r="T867" i="8" s="1"/>
  <c r="Q867" i="8" l="1"/>
  <c r="U867" i="8"/>
  <c r="N867" i="8"/>
  <c r="R867" i="8"/>
  <c r="O867" i="8"/>
  <c r="V866" i="8"/>
  <c r="R866" i="8" s="1"/>
  <c r="V865" i="8"/>
  <c r="R865" i="8" s="1"/>
  <c r="N866" i="8" l="1"/>
  <c r="O866" i="8"/>
  <c r="Q866" i="8"/>
  <c r="T866" i="8"/>
  <c r="U866" i="8"/>
  <c r="T865" i="8"/>
  <c r="U865" i="8"/>
  <c r="N865" i="8"/>
  <c r="O865" i="8"/>
  <c r="Q865" i="8"/>
  <c r="V864" i="8"/>
  <c r="O864" i="8" s="1"/>
  <c r="R1248" i="10"/>
  <c r="Q1248" i="10"/>
  <c r="O1248" i="10"/>
  <c r="N1248" i="10"/>
  <c r="R1247" i="10"/>
  <c r="Q1247" i="10"/>
  <c r="O1247" i="10"/>
  <c r="N1247" i="10"/>
  <c r="R1246" i="10"/>
  <c r="Q1246" i="10"/>
  <c r="O1246" i="10"/>
  <c r="N1246" i="10"/>
  <c r="Q864" i="8" l="1"/>
  <c r="R864" i="8"/>
  <c r="T864" i="8"/>
  <c r="U864" i="8"/>
  <c r="N864" i="8"/>
  <c r="V863" i="8"/>
  <c r="T863" i="8" s="1"/>
  <c r="N863" i="8" l="1"/>
  <c r="O863" i="8"/>
  <c r="U863" i="8"/>
  <c r="Q863" i="8"/>
  <c r="R863" i="8"/>
  <c r="BV696" i="9"/>
  <c r="BU696" i="9"/>
  <c r="BI696" i="9"/>
  <c r="BH696" i="9"/>
  <c r="AB696" i="9"/>
  <c r="AA696" i="9"/>
  <c r="X696" i="9"/>
  <c r="W696" i="9"/>
  <c r="R1245" i="10" l="1"/>
  <c r="Q1245" i="10"/>
  <c r="O1245" i="10"/>
  <c r="N1245" i="10"/>
  <c r="V862" i="8" l="1"/>
  <c r="O862" i="8" s="1"/>
  <c r="V861" i="8"/>
  <c r="R861" i="8" s="1"/>
  <c r="T861" i="8" l="1"/>
  <c r="R862" i="8"/>
  <c r="U862" i="8"/>
  <c r="N862" i="8"/>
  <c r="Q862" i="8"/>
  <c r="T862" i="8"/>
  <c r="U861" i="8"/>
  <c r="N861" i="8"/>
  <c r="O861" i="8"/>
  <c r="Q861" i="8"/>
  <c r="R1244" i="10"/>
  <c r="Q1244" i="10"/>
  <c r="O1244" i="10"/>
  <c r="N1244" i="10"/>
  <c r="R1243" i="10" l="1"/>
  <c r="Q1243" i="10"/>
  <c r="O1243" i="10"/>
  <c r="N1243" i="10"/>
  <c r="V860" i="8" l="1"/>
  <c r="Q860" i="8" s="1"/>
  <c r="R860" i="8"/>
  <c r="AB695" i="9"/>
  <c r="AA695" i="9"/>
  <c r="X695" i="9"/>
  <c r="W695" i="9"/>
  <c r="S695" i="9"/>
  <c r="R695" i="9"/>
  <c r="T860" i="8" l="1"/>
  <c r="U860" i="8"/>
  <c r="N860" i="8"/>
  <c r="O860" i="8"/>
  <c r="V859" i="8"/>
  <c r="Q859" i="8" s="1"/>
  <c r="N859" i="8" l="1"/>
  <c r="R859" i="8"/>
  <c r="T859" i="8"/>
  <c r="U859" i="8"/>
  <c r="O859" i="8"/>
  <c r="V858" i="8"/>
  <c r="N858" i="8" s="1"/>
  <c r="O858" i="8" l="1"/>
  <c r="Q858" i="8"/>
  <c r="R858" i="8"/>
  <c r="T858" i="8"/>
  <c r="U858" i="8"/>
  <c r="V857" i="8"/>
  <c r="T857" i="8" s="1"/>
  <c r="R857" i="8"/>
  <c r="N857" i="8"/>
  <c r="U857" i="8" l="1"/>
  <c r="O857" i="8"/>
  <c r="Q857" i="8"/>
  <c r="R1242" i="10"/>
  <c r="Q1242" i="10"/>
  <c r="O1242" i="10"/>
  <c r="N1242" i="10"/>
  <c r="R1241" i="10"/>
  <c r="Q1241" i="10"/>
  <c r="O1241" i="10"/>
  <c r="N1241" i="10"/>
  <c r="R1240" i="10"/>
  <c r="Q1240" i="10"/>
  <c r="O1240" i="10"/>
  <c r="N1240" i="10"/>
  <c r="AB694" i="9" l="1"/>
  <c r="AA694" i="9"/>
  <c r="X694" i="9"/>
  <c r="W694" i="9"/>
  <c r="S694" i="9"/>
  <c r="R694" i="9"/>
  <c r="V856" i="8" l="1"/>
  <c r="U856" i="8"/>
  <c r="T856" i="8"/>
  <c r="R856" i="8"/>
  <c r="Q856" i="8"/>
  <c r="O856" i="8"/>
  <c r="N856" i="8"/>
  <c r="V855" i="8"/>
  <c r="Q855" i="8" s="1"/>
  <c r="R855" i="8" l="1"/>
  <c r="N855" i="8"/>
  <c r="O855" i="8"/>
  <c r="T855" i="8"/>
  <c r="U855" i="8"/>
  <c r="AB693" i="9"/>
  <c r="AA693" i="9"/>
  <c r="X693" i="9"/>
  <c r="W693" i="9"/>
  <c r="S693" i="9"/>
  <c r="R693" i="9"/>
  <c r="V854" i="8" l="1"/>
  <c r="U854" i="8" s="1"/>
  <c r="R854" i="8"/>
  <c r="Q854" i="8"/>
  <c r="N854" i="8"/>
  <c r="V853" i="8"/>
  <c r="R853" i="8" s="1"/>
  <c r="R1239" i="10"/>
  <c r="Q1239" i="10"/>
  <c r="O1239" i="10"/>
  <c r="N1239" i="10"/>
  <c r="R1238" i="10"/>
  <c r="Q1238" i="10"/>
  <c r="O1238" i="10"/>
  <c r="N1238" i="10"/>
  <c r="R1237" i="10"/>
  <c r="Q1237" i="10"/>
  <c r="O1237" i="10"/>
  <c r="N1237" i="10"/>
  <c r="T854" i="8" l="1"/>
  <c r="O854" i="8"/>
  <c r="Q853" i="8"/>
  <c r="T853" i="8"/>
  <c r="U853" i="8"/>
  <c r="N853" i="8"/>
  <c r="O853" i="8"/>
  <c r="R1236" i="10"/>
  <c r="Q1236" i="10"/>
  <c r="O1236" i="10"/>
  <c r="N1236" i="10"/>
  <c r="R1235" i="10"/>
  <c r="Q1235" i="10"/>
  <c r="O1235" i="10"/>
  <c r="N1235" i="10"/>
  <c r="R1234" i="10"/>
  <c r="Q1234" i="10"/>
  <c r="O1234" i="10"/>
  <c r="N1234" i="10"/>
  <c r="V852" i="8"/>
  <c r="O852" i="8" s="1"/>
  <c r="N852" i="8" l="1"/>
  <c r="Q852" i="8"/>
  <c r="R852" i="8"/>
  <c r="T852" i="8"/>
  <c r="U852" i="8"/>
  <c r="V851" i="8"/>
  <c r="R851" i="8" s="1"/>
  <c r="V850" i="8"/>
  <c r="T850" i="8" s="1"/>
  <c r="N851" i="8" l="1"/>
  <c r="T851" i="8"/>
  <c r="O851" i="8"/>
  <c r="U851" i="8"/>
  <c r="Q851" i="8"/>
  <c r="U850" i="8"/>
  <c r="N850" i="8"/>
  <c r="O850" i="8"/>
  <c r="Q850" i="8"/>
  <c r="R850" i="8"/>
  <c r="AB692" i="9"/>
  <c r="AA692" i="9"/>
  <c r="X692" i="9"/>
  <c r="W692" i="9"/>
  <c r="S692" i="9"/>
  <c r="R692" i="9"/>
  <c r="V849" i="8"/>
  <c r="R849" i="8" s="1"/>
  <c r="V848" i="8"/>
  <c r="T848" i="8" s="1"/>
  <c r="V847" i="8"/>
  <c r="T847" i="8" s="1"/>
  <c r="T849" i="8" l="1"/>
  <c r="U849" i="8"/>
  <c r="N849" i="8"/>
  <c r="O849" i="8"/>
  <c r="Q849" i="8"/>
  <c r="U848" i="8"/>
  <c r="N848" i="8"/>
  <c r="O848" i="8"/>
  <c r="Q848" i="8"/>
  <c r="R848" i="8"/>
  <c r="N847" i="8"/>
  <c r="R847" i="8"/>
  <c r="U847" i="8"/>
  <c r="O847" i="8"/>
  <c r="Q847" i="8"/>
  <c r="R1233" i="10"/>
  <c r="Q1233" i="10"/>
  <c r="O1233" i="10"/>
  <c r="N1233" i="10"/>
  <c r="V846" i="8"/>
  <c r="U846" i="8" s="1"/>
  <c r="O846" i="8" l="1"/>
  <c r="Q846" i="8"/>
  <c r="T846" i="8"/>
  <c r="N846" i="8"/>
  <c r="R846" i="8"/>
  <c r="R1232" i="10"/>
  <c r="Q1232" i="10"/>
  <c r="O1232" i="10"/>
  <c r="N1232" i="10"/>
  <c r="R1231" i="10"/>
  <c r="Q1231" i="10"/>
  <c r="O1231" i="10"/>
  <c r="N1231" i="10"/>
  <c r="V845" i="8" l="1"/>
  <c r="R845" i="8" s="1"/>
  <c r="N1230" i="10"/>
  <c r="O1230" i="10"/>
  <c r="Q1230" i="10"/>
  <c r="R1230" i="10"/>
  <c r="R1229" i="10"/>
  <c r="Q1229" i="10"/>
  <c r="O1229" i="10"/>
  <c r="N1229" i="10"/>
  <c r="V844" i="8"/>
  <c r="U844" i="8" s="1"/>
  <c r="V843" i="8"/>
  <c r="T843" i="8" s="1"/>
  <c r="R1228" i="10"/>
  <c r="Q1228" i="10"/>
  <c r="O1228" i="10"/>
  <c r="N1228" i="10"/>
  <c r="T845" i="8" l="1"/>
  <c r="U845" i="8"/>
  <c r="N845" i="8"/>
  <c r="O845" i="8"/>
  <c r="Q845" i="8"/>
  <c r="N844" i="8"/>
  <c r="T844" i="8"/>
  <c r="O844" i="8"/>
  <c r="Q844" i="8"/>
  <c r="R844" i="8"/>
  <c r="N843" i="8"/>
  <c r="O843" i="8"/>
  <c r="Q843" i="8"/>
  <c r="U843" i="8"/>
  <c r="R843" i="8"/>
  <c r="V842" i="8"/>
  <c r="T842" i="8" s="1"/>
  <c r="R1227" i="10"/>
  <c r="Q1227" i="10"/>
  <c r="O1227" i="10"/>
  <c r="N1227" i="10"/>
  <c r="N842" i="8" l="1"/>
  <c r="O842" i="8"/>
  <c r="U842" i="8"/>
  <c r="Q842" i="8"/>
  <c r="R842" i="8"/>
  <c r="R1226" i="10"/>
  <c r="Q1226" i="10"/>
  <c r="O1226" i="10"/>
  <c r="N1226" i="10"/>
  <c r="R1225" i="10"/>
  <c r="Q1225" i="10"/>
  <c r="O1225" i="10"/>
  <c r="N1225" i="10"/>
  <c r="R1224" i="10"/>
  <c r="Q1224" i="10"/>
  <c r="O1224" i="10"/>
  <c r="N1224" i="10"/>
  <c r="R1223" i="10"/>
  <c r="Q1223" i="10"/>
  <c r="O1223" i="10"/>
  <c r="N1223" i="10"/>
  <c r="V841" i="8" l="1"/>
  <c r="N841" i="8" s="1"/>
  <c r="U841" i="8"/>
  <c r="V840" i="8"/>
  <c r="Q840" i="8" s="1"/>
  <c r="R840" i="8" l="1"/>
  <c r="O841" i="8"/>
  <c r="Q841" i="8"/>
  <c r="R841" i="8"/>
  <c r="T841" i="8"/>
  <c r="U840" i="8"/>
  <c r="N840" i="8"/>
  <c r="T840" i="8"/>
  <c r="O840" i="8"/>
  <c r="V839" i="8"/>
  <c r="N839" i="8" s="1"/>
  <c r="O839" i="8"/>
  <c r="R1222" i="10"/>
  <c r="Q1222" i="10"/>
  <c r="O1222" i="10"/>
  <c r="N1222" i="10"/>
  <c r="R1221" i="10"/>
  <c r="Q1221" i="10"/>
  <c r="O1221" i="10"/>
  <c r="N1221" i="10"/>
  <c r="V838" i="8"/>
  <c r="N838" i="8" s="1"/>
  <c r="Q838" i="8" l="1"/>
  <c r="R838" i="8"/>
  <c r="T838" i="8"/>
  <c r="O838" i="8"/>
  <c r="U838" i="8"/>
  <c r="Q839" i="8"/>
  <c r="R839" i="8"/>
  <c r="T839" i="8"/>
  <c r="U839" i="8"/>
  <c r="R1220" i="10"/>
  <c r="Q1220" i="10"/>
  <c r="O1220" i="10"/>
  <c r="N1220" i="10"/>
  <c r="V837" i="8"/>
  <c r="T837" i="8" s="1"/>
  <c r="Q837" i="8"/>
  <c r="AB691" i="9"/>
  <c r="AA691" i="9"/>
  <c r="X691" i="9"/>
  <c r="W691" i="9"/>
  <c r="S691" i="9"/>
  <c r="R691" i="9"/>
  <c r="O837" i="8" l="1"/>
  <c r="U837" i="8"/>
  <c r="R837" i="8"/>
  <c r="N837" i="8"/>
  <c r="V836" i="8"/>
  <c r="U836" i="8" s="1"/>
  <c r="R1219" i="10"/>
  <c r="Q1219" i="10"/>
  <c r="O1219" i="10"/>
  <c r="N1219" i="10"/>
  <c r="Q836" i="8" l="1"/>
  <c r="R836" i="8"/>
  <c r="N836" i="8"/>
  <c r="T836" i="8"/>
  <c r="O836" i="8"/>
  <c r="R1218" i="10"/>
  <c r="Q1218" i="10"/>
  <c r="O1218" i="10"/>
  <c r="N1218" i="10"/>
  <c r="X690" i="9"/>
  <c r="W690" i="9"/>
  <c r="S690" i="9"/>
  <c r="R690" i="9"/>
  <c r="R1217" i="10" l="1"/>
  <c r="Q1217" i="10"/>
  <c r="O1217" i="10"/>
  <c r="N1217" i="10"/>
  <c r="R1216" i="10" l="1"/>
  <c r="Q1216" i="10"/>
  <c r="O1216" i="10"/>
  <c r="N1216" i="10"/>
  <c r="AB689" i="9" l="1"/>
  <c r="AA689" i="9"/>
  <c r="X689" i="9"/>
  <c r="W689" i="9"/>
  <c r="S689" i="9"/>
  <c r="R689" i="9"/>
  <c r="R1215" i="10" l="1"/>
  <c r="Q1215" i="10"/>
  <c r="O1215" i="10"/>
  <c r="N1215" i="10"/>
  <c r="R1214" i="10" l="1"/>
  <c r="Q1214" i="10"/>
  <c r="O1214" i="10"/>
  <c r="N1214" i="10"/>
  <c r="R1213" i="10"/>
  <c r="Q1213" i="10"/>
  <c r="O1213" i="10"/>
  <c r="N1213" i="10"/>
  <c r="R1212" i="10" l="1"/>
  <c r="Q1212" i="10"/>
  <c r="O1212" i="10"/>
  <c r="N1212" i="10"/>
  <c r="V835" i="8"/>
  <c r="U835" i="8" s="1"/>
  <c r="V834" i="8"/>
  <c r="U834" i="8" s="1"/>
  <c r="V833" i="8"/>
  <c r="Q833" i="8" s="1"/>
  <c r="R833" i="8"/>
  <c r="Q835" i="8" l="1"/>
  <c r="N834" i="8"/>
  <c r="T834" i="8"/>
  <c r="T833" i="8"/>
  <c r="U833" i="8"/>
  <c r="O834" i="8"/>
  <c r="O833" i="8"/>
  <c r="Q834" i="8"/>
  <c r="N833" i="8"/>
  <c r="R834" i="8"/>
  <c r="R835" i="8"/>
  <c r="N835" i="8"/>
  <c r="T835" i="8"/>
  <c r="O835" i="8"/>
  <c r="R1211" i="10"/>
  <c r="Q1211" i="10"/>
  <c r="O1211" i="10"/>
  <c r="N1211" i="10"/>
  <c r="R1210" i="10"/>
  <c r="Q1210" i="10"/>
  <c r="O1210" i="10"/>
  <c r="N1210" i="10"/>
  <c r="R1209" i="10"/>
  <c r="Q1209" i="10"/>
  <c r="O1209" i="10"/>
  <c r="N1209" i="10"/>
  <c r="R1208" i="10"/>
  <c r="Q1208" i="10"/>
  <c r="O1208" i="10"/>
  <c r="N1208" i="10"/>
  <c r="R1207" i="10"/>
  <c r="Q1207" i="10"/>
  <c r="O1207" i="10"/>
  <c r="N1207" i="10"/>
  <c r="V832" i="8" l="1"/>
  <c r="U832" i="8" s="1"/>
  <c r="V831" i="8"/>
  <c r="U831" i="8" s="1"/>
  <c r="Q832" i="8" l="1"/>
  <c r="Q831" i="8"/>
  <c r="R832" i="8"/>
  <c r="N832" i="8"/>
  <c r="T832" i="8"/>
  <c r="O832" i="8"/>
  <c r="R831" i="8"/>
  <c r="N831" i="8"/>
  <c r="T831" i="8"/>
  <c r="O831" i="8"/>
  <c r="V830" i="8"/>
  <c r="U830" i="8" s="1"/>
  <c r="AB688" i="9"/>
  <c r="AA688" i="9"/>
  <c r="X688" i="9"/>
  <c r="W688" i="9"/>
  <c r="S688" i="9"/>
  <c r="R688" i="9"/>
  <c r="V829" i="8"/>
  <c r="U829" i="8" s="1"/>
  <c r="Q830" i="8" l="1"/>
  <c r="Q829" i="8"/>
  <c r="R830" i="8"/>
  <c r="N830" i="8"/>
  <c r="T830" i="8"/>
  <c r="O830" i="8"/>
  <c r="R829" i="8"/>
  <c r="N829" i="8"/>
  <c r="T829" i="8"/>
  <c r="O829" i="8"/>
  <c r="R1206" i="10"/>
  <c r="Q1206" i="10"/>
  <c r="O1206" i="10"/>
  <c r="N1206" i="10"/>
  <c r="R1205" i="10"/>
  <c r="Q1205" i="10"/>
  <c r="O1205" i="10"/>
  <c r="N1205" i="10"/>
  <c r="R1204" i="10" l="1"/>
  <c r="Q1204" i="10"/>
  <c r="O1204" i="10"/>
  <c r="N1204" i="10"/>
  <c r="V828" i="8"/>
  <c r="Q828" i="8" s="1"/>
  <c r="O828" i="8"/>
  <c r="R1203" i="10"/>
  <c r="Q1203" i="10"/>
  <c r="O1203" i="10"/>
  <c r="N1203" i="10"/>
  <c r="R1202" i="10"/>
  <c r="Q1202" i="10"/>
  <c r="O1202" i="10"/>
  <c r="N1202" i="10"/>
  <c r="T828" i="8" l="1"/>
  <c r="U828" i="8"/>
  <c r="N828" i="8"/>
  <c r="R828" i="8"/>
  <c r="R1201" i="10"/>
  <c r="Q1201" i="10"/>
  <c r="O1201" i="10"/>
  <c r="N1201" i="10"/>
  <c r="R1200" i="10"/>
  <c r="Q1200" i="10"/>
  <c r="O1200" i="10"/>
  <c r="N1200" i="10"/>
  <c r="R1173" i="10" l="1"/>
  <c r="Q1173" i="10"/>
  <c r="O1173" i="10"/>
  <c r="N1173" i="10"/>
  <c r="R1199" i="10" l="1"/>
  <c r="Q1199" i="10"/>
  <c r="O1199" i="10"/>
  <c r="N1199" i="10"/>
  <c r="R1198" i="10"/>
  <c r="Q1198" i="10"/>
  <c r="O1198" i="10"/>
  <c r="N1198" i="10"/>
  <c r="V827" i="8" l="1"/>
  <c r="U827" i="8" s="1"/>
  <c r="V826" i="8"/>
  <c r="U826" i="8" s="1"/>
  <c r="Q827" i="8" l="1"/>
  <c r="R827" i="8"/>
  <c r="N827" i="8"/>
  <c r="T827" i="8"/>
  <c r="O827" i="8"/>
  <c r="R826" i="8"/>
  <c r="Q826" i="8"/>
  <c r="N826" i="8"/>
  <c r="T826" i="8"/>
  <c r="O826" i="8"/>
  <c r="V825" i="8"/>
  <c r="U825" i="8"/>
  <c r="T825" i="8"/>
  <c r="R825" i="8"/>
  <c r="Q825" i="8"/>
  <c r="O825" i="8"/>
  <c r="N825" i="8"/>
  <c r="V824" i="8" l="1"/>
  <c r="R824" i="8" s="1"/>
  <c r="U824" i="8" l="1"/>
  <c r="N824" i="8"/>
  <c r="O824" i="8"/>
  <c r="Q824" i="8"/>
  <c r="T824" i="8"/>
  <c r="V823" i="8"/>
  <c r="U823" i="8" s="1"/>
  <c r="Q823" i="8" l="1"/>
  <c r="R823" i="8"/>
  <c r="N823" i="8"/>
  <c r="T823" i="8"/>
  <c r="O823" i="8"/>
  <c r="V822" i="8"/>
  <c r="T822" i="8" s="1"/>
  <c r="R1197" i="10"/>
  <c r="Q1197" i="10"/>
  <c r="O1197" i="10"/>
  <c r="N1197" i="10"/>
  <c r="Q822" i="8" l="1"/>
  <c r="U822" i="8"/>
  <c r="N822" i="8"/>
  <c r="O822" i="8"/>
  <c r="R822" i="8"/>
  <c r="R1196" i="10"/>
  <c r="Q1196" i="10"/>
  <c r="O1196" i="10"/>
  <c r="N1196" i="10"/>
  <c r="R1195" i="10"/>
  <c r="Q1195" i="10"/>
  <c r="O1195" i="10"/>
  <c r="N1195" i="10"/>
  <c r="V821" i="8" l="1"/>
  <c r="U821" i="8"/>
  <c r="T821" i="8"/>
  <c r="R821" i="8"/>
  <c r="Q821" i="8"/>
  <c r="O821" i="8"/>
  <c r="N821" i="8"/>
  <c r="V820" i="8" l="1"/>
  <c r="U820" i="8" s="1"/>
  <c r="O820" i="8" l="1"/>
  <c r="Q820" i="8"/>
  <c r="R820" i="8"/>
  <c r="N820" i="8"/>
  <c r="T820" i="8"/>
  <c r="V819" i="8"/>
  <c r="U819" i="8"/>
  <c r="T819" i="8"/>
  <c r="R819" i="8"/>
  <c r="Q819" i="8"/>
  <c r="O819" i="8"/>
  <c r="N819" i="8"/>
  <c r="R1194" i="10"/>
  <c r="Q1194" i="10"/>
  <c r="O1194" i="10"/>
  <c r="N1194" i="10"/>
  <c r="R1193" i="10" l="1"/>
  <c r="Q1193" i="10"/>
  <c r="O1193" i="10"/>
  <c r="N1193" i="10"/>
  <c r="V818" i="8"/>
  <c r="Q818" i="8" s="1"/>
  <c r="U818" i="8"/>
  <c r="V817" i="8"/>
  <c r="U817" i="8"/>
  <c r="T817" i="8"/>
  <c r="R817" i="8"/>
  <c r="Q817" i="8"/>
  <c r="O817" i="8"/>
  <c r="N817" i="8"/>
  <c r="R818" i="8" l="1"/>
  <c r="T818" i="8"/>
  <c r="O818" i="8"/>
  <c r="N818" i="8"/>
  <c r="V816" i="8"/>
  <c r="U816" i="8" s="1"/>
  <c r="Q816" i="8" l="1"/>
  <c r="R816" i="8"/>
  <c r="N816" i="8"/>
  <c r="T816" i="8"/>
  <c r="O816" i="8"/>
  <c r="V815" i="8"/>
  <c r="T815" i="8" s="1"/>
  <c r="V814" i="8"/>
  <c r="T814" i="8" s="1"/>
  <c r="U815" i="8" l="1"/>
  <c r="Q815" i="8"/>
  <c r="O814" i="8"/>
  <c r="Q814" i="8"/>
  <c r="U814" i="8"/>
  <c r="O815" i="8"/>
  <c r="R815" i="8"/>
  <c r="N815" i="8"/>
  <c r="R814" i="8"/>
  <c r="N814" i="8"/>
  <c r="V813" i="8"/>
  <c r="U813" i="8" s="1"/>
  <c r="Q813" i="8"/>
  <c r="AB687" i="9"/>
  <c r="AA687" i="9"/>
  <c r="X687" i="9"/>
  <c r="W687" i="9"/>
  <c r="S687" i="9"/>
  <c r="R687" i="9"/>
  <c r="AB686" i="9"/>
  <c r="AA686" i="9"/>
  <c r="X686" i="9"/>
  <c r="W686" i="9"/>
  <c r="S686" i="9"/>
  <c r="R686" i="9"/>
  <c r="R813" i="8" l="1"/>
  <c r="N813" i="8"/>
  <c r="T813" i="8"/>
  <c r="O813" i="8"/>
  <c r="V812" i="8"/>
  <c r="U812" i="8" s="1"/>
  <c r="Q812" i="8" l="1"/>
  <c r="R812" i="8"/>
  <c r="N812" i="8"/>
  <c r="T812" i="8"/>
  <c r="O812" i="8"/>
  <c r="V811" i="8"/>
  <c r="T811" i="8" s="1"/>
  <c r="R1192" i="10"/>
  <c r="Q1192" i="10"/>
  <c r="O1192" i="10"/>
  <c r="N1192" i="10"/>
  <c r="O811" i="8" l="1"/>
  <c r="U811" i="8"/>
  <c r="Q811" i="8"/>
  <c r="R811" i="8"/>
  <c r="N811" i="8"/>
  <c r="R1191" i="10"/>
  <c r="Q1191" i="10"/>
  <c r="O1191" i="10"/>
  <c r="N1191" i="10"/>
  <c r="AB684" i="9" l="1"/>
  <c r="AA684" i="9"/>
  <c r="X684" i="9"/>
  <c r="W684" i="9"/>
  <c r="S684" i="9"/>
  <c r="R684" i="9"/>
  <c r="R1190" i="10" l="1"/>
  <c r="Q1190" i="10"/>
  <c r="O1190" i="10"/>
  <c r="N1190" i="10"/>
  <c r="R1189" i="10"/>
  <c r="Q1189" i="10"/>
  <c r="O1189" i="10"/>
  <c r="N1189" i="10"/>
  <c r="V810" i="8"/>
  <c r="Q810" i="8" s="1"/>
  <c r="AD683" i="9"/>
  <c r="AC683" i="9"/>
  <c r="AB683" i="9"/>
  <c r="AA683" i="9"/>
  <c r="X683" i="9"/>
  <c r="W683" i="9"/>
  <c r="S683" i="9"/>
  <c r="R683" i="9"/>
  <c r="R810" i="8" l="1"/>
  <c r="O810" i="8"/>
  <c r="U810" i="8"/>
  <c r="N810" i="8"/>
  <c r="T810" i="8"/>
  <c r="AB682" i="9"/>
  <c r="AA682" i="9"/>
  <c r="X682" i="9"/>
  <c r="W682" i="9"/>
  <c r="S682" i="9"/>
  <c r="R682" i="9"/>
  <c r="V809" i="8"/>
  <c r="T809" i="8" s="1"/>
  <c r="O809" i="8" l="1"/>
  <c r="U809" i="8"/>
  <c r="Q809" i="8"/>
  <c r="R809" i="8"/>
  <c r="N809" i="8"/>
  <c r="R681" i="9"/>
  <c r="AB681" i="9"/>
  <c r="AA681" i="9"/>
  <c r="X681" i="9"/>
  <c r="W681" i="9"/>
  <c r="S681" i="9"/>
  <c r="V808" i="8" l="1"/>
  <c r="T808" i="8" s="1"/>
  <c r="O808" i="8" l="1"/>
  <c r="Q808" i="8"/>
  <c r="U808" i="8"/>
  <c r="R808" i="8"/>
  <c r="N808" i="8"/>
  <c r="AB680" i="9"/>
  <c r="AA680" i="9"/>
  <c r="X680" i="9"/>
  <c r="W680" i="9"/>
  <c r="S680" i="9"/>
  <c r="R680" i="9"/>
  <c r="V807" i="8"/>
  <c r="Q807" i="8" s="1"/>
  <c r="V806" i="8"/>
  <c r="T806" i="8" s="1"/>
  <c r="V805" i="8"/>
  <c r="N805" i="8" s="1"/>
  <c r="O805" i="8"/>
  <c r="T805" i="8" l="1"/>
  <c r="U805" i="8"/>
  <c r="N807" i="8"/>
  <c r="O807" i="8"/>
  <c r="Q805" i="8"/>
  <c r="R805" i="8"/>
  <c r="U806" i="8"/>
  <c r="T807" i="8"/>
  <c r="O806" i="8"/>
  <c r="Q806" i="8"/>
  <c r="R807" i="8"/>
  <c r="U807" i="8"/>
  <c r="R806" i="8"/>
  <c r="N806" i="8"/>
  <c r="V804" i="8"/>
  <c r="U804" i="8" s="1"/>
  <c r="V803" i="8"/>
  <c r="T803" i="8" s="1"/>
  <c r="Q804" i="8" l="1"/>
  <c r="O803" i="8"/>
  <c r="Q803" i="8"/>
  <c r="U803" i="8"/>
  <c r="R804" i="8"/>
  <c r="N804" i="8"/>
  <c r="T804" i="8"/>
  <c r="O804" i="8"/>
  <c r="R803" i="8"/>
  <c r="N803" i="8"/>
  <c r="V802" i="8"/>
  <c r="N802" i="8" s="1"/>
  <c r="Q802" i="8"/>
  <c r="O802" i="8"/>
  <c r="AB679" i="9"/>
  <c r="AA679" i="9"/>
  <c r="X679" i="9"/>
  <c r="W679" i="9"/>
  <c r="S679" i="9"/>
  <c r="R679" i="9"/>
  <c r="T802" i="8" l="1"/>
  <c r="R802" i="8"/>
  <c r="U802" i="8"/>
  <c r="V801" i="8"/>
  <c r="R801" i="8" s="1"/>
  <c r="N801" i="8" l="1"/>
  <c r="O801" i="8"/>
  <c r="Q801" i="8"/>
  <c r="T801" i="8"/>
  <c r="U801" i="8"/>
  <c r="V800" i="8"/>
  <c r="T800" i="8" s="1"/>
  <c r="V799" i="8"/>
  <c r="T799" i="8" s="1"/>
  <c r="AB678" i="9"/>
  <c r="AA678" i="9"/>
  <c r="X678" i="9"/>
  <c r="W678" i="9"/>
  <c r="S678" i="9"/>
  <c r="R678" i="9"/>
  <c r="O800" i="8" l="1"/>
  <c r="U800" i="8"/>
  <c r="Q800" i="8"/>
  <c r="R800" i="8"/>
  <c r="N800" i="8"/>
  <c r="O799" i="8"/>
  <c r="U799" i="8"/>
  <c r="Q799" i="8"/>
  <c r="R799" i="8"/>
  <c r="N799" i="8"/>
  <c r="V798" i="8"/>
  <c r="R798" i="8" s="1"/>
  <c r="T798" i="8"/>
  <c r="N798" i="8"/>
  <c r="AB677" i="9"/>
  <c r="AA677" i="9"/>
  <c r="X677" i="9"/>
  <c r="W677" i="9"/>
  <c r="S677" i="9"/>
  <c r="R677" i="9"/>
  <c r="O798" i="8" l="1"/>
  <c r="Q798" i="8"/>
  <c r="U798" i="8"/>
  <c r="V797" i="8"/>
  <c r="U797" i="8" s="1"/>
  <c r="V796" i="8"/>
  <c r="N796" i="8" s="1"/>
  <c r="T796" i="8"/>
  <c r="R796" i="8"/>
  <c r="Q796" i="8"/>
  <c r="O796" i="8"/>
  <c r="U796" i="8" l="1"/>
  <c r="R797" i="8"/>
  <c r="N797" i="8"/>
  <c r="T797" i="8"/>
  <c r="Q797" i="8"/>
  <c r="O797" i="8"/>
  <c r="R1188" i="10"/>
  <c r="Q1188" i="10"/>
  <c r="O1188" i="10"/>
  <c r="N1188" i="10"/>
  <c r="BV676" i="9"/>
  <c r="BU676" i="9"/>
  <c r="BI676" i="9"/>
  <c r="BH676" i="9"/>
  <c r="AB676" i="9"/>
  <c r="AA676" i="9"/>
  <c r="X676" i="9"/>
  <c r="W676" i="9"/>
  <c r="V795" i="8"/>
  <c r="T795" i="8" s="1"/>
  <c r="AB675" i="9"/>
  <c r="AA675" i="9"/>
  <c r="X675" i="9"/>
  <c r="W675" i="9"/>
  <c r="S675" i="9"/>
  <c r="R675" i="9"/>
  <c r="AB674" i="9"/>
  <c r="AA674" i="9"/>
  <c r="X674" i="9"/>
  <c r="W674" i="9"/>
  <c r="S674" i="9"/>
  <c r="R674" i="9"/>
  <c r="Q795" i="8" l="1"/>
  <c r="O795" i="8"/>
  <c r="U795" i="8"/>
  <c r="R795" i="8"/>
  <c r="N795" i="8"/>
  <c r="V794" i="8"/>
  <c r="U794" i="8" s="1"/>
  <c r="Q794" i="8" l="1"/>
  <c r="R794" i="8"/>
  <c r="N794" i="8"/>
  <c r="T794" i="8"/>
  <c r="O794" i="8"/>
  <c r="AB673" i="9"/>
  <c r="AA673" i="9"/>
  <c r="X673" i="9"/>
  <c r="W673" i="9"/>
  <c r="S673" i="9"/>
  <c r="R673" i="9"/>
  <c r="AB672" i="9" l="1"/>
  <c r="AA672" i="9"/>
  <c r="X672" i="9"/>
  <c r="W672" i="9"/>
  <c r="S672" i="9"/>
  <c r="R672" i="9"/>
  <c r="AB671" i="9"/>
  <c r="AA671" i="9"/>
  <c r="X671" i="9"/>
  <c r="W671" i="9"/>
  <c r="S671" i="9"/>
  <c r="R671" i="9"/>
  <c r="W670" i="9" l="1"/>
  <c r="AB670" i="9" l="1"/>
  <c r="AA670" i="9"/>
  <c r="X670" i="9"/>
  <c r="S670" i="9"/>
  <c r="R670" i="9"/>
  <c r="AB669" i="9" l="1"/>
  <c r="AA669" i="9"/>
  <c r="X669" i="9"/>
  <c r="W669" i="9"/>
  <c r="S669" i="9"/>
  <c r="R669" i="9"/>
  <c r="V793" i="8" l="1"/>
  <c r="T793" i="8" s="1"/>
  <c r="V792" i="8"/>
  <c r="N792" i="8" s="1"/>
  <c r="O792" i="8"/>
  <c r="U793" i="8" l="1"/>
  <c r="Q792" i="8"/>
  <c r="R792" i="8"/>
  <c r="T792" i="8"/>
  <c r="U792" i="8"/>
  <c r="O793" i="8"/>
  <c r="Q793" i="8"/>
  <c r="R793" i="8"/>
  <c r="N793" i="8"/>
  <c r="AB668" i="9"/>
  <c r="AA668" i="9"/>
  <c r="X668" i="9"/>
  <c r="W668" i="9"/>
  <c r="S668" i="9"/>
  <c r="R668" i="9"/>
  <c r="V791" i="8" l="1"/>
  <c r="U791" i="8" s="1"/>
  <c r="R1187" i="10"/>
  <c r="Q1187" i="10"/>
  <c r="O1187" i="10"/>
  <c r="N1187" i="10"/>
  <c r="Q791" i="8" l="1"/>
  <c r="R791" i="8"/>
  <c r="N791" i="8"/>
  <c r="T791" i="8"/>
  <c r="O791" i="8"/>
  <c r="V790" i="8"/>
  <c r="R790" i="8" s="1"/>
  <c r="T790" i="8"/>
  <c r="V789" i="8"/>
  <c r="T789" i="8" s="1"/>
  <c r="O789" i="8"/>
  <c r="V788" i="8"/>
  <c r="U788" i="8" s="1"/>
  <c r="AB667" i="9"/>
  <c r="AA667" i="9"/>
  <c r="X667" i="9"/>
  <c r="W667" i="9"/>
  <c r="S667" i="9"/>
  <c r="R667" i="9"/>
  <c r="AB666" i="9"/>
  <c r="AA666" i="9"/>
  <c r="X666" i="9"/>
  <c r="W666" i="9"/>
  <c r="S666" i="9"/>
  <c r="R666" i="9"/>
  <c r="AB665" i="9"/>
  <c r="AA665" i="9"/>
  <c r="X665" i="9"/>
  <c r="W665" i="9"/>
  <c r="S665" i="9"/>
  <c r="R665" i="9"/>
  <c r="U790" i="8" l="1"/>
  <c r="Q789" i="8"/>
  <c r="N788" i="8"/>
  <c r="U789" i="8"/>
  <c r="O788" i="8"/>
  <c r="Q788" i="8"/>
  <c r="R788" i="8"/>
  <c r="N790" i="8"/>
  <c r="T788" i="8"/>
  <c r="O790" i="8"/>
  <c r="Q790" i="8"/>
  <c r="R789" i="8"/>
  <c r="N789" i="8"/>
  <c r="V787" i="8"/>
  <c r="U787" i="8" s="1"/>
  <c r="Q787" i="8" l="1"/>
  <c r="R787" i="8"/>
  <c r="N787" i="8"/>
  <c r="T787" i="8"/>
  <c r="O787" i="8"/>
  <c r="R1186" i="10"/>
  <c r="Q1186" i="10"/>
  <c r="O1186" i="10"/>
  <c r="N1186" i="10"/>
  <c r="AB663" i="9" l="1"/>
  <c r="AA663" i="9"/>
  <c r="X663" i="9"/>
  <c r="W663" i="9"/>
  <c r="S663" i="9"/>
  <c r="R663" i="9"/>
  <c r="R1185" i="10" l="1"/>
  <c r="Q1185" i="10"/>
  <c r="O1185" i="10"/>
  <c r="N1185" i="10"/>
  <c r="AB662" i="9"/>
  <c r="AA662" i="9"/>
  <c r="X662" i="9"/>
  <c r="W662" i="9"/>
  <c r="S662" i="9"/>
  <c r="R662" i="9"/>
  <c r="V786" i="8" l="1"/>
  <c r="T786" i="8" s="1"/>
  <c r="O786" i="8" l="1"/>
  <c r="U786" i="8"/>
  <c r="Q786" i="8"/>
  <c r="R786" i="8"/>
  <c r="N786" i="8"/>
  <c r="V785" i="8"/>
  <c r="U785" i="8" s="1"/>
  <c r="Q785" i="8" l="1"/>
  <c r="R785" i="8"/>
  <c r="N785" i="8"/>
  <c r="T785" i="8"/>
  <c r="O785" i="8"/>
  <c r="V784" i="8"/>
  <c r="U784" i="8" s="1"/>
  <c r="V783" i="8"/>
  <c r="U783" i="8"/>
  <c r="T783" i="8"/>
  <c r="R783" i="8"/>
  <c r="Q783" i="8"/>
  <c r="O783" i="8"/>
  <c r="N783" i="8"/>
  <c r="V782" i="8"/>
  <c r="T782" i="8" s="1"/>
  <c r="O784" i="8" l="1"/>
  <c r="Q784" i="8"/>
  <c r="N782" i="8"/>
  <c r="O782" i="8"/>
  <c r="Q782" i="8"/>
  <c r="U782" i="8"/>
  <c r="T784" i="8"/>
  <c r="N784" i="8"/>
  <c r="R784" i="8"/>
  <c r="R782" i="8"/>
  <c r="R1184" i="10"/>
  <c r="Q1184" i="10"/>
  <c r="O1184" i="10"/>
  <c r="N1184" i="10"/>
  <c r="V781" i="8"/>
  <c r="U781" i="8" s="1"/>
  <c r="AB661" i="9"/>
  <c r="AA661" i="9"/>
  <c r="X661" i="9"/>
  <c r="W661" i="9"/>
  <c r="S661" i="9"/>
  <c r="R661" i="9"/>
  <c r="Q781" i="8" l="1"/>
  <c r="R781" i="8"/>
  <c r="N781" i="8"/>
  <c r="T781" i="8"/>
  <c r="O781" i="8"/>
  <c r="V780" i="8"/>
  <c r="T780" i="8" s="1"/>
  <c r="Q780" i="8" l="1"/>
  <c r="U780" i="8"/>
  <c r="O780" i="8"/>
  <c r="R780" i="8"/>
  <c r="N780" i="8"/>
  <c r="V779" i="8"/>
  <c r="U779" i="8" s="1"/>
  <c r="Q779" i="8" l="1"/>
  <c r="R779" i="8"/>
  <c r="N779" i="8"/>
  <c r="T779" i="8"/>
  <c r="O779" i="8"/>
  <c r="V778" i="8"/>
  <c r="R778" i="8" s="1"/>
  <c r="T778" i="8" l="1"/>
  <c r="U778" i="8"/>
  <c r="O778" i="8"/>
  <c r="N778" i="8"/>
  <c r="Q778" i="8"/>
  <c r="R1183" i="10"/>
  <c r="Q1183" i="10"/>
  <c r="O1183" i="10"/>
  <c r="N1183" i="10"/>
  <c r="X659" i="9" l="1"/>
  <c r="W659" i="9"/>
  <c r="S659" i="9"/>
  <c r="R659" i="9"/>
  <c r="V777" i="8"/>
  <c r="T777" i="8" s="1"/>
  <c r="X658" i="9"/>
  <c r="W658" i="9"/>
  <c r="S658" i="9"/>
  <c r="R658" i="9"/>
  <c r="V776" i="8"/>
  <c r="U776" i="8" s="1"/>
  <c r="Q777" i="8" l="1"/>
  <c r="O777" i="8"/>
  <c r="U777" i="8"/>
  <c r="R777" i="8"/>
  <c r="N777" i="8"/>
  <c r="R776" i="8"/>
  <c r="N776" i="8"/>
  <c r="T776" i="8"/>
  <c r="Q776" i="8"/>
  <c r="O776" i="8"/>
  <c r="AB657" i="9"/>
  <c r="AA657" i="9"/>
  <c r="X657" i="9"/>
  <c r="W657" i="9"/>
  <c r="S657" i="9"/>
  <c r="R657" i="9"/>
  <c r="V775" i="8" l="1"/>
  <c r="T775" i="8" s="1"/>
  <c r="O775" i="8" l="1"/>
  <c r="Q775" i="8"/>
  <c r="U775" i="8"/>
  <c r="R775" i="8"/>
  <c r="N775" i="8"/>
  <c r="V774" i="8"/>
  <c r="U774" i="8" s="1"/>
  <c r="Q774" i="8" l="1"/>
  <c r="N774" i="8"/>
  <c r="R774" i="8"/>
  <c r="T774" i="8"/>
  <c r="O774" i="8"/>
  <c r="V773" i="8"/>
  <c r="U773" i="8" s="1"/>
  <c r="Q773" i="8" l="1"/>
  <c r="R773" i="8"/>
  <c r="N773" i="8"/>
  <c r="T773" i="8"/>
  <c r="O773" i="8"/>
  <c r="V772" i="8"/>
  <c r="R772" i="8" s="1"/>
  <c r="AB656" i="9"/>
  <c r="AA656" i="9"/>
  <c r="X656" i="9"/>
  <c r="W656" i="9"/>
  <c r="S656" i="9"/>
  <c r="R656" i="9"/>
  <c r="V771" i="8"/>
  <c r="U771" i="8" s="1"/>
  <c r="T772" i="8" l="1"/>
  <c r="Q771" i="8"/>
  <c r="N772" i="8"/>
  <c r="O772" i="8"/>
  <c r="Q772" i="8"/>
  <c r="U772" i="8"/>
  <c r="R771" i="8"/>
  <c r="N771" i="8"/>
  <c r="T771" i="8"/>
  <c r="O771" i="8"/>
  <c r="R1182" i="10"/>
  <c r="Q1182" i="10"/>
  <c r="O1182" i="10"/>
  <c r="N1182" i="10"/>
  <c r="R1181" i="10" l="1"/>
  <c r="Q1181" i="10"/>
  <c r="O1181" i="10"/>
  <c r="N1181" i="10"/>
  <c r="R1180" i="10"/>
  <c r="Q1180" i="10"/>
  <c r="O1180" i="10"/>
  <c r="N1180" i="10"/>
  <c r="R1179" i="10"/>
  <c r="Q1179" i="10"/>
  <c r="O1179" i="10"/>
  <c r="N1179" i="10"/>
  <c r="AB655" i="9" l="1"/>
  <c r="AA655" i="9"/>
  <c r="X655" i="9"/>
  <c r="W655" i="9"/>
  <c r="S655" i="9"/>
  <c r="R655" i="9"/>
  <c r="AB654" i="9"/>
  <c r="AA654" i="9"/>
  <c r="X654" i="9"/>
  <c r="W654" i="9"/>
  <c r="S654" i="9"/>
  <c r="R654" i="9"/>
  <c r="BV653" i="9"/>
  <c r="BU653" i="9"/>
  <c r="BI653" i="9"/>
  <c r="BH653" i="9"/>
  <c r="AB653" i="9"/>
  <c r="AA653" i="9"/>
  <c r="X653" i="9"/>
  <c r="W653" i="9"/>
  <c r="AB297" i="9" l="1"/>
  <c r="AA297" i="9"/>
  <c r="V770" i="8" l="1"/>
  <c r="T770" i="8"/>
  <c r="Q770" i="8"/>
  <c r="O770" i="8"/>
  <c r="N770" i="8"/>
  <c r="V769" i="8"/>
  <c r="R769" i="8" s="1"/>
  <c r="T769" i="8" l="1"/>
  <c r="O769" i="8"/>
  <c r="U769" i="8"/>
  <c r="N769" i="8"/>
  <c r="Q769" i="8"/>
  <c r="R770" i="8"/>
  <c r="U770" i="8"/>
  <c r="V768" i="8"/>
  <c r="U768" i="8" s="1"/>
  <c r="V767" i="8"/>
  <c r="U767" i="8" s="1"/>
  <c r="O768" i="8" l="1"/>
  <c r="Q767" i="8"/>
  <c r="N768" i="8"/>
  <c r="Q768" i="8"/>
  <c r="R768" i="8"/>
  <c r="T768" i="8"/>
  <c r="R767" i="8"/>
  <c r="N767" i="8"/>
  <c r="T767" i="8"/>
  <c r="O767" i="8"/>
  <c r="V766" i="8"/>
  <c r="Q766" i="8" s="1"/>
  <c r="V765" i="8"/>
  <c r="T765" i="8" s="1"/>
  <c r="V764" i="8"/>
  <c r="U764" i="8" s="1"/>
  <c r="N766" i="8" l="1"/>
  <c r="O764" i="8"/>
  <c r="N764" i="8"/>
  <c r="Q764" i="8"/>
  <c r="T766" i="8"/>
  <c r="O766" i="8"/>
  <c r="R764" i="8"/>
  <c r="T764" i="8"/>
  <c r="U766" i="8"/>
  <c r="R766" i="8"/>
  <c r="O765" i="8"/>
  <c r="U765" i="8"/>
  <c r="Q765" i="8"/>
  <c r="R765" i="8"/>
  <c r="N765" i="8"/>
  <c r="V763" i="8"/>
  <c r="U763" i="8" s="1"/>
  <c r="Q763" i="8" l="1"/>
  <c r="R763" i="8"/>
  <c r="N763" i="8"/>
  <c r="T763" i="8"/>
  <c r="O763" i="8"/>
  <c r="V762" i="8"/>
  <c r="U762" i="8"/>
  <c r="T762" i="8"/>
  <c r="R762" i="8"/>
  <c r="Q762" i="8"/>
  <c r="O762" i="8"/>
  <c r="N762" i="8"/>
  <c r="V761" i="8"/>
  <c r="Q761" i="8" s="1"/>
  <c r="V760" i="8"/>
  <c r="U760" i="8" s="1"/>
  <c r="Q760" i="8" l="1"/>
  <c r="U761" i="8"/>
  <c r="R761" i="8"/>
  <c r="T761" i="8"/>
  <c r="N761" i="8"/>
  <c r="O761" i="8"/>
  <c r="R760" i="8"/>
  <c r="N760" i="8"/>
  <c r="T760" i="8"/>
  <c r="O760" i="8"/>
  <c r="V742" i="8"/>
  <c r="T742" i="8" s="1"/>
  <c r="AB652" i="9"/>
  <c r="AA652" i="9"/>
  <c r="Z652" i="9"/>
  <c r="X652" i="9"/>
  <c r="W652" i="9"/>
  <c r="V652" i="9"/>
  <c r="U652" i="9"/>
  <c r="S652" i="9"/>
  <c r="R652" i="9"/>
  <c r="Q652" i="9"/>
  <c r="P652" i="9"/>
  <c r="U742" i="8" l="1"/>
  <c r="O742" i="8"/>
  <c r="Q742" i="8"/>
  <c r="R742" i="8"/>
  <c r="N742" i="8"/>
  <c r="AB651" i="9"/>
  <c r="AA651" i="9"/>
  <c r="Z651" i="9"/>
  <c r="X651" i="9"/>
  <c r="W651" i="9"/>
  <c r="V651" i="9"/>
  <c r="U651" i="9"/>
  <c r="S651" i="9"/>
  <c r="R651" i="9"/>
  <c r="Q651" i="9"/>
  <c r="P651" i="9"/>
  <c r="V759" i="8" l="1"/>
  <c r="T759" i="8" s="1"/>
  <c r="R759" i="8" l="1"/>
  <c r="O759" i="8"/>
  <c r="U759" i="8"/>
  <c r="Q759" i="8"/>
  <c r="N759" i="8"/>
  <c r="AB650" i="9"/>
  <c r="AA650" i="9"/>
  <c r="X650" i="9"/>
  <c r="W650" i="9"/>
  <c r="S650" i="9"/>
  <c r="R650" i="9"/>
  <c r="R1178" i="10" l="1"/>
  <c r="Q1178" i="10"/>
  <c r="O1178" i="10"/>
  <c r="N1178" i="10"/>
  <c r="V758" i="8" l="1"/>
  <c r="U758" i="8" s="1"/>
  <c r="V757" i="8"/>
  <c r="U757" i="8" s="1"/>
  <c r="V756" i="8"/>
  <c r="T756" i="8" s="1"/>
  <c r="U756" i="8"/>
  <c r="Q756" i="8"/>
  <c r="O756" i="8"/>
  <c r="V755" i="8"/>
  <c r="U755" i="8" s="1"/>
  <c r="V754" i="8"/>
  <c r="U754" i="8" s="1"/>
  <c r="U753" i="8"/>
  <c r="V753" i="8"/>
  <c r="T753" i="8" s="1"/>
  <c r="N753" i="8"/>
  <c r="V752" i="8"/>
  <c r="T752" i="8" s="1"/>
  <c r="O753" i="8" l="1"/>
  <c r="Q753" i="8"/>
  <c r="R753" i="8"/>
  <c r="R756" i="8"/>
  <c r="N756" i="8"/>
  <c r="T755" i="8"/>
  <c r="N758" i="8"/>
  <c r="N752" i="8"/>
  <c r="O755" i="8"/>
  <c r="O758" i="8"/>
  <c r="O752" i="8"/>
  <c r="N755" i="8"/>
  <c r="Q758" i="8"/>
  <c r="Q752" i="8"/>
  <c r="R758" i="8"/>
  <c r="R755" i="8"/>
  <c r="R752" i="8"/>
  <c r="Q755" i="8"/>
  <c r="T758" i="8"/>
  <c r="U752" i="8"/>
  <c r="Q757" i="8"/>
  <c r="R757" i="8"/>
  <c r="N757" i="8"/>
  <c r="T757" i="8"/>
  <c r="O757" i="8"/>
  <c r="Q754" i="8"/>
  <c r="R754" i="8"/>
  <c r="N754" i="8"/>
  <c r="T754" i="8"/>
  <c r="O754" i="8"/>
  <c r="AB649" i="9"/>
  <c r="AA649" i="9"/>
  <c r="X649" i="9"/>
  <c r="W649" i="9"/>
  <c r="S649" i="9"/>
  <c r="R649" i="9"/>
  <c r="V750" i="8" l="1"/>
  <c r="U750" i="8" s="1"/>
  <c r="N750" i="8"/>
  <c r="V751" i="8"/>
  <c r="T751" i="8" s="1"/>
  <c r="Q750" i="8" l="1"/>
  <c r="R750" i="8"/>
  <c r="T750" i="8"/>
  <c r="O750" i="8"/>
  <c r="Q751" i="8"/>
  <c r="O751" i="8"/>
  <c r="U751" i="8"/>
  <c r="R751" i="8"/>
  <c r="N751" i="8"/>
  <c r="R1177" i="10"/>
  <c r="Q1177" i="10"/>
  <c r="O1177" i="10"/>
  <c r="N1177" i="10"/>
  <c r="V749" i="8" l="1"/>
  <c r="U749" i="8" s="1"/>
  <c r="Q749" i="8"/>
  <c r="R749" i="8" l="1"/>
  <c r="N749" i="8"/>
  <c r="T749" i="8"/>
  <c r="O749" i="8"/>
  <c r="R1176" i="10"/>
  <c r="Q1176" i="10"/>
  <c r="O1176" i="10"/>
  <c r="N1176" i="10"/>
  <c r="R1175" i="10"/>
  <c r="Q1175" i="10"/>
  <c r="O1175" i="10"/>
  <c r="N1175" i="10"/>
  <c r="R1174" i="10"/>
  <c r="Q1174" i="10"/>
  <c r="O1174" i="10"/>
  <c r="N1174" i="10"/>
  <c r="V748" i="8" l="1"/>
  <c r="U748" i="8" s="1"/>
  <c r="Q748" i="8"/>
  <c r="R748" i="8" l="1"/>
  <c r="N748" i="8"/>
  <c r="T748" i="8"/>
  <c r="O748" i="8"/>
  <c r="V747" i="8"/>
  <c r="Q747" i="8" s="1"/>
  <c r="V746" i="8"/>
  <c r="U746" i="8" s="1"/>
  <c r="R746" i="8"/>
  <c r="Q746" i="8"/>
  <c r="O746" i="8"/>
  <c r="N746" i="8"/>
  <c r="T747" i="8" l="1"/>
  <c r="U747" i="8"/>
  <c r="N747" i="8"/>
  <c r="O747" i="8"/>
  <c r="R747" i="8"/>
  <c r="T746" i="8"/>
  <c r="R1172" i="10"/>
  <c r="Q1172" i="10"/>
  <c r="O1172" i="10"/>
  <c r="N1172" i="10"/>
  <c r="V745" i="8" l="1"/>
  <c r="U745" i="8" s="1"/>
  <c r="R745" i="8" l="1"/>
  <c r="Q745" i="8"/>
  <c r="N745" i="8"/>
  <c r="T745" i="8"/>
  <c r="O745" i="8"/>
  <c r="R1171" i="10"/>
  <c r="Q1171" i="10"/>
  <c r="O1171" i="10"/>
  <c r="N1171" i="10"/>
  <c r="AB648" i="9" l="1"/>
  <c r="AA648" i="9"/>
  <c r="X648" i="9"/>
  <c r="W648" i="9"/>
  <c r="S648" i="9"/>
  <c r="R648" i="9"/>
  <c r="AB647" i="9"/>
  <c r="AA647" i="9"/>
  <c r="X647" i="9"/>
  <c r="W647" i="9"/>
  <c r="S647" i="9"/>
  <c r="R647" i="9"/>
  <c r="R1170" i="10" l="1"/>
  <c r="Q1170" i="10"/>
  <c r="O1170" i="10"/>
  <c r="N1170" i="10"/>
  <c r="R1169" i="10"/>
  <c r="Q1169" i="10"/>
  <c r="O1169" i="10"/>
  <c r="N1169" i="10"/>
  <c r="AB646" i="9" l="1"/>
  <c r="AA646" i="9"/>
  <c r="X646" i="9"/>
  <c r="W646" i="9"/>
  <c r="S646" i="9"/>
  <c r="R646" i="9"/>
  <c r="AB645" i="9" l="1"/>
  <c r="AA645" i="9"/>
  <c r="X645" i="9"/>
  <c r="W645" i="9"/>
  <c r="S645" i="9"/>
  <c r="R645" i="9"/>
  <c r="AB644" i="9"/>
  <c r="AA644" i="9"/>
  <c r="X644" i="9"/>
  <c r="W644" i="9"/>
  <c r="S644" i="9"/>
  <c r="R644" i="9"/>
  <c r="AB643" i="9"/>
  <c r="AA643" i="9"/>
  <c r="X643" i="9"/>
  <c r="W643" i="9"/>
  <c r="S643" i="9"/>
  <c r="R643" i="9"/>
  <c r="X642" i="9" l="1"/>
  <c r="W642" i="9"/>
  <c r="S642" i="9"/>
  <c r="R642" i="9"/>
  <c r="V744" i="8" l="1"/>
  <c r="U744" i="8"/>
  <c r="T744" i="8"/>
  <c r="R744" i="8"/>
  <c r="Q744" i="8"/>
  <c r="O744" i="8"/>
  <c r="N744" i="8"/>
  <c r="V743" i="8" l="1"/>
  <c r="T743" i="8" s="1"/>
  <c r="O743" i="8"/>
  <c r="Q743" i="8" l="1"/>
  <c r="U743" i="8"/>
  <c r="R743" i="8"/>
  <c r="N743" i="8"/>
  <c r="V741" i="8"/>
  <c r="T741" i="8" s="1"/>
  <c r="O741" i="8" l="1"/>
  <c r="U741" i="8"/>
  <c r="Q741" i="8"/>
  <c r="R741" i="8"/>
  <c r="N741" i="8"/>
  <c r="V740" i="8"/>
  <c r="U740" i="8" s="1"/>
  <c r="R1168" i="10"/>
  <c r="Q1168" i="10"/>
  <c r="O1168" i="10"/>
  <c r="N1168" i="10"/>
  <c r="R1167" i="10"/>
  <c r="Q1167" i="10"/>
  <c r="O1167" i="10"/>
  <c r="N1167" i="10"/>
  <c r="Q740" i="8" l="1"/>
  <c r="R740" i="8"/>
  <c r="N740" i="8"/>
  <c r="T740" i="8"/>
  <c r="O740" i="8"/>
  <c r="V739" i="8"/>
  <c r="T739" i="8" s="1"/>
  <c r="V738" i="8"/>
  <c r="T738" i="8" s="1"/>
  <c r="Q738" i="8"/>
  <c r="V737" i="8"/>
  <c r="R737" i="8" s="1"/>
  <c r="O739" i="8" l="1"/>
  <c r="O738" i="8"/>
  <c r="U739" i="8"/>
  <c r="Q737" i="8"/>
  <c r="T737" i="8"/>
  <c r="U737" i="8"/>
  <c r="N737" i="8"/>
  <c r="U738" i="8"/>
  <c r="O737" i="8"/>
  <c r="Q739" i="8"/>
  <c r="R739" i="8"/>
  <c r="N739" i="8"/>
  <c r="R738" i="8"/>
  <c r="N738" i="8"/>
  <c r="V736" i="8"/>
  <c r="U736" i="8" s="1"/>
  <c r="R1166" i="10"/>
  <c r="Q1166" i="10"/>
  <c r="O1166" i="10"/>
  <c r="N1166" i="10"/>
  <c r="Q736" i="8" l="1"/>
  <c r="R736" i="8"/>
  <c r="N736" i="8"/>
  <c r="T736" i="8"/>
  <c r="O736" i="8"/>
  <c r="V735" i="8"/>
  <c r="U735" i="8" s="1"/>
  <c r="Q735" i="8" l="1"/>
  <c r="R735" i="8"/>
  <c r="N735" i="8"/>
  <c r="T735" i="8"/>
  <c r="O735" i="8"/>
  <c r="R1165" i="10"/>
  <c r="Q1165" i="10"/>
  <c r="O1165" i="10"/>
  <c r="N1165" i="10"/>
  <c r="V734" i="8" l="1"/>
  <c r="R734" i="8" s="1"/>
  <c r="X641" i="9"/>
  <c r="W641" i="9"/>
  <c r="S641" i="9"/>
  <c r="R641" i="9"/>
  <c r="O734" i="8" l="1"/>
  <c r="Q734" i="8"/>
  <c r="N734" i="8"/>
  <c r="V733" i="8"/>
  <c r="U733" i="8" s="1"/>
  <c r="R733" i="8" l="1"/>
  <c r="Q733" i="8"/>
  <c r="N733" i="8"/>
  <c r="T733" i="8"/>
  <c r="O733" i="8"/>
  <c r="R1164" i="10"/>
  <c r="Q1164" i="10"/>
  <c r="O1164" i="10"/>
  <c r="N1164" i="10"/>
  <c r="AB639" i="9"/>
  <c r="AA639" i="9"/>
  <c r="X639" i="9"/>
  <c r="W639" i="9"/>
  <c r="S639" i="9"/>
  <c r="R639" i="9"/>
  <c r="R1163" i="10" l="1"/>
  <c r="Q1163" i="10"/>
  <c r="O1163" i="10"/>
  <c r="N1163" i="10"/>
  <c r="V732" i="8" l="1"/>
  <c r="U732" i="8" s="1"/>
  <c r="O732" i="8"/>
  <c r="N732" i="8"/>
  <c r="R1162" i="10"/>
  <c r="Q1162" i="10"/>
  <c r="O1162" i="10"/>
  <c r="N1162" i="10"/>
  <c r="AB638" i="9"/>
  <c r="AA638" i="9"/>
  <c r="X638" i="9"/>
  <c r="W638" i="9"/>
  <c r="S638" i="9"/>
  <c r="R638" i="9"/>
  <c r="Q732" i="8" l="1"/>
  <c r="R732" i="8"/>
  <c r="T732" i="8"/>
  <c r="X637" i="9"/>
  <c r="W637" i="9"/>
  <c r="S637" i="9"/>
  <c r="R637" i="9"/>
  <c r="Z13" i="6" l="1"/>
  <c r="Y13" i="6"/>
  <c r="R1161" i="10" l="1"/>
  <c r="Q1161" i="10"/>
  <c r="O1161" i="10"/>
  <c r="N1161" i="10"/>
  <c r="R1160" i="10"/>
  <c r="Q1160" i="10"/>
  <c r="O1160" i="10"/>
  <c r="N1160" i="10"/>
  <c r="R1159" i="10" l="1"/>
  <c r="Q1159" i="10"/>
  <c r="O1159" i="10"/>
  <c r="N1159" i="10"/>
  <c r="R1158" i="10" l="1"/>
  <c r="Q1158" i="10"/>
  <c r="O1158" i="10"/>
  <c r="N1158" i="10"/>
  <c r="R1157" i="10" l="1"/>
  <c r="Q1157" i="10"/>
  <c r="O1157" i="10"/>
  <c r="N1157" i="10"/>
  <c r="AB636" i="9"/>
  <c r="AA636" i="9"/>
  <c r="X636" i="9"/>
  <c r="W636" i="9"/>
  <c r="S636" i="9"/>
  <c r="R636" i="9"/>
  <c r="AB635" i="9"/>
  <c r="AA635" i="9"/>
  <c r="X635" i="9"/>
  <c r="W635" i="9"/>
  <c r="S635" i="9"/>
  <c r="R635" i="9"/>
  <c r="AB634" i="9"/>
  <c r="AA634" i="9"/>
  <c r="X634" i="9"/>
  <c r="W634" i="9"/>
  <c r="S634" i="9"/>
  <c r="R634" i="9"/>
  <c r="R1156" i="10"/>
  <c r="Q1156" i="10"/>
  <c r="O1156" i="10"/>
  <c r="N1156" i="10"/>
  <c r="R1155" i="10"/>
  <c r="Q1155" i="10"/>
  <c r="O1155" i="10"/>
  <c r="N1155" i="10"/>
  <c r="R1154" i="10" l="1"/>
  <c r="Q1154" i="10"/>
  <c r="O1154" i="10"/>
  <c r="N1154" i="10"/>
  <c r="R1153" i="10" l="1"/>
  <c r="Q1153" i="10"/>
  <c r="O1153" i="10"/>
  <c r="N1153" i="10"/>
  <c r="R1152" i="10" l="1"/>
  <c r="Q1152" i="10"/>
  <c r="O1152" i="10"/>
  <c r="N1152" i="10"/>
  <c r="V731" i="8" l="1"/>
  <c r="U731" i="8" s="1"/>
  <c r="Q731" i="8" l="1"/>
  <c r="R731" i="8"/>
  <c r="N731" i="8"/>
  <c r="T731" i="8"/>
  <c r="O731" i="8"/>
  <c r="V730" i="8"/>
  <c r="T730" i="8" s="1"/>
  <c r="R730" i="8" l="1"/>
  <c r="O730" i="8"/>
  <c r="U730" i="8"/>
  <c r="Q730" i="8"/>
  <c r="N730" i="8"/>
  <c r="R1151" i="10"/>
  <c r="Q1151" i="10"/>
  <c r="O1151" i="10"/>
  <c r="N1151" i="10"/>
  <c r="R1150" i="10"/>
  <c r="Q1150" i="10"/>
  <c r="O1150" i="10"/>
  <c r="N1150" i="10"/>
  <c r="R1149" i="10"/>
  <c r="Q1149" i="10"/>
  <c r="O1149" i="10"/>
  <c r="N1149" i="10"/>
  <c r="R1148" i="10" l="1"/>
  <c r="Q1148" i="10"/>
  <c r="O1148" i="10"/>
  <c r="N1148" i="10"/>
  <c r="AB632" i="9" l="1"/>
  <c r="AA632" i="9"/>
  <c r="X632" i="9"/>
  <c r="W632" i="9"/>
  <c r="S632" i="9"/>
  <c r="R632" i="9"/>
  <c r="R1147" i="10"/>
  <c r="Q1147" i="10"/>
  <c r="O1147" i="10"/>
  <c r="N1147" i="10"/>
  <c r="R1146" i="10"/>
  <c r="Q1146" i="10"/>
  <c r="O1146" i="10"/>
  <c r="N1146" i="10"/>
  <c r="R1145" i="10"/>
  <c r="Q1145" i="10"/>
  <c r="O1145" i="10"/>
  <c r="N1145" i="10"/>
  <c r="R1144" i="10" l="1"/>
  <c r="Q1144" i="10"/>
  <c r="O1144" i="10"/>
  <c r="N1144" i="10"/>
  <c r="R1143" i="10" l="1"/>
  <c r="Q1143" i="10"/>
  <c r="O1143" i="10"/>
  <c r="N1143" i="10"/>
  <c r="R1142" i="10" l="1"/>
  <c r="Q1142" i="10"/>
  <c r="O1142" i="10"/>
  <c r="N1142" i="10"/>
  <c r="AB631" i="9" l="1"/>
  <c r="AA631" i="9"/>
  <c r="X631" i="9"/>
  <c r="W631" i="9"/>
  <c r="S631" i="9"/>
  <c r="R631" i="9"/>
  <c r="X630" i="9"/>
  <c r="W630" i="9"/>
  <c r="S630" i="9"/>
  <c r="R630" i="9"/>
  <c r="V729" i="8" l="1"/>
  <c r="T729" i="8" s="1"/>
  <c r="O729" i="8" l="1"/>
  <c r="U729" i="8"/>
  <c r="Q729" i="8"/>
  <c r="R729" i="8"/>
  <c r="N729" i="8"/>
  <c r="R1141" i="10"/>
  <c r="Q1141" i="10"/>
  <c r="O1141" i="10"/>
  <c r="N1141" i="10"/>
  <c r="AB629" i="9" l="1"/>
  <c r="AA629" i="9"/>
  <c r="X629" i="9"/>
  <c r="W629" i="9"/>
  <c r="S629" i="9"/>
  <c r="R629" i="9"/>
  <c r="R1140" i="10" l="1"/>
  <c r="Q1140" i="10"/>
  <c r="O1140" i="10"/>
  <c r="N1140" i="10"/>
  <c r="R1139" i="10"/>
  <c r="Q1139" i="10"/>
  <c r="O1139" i="10"/>
  <c r="N1139" i="10"/>
  <c r="V728" i="8" l="1"/>
  <c r="U728" i="8" s="1"/>
  <c r="V727" i="8"/>
  <c r="T727" i="8" s="1"/>
  <c r="V726" i="8"/>
  <c r="T726" i="8" s="1"/>
  <c r="Q727" i="8" l="1"/>
  <c r="U727" i="8"/>
  <c r="N727" i="8"/>
  <c r="O727" i="8"/>
  <c r="Q728" i="8"/>
  <c r="R728" i="8"/>
  <c r="N728" i="8"/>
  <c r="T728" i="8"/>
  <c r="O728" i="8"/>
  <c r="R727" i="8"/>
  <c r="R726" i="8"/>
  <c r="O726" i="8"/>
  <c r="U726" i="8"/>
  <c r="Q726" i="8"/>
  <c r="N726" i="8"/>
  <c r="V715" i="8"/>
  <c r="N715" i="8" s="1"/>
  <c r="U715" i="8"/>
  <c r="T715" i="8"/>
  <c r="V724" i="8"/>
  <c r="U724" i="8" s="1"/>
  <c r="O715" i="8" l="1"/>
  <c r="Q724" i="8"/>
  <c r="R724" i="8"/>
  <c r="N724" i="8"/>
  <c r="T724" i="8"/>
  <c r="Q715" i="8"/>
  <c r="O724" i="8"/>
  <c r="R715" i="8"/>
  <c r="R1138" i="10"/>
  <c r="Q1138" i="10"/>
  <c r="O1138" i="10"/>
  <c r="N1138" i="10"/>
  <c r="R1137" i="10" l="1"/>
  <c r="Q1137" i="10"/>
  <c r="O1137" i="10"/>
  <c r="N1137" i="10"/>
  <c r="R1136" i="10" l="1"/>
  <c r="Q1136" i="10"/>
  <c r="O1136" i="10"/>
  <c r="N1136" i="10"/>
  <c r="AB628" i="9"/>
  <c r="AA628" i="9"/>
  <c r="X628" i="9"/>
  <c r="W628" i="9"/>
  <c r="S628" i="9"/>
  <c r="R628" i="9"/>
  <c r="AB627" i="9" l="1"/>
  <c r="AA627" i="9"/>
  <c r="X627" i="9"/>
  <c r="W627" i="9"/>
  <c r="S627" i="9"/>
  <c r="R627" i="9"/>
  <c r="V725" i="8" l="1"/>
  <c r="U725" i="8" s="1"/>
  <c r="R1135" i="10"/>
  <c r="Q1135" i="10"/>
  <c r="O1135" i="10"/>
  <c r="N1135" i="10"/>
  <c r="Q725" i="8" l="1"/>
  <c r="R725" i="8"/>
  <c r="N725" i="8"/>
  <c r="T725" i="8"/>
  <c r="O725" i="8"/>
  <c r="R1134" i="10"/>
  <c r="Q1134" i="10"/>
  <c r="O1134" i="10"/>
  <c r="N1134" i="10"/>
  <c r="AB626" i="9" l="1"/>
  <c r="AA626" i="9"/>
  <c r="X626" i="9"/>
  <c r="W626" i="9"/>
  <c r="S626" i="9"/>
  <c r="R626" i="9"/>
  <c r="R1133" i="10" l="1"/>
  <c r="Q1133" i="10"/>
  <c r="O1133" i="10"/>
  <c r="N1133" i="10"/>
  <c r="V723" i="8" l="1"/>
  <c r="T723" i="8" s="1"/>
  <c r="U723" i="8"/>
  <c r="Q723" i="8"/>
  <c r="O723" i="8"/>
  <c r="R723" i="8" l="1"/>
  <c r="N723" i="8"/>
  <c r="V722" i="8"/>
  <c r="U722" i="8" s="1"/>
  <c r="T722" i="8" l="1"/>
  <c r="Q722" i="8"/>
  <c r="R722" i="8"/>
  <c r="N722" i="8"/>
  <c r="O722" i="8"/>
  <c r="R1132" i="10"/>
  <c r="Q1132" i="10"/>
  <c r="O1132" i="10"/>
  <c r="N1132" i="10"/>
  <c r="AA625" i="9" l="1"/>
  <c r="AB625" i="9"/>
  <c r="X625" i="9" l="1"/>
  <c r="W625" i="9"/>
  <c r="S625" i="9"/>
  <c r="R625" i="9"/>
  <c r="V721" i="8" l="1"/>
  <c r="R721" i="8" s="1"/>
  <c r="N721" i="8" l="1"/>
  <c r="O721" i="8"/>
  <c r="Q721" i="8"/>
  <c r="T721" i="8"/>
  <c r="U721" i="8"/>
  <c r="V720" i="8"/>
  <c r="T720" i="8" s="1"/>
  <c r="Q720" i="8" l="1"/>
  <c r="U720" i="8"/>
  <c r="N720" i="8"/>
  <c r="O720" i="8"/>
  <c r="R720" i="8"/>
  <c r="R1131" i="10"/>
  <c r="Q1131" i="10"/>
  <c r="O1131" i="10"/>
  <c r="N1131" i="10"/>
  <c r="V719" i="8"/>
  <c r="U719" i="8" s="1"/>
  <c r="N719" i="8" l="1"/>
  <c r="O719" i="8"/>
  <c r="R719" i="8"/>
  <c r="T719" i="8"/>
  <c r="Q719" i="8"/>
  <c r="R1130" i="10"/>
  <c r="Q1130" i="10"/>
  <c r="O1130" i="10"/>
  <c r="N1130" i="10"/>
  <c r="V718" i="8" l="1"/>
  <c r="U718" i="8"/>
  <c r="T718" i="8"/>
  <c r="R718" i="8"/>
  <c r="Q718" i="8"/>
  <c r="O718" i="8"/>
  <c r="N718" i="8"/>
  <c r="R1129" i="10" l="1"/>
  <c r="Q1129" i="10"/>
  <c r="O1129" i="10"/>
  <c r="N1129" i="10"/>
  <c r="R1128" i="10"/>
  <c r="Q1128" i="10"/>
  <c r="O1128" i="10"/>
  <c r="N1128" i="10"/>
  <c r="R1127" i="10" l="1"/>
  <c r="Q1127" i="10"/>
  <c r="O1127" i="10"/>
  <c r="N1127" i="10"/>
  <c r="U717" i="8" l="1"/>
  <c r="T717" i="8"/>
  <c r="R717" i="8"/>
  <c r="Q717" i="8"/>
  <c r="O717" i="8"/>
  <c r="N717" i="8"/>
  <c r="V716" i="8"/>
  <c r="Q716" i="8" s="1"/>
  <c r="R716" i="8"/>
  <c r="N716" i="8" l="1"/>
  <c r="O716" i="8"/>
  <c r="AB624" i="9" l="1"/>
  <c r="AA624" i="9"/>
  <c r="Z624" i="9"/>
  <c r="X624" i="9"/>
  <c r="W624" i="9"/>
  <c r="V624" i="9"/>
  <c r="U624" i="9"/>
  <c r="S624" i="9"/>
  <c r="R624" i="9"/>
  <c r="Q624" i="9"/>
  <c r="P624" i="9"/>
  <c r="R1126" i="10" l="1"/>
  <c r="Q1126" i="10"/>
  <c r="O1126" i="10"/>
  <c r="N1126" i="10"/>
  <c r="AB623" i="9" l="1"/>
  <c r="AA623" i="9"/>
  <c r="X623" i="9"/>
  <c r="W623" i="9"/>
  <c r="S623" i="9"/>
  <c r="R623" i="9"/>
  <c r="AB622" i="9"/>
  <c r="AA622" i="9"/>
  <c r="X622" i="9"/>
  <c r="W622" i="9"/>
  <c r="S622" i="9"/>
  <c r="R622" i="9"/>
  <c r="AB621" i="9"/>
  <c r="AA621" i="9"/>
  <c r="Z621" i="9"/>
  <c r="X621" i="9"/>
  <c r="W621" i="9"/>
  <c r="V621" i="9"/>
  <c r="U621" i="9"/>
  <c r="S621" i="9"/>
  <c r="R621" i="9"/>
  <c r="Q621" i="9"/>
  <c r="P621" i="9"/>
  <c r="R1125" i="10" l="1"/>
  <c r="Q1125" i="10"/>
  <c r="O1125" i="10"/>
  <c r="N1125" i="10"/>
  <c r="AB620" i="9" l="1"/>
  <c r="AA620" i="9"/>
  <c r="X620" i="9"/>
  <c r="W620" i="9"/>
  <c r="S620" i="9"/>
  <c r="R620" i="9"/>
  <c r="O1124" i="10"/>
  <c r="N1124" i="10"/>
  <c r="V714" i="8" l="1"/>
  <c r="T714" i="8" s="1"/>
  <c r="O714" i="8" l="1"/>
  <c r="U714" i="8"/>
  <c r="Q714" i="8"/>
  <c r="R714" i="8"/>
  <c r="N714" i="8"/>
  <c r="AB619" i="9"/>
  <c r="AA619" i="9"/>
  <c r="Z619" i="9"/>
  <c r="X619" i="9"/>
  <c r="W619" i="9"/>
  <c r="V619" i="9"/>
  <c r="U619" i="9"/>
  <c r="S619" i="9"/>
  <c r="R619" i="9"/>
  <c r="Q619" i="9"/>
  <c r="P619" i="9"/>
  <c r="V713" i="8"/>
  <c r="T713" i="8" s="1"/>
  <c r="O713" i="8" l="1"/>
  <c r="Q713" i="8"/>
  <c r="U713" i="8"/>
  <c r="R713" i="8"/>
  <c r="N713" i="8"/>
  <c r="V712" i="8"/>
  <c r="Q712" i="8" s="1"/>
  <c r="V711" i="8"/>
  <c r="O711" i="8" s="1"/>
  <c r="V710" i="8"/>
  <c r="U710" i="8"/>
  <c r="T710" i="8"/>
  <c r="R710" i="8"/>
  <c r="Q710" i="8"/>
  <c r="O710" i="8"/>
  <c r="N710" i="8"/>
  <c r="V709" i="8"/>
  <c r="U709" i="8"/>
  <c r="T709" i="8"/>
  <c r="R709" i="8"/>
  <c r="Q709" i="8"/>
  <c r="O709" i="8"/>
  <c r="N709" i="8"/>
  <c r="R712" i="8" l="1"/>
  <c r="T712" i="8"/>
  <c r="Q711" i="8"/>
  <c r="R711" i="8"/>
  <c r="T711" i="8"/>
  <c r="U711" i="8"/>
  <c r="N712" i="8"/>
  <c r="N711" i="8"/>
  <c r="O712" i="8"/>
  <c r="U712" i="8"/>
  <c r="R1123" i="10"/>
  <c r="Q1123" i="10"/>
  <c r="O1123" i="10"/>
  <c r="N1123" i="10"/>
  <c r="R1122" i="10"/>
  <c r="Q1122" i="10"/>
  <c r="O1122" i="10"/>
  <c r="N1122" i="10"/>
  <c r="R1121" i="10"/>
  <c r="Q1121" i="10"/>
  <c r="O1121" i="10"/>
  <c r="N1121" i="10"/>
  <c r="R1120" i="10"/>
  <c r="Q1120" i="10"/>
  <c r="O1120" i="10"/>
  <c r="N1120" i="10"/>
  <c r="R1119" i="10"/>
  <c r="Q1119" i="10"/>
  <c r="O1119" i="10"/>
  <c r="N1119" i="10"/>
  <c r="R1118" i="10" l="1"/>
  <c r="Q1118" i="10"/>
  <c r="O1118" i="10"/>
  <c r="N1118" i="10"/>
  <c r="V708" i="8" l="1"/>
  <c r="T708" i="8" s="1"/>
  <c r="Q708" i="8" l="1"/>
  <c r="O708" i="8"/>
  <c r="U708" i="8"/>
  <c r="R708" i="8"/>
  <c r="N708" i="8"/>
  <c r="U707" i="8"/>
  <c r="T707" i="8"/>
  <c r="R707" i="8"/>
  <c r="Q707" i="8"/>
  <c r="O707" i="8"/>
  <c r="N707" i="8"/>
  <c r="V706" i="8"/>
  <c r="R706" i="8" s="1"/>
  <c r="N706" i="8" l="1"/>
  <c r="O706" i="8"/>
  <c r="Q706" i="8"/>
  <c r="V705" i="8"/>
  <c r="U705" i="8" s="1"/>
  <c r="Q705" i="8" l="1"/>
  <c r="N705" i="8"/>
  <c r="T705" i="8"/>
  <c r="R705" i="8"/>
  <c r="O705" i="8"/>
  <c r="X618" i="9"/>
  <c r="W618" i="9"/>
  <c r="S618" i="9"/>
  <c r="R618" i="9"/>
  <c r="R1117" i="10" l="1"/>
  <c r="Q1117" i="10"/>
  <c r="O1117" i="10"/>
  <c r="N1117" i="10"/>
  <c r="V704" i="8" l="1"/>
  <c r="U704" i="8" s="1"/>
  <c r="T704" i="8" l="1"/>
  <c r="N704" i="8"/>
  <c r="O704" i="8"/>
  <c r="Q704" i="8"/>
  <c r="R704" i="8"/>
  <c r="V703" i="8"/>
  <c r="U703" i="8"/>
  <c r="T703" i="8"/>
  <c r="R703" i="8"/>
  <c r="Q703" i="8"/>
  <c r="O703" i="8"/>
  <c r="N703" i="8"/>
  <c r="V702" i="8" l="1"/>
  <c r="U702" i="8"/>
  <c r="T702" i="8"/>
  <c r="R702" i="8"/>
  <c r="Q702" i="8"/>
  <c r="O702" i="8"/>
  <c r="N702" i="8"/>
  <c r="R1116" i="10"/>
  <c r="Q1116" i="10"/>
  <c r="O1116" i="10"/>
  <c r="N1116" i="10"/>
  <c r="R1115" i="10" l="1"/>
  <c r="Q1115" i="10"/>
  <c r="O1115" i="10"/>
  <c r="N1115" i="10"/>
  <c r="R1114" i="10"/>
  <c r="Q1114" i="10"/>
  <c r="O1114" i="10"/>
  <c r="N1114" i="10"/>
  <c r="AB616" i="9"/>
  <c r="AA616" i="9"/>
  <c r="X616" i="9"/>
  <c r="W616" i="9"/>
  <c r="S616" i="9"/>
  <c r="R616" i="9"/>
  <c r="AB615" i="9" l="1"/>
  <c r="AA615" i="9"/>
  <c r="Z615" i="9"/>
  <c r="X615" i="9"/>
  <c r="W615" i="9"/>
  <c r="V615" i="9"/>
  <c r="U615" i="9"/>
  <c r="S615" i="9"/>
  <c r="R615" i="9"/>
  <c r="Q615" i="9"/>
  <c r="P615" i="9"/>
  <c r="AB614" i="9" l="1"/>
  <c r="AA614" i="9"/>
  <c r="X614" i="9"/>
  <c r="W614" i="9"/>
  <c r="S614" i="9"/>
  <c r="R614" i="9"/>
  <c r="AB613" i="9"/>
  <c r="AA613" i="9"/>
  <c r="X613" i="9"/>
  <c r="W613" i="9"/>
  <c r="S613" i="9"/>
  <c r="R613" i="9"/>
  <c r="V701" i="8"/>
  <c r="U701" i="8" s="1"/>
  <c r="V700" i="8"/>
  <c r="U700" i="8" s="1"/>
  <c r="R700" i="8"/>
  <c r="V699" i="8"/>
  <c r="U699" i="8"/>
  <c r="T699" i="8"/>
  <c r="R699" i="8"/>
  <c r="Q699" i="8"/>
  <c r="O699" i="8"/>
  <c r="N699" i="8"/>
  <c r="V698" i="8"/>
  <c r="T698" i="8" s="1"/>
  <c r="V697" i="8"/>
  <c r="T697" i="8" s="1"/>
  <c r="V696" i="8"/>
  <c r="U696" i="8"/>
  <c r="T696" i="8"/>
  <c r="R696" i="8"/>
  <c r="Q696" i="8"/>
  <c r="O696" i="8"/>
  <c r="N696" i="8"/>
  <c r="N700" i="8" l="1"/>
  <c r="O701" i="8"/>
  <c r="O700" i="8"/>
  <c r="T701" i="8"/>
  <c r="Q700" i="8"/>
  <c r="Q701" i="8"/>
  <c r="T700" i="8"/>
  <c r="O698" i="8"/>
  <c r="Q698" i="8"/>
  <c r="U698" i="8"/>
  <c r="N701" i="8"/>
  <c r="R701" i="8"/>
  <c r="R698" i="8"/>
  <c r="N698" i="8"/>
  <c r="Q697" i="8"/>
  <c r="R697" i="8"/>
  <c r="O697" i="8"/>
  <c r="U697" i="8"/>
  <c r="N697" i="8"/>
  <c r="U694" i="8"/>
  <c r="V694" i="8"/>
  <c r="T694" i="8"/>
  <c r="R694" i="8"/>
  <c r="Q694" i="8"/>
  <c r="O694" i="8"/>
  <c r="N694" i="8"/>
  <c r="V695" i="8"/>
  <c r="U695" i="8"/>
  <c r="T695" i="8"/>
  <c r="R695" i="8"/>
  <c r="Q695" i="8"/>
  <c r="O695" i="8"/>
  <c r="N695" i="8"/>
  <c r="AB612" i="9" l="1"/>
  <c r="AA612" i="9"/>
  <c r="X612" i="9"/>
  <c r="W612" i="9"/>
  <c r="S612" i="9"/>
  <c r="R612" i="9"/>
  <c r="AB611" i="9"/>
  <c r="AA611" i="9"/>
  <c r="X611" i="9"/>
  <c r="W611" i="9"/>
  <c r="S611" i="9"/>
  <c r="R611" i="9"/>
  <c r="R1113" i="10" l="1"/>
  <c r="Q1113" i="10"/>
  <c r="O1113" i="10"/>
  <c r="N1113" i="10"/>
  <c r="R1112" i="10"/>
  <c r="Q1112" i="10"/>
  <c r="O1112" i="10"/>
  <c r="N1112" i="10"/>
  <c r="R1111" i="10"/>
  <c r="Q1111" i="10"/>
  <c r="O1111" i="10"/>
  <c r="N1111" i="10"/>
  <c r="R1110" i="10"/>
  <c r="Q1110" i="10"/>
  <c r="O1110" i="10"/>
  <c r="N1110" i="10"/>
  <c r="R1109" i="10"/>
  <c r="Q1109" i="10"/>
  <c r="O1109" i="10"/>
  <c r="N1109" i="10"/>
  <c r="AB610" i="9" l="1"/>
  <c r="AA610" i="9"/>
  <c r="X610" i="9"/>
  <c r="W610" i="9"/>
  <c r="S610" i="9"/>
  <c r="R610" i="9"/>
  <c r="R1108" i="10"/>
  <c r="Q1108" i="10"/>
  <c r="O1108" i="10"/>
  <c r="N1108" i="10"/>
  <c r="R1107" i="10"/>
  <c r="Q1107" i="10"/>
  <c r="O1107" i="10"/>
  <c r="N1107" i="10"/>
  <c r="V693" i="8" l="1"/>
  <c r="U693" i="8" s="1"/>
  <c r="V692" i="8"/>
  <c r="T692" i="8" s="1"/>
  <c r="Q693" i="8" l="1"/>
  <c r="R693" i="8"/>
  <c r="N693" i="8"/>
  <c r="T693" i="8"/>
  <c r="O693" i="8"/>
  <c r="O692" i="8"/>
  <c r="U692" i="8"/>
  <c r="Q692" i="8"/>
  <c r="R692" i="8"/>
  <c r="N692" i="8"/>
  <c r="AB609" i="9"/>
  <c r="AA609" i="9"/>
  <c r="X609" i="9"/>
  <c r="W609" i="9"/>
  <c r="S609" i="9"/>
  <c r="R609" i="9"/>
  <c r="R1106" i="10" l="1"/>
  <c r="Q1106" i="10"/>
  <c r="O1106" i="10"/>
  <c r="N1106" i="10"/>
  <c r="AB608" i="9"/>
  <c r="AA608" i="9"/>
  <c r="X608" i="9"/>
  <c r="W608" i="9"/>
  <c r="S608" i="9"/>
  <c r="R608" i="9"/>
  <c r="AB607" i="9"/>
  <c r="AA607" i="9"/>
  <c r="X607" i="9"/>
  <c r="W607" i="9"/>
  <c r="S607" i="9"/>
  <c r="R607" i="9"/>
  <c r="AB606" i="9"/>
  <c r="AA606" i="9"/>
  <c r="X606" i="9"/>
  <c r="W606" i="9"/>
  <c r="S606" i="9"/>
  <c r="R606" i="9"/>
  <c r="R1105" i="10" l="1"/>
  <c r="Q1105" i="10"/>
  <c r="O1105" i="10"/>
  <c r="N1105" i="10"/>
  <c r="V691" i="8"/>
  <c r="Q691" i="8" s="1"/>
  <c r="R1104" i="10"/>
  <c r="Q1104" i="10"/>
  <c r="O1104" i="10"/>
  <c r="N1104" i="10"/>
  <c r="R1103" i="10"/>
  <c r="Q1103" i="10"/>
  <c r="O1103" i="10"/>
  <c r="N1103" i="10"/>
  <c r="R1102" i="10"/>
  <c r="Q1102" i="10"/>
  <c r="O1102" i="10"/>
  <c r="N1102" i="10"/>
  <c r="R1101" i="10"/>
  <c r="Q1101" i="10"/>
  <c r="O1101" i="10"/>
  <c r="N1101" i="10"/>
  <c r="T691" i="8" l="1"/>
  <c r="R691" i="8"/>
  <c r="N691" i="8"/>
  <c r="O691" i="8"/>
  <c r="U691" i="8"/>
  <c r="V690" i="8"/>
  <c r="T690" i="8" s="1"/>
  <c r="V689" i="8"/>
  <c r="T689" i="8" s="1"/>
  <c r="V688" i="8"/>
  <c r="U688" i="8"/>
  <c r="T688" i="8"/>
  <c r="R688" i="8"/>
  <c r="Q688" i="8"/>
  <c r="O688" i="8"/>
  <c r="N688" i="8"/>
  <c r="O690" i="8" l="1"/>
  <c r="Q690" i="8"/>
  <c r="U690" i="8"/>
  <c r="O689" i="8"/>
  <c r="Q689" i="8"/>
  <c r="U689" i="8"/>
  <c r="R690" i="8"/>
  <c r="N690" i="8"/>
  <c r="R689" i="8"/>
  <c r="N689" i="8"/>
  <c r="AB605" i="9"/>
  <c r="AA605" i="9"/>
  <c r="X605" i="9"/>
  <c r="W605" i="9"/>
  <c r="S605" i="9"/>
  <c r="R605" i="9"/>
  <c r="AB604" i="9" l="1"/>
  <c r="AA604" i="9"/>
  <c r="X604" i="9"/>
  <c r="W604" i="9"/>
  <c r="S604" i="9"/>
  <c r="R604" i="9"/>
  <c r="AB603" i="9"/>
  <c r="AA603" i="9"/>
  <c r="X603" i="9"/>
  <c r="W603" i="9"/>
  <c r="S603" i="9"/>
  <c r="R603" i="9"/>
  <c r="AB602" i="9"/>
  <c r="AA602" i="9"/>
  <c r="Z602" i="9"/>
  <c r="X602" i="9"/>
  <c r="W602" i="9"/>
  <c r="V602" i="9"/>
  <c r="U602" i="9"/>
  <c r="S602" i="9"/>
  <c r="R602" i="9"/>
  <c r="Q602" i="9"/>
  <c r="P602" i="9"/>
  <c r="AB601" i="9"/>
  <c r="AA601" i="9"/>
  <c r="X601" i="9"/>
  <c r="W601" i="9"/>
  <c r="S601" i="9"/>
  <c r="R601" i="9"/>
  <c r="AB600" i="9"/>
  <c r="AA600" i="9"/>
  <c r="Z600" i="9"/>
  <c r="X600" i="9"/>
  <c r="W600" i="9"/>
  <c r="V600" i="9"/>
  <c r="U600" i="9"/>
  <c r="S600" i="9"/>
  <c r="R600" i="9"/>
  <c r="Q600" i="9"/>
  <c r="P600" i="9"/>
  <c r="V687" i="8" l="1"/>
  <c r="U687" i="8"/>
  <c r="T687" i="8"/>
  <c r="R687" i="8"/>
  <c r="Q687" i="8"/>
  <c r="O687" i="8"/>
  <c r="N687" i="8"/>
  <c r="X599" i="9" l="1"/>
  <c r="W599" i="9"/>
  <c r="S599" i="9"/>
  <c r="R599" i="9"/>
  <c r="X598" i="9"/>
  <c r="W598" i="9"/>
  <c r="S598" i="9"/>
  <c r="R598" i="9"/>
  <c r="AB597" i="9" l="1"/>
  <c r="AA597" i="9"/>
  <c r="X597" i="9"/>
  <c r="W597" i="9"/>
  <c r="S597" i="9"/>
  <c r="R597" i="9"/>
  <c r="X596" i="9"/>
  <c r="W596" i="9"/>
  <c r="S596" i="9"/>
  <c r="R596" i="9"/>
  <c r="V686" i="8" l="1"/>
  <c r="U686" i="8" s="1"/>
  <c r="R686" i="8"/>
  <c r="Q686" i="8"/>
  <c r="O686" i="8"/>
  <c r="N686" i="8"/>
  <c r="V685" i="8"/>
  <c r="T685" i="8" s="1"/>
  <c r="X595" i="9"/>
  <c r="W595" i="9"/>
  <c r="S595" i="9"/>
  <c r="R595" i="9"/>
  <c r="T686" i="8" l="1"/>
  <c r="N685" i="8"/>
  <c r="O685" i="8"/>
  <c r="Q685" i="8"/>
  <c r="R685" i="8"/>
  <c r="U685" i="8"/>
  <c r="V684" i="8"/>
  <c r="U684" i="8" s="1"/>
  <c r="R1100" i="10"/>
  <c r="Q1100" i="10"/>
  <c r="O1100" i="10"/>
  <c r="N1100" i="10"/>
  <c r="R1099" i="10"/>
  <c r="Q1099" i="10"/>
  <c r="O1099" i="10"/>
  <c r="N1099" i="10"/>
  <c r="AB593" i="9"/>
  <c r="AA593" i="9"/>
  <c r="X593" i="9"/>
  <c r="W593" i="9"/>
  <c r="S593" i="9"/>
  <c r="R593" i="9"/>
  <c r="AB592" i="9"/>
  <c r="AA592" i="9"/>
  <c r="X592" i="9"/>
  <c r="W592" i="9"/>
  <c r="S592" i="9"/>
  <c r="R592" i="9"/>
  <c r="AB591" i="9"/>
  <c r="AA591" i="9"/>
  <c r="X591" i="9"/>
  <c r="W591" i="9"/>
  <c r="S591" i="9"/>
  <c r="R591" i="9"/>
  <c r="Q684" i="8" l="1"/>
  <c r="R684" i="8"/>
  <c r="N684" i="8"/>
  <c r="T684" i="8"/>
  <c r="O684" i="8"/>
  <c r="AB590" i="9"/>
  <c r="AA590" i="9"/>
  <c r="X590" i="9"/>
  <c r="W590" i="9"/>
  <c r="S590" i="9"/>
  <c r="R590" i="9"/>
  <c r="AB589" i="9"/>
  <c r="AA589" i="9"/>
  <c r="X589" i="9"/>
  <c r="W589" i="9"/>
  <c r="S589" i="9"/>
  <c r="R589" i="9"/>
  <c r="AB588" i="9" l="1"/>
  <c r="AA588" i="9"/>
  <c r="X588" i="9"/>
  <c r="W588" i="9"/>
  <c r="S588" i="9"/>
  <c r="R588" i="9"/>
  <c r="AB587" i="9"/>
  <c r="AA587" i="9"/>
  <c r="X587" i="9"/>
  <c r="W587" i="9"/>
  <c r="S587" i="9"/>
  <c r="R587" i="9"/>
  <c r="V683" i="8" l="1"/>
  <c r="U683" i="8" s="1"/>
  <c r="Q683" i="8"/>
  <c r="O683" i="8"/>
  <c r="N683" i="8"/>
  <c r="V682" i="8"/>
  <c r="U682" i="8"/>
  <c r="T682" i="8"/>
  <c r="R682" i="8"/>
  <c r="Q682" i="8"/>
  <c r="O682" i="8"/>
  <c r="N682" i="8"/>
  <c r="R683" i="8" l="1"/>
  <c r="T683" i="8"/>
  <c r="V681" i="8"/>
  <c r="U681" i="8"/>
  <c r="T681" i="8"/>
  <c r="R681" i="8"/>
  <c r="Q681" i="8"/>
  <c r="O681" i="8"/>
  <c r="N681" i="8"/>
  <c r="V680" i="8"/>
  <c r="U680" i="8"/>
  <c r="T680" i="8"/>
  <c r="R680" i="8"/>
  <c r="Q680" i="8"/>
  <c r="O680" i="8"/>
  <c r="N680" i="8"/>
  <c r="V679" i="8"/>
  <c r="U679" i="8"/>
  <c r="T679" i="8"/>
  <c r="R679" i="8"/>
  <c r="Q679" i="8"/>
  <c r="O679" i="8"/>
  <c r="N679" i="8"/>
  <c r="AB586" i="9"/>
  <c r="AA586" i="9"/>
  <c r="X586" i="9"/>
  <c r="W586" i="9"/>
  <c r="S586" i="9"/>
  <c r="R586" i="9"/>
  <c r="V678" i="8"/>
  <c r="O678" i="8" s="1"/>
  <c r="R678" i="8"/>
  <c r="N678" i="8"/>
  <c r="T678" i="8" l="1"/>
  <c r="Q678" i="8"/>
  <c r="U678" i="8"/>
  <c r="AB585" i="9"/>
  <c r="AA585" i="9"/>
  <c r="X585" i="9"/>
  <c r="W585" i="9"/>
  <c r="S585" i="9"/>
  <c r="R585" i="9"/>
  <c r="AB584" i="9" l="1"/>
  <c r="AA584" i="9"/>
  <c r="X584" i="9"/>
  <c r="W584" i="9"/>
  <c r="S584" i="9"/>
  <c r="R584" i="9"/>
  <c r="V677" i="8" l="1"/>
  <c r="U677" i="8"/>
  <c r="T677" i="8"/>
  <c r="R677" i="8"/>
  <c r="Q677" i="8"/>
  <c r="O677" i="8"/>
  <c r="N677" i="8"/>
  <c r="R1098" i="10" l="1"/>
  <c r="Q1098" i="10"/>
  <c r="O1098" i="10"/>
  <c r="N1098" i="10"/>
  <c r="R1097" i="10"/>
  <c r="Q1097" i="10"/>
  <c r="O1097" i="10"/>
  <c r="N1097" i="10"/>
  <c r="R1096" i="10"/>
  <c r="Q1096" i="10"/>
  <c r="O1096" i="10"/>
  <c r="N1096" i="10"/>
  <c r="AB583" i="9" l="1"/>
  <c r="AA583" i="9"/>
  <c r="X583" i="9"/>
  <c r="W583" i="9"/>
  <c r="S583" i="9"/>
  <c r="R583" i="9"/>
  <c r="AB582" i="9" l="1"/>
  <c r="AA582" i="9"/>
  <c r="X582" i="9"/>
  <c r="W582" i="9"/>
  <c r="S582" i="9"/>
  <c r="R582" i="9"/>
  <c r="V676" i="8" l="1"/>
  <c r="U676" i="8" s="1"/>
  <c r="V675" i="8"/>
  <c r="N675" i="8" s="1"/>
  <c r="V674" i="8"/>
  <c r="U674" i="8" s="1"/>
  <c r="N674" i="8" l="1"/>
  <c r="O675" i="8"/>
  <c r="O674" i="8"/>
  <c r="Q675" i="8"/>
  <c r="Q674" i="8"/>
  <c r="R675" i="8"/>
  <c r="T675" i="8"/>
  <c r="T674" i="8"/>
  <c r="U675" i="8"/>
  <c r="Q676" i="8"/>
  <c r="R674" i="8"/>
  <c r="R676" i="8"/>
  <c r="N676" i="8"/>
  <c r="T676" i="8"/>
  <c r="O676" i="8"/>
  <c r="V673" i="8"/>
  <c r="N673" i="8" s="1"/>
  <c r="O673" i="8" l="1"/>
  <c r="Q673" i="8"/>
  <c r="R673" i="8"/>
  <c r="T673" i="8"/>
  <c r="U673" i="8"/>
  <c r="V672" i="8"/>
  <c r="T672" i="8" s="1"/>
  <c r="O672" i="8" l="1"/>
  <c r="Q672" i="8"/>
  <c r="U672" i="8"/>
  <c r="R672" i="8"/>
  <c r="N672" i="8"/>
  <c r="R1095" i="10"/>
  <c r="Q1095" i="10"/>
  <c r="O1095" i="10"/>
  <c r="N1095" i="10"/>
  <c r="AB581" i="9" l="1"/>
  <c r="AA581" i="9"/>
  <c r="X581" i="9"/>
  <c r="W581" i="9"/>
  <c r="S581" i="9"/>
  <c r="R581" i="9"/>
  <c r="V671" i="8"/>
  <c r="T671" i="8" s="1"/>
  <c r="U671" i="8" l="1"/>
  <c r="O671" i="8"/>
  <c r="Q671" i="8"/>
  <c r="R671" i="8"/>
  <c r="N671" i="8"/>
  <c r="V670" i="8"/>
  <c r="T670" i="8" s="1"/>
  <c r="O670" i="8" l="1"/>
  <c r="U670" i="8"/>
  <c r="Q670" i="8"/>
  <c r="R670" i="8"/>
  <c r="N670" i="8"/>
  <c r="V669" i="8"/>
  <c r="T669" i="8" s="1"/>
  <c r="R1094" i="10"/>
  <c r="Q1094" i="10"/>
  <c r="O1094" i="10"/>
  <c r="N1094" i="10"/>
  <c r="O669" i="8" l="1"/>
  <c r="U669" i="8"/>
  <c r="Q669" i="8"/>
  <c r="R669" i="8"/>
  <c r="N669" i="8"/>
  <c r="U668" i="8"/>
  <c r="T668" i="8"/>
  <c r="R668" i="8"/>
  <c r="Q668" i="8"/>
  <c r="O668" i="8"/>
  <c r="N668" i="8"/>
  <c r="R1093" i="10" l="1"/>
  <c r="Q1093" i="10"/>
  <c r="O1093" i="10"/>
  <c r="N1093" i="10"/>
  <c r="R1092" i="10"/>
  <c r="Q1092" i="10"/>
  <c r="O1092" i="10"/>
  <c r="N1092" i="10"/>
  <c r="R1091" i="10" l="1"/>
  <c r="Q1091" i="10"/>
  <c r="O1091" i="10"/>
  <c r="N1091" i="10"/>
  <c r="R1090" i="10"/>
  <c r="Q1090" i="10"/>
  <c r="O1090" i="10"/>
  <c r="N1090" i="10"/>
  <c r="R1089" i="10"/>
  <c r="Q1089" i="10"/>
  <c r="O1089" i="10"/>
  <c r="N1089" i="10"/>
  <c r="R1088" i="10"/>
  <c r="Q1088" i="10"/>
  <c r="O1088" i="10"/>
  <c r="N1088" i="10"/>
  <c r="R1087" i="10"/>
  <c r="Q1087" i="10"/>
  <c r="O1087" i="10"/>
  <c r="N1087" i="10"/>
  <c r="R1086" i="10"/>
  <c r="Q1086" i="10"/>
  <c r="O1086" i="10"/>
  <c r="N1086" i="10"/>
  <c r="R1085" i="10"/>
  <c r="Q1085" i="10"/>
  <c r="O1085" i="10"/>
  <c r="N1085" i="10"/>
  <c r="R1084" i="10"/>
  <c r="Q1084" i="10"/>
  <c r="O1084" i="10"/>
  <c r="N1084" i="10"/>
  <c r="AB580" i="9" l="1"/>
  <c r="AA580" i="9"/>
  <c r="X580" i="9"/>
  <c r="W580" i="9"/>
  <c r="S580" i="9"/>
  <c r="R580" i="9"/>
  <c r="AB579" i="9" l="1"/>
  <c r="AA579" i="9"/>
  <c r="X579" i="9"/>
  <c r="W579" i="9"/>
  <c r="S579" i="9"/>
  <c r="R579" i="9"/>
  <c r="AB578" i="9" l="1"/>
  <c r="AA578" i="9"/>
  <c r="X578" i="9"/>
  <c r="W578" i="9"/>
  <c r="S578" i="9"/>
  <c r="R578" i="9"/>
  <c r="V667" i="8"/>
  <c r="R667" i="8" s="1"/>
  <c r="V666" i="8"/>
  <c r="U666" i="8" s="1"/>
  <c r="Q666" i="8" l="1"/>
  <c r="O667" i="8"/>
  <c r="Q667" i="8"/>
  <c r="U667" i="8"/>
  <c r="N667" i="8"/>
  <c r="T667" i="8"/>
  <c r="R666" i="8"/>
  <c r="N666" i="8"/>
  <c r="T666" i="8"/>
  <c r="O666" i="8"/>
  <c r="R1083" i="10"/>
  <c r="Q1083" i="10"/>
  <c r="O1083" i="10"/>
  <c r="N1083" i="10"/>
  <c r="V665" i="8" l="1"/>
  <c r="U665" i="8" s="1"/>
  <c r="Q665" i="8"/>
  <c r="N665" i="8" l="1"/>
  <c r="O665" i="8"/>
  <c r="T665" i="8"/>
  <c r="R665" i="8"/>
  <c r="V664" i="8"/>
  <c r="R664" i="8" s="1"/>
  <c r="U664" i="8" l="1"/>
  <c r="O664" i="8"/>
  <c r="Q664" i="8"/>
  <c r="T664" i="8"/>
  <c r="N664" i="8"/>
  <c r="V663" i="8"/>
  <c r="U663" i="8" s="1"/>
  <c r="O663" i="8"/>
  <c r="V662" i="8"/>
  <c r="T662" i="8" s="1"/>
  <c r="V661" i="8"/>
  <c r="R661" i="8" s="1"/>
  <c r="T661" i="8"/>
  <c r="R663" i="8" l="1"/>
  <c r="Q663" i="8"/>
  <c r="N661" i="8"/>
  <c r="N663" i="8"/>
  <c r="T663" i="8"/>
  <c r="U662" i="8"/>
  <c r="U661" i="8"/>
  <c r="Q662" i="8"/>
  <c r="R662" i="8"/>
  <c r="N662" i="8"/>
  <c r="O662" i="8"/>
  <c r="O661" i="8"/>
  <c r="Q661" i="8"/>
  <c r="AB577" i="9"/>
  <c r="AA577" i="9"/>
  <c r="X577" i="9"/>
  <c r="W577" i="9"/>
  <c r="S577" i="9"/>
  <c r="R577" i="9"/>
  <c r="AB576" i="9"/>
  <c r="AA576" i="9"/>
  <c r="X576" i="9"/>
  <c r="W576" i="9"/>
  <c r="S576" i="9"/>
  <c r="R576" i="9"/>
  <c r="AB575" i="9" l="1"/>
  <c r="AA575" i="9"/>
  <c r="X575" i="9"/>
  <c r="W575" i="9"/>
  <c r="S575" i="9"/>
  <c r="R575" i="9"/>
  <c r="AB574" i="9"/>
  <c r="AA574" i="9"/>
  <c r="X574" i="9"/>
  <c r="W574" i="9"/>
  <c r="S574" i="9"/>
  <c r="R574" i="9"/>
  <c r="R1082" i="10" l="1"/>
  <c r="Q1082" i="10"/>
  <c r="O1082" i="10"/>
  <c r="N1082" i="10"/>
  <c r="AB573" i="9" l="1"/>
  <c r="AA573" i="9"/>
  <c r="X573" i="9"/>
  <c r="W573" i="9"/>
  <c r="S573" i="9"/>
  <c r="R573" i="9"/>
  <c r="AB572" i="9"/>
  <c r="AA572" i="9"/>
  <c r="X572" i="9"/>
  <c r="W572" i="9"/>
  <c r="S572" i="9"/>
  <c r="R572" i="9"/>
  <c r="AB571" i="9"/>
  <c r="AA571" i="9"/>
  <c r="X571" i="9"/>
  <c r="W571" i="9"/>
  <c r="S571" i="9"/>
  <c r="R571" i="9"/>
  <c r="V660" i="8" l="1"/>
  <c r="T660" i="8" s="1"/>
  <c r="U660" i="8"/>
  <c r="O660" i="8"/>
  <c r="N660" i="8"/>
  <c r="V659" i="8"/>
  <c r="R659" i="8" s="1"/>
  <c r="V658" i="8"/>
  <c r="U658" i="8" s="1"/>
  <c r="V657" i="8"/>
  <c r="U657" i="8" s="1"/>
  <c r="V656" i="8"/>
  <c r="U656" i="8" s="1"/>
  <c r="V655" i="8"/>
  <c r="U655" i="8" s="1"/>
  <c r="T655" i="8"/>
  <c r="R655" i="8"/>
  <c r="Q655" i="8"/>
  <c r="O655" i="8"/>
  <c r="N655" i="8"/>
  <c r="T659" i="8" l="1"/>
  <c r="Q660" i="8"/>
  <c r="U659" i="8"/>
  <c r="O659" i="8"/>
  <c r="Q659" i="8"/>
  <c r="Q657" i="8"/>
  <c r="N659" i="8"/>
  <c r="R660" i="8"/>
  <c r="R658" i="8"/>
  <c r="N658" i="8"/>
  <c r="T658" i="8"/>
  <c r="Q658" i="8"/>
  <c r="O658" i="8"/>
  <c r="R657" i="8"/>
  <c r="N657" i="8"/>
  <c r="T657" i="8"/>
  <c r="O657" i="8"/>
  <c r="R656" i="8"/>
  <c r="N656" i="8"/>
  <c r="T656" i="8"/>
  <c r="Q656" i="8"/>
  <c r="O656" i="8"/>
  <c r="V654" i="8"/>
  <c r="R654" i="8" s="1"/>
  <c r="U654" i="8"/>
  <c r="AB570" i="9"/>
  <c r="AA570" i="9"/>
  <c r="X570" i="9"/>
  <c r="W570" i="9"/>
  <c r="S570" i="9"/>
  <c r="R570" i="9"/>
  <c r="Q654" i="8" l="1"/>
  <c r="T654" i="8"/>
  <c r="N654" i="8"/>
  <c r="O654" i="8"/>
  <c r="R1081" i="10"/>
  <c r="Q1081" i="10"/>
  <c r="O1081" i="10"/>
  <c r="N1081" i="10"/>
  <c r="V653" i="8" l="1"/>
  <c r="U653" i="8" s="1"/>
  <c r="R653" i="8"/>
  <c r="Q653" i="8"/>
  <c r="O653" i="8"/>
  <c r="N653" i="8"/>
  <c r="T653" i="8" l="1"/>
  <c r="AB569" i="9"/>
  <c r="AA569" i="9"/>
  <c r="Z569" i="9"/>
  <c r="X569" i="9"/>
  <c r="W569" i="9"/>
  <c r="V569" i="9"/>
  <c r="U569" i="9"/>
  <c r="S569" i="9"/>
  <c r="R569" i="9"/>
  <c r="Q569" i="9"/>
  <c r="P569" i="9"/>
  <c r="V652" i="8" l="1"/>
  <c r="U652" i="8" s="1"/>
  <c r="V651" i="8"/>
  <c r="T651" i="8" s="1"/>
  <c r="R651" i="8"/>
  <c r="Q651" i="8"/>
  <c r="O651" i="8"/>
  <c r="N651" i="8"/>
  <c r="N652" i="8" l="1"/>
  <c r="T652" i="8"/>
  <c r="Q652" i="8"/>
  <c r="R652" i="8"/>
  <c r="O652" i="8"/>
  <c r="U651" i="8"/>
  <c r="V650" i="8"/>
  <c r="U650" i="8" s="1"/>
  <c r="Q650" i="8"/>
  <c r="V649" i="8"/>
  <c r="T649" i="8" s="1"/>
  <c r="U649" i="8"/>
  <c r="Q649" i="8"/>
  <c r="O649" i="8"/>
  <c r="R650" i="8" l="1"/>
  <c r="N650" i="8"/>
  <c r="T650" i="8"/>
  <c r="O650" i="8"/>
  <c r="R649" i="8"/>
  <c r="N649" i="8"/>
  <c r="V648" i="8"/>
  <c r="T648" i="8" s="1"/>
  <c r="N648" i="8" l="1"/>
  <c r="O648" i="8"/>
  <c r="Q648" i="8"/>
  <c r="U648" i="8"/>
  <c r="R648" i="8"/>
  <c r="V647" i="8"/>
  <c r="U647" i="8"/>
  <c r="T647" i="8"/>
  <c r="R647" i="8"/>
  <c r="Q647" i="8"/>
  <c r="O647" i="8"/>
  <c r="N647" i="8"/>
  <c r="V646" i="8" l="1"/>
  <c r="U646" i="8" s="1"/>
  <c r="N646" i="8"/>
  <c r="V645" i="8"/>
  <c r="U645" i="8" s="1"/>
  <c r="AB568" i="9"/>
  <c r="AA568" i="9"/>
  <c r="X568" i="9"/>
  <c r="W568" i="9"/>
  <c r="S568" i="9"/>
  <c r="R568" i="9"/>
  <c r="R1080" i="10"/>
  <c r="Q1080" i="10"/>
  <c r="O1080" i="10"/>
  <c r="N1080" i="10"/>
  <c r="R1079" i="10"/>
  <c r="Q1079" i="10"/>
  <c r="O1079" i="10"/>
  <c r="N1079" i="10"/>
  <c r="R1078" i="10"/>
  <c r="Q1078" i="10"/>
  <c r="O1078" i="10"/>
  <c r="N1078" i="10"/>
  <c r="R1077" i="10"/>
  <c r="Q1077" i="10"/>
  <c r="O1077" i="10"/>
  <c r="N1077" i="10"/>
  <c r="T646" i="8" l="1"/>
  <c r="Q646" i="8"/>
  <c r="Q645" i="8"/>
  <c r="R646" i="8"/>
  <c r="O646" i="8"/>
  <c r="R645" i="8"/>
  <c r="N645" i="8"/>
  <c r="T645" i="8"/>
  <c r="O645" i="8"/>
  <c r="R1076" i="10"/>
  <c r="Q1076" i="10"/>
  <c r="O1076" i="10"/>
  <c r="N1076" i="10"/>
  <c r="R1075" i="10"/>
  <c r="Q1075" i="10"/>
  <c r="O1075" i="10"/>
  <c r="N1075" i="10"/>
  <c r="AB567" i="9" l="1"/>
  <c r="AA567" i="9"/>
  <c r="X567" i="9"/>
  <c r="W567" i="9"/>
  <c r="S567" i="9"/>
  <c r="R567" i="9"/>
  <c r="R1074" i="10"/>
  <c r="Q1074" i="10"/>
  <c r="O1074" i="10"/>
  <c r="N1074" i="10"/>
  <c r="R1073" i="10"/>
  <c r="Q1073" i="10"/>
  <c r="O1073" i="10"/>
  <c r="N1073" i="10"/>
  <c r="V644" i="8"/>
  <c r="U644" i="8" s="1"/>
  <c r="R1072" i="10"/>
  <c r="Q1072" i="10"/>
  <c r="O1072" i="10"/>
  <c r="N1072" i="10"/>
  <c r="Q644" i="8" l="1"/>
  <c r="R644" i="8"/>
  <c r="N644" i="8"/>
  <c r="T644" i="8"/>
  <c r="O644" i="8"/>
  <c r="AB566" i="9"/>
  <c r="AA566" i="9"/>
  <c r="X566" i="9"/>
  <c r="W566" i="9"/>
  <c r="S566" i="9"/>
  <c r="R566" i="9"/>
  <c r="R1071" i="10"/>
  <c r="Q1071" i="10"/>
  <c r="O1071" i="10"/>
  <c r="N1071" i="10"/>
  <c r="R1070" i="10"/>
  <c r="Q1070" i="10"/>
  <c r="O1070" i="10"/>
  <c r="N1070" i="10"/>
  <c r="R1069" i="10" l="1"/>
  <c r="Q1069" i="10"/>
  <c r="O1069" i="10"/>
  <c r="N1069" i="10"/>
  <c r="R1068" i="10"/>
  <c r="Q1068" i="10"/>
  <c r="O1068" i="10"/>
  <c r="N1068" i="10"/>
  <c r="R1067" i="10"/>
  <c r="Q1067" i="10"/>
  <c r="O1067" i="10"/>
  <c r="N1067" i="10"/>
  <c r="V643" i="8"/>
  <c r="U643" i="8" s="1"/>
  <c r="AB564" i="9"/>
  <c r="AA564" i="9"/>
  <c r="X564" i="9"/>
  <c r="W564" i="9"/>
  <c r="S564" i="9"/>
  <c r="R564" i="9"/>
  <c r="Q643" i="8" l="1"/>
  <c r="R643" i="8"/>
  <c r="N643" i="8"/>
  <c r="T643" i="8"/>
  <c r="O643" i="8"/>
  <c r="R1066" i="10"/>
  <c r="Q1066" i="10"/>
  <c r="O1066" i="10"/>
  <c r="N1066" i="10"/>
  <c r="AB563" i="9"/>
  <c r="AA563" i="9"/>
  <c r="X563" i="9"/>
  <c r="W563" i="9"/>
  <c r="S563" i="9"/>
  <c r="R563" i="9"/>
  <c r="AB562" i="9"/>
  <c r="AA562" i="9"/>
  <c r="X562" i="9"/>
  <c r="W562" i="9"/>
  <c r="S562" i="9"/>
  <c r="R562" i="9"/>
  <c r="V642" i="8" l="1"/>
  <c r="T642" i="8" s="1"/>
  <c r="V641" i="8"/>
  <c r="U641" i="8" s="1"/>
  <c r="O642" i="8" l="1"/>
  <c r="Q642" i="8"/>
  <c r="U642" i="8"/>
  <c r="R642" i="8"/>
  <c r="N642" i="8"/>
  <c r="R641" i="8"/>
  <c r="Q641" i="8"/>
  <c r="N641" i="8"/>
  <c r="T641" i="8"/>
  <c r="O641" i="8"/>
  <c r="V640" i="8"/>
  <c r="R640" i="8" s="1"/>
  <c r="U640" i="8" l="1"/>
  <c r="T640" i="8"/>
  <c r="N640" i="8"/>
  <c r="O640" i="8"/>
  <c r="Q640" i="8"/>
  <c r="V639" i="8"/>
  <c r="R639" i="8" s="1"/>
  <c r="V638" i="8"/>
  <c r="R638" i="8" s="1"/>
  <c r="U638" i="8"/>
  <c r="V637" i="8"/>
  <c r="R637" i="8" s="1"/>
  <c r="U637" i="8"/>
  <c r="N637" i="8"/>
  <c r="V636" i="8"/>
  <c r="U636" i="8" s="1"/>
  <c r="O637" i="8" l="1"/>
  <c r="Q637" i="8"/>
  <c r="Q638" i="8"/>
  <c r="T637" i="8"/>
  <c r="T638" i="8"/>
  <c r="U639" i="8"/>
  <c r="O639" i="8"/>
  <c r="N639" i="8"/>
  <c r="N638" i="8"/>
  <c r="Q639" i="8"/>
  <c r="T639" i="8"/>
  <c r="O638" i="8"/>
  <c r="R636" i="8"/>
  <c r="Q636" i="8"/>
  <c r="N636" i="8"/>
  <c r="T636" i="8"/>
  <c r="O636" i="8"/>
  <c r="V635" i="8"/>
  <c r="R635" i="8" s="1"/>
  <c r="Q635" i="8" l="1"/>
  <c r="T635" i="8"/>
  <c r="U635" i="8"/>
  <c r="N635" i="8"/>
  <c r="O635" i="8"/>
  <c r="V634" i="8"/>
  <c r="Q634" i="8" s="1"/>
  <c r="V633" i="8"/>
  <c r="O633" i="8" s="1"/>
  <c r="T633" i="8"/>
  <c r="R633" i="8"/>
  <c r="T634" i="8" l="1"/>
  <c r="Q633" i="8"/>
  <c r="R634" i="8"/>
  <c r="U634" i="8"/>
  <c r="U633" i="8"/>
  <c r="N634" i="8"/>
  <c r="O634" i="8"/>
  <c r="N633" i="8"/>
  <c r="R1065" i="10"/>
  <c r="Q1065" i="10"/>
  <c r="O1065" i="10"/>
  <c r="N1065" i="10"/>
  <c r="R1064" i="10"/>
  <c r="Q1064" i="10"/>
  <c r="O1064" i="10"/>
  <c r="N1064" i="10"/>
  <c r="R1063" i="10"/>
  <c r="Q1063" i="10"/>
  <c r="O1063" i="10"/>
  <c r="N1063" i="10"/>
  <c r="AB561" i="9" l="1"/>
  <c r="AA561" i="9"/>
  <c r="X561" i="9"/>
  <c r="W561" i="9"/>
  <c r="S561" i="9"/>
  <c r="R561" i="9"/>
  <c r="V632" i="8" l="1"/>
  <c r="T632" i="8" s="1"/>
  <c r="O632" i="8" l="1"/>
  <c r="U632" i="8"/>
  <c r="Q632" i="8"/>
  <c r="R632" i="8"/>
  <c r="N632" i="8"/>
  <c r="AB560" i="9"/>
  <c r="AA560" i="9"/>
  <c r="X560" i="9"/>
  <c r="W560" i="9"/>
  <c r="S560" i="9"/>
  <c r="R560" i="9"/>
  <c r="V631" i="8" l="1"/>
  <c r="T631" i="8" s="1"/>
  <c r="V630" i="8"/>
  <c r="U630" i="8" s="1"/>
  <c r="V629" i="8"/>
  <c r="T629" i="8" s="1"/>
  <c r="V628" i="8"/>
  <c r="U628" i="8" s="1"/>
  <c r="U631" i="8" l="1"/>
  <c r="R629" i="8"/>
  <c r="O630" i="8"/>
  <c r="O631" i="8"/>
  <c r="Q630" i="8"/>
  <c r="Q631" i="8"/>
  <c r="Q629" i="8"/>
  <c r="O629" i="8"/>
  <c r="N629" i="8"/>
  <c r="U629" i="8"/>
  <c r="R631" i="8"/>
  <c r="N631" i="8"/>
  <c r="R630" i="8"/>
  <c r="N630" i="8"/>
  <c r="T630" i="8"/>
  <c r="Q628" i="8"/>
  <c r="R628" i="8"/>
  <c r="N628" i="8"/>
  <c r="T628" i="8"/>
  <c r="O628" i="8"/>
  <c r="V627" i="8"/>
  <c r="U627" i="8" s="1"/>
  <c r="Q627" i="8" l="1"/>
  <c r="R627" i="8"/>
  <c r="N627" i="8"/>
  <c r="T627" i="8"/>
  <c r="O627" i="8"/>
  <c r="V626" i="8"/>
  <c r="T626" i="8" s="1"/>
  <c r="U626" i="8" l="1"/>
  <c r="Q626" i="8"/>
  <c r="O626" i="8"/>
  <c r="R626" i="8"/>
  <c r="N626" i="8"/>
  <c r="AB559" i="9"/>
  <c r="AA559" i="9"/>
  <c r="X559" i="9"/>
  <c r="W559" i="9"/>
  <c r="S559" i="9"/>
  <c r="R559" i="9"/>
  <c r="R1062" i="10"/>
  <c r="Q1062" i="10"/>
  <c r="O1062" i="10"/>
  <c r="N1062" i="10"/>
  <c r="R1061" i="10" l="1"/>
  <c r="Q1061" i="10"/>
  <c r="O1061" i="10"/>
  <c r="N1061" i="10"/>
  <c r="R1060" i="10" l="1"/>
  <c r="Q1060" i="10"/>
  <c r="O1060" i="10"/>
  <c r="N1060" i="10"/>
  <c r="V625" i="8" l="1"/>
  <c r="R625" i="8" s="1"/>
  <c r="V624" i="8"/>
  <c r="T624" i="8" s="1"/>
  <c r="U625" i="8" l="1"/>
  <c r="N625" i="8"/>
  <c r="O625" i="8"/>
  <c r="T625" i="8"/>
  <c r="Q625" i="8"/>
  <c r="O624" i="8"/>
  <c r="U624" i="8"/>
  <c r="Q624" i="8"/>
  <c r="R624" i="8"/>
  <c r="N624" i="8"/>
  <c r="R1059" i="10"/>
  <c r="Q1059" i="10"/>
  <c r="O1059" i="10"/>
  <c r="N1059" i="10"/>
  <c r="R1058" i="10" l="1"/>
  <c r="Q1058" i="10"/>
  <c r="O1058" i="10"/>
  <c r="N1058" i="10"/>
  <c r="R1057" i="10" l="1"/>
  <c r="Q1057" i="10"/>
  <c r="O1057" i="10"/>
  <c r="N1057" i="10"/>
  <c r="V623" i="8"/>
  <c r="Q623" i="8" s="1"/>
  <c r="V622" i="8"/>
  <c r="O622" i="8" s="1"/>
  <c r="Q622" i="8" l="1"/>
  <c r="R623" i="8"/>
  <c r="T622" i="8"/>
  <c r="U623" i="8"/>
  <c r="R622" i="8"/>
  <c r="T623" i="8"/>
  <c r="U622" i="8"/>
  <c r="N622" i="8"/>
  <c r="O623" i="8"/>
  <c r="N623" i="8"/>
  <c r="U621" i="8"/>
  <c r="T621" i="8"/>
  <c r="R621" i="8"/>
  <c r="Q621" i="8"/>
  <c r="O621" i="8"/>
  <c r="N621" i="8"/>
  <c r="AB558" i="9" l="1"/>
  <c r="AA558" i="9"/>
  <c r="X558" i="9"/>
  <c r="W558" i="9"/>
  <c r="S558" i="9"/>
  <c r="R558" i="9"/>
  <c r="AB557" i="9"/>
  <c r="AA557" i="9"/>
  <c r="X557" i="9"/>
  <c r="W557" i="9"/>
  <c r="S557" i="9"/>
  <c r="R557" i="9"/>
  <c r="AB556" i="9" l="1"/>
  <c r="AA556" i="9"/>
  <c r="X556" i="9"/>
  <c r="W556" i="9"/>
  <c r="S556" i="9"/>
  <c r="R556" i="9"/>
  <c r="R1056" i="10" l="1"/>
  <c r="Q1056" i="10"/>
  <c r="O1056" i="10"/>
  <c r="N1056" i="10"/>
  <c r="V620" i="8"/>
  <c r="U620" i="8" s="1"/>
  <c r="R1055" i="10"/>
  <c r="Q1055" i="10"/>
  <c r="O1055" i="10"/>
  <c r="N1055" i="10"/>
  <c r="Q620" i="8" l="1"/>
  <c r="R620" i="8"/>
  <c r="N620" i="8"/>
  <c r="T620" i="8"/>
  <c r="O620" i="8"/>
  <c r="R1054" i="10"/>
  <c r="Q1054" i="10"/>
  <c r="O1054" i="10"/>
  <c r="N1054" i="10"/>
  <c r="BV555" i="9" l="1"/>
  <c r="BU555" i="9"/>
  <c r="BI555" i="9"/>
  <c r="BH555" i="9"/>
  <c r="AB555" i="9"/>
  <c r="AA555" i="9"/>
  <c r="X555" i="9"/>
  <c r="W555" i="9"/>
  <c r="R1053" i="10" l="1"/>
  <c r="Q1053" i="10"/>
  <c r="O1053" i="10"/>
  <c r="N1053" i="10"/>
  <c r="R1052" i="10" l="1"/>
  <c r="Q1052" i="10"/>
  <c r="O1052" i="10"/>
  <c r="N1052" i="10"/>
  <c r="V619" i="8"/>
  <c r="U619" i="8"/>
  <c r="T619" i="8"/>
  <c r="R619" i="8"/>
  <c r="Q619" i="8"/>
  <c r="O619" i="8"/>
  <c r="N619" i="8"/>
  <c r="R1051" i="10" l="1"/>
  <c r="Q1051" i="10"/>
  <c r="O1051" i="10"/>
  <c r="N1051" i="10"/>
  <c r="V618" i="8" l="1"/>
  <c r="U618" i="8" s="1"/>
  <c r="Q618" i="8" l="1"/>
  <c r="R618" i="8"/>
  <c r="N618" i="8"/>
  <c r="T618" i="8"/>
  <c r="O618" i="8"/>
  <c r="V617" i="8"/>
  <c r="U617" i="8" s="1"/>
  <c r="AB554" i="9"/>
  <c r="AA554" i="9"/>
  <c r="X554" i="9"/>
  <c r="W554" i="9"/>
  <c r="S554" i="9"/>
  <c r="R554" i="9"/>
  <c r="R617" i="8" l="1"/>
  <c r="N617" i="8"/>
  <c r="T617" i="8"/>
  <c r="Q617" i="8"/>
  <c r="O617" i="8"/>
  <c r="R1050" i="10"/>
  <c r="Q1050" i="10"/>
  <c r="O1050" i="10"/>
  <c r="N1050" i="10"/>
  <c r="AB553" i="9" l="1"/>
  <c r="AA553" i="9"/>
  <c r="X553" i="9"/>
  <c r="W553" i="9"/>
  <c r="S553" i="9"/>
  <c r="R553" i="9"/>
  <c r="V616" i="8" l="1"/>
  <c r="T616" i="8" s="1"/>
  <c r="V615" i="8"/>
  <c r="T615" i="8" s="1"/>
  <c r="U616" i="8" l="1"/>
  <c r="N616" i="8"/>
  <c r="O616" i="8"/>
  <c r="Q616" i="8"/>
  <c r="R616" i="8"/>
  <c r="O615" i="8"/>
  <c r="U615" i="8"/>
  <c r="Q615" i="8"/>
  <c r="R615" i="8"/>
  <c r="N615" i="8"/>
  <c r="R1049" i="10"/>
  <c r="Q1049" i="10"/>
  <c r="O1049" i="10"/>
  <c r="N1049" i="10"/>
  <c r="R1048" i="10" l="1"/>
  <c r="Q1048" i="10"/>
  <c r="O1048" i="10"/>
  <c r="N1048" i="10"/>
  <c r="V614" i="8" l="1"/>
  <c r="U614" i="8" s="1"/>
  <c r="AB552" i="9"/>
  <c r="AA552" i="9"/>
  <c r="X552" i="9"/>
  <c r="W552" i="9"/>
  <c r="S552" i="9"/>
  <c r="R552" i="9"/>
  <c r="N614" i="8" l="1"/>
  <c r="Q614" i="8"/>
  <c r="O614" i="8"/>
  <c r="R614" i="8"/>
  <c r="T614" i="8"/>
  <c r="AB551" i="9"/>
  <c r="AA551" i="9"/>
  <c r="X551" i="9"/>
  <c r="W551" i="9"/>
  <c r="S551" i="9"/>
  <c r="R551" i="9"/>
  <c r="AB550" i="9"/>
  <c r="AA550" i="9"/>
  <c r="Z550" i="9"/>
  <c r="X550" i="9"/>
  <c r="W550" i="9"/>
  <c r="V550" i="9"/>
  <c r="U550" i="9"/>
  <c r="S550" i="9"/>
  <c r="R550" i="9"/>
  <c r="Q550" i="9"/>
  <c r="P550" i="9"/>
  <c r="AB549" i="9" l="1"/>
  <c r="AA549" i="9"/>
  <c r="X549" i="9"/>
  <c r="W549" i="9"/>
  <c r="S549" i="9"/>
  <c r="R549" i="9"/>
  <c r="AB548" i="9"/>
  <c r="AA548" i="9"/>
  <c r="X548" i="9"/>
  <c r="W548" i="9"/>
  <c r="S548" i="9"/>
  <c r="R548" i="9"/>
  <c r="AB547" i="9"/>
  <c r="AA547" i="9"/>
  <c r="Z547" i="9"/>
  <c r="X547" i="9"/>
  <c r="W547" i="9"/>
  <c r="V547" i="9"/>
  <c r="U547" i="9"/>
  <c r="S547" i="9"/>
  <c r="R547" i="9"/>
  <c r="Q547" i="9"/>
  <c r="P547" i="9"/>
  <c r="AB546" i="9" l="1"/>
  <c r="AA546" i="9"/>
  <c r="Z546" i="9"/>
  <c r="X546" i="9"/>
  <c r="W546" i="9"/>
  <c r="V546" i="9"/>
  <c r="U546" i="9"/>
  <c r="S546" i="9"/>
  <c r="R546" i="9"/>
  <c r="Q546" i="9"/>
  <c r="P546" i="9"/>
  <c r="V613" i="8"/>
  <c r="T613" i="8" s="1"/>
  <c r="V612" i="8"/>
  <c r="U612" i="8" s="1"/>
  <c r="V611" i="8"/>
  <c r="R611" i="8" s="1"/>
  <c r="V610" i="8"/>
  <c r="Q610" i="8" s="1"/>
  <c r="U610" i="8"/>
  <c r="V609" i="8"/>
  <c r="U609" i="8" s="1"/>
  <c r="N610" i="8" l="1"/>
  <c r="O610" i="8"/>
  <c r="Q613" i="8"/>
  <c r="O613" i="8"/>
  <c r="N609" i="8"/>
  <c r="O609" i="8"/>
  <c r="T610" i="8"/>
  <c r="U613" i="8"/>
  <c r="Q609" i="8"/>
  <c r="T609" i="8"/>
  <c r="R609" i="8"/>
  <c r="Q612" i="8"/>
  <c r="R613" i="8"/>
  <c r="N613" i="8"/>
  <c r="R612" i="8"/>
  <c r="N612" i="8"/>
  <c r="T612" i="8"/>
  <c r="O612" i="8"/>
  <c r="N611" i="8"/>
  <c r="T611" i="8"/>
  <c r="O611" i="8"/>
  <c r="U611" i="8"/>
  <c r="Q611" i="8"/>
  <c r="R610" i="8"/>
  <c r="AB545" i="9"/>
  <c r="AA545" i="9"/>
  <c r="X545" i="9"/>
  <c r="W545" i="9"/>
  <c r="S545" i="9"/>
  <c r="R545" i="9"/>
  <c r="AB544" i="9"/>
  <c r="AA544" i="9"/>
  <c r="X544" i="9"/>
  <c r="W544" i="9"/>
  <c r="S544" i="9"/>
  <c r="R544" i="9"/>
  <c r="AB543" i="9"/>
  <c r="AA543" i="9"/>
  <c r="X543" i="9"/>
  <c r="W543" i="9"/>
  <c r="S543" i="9"/>
  <c r="R543" i="9"/>
  <c r="V608" i="8" l="1"/>
  <c r="U608" i="8"/>
  <c r="T608" i="8"/>
  <c r="R608" i="8"/>
  <c r="Q608" i="8"/>
  <c r="O608" i="8"/>
  <c r="N608" i="8"/>
  <c r="V607" i="8"/>
  <c r="U607" i="8"/>
  <c r="T607" i="8"/>
  <c r="R607" i="8"/>
  <c r="Q607" i="8"/>
  <c r="O607" i="8"/>
  <c r="N607" i="8"/>
  <c r="V606" i="8"/>
  <c r="U606" i="8"/>
  <c r="T606" i="8"/>
  <c r="R606" i="8"/>
  <c r="Q606" i="8"/>
  <c r="O606" i="8"/>
  <c r="N606" i="8"/>
  <c r="V605" i="8"/>
  <c r="R605" i="8" s="1"/>
  <c r="R1047" i="10"/>
  <c r="Q1047" i="10"/>
  <c r="O1047" i="10"/>
  <c r="N1047" i="10"/>
  <c r="R1046" i="10"/>
  <c r="Q1046" i="10"/>
  <c r="O1046" i="10"/>
  <c r="N1046" i="10"/>
  <c r="U605" i="8" l="1"/>
  <c r="T605" i="8"/>
  <c r="N605" i="8"/>
  <c r="O605" i="8"/>
  <c r="Q605" i="8"/>
  <c r="AB542" i="9"/>
  <c r="AA542" i="9"/>
  <c r="X542" i="9"/>
  <c r="W542" i="9"/>
  <c r="S542" i="9"/>
  <c r="R542" i="9"/>
  <c r="V604" i="8"/>
  <c r="T604" i="8" s="1"/>
  <c r="R1045" i="10"/>
  <c r="Q1045" i="10"/>
  <c r="O1045" i="10"/>
  <c r="N1045" i="10"/>
  <c r="R1044" i="10"/>
  <c r="Q1044" i="10"/>
  <c r="O1044" i="10"/>
  <c r="N1044" i="10"/>
  <c r="R1043" i="10"/>
  <c r="Q1043" i="10"/>
  <c r="O1043" i="10"/>
  <c r="N1043" i="10"/>
  <c r="V603" i="8"/>
  <c r="T603" i="8" s="1"/>
  <c r="V602" i="8"/>
  <c r="T602" i="8" s="1"/>
  <c r="O602" i="8" l="1"/>
  <c r="U602" i="8"/>
  <c r="O604" i="8"/>
  <c r="U604" i="8"/>
  <c r="Q604" i="8"/>
  <c r="R604" i="8"/>
  <c r="N604" i="8"/>
  <c r="O603" i="8"/>
  <c r="U603" i="8"/>
  <c r="Q603" i="8"/>
  <c r="R603" i="8"/>
  <c r="N603" i="8"/>
  <c r="Q602" i="8"/>
  <c r="R602" i="8"/>
  <c r="N602" i="8"/>
  <c r="V601" i="8"/>
  <c r="T601" i="8" s="1"/>
  <c r="O601" i="8" l="1"/>
  <c r="Q601" i="8"/>
  <c r="U601" i="8"/>
  <c r="R601" i="8"/>
  <c r="N601" i="8"/>
  <c r="R1042" i="10"/>
  <c r="Q1042" i="10"/>
  <c r="O1042" i="10"/>
  <c r="N1042" i="10"/>
  <c r="AB541" i="9" l="1"/>
  <c r="AA541" i="9"/>
  <c r="X541" i="9"/>
  <c r="W541" i="9"/>
  <c r="S541" i="9"/>
  <c r="R541" i="9"/>
  <c r="AB540" i="9"/>
  <c r="AA540" i="9"/>
  <c r="X540" i="9"/>
  <c r="W540" i="9"/>
  <c r="S540" i="9"/>
  <c r="R540" i="9"/>
  <c r="R1041" i="10"/>
  <c r="Q1041" i="10"/>
  <c r="O1041" i="10"/>
  <c r="N1041" i="10"/>
  <c r="R1040" i="10"/>
  <c r="Q1040" i="10"/>
  <c r="O1040" i="10"/>
  <c r="N1040" i="10"/>
  <c r="V600" i="8" l="1"/>
  <c r="R600" i="8" s="1"/>
  <c r="N600" i="8" l="1"/>
  <c r="T600" i="8"/>
  <c r="O600" i="8"/>
  <c r="U600" i="8"/>
  <c r="Q600" i="8"/>
  <c r="V599" i="8"/>
  <c r="R599" i="8" s="1"/>
  <c r="V598" i="8"/>
  <c r="T598" i="8" s="1"/>
  <c r="Q598" i="8"/>
  <c r="R1039" i="10"/>
  <c r="Q1039" i="10"/>
  <c r="O1039" i="10"/>
  <c r="N1039" i="10"/>
  <c r="V597" i="8"/>
  <c r="O597" i="8" s="1"/>
  <c r="R597" i="8"/>
  <c r="V595" i="8"/>
  <c r="U595" i="8" s="1"/>
  <c r="O598" i="8" l="1"/>
  <c r="T597" i="8"/>
  <c r="Q597" i="8"/>
  <c r="U599" i="8"/>
  <c r="U597" i="8"/>
  <c r="U598" i="8"/>
  <c r="N597" i="8"/>
  <c r="O599" i="8"/>
  <c r="T599" i="8"/>
  <c r="N599" i="8"/>
  <c r="Q599" i="8"/>
  <c r="R598" i="8"/>
  <c r="N598" i="8"/>
  <c r="R595" i="8"/>
  <c r="Q595" i="8"/>
  <c r="N595" i="8"/>
  <c r="T595" i="8"/>
  <c r="O595" i="8"/>
  <c r="V596" i="8"/>
  <c r="T596" i="8" s="1"/>
  <c r="O596" i="8" l="1"/>
  <c r="Q596" i="8"/>
  <c r="U596" i="8"/>
  <c r="R596" i="8"/>
  <c r="N596" i="8"/>
  <c r="AB539" i="9"/>
  <c r="AA539" i="9"/>
  <c r="X539" i="9"/>
  <c r="W539" i="9"/>
  <c r="S539" i="9"/>
  <c r="R539" i="9"/>
  <c r="AB538" i="9"/>
  <c r="AA538" i="9"/>
  <c r="X538" i="9"/>
  <c r="W538" i="9"/>
  <c r="S538" i="9"/>
  <c r="R538" i="9"/>
  <c r="AB537" i="9"/>
  <c r="AA537" i="9"/>
  <c r="X537" i="9"/>
  <c r="W537" i="9"/>
  <c r="S537" i="9"/>
  <c r="R537" i="9"/>
  <c r="AB536" i="9"/>
  <c r="AA536" i="9"/>
  <c r="X536" i="9"/>
  <c r="W536" i="9"/>
  <c r="S536" i="9"/>
  <c r="R536" i="9"/>
  <c r="V594" i="8" l="1"/>
  <c r="T594" i="8" s="1"/>
  <c r="R1038" i="10"/>
  <c r="Q1038" i="10"/>
  <c r="O1038" i="10"/>
  <c r="N1038" i="10"/>
  <c r="O594" i="8" l="1"/>
  <c r="U594" i="8"/>
  <c r="Q594" i="8"/>
  <c r="R594" i="8"/>
  <c r="N594" i="8"/>
  <c r="R1037" i="10"/>
  <c r="Q1037" i="10"/>
  <c r="O1037" i="10"/>
  <c r="N1037" i="10"/>
  <c r="R1036" i="10"/>
  <c r="Q1036" i="10"/>
  <c r="O1036" i="10"/>
  <c r="N1036" i="10"/>
  <c r="R1035" i="10"/>
  <c r="Q1035" i="10"/>
  <c r="O1035" i="10"/>
  <c r="N1035" i="10"/>
  <c r="R1034" i="10" l="1"/>
  <c r="Q1034" i="10"/>
  <c r="O1034" i="10"/>
  <c r="N1034" i="10"/>
  <c r="V593" i="8" l="1"/>
  <c r="T593" i="8" s="1"/>
  <c r="U593" i="8"/>
  <c r="Q593" i="8"/>
  <c r="V592" i="8"/>
  <c r="U592" i="8" s="1"/>
  <c r="O593" i="8" l="1"/>
  <c r="R593" i="8"/>
  <c r="N593" i="8"/>
  <c r="N592" i="8"/>
  <c r="R592" i="8"/>
  <c r="Q592" i="8"/>
  <c r="T592" i="8"/>
  <c r="O592" i="8"/>
  <c r="AB532" i="9"/>
  <c r="AA532" i="9"/>
  <c r="X532" i="9"/>
  <c r="W532" i="9"/>
  <c r="S532" i="9"/>
  <c r="R532" i="9"/>
  <c r="AB531" i="9"/>
  <c r="AA531" i="9"/>
  <c r="X531" i="9"/>
  <c r="W531" i="9"/>
  <c r="S531" i="9"/>
  <c r="R531" i="9"/>
  <c r="AB530" i="9" l="1"/>
  <c r="AA530" i="9"/>
  <c r="X530" i="9"/>
  <c r="W530" i="9"/>
  <c r="S530" i="9"/>
  <c r="R530" i="9"/>
  <c r="AB529" i="9" l="1"/>
  <c r="AA529" i="9"/>
  <c r="X529" i="9"/>
  <c r="W529" i="9"/>
  <c r="S529" i="9"/>
  <c r="R529" i="9"/>
  <c r="O1033" i="10" l="1"/>
  <c r="N1033" i="10"/>
  <c r="R1032" i="10" l="1"/>
  <c r="Q1032" i="10"/>
  <c r="O1032" i="10"/>
  <c r="N1032" i="10"/>
  <c r="AB528" i="9" l="1"/>
  <c r="AA528" i="9"/>
  <c r="Z528" i="9"/>
  <c r="X528" i="9"/>
  <c r="W528" i="9"/>
  <c r="V528" i="9"/>
  <c r="U528" i="9"/>
  <c r="S528" i="9"/>
  <c r="R528" i="9"/>
  <c r="Q528" i="9"/>
  <c r="P528" i="9"/>
  <c r="R1031" i="10"/>
  <c r="Q1031" i="10"/>
  <c r="O1031" i="10"/>
  <c r="N1031" i="10"/>
  <c r="V591" i="8" l="1"/>
  <c r="U591" i="8" s="1"/>
  <c r="Q591" i="8" l="1"/>
  <c r="R591" i="8"/>
  <c r="N591" i="8"/>
  <c r="T591" i="8"/>
  <c r="O591" i="8"/>
  <c r="AB527" i="9"/>
  <c r="AA527" i="9"/>
  <c r="X527" i="9"/>
  <c r="W527" i="9"/>
  <c r="S527" i="9"/>
  <c r="R527" i="9"/>
  <c r="V590" i="8" l="1"/>
  <c r="T590" i="8" s="1"/>
  <c r="O590" i="8" l="1"/>
  <c r="U590" i="8"/>
  <c r="Q590" i="8"/>
  <c r="R590" i="8"/>
  <c r="N590" i="8"/>
  <c r="R1030" i="10"/>
  <c r="Q1030" i="10"/>
  <c r="O1030" i="10"/>
  <c r="N1030" i="10"/>
  <c r="R1029" i="10"/>
  <c r="Q1029" i="10"/>
  <c r="O1029" i="10"/>
  <c r="N1029" i="10"/>
  <c r="R1028" i="10" l="1"/>
  <c r="Q1028" i="10"/>
  <c r="O1028" i="10"/>
  <c r="N1028" i="10"/>
  <c r="V589" i="8" l="1"/>
  <c r="U589" i="8" s="1"/>
  <c r="Q589" i="8" l="1"/>
  <c r="R589" i="8"/>
  <c r="N589" i="8"/>
  <c r="T589" i="8"/>
  <c r="O589" i="8"/>
  <c r="R1027" i="10"/>
  <c r="Q1027" i="10"/>
  <c r="O1027" i="10"/>
  <c r="N1027" i="10"/>
  <c r="AB526" i="9" l="1"/>
  <c r="AA526" i="9"/>
  <c r="X526" i="9"/>
  <c r="W526" i="9"/>
  <c r="S526" i="9"/>
  <c r="R526" i="9"/>
  <c r="AB525" i="9" l="1"/>
  <c r="AA525" i="9"/>
  <c r="X525" i="9"/>
  <c r="W525" i="9"/>
  <c r="S525" i="9"/>
  <c r="R525" i="9"/>
  <c r="R1026" i="10"/>
  <c r="Q1026" i="10"/>
  <c r="O1026" i="10"/>
  <c r="N1026" i="10"/>
  <c r="AB524" i="9"/>
  <c r="AA524" i="9"/>
  <c r="X524" i="9"/>
  <c r="W524" i="9"/>
  <c r="S524" i="9"/>
  <c r="R524" i="9"/>
  <c r="V588" i="8" l="1"/>
  <c r="R588" i="8" s="1"/>
  <c r="O588" i="8"/>
  <c r="N588" i="8"/>
  <c r="V587" i="8"/>
  <c r="Q587" i="8" s="1"/>
  <c r="V586" i="8"/>
  <c r="R586" i="8" s="1"/>
  <c r="R1025" i="10"/>
  <c r="Q1025" i="10"/>
  <c r="O1025" i="10"/>
  <c r="N1025" i="10"/>
  <c r="R1024" i="10"/>
  <c r="Q1024" i="10"/>
  <c r="O1024" i="10"/>
  <c r="N1024" i="10"/>
  <c r="Q588" i="8" l="1"/>
  <c r="U588" i="8"/>
  <c r="O586" i="8"/>
  <c r="T588" i="8"/>
  <c r="T586" i="8"/>
  <c r="N586" i="8"/>
  <c r="U586" i="8"/>
  <c r="T587" i="8"/>
  <c r="N587" i="8"/>
  <c r="R587" i="8"/>
  <c r="O587" i="8"/>
  <c r="U587" i="8"/>
  <c r="Q586" i="8"/>
  <c r="R1023" i="10"/>
  <c r="Q1023" i="10"/>
  <c r="O1023" i="10"/>
  <c r="N1023" i="10"/>
  <c r="V585" i="8" l="1"/>
  <c r="U585" i="8" s="1"/>
  <c r="R585" i="8" l="1"/>
  <c r="Q585" i="8"/>
  <c r="N585" i="8"/>
  <c r="T585" i="8"/>
  <c r="O585" i="8"/>
  <c r="AB523" i="9"/>
  <c r="AA523" i="9"/>
  <c r="X523" i="9"/>
  <c r="W523" i="9"/>
  <c r="S523" i="9"/>
  <c r="R523" i="9"/>
  <c r="R1022" i="10" l="1"/>
  <c r="Q1022" i="10"/>
  <c r="O1022" i="10"/>
  <c r="N1022" i="10"/>
  <c r="R1021" i="10" l="1"/>
  <c r="Q1021" i="10"/>
  <c r="O1021" i="10"/>
  <c r="N1021" i="10"/>
  <c r="R1020" i="10" l="1"/>
  <c r="Q1020" i="10"/>
  <c r="O1020" i="10"/>
  <c r="N1020" i="10"/>
  <c r="R1019" i="10"/>
  <c r="Q1019" i="10"/>
  <c r="O1019" i="10"/>
  <c r="N1019" i="10"/>
  <c r="AB522" i="9"/>
  <c r="AA522" i="9"/>
  <c r="X522" i="9"/>
  <c r="W522" i="9"/>
  <c r="S522" i="9"/>
  <c r="R522" i="9"/>
  <c r="V584" i="8" l="1"/>
  <c r="T584" i="8" s="1"/>
  <c r="Q584" i="8"/>
  <c r="O584" i="8"/>
  <c r="U584" i="8" l="1"/>
  <c r="R584" i="8"/>
  <c r="N584" i="8"/>
  <c r="V583" i="8"/>
  <c r="U583" i="8"/>
  <c r="T583" i="8"/>
  <c r="R583" i="8"/>
  <c r="Q583" i="8"/>
  <c r="O583" i="8"/>
  <c r="N583" i="8"/>
  <c r="O1018" i="10" l="1"/>
  <c r="N1018" i="10"/>
  <c r="AB521" i="9" l="1"/>
  <c r="AA521" i="9"/>
  <c r="Z521" i="9"/>
  <c r="X521" i="9"/>
  <c r="W521" i="9"/>
  <c r="V521" i="9"/>
  <c r="U521" i="9"/>
  <c r="S521" i="9"/>
  <c r="R521" i="9"/>
  <c r="Q521" i="9"/>
  <c r="P521" i="9"/>
  <c r="AB520" i="9"/>
  <c r="AA520" i="9"/>
  <c r="Z520" i="9"/>
  <c r="X520" i="9"/>
  <c r="W520" i="9"/>
  <c r="V520" i="9"/>
  <c r="U520" i="9"/>
  <c r="S520" i="9"/>
  <c r="R520" i="9"/>
  <c r="Q520" i="9"/>
  <c r="P520" i="9"/>
  <c r="V582" i="8" l="1"/>
  <c r="U582" i="8" s="1"/>
  <c r="V581" i="8"/>
  <c r="T581" i="8" s="1"/>
  <c r="V580" i="8"/>
  <c r="U580" i="8" s="1"/>
  <c r="N582" i="8" l="1"/>
  <c r="O582" i="8"/>
  <c r="Q582" i="8"/>
  <c r="T582" i="8"/>
  <c r="Q580" i="8"/>
  <c r="R582" i="8"/>
  <c r="O581" i="8"/>
  <c r="U581" i="8"/>
  <c r="Q581" i="8"/>
  <c r="R581" i="8"/>
  <c r="N581" i="8"/>
  <c r="R580" i="8"/>
  <c r="N580" i="8"/>
  <c r="T580" i="8"/>
  <c r="O580" i="8"/>
  <c r="AB519" i="9"/>
  <c r="AA519" i="9"/>
  <c r="X519" i="9"/>
  <c r="W519" i="9"/>
  <c r="S519" i="9"/>
  <c r="R519" i="9"/>
  <c r="V579" i="8"/>
  <c r="O579" i="8" s="1"/>
  <c r="Q579" i="8" l="1"/>
  <c r="R579" i="8"/>
  <c r="T579" i="8"/>
  <c r="U579" i="8"/>
  <c r="N579" i="8"/>
  <c r="V578" i="8"/>
  <c r="U578" i="8" s="1"/>
  <c r="R1017" i="10"/>
  <c r="Q1017" i="10"/>
  <c r="O1017" i="10"/>
  <c r="N1017" i="10"/>
  <c r="Q578" i="8" l="1"/>
  <c r="R578" i="8"/>
  <c r="N578" i="8"/>
  <c r="T578" i="8"/>
  <c r="O578" i="8"/>
  <c r="V577" i="8"/>
  <c r="U577" i="8" s="1"/>
  <c r="Q577" i="8" l="1"/>
  <c r="R577" i="8"/>
  <c r="N577" i="8"/>
  <c r="T577" i="8"/>
  <c r="O577" i="8"/>
  <c r="V576" i="8"/>
  <c r="T576" i="8" s="1"/>
  <c r="R1016" i="10"/>
  <c r="Q1016" i="10"/>
  <c r="O1016" i="10"/>
  <c r="N1016" i="10"/>
  <c r="V575" i="8"/>
  <c r="U575" i="8"/>
  <c r="T575" i="8"/>
  <c r="R575" i="8"/>
  <c r="Q575" i="8"/>
  <c r="O575" i="8"/>
  <c r="N575" i="8"/>
  <c r="Q576" i="8" l="1"/>
  <c r="U576" i="8"/>
  <c r="O576" i="8"/>
  <c r="R576" i="8"/>
  <c r="N576" i="8"/>
  <c r="V574" i="8"/>
  <c r="R574" i="8" s="1"/>
  <c r="T574" i="8"/>
  <c r="Q574" i="8"/>
  <c r="R1015" i="10"/>
  <c r="Q1015" i="10"/>
  <c r="O1015" i="10"/>
  <c r="N1015" i="10"/>
  <c r="V573" i="8"/>
  <c r="U573" i="8"/>
  <c r="T573" i="8"/>
  <c r="R573" i="8"/>
  <c r="Q573" i="8"/>
  <c r="O573" i="8"/>
  <c r="N573" i="8"/>
  <c r="R1014" i="10"/>
  <c r="Q1014" i="10"/>
  <c r="O1014" i="10"/>
  <c r="N1014" i="10"/>
  <c r="R1013" i="10"/>
  <c r="Q1013" i="10"/>
  <c r="O1013" i="10"/>
  <c r="N1013" i="10"/>
  <c r="R1012" i="10"/>
  <c r="Q1012" i="10"/>
  <c r="O1012" i="10"/>
  <c r="N1012" i="10"/>
  <c r="R1011" i="10"/>
  <c r="Q1011" i="10"/>
  <c r="O1011" i="10"/>
  <c r="N1011" i="10"/>
  <c r="R1010" i="10"/>
  <c r="Q1010" i="10"/>
  <c r="O1010" i="10"/>
  <c r="N1010" i="10"/>
  <c r="O574" i="8" l="1"/>
  <c r="U574" i="8"/>
  <c r="N574" i="8"/>
  <c r="R1009" i="10"/>
  <c r="Q1009" i="10"/>
  <c r="O1009" i="10"/>
  <c r="N1009" i="10"/>
  <c r="V572" i="8" l="1"/>
  <c r="U572" i="8" s="1"/>
  <c r="Q572" i="8"/>
  <c r="R572" i="8" l="1"/>
  <c r="N572" i="8"/>
  <c r="T572" i="8"/>
  <c r="O572" i="8"/>
  <c r="V571" i="8"/>
  <c r="T571" i="8" s="1"/>
  <c r="V570" i="8"/>
  <c r="R570" i="8" s="1"/>
  <c r="U570" i="8"/>
  <c r="T570" i="8"/>
  <c r="V569" i="8"/>
  <c r="N569" i="8" s="1"/>
  <c r="R569" i="8"/>
  <c r="Q569" i="8"/>
  <c r="O569" i="8"/>
  <c r="N570" i="8" l="1"/>
  <c r="O570" i="8"/>
  <c r="Q570" i="8"/>
  <c r="O571" i="8"/>
  <c r="U571" i="8"/>
  <c r="Q571" i="8"/>
  <c r="R571" i="8"/>
  <c r="N571" i="8"/>
  <c r="V568" i="8"/>
  <c r="T568" i="8" s="1"/>
  <c r="V567" i="8"/>
  <c r="T567" i="8" s="1"/>
  <c r="U567" i="8"/>
  <c r="Q567" i="8"/>
  <c r="O567" i="8" l="1"/>
  <c r="O568" i="8"/>
  <c r="U568" i="8"/>
  <c r="Q568" i="8"/>
  <c r="R568" i="8"/>
  <c r="N568" i="8"/>
  <c r="R567" i="8"/>
  <c r="N567" i="8"/>
  <c r="AD518" i="9"/>
  <c r="AC518" i="9"/>
  <c r="AB518" i="9"/>
  <c r="AA518" i="9"/>
  <c r="X518" i="9"/>
  <c r="W518" i="9"/>
  <c r="S518" i="9"/>
  <c r="R518" i="9"/>
  <c r="AD517" i="9"/>
  <c r="AC517" i="9"/>
  <c r="AB517" i="9"/>
  <c r="AA517" i="9"/>
  <c r="X517" i="9"/>
  <c r="W517" i="9"/>
  <c r="S517" i="9"/>
  <c r="R517" i="9"/>
  <c r="V566" i="8" l="1"/>
  <c r="U566" i="8"/>
  <c r="T566" i="8"/>
  <c r="R566" i="8"/>
  <c r="Q566" i="8"/>
  <c r="O566" i="8"/>
  <c r="N566" i="8"/>
  <c r="T565" i="8"/>
  <c r="V565" i="8"/>
  <c r="U565" i="8"/>
  <c r="R565" i="8"/>
  <c r="Q565" i="8"/>
  <c r="O565" i="8"/>
  <c r="N565" i="8"/>
  <c r="AD516" i="9"/>
  <c r="AC516" i="9"/>
  <c r="AB516" i="9"/>
  <c r="AA516" i="9"/>
  <c r="X516" i="9"/>
  <c r="W516" i="9"/>
  <c r="S516" i="9"/>
  <c r="R516" i="9"/>
  <c r="AB515" i="9"/>
  <c r="AA515" i="9"/>
  <c r="X515" i="9"/>
  <c r="W515" i="9"/>
  <c r="S515" i="9"/>
  <c r="R515" i="9"/>
  <c r="V564" i="8" l="1"/>
  <c r="T564" i="8" s="1"/>
  <c r="U564" i="8"/>
  <c r="Q564" i="8"/>
  <c r="O564" i="8"/>
  <c r="R564" i="8" l="1"/>
  <c r="N564" i="8"/>
  <c r="AB514" i="9"/>
  <c r="AA514" i="9"/>
  <c r="Z514" i="9"/>
  <c r="X514" i="9"/>
  <c r="W514" i="9"/>
  <c r="V514" i="9"/>
  <c r="U514" i="9"/>
  <c r="S514" i="9"/>
  <c r="R514" i="9"/>
  <c r="Q514" i="9"/>
  <c r="P514" i="9"/>
  <c r="AB513" i="9"/>
  <c r="AA513" i="9"/>
  <c r="Z513" i="9"/>
  <c r="X513" i="9"/>
  <c r="W513" i="9"/>
  <c r="V513" i="9"/>
  <c r="U513" i="9"/>
  <c r="S513" i="9"/>
  <c r="R513" i="9"/>
  <c r="Q513" i="9"/>
  <c r="P513" i="9"/>
  <c r="AB512" i="9"/>
  <c r="AA512" i="9"/>
  <c r="X512" i="9"/>
  <c r="W512" i="9"/>
  <c r="S512" i="9"/>
  <c r="R512" i="9"/>
  <c r="V563" i="8" l="1"/>
  <c r="U563" i="8" s="1"/>
  <c r="O563" i="8"/>
  <c r="N563" i="8"/>
  <c r="V562" i="8"/>
  <c r="T562" i="8" s="1"/>
  <c r="V561" i="8"/>
  <c r="Q561" i="8" s="1"/>
  <c r="V560" i="8"/>
  <c r="U560" i="8" s="1"/>
  <c r="T560" i="8"/>
  <c r="Q560" i="8"/>
  <c r="N560" i="8"/>
  <c r="R560" i="8" l="1"/>
  <c r="Q563" i="8"/>
  <c r="R563" i="8"/>
  <c r="O560" i="8"/>
  <c r="T563" i="8"/>
  <c r="O562" i="8"/>
  <c r="U562" i="8"/>
  <c r="Q562" i="8"/>
  <c r="R562" i="8"/>
  <c r="N562" i="8"/>
  <c r="R561" i="8"/>
  <c r="N561" i="8"/>
  <c r="T561" i="8"/>
  <c r="O561" i="8"/>
  <c r="U561" i="8"/>
  <c r="R1008" i="10"/>
  <c r="Q1008" i="10"/>
  <c r="O1008" i="10"/>
  <c r="N1008" i="10"/>
  <c r="W511" i="9" l="1"/>
  <c r="AB511" i="9"/>
  <c r="AA511" i="9"/>
  <c r="X511" i="9"/>
  <c r="S511" i="9"/>
  <c r="R511" i="9"/>
  <c r="V559" i="8"/>
  <c r="T559" i="8" s="1"/>
  <c r="R1007" i="10"/>
  <c r="Q1007" i="10"/>
  <c r="O1007" i="10"/>
  <c r="N1007" i="10"/>
  <c r="R1006" i="10"/>
  <c r="Q1006" i="10"/>
  <c r="O1006" i="10"/>
  <c r="N1006" i="10"/>
  <c r="R1005" i="10"/>
  <c r="Q1005" i="10"/>
  <c r="O1005" i="10"/>
  <c r="N1005" i="10"/>
  <c r="R1004" i="10"/>
  <c r="Q1004" i="10"/>
  <c r="O1004" i="10"/>
  <c r="N1004" i="10"/>
  <c r="R1003" i="10"/>
  <c r="Q1003" i="10"/>
  <c r="O1003" i="10"/>
  <c r="N1003" i="10"/>
  <c r="U559" i="8" l="1"/>
  <c r="N559" i="8"/>
  <c r="O559" i="8"/>
  <c r="Q559" i="8"/>
  <c r="R559" i="8"/>
  <c r="AB510" i="9"/>
  <c r="AA510" i="9"/>
  <c r="Z510" i="9"/>
  <c r="X510" i="9"/>
  <c r="W510" i="9"/>
  <c r="V510" i="9"/>
  <c r="U510" i="9"/>
  <c r="S510" i="9"/>
  <c r="R510" i="9"/>
  <c r="Q510" i="9"/>
  <c r="P510" i="9"/>
  <c r="V558" i="8" l="1"/>
  <c r="U558" i="8"/>
  <c r="T558" i="8"/>
  <c r="R558" i="8"/>
  <c r="Q558" i="8"/>
  <c r="O558" i="8"/>
  <c r="N558" i="8"/>
  <c r="AB509" i="9"/>
  <c r="AA509" i="9"/>
  <c r="Z509" i="9"/>
  <c r="X509" i="9"/>
  <c r="W509" i="9"/>
  <c r="V509" i="9"/>
  <c r="U509" i="9"/>
  <c r="S509" i="9"/>
  <c r="R509" i="9"/>
  <c r="Q509" i="9"/>
  <c r="P509" i="9"/>
  <c r="R1002" i="10" l="1"/>
  <c r="Q1002" i="10"/>
  <c r="O1002" i="10"/>
  <c r="N1002" i="10"/>
  <c r="R1001" i="10"/>
  <c r="Q1001" i="10"/>
  <c r="O1001" i="10"/>
  <c r="N1001" i="10"/>
  <c r="R1000" i="10"/>
  <c r="Q1000" i="10"/>
  <c r="O1000" i="10"/>
  <c r="N1000" i="10"/>
  <c r="R999" i="10" l="1"/>
  <c r="Q999" i="10"/>
  <c r="O999" i="10"/>
  <c r="N999" i="10"/>
  <c r="V557" i="8" l="1"/>
  <c r="U557" i="8" s="1"/>
  <c r="T557" i="8"/>
  <c r="R557" i="8"/>
  <c r="Q557" i="8"/>
  <c r="N557" i="8"/>
  <c r="V556" i="8"/>
  <c r="R556" i="8" s="1"/>
  <c r="V555" i="8"/>
  <c r="R555" i="8" s="1"/>
  <c r="T555" i="8"/>
  <c r="V554" i="8"/>
  <c r="U554" i="8"/>
  <c r="T554" i="8"/>
  <c r="R554" i="8"/>
  <c r="Q554" i="8"/>
  <c r="O554" i="8"/>
  <c r="N554" i="8"/>
  <c r="U555" i="8" l="1"/>
  <c r="O557" i="8"/>
  <c r="Q556" i="8"/>
  <c r="O556" i="8"/>
  <c r="O555" i="8"/>
  <c r="T556" i="8"/>
  <c r="N556" i="8"/>
  <c r="N555" i="8"/>
  <c r="Q555" i="8"/>
  <c r="U556" i="8"/>
  <c r="V553" i="8"/>
  <c r="U553" i="8" s="1"/>
  <c r="R553" i="8" l="1"/>
  <c r="N553" i="8"/>
  <c r="T553" i="8"/>
  <c r="Q553" i="8"/>
  <c r="O553" i="8"/>
  <c r="V552" i="8"/>
  <c r="T552" i="8" s="1"/>
  <c r="V551" i="8"/>
  <c r="T551" i="8" s="1"/>
  <c r="V550" i="8"/>
  <c r="R550" i="8" s="1"/>
  <c r="V549" i="8"/>
  <c r="R549" i="8" s="1"/>
  <c r="U549" i="8"/>
  <c r="T549" i="8"/>
  <c r="Q550" i="8" l="1"/>
  <c r="Q549" i="8"/>
  <c r="T550" i="8"/>
  <c r="N550" i="8"/>
  <c r="N549" i="8"/>
  <c r="O550" i="8"/>
  <c r="O549" i="8"/>
  <c r="U550" i="8"/>
  <c r="R552" i="8"/>
  <c r="O552" i="8"/>
  <c r="U552" i="8"/>
  <c r="Q552" i="8"/>
  <c r="N552" i="8"/>
  <c r="R551" i="8"/>
  <c r="O551" i="8"/>
  <c r="U551" i="8"/>
  <c r="Q551" i="8"/>
  <c r="N551" i="8"/>
  <c r="R998" i="10"/>
  <c r="Q998" i="10"/>
  <c r="O998" i="10"/>
  <c r="N998" i="10"/>
  <c r="R997" i="10" l="1"/>
  <c r="Q997" i="10"/>
  <c r="O997" i="10"/>
  <c r="N997" i="10"/>
  <c r="R996" i="10"/>
  <c r="Q996" i="10"/>
  <c r="O996" i="10"/>
  <c r="N996" i="10"/>
  <c r="R995" i="10"/>
  <c r="Q995" i="10"/>
  <c r="O995" i="10"/>
  <c r="N995" i="10"/>
  <c r="V548" i="8" l="1"/>
  <c r="U548" i="8" s="1"/>
  <c r="R548" i="8" l="1"/>
  <c r="Q548" i="8"/>
  <c r="N548" i="8"/>
  <c r="T548" i="8"/>
  <c r="O548" i="8"/>
  <c r="R994" i="10"/>
  <c r="Q994" i="10"/>
  <c r="O994" i="10"/>
  <c r="N994" i="10"/>
  <c r="AB507" i="9"/>
  <c r="AA507" i="9"/>
  <c r="Z507" i="9"/>
  <c r="X507" i="9"/>
  <c r="W507" i="9"/>
  <c r="V507" i="9"/>
  <c r="U507" i="9"/>
  <c r="S507" i="9"/>
  <c r="R507" i="9"/>
  <c r="Q507" i="9"/>
  <c r="P507" i="9"/>
  <c r="AB506" i="9" l="1"/>
  <c r="AA506" i="9"/>
  <c r="X506" i="9"/>
  <c r="W506" i="9"/>
  <c r="S506" i="9"/>
  <c r="R506" i="9"/>
  <c r="S505" i="9" l="1"/>
  <c r="R505" i="9"/>
  <c r="AB505" i="9"/>
  <c r="AA505" i="9"/>
  <c r="X505" i="9"/>
  <c r="W505" i="9"/>
  <c r="AB504" i="9" l="1"/>
  <c r="AA504" i="9"/>
  <c r="X504" i="9"/>
  <c r="W504" i="9"/>
  <c r="S504" i="9"/>
  <c r="R504" i="9"/>
  <c r="AB503" i="9" l="1"/>
  <c r="AA503" i="9"/>
  <c r="X503" i="9"/>
  <c r="W503" i="9"/>
  <c r="S503" i="9"/>
  <c r="R503" i="9"/>
  <c r="V547" i="8" l="1"/>
  <c r="U547" i="8" s="1"/>
  <c r="Q547" i="8" l="1"/>
  <c r="R547" i="8"/>
  <c r="N547" i="8"/>
  <c r="T547" i="8"/>
  <c r="O547" i="8"/>
  <c r="R993" i="10"/>
  <c r="Q993" i="10"/>
  <c r="O993" i="10"/>
  <c r="N993" i="10"/>
  <c r="R992" i="10" l="1"/>
  <c r="Q992" i="10"/>
  <c r="O992" i="10"/>
  <c r="N992" i="10"/>
  <c r="R991" i="10"/>
  <c r="Q991" i="10"/>
  <c r="O991" i="10"/>
  <c r="N991" i="10"/>
  <c r="R990" i="10"/>
  <c r="Q990" i="10"/>
  <c r="O990" i="10"/>
  <c r="N990" i="10"/>
  <c r="V546" i="8"/>
  <c r="R546" i="8" s="1"/>
  <c r="N546" i="8" l="1"/>
  <c r="T546" i="8"/>
  <c r="O546" i="8"/>
  <c r="U546" i="8"/>
  <c r="Q546" i="8"/>
  <c r="R989" i="10"/>
  <c r="Q989" i="10"/>
  <c r="O989" i="10"/>
  <c r="N989" i="10"/>
  <c r="R988" i="10"/>
  <c r="Q988" i="10"/>
  <c r="O988" i="10"/>
  <c r="N988" i="10"/>
  <c r="R987" i="10" l="1"/>
  <c r="Q987" i="10"/>
  <c r="O987" i="10"/>
  <c r="N987" i="10"/>
  <c r="V545" i="8" l="1"/>
  <c r="U545" i="8" s="1"/>
  <c r="R545" i="8" l="1"/>
  <c r="N545" i="8"/>
  <c r="T545" i="8"/>
  <c r="Q545" i="8"/>
  <c r="O545" i="8"/>
  <c r="V544" i="8"/>
  <c r="T544" i="8" s="1"/>
  <c r="Q544" i="8" l="1"/>
  <c r="U544" i="8"/>
  <c r="O544" i="8"/>
  <c r="R544" i="8"/>
  <c r="N544" i="8"/>
  <c r="V543" i="8"/>
  <c r="U543" i="8"/>
  <c r="T543" i="8"/>
  <c r="R543" i="8"/>
  <c r="Q543" i="8"/>
  <c r="O543" i="8"/>
  <c r="N543" i="8"/>
  <c r="R986" i="10" l="1"/>
  <c r="Q986" i="10"/>
  <c r="O986" i="10"/>
  <c r="N986" i="10"/>
  <c r="R985" i="10"/>
  <c r="Q985" i="10"/>
  <c r="O985" i="10"/>
  <c r="N985" i="10"/>
  <c r="AB502" i="9" l="1"/>
  <c r="AA502" i="9"/>
  <c r="X502" i="9"/>
  <c r="W502" i="9"/>
  <c r="S502" i="9"/>
  <c r="R502" i="9"/>
  <c r="R984" i="10" l="1"/>
  <c r="Q984" i="10"/>
  <c r="O984" i="10"/>
  <c r="N984" i="10"/>
  <c r="V542" i="8" l="1"/>
  <c r="U542" i="8"/>
  <c r="T542" i="8"/>
  <c r="R542" i="8"/>
  <c r="Q542" i="8"/>
  <c r="O542" i="8"/>
  <c r="N542" i="8"/>
  <c r="AB501" i="9" l="1"/>
  <c r="AA501" i="9"/>
  <c r="X501" i="9"/>
  <c r="W501" i="9"/>
  <c r="S501" i="9"/>
  <c r="R501" i="9"/>
  <c r="AB500" i="9" l="1"/>
  <c r="AA500" i="9"/>
  <c r="X500" i="9"/>
  <c r="W500" i="9"/>
  <c r="S500" i="9"/>
  <c r="R500" i="9"/>
  <c r="R983" i="10"/>
  <c r="Q983" i="10"/>
  <c r="O983" i="10"/>
  <c r="N983" i="10"/>
  <c r="R982" i="10"/>
  <c r="Q982" i="10"/>
  <c r="O982" i="10"/>
  <c r="N982" i="10"/>
  <c r="R981" i="10" l="1"/>
  <c r="Q981" i="10"/>
  <c r="O981" i="10"/>
  <c r="N981" i="10"/>
  <c r="AD499" i="9" l="1"/>
  <c r="AC499" i="9"/>
  <c r="AB499" i="9"/>
  <c r="AA499" i="9"/>
  <c r="X499" i="9"/>
  <c r="W499" i="9"/>
  <c r="S499" i="9"/>
  <c r="R499" i="9"/>
  <c r="AB498" i="9"/>
  <c r="AA498" i="9"/>
  <c r="Z498" i="9"/>
  <c r="X498" i="9"/>
  <c r="W498" i="9"/>
  <c r="V498" i="9"/>
  <c r="U498" i="9"/>
  <c r="S498" i="9"/>
  <c r="R498" i="9"/>
  <c r="Q498" i="9"/>
  <c r="P498" i="9"/>
  <c r="R980" i="10"/>
  <c r="Q980" i="10"/>
  <c r="O980" i="10"/>
  <c r="N980" i="10"/>
  <c r="AB497" i="9" l="1"/>
  <c r="AA497" i="9"/>
  <c r="X497" i="9"/>
  <c r="W497" i="9"/>
  <c r="S497" i="9"/>
  <c r="R497" i="9"/>
  <c r="V541" i="8"/>
  <c r="U541" i="8" s="1"/>
  <c r="Q541" i="8" l="1"/>
  <c r="R541" i="8"/>
  <c r="N541" i="8"/>
  <c r="T541" i="8"/>
  <c r="O541" i="8"/>
  <c r="V540" i="8"/>
  <c r="Q540" i="8" s="1"/>
  <c r="R540" i="8" l="1"/>
  <c r="N540" i="8"/>
  <c r="T540" i="8"/>
  <c r="O540" i="8"/>
  <c r="U540" i="8"/>
  <c r="R979" i="10"/>
  <c r="Q979" i="10"/>
  <c r="O979" i="10"/>
  <c r="N979" i="10"/>
  <c r="R978" i="10"/>
  <c r="Q978" i="10"/>
  <c r="O978" i="10"/>
  <c r="N978" i="10"/>
  <c r="R977" i="10" l="1"/>
  <c r="Q977" i="10"/>
  <c r="O977" i="10"/>
  <c r="N977" i="10"/>
  <c r="V539" i="8" l="1"/>
  <c r="U539" i="8" s="1"/>
  <c r="Q539" i="8" l="1"/>
  <c r="R539" i="8"/>
  <c r="N539" i="8"/>
  <c r="T539" i="8"/>
  <c r="O539" i="8"/>
  <c r="V538" i="8"/>
  <c r="R538" i="8" s="1"/>
  <c r="T538" i="8" l="1"/>
  <c r="U538" i="8"/>
  <c r="N538" i="8"/>
  <c r="O538" i="8"/>
  <c r="Q538" i="8"/>
  <c r="V537" i="8"/>
  <c r="R537" i="8" s="1"/>
  <c r="V536" i="8"/>
  <c r="Q536" i="8" s="1"/>
  <c r="U537" i="8" l="1"/>
  <c r="O537" i="8"/>
  <c r="T537" i="8"/>
  <c r="N537" i="8"/>
  <c r="Q537" i="8"/>
  <c r="R536" i="8"/>
  <c r="N536" i="8"/>
  <c r="T536" i="8"/>
  <c r="O536" i="8"/>
  <c r="U536" i="8"/>
  <c r="AB496" i="9"/>
  <c r="AA496" i="9"/>
  <c r="X496" i="9"/>
  <c r="W496" i="9"/>
  <c r="S496" i="9"/>
  <c r="R496" i="9"/>
  <c r="R976" i="10" l="1"/>
  <c r="Q976" i="10"/>
  <c r="O976" i="10"/>
  <c r="N976" i="10"/>
  <c r="R975" i="10"/>
  <c r="Q975" i="10"/>
  <c r="O975" i="10"/>
  <c r="N975" i="10"/>
  <c r="R974" i="10" l="1"/>
  <c r="Q974" i="10"/>
  <c r="O974" i="10"/>
  <c r="N974" i="10"/>
  <c r="R973" i="10"/>
  <c r="Q973" i="10"/>
  <c r="O973" i="10"/>
  <c r="N973" i="10"/>
  <c r="R972" i="10" l="1"/>
  <c r="Q972" i="10"/>
  <c r="O972" i="10"/>
  <c r="N972" i="10"/>
  <c r="V535" i="8" l="1"/>
  <c r="T535" i="8" s="1"/>
  <c r="O535" i="8" l="1"/>
  <c r="Q535" i="8"/>
  <c r="U535" i="8"/>
  <c r="R535" i="8"/>
  <c r="N535" i="8"/>
  <c r="AB495" i="9"/>
  <c r="AA495" i="9"/>
  <c r="X495" i="9"/>
  <c r="W495" i="9"/>
  <c r="S495" i="9"/>
  <c r="R495" i="9"/>
  <c r="R971" i="10"/>
  <c r="Q971" i="10"/>
  <c r="O971" i="10"/>
  <c r="N971" i="10"/>
  <c r="AB494" i="9" l="1"/>
  <c r="AA494" i="9"/>
  <c r="X494" i="9"/>
  <c r="W494" i="9"/>
  <c r="S494" i="9"/>
  <c r="R494" i="9"/>
  <c r="S493" i="9" l="1"/>
  <c r="AB493" i="9"/>
  <c r="AA493" i="9"/>
  <c r="X493" i="9"/>
  <c r="W493" i="9"/>
  <c r="R493" i="9"/>
  <c r="AB492" i="9" l="1"/>
  <c r="AA492" i="9"/>
  <c r="X492" i="9"/>
  <c r="W492" i="9"/>
  <c r="S492" i="9"/>
  <c r="R492" i="9"/>
  <c r="V534" i="8" l="1"/>
  <c r="U534" i="8"/>
  <c r="T534" i="8"/>
  <c r="R534" i="8"/>
  <c r="Q534" i="8"/>
  <c r="O534" i="8"/>
  <c r="N534" i="8"/>
  <c r="AB491" i="9" l="1"/>
  <c r="AA491" i="9"/>
  <c r="Z491" i="9"/>
  <c r="X491" i="9"/>
  <c r="W491" i="9"/>
  <c r="V491" i="9"/>
  <c r="U491" i="9"/>
  <c r="S491" i="9"/>
  <c r="R491" i="9"/>
  <c r="Q491" i="9"/>
  <c r="P491" i="9"/>
  <c r="R970" i="10" l="1"/>
  <c r="Q970" i="10"/>
  <c r="O970" i="10"/>
  <c r="N970" i="10"/>
  <c r="V533" i="8" l="1"/>
  <c r="T533" i="8" s="1"/>
  <c r="O533" i="8"/>
  <c r="Q533" i="8" l="1"/>
  <c r="R533" i="8"/>
  <c r="U533" i="8"/>
  <c r="N533" i="8"/>
  <c r="AB490" i="9"/>
  <c r="AA490" i="9"/>
  <c r="Z490" i="9"/>
  <c r="X490" i="9"/>
  <c r="W490" i="9"/>
  <c r="V490" i="9"/>
  <c r="U490" i="9"/>
  <c r="S490" i="9"/>
  <c r="R490" i="9"/>
  <c r="Q490" i="9"/>
  <c r="P490" i="9"/>
  <c r="V532" i="8" l="1"/>
  <c r="R532" i="8" s="1"/>
  <c r="U532" i="8"/>
  <c r="N532" i="8" l="1"/>
  <c r="O532" i="8"/>
  <c r="Q532" i="8"/>
  <c r="T532" i="8"/>
  <c r="AB489" i="9"/>
  <c r="AA489" i="9"/>
  <c r="Z489" i="9"/>
  <c r="X489" i="9"/>
  <c r="W489" i="9"/>
  <c r="V489" i="9"/>
  <c r="U489" i="9"/>
  <c r="S489" i="9"/>
  <c r="R489" i="9"/>
  <c r="Q489" i="9"/>
  <c r="P489" i="9"/>
  <c r="R969" i="10" l="1"/>
  <c r="Q969" i="10"/>
  <c r="O969" i="10"/>
  <c r="N969" i="10"/>
  <c r="R968" i="10"/>
  <c r="Q968" i="10"/>
  <c r="O968" i="10"/>
  <c r="N968" i="10"/>
  <c r="V531" i="8" l="1"/>
  <c r="T531" i="8" s="1"/>
  <c r="O531" i="8" l="1"/>
  <c r="U531" i="8"/>
  <c r="Q531" i="8"/>
  <c r="R531" i="8"/>
  <c r="N531" i="8"/>
  <c r="AB487" i="9"/>
  <c r="AA487" i="9"/>
  <c r="X487" i="9"/>
  <c r="W487" i="9"/>
  <c r="S487" i="9"/>
  <c r="R487" i="9"/>
  <c r="V530" i="8" l="1"/>
  <c r="U530" i="8"/>
  <c r="T530" i="8"/>
  <c r="R530" i="8"/>
  <c r="Q530" i="8"/>
  <c r="O530" i="8"/>
  <c r="N530" i="8"/>
  <c r="AB486" i="9"/>
  <c r="AA486" i="9"/>
  <c r="X486" i="9"/>
  <c r="W486" i="9"/>
  <c r="S486" i="9"/>
  <c r="R486" i="9"/>
  <c r="AB485" i="9" l="1"/>
  <c r="AA485" i="9"/>
  <c r="X485" i="9"/>
  <c r="W485" i="9"/>
  <c r="S485" i="9"/>
  <c r="R485" i="9"/>
  <c r="AB484" i="9" l="1"/>
  <c r="AA484" i="9"/>
  <c r="X484" i="9"/>
  <c r="W484" i="9"/>
  <c r="S484" i="9"/>
  <c r="R484" i="9"/>
  <c r="R967" i="10" l="1"/>
  <c r="Q967" i="10"/>
  <c r="O967" i="10"/>
  <c r="N967" i="10"/>
  <c r="N897" i="10" l="1"/>
  <c r="O966" i="10"/>
  <c r="N966" i="10"/>
  <c r="R966" i="10"/>
  <c r="Q966" i="10"/>
  <c r="AB483" i="9" l="1"/>
  <c r="AA483" i="9"/>
  <c r="X483" i="9"/>
  <c r="W483" i="9"/>
  <c r="S483" i="9"/>
  <c r="R483" i="9"/>
  <c r="V529" i="8" l="1"/>
  <c r="R529" i="8" s="1"/>
  <c r="N529" i="8" l="1"/>
  <c r="T529" i="8"/>
  <c r="O529" i="8"/>
  <c r="U529" i="8"/>
  <c r="Q529" i="8"/>
  <c r="R965" i="10"/>
  <c r="Q965" i="10"/>
  <c r="O965" i="10"/>
  <c r="N965" i="10"/>
  <c r="AB482" i="9" l="1"/>
  <c r="AA482" i="9"/>
  <c r="X482" i="9"/>
  <c r="W482" i="9"/>
  <c r="S482" i="9"/>
  <c r="R482" i="9"/>
  <c r="R964" i="10" l="1"/>
  <c r="Q964" i="10"/>
  <c r="O964" i="10"/>
  <c r="N964" i="10"/>
  <c r="R963" i="10" l="1"/>
  <c r="Q963" i="10"/>
  <c r="O963" i="10"/>
  <c r="N963" i="10"/>
  <c r="R962" i="10" l="1"/>
  <c r="Q962" i="10"/>
  <c r="O962" i="10"/>
  <c r="N962" i="10"/>
  <c r="V528" i="8" l="1"/>
  <c r="R528" i="8" s="1"/>
  <c r="N528" i="8" l="1"/>
  <c r="T528" i="8"/>
  <c r="O528" i="8"/>
  <c r="U528" i="8"/>
  <c r="Q528" i="8"/>
  <c r="AB481" i="9"/>
  <c r="AA481" i="9"/>
  <c r="X481" i="9"/>
  <c r="W481" i="9"/>
  <c r="S481" i="9"/>
  <c r="R481" i="9"/>
  <c r="AB480" i="9" l="1"/>
  <c r="AA480" i="9"/>
  <c r="X480" i="9"/>
  <c r="W480" i="9"/>
  <c r="S480" i="9"/>
  <c r="R480" i="9"/>
  <c r="BP479" i="9" l="1"/>
  <c r="BO479" i="9"/>
  <c r="BM479" i="9"/>
  <c r="BL479" i="9"/>
  <c r="X479" i="9"/>
  <c r="W479" i="9"/>
  <c r="S479" i="9"/>
  <c r="R479" i="9"/>
  <c r="AD478" i="9"/>
  <c r="AC478" i="9"/>
  <c r="AB478" i="9"/>
  <c r="AA478" i="9"/>
  <c r="X478" i="9"/>
  <c r="W478" i="9"/>
  <c r="S478" i="9"/>
  <c r="R478" i="9"/>
  <c r="AB477" i="9" l="1"/>
  <c r="AA477" i="9"/>
  <c r="X477" i="9"/>
  <c r="W477" i="9"/>
  <c r="S477" i="9"/>
  <c r="R477" i="9"/>
  <c r="R961" i="10" l="1"/>
  <c r="Q961" i="10"/>
  <c r="O961" i="10"/>
  <c r="N961" i="10"/>
  <c r="R960" i="10"/>
  <c r="Q960" i="10"/>
  <c r="O960" i="10"/>
  <c r="N960" i="10"/>
  <c r="V527" i="8" l="1"/>
  <c r="T527" i="8" s="1"/>
  <c r="AB476" i="9"/>
  <c r="AA476" i="9"/>
  <c r="X476" i="9"/>
  <c r="W476" i="9"/>
  <c r="S476" i="9"/>
  <c r="R476" i="9"/>
  <c r="O527" i="8" l="1"/>
  <c r="U527" i="8"/>
  <c r="Q527" i="8"/>
  <c r="R527" i="8"/>
  <c r="N527" i="8"/>
  <c r="R959" i="10"/>
  <c r="Q959" i="10"/>
  <c r="O959" i="10"/>
  <c r="N959" i="10"/>
  <c r="R958" i="10"/>
  <c r="Q958" i="10"/>
  <c r="O958" i="10"/>
  <c r="N958" i="10"/>
  <c r="AB475" i="9" l="1"/>
  <c r="AA475" i="9"/>
  <c r="X475" i="9"/>
  <c r="W475" i="9"/>
  <c r="S475" i="9"/>
  <c r="R475" i="9"/>
  <c r="R957" i="10" l="1"/>
  <c r="Q957" i="10"/>
  <c r="O957" i="10"/>
  <c r="N957" i="10"/>
  <c r="R956" i="10"/>
  <c r="Q956" i="10"/>
  <c r="O956" i="10"/>
  <c r="N956" i="10"/>
  <c r="AB474" i="9"/>
  <c r="AA474" i="9"/>
  <c r="X474" i="9"/>
  <c r="W474" i="9"/>
  <c r="S474" i="9"/>
  <c r="R474" i="9"/>
  <c r="R955" i="10"/>
  <c r="Q955" i="10"/>
  <c r="O955" i="10"/>
  <c r="N955" i="10"/>
  <c r="R954" i="10"/>
  <c r="Q954" i="10"/>
  <c r="O954" i="10"/>
  <c r="N954" i="10"/>
  <c r="R953" i="10"/>
  <c r="Q953" i="10"/>
  <c r="O953" i="10"/>
  <c r="N953" i="10"/>
  <c r="V526" i="8" l="1"/>
  <c r="T526" i="8" s="1"/>
  <c r="U526" i="8" l="1"/>
  <c r="O526" i="8"/>
  <c r="Q526" i="8"/>
  <c r="R526" i="8"/>
  <c r="N526" i="8"/>
  <c r="R952" i="10"/>
  <c r="Q952" i="10"/>
  <c r="O952" i="10"/>
  <c r="N952" i="10"/>
  <c r="AB473" i="9"/>
  <c r="AA473" i="9"/>
  <c r="X473" i="9"/>
  <c r="W473" i="9"/>
  <c r="S473" i="9"/>
  <c r="R473" i="9"/>
  <c r="R951" i="10" l="1"/>
  <c r="Q951" i="10"/>
  <c r="O951" i="10"/>
  <c r="N951" i="10"/>
  <c r="AB472" i="9" l="1"/>
  <c r="AA472" i="9"/>
  <c r="X472" i="9"/>
  <c r="W472" i="9"/>
  <c r="S472" i="9"/>
  <c r="R472" i="9"/>
  <c r="R950" i="10"/>
  <c r="Q950" i="10"/>
  <c r="O950" i="10"/>
  <c r="N950" i="10"/>
  <c r="R949" i="10"/>
  <c r="Q949" i="10"/>
  <c r="O949" i="10"/>
  <c r="N949" i="10"/>
  <c r="R948" i="10" l="1"/>
  <c r="Q948" i="10"/>
  <c r="O948" i="10"/>
  <c r="N948" i="10"/>
  <c r="R947" i="10"/>
  <c r="Q947" i="10"/>
  <c r="O947" i="10"/>
  <c r="N947" i="10"/>
  <c r="R946" i="10"/>
  <c r="Q946" i="10"/>
  <c r="O946" i="10"/>
  <c r="N946" i="10"/>
  <c r="R945" i="10"/>
  <c r="Q945" i="10"/>
  <c r="O945" i="10"/>
  <c r="N945" i="10"/>
  <c r="R944" i="10"/>
  <c r="Q944" i="10"/>
  <c r="O944" i="10"/>
  <c r="N944" i="10"/>
  <c r="R943" i="10" l="1"/>
  <c r="Q943" i="10"/>
  <c r="O943" i="10"/>
  <c r="N943" i="10"/>
  <c r="V525" i="8" l="1"/>
  <c r="Q525" i="8" s="1"/>
  <c r="R525" i="8" l="1"/>
  <c r="N525" i="8"/>
  <c r="T525" i="8"/>
  <c r="O525" i="8"/>
  <c r="U525" i="8"/>
  <c r="V524" i="8"/>
  <c r="U524" i="8" s="1"/>
  <c r="Q524" i="8" l="1"/>
  <c r="R524" i="8"/>
  <c r="N524" i="8"/>
  <c r="T524" i="8"/>
  <c r="O524" i="8"/>
  <c r="V523" i="8"/>
  <c r="U523" i="8" s="1"/>
  <c r="V522" i="8"/>
  <c r="T522" i="8" s="1"/>
  <c r="V521" i="8"/>
  <c r="T521" i="8" s="1"/>
  <c r="V520" i="8"/>
  <c r="U520" i="8" s="1"/>
  <c r="Q520" i="8" l="1"/>
  <c r="Q521" i="8"/>
  <c r="U521" i="8"/>
  <c r="N522" i="8"/>
  <c r="O522" i="8"/>
  <c r="Q522" i="8"/>
  <c r="U522" i="8"/>
  <c r="R522" i="8"/>
  <c r="O521" i="8"/>
  <c r="R523" i="8"/>
  <c r="Q523" i="8"/>
  <c r="N523" i="8"/>
  <c r="T523" i="8"/>
  <c r="O523" i="8"/>
  <c r="R521" i="8"/>
  <c r="N521" i="8"/>
  <c r="R520" i="8"/>
  <c r="N520" i="8"/>
  <c r="T520" i="8"/>
  <c r="O520" i="8"/>
  <c r="V519" i="8"/>
  <c r="U519" i="8"/>
  <c r="T519" i="8"/>
  <c r="R519" i="8"/>
  <c r="Q519" i="8"/>
  <c r="O519" i="8"/>
  <c r="N519" i="8"/>
  <c r="V518" i="8"/>
  <c r="U518" i="8"/>
  <c r="T518" i="8"/>
  <c r="R518" i="8"/>
  <c r="Q518" i="8"/>
  <c r="O518" i="8"/>
  <c r="N518" i="8"/>
  <c r="V517" i="8"/>
  <c r="U517" i="8" s="1"/>
  <c r="V516" i="8"/>
  <c r="T516" i="8" s="1"/>
  <c r="R517" i="8" l="1"/>
  <c r="T517" i="8"/>
  <c r="Q517" i="8"/>
  <c r="N517" i="8"/>
  <c r="O517" i="8"/>
  <c r="R516" i="8"/>
  <c r="O516" i="8"/>
  <c r="U516" i="8"/>
  <c r="Q516" i="8"/>
  <c r="N516" i="8"/>
  <c r="R942" i="10"/>
  <c r="Q942" i="10"/>
  <c r="O942" i="10"/>
  <c r="N942" i="10"/>
  <c r="AB471" i="9"/>
  <c r="AA471" i="9"/>
  <c r="X471" i="9"/>
  <c r="W471" i="9"/>
  <c r="S471" i="9"/>
  <c r="R471" i="9"/>
  <c r="V515" i="8" l="1"/>
  <c r="R515" i="8" s="1"/>
  <c r="U515" i="8"/>
  <c r="N515" i="8" l="1"/>
  <c r="O515" i="8"/>
  <c r="Q515" i="8"/>
  <c r="T515" i="8"/>
  <c r="R941" i="10"/>
  <c r="Q941" i="10"/>
  <c r="O941" i="10"/>
  <c r="N941" i="10"/>
  <c r="R940" i="10"/>
  <c r="Q940" i="10"/>
  <c r="O940" i="10"/>
  <c r="N940" i="10"/>
  <c r="AB470" i="9" l="1"/>
  <c r="AA470" i="9"/>
  <c r="X470" i="9"/>
  <c r="W470" i="9"/>
  <c r="S470" i="9"/>
  <c r="R470" i="9"/>
  <c r="R939" i="10" l="1"/>
  <c r="Q939" i="10"/>
  <c r="O939" i="10"/>
  <c r="N939" i="10"/>
  <c r="R938" i="10"/>
  <c r="Q938" i="10"/>
  <c r="O938" i="10"/>
  <c r="N938" i="10"/>
  <c r="R937" i="10"/>
  <c r="Q937" i="10"/>
  <c r="O937" i="10"/>
  <c r="N937" i="10"/>
  <c r="AB469" i="9" l="1"/>
  <c r="AA469" i="9"/>
  <c r="X469" i="9"/>
  <c r="W469" i="9"/>
  <c r="S469" i="9"/>
  <c r="R469" i="9"/>
  <c r="R936" i="10" l="1"/>
  <c r="Q936" i="10"/>
  <c r="O936" i="10"/>
  <c r="N936" i="10"/>
  <c r="R935" i="10" l="1"/>
  <c r="Q935" i="10"/>
  <c r="O935" i="10"/>
  <c r="N935" i="10"/>
  <c r="R934" i="10"/>
  <c r="Q934" i="10"/>
  <c r="O934" i="10"/>
  <c r="N934" i="10"/>
  <c r="AB468" i="9"/>
  <c r="AA468" i="9"/>
  <c r="X468" i="9"/>
  <c r="W468" i="9"/>
  <c r="S468" i="9"/>
  <c r="R468" i="9"/>
  <c r="AB467" i="9"/>
  <c r="AA467" i="9"/>
  <c r="X467" i="9"/>
  <c r="W467" i="9"/>
  <c r="S467" i="9"/>
  <c r="R467" i="9"/>
  <c r="AB466" i="9"/>
  <c r="AA466" i="9"/>
  <c r="X466" i="9"/>
  <c r="W466" i="9"/>
  <c r="S466" i="9"/>
  <c r="R466" i="9"/>
  <c r="AB465" i="9"/>
  <c r="AA465" i="9"/>
  <c r="X465" i="9"/>
  <c r="W465" i="9"/>
  <c r="S465" i="9"/>
  <c r="R465" i="9"/>
  <c r="V514" i="8" l="1"/>
  <c r="U514" i="8" s="1"/>
  <c r="R933" i="10"/>
  <c r="Q933" i="10"/>
  <c r="O933" i="10"/>
  <c r="N933" i="10"/>
  <c r="R514" i="8" l="1"/>
  <c r="N514" i="8"/>
  <c r="T514" i="8"/>
  <c r="Q514" i="8"/>
  <c r="O514" i="8"/>
  <c r="V513" i="8"/>
  <c r="R513" i="8" s="1"/>
  <c r="V512" i="8"/>
  <c r="U512" i="8" s="1"/>
  <c r="AB464" i="9"/>
  <c r="AA464" i="9"/>
  <c r="X464" i="9"/>
  <c r="W464" i="9"/>
  <c r="S464" i="9"/>
  <c r="R464" i="9"/>
  <c r="Q512" i="8" l="1"/>
  <c r="T513" i="8"/>
  <c r="U513" i="8"/>
  <c r="N513" i="8"/>
  <c r="O513" i="8"/>
  <c r="Q513" i="8"/>
  <c r="R512" i="8"/>
  <c r="N512" i="8"/>
  <c r="T512" i="8"/>
  <c r="O512" i="8"/>
  <c r="R932" i="10"/>
  <c r="Q932" i="10"/>
  <c r="O932" i="10"/>
  <c r="N932" i="10"/>
  <c r="R931" i="10" l="1"/>
  <c r="Q931" i="10"/>
  <c r="O931" i="10"/>
  <c r="N931" i="10"/>
  <c r="R930" i="10"/>
  <c r="Q930" i="10"/>
  <c r="O930" i="10"/>
  <c r="N930" i="10"/>
  <c r="V511" i="8" l="1"/>
  <c r="T511" i="8" s="1"/>
  <c r="U511" i="8" l="1"/>
  <c r="O511" i="8"/>
  <c r="Q511" i="8"/>
  <c r="R511" i="8"/>
  <c r="N511" i="8"/>
  <c r="AB463" i="9"/>
  <c r="AA463" i="9"/>
  <c r="X463" i="9"/>
  <c r="W463" i="9"/>
  <c r="S463" i="9"/>
  <c r="R463" i="9"/>
  <c r="U510" i="8" l="1"/>
  <c r="T510" i="8"/>
  <c r="R510" i="8"/>
  <c r="Q510" i="8"/>
  <c r="O510" i="8"/>
  <c r="N510" i="8"/>
  <c r="V509" i="8"/>
  <c r="U509" i="8" s="1"/>
  <c r="R509" i="8"/>
  <c r="Q509" i="8"/>
  <c r="O509" i="8"/>
  <c r="N509" i="8"/>
  <c r="V508" i="8"/>
  <c r="R508" i="8" s="1"/>
  <c r="T509" i="8" l="1"/>
  <c r="N508" i="8"/>
  <c r="T508" i="8"/>
  <c r="O508" i="8"/>
  <c r="U508" i="8"/>
  <c r="Q508" i="8"/>
  <c r="AB462" i="9"/>
  <c r="AA462" i="9"/>
  <c r="X462" i="9"/>
  <c r="W462" i="9"/>
  <c r="S462" i="9"/>
  <c r="R462" i="9"/>
  <c r="X461" i="9" l="1"/>
  <c r="W461" i="9"/>
  <c r="S461" i="9"/>
  <c r="R461" i="9"/>
  <c r="R929" i="10"/>
  <c r="Q929" i="10"/>
  <c r="O929" i="10"/>
  <c r="N929" i="10"/>
  <c r="R928" i="10" l="1"/>
  <c r="Q928" i="10"/>
  <c r="O928" i="10"/>
  <c r="N928" i="10"/>
  <c r="V507" i="8" l="1"/>
  <c r="U507" i="8" s="1"/>
  <c r="R927" i="10"/>
  <c r="Q927" i="10"/>
  <c r="O927" i="10"/>
  <c r="N927" i="10"/>
  <c r="Q507" i="8" l="1"/>
  <c r="R507" i="8"/>
  <c r="N507" i="8"/>
  <c r="T507" i="8"/>
  <c r="O507" i="8"/>
  <c r="V506" i="8"/>
  <c r="Q506" i="8" s="1"/>
  <c r="R926" i="10"/>
  <c r="Q926" i="10"/>
  <c r="O926" i="10"/>
  <c r="N926" i="10"/>
  <c r="R925" i="10"/>
  <c r="Q925" i="10"/>
  <c r="O925" i="10"/>
  <c r="N925" i="10"/>
  <c r="R506" i="8" l="1"/>
  <c r="T506" i="8"/>
  <c r="N506" i="8"/>
  <c r="U506" i="8"/>
  <c r="O506" i="8"/>
  <c r="R924" i="10"/>
  <c r="Q924" i="10"/>
  <c r="O924" i="10"/>
  <c r="N924" i="10"/>
  <c r="R923" i="10" l="1"/>
  <c r="Q923" i="10"/>
  <c r="O923" i="10"/>
  <c r="N923" i="10"/>
  <c r="R922" i="10"/>
  <c r="Q922" i="10"/>
  <c r="O922" i="10"/>
  <c r="N922" i="10"/>
  <c r="R921" i="10" l="1"/>
  <c r="Q921" i="10"/>
  <c r="O921" i="10"/>
  <c r="N921" i="10"/>
  <c r="AB460" i="9"/>
  <c r="AA460" i="9"/>
  <c r="X460" i="9"/>
  <c r="W460" i="9"/>
  <c r="S460" i="9"/>
  <c r="R460" i="9"/>
  <c r="R920" i="10" l="1"/>
  <c r="Q920" i="10"/>
  <c r="O920" i="10"/>
  <c r="N920" i="10"/>
  <c r="V505" i="8" l="1"/>
  <c r="R505" i="8" s="1"/>
  <c r="R919" i="10"/>
  <c r="Q919" i="10"/>
  <c r="O919" i="10"/>
  <c r="N919" i="10"/>
  <c r="R918" i="10"/>
  <c r="Q918" i="10"/>
  <c r="O918" i="10"/>
  <c r="N918" i="10"/>
  <c r="R917" i="10"/>
  <c r="Q917" i="10"/>
  <c r="O917" i="10"/>
  <c r="N917" i="10"/>
  <c r="N505" i="8" l="1"/>
  <c r="T505" i="8"/>
  <c r="O505" i="8"/>
  <c r="U505" i="8"/>
  <c r="Q505" i="8"/>
  <c r="V504" i="8"/>
  <c r="U504" i="8" s="1"/>
  <c r="V503" i="8"/>
  <c r="U503" i="8" s="1"/>
  <c r="R504" i="8" l="1"/>
  <c r="N504" i="8"/>
  <c r="T504" i="8"/>
  <c r="Q504" i="8"/>
  <c r="O504" i="8"/>
  <c r="Q503" i="8"/>
  <c r="R503" i="8"/>
  <c r="N503" i="8"/>
  <c r="T503" i="8"/>
  <c r="O503" i="8"/>
  <c r="AB459" i="9"/>
  <c r="AA459" i="9"/>
  <c r="X459" i="9"/>
  <c r="W459" i="9"/>
  <c r="S459" i="9"/>
  <c r="R459" i="9"/>
  <c r="R916" i="10" l="1"/>
  <c r="Q916" i="10"/>
  <c r="O916" i="10"/>
  <c r="N916" i="10"/>
  <c r="X458" i="9" l="1"/>
  <c r="W458" i="9"/>
  <c r="S458" i="9"/>
  <c r="R458" i="9"/>
  <c r="V502" i="8"/>
  <c r="Q502" i="8" s="1"/>
  <c r="U502" i="8"/>
  <c r="V501" i="8"/>
  <c r="T501" i="8" s="1"/>
  <c r="O501" i="8" l="1"/>
  <c r="R502" i="8"/>
  <c r="Q501" i="8"/>
  <c r="T502" i="8"/>
  <c r="U501" i="8"/>
  <c r="N502" i="8"/>
  <c r="O502" i="8"/>
  <c r="R501" i="8"/>
  <c r="N501" i="8"/>
  <c r="U500" i="8"/>
  <c r="T500" i="8"/>
  <c r="R500" i="8"/>
  <c r="Q500" i="8"/>
  <c r="O500" i="8"/>
  <c r="N500" i="8"/>
  <c r="N455" i="8"/>
  <c r="O455" i="8"/>
  <c r="Q455" i="8"/>
  <c r="R455" i="8"/>
  <c r="T455" i="8"/>
  <c r="U455" i="8"/>
  <c r="V499" i="8"/>
  <c r="T499" i="8" s="1"/>
  <c r="U499" i="8" l="1"/>
  <c r="Q499" i="8"/>
  <c r="O499" i="8"/>
  <c r="R499" i="8"/>
  <c r="N499" i="8"/>
  <c r="V498" i="8"/>
  <c r="N498" i="8" s="1"/>
  <c r="R498" i="8"/>
  <c r="Q498" i="8"/>
  <c r="O498" i="8" l="1"/>
  <c r="T498" i="8"/>
  <c r="U498" i="8"/>
  <c r="R915" i="10"/>
  <c r="Q915" i="10"/>
  <c r="O915" i="10"/>
  <c r="N915" i="10"/>
  <c r="AB457" i="9" l="1"/>
  <c r="AA457" i="9"/>
  <c r="X457" i="9"/>
  <c r="W457" i="9"/>
  <c r="S457" i="9"/>
  <c r="R457" i="9"/>
  <c r="AB456" i="9"/>
  <c r="AA456" i="9"/>
  <c r="X456" i="9"/>
  <c r="W456" i="9"/>
  <c r="S456" i="9"/>
  <c r="R456" i="9"/>
  <c r="V497" i="8" l="1"/>
  <c r="R497" i="8" s="1"/>
  <c r="U497" i="8"/>
  <c r="N497" i="8" l="1"/>
  <c r="O497" i="8"/>
  <c r="Q497" i="8"/>
  <c r="T497" i="8"/>
  <c r="AB455" i="9"/>
  <c r="AA455" i="9"/>
  <c r="X455" i="9"/>
  <c r="W455" i="9"/>
  <c r="S455" i="9"/>
  <c r="R455" i="9"/>
  <c r="R914" i="10"/>
  <c r="Q914" i="10"/>
  <c r="O914" i="10"/>
  <c r="N914" i="10"/>
  <c r="V496" i="8" l="1"/>
  <c r="T496" i="8" s="1"/>
  <c r="O496" i="8" l="1"/>
  <c r="U496" i="8"/>
  <c r="Q496" i="8"/>
  <c r="R496" i="8"/>
  <c r="N496" i="8"/>
  <c r="AB454" i="9"/>
  <c r="AA454" i="9"/>
  <c r="X454" i="9"/>
  <c r="W454" i="9"/>
  <c r="S454" i="9"/>
  <c r="R454" i="9"/>
  <c r="AB453" i="9" l="1"/>
  <c r="AA453" i="9"/>
  <c r="X453" i="9"/>
  <c r="W453" i="9"/>
  <c r="S453" i="9"/>
  <c r="R453" i="9"/>
  <c r="V495" i="8"/>
  <c r="T495" i="8" s="1"/>
  <c r="AB452" i="9"/>
  <c r="AA452" i="9"/>
  <c r="X452" i="9"/>
  <c r="W452" i="9"/>
  <c r="S452" i="9"/>
  <c r="R452" i="9"/>
  <c r="X451" i="9"/>
  <c r="W451" i="9"/>
  <c r="S451" i="9"/>
  <c r="R451" i="9"/>
  <c r="X450" i="9"/>
  <c r="W450" i="9"/>
  <c r="S450" i="9"/>
  <c r="R450" i="9"/>
  <c r="X449" i="9"/>
  <c r="W449" i="9"/>
  <c r="S449" i="9"/>
  <c r="R449" i="9"/>
  <c r="R913" i="10"/>
  <c r="Q913" i="10"/>
  <c r="O913" i="10"/>
  <c r="N913" i="10"/>
  <c r="R912" i="10"/>
  <c r="Q912" i="10"/>
  <c r="O912" i="10"/>
  <c r="N912" i="10"/>
  <c r="U495" i="8" l="1"/>
  <c r="O495" i="8"/>
  <c r="Q495" i="8"/>
  <c r="R495" i="8"/>
  <c r="N495" i="8"/>
  <c r="R911" i="10"/>
  <c r="Q911" i="10"/>
  <c r="O911" i="10"/>
  <c r="N911" i="10"/>
  <c r="R910" i="10"/>
  <c r="Q910" i="10"/>
  <c r="O910" i="10"/>
  <c r="N910" i="10"/>
  <c r="R909" i="10"/>
  <c r="Q909" i="10"/>
  <c r="O909" i="10"/>
  <c r="N909" i="10"/>
  <c r="R908" i="10" l="1"/>
  <c r="Q908" i="10"/>
  <c r="O908" i="10"/>
  <c r="N908" i="10"/>
  <c r="AB448" i="9"/>
  <c r="AA448" i="9"/>
  <c r="X448" i="9"/>
  <c r="W448" i="9"/>
  <c r="S448" i="9"/>
  <c r="R448" i="9"/>
  <c r="R907" i="10" l="1"/>
  <c r="Q907" i="10"/>
  <c r="O907" i="10"/>
  <c r="N907" i="10"/>
  <c r="R906" i="10"/>
  <c r="Q906" i="10"/>
  <c r="O906" i="10"/>
  <c r="N906" i="10"/>
  <c r="R905" i="10"/>
  <c r="Q905" i="10"/>
  <c r="O905" i="10"/>
  <c r="N905" i="10"/>
  <c r="R904" i="10" l="1"/>
  <c r="Q904" i="10"/>
  <c r="O904" i="10"/>
  <c r="N904" i="10"/>
  <c r="V494" i="8" l="1"/>
  <c r="U494" i="8" s="1"/>
  <c r="V493" i="8"/>
  <c r="T493" i="8" s="1"/>
  <c r="X447" i="9"/>
  <c r="W447" i="9"/>
  <c r="V447" i="9"/>
  <c r="U447" i="9"/>
  <c r="S447" i="9"/>
  <c r="R447" i="9"/>
  <c r="Q447" i="9"/>
  <c r="P447" i="9"/>
  <c r="AB446" i="9"/>
  <c r="AA446" i="9"/>
  <c r="X446" i="9"/>
  <c r="W446" i="9"/>
  <c r="S446" i="9"/>
  <c r="R446" i="9"/>
  <c r="AB444" i="9"/>
  <c r="AA444" i="9"/>
  <c r="X444" i="9"/>
  <c r="W444" i="9"/>
  <c r="S444" i="9"/>
  <c r="R444" i="9"/>
  <c r="AB443" i="9"/>
  <c r="AA443" i="9"/>
  <c r="X443" i="9"/>
  <c r="W443" i="9"/>
  <c r="S443" i="9"/>
  <c r="R443" i="9"/>
  <c r="Q494" i="8" l="1"/>
  <c r="R494" i="8"/>
  <c r="N494" i="8"/>
  <c r="T494" i="8"/>
  <c r="O494" i="8"/>
  <c r="U493" i="8"/>
  <c r="R493" i="8"/>
  <c r="O493" i="8"/>
  <c r="Q493" i="8"/>
  <c r="N493" i="8"/>
  <c r="R903" i="10"/>
  <c r="Q903" i="10"/>
  <c r="O903" i="10"/>
  <c r="N903" i="10"/>
  <c r="R902" i="10"/>
  <c r="Q902" i="10"/>
  <c r="O902" i="10"/>
  <c r="N902" i="10"/>
  <c r="R901" i="10" l="1"/>
  <c r="Q901" i="10"/>
  <c r="O901" i="10"/>
  <c r="N901" i="10"/>
  <c r="AB442" i="9"/>
  <c r="AA442" i="9"/>
  <c r="X442" i="9"/>
  <c r="W442" i="9"/>
  <c r="S442" i="9"/>
  <c r="R442" i="9"/>
  <c r="R900" i="10"/>
  <c r="Q900" i="10"/>
  <c r="O900" i="10"/>
  <c r="N900" i="10"/>
  <c r="V492" i="8" l="1"/>
  <c r="T492" i="8" s="1"/>
  <c r="O492" i="8"/>
  <c r="U492" i="8" l="1"/>
  <c r="Q492" i="8"/>
  <c r="R492" i="8"/>
  <c r="N492" i="8"/>
  <c r="R899" i="10"/>
  <c r="Q899" i="10"/>
  <c r="O899" i="10"/>
  <c r="N899" i="10"/>
  <c r="R898" i="10"/>
  <c r="Q898" i="10"/>
  <c r="O898" i="10"/>
  <c r="N898" i="10"/>
  <c r="R897" i="10"/>
  <c r="Q897" i="10"/>
  <c r="O897" i="10"/>
  <c r="AB441" i="9" l="1"/>
  <c r="AA441" i="9"/>
  <c r="X441" i="9"/>
  <c r="W441" i="9"/>
  <c r="S441" i="9"/>
  <c r="R441" i="9"/>
  <c r="R896" i="10"/>
  <c r="Q896" i="10"/>
  <c r="O896" i="10"/>
  <c r="N896" i="10"/>
  <c r="R895" i="10"/>
  <c r="Q895" i="10"/>
  <c r="O895" i="10"/>
  <c r="N895" i="10"/>
  <c r="R894" i="10" l="1"/>
  <c r="Q894" i="10"/>
  <c r="O894" i="10"/>
  <c r="N894" i="10"/>
  <c r="V491" i="8" l="1"/>
  <c r="U491" i="8" s="1"/>
  <c r="T491" i="8"/>
  <c r="Q491" i="8"/>
  <c r="O491" i="8"/>
  <c r="N491" i="8"/>
  <c r="R893" i="10"/>
  <c r="Q893" i="10"/>
  <c r="O893" i="10"/>
  <c r="N893" i="10"/>
  <c r="R892" i="10"/>
  <c r="Q892" i="10"/>
  <c r="O892" i="10"/>
  <c r="N892" i="10"/>
  <c r="R891" i="10"/>
  <c r="Q891" i="10"/>
  <c r="O891" i="10"/>
  <c r="N891" i="10"/>
  <c r="R491" i="8" l="1"/>
  <c r="R890" i="10"/>
  <c r="Q890" i="10"/>
  <c r="O890" i="10"/>
  <c r="N890" i="10"/>
  <c r="V490" i="8" l="1"/>
  <c r="U490" i="8" s="1"/>
  <c r="AB440" i="9"/>
  <c r="AA440" i="9"/>
  <c r="Z440" i="9"/>
  <c r="X440" i="9"/>
  <c r="W440" i="9"/>
  <c r="V440" i="9"/>
  <c r="U440" i="9"/>
  <c r="S440" i="9"/>
  <c r="R440" i="9"/>
  <c r="Q440" i="9"/>
  <c r="P440" i="9"/>
  <c r="AB439" i="9"/>
  <c r="AA439" i="9"/>
  <c r="X439" i="9"/>
  <c r="W439" i="9"/>
  <c r="S439" i="9"/>
  <c r="R439" i="9"/>
  <c r="AB438" i="9"/>
  <c r="AA438" i="9"/>
  <c r="Z438" i="9"/>
  <c r="X438" i="9"/>
  <c r="W438" i="9"/>
  <c r="V438" i="9"/>
  <c r="U438" i="9"/>
  <c r="S438" i="9"/>
  <c r="R438" i="9"/>
  <c r="Q438" i="9"/>
  <c r="P438" i="9"/>
  <c r="O490" i="8" l="1"/>
  <c r="Q490" i="8"/>
  <c r="R490" i="8"/>
  <c r="N490" i="8"/>
  <c r="T490" i="8"/>
  <c r="R889" i="10"/>
  <c r="Q889" i="10"/>
  <c r="O889" i="10"/>
  <c r="N889" i="10"/>
  <c r="V489" i="8"/>
  <c r="U489" i="8"/>
  <c r="T489" i="8"/>
  <c r="R489" i="8"/>
  <c r="Q489" i="8"/>
  <c r="O489" i="8"/>
  <c r="N489" i="8"/>
  <c r="R888" i="10" l="1"/>
  <c r="Q888" i="10"/>
  <c r="O888" i="10"/>
  <c r="N888" i="10"/>
  <c r="R887" i="10"/>
  <c r="Q887" i="10"/>
  <c r="O887" i="10"/>
  <c r="N887" i="10"/>
  <c r="R886" i="10"/>
  <c r="Q886" i="10"/>
  <c r="O886" i="10"/>
  <c r="N886" i="10"/>
  <c r="R885" i="10"/>
  <c r="Q885" i="10"/>
  <c r="O885" i="10"/>
  <c r="N885" i="10"/>
  <c r="R884" i="10"/>
  <c r="Q884" i="10"/>
  <c r="O884" i="10"/>
  <c r="N884" i="10"/>
  <c r="Q883" i="10"/>
  <c r="R883" i="10"/>
  <c r="O883" i="10"/>
  <c r="N883" i="10"/>
  <c r="R882" i="10" l="1"/>
  <c r="Q882" i="10"/>
  <c r="O882" i="10"/>
  <c r="N882" i="10"/>
  <c r="N881" i="10" l="1"/>
  <c r="O881" i="10"/>
  <c r="Q881" i="10"/>
  <c r="R881" i="10"/>
  <c r="R880" i="10" l="1"/>
  <c r="Q880" i="10"/>
  <c r="O880" i="10"/>
  <c r="N880" i="10"/>
  <c r="R879" i="10" l="1"/>
  <c r="Q879" i="10"/>
  <c r="O879" i="10"/>
  <c r="N879" i="10"/>
  <c r="R878" i="10"/>
  <c r="Q878" i="10"/>
  <c r="O878" i="10"/>
  <c r="N878" i="10"/>
  <c r="R877" i="10"/>
  <c r="Q877" i="10"/>
  <c r="O877" i="10"/>
  <c r="N877" i="10"/>
  <c r="R876" i="10"/>
  <c r="Q876" i="10"/>
  <c r="O876" i="10"/>
  <c r="N876" i="10"/>
  <c r="R875" i="10"/>
  <c r="Q875" i="10"/>
  <c r="O875" i="10"/>
  <c r="N875" i="10"/>
  <c r="R874" i="10"/>
  <c r="Q874" i="10"/>
  <c r="O874" i="10"/>
  <c r="N874" i="10"/>
  <c r="V488" i="8" l="1"/>
  <c r="U488" i="8" s="1"/>
  <c r="Q488" i="8" l="1"/>
  <c r="R488" i="8"/>
  <c r="N488" i="8"/>
  <c r="T488" i="8"/>
  <c r="O488" i="8"/>
  <c r="V487" i="8"/>
  <c r="T487" i="8" s="1"/>
  <c r="O487" i="8" l="1"/>
  <c r="Q487" i="8"/>
  <c r="U487" i="8"/>
  <c r="R487" i="8"/>
  <c r="N487" i="8"/>
  <c r="R873" i="10"/>
  <c r="Q873" i="10"/>
  <c r="O873" i="10"/>
  <c r="N873" i="10"/>
  <c r="R872" i="10"/>
  <c r="Q872" i="10"/>
  <c r="O872" i="10"/>
  <c r="N872" i="10"/>
  <c r="R871" i="10"/>
  <c r="Q871" i="10"/>
  <c r="O871" i="10"/>
  <c r="N871" i="10"/>
  <c r="V486" i="8"/>
  <c r="R486" i="8" s="1"/>
  <c r="T486" i="8"/>
  <c r="N486" i="8" l="1"/>
  <c r="U486" i="8"/>
  <c r="O486" i="8"/>
  <c r="Q486" i="8"/>
  <c r="R870" i="10"/>
  <c r="Q870" i="10"/>
  <c r="O870" i="10"/>
  <c r="N870" i="10"/>
  <c r="R869" i="10" l="1"/>
  <c r="Q869" i="10"/>
  <c r="O869" i="10"/>
  <c r="N869" i="10"/>
  <c r="R868" i="10"/>
  <c r="Q868" i="10"/>
  <c r="O868" i="10"/>
  <c r="N868" i="10"/>
  <c r="V485" i="8"/>
  <c r="U485" i="8"/>
  <c r="T485" i="8"/>
  <c r="R485" i="8"/>
  <c r="Q485" i="8"/>
  <c r="O485" i="8"/>
  <c r="N485" i="8"/>
  <c r="AB437" i="9" l="1"/>
  <c r="AA437" i="9"/>
  <c r="X437" i="9"/>
  <c r="W437" i="9"/>
  <c r="S437" i="9"/>
  <c r="R437" i="9"/>
  <c r="AB436" i="9" l="1"/>
  <c r="AA436" i="9"/>
  <c r="X436" i="9"/>
  <c r="W436" i="9"/>
  <c r="S436" i="9"/>
  <c r="R436" i="9"/>
  <c r="AB435" i="9"/>
  <c r="AA435" i="9"/>
  <c r="X435" i="9"/>
  <c r="W435" i="9"/>
  <c r="S435" i="9"/>
  <c r="R435" i="9"/>
  <c r="V484" i="8"/>
  <c r="T484" i="8" s="1"/>
  <c r="V483" i="8"/>
  <c r="Q483" i="8" s="1"/>
  <c r="V482" i="8"/>
  <c r="U482" i="8" s="1"/>
  <c r="V481" i="8"/>
  <c r="R481" i="8" s="1"/>
  <c r="U484" i="8" l="1"/>
  <c r="Q482" i="8"/>
  <c r="R482" i="8"/>
  <c r="N482" i="8"/>
  <c r="T482" i="8"/>
  <c r="O484" i="8"/>
  <c r="O482" i="8"/>
  <c r="Q484" i="8"/>
  <c r="R484" i="8"/>
  <c r="N484" i="8"/>
  <c r="R483" i="8"/>
  <c r="N483" i="8"/>
  <c r="T483" i="8"/>
  <c r="O483" i="8"/>
  <c r="U483" i="8"/>
  <c r="N481" i="8"/>
  <c r="T481" i="8"/>
  <c r="O481" i="8"/>
  <c r="U481" i="8"/>
  <c r="Q481" i="8"/>
  <c r="AB434" i="9"/>
  <c r="AA434" i="9"/>
  <c r="X434" i="9"/>
  <c r="W434" i="9"/>
  <c r="S434" i="9"/>
  <c r="R434" i="9"/>
  <c r="R867" i="10" l="1"/>
  <c r="Q867" i="10"/>
  <c r="O867" i="10"/>
  <c r="N867" i="10"/>
  <c r="R866" i="10"/>
  <c r="Q866" i="10"/>
  <c r="O866" i="10"/>
  <c r="N866" i="10"/>
  <c r="R865" i="10"/>
  <c r="Q865" i="10"/>
  <c r="O865" i="10"/>
  <c r="N865" i="10"/>
  <c r="R864" i="10" l="1"/>
  <c r="Q864" i="10"/>
  <c r="O864" i="10"/>
  <c r="N864" i="10"/>
  <c r="R863" i="10"/>
  <c r="Q863" i="10"/>
  <c r="O863" i="10"/>
  <c r="N863" i="10"/>
  <c r="V480" i="8" l="1"/>
  <c r="T480" i="8" s="1"/>
  <c r="U480" i="8" l="1"/>
  <c r="O480" i="8"/>
  <c r="Q480" i="8"/>
  <c r="R480" i="8"/>
  <c r="N480" i="8"/>
  <c r="V479" i="8"/>
  <c r="U479" i="8"/>
  <c r="T479" i="8"/>
  <c r="R479" i="8"/>
  <c r="Q479" i="8"/>
  <c r="O479" i="8"/>
  <c r="N479" i="8"/>
  <c r="R862" i="10" l="1"/>
  <c r="Q862" i="10"/>
  <c r="O862" i="10"/>
  <c r="N862" i="10"/>
  <c r="R861" i="10"/>
  <c r="Q861" i="10"/>
  <c r="O861" i="10"/>
  <c r="N861" i="10"/>
  <c r="V478" i="8"/>
  <c r="Q478" i="8" s="1"/>
  <c r="R860" i="10"/>
  <c r="Q860" i="10"/>
  <c r="O860" i="10"/>
  <c r="N860" i="10"/>
  <c r="R478" i="8" l="1"/>
  <c r="N478" i="8"/>
  <c r="O478" i="8"/>
  <c r="AB433" i="9"/>
  <c r="AA433" i="9"/>
  <c r="X433" i="9"/>
  <c r="W433" i="9"/>
  <c r="S433" i="9"/>
  <c r="R433" i="9"/>
  <c r="AB432" i="9"/>
  <c r="AA432" i="9"/>
  <c r="X432" i="9"/>
  <c r="W432" i="9"/>
  <c r="S432" i="9"/>
  <c r="R432" i="9"/>
  <c r="V477" i="8"/>
  <c r="U477" i="8" s="1"/>
  <c r="Q477" i="8" l="1"/>
  <c r="R477" i="8"/>
  <c r="N477" i="8"/>
  <c r="T477" i="8"/>
  <c r="O477" i="8"/>
  <c r="V476" i="8"/>
  <c r="R476" i="8" s="1"/>
  <c r="R859" i="10"/>
  <c r="Q859" i="10"/>
  <c r="O859" i="10"/>
  <c r="N859" i="10"/>
  <c r="R858" i="10"/>
  <c r="Q858" i="10"/>
  <c r="O858" i="10"/>
  <c r="N858" i="10"/>
  <c r="R857" i="10"/>
  <c r="Q857" i="10"/>
  <c r="O857" i="10"/>
  <c r="N857" i="10"/>
  <c r="R856" i="10"/>
  <c r="Q856" i="10"/>
  <c r="O856" i="10"/>
  <c r="N856" i="10"/>
  <c r="O476" i="8" l="1"/>
  <c r="T476" i="8"/>
  <c r="N476" i="8"/>
  <c r="U476" i="8"/>
  <c r="Q476" i="8"/>
  <c r="AB431" i="9"/>
  <c r="AA431" i="9"/>
  <c r="X431" i="9"/>
  <c r="W431" i="9"/>
  <c r="S431" i="9"/>
  <c r="R431" i="9"/>
  <c r="AB430" i="9"/>
  <c r="AA430" i="9"/>
  <c r="X430" i="9"/>
  <c r="W430" i="9"/>
  <c r="S430" i="9"/>
  <c r="R430" i="9"/>
  <c r="AB429" i="9"/>
  <c r="AA429" i="9"/>
  <c r="X429" i="9"/>
  <c r="W429" i="9"/>
  <c r="S429" i="9"/>
  <c r="R429" i="9"/>
  <c r="AB428" i="9"/>
  <c r="AA428" i="9"/>
  <c r="X428" i="9"/>
  <c r="W428" i="9"/>
  <c r="S428" i="9"/>
  <c r="R428" i="9"/>
  <c r="X427" i="9" l="1"/>
  <c r="W427" i="9"/>
  <c r="S427" i="9"/>
  <c r="R427" i="9"/>
  <c r="V475" i="8" l="1"/>
  <c r="R475" i="8" s="1"/>
  <c r="U475" i="8"/>
  <c r="O475" i="8"/>
  <c r="N475" i="8"/>
  <c r="V474" i="8"/>
  <c r="T474" i="8" s="1"/>
  <c r="V473" i="8"/>
  <c r="T473" i="8" s="1"/>
  <c r="V472" i="8"/>
  <c r="T472" i="8" s="1"/>
  <c r="V471" i="8"/>
  <c r="T471" i="8" s="1"/>
  <c r="V470" i="8"/>
  <c r="T470" i="8" s="1"/>
  <c r="Q475" i="8" l="1"/>
  <c r="O472" i="8"/>
  <c r="U472" i="8"/>
  <c r="T475" i="8"/>
  <c r="O473" i="8"/>
  <c r="U474" i="8"/>
  <c r="O470" i="8"/>
  <c r="O471" i="8"/>
  <c r="Q470" i="8"/>
  <c r="Q471" i="8"/>
  <c r="O474" i="8"/>
  <c r="U470" i="8"/>
  <c r="U471" i="8"/>
  <c r="Q474" i="8"/>
  <c r="R474" i="8"/>
  <c r="N474" i="8"/>
  <c r="U473" i="8"/>
  <c r="Q473" i="8"/>
  <c r="R473" i="8"/>
  <c r="N473" i="8"/>
  <c r="Q472" i="8"/>
  <c r="R472" i="8"/>
  <c r="N472" i="8"/>
  <c r="R471" i="8"/>
  <c r="N471" i="8"/>
  <c r="R470" i="8"/>
  <c r="N470" i="8"/>
  <c r="V469" i="8"/>
  <c r="R469" i="8" s="1"/>
  <c r="U469" i="8" l="1"/>
  <c r="N469" i="8"/>
  <c r="O469" i="8"/>
  <c r="Q469" i="8"/>
  <c r="T469" i="8"/>
  <c r="R855" i="10"/>
  <c r="Q855" i="10"/>
  <c r="O855" i="10"/>
  <c r="N855" i="10"/>
  <c r="R854" i="10"/>
  <c r="Q854" i="10"/>
  <c r="O854" i="10"/>
  <c r="N854" i="10"/>
  <c r="R853" i="10" l="1"/>
  <c r="Q853" i="10"/>
  <c r="O853" i="10"/>
  <c r="N853" i="10"/>
  <c r="R852" i="10"/>
  <c r="Q852" i="10"/>
  <c r="O852" i="10"/>
  <c r="N852" i="10"/>
  <c r="V468" i="8" l="1"/>
  <c r="U468" i="8" s="1"/>
  <c r="Q468" i="8" l="1"/>
  <c r="R468" i="8"/>
  <c r="N468" i="8"/>
  <c r="T468" i="8"/>
  <c r="O468" i="8"/>
  <c r="X426" i="9"/>
  <c r="W426" i="9"/>
  <c r="S426" i="9"/>
  <c r="R426" i="9"/>
  <c r="AB425" i="9"/>
  <c r="AA425" i="9"/>
  <c r="X425" i="9"/>
  <c r="W425" i="9"/>
  <c r="S425" i="9"/>
  <c r="R425" i="9"/>
  <c r="R851" i="10"/>
  <c r="Q851" i="10"/>
  <c r="O851" i="10"/>
  <c r="N851" i="10"/>
  <c r="R850" i="10"/>
  <c r="Q850" i="10"/>
  <c r="O850" i="10"/>
  <c r="N850" i="10"/>
  <c r="R849" i="10" l="1"/>
  <c r="Q849" i="10"/>
  <c r="O849" i="10"/>
  <c r="N849" i="10"/>
  <c r="R848" i="10"/>
  <c r="Q848" i="10"/>
  <c r="O848" i="10"/>
  <c r="N848" i="10"/>
  <c r="R847" i="10"/>
  <c r="Q847" i="10"/>
  <c r="O847" i="10"/>
  <c r="N847" i="10"/>
  <c r="R846" i="10"/>
  <c r="Q846" i="10"/>
  <c r="O846" i="10"/>
  <c r="N846" i="10"/>
  <c r="V467" i="8"/>
  <c r="U467" i="8" s="1"/>
  <c r="V466" i="8"/>
  <c r="R466" i="8" s="1"/>
  <c r="N466" i="8" l="1"/>
  <c r="T466" i="8"/>
  <c r="O466" i="8"/>
  <c r="U466" i="8"/>
  <c r="Q466" i="8"/>
  <c r="R467" i="8"/>
  <c r="Q467" i="8"/>
  <c r="N467" i="8"/>
  <c r="T467" i="8"/>
  <c r="O467" i="8"/>
  <c r="V465" i="8"/>
  <c r="U465" i="8" s="1"/>
  <c r="V464" i="8"/>
  <c r="U464" i="8" s="1"/>
  <c r="Q465" i="8" l="1"/>
  <c r="R465" i="8"/>
  <c r="N465" i="8"/>
  <c r="T465" i="8"/>
  <c r="O465" i="8"/>
  <c r="Q464" i="8"/>
  <c r="R464" i="8"/>
  <c r="N464" i="8"/>
  <c r="T464" i="8"/>
  <c r="O464" i="8"/>
  <c r="AB424" i="9"/>
  <c r="AA424" i="9"/>
  <c r="X424" i="9"/>
  <c r="W424" i="9"/>
  <c r="S424" i="9"/>
  <c r="R424" i="9"/>
  <c r="R845" i="10"/>
  <c r="Q845" i="10"/>
  <c r="O845" i="10"/>
  <c r="N845" i="10"/>
  <c r="V463" i="8"/>
  <c r="R463" i="8" s="1"/>
  <c r="V462" i="8"/>
  <c r="U462" i="8" s="1"/>
  <c r="V461" i="8"/>
  <c r="U461" i="8" s="1"/>
  <c r="V460" i="8"/>
  <c r="T460" i="8" s="1"/>
  <c r="Q463" i="8" l="1"/>
  <c r="U463" i="8"/>
  <c r="T463" i="8"/>
  <c r="N463" i="8"/>
  <c r="O463" i="8"/>
  <c r="R462" i="8"/>
  <c r="Q462" i="8"/>
  <c r="N462" i="8"/>
  <c r="T462" i="8"/>
  <c r="O462" i="8"/>
  <c r="Q461" i="8"/>
  <c r="R461" i="8"/>
  <c r="N461" i="8"/>
  <c r="T461" i="8"/>
  <c r="O461" i="8"/>
  <c r="R460" i="8"/>
  <c r="O460" i="8"/>
  <c r="U460" i="8"/>
  <c r="Q460" i="8"/>
  <c r="N460" i="8"/>
  <c r="R844" i="10"/>
  <c r="Q844" i="10"/>
  <c r="O844" i="10"/>
  <c r="N844" i="10"/>
  <c r="R843" i="10"/>
  <c r="Q843" i="10"/>
  <c r="O843" i="10"/>
  <c r="N843" i="10"/>
  <c r="R842" i="10"/>
  <c r="Q842" i="10"/>
  <c r="O842" i="10"/>
  <c r="N842" i="10"/>
  <c r="O841" i="10" l="1"/>
  <c r="N841" i="10"/>
  <c r="R841" i="10"/>
  <c r="Q841" i="10"/>
  <c r="R81" i="10" l="1"/>
  <c r="Q81" i="10"/>
  <c r="O81" i="10"/>
  <c r="N81" i="10"/>
  <c r="R105" i="10"/>
  <c r="Q105" i="10"/>
  <c r="O105" i="10"/>
  <c r="N105" i="10"/>
  <c r="R79" i="10"/>
  <c r="Q79" i="10"/>
  <c r="O79" i="10"/>
  <c r="N79" i="10"/>
  <c r="R274" i="10"/>
  <c r="Q274" i="10"/>
  <c r="O274" i="10"/>
  <c r="N274" i="10"/>
  <c r="R266" i="10"/>
  <c r="Q266" i="10"/>
  <c r="O266" i="10"/>
  <c r="N266" i="10"/>
  <c r="AB423" i="9" l="1"/>
  <c r="AA423" i="9"/>
  <c r="X423" i="9"/>
  <c r="W423" i="9"/>
  <c r="S423" i="9"/>
  <c r="R423" i="9"/>
  <c r="AB422" i="9"/>
  <c r="AA422" i="9"/>
  <c r="X422" i="9"/>
  <c r="W422" i="9"/>
  <c r="S422" i="9"/>
  <c r="R422" i="9"/>
  <c r="AB421" i="9" l="1"/>
  <c r="AA421" i="9"/>
  <c r="X421" i="9"/>
  <c r="W421" i="9"/>
  <c r="S421" i="9"/>
  <c r="R421" i="9"/>
  <c r="AB420" i="9"/>
  <c r="AA420" i="9"/>
  <c r="X420" i="9"/>
  <c r="W420" i="9"/>
  <c r="S420" i="9"/>
  <c r="R420" i="9"/>
  <c r="R840" i="10" l="1"/>
  <c r="Q840" i="10"/>
  <c r="O840" i="10"/>
  <c r="N840" i="10"/>
  <c r="R839" i="10"/>
  <c r="Q839" i="10"/>
  <c r="O839" i="10"/>
  <c r="N839" i="10"/>
  <c r="AB419" i="9" l="1"/>
  <c r="AA419" i="9"/>
  <c r="X419" i="9"/>
  <c r="W419" i="9"/>
  <c r="S419" i="9"/>
  <c r="R419" i="9"/>
  <c r="AB418" i="9"/>
  <c r="AA418" i="9"/>
  <c r="X418" i="9"/>
  <c r="W418" i="9"/>
  <c r="S418" i="9"/>
  <c r="R418" i="9"/>
  <c r="AB417" i="9"/>
  <c r="AA417" i="9"/>
  <c r="X417" i="9"/>
  <c r="W417" i="9"/>
  <c r="S417" i="9"/>
  <c r="R417" i="9"/>
  <c r="AB416" i="9"/>
  <c r="AA416" i="9"/>
  <c r="X416" i="9"/>
  <c r="W416" i="9"/>
  <c r="S416" i="9"/>
  <c r="R416" i="9"/>
  <c r="AB415" i="9"/>
  <c r="AA415" i="9"/>
  <c r="X415" i="9"/>
  <c r="W415" i="9"/>
  <c r="S415" i="9"/>
  <c r="R415" i="9"/>
  <c r="AB414" i="9"/>
  <c r="AA414" i="9"/>
  <c r="X414" i="9"/>
  <c r="W414" i="9"/>
  <c r="S414" i="9"/>
  <c r="R414" i="9"/>
  <c r="V459" i="8" l="1"/>
  <c r="T459" i="8" s="1"/>
  <c r="U459" i="8"/>
  <c r="V458" i="8"/>
  <c r="T458" i="8" s="1"/>
  <c r="O458" i="8" l="1"/>
  <c r="O459" i="8"/>
  <c r="Q458" i="8"/>
  <c r="Q459" i="8"/>
  <c r="U458" i="8"/>
  <c r="R459" i="8"/>
  <c r="N459" i="8"/>
  <c r="R458" i="8"/>
  <c r="N458" i="8"/>
  <c r="AA413" i="9"/>
  <c r="X413" i="9"/>
  <c r="AB413" i="9"/>
  <c r="W413" i="9"/>
  <c r="S413" i="9"/>
  <c r="R413" i="9"/>
  <c r="R838" i="10" l="1"/>
  <c r="Q838" i="10"/>
  <c r="O838" i="10"/>
  <c r="N838" i="10"/>
  <c r="X412" i="9"/>
  <c r="W412" i="9"/>
  <c r="S412" i="9"/>
  <c r="R412" i="9"/>
  <c r="R837" i="10" l="1"/>
  <c r="Q837" i="10"/>
  <c r="O837" i="10"/>
  <c r="N837" i="10"/>
  <c r="R836" i="10"/>
  <c r="Q836" i="10"/>
  <c r="O836" i="10"/>
  <c r="N836" i="10"/>
  <c r="R835" i="10"/>
  <c r="Q835" i="10"/>
  <c r="O835" i="10"/>
  <c r="N835" i="10"/>
  <c r="R834" i="10" l="1"/>
  <c r="Q834" i="10"/>
  <c r="O834" i="10"/>
  <c r="N834" i="10"/>
  <c r="R833" i="10"/>
  <c r="Q833" i="10"/>
  <c r="O833" i="10"/>
  <c r="N833" i="10"/>
  <c r="R832" i="10"/>
  <c r="Q832" i="10"/>
  <c r="O832" i="10"/>
  <c r="N832" i="10"/>
  <c r="R831" i="10"/>
  <c r="Q831" i="10"/>
  <c r="O831" i="10"/>
  <c r="N831" i="10"/>
  <c r="V457" i="8" l="1"/>
  <c r="T457" i="8" s="1"/>
  <c r="V456" i="8"/>
  <c r="R456" i="8" s="1"/>
  <c r="O457" i="8" l="1"/>
  <c r="Q457" i="8"/>
  <c r="U457" i="8"/>
  <c r="R457" i="8"/>
  <c r="N457" i="8"/>
  <c r="N456" i="8"/>
  <c r="T456" i="8"/>
  <c r="O456" i="8"/>
  <c r="U456" i="8"/>
  <c r="Q456" i="8"/>
  <c r="R830" i="10" l="1"/>
  <c r="Q830" i="10"/>
  <c r="O830" i="10"/>
  <c r="N830" i="10"/>
  <c r="AB409" i="9" l="1"/>
  <c r="AA409" i="9"/>
  <c r="X409" i="9"/>
  <c r="W409" i="9"/>
  <c r="S409" i="9"/>
  <c r="R409" i="9"/>
  <c r="V454" i="8"/>
  <c r="R454" i="8" s="1"/>
  <c r="Q454" i="8" l="1"/>
  <c r="N454" i="8"/>
  <c r="T454" i="8"/>
  <c r="O454" i="8"/>
  <c r="U454" i="8"/>
  <c r="R829" i="10"/>
  <c r="Q829" i="10"/>
  <c r="O829" i="10"/>
  <c r="N829" i="10"/>
  <c r="R828" i="10"/>
  <c r="Q828" i="10"/>
  <c r="O828" i="10"/>
  <c r="N828" i="10"/>
  <c r="R827" i="10" l="1"/>
  <c r="Q827" i="10"/>
  <c r="O827" i="10"/>
  <c r="N827" i="10"/>
  <c r="R826" i="10" l="1"/>
  <c r="Q826" i="10"/>
  <c r="O826" i="10"/>
  <c r="N826" i="10"/>
  <c r="R825" i="10" l="1"/>
  <c r="Q825" i="10"/>
  <c r="O825" i="10"/>
  <c r="N825" i="10"/>
  <c r="V453" i="8" l="1"/>
  <c r="U453" i="8" s="1"/>
  <c r="T453" i="8"/>
  <c r="Q453" i="8"/>
  <c r="N453" i="8"/>
  <c r="V452" i="8"/>
  <c r="U452" i="8" s="1"/>
  <c r="Q452" i="8"/>
  <c r="V451" i="8"/>
  <c r="T451" i="8" s="1"/>
  <c r="X408" i="9"/>
  <c r="W408" i="9"/>
  <c r="S408" i="9"/>
  <c r="R408" i="9"/>
  <c r="X407" i="9"/>
  <c r="W407" i="9"/>
  <c r="S407" i="9"/>
  <c r="R407" i="9"/>
  <c r="X406" i="9"/>
  <c r="W406" i="9"/>
  <c r="S406" i="9"/>
  <c r="R406" i="9"/>
  <c r="AB404" i="9"/>
  <c r="AA404" i="9"/>
  <c r="X404" i="9"/>
  <c r="W404" i="9"/>
  <c r="S404" i="9"/>
  <c r="R404" i="9"/>
  <c r="AB403" i="9"/>
  <c r="AA403" i="9"/>
  <c r="X403" i="9"/>
  <c r="W403" i="9"/>
  <c r="S403" i="9"/>
  <c r="R403" i="9"/>
  <c r="R452" i="8" l="1"/>
  <c r="Q451" i="8"/>
  <c r="O451" i="8"/>
  <c r="U451" i="8"/>
  <c r="R453" i="8"/>
  <c r="R451" i="8"/>
  <c r="N452" i="8"/>
  <c r="T452" i="8"/>
  <c r="O453" i="8"/>
  <c r="N451" i="8"/>
  <c r="O452" i="8"/>
  <c r="AB401" i="9"/>
  <c r="AA401" i="9"/>
  <c r="X401" i="9"/>
  <c r="W401" i="9"/>
  <c r="S401" i="9"/>
  <c r="R401" i="9"/>
  <c r="V450" i="8"/>
  <c r="U450" i="8" s="1"/>
  <c r="Q450" i="8"/>
  <c r="V449" i="8"/>
  <c r="R449" i="8" s="1"/>
  <c r="O449" i="8" l="1"/>
  <c r="N449" i="8"/>
  <c r="U449" i="8"/>
  <c r="Q449" i="8"/>
  <c r="T449" i="8"/>
  <c r="R450" i="8"/>
  <c r="N450" i="8"/>
  <c r="T450" i="8"/>
  <c r="O450" i="8"/>
  <c r="R824" i="10"/>
  <c r="Q824" i="10"/>
  <c r="O824" i="10"/>
  <c r="N824" i="10"/>
  <c r="R823" i="10"/>
  <c r="Q823" i="10"/>
  <c r="O823" i="10"/>
  <c r="N823" i="10"/>
  <c r="R822" i="10"/>
  <c r="Q822" i="10"/>
  <c r="O822" i="10"/>
  <c r="N822" i="10"/>
  <c r="R821" i="10"/>
  <c r="Q821" i="10"/>
  <c r="O821" i="10"/>
  <c r="N821" i="10"/>
  <c r="R820" i="10"/>
  <c r="Q820" i="10"/>
  <c r="O820" i="10"/>
  <c r="N820" i="10"/>
  <c r="R819" i="10" l="1"/>
  <c r="Q819" i="10"/>
  <c r="O819" i="10"/>
  <c r="N819" i="10"/>
  <c r="R818" i="10"/>
  <c r="Q818" i="10"/>
  <c r="O818" i="10"/>
  <c r="N818" i="10"/>
  <c r="R817" i="10"/>
  <c r="Q817" i="10"/>
  <c r="O817" i="10"/>
  <c r="N817" i="10"/>
  <c r="R816" i="10"/>
  <c r="Q816" i="10"/>
  <c r="O816" i="10"/>
  <c r="N816" i="10"/>
  <c r="V448" i="8" l="1"/>
  <c r="R448" i="8" s="1"/>
  <c r="R815" i="10"/>
  <c r="Q815" i="10"/>
  <c r="O815" i="10"/>
  <c r="N815" i="10"/>
  <c r="T448" i="8" l="1"/>
  <c r="Q448" i="8"/>
  <c r="N448" i="8"/>
  <c r="O448" i="8"/>
  <c r="U448" i="8"/>
  <c r="R814" i="10"/>
  <c r="Q814" i="10"/>
  <c r="O814" i="10"/>
  <c r="N814" i="10"/>
  <c r="V447" i="8"/>
  <c r="T447" i="8" s="1"/>
  <c r="AB400" i="9"/>
  <c r="AA400" i="9"/>
  <c r="X400" i="9"/>
  <c r="W400" i="9"/>
  <c r="S400" i="9"/>
  <c r="R400" i="9"/>
  <c r="O447" i="8" l="1"/>
  <c r="U447" i="8"/>
  <c r="Q447" i="8"/>
  <c r="R447" i="8"/>
  <c r="N447" i="8"/>
  <c r="R813" i="10"/>
  <c r="Q813" i="10"/>
  <c r="O813" i="10"/>
  <c r="N813" i="10"/>
  <c r="R812" i="10"/>
  <c r="Q812" i="10"/>
  <c r="O812" i="10"/>
  <c r="N812" i="10"/>
  <c r="R811" i="10"/>
  <c r="Q811" i="10"/>
  <c r="O811" i="10"/>
  <c r="N811" i="10"/>
  <c r="R810" i="10" l="1"/>
  <c r="Q810" i="10"/>
  <c r="O810" i="10"/>
  <c r="N810" i="10"/>
  <c r="X399" i="9" l="1"/>
  <c r="W399" i="9"/>
  <c r="S399" i="9"/>
  <c r="R399" i="9"/>
  <c r="R809" i="10" l="1"/>
  <c r="Q809" i="10"/>
  <c r="O809" i="10"/>
  <c r="N809" i="10"/>
  <c r="R808" i="10"/>
  <c r="Q808" i="10"/>
  <c r="O808" i="10"/>
  <c r="N808" i="10"/>
  <c r="R807" i="10"/>
  <c r="Q807" i="10"/>
  <c r="O807" i="10"/>
  <c r="N807" i="10"/>
  <c r="V446" i="8"/>
  <c r="U446" i="8"/>
  <c r="T446" i="8"/>
  <c r="R446" i="8"/>
  <c r="Q446" i="8"/>
  <c r="O446" i="8"/>
  <c r="N446" i="8"/>
  <c r="R806" i="10" l="1"/>
  <c r="Q806" i="10"/>
  <c r="O806" i="10"/>
  <c r="N806" i="10"/>
  <c r="R805" i="10"/>
  <c r="Q805" i="10"/>
  <c r="O805" i="10"/>
  <c r="N805" i="10"/>
  <c r="R804" i="10" l="1"/>
  <c r="Q804" i="10"/>
  <c r="O804" i="10"/>
  <c r="N804" i="10"/>
  <c r="T445" i="8" l="1"/>
  <c r="U445" i="8"/>
  <c r="Q445" i="8"/>
  <c r="R445" i="8"/>
  <c r="N445" i="8"/>
  <c r="O445" i="8"/>
  <c r="V445" i="8"/>
  <c r="R803" i="10" l="1"/>
  <c r="Q803" i="10"/>
  <c r="O803" i="10"/>
  <c r="N803" i="10"/>
  <c r="R802" i="10" l="1"/>
  <c r="Q802" i="10"/>
  <c r="O802" i="10"/>
  <c r="N802" i="10"/>
  <c r="R801" i="10"/>
  <c r="Q801" i="10"/>
  <c r="O801" i="10"/>
  <c r="N801" i="10"/>
  <c r="R800" i="10"/>
  <c r="Q800" i="10"/>
  <c r="O800" i="10"/>
  <c r="N800" i="10"/>
  <c r="R799" i="10" l="1"/>
  <c r="Q799" i="10"/>
  <c r="O799" i="10"/>
  <c r="N799" i="10"/>
  <c r="R798" i="10"/>
  <c r="Q798" i="10"/>
  <c r="O798" i="10"/>
  <c r="N798" i="10"/>
  <c r="AB398" i="9"/>
  <c r="AA398" i="9"/>
  <c r="Z398" i="9"/>
  <c r="X398" i="9"/>
  <c r="W398" i="9"/>
  <c r="V398" i="9"/>
  <c r="U398" i="9"/>
  <c r="S398" i="9"/>
  <c r="R398" i="9"/>
  <c r="Q398" i="9"/>
  <c r="P398" i="9"/>
  <c r="R797" i="10"/>
  <c r="Q797" i="10"/>
  <c r="O797" i="10"/>
  <c r="N797" i="10"/>
  <c r="R796" i="10" l="1"/>
  <c r="Q796" i="10"/>
  <c r="O796" i="10"/>
  <c r="N796" i="10"/>
  <c r="R795" i="10" l="1"/>
  <c r="Q795" i="10"/>
  <c r="O795" i="10"/>
  <c r="N795" i="10"/>
  <c r="R794" i="10"/>
  <c r="Q794" i="10"/>
  <c r="O794" i="10"/>
  <c r="N794" i="10"/>
  <c r="R793" i="10"/>
  <c r="Q793" i="10"/>
  <c r="O793" i="10"/>
  <c r="N793" i="10"/>
  <c r="AB397" i="9"/>
  <c r="AA397" i="9"/>
  <c r="X397" i="9"/>
  <c r="W397" i="9"/>
  <c r="S397" i="9"/>
  <c r="R397" i="9"/>
  <c r="X396" i="9"/>
  <c r="W396" i="9"/>
  <c r="S396" i="9"/>
  <c r="R396" i="9"/>
  <c r="X395" i="9" l="1"/>
  <c r="W395" i="9"/>
  <c r="S395" i="9"/>
  <c r="R395" i="9"/>
  <c r="AB394" i="9" l="1"/>
  <c r="AA394" i="9"/>
  <c r="X394" i="9"/>
  <c r="W394" i="9"/>
  <c r="S394" i="9"/>
  <c r="R394" i="9"/>
  <c r="V444" i="8"/>
  <c r="U444" i="8"/>
  <c r="T444" i="8"/>
  <c r="R444" i="8"/>
  <c r="Q444" i="8"/>
  <c r="O444" i="8"/>
  <c r="N444" i="8"/>
  <c r="X393" i="9" l="1"/>
  <c r="W393" i="9"/>
  <c r="S393" i="9"/>
  <c r="R393" i="9"/>
  <c r="AB392" i="9"/>
  <c r="AA392" i="9"/>
  <c r="X392" i="9"/>
  <c r="W392" i="9"/>
  <c r="S392" i="9"/>
  <c r="R392" i="9"/>
  <c r="R792" i="10" l="1"/>
  <c r="Q792" i="10"/>
  <c r="O792" i="10"/>
  <c r="N792" i="10"/>
  <c r="R791" i="10"/>
  <c r="Q791" i="10"/>
  <c r="O791" i="10"/>
  <c r="N791" i="10"/>
  <c r="N790" i="10"/>
  <c r="O790" i="10"/>
  <c r="Q790" i="10"/>
  <c r="R790" i="10"/>
  <c r="R789" i="10"/>
  <c r="Q789" i="10"/>
  <c r="O789" i="10"/>
  <c r="N789" i="10"/>
  <c r="R788" i="10"/>
  <c r="Q788" i="10"/>
  <c r="O788" i="10"/>
  <c r="N788" i="10"/>
  <c r="R787" i="10"/>
  <c r="Q787" i="10"/>
  <c r="O787" i="10"/>
  <c r="N787" i="10"/>
  <c r="R786" i="10"/>
  <c r="Q786" i="10"/>
  <c r="O786" i="10"/>
  <c r="N786" i="10"/>
  <c r="R785" i="10"/>
  <c r="Q785" i="10"/>
  <c r="O785" i="10"/>
  <c r="N785" i="10"/>
  <c r="R784" i="10"/>
  <c r="Q784" i="10"/>
  <c r="O784" i="10"/>
  <c r="N784" i="10"/>
  <c r="V443" i="8" l="1"/>
  <c r="U443" i="8" s="1"/>
  <c r="R443" i="8" l="1"/>
  <c r="Q443" i="8"/>
  <c r="N443" i="8"/>
  <c r="T443" i="8"/>
  <c r="O443" i="8"/>
  <c r="R783" i="10"/>
  <c r="Q783" i="10"/>
  <c r="O783" i="10"/>
  <c r="N783" i="10"/>
  <c r="R782" i="10"/>
  <c r="Q782" i="10"/>
  <c r="O782" i="10"/>
  <c r="N782" i="10"/>
  <c r="R781" i="10"/>
  <c r="Q781" i="10"/>
  <c r="O781" i="10"/>
  <c r="N781" i="10"/>
  <c r="AB390" i="9" l="1"/>
  <c r="AA390" i="9"/>
  <c r="X390" i="9"/>
  <c r="W390" i="9"/>
  <c r="S390" i="9"/>
  <c r="R390" i="9"/>
  <c r="AB389" i="9"/>
  <c r="AA389" i="9"/>
  <c r="X389" i="9"/>
  <c r="W389" i="9"/>
  <c r="S389" i="9"/>
  <c r="R389" i="9"/>
  <c r="R780" i="10"/>
  <c r="Q780" i="10"/>
  <c r="O780" i="10"/>
  <c r="N780" i="10"/>
  <c r="R779" i="10"/>
  <c r="Q779" i="10"/>
  <c r="O779" i="10"/>
  <c r="N779" i="10"/>
  <c r="AB388" i="9" l="1"/>
  <c r="AA388" i="9"/>
  <c r="X388" i="9"/>
  <c r="W388" i="9"/>
  <c r="S388" i="9"/>
  <c r="R388" i="9"/>
  <c r="AB387" i="9"/>
  <c r="AA387" i="9"/>
  <c r="X387" i="9"/>
  <c r="W387" i="9"/>
  <c r="S387" i="9"/>
  <c r="R387" i="9"/>
  <c r="AB386" i="9" l="1"/>
  <c r="AA386" i="9"/>
  <c r="X386" i="9"/>
  <c r="W386" i="9"/>
  <c r="S386" i="9"/>
  <c r="R386" i="9"/>
  <c r="R778" i="10" l="1"/>
  <c r="Q778" i="10"/>
  <c r="O778" i="10"/>
  <c r="N778" i="10"/>
  <c r="AB385" i="9" l="1"/>
  <c r="AA385" i="9"/>
  <c r="X385" i="9"/>
  <c r="W385" i="9"/>
  <c r="S385" i="9"/>
  <c r="R385" i="9"/>
  <c r="R777" i="10"/>
  <c r="Q777" i="10"/>
  <c r="O777" i="10"/>
  <c r="N777" i="10"/>
  <c r="R776" i="10"/>
  <c r="Q776" i="10"/>
  <c r="O776" i="10"/>
  <c r="N776" i="10"/>
  <c r="N775" i="10"/>
  <c r="O775" i="10"/>
  <c r="Q775" i="10"/>
  <c r="R775" i="10"/>
  <c r="R774" i="10"/>
  <c r="Q774" i="10"/>
  <c r="O774" i="10"/>
  <c r="N774" i="10"/>
  <c r="R773" i="10" l="1"/>
  <c r="Q773" i="10"/>
  <c r="O773" i="10"/>
  <c r="N773" i="10"/>
  <c r="R772" i="10" l="1"/>
  <c r="Q772" i="10"/>
  <c r="O772" i="10"/>
  <c r="N772" i="10"/>
  <c r="AB384" i="9"/>
  <c r="AA384" i="9"/>
  <c r="X384" i="9"/>
  <c r="W384" i="9"/>
  <c r="S384" i="9"/>
  <c r="R384" i="9"/>
  <c r="R771" i="10"/>
  <c r="Q771" i="10"/>
  <c r="O771" i="10"/>
  <c r="N771" i="10"/>
  <c r="R770" i="10"/>
  <c r="Q770" i="10"/>
  <c r="O770" i="10"/>
  <c r="N770" i="10"/>
  <c r="R769" i="10"/>
  <c r="Q769" i="10"/>
  <c r="O769" i="10"/>
  <c r="N769" i="10"/>
  <c r="R768" i="10" l="1"/>
  <c r="Q768" i="10"/>
  <c r="O768" i="10"/>
  <c r="N768" i="10"/>
  <c r="R767" i="10"/>
  <c r="Q767" i="10"/>
  <c r="O767" i="10"/>
  <c r="N767" i="10"/>
  <c r="V442" i="8" l="1"/>
  <c r="T442" i="8" s="1"/>
  <c r="O442" i="8" l="1"/>
  <c r="Q442" i="8"/>
  <c r="U442" i="8"/>
  <c r="R442" i="8"/>
  <c r="N442" i="8"/>
  <c r="R766" i="10"/>
  <c r="Q766" i="10"/>
  <c r="O766" i="10"/>
  <c r="N766" i="10"/>
  <c r="R765" i="10"/>
  <c r="Q765" i="10"/>
  <c r="O765" i="10"/>
  <c r="N765" i="10"/>
  <c r="R764" i="10"/>
  <c r="Q764" i="10"/>
  <c r="O764" i="10"/>
  <c r="N764" i="10"/>
  <c r="R763" i="10"/>
  <c r="Q763" i="10"/>
  <c r="O763" i="10"/>
  <c r="N763" i="10"/>
  <c r="R762" i="10"/>
  <c r="Q762" i="10"/>
  <c r="O762" i="10"/>
  <c r="N762" i="10"/>
  <c r="R761" i="10"/>
  <c r="Q761" i="10"/>
  <c r="O761" i="10"/>
  <c r="N761" i="10"/>
  <c r="R760" i="10"/>
  <c r="Q760" i="10"/>
  <c r="O760" i="10"/>
  <c r="N760" i="10"/>
  <c r="R759" i="10" l="1"/>
  <c r="Q759" i="10"/>
  <c r="O759" i="10"/>
  <c r="N759" i="10"/>
  <c r="R758" i="10" l="1"/>
  <c r="Q758" i="10"/>
  <c r="O758" i="10"/>
  <c r="N758" i="10"/>
  <c r="R757" i="10"/>
  <c r="Q757" i="10"/>
  <c r="O757" i="10"/>
  <c r="N757" i="10"/>
  <c r="R756" i="10"/>
  <c r="Q756" i="10"/>
  <c r="O756" i="10"/>
  <c r="N756" i="10"/>
  <c r="R755" i="10"/>
  <c r="Q755" i="10"/>
  <c r="O755" i="10"/>
  <c r="N755" i="10"/>
  <c r="R754" i="10"/>
  <c r="Q754" i="10"/>
  <c r="O754" i="10"/>
  <c r="N754" i="10"/>
  <c r="R753" i="10" l="1"/>
  <c r="Q753" i="10"/>
  <c r="O753" i="10"/>
  <c r="N753" i="10"/>
  <c r="AB374" i="9" l="1"/>
  <c r="AA374" i="9"/>
  <c r="X374" i="9"/>
  <c r="W374" i="9"/>
  <c r="S374" i="9"/>
  <c r="R374" i="9"/>
  <c r="AB383" i="9"/>
  <c r="AA383" i="9"/>
  <c r="X383" i="9"/>
  <c r="W383" i="9"/>
  <c r="S383" i="9"/>
  <c r="R383" i="9"/>
  <c r="R752" i="10" l="1"/>
  <c r="Q752" i="10"/>
  <c r="O752" i="10"/>
  <c r="N752" i="10"/>
  <c r="R751" i="10" l="1"/>
  <c r="Q751" i="10"/>
  <c r="O751" i="10"/>
  <c r="N751" i="10"/>
  <c r="R750" i="10"/>
  <c r="Q750" i="10"/>
  <c r="O750" i="10"/>
  <c r="N750" i="10"/>
  <c r="AB382" i="9"/>
  <c r="AA382" i="9"/>
  <c r="X382" i="9"/>
  <c r="W382" i="9"/>
  <c r="S382" i="9"/>
  <c r="R382" i="9"/>
  <c r="AB363" i="9" l="1"/>
  <c r="AA363" i="9"/>
  <c r="X363" i="9"/>
  <c r="W363" i="9"/>
  <c r="S363" i="9"/>
  <c r="R363" i="9"/>
  <c r="V431" i="8"/>
  <c r="T431" i="8" s="1"/>
  <c r="Q431" i="8" l="1"/>
  <c r="O431" i="8"/>
  <c r="U431" i="8"/>
  <c r="R431" i="8"/>
  <c r="N431" i="8"/>
  <c r="R740" i="10"/>
  <c r="Q740" i="10"/>
  <c r="O740" i="10"/>
  <c r="N740" i="10"/>
  <c r="R739" i="10"/>
  <c r="Q739" i="10"/>
  <c r="O739" i="10"/>
  <c r="N739" i="10"/>
  <c r="R749" i="10"/>
  <c r="Q749" i="10"/>
  <c r="O749" i="10"/>
  <c r="N749" i="10"/>
  <c r="R748" i="10"/>
  <c r="Q748" i="10"/>
  <c r="O748" i="10"/>
  <c r="N748" i="10"/>
  <c r="V441" i="8" l="1"/>
  <c r="U441" i="8" s="1"/>
  <c r="R747" i="10"/>
  <c r="Q747" i="10"/>
  <c r="O747" i="10"/>
  <c r="N747" i="10"/>
  <c r="Q441" i="8" l="1"/>
  <c r="R441" i="8"/>
  <c r="N441" i="8"/>
  <c r="T441" i="8"/>
  <c r="O441" i="8"/>
  <c r="V440" i="8"/>
  <c r="T440" i="8" s="1"/>
  <c r="V439" i="8"/>
  <c r="U439" i="8" s="1"/>
  <c r="V438" i="8"/>
  <c r="U438" i="8"/>
  <c r="T438" i="8"/>
  <c r="R438" i="8"/>
  <c r="Q438" i="8"/>
  <c r="O438" i="8"/>
  <c r="N438" i="8"/>
  <c r="R746" i="10"/>
  <c r="Q746" i="10"/>
  <c r="O746" i="10"/>
  <c r="N746" i="10"/>
  <c r="R745" i="10"/>
  <c r="Q745" i="10"/>
  <c r="O745" i="10"/>
  <c r="N745" i="10"/>
  <c r="AB381" i="9"/>
  <c r="AA381" i="9"/>
  <c r="X381" i="9"/>
  <c r="W381" i="9"/>
  <c r="S381" i="9"/>
  <c r="R381" i="9"/>
  <c r="V432" i="8"/>
  <c r="U432" i="8" s="1"/>
  <c r="V437" i="8"/>
  <c r="U437" i="8" s="1"/>
  <c r="V436" i="8"/>
  <c r="U436" i="8" s="1"/>
  <c r="R744" i="10"/>
  <c r="Q744" i="10"/>
  <c r="O744" i="10"/>
  <c r="N744" i="10"/>
  <c r="AB380" i="9"/>
  <c r="AA380" i="9"/>
  <c r="X380" i="9"/>
  <c r="W380" i="9"/>
  <c r="S380" i="9"/>
  <c r="R380" i="9"/>
  <c r="V430" i="8"/>
  <c r="U430" i="8" s="1"/>
  <c r="V428" i="8"/>
  <c r="R428" i="8" s="1"/>
  <c r="U435" i="8"/>
  <c r="T435" i="8"/>
  <c r="R435" i="8"/>
  <c r="Q435" i="8"/>
  <c r="O435" i="8"/>
  <c r="N435" i="8"/>
  <c r="AB375" i="9"/>
  <c r="AA375" i="9"/>
  <c r="X375" i="9"/>
  <c r="W375" i="9"/>
  <c r="S375" i="9"/>
  <c r="R375" i="9"/>
  <c r="BP376" i="9"/>
  <c r="BO376" i="9"/>
  <c r="BM376" i="9"/>
  <c r="BL376" i="9"/>
  <c r="X376" i="9"/>
  <c r="W376" i="9"/>
  <c r="S376" i="9"/>
  <c r="R376" i="9"/>
  <c r="V434" i="8"/>
  <c r="U434" i="8"/>
  <c r="T434" i="8"/>
  <c r="R434" i="8"/>
  <c r="Q434" i="8"/>
  <c r="O434" i="8"/>
  <c r="N434" i="8"/>
  <c r="R743" i="10"/>
  <c r="Q743" i="10"/>
  <c r="O743" i="10"/>
  <c r="N743" i="10"/>
  <c r="R742" i="10"/>
  <c r="Q742" i="10"/>
  <c r="O742" i="10"/>
  <c r="N742" i="10"/>
  <c r="AB378" i="9"/>
  <c r="AA378" i="9"/>
  <c r="X378" i="9"/>
  <c r="W378" i="9"/>
  <c r="S378" i="9"/>
  <c r="R378" i="9"/>
  <c r="AB379" i="9"/>
  <c r="AA379" i="9"/>
  <c r="X379" i="9"/>
  <c r="W379" i="9"/>
  <c r="S379" i="9"/>
  <c r="R379" i="9"/>
  <c r="AB377" i="9"/>
  <c r="AA377" i="9"/>
  <c r="X377" i="9"/>
  <c r="W377" i="9"/>
  <c r="S377" i="9"/>
  <c r="R377" i="9"/>
  <c r="AB360" i="9"/>
  <c r="AA360" i="9"/>
  <c r="X360" i="9"/>
  <c r="W360" i="9"/>
  <c r="S360" i="9"/>
  <c r="R360" i="9"/>
  <c r="AD359" i="9"/>
  <c r="AC359" i="9"/>
  <c r="AB359" i="9"/>
  <c r="AA359" i="9"/>
  <c r="X359" i="9"/>
  <c r="W359" i="9"/>
  <c r="S359" i="9"/>
  <c r="R359" i="9"/>
  <c r="V433" i="8"/>
  <c r="U433" i="8" s="1"/>
  <c r="X361" i="9"/>
  <c r="W361" i="9"/>
  <c r="AB361" i="9"/>
  <c r="AA361" i="9"/>
  <c r="S361" i="9"/>
  <c r="R361" i="9"/>
  <c r="S354" i="9"/>
  <c r="R354" i="9"/>
  <c r="X354" i="9"/>
  <c r="W354" i="9"/>
  <c r="AB354" i="9"/>
  <c r="AA354" i="9"/>
  <c r="AB358" i="9"/>
  <c r="AA358" i="9"/>
  <c r="X358" i="9"/>
  <c r="W358" i="9"/>
  <c r="S358" i="9"/>
  <c r="R358" i="9"/>
  <c r="AB373" i="9"/>
  <c r="AA373" i="9"/>
  <c r="X373" i="9"/>
  <c r="W373" i="9"/>
  <c r="S373" i="9"/>
  <c r="R373" i="9"/>
  <c r="R738" i="10"/>
  <c r="Q738" i="10"/>
  <c r="O738" i="10"/>
  <c r="N738" i="10"/>
  <c r="R737" i="10"/>
  <c r="Q737" i="10"/>
  <c r="O737" i="10"/>
  <c r="N737" i="10"/>
  <c r="R736" i="10"/>
  <c r="Q736" i="10"/>
  <c r="O736" i="10"/>
  <c r="N736" i="10"/>
  <c r="R735" i="10"/>
  <c r="Q735" i="10"/>
  <c r="O735" i="10"/>
  <c r="N735" i="10"/>
  <c r="AB355" i="9"/>
  <c r="AA355" i="9"/>
  <c r="Z355" i="9"/>
  <c r="X355" i="9"/>
  <c r="W355" i="9"/>
  <c r="V355" i="9"/>
  <c r="U355" i="9"/>
  <c r="S355" i="9"/>
  <c r="R355" i="9"/>
  <c r="Q355" i="9"/>
  <c r="P355" i="9"/>
  <c r="R734" i="10"/>
  <c r="Q734" i="10"/>
  <c r="O734" i="10"/>
  <c r="N734" i="10"/>
  <c r="R733" i="10"/>
  <c r="Q733" i="10"/>
  <c r="O733" i="10"/>
  <c r="N733" i="10"/>
  <c r="Q437" i="8" l="1"/>
  <c r="U440" i="8"/>
  <c r="T428" i="8"/>
  <c r="N437" i="8"/>
  <c r="Q440" i="8"/>
  <c r="O440" i="8"/>
  <c r="R440" i="8"/>
  <c r="N440" i="8"/>
  <c r="U428" i="8"/>
  <c r="N439" i="8"/>
  <c r="Q439" i="8"/>
  <c r="T439" i="8"/>
  <c r="O439" i="8"/>
  <c r="R439" i="8"/>
  <c r="N432" i="8"/>
  <c r="Q432" i="8"/>
  <c r="T432" i="8"/>
  <c r="O432" i="8"/>
  <c r="R432" i="8"/>
  <c r="T437" i="8"/>
  <c r="O437" i="8"/>
  <c r="R437" i="8"/>
  <c r="N436" i="8"/>
  <c r="Q436" i="8"/>
  <c r="T436" i="8"/>
  <c r="O436" i="8"/>
  <c r="R436" i="8"/>
  <c r="N430" i="8"/>
  <c r="Q430" i="8"/>
  <c r="T430" i="8"/>
  <c r="O430" i="8"/>
  <c r="R430" i="8"/>
  <c r="N428" i="8"/>
  <c r="Q428" i="8"/>
  <c r="O428" i="8"/>
  <c r="N433" i="8"/>
  <c r="Q433" i="8"/>
  <c r="T433" i="8"/>
  <c r="O433" i="8"/>
  <c r="R433" i="8"/>
  <c r="AB366" i="9"/>
  <c r="AA366" i="9"/>
  <c r="X366" i="9"/>
  <c r="W366" i="9"/>
  <c r="S366" i="9"/>
  <c r="R366" i="9"/>
  <c r="V427" i="8"/>
  <c r="T427" i="8" s="1"/>
  <c r="R427" i="8" l="1"/>
  <c r="O427" i="8"/>
  <c r="U427" i="8"/>
  <c r="Q427" i="8"/>
  <c r="N427" i="8"/>
  <c r="R732" i="10"/>
  <c r="Q732" i="10"/>
  <c r="O732" i="10"/>
  <c r="N732" i="10"/>
  <c r="AB371" i="9"/>
  <c r="AA371" i="9"/>
  <c r="X371" i="9"/>
  <c r="W371" i="9"/>
  <c r="S371" i="9"/>
  <c r="R371" i="9"/>
  <c r="AB372" i="9"/>
  <c r="AA372" i="9"/>
  <c r="X372" i="9"/>
  <c r="W372" i="9"/>
  <c r="S372" i="9"/>
  <c r="R372" i="9"/>
  <c r="AB370" i="9"/>
  <c r="AA370" i="9"/>
  <c r="X370" i="9"/>
  <c r="W370" i="9"/>
  <c r="S370" i="9"/>
  <c r="R370" i="9"/>
  <c r="AB352" i="9" l="1"/>
  <c r="AA352" i="9"/>
  <c r="X352" i="9"/>
  <c r="W352" i="9"/>
  <c r="S352" i="9"/>
  <c r="R352" i="9"/>
  <c r="AB364" i="9"/>
  <c r="AA364" i="9"/>
  <c r="X364" i="9"/>
  <c r="W364" i="9"/>
  <c r="S364" i="9"/>
  <c r="R364" i="9"/>
  <c r="AB367" i="9"/>
  <c r="AA367" i="9"/>
  <c r="X367" i="9"/>
  <c r="W367" i="9"/>
  <c r="S367" i="9"/>
  <c r="R367" i="9"/>
  <c r="AB362" i="9"/>
  <c r="AA362" i="9"/>
  <c r="X362" i="9"/>
  <c r="W362" i="9"/>
  <c r="S362" i="9"/>
  <c r="R362" i="9"/>
  <c r="R731" i="10" l="1"/>
  <c r="Q731" i="10"/>
  <c r="O731" i="10"/>
  <c r="N731" i="10"/>
  <c r="R730" i="10"/>
  <c r="Q730" i="10"/>
  <c r="O730" i="10"/>
  <c r="N730" i="10"/>
  <c r="R729" i="10" l="1"/>
  <c r="Q729" i="10"/>
  <c r="O729" i="10"/>
  <c r="N729" i="10"/>
  <c r="R728" i="10" l="1"/>
  <c r="Q728" i="10"/>
  <c r="O728" i="10"/>
  <c r="N728" i="10"/>
  <c r="R727" i="10"/>
  <c r="Q727" i="10"/>
  <c r="O727" i="10"/>
  <c r="N727" i="10"/>
  <c r="R725" i="10"/>
  <c r="Q725" i="10"/>
  <c r="O725" i="10"/>
  <c r="N725" i="10"/>
  <c r="R724" i="10"/>
  <c r="Q724" i="10"/>
  <c r="O724" i="10"/>
  <c r="N724" i="10"/>
  <c r="R723" i="10"/>
  <c r="Q723" i="10"/>
  <c r="O723" i="10"/>
  <c r="N723" i="10"/>
  <c r="R722" i="10"/>
  <c r="Q722" i="10"/>
  <c r="O722" i="10"/>
  <c r="N722" i="10"/>
  <c r="R720" i="10"/>
  <c r="Q720" i="10"/>
  <c r="O720" i="10"/>
  <c r="N720" i="10"/>
  <c r="R721" i="10"/>
  <c r="Q721" i="10"/>
  <c r="O721" i="10"/>
  <c r="N721" i="10"/>
  <c r="R719" i="10"/>
  <c r="Q719" i="10"/>
  <c r="O719" i="10"/>
  <c r="N719" i="10"/>
  <c r="R718" i="10"/>
  <c r="Q718" i="10"/>
  <c r="O718" i="10"/>
  <c r="N718" i="10"/>
  <c r="R717" i="10"/>
  <c r="Q717" i="10"/>
  <c r="O717" i="10"/>
  <c r="N717" i="10"/>
  <c r="R716" i="10" l="1"/>
  <c r="Q716" i="10"/>
  <c r="O716" i="10"/>
  <c r="N716" i="10"/>
  <c r="R715" i="10"/>
  <c r="Q715" i="10"/>
  <c r="O715" i="10"/>
  <c r="N715" i="10"/>
  <c r="R714" i="10"/>
  <c r="Q714" i="10"/>
  <c r="O714" i="10"/>
  <c r="N714" i="10"/>
  <c r="R713" i="10" l="1"/>
  <c r="Q713" i="10"/>
  <c r="O713" i="10"/>
  <c r="N713" i="10"/>
  <c r="R712" i="10"/>
  <c r="Q712" i="10"/>
  <c r="O712" i="10"/>
  <c r="N712" i="10"/>
  <c r="R708" i="10"/>
  <c r="Q708" i="10"/>
  <c r="O708" i="10"/>
  <c r="N708" i="10"/>
  <c r="V425" i="8" l="1"/>
  <c r="T425" i="8" s="1"/>
  <c r="V422" i="8"/>
  <c r="T422" i="8" s="1"/>
  <c r="V423" i="8"/>
  <c r="U423" i="8" s="1"/>
  <c r="O422" i="8" l="1"/>
  <c r="O425" i="8"/>
  <c r="Q422" i="8"/>
  <c r="Q425" i="8"/>
  <c r="Q423" i="8"/>
  <c r="U422" i="8"/>
  <c r="U425" i="8"/>
  <c r="R425" i="8"/>
  <c r="N425" i="8"/>
  <c r="R422" i="8"/>
  <c r="N422" i="8"/>
  <c r="R423" i="8"/>
  <c r="N423" i="8"/>
  <c r="T423" i="8"/>
  <c r="O423" i="8"/>
  <c r="R709" i="10"/>
  <c r="Q709" i="10"/>
  <c r="O709" i="10"/>
  <c r="N709" i="10"/>
  <c r="R707" i="10"/>
  <c r="Q707" i="10"/>
  <c r="O707" i="10"/>
  <c r="N707" i="10"/>
  <c r="AB349" i="9" l="1"/>
  <c r="AA349" i="9"/>
  <c r="X349" i="9"/>
  <c r="W349" i="9"/>
  <c r="S349" i="9"/>
  <c r="R349" i="9"/>
  <c r="AB351" i="9"/>
  <c r="AA351" i="9"/>
  <c r="X351" i="9"/>
  <c r="W351" i="9"/>
  <c r="S351" i="9"/>
  <c r="R351" i="9"/>
  <c r="AB350" i="9"/>
  <c r="AA350" i="9"/>
  <c r="X350" i="9"/>
  <c r="W350" i="9"/>
  <c r="S350" i="9"/>
  <c r="R350" i="9"/>
  <c r="AB347" i="9"/>
  <c r="AA347" i="9"/>
  <c r="X347" i="9"/>
  <c r="W347" i="9"/>
  <c r="S347" i="9"/>
  <c r="R347" i="9"/>
  <c r="AA346" i="9"/>
  <c r="AB346" i="9"/>
  <c r="W346" i="9"/>
  <c r="X346" i="9"/>
  <c r="R346" i="9"/>
  <c r="S346" i="9"/>
  <c r="AB345" i="9" l="1"/>
  <c r="AA345" i="9"/>
  <c r="X345" i="9"/>
  <c r="W345" i="9"/>
  <c r="S345" i="9"/>
  <c r="R345" i="9"/>
  <c r="V426" i="8" l="1"/>
  <c r="T426" i="8" s="1"/>
  <c r="O426" i="8" l="1"/>
  <c r="U426" i="8"/>
  <c r="Q426" i="8"/>
  <c r="R426" i="8"/>
  <c r="N426" i="8"/>
  <c r="R424" i="8"/>
  <c r="O424" i="8"/>
  <c r="Q424" i="8"/>
  <c r="N424" i="8"/>
  <c r="R706" i="10"/>
  <c r="Q706" i="10"/>
  <c r="O706" i="10"/>
  <c r="N706" i="10"/>
  <c r="R705" i="10"/>
  <c r="Q705" i="10"/>
  <c r="O705" i="10"/>
  <c r="N705" i="10"/>
  <c r="R704" i="10"/>
  <c r="Q704" i="10"/>
  <c r="O704" i="10"/>
  <c r="N704" i="10"/>
  <c r="V421" i="8" l="1"/>
  <c r="R421" i="8" s="1"/>
  <c r="N421" i="8" l="1"/>
  <c r="O421" i="8"/>
  <c r="U421" i="8"/>
  <c r="Q421" i="8"/>
  <c r="T421" i="8"/>
  <c r="V417" i="8"/>
  <c r="U417" i="8" s="1"/>
  <c r="V420" i="8"/>
  <c r="U420" i="8" s="1"/>
  <c r="V415" i="8"/>
  <c r="U415" i="8" s="1"/>
  <c r="V419" i="8"/>
  <c r="T419" i="8" s="1"/>
  <c r="R703" i="10"/>
  <c r="Q703" i="10"/>
  <c r="O703" i="10"/>
  <c r="N703" i="10"/>
  <c r="V418" i="8"/>
  <c r="T418" i="8" s="1"/>
  <c r="U419" i="8" l="1"/>
  <c r="Q420" i="8"/>
  <c r="R417" i="8"/>
  <c r="Q417" i="8"/>
  <c r="N417" i="8"/>
  <c r="T417" i="8"/>
  <c r="O417" i="8"/>
  <c r="O419" i="8"/>
  <c r="Q415" i="8"/>
  <c r="Q419" i="8"/>
  <c r="R420" i="8"/>
  <c r="N420" i="8"/>
  <c r="T420" i="8"/>
  <c r="O420" i="8"/>
  <c r="R415" i="8"/>
  <c r="N415" i="8"/>
  <c r="T415" i="8"/>
  <c r="O415" i="8"/>
  <c r="R419" i="8"/>
  <c r="N419" i="8"/>
  <c r="O418" i="8"/>
  <c r="U418" i="8"/>
  <c r="Q418" i="8"/>
  <c r="R418" i="8"/>
  <c r="N418" i="8"/>
  <c r="R702" i="10"/>
  <c r="Q702" i="10"/>
  <c r="O702" i="10"/>
  <c r="N702" i="10"/>
  <c r="R701" i="10"/>
  <c r="Q701" i="10"/>
  <c r="O701" i="10"/>
  <c r="N701" i="10"/>
  <c r="R700" i="10"/>
  <c r="Q700" i="10"/>
  <c r="O700" i="10"/>
  <c r="N700" i="10"/>
  <c r="O699" i="10"/>
  <c r="R699" i="10"/>
  <c r="Q699" i="10"/>
  <c r="N699" i="10"/>
  <c r="R696" i="10"/>
  <c r="Q696" i="10"/>
  <c r="O696" i="10"/>
  <c r="N696" i="10"/>
  <c r="R694" i="10"/>
  <c r="Q694" i="10"/>
  <c r="O694" i="10"/>
  <c r="N694" i="10"/>
  <c r="R693" i="10"/>
  <c r="Q693" i="10"/>
  <c r="O693" i="10"/>
  <c r="N693" i="10"/>
  <c r="R698" i="10" l="1"/>
  <c r="Q698" i="10"/>
  <c r="O698" i="10"/>
  <c r="N698" i="10"/>
  <c r="R348" i="9" l="1"/>
  <c r="S348" i="9"/>
  <c r="W348" i="9"/>
  <c r="X348" i="9"/>
  <c r="AA348" i="9"/>
  <c r="AB348" i="9"/>
  <c r="V416" i="8"/>
  <c r="R416" i="8" s="1"/>
  <c r="Q416" i="8" l="1"/>
  <c r="U416" i="8"/>
  <c r="O416" i="8"/>
  <c r="N416" i="8"/>
  <c r="T416" i="8"/>
  <c r="Q695" i="10"/>
  <c r="R695" i="10"/>
  <c r="N695" i="10"/>
  <c r="O695" i="10"/>
  <c r="AA344" i="9" l="1"/>
  <c r="AB344" i="9"/>
  <c r="W344" i="9"/>
  <c r="X344" i="9"/>
  <c r="R344" i="9"/>
  <c r="S344" i="9"/>
  <c r="AB342" i="9"/>
  <c r="AA342" i="9"/>
  <c r="W342" i="9"/>
  <c r="X342" i="9"/>
  <c r="R342" i="9"/>
  <c r="S342" i="9"/>
  <c r="AA343" i="9"/>
  <c r="AB343" i="9"/>
  <c r="W343" i="9"/>
  <c r="X343" i="9"/>
  <c r="R343" i="9"/>
  <c r="S343" i="9"/>
  <c r="AB341" i="9"/>
  <c r="AA341" i="9"/>
  <c r="R341" i="9"/>
  <c r="S341" i="9"/>
  <c r="W341" i="9"/>
  <c r="X341" i="9"/>
  <c r="X340" i="9" l="1"/>
  <c r="W340" i="9"/>
  <c r="S340" i="9"/>
  <c r="R340" i="9"/>
  <c r="W335" i="9"/>
  <c r="X335" i="9"/>
  <c r="R335" i="9"/>
  <c r="S335" i="9"/>
  <c r="V414" i="8"/>
  <c r="O414" i="8" s="1"/>
  <c r="R414" i="8" l="1"/>
  <c r="T414" i="8"/>
  <c r="N414" i="8"/>
  <c r="Q414" i="8"/>
  <c r="U414" i="8"/>
  <c r="V413" i="8"/>
  <c r="Q413" i="8" s="1"/>
  <c r="O413" i="8" l="1"/>
  <c r="U413" i="8"/>
  <c r="N413" i="8"/>
  <c r="T413" i="8"/>
  <c r="R413" i="8"/>
  <c r="AA337" i="9"/>
  <c r="AB337" i="9"/>
  <c r="W337" i="9"/>
  <c r="X337" i="9"/>
  <c r="R337" i="9"/>
  <c r="S337" i="9"/>
  <c r="AA336" i="9"/>
  <c r="AB336" i="9"/>
  <c r="R336" i="9"/>
  <c r="S336" i="9"/>
  <c r="W336" i="9"/>
  <c r="X336" i="9"/>
  <c r="AA334" i="9"/>
  <c r="AB334" i="9"/>
  <c r="W334" i="9"/>
  <c r="X334" i="9"/>
  <c r="R334" i="9"/>
  <c r="S334" i="9"/>
  <c r="N692" i="10" l="1"/>
  <c r="O692" i="10"/>
  <c r="Q692" i="10"/>
  <c r="R692" i="10"/>
  <c r="W338" i="9"/>
  <c r="X338" i="9"/>
  <c r="R338" i="9"/>
  <c r="S338" i="9"/>
  <c r="R688" i="10" l="1"/>
  <c r="Q688" i="10"/>
  <c r="O688" i="10"/>
  <c r="N688" i="10"/>
  <c r="N691" i="10"/>
  <c r="O691" i="10"/>
  <c r="Q691" i="10"/>
  <c r="R691" i="10"/>
  <c r="R689" i="10" l="1"/>
  <c r="Q689" i="10"/>
  <c r="O689" i="10"/>
  <c r="N689" i="10"/>
  <c r="N690" i="10"/>
  <c r="O690" i="10"/>
  <c r="Q690" i="10"/>
  <c r="R690" i="10"/>
  <c r="R687" i="10" l="1"/>
  <c r="Q687" i="10"/>
  <c r="O687" i="10"/>
  <c r="N687" i="10"/>
  <c r="V408" i="8" l="1"/>
  <c r="T408" i="8" s="1"/>
  <c r="R686" i="10"/>
  <c r="Q686" i="10"/>
  <c r="O686" i="10"/>
  <c r="N686" i="10"/>
  <c r="N684" i="10"/>
  <c r="O684" i="10"/>
  <c r="Q684" i="10"/>
  <c r="R684" i="10"/>
  <c r="V411" i="8"/>
  <c r="R411" i="8" s="1"/>
  <c r="V409" i="8"/>
  <c r="V410" i="8"/>
  <c r="O410" i="8" s="1"/>
  <c r="V412" i="8"/>
  <c r="O412" i="8" s="1"/>
  <c r="R409" i="8" l="1"/>
  <c r="O409" i="8"/>
  <c r="U408" i="8"/>
  <c r="O408" i="8"/>
  <c r="Q408" i="8"/>
  <c r="R408" i="8"/>
  <c r="N408" i="8"/>
  <c r="N409" i="8"/>
  <c r="Q411" i="8"/>
  <c r="N411" i="8"/>
  <c r="O411" i="8"/>
  <c r="T409" i="8"/>
  <c r="Q410" i="8"/>
  <c r="T410" i="8"/>
  <c r="Q409" i="8"/>
  <c r="N412" i="8"/>
  <c r="N410" i="8"/>
  <c r="Q412" i="8"/>
  <c r="U409" i="8"/>
  <c r="R412" i="8"/>
  <c r="R410" i="8"/>
  <c r="T412" i="8"/>
  <c r="U412" i="8"/>
  <c r="U410" i="8"/>
  <c r="N685" i="10"/>
  <c r="O685" i="10"/>
  <c r="Q685" i="10"/>
  <c r="R685" i="10"/>
  <c r="BV327" i="9"/>
  <c r="BU327" i="9"/>
  <c r="BV328" i="9"/>
  <c r="BU328" i="9"/>
  <c r="BI327" i="9"/>
  <c r="BH327" i="9"/>
  <c r="BI328" i="9"/>
  <c r="BH328" i="9"/>
  <c r="AB327" i="9"/>
  <c r="AA327" i="9"/>
  <c r="AB328" i="9"/>
  <c r="AA328" i="9"/>
  <c r="X327" i="9"/>
  <c r="W327" i="9"/>
  <c r="X328" i="9"/>
  <c r="W328" i="9"/>
  <c r="V407" i="8"/>
  <c r="R407" i="8" s="1"/>
  <c r="V406" i="8"/>
  <c r="R406" i="8" s="1"/>
  <c r="X333" i="9"/>
  <c r="W333" i="9"/>
  <c r="R333" i="9"/>
  <c r="S333" i="9"/>
  <c r="Q407" i="8" l="1"/>
  <c r="O407" i="8"/>
  <c r="U407" i="8"/>
  <c r="N407" i="8"/>
  <c r="T407" i="8"/>
  <c r="Q406" i="8"/>
  <c r="O406" i="8"/>
  <c r="U406" i="8"/>
  <c r="N406" i="8"/>
  <c r="T406" i="8"/>
  <c r="R97" i="10"/>
  <c r="Q97" i="10"/>
  <c r="O97" i="10"/>
  <c r="N97" i="10"/>
  <c r="U406" i="10"/>
  <c r="T406" i="10"/>
  <c r="V405" i="8" l="1"/>
  <c r="Q405" i="8" s="1"/>
  <c r="V404" i="8"/>
  <c r="U404" i="8" s="1"/>
  <c r="V403" i="8"/>
  <c r="T403" i="8" s="1"/>
  <c r="V402" i="8"/>
  <c r="R402" i="8" s="1"/>
  <c r="V400" i="8"/>
  <c r="T400" i="8" s="1"/>
  <c r="V399" i="8"/>
  <c r="T399" i="8" s="1"/>
  <c r="AB331" i="9"/>
  <c r="AA331" i="9"/>
  <c r="X331" i="9"/>
  <c r="W331" i="9"/>
  <c r="S331" i="9"/>
  <c r="R331" i="9"/>
  <c r="X330" i="9"/>
  <c r="W330" i="9"/>
  <c r="S330" i="9"/>
  <c r="R330" i="9"/>
  <c r="AB329" i="9"/>
  <c r="AA329" i="9"/>
  <c r="X329" i="9"/>
  <c r="W329" i="9"/>
  <c r="S329" i="9"/>
  <c r="R329" i="9"/>
  <c r="R683" i="10"/>
  <c r="Q683" i="10"/>
  <c r="O683" i="10"/>
  <c r="N683" i="10"/>
  <c r="V401" i="8"/>
  <c r="R405" i="8" l="1"/>
  <c r="N405" i="8"/>
  <c r="T405" i="8"/>
  <c r="O405" i="8"/>
  <c r="U405" i="8"/>
  <c r="U400" i="8"/>
  <c r="Q404" i="8"/>
  <c r="R404" i="8"/>
  <c r="N404" i="8"/>
  <c r="T404" i="8"/>
  <c r="O404" i="8"/>
  <c r="Q400" i="8"/>
  <c r="O403" i="8"/>
  <c r="Q403" i="8"/>
  <c r="O402" i="8"/>
  <c r="U403" i="8"/>
  <c r="R403" i="8"/>
  <c r="N403" i="8"/>
  <c r="T402" i="8"/>
  <c r="Q402" i="8"/>
  <c r="O400" i="8"/>
  <c r="N402" i="8"/>
  <c r="U402" i="8"/>
  <c r="R400" i="8"/>
  <c r="N400" i="8"/>
  <c r="O399" i="8"/>
  <c r="Q399" i="8"/>
  <c r="U399" i="8"/>
  <c r="R399" i="8"/>
  <c r="N399" i="8"/>
  <c r="Q401" i="8"/>
  <c r="O401" i="8"/>
  <c r="R401" i="8"/>
  <c r="N401" i="8"/>
  <c r="R332" i="9"/>
  <c r="S332" i="9"/>
  <c r="W332" i="9"/>
  <c r="X332" i="9"/>
  <c r="AA332" i="9"/>
  <c r="AB332" i="9"/>
  <c r="R682" i="10" l="1"/>
  <c r="Q682" i="10"/>
  <c r="O682" i="10"/>
  <c r="N682" i="10"/>
  <c r="V398" i="8"/>
  <c r="U398" i="8" s="1"/>
  <c r="V397" i="8"/>
  <c r="U397" i="8" s="1"/>
  <c r="V396" i="8"/>
  <c r="U396" i="8" s="1"/>
  <c r="AA326" i="9"/>
  <c r="AB326" i="9"/>
  <c r="W326" i="9"/>
  <c r="X326" i="9"/>
  <c r="R326" i="9"/>
  <c r="S326" i="9"/>
  <c r="AB325" i="9"/>
  <c r="AA325" i="9"/>
  <c r="X325" i="9"/>
  <c r="W325" i="9"/>
  <c r="S325" i="9"/>
  <c r="R325" i="9"/>
  <c r="AA324" i="9"/>
  <c r="AB324" i="9"/>
  <c r="W324" i="9"/>
  <c r="X324" i="9"/>
  <c r="R324" i="9"/>
  <c r="S324" i="9"/>
  <c r="AA323" i="9"/>
  <c r="AB323" i="9"/>
  <c r="W323" i="9"/>
  <c r="X323" i="9"/>
  <c r="R323" i="9"/>
  <c r="S323" i="9"/>
  <c r="AB322" i="9"/>
  <c r="AA322" i="9"/>
  <c r="X322" i="9"/>
  <c r="W322" i="9"/>
  <c r="S322" i="9"/>
  <c r="R322" i="9"/>
  <c r="AB321" i="9"/>
  <c r="AA321" i="9"/>
  <c r="X321" i="9"/>
  <c r="W321" i="9"/>
  <c r="S321" i="9"/>
  <c r="R321" i="9"/>
  <c r="AB320" i="9"/>
  <c r="AA320" i="9"/>
  <c r="X320" i="9"/>
  <c r="W320" i="9"/>
  <c r="S320" i="9"/>
  <c r="R320" i="9"/>
  <c r="AB318" i="9"/>
  <c r="AA318" i="9"/>
  <c r="X318" i="9"/>
  <c r="W318" i="9"/>
  <c r="S318" i="9"/>
  <c r="R318" i="9"/>
  <c r="AA317" i="9"/>
  <c r="AB317" i="9"/>
  <c r="W317" i="9"/>
  <c r="X317" i="9"/>
  <c r="R317" i="9"/>
  <c r="S317" i="9"/>
  <c r="O398" i="8" l="1"/>
  <c r="Q398" i="8"/>
  <c r="R398" i="8"/>
  <c r="N398" i="8"/>
  <c r="T398" i="8"/>
  <c r="O397" i="8"/>
  <c r="Q397" i="8"/>
  <c r="R397" i="8"/>
  <c r="N397" i="8"/>
  <c r="T397" i="8"/>
  <c r="Q396" i="8"/>
  <c r="R396" i="8"/>
  <c r="N396" i="8"/>
  <c r="T396" i="8"/>
  <c r="O396" i="8"/>
  <c r="R681" i="10"/>
  <c r="Q681" i="10"/>
  <c r="O681" i="10"/>
  <c r="N681" i="10"/>
  <c r="R680" i="10"/>
  <c r="Q680" i="10"/>
  <c r="O680" i="10"/>
  <c r="N680" i="10"/>
  <c r="R679" i="10"/>
  <c r="Q679" i="10"/>
  <c r="O679" i="10"/>
  <c r="N679" i="10"/>
  <c r="R678" i="10"/>
  <c r="Q678" i="10"/>
  <c r="O678" i="10"/>
  <c r="N678" i="10"/>
  <c r="N677" i="10"/>
  <c r="O677" i="10"/>
  <c r="Q677" i="10"/>
  <c r="R677" i="10"/>
  <c r="V395" i="8" l="1"/>
  <c r="T395" i="8" s="1"/>
  <c r="R676" i="10"/>
  <c r="Q676" i="10"/>
  <c r="O676" i="10"/>
  <c r="N676" i="10"/>
  <c r="R675" i="10"/>
  <c r="Q675" i="10"/>
  <c r="O675" i="10"/>
  <c r="N675" i="10"/>
  <c r="V394" i="8"/>
  <c r="T394" i="8" s="1"/>
  <c r="V393" i="8"/>
  <c r="U393" i="8" s="1"/>
  <c r="O394" i="8" l="1"/>
  <c r="O395" i="8"/>
  <c r="Q394" i="8"/>
  <c r="Q395" i="8"/>
  <c r="Q393" i="8"/>
  <c r="U394" i="8"/>
  <c r="U395" i="8"/>
  <c r="R395" i="8"/>
  <c r="N395" i="8"/>
  <c r="R394" i="8"/>
  <c r="N394" i="8"/>
  <c r="R393" i="8"/>
  <c r="N393" i="8"/>
  <c r="T393" i="8"/>
  <c r="O393" i="8"/>
  <c r="AB319" i="9"/>
  <c r="AA319" i="9"/>
  <c r="X319" i="9"/>
  <c r="W319" i="9"/>
  <c r="S319" i="9"/>
  <c r="R319" i="9"/>
  <c r="R674" i="10" l="1"/>
  <c r="Q674" i="10"/>
  <c r="O674" i="10"/>
  <c r="N674" i="10"/>
  <c r="R294" i="10"/>
  <c r="Q294" i="10"/>
  <c r="O294" i="10"/>
  <c r="N294" i="10"/>
  <c r="W314" i="9"/>
  <c r="V392" i="8" l="1"/>
  <c r="U392" i="8" s="1"/>
  <c r="AB316" i="9"/>
  <c r="AA316" i="9"/>
  <c r="X316" i="9"/>
  <c r="W316" i="9"/>
  <c r="S316" i="9"/>
  <c r="R316" i="9"/>
  <c r="AB315" i="9"/>
  <c r="AA315" i="9"/>
  <c r="X315" i="9"/>
  <c r="W315" i="9"/>
  <c r="S315" i="9"/>
  <c r="R315" i="9"/>
  <c r="N392" i="8" l="1"/>
  <c r="Q392" i="8"/>
  <c r="T392" i="8"/>
  <c r="O392" i="8"/>
  <c r="R392" i="8"/>
  <c r="AB310" i="9"/>
  <c r="AA310" i="9"/>
  <c r="Z310" i="9"/>
  <c r="X310" i="9"/>
  <c r="W310" i="9"/>
  <c r="V310" i="9"/>
  <c r="U310" i="9"/>
  <c r="S310" i="9"/>
  <c r="R310" i="9"/>
  <c r="Q310" i="9"/>
  <c r="P310" i="9"/>
  <c r="AA314" i="9"/>
  <c r="AB314" i="9"/>
  <c r="X314" i="9"/>
  <c r="R314" i="9"/>
  <c r="S314" i="9"/>
  <c r="AB313" i="9"/>
  <c r="AA313" i="9"/>
  <c r="X313" i="9"/>
  <c r="W313" i="9"/>
  <c r="S313" i="9"/>
  <c r="R313" i="9"/>
  <c r="R673" i="10" l="1"/>
  <c r="Q673" i="10"/>
  <c r="O673" i="10"/>
  <c r="N673" i="10"/>
  <c r="R672" i="10"/>
  <c r="Q672" i="10"/>
  <c r="O672" i="10"/>
  <c r="N672" i="10"/>
  <c r="R671" i="10"/>
  <c r="Q671" i="10"/>
  <c r="O671" i="10"/>
  <c r="N671" i="10"/>
  <c r="R670" i="10"/>
  <c r="Q670" i="10"/>
  <c r="O670" i="10"/>
  <c r="N670" i="10"/>
  <c r="R669" i="10"/>
  <c r="Q669" i="10"/>
  <c r="O669" i="10"/>
  <c r="N669" i="10"/>
  <c r="R667" i="10"/>
  <c r="Q667" i="10"/>
  <c r="O667" i="10"/>
  <c r="N667" i="10"/>
  <c r="R666" i="10"/>
  <c r="Q666" i="10"/>
  <c r="O666" i="10"/>
  <c r="N666" i="10"/>
  <c r="R665" i="10"/>
  <c r="Q665" i="10"/>
  <c r="O665" i="10"/>
  <c r="N665" i="10"/>
  <c r="R664" i="10"/>
  <c r="Q664" i="10"/>
  <c r="O664" i="10"/>
  <c r="N664" i="10"/>
  <c r="R663" i="10"/>
  <c r="Q663" i="10"/>
  <c r="O663" i="10"/>
  <c r="N663" i="10"/>
  <c r="R662" i="10"/>
  <c r="Q662" i="10"/>
  <c r="O662" i="10"/>
  <c r="N662" i="10"/>
  <c r="R668" i="10"/>
  <c r="Q668" i="10"/>
  <c r="O668" i="10"/>
  <c r="N668" i="10"/>
  <c r="V391" i="8" l="1"/>
  <c r="U391" i="8" s="1"/>
  <c r="AB312" i="9"/>
  <c r="AA312" i="9"/>
  <c r="X312" i="9"/>
  <c r="W312" i="9"/>
  <c r="S312" i="9"/>
  <c r="R312" i="9"/>
  <c r="N391" i="8" l="1"/>
  <c r="Q391" i="8"/>
  <c r="T391" i="8"/>
  <c r="O391" i="8"/>
  <c r="R391" i="8"/>
  <c r="AB311" i="9"/>
  <c r="AA311" i="9"/>
  <c r="X311" i="9"/>
  <c r="W311" i="9"/>
  <c r="S311" i="9"/>
  <c r="R311" i="9"/>
  <c r="V390" i="8" l="1"/>
  <c r="U390" i="8" s="1"/>
  <c r="R661" i="10"/>
  <c r="Q661" i="10"/>
  <c r="O661" i="10"/>
  <c r="N661" i="10"/>
  <c r="R660" i="10"/>
  <c r="Q660" i="10"/>
  <c r="O660" i="10"/>
  <c r="N660" i="10"/>
  <c r="R659" i="10"/>
  <c r="Q659" i="10"/>
  <c r="O659" i="10"/>
  <c r="N659" i="10"/>
  <c r="V389" i="8"/>
  <c r="U389" i="8" s="1"/>
  <c r="AB309" i="9"/>
  <c r="AA309" i="9"/>
  <c r="X309" i="9"/>
  <c r="W309" i="9"/>
  <c r="S309" i="9"/>
  <c r="R309" i="9"/>
  <c r="AB308" i="9"/>
  <c r="AA308" i="9"/>
  <c r="X308" i="9"/>
  <c r="W308" i="9"/>
  <c r="S308" i="9"/>
  <c r="R308" i="9"/>
  <c r="Q390" i="8" l="1"/>
  <c r="N390" i="8"/>
  <c r="T390" i="8"/>
  <c r="O390" i="8"/>
  <c r="R390" i="8"/>
  <c r="N389" i="8"/>
  <c r="Q389" i="8"/>
  <c r="T389" i="8"/>
  <c r="O389" i="8"/>
  <c r="R389" i="8"/>
  <c r="V388" i="8"/>
  <c r="U388" i="8" s="1"/>
  <c r="V387" i="8"/>
  <c r="U387" i="8" s="1"/>
  <c r="R658" i="10"/>
  <c r="Q658" i="10"/>
  <c r="O658" i="10"/>
  <c r="N658" i="10"/>
  <c r="Q388" i="8" l="1"/>
  <c r="N388" i="8"/>
  <c r="T388" i="8"/>
  <c r="N387" i="8"/>
  <c r="Q387" i="8"/>
  <c r="T387" i="8"/>
  <c r="O387" i="8"/>
  <c r="R387" i="8"/>
  <c r="O388" i="8"/>
  <c r="R388" i="8"/>
  <c r="AB305" i="9"/>
  <c r="AA305" i="9"/>
  <c r="X305" i="9"/>
  <c r="W305" i="9"/>
  <c r="S305" i="9"/>
  <c r="R305" i="9"/>
  <c r="AA307" i="9"/>
  <c r="AB307" i="9"/>
  <c r="W307" i="9"/>
  <c r="X307" i="9"/>
  <c r="R307" i="9"/>
  <c r="S307" i="9"/>
  <c r="AB306" i="9"/>
  <c r="AA306" i="9"/>
  <c r="X306" i="9"/>
  <c r="W306" i="9"/>
  <c r="R306" i="9"/>
  <c r="S306" i="9"/>
  <c r="R657" i="10" l="1"/>
  <c r="Q657" i="10"/>
  <c r="O657" i="10"/>
  <c r="N657" i="10"/>
  <c r="AA304" i="9" l="1"/>
  <c r="AB304" i="9"/>
  <c r="W304" i="9"/>
  <c r="X304" i="9"/>
  <c r="R304" i="9"/>
  <c r="S304" i="9"/>
  <c r="V386" i="8"/>
  <c r="U386" i="8" s="1"/>
  <c r="V385" i="8"/>
  <c r="U385" i="8" s="1"/>
  <c r="AB303" i="9"/>
  <c r="AA303" i="9"/>
  <c r="X303" i="9"/>
  <c r="W303" i="9"/>
  <c r="S303" i="9"/>
  <c r="R303" i="9"/>
  <c r="R656" i="10"/>
  <c r="Q656" i="10"/>
  <c r="O656" i="10"/>
  <c r="N656" i="10"/>
  <c r="R655" i="10"/>
  <c r="Q655" i="10"/>
  <c r="O655" i="10"/>
  <c r="N655" i="10"/>
  <c r="N386" i="8" l="1"/>
  <c r="Q386" i="8"/>
  <c r="T386" i="8"/>
  <c r="O386" i="8"/>
  <c r="R386" i="8"/>
  <c r="O385" i="8"/>
  <c r="R385" i="8"/>
  <c r="N385" i="8"/>
  <c r="Q385" i="8"/>
  <c r="T385" i="8"/>
  <c r="R654" i="10"/>
  <c r="Q654" i="10"/>
  <c r="O654" i="10"/>
  <c r="N654" i="10"/>
  <c r="V384" i="8"/>
  <c r="U384" i="8" s="1"/>
  <c r="V383" i="8"/>
  <c r="U383" i="8" s="1"/>
  <c r="V382" i="8"/>
  <c r="U382" i="8" s="1"/>
  <c r="V381" i="8"/>
  <c r="U381" i="8" s="1"/>
  <c r="AB302" i="9"/>
  <c r="AA302" i="9"/>
  <c r="X302" i="9"/>
  <c r="W302" i="9"/>
  <c r="S302" i="9"/>
  <c r="R302" i="9"/>
  <c r="AB301" i="9"/>
  <c r="AA301" i="9"/>
  <c r="X301" i="9"/>
  <c r="W301" i="9"/>
  <c r="S301" i="9"/>
  <c r="R301" i="9"/>
  <c r="V380" i="8"/>
  <c r="U380" i="8" s="1"/>
  <c r="R653" i="10"/>
  <c r="Q653" i="10"/>
  <c r="O653" i="10"/>
  <c r="N653" i="10"/>
  <c r="R652" i="10"/>
  <c r="Q652" i="10"/>
  <c r="O652" i="10"/>
  <c r="N652" i="10"/>
  <c r="R651" i="10"/>
  <c r="Q651" i="10"/>
  <c r="O651" i="10"/>
  <c r="N651" i="10"/>
  <c r="R650" i="10"/>
  <c r="Q650" i="10"/>
  <c r="O650" i="10"/>
  <c r="N650" i="10"/>
  <c r="AB300" i="9"/>
  <c r="AA300" i="9"/>
  <c r="X300" i="9"/>
  <c r="W300" i="9"/>
  <c r="S300" i="9"/>
  <c r="R300" i="9"/>
  <c r="V379" i="8"/>
  <c r="U379" i="8" s="1"/>
  <c r="V378" i="8"/>
  <c r="U378" i="8" s="1"/>
  <c r="AB299" i="9"/>
  <c r="AA299" i="9"/>
  <c r="X299" i="9"/>
  <c r="W299" i="9"/>
  <c r="S299" i="9"/>
  <c r="R299" i="9"/>
  <c r="AB298" i="9"/>
  <c r="AA298" i="9"/>
  <c r="X298" i="9"/>
  <c r="W298" i="9"/>
  <c r="S298" i="9"/>
  <c r="R298" i="9"/>
  <c r="V377" i="8"/>
  <c r="U377" i="8" s="1"/>
  <c r="R649" i="10"/>
  <c r="Q649" i="10"/>
  <c r="O649" i="10"/>
  <c r="N649" i="10"/>
  <c r="R648" i="10"/>
  <c r="Q648" i="10"/>
  <c r="O648" i="10"/>
  <c r="N648" i="10"/>
  <c r="R647" i="10"/>
  <c r="Q647" i="10"/>
  <c r="O647" i="10"/>
  <c r="N647" i="10"/>
  <c r="R646" i="10"/>
  <c r="Q646" i="10"/>
  <c r="O646" i="10"/>
  <c r="N646" i="10"/>
  <c r="R645" i="10"/>
  <c r="Q645" i="10"/>
  <c r="O645" i="10"/>
  <c r="N645" i="10"/>
  <c r="R644" i="10"/>
  <c r="Q644" i="10"/>
  <c r="O644" i="10"/>
  <c r="N644" i="10"/>
  <c r="R643" i="10"/>
  <c r="Q643" i="10"/>
  <c r="O643" i="10"/>
  <c r="N643" i="10"/>
  <c r="R642" i="10"/>
  <c r="Q642" i="10"/>
  <c r="O642" i="10"/>
  <c r="N642" i="10"/>
  <c r="R641" i="10"/>
  <c r="Q641" i="10"/>
  <c r="O641" i="10"/>
  <c r="N641" i="10"/>
  <c r="R640" i="10"/>
  <c r="Q640" i="10"/>
  <c r="O640" i="10"/>
  <c r="N640" i="10"/>
  <c r="BP297" i="9"/>
  <c r="BO297" i="9"/>
  <c r="BM297" i="9"/>
  <c r="BL297" i="9"/>
  <c r="X297" i="9"/>
  <c r="W297" i="9"/>
  <c r="S297" i="9"/>
  <c r="R297" i="9"/>
  <c r="U224" i="8"/>
  <c r="T224" i="8"/>
  <c r="R224" i="8"/>
  <c r="Q224" i="8"/>
  <c r="O224" i="8"/>
  <c r="N224" i="8"/>
  <c r="AA296" i="9"/>
  <c r="AB296" i="9"/>
  <c r="W296" i="9"/>
  <c r="X296" i="9"/>
  <c r="R296" i="9"/>
  <c r="S296" i="9"/>
  <c r="Q384" i="8" l="1"/>
  <c r="Q383" i="8"/>
  <c r="N384" i="8"/>
  <c r="T384" i="8"/>
  <c r="O384" i="8"/>
  <c r="R384" i="8"/>
  <c r="N383" i="8"/>
  <c r="T383" i="8"/>
  <c r="O383" i="8"/>
  <c r="R383" i="8"/>
  <c r="Q382" i="8"/>
  <c r="N382" i="8"/>
  <c r="T382" i="8"/>
  <c r="O382" i="8"/>
  <c r="R382" i="8"/>
  <c r="N381" i="8"/>
  <c r="Q381" i="8"/>
  <c r="T381" i="8"/>
  <c r="O381" i="8"/>
  <c r="R381" i="8"/>
  <c r="N380" i="8"/>
  <c r="Q380" i="8"/>
  <c r="T380" i="8"/>
  <c r="O380" i="8"/>
  <c r="R380" i="8"/>
  <c r="Q379" i="8"/>
  <c r="N379" i="8"/>
  <c r="T379" i="8"/>
  <c r="O377" i="8"/>
  <c r="R377" i="8"/>
  <c r="N377" i="8"/>
  <c r="Q377" i="8"/>
  <c r="T377" i="8"/>
  <c r="O379" i="8"/>
  <c r="R379" i="8"/>
  <c r="N378" i="8"/>
  <c r="Q378" i="8"/>
  <c r="T378" i="8"/>
  <c r="O378" i="8"/>
  <c r="R378" i="8"/>
  <c r="R632" i="10"/>
  <c r="Q632" i="10"/>
  <c r="O632" i="10"/>
  <c r="N632" i="10"/>
  <c r="R639" i="10" l="1"/>
  <c r="Q639" i="10"/>
  <c r="O639" i="10"/>
  <c r="N639" i="10"/>
  <c r="U638" i="10"/>
  <c r="T638" i="10"/>
  <c r="V376" i="8"/>
  <c r="U376" i="8" s="1"/>
  <c r="V375" i="8"/>
  <c r="U375" i="8" s="1"/>
  <c r="R295" i="9"/>
  <c r="X295" i="9"/>
  <c r="W295" i="9"/>
  <c r="S295" i="9"/>
  <c r="AB295" i="9"/>
  <c r="AA295" i="9"/>
  <c r="Q9" i="6"/>
  <c r="P9" i="6"/>
  <c r="Q8" i="6"/>
  <c r="P8" i="6"/>
  <c r="Q7" i="6"/>
  <c r="P7" i="6"/>
  <c r="P4" i="6"/>
  <c r="AT4" i="6"/>
  <c r="AS4" i="6"/>
  <c r="R637" i="10"/>
  <c r="Q637" i="10"/>
  <c r="O637" i="10"/>
  <c r="N637" i="10"/>
  <c r="Q376" i="8" l="1"/>
  <c r="N376" i="8"/>
  <c r="T376" i="8"/>
  <c r="O376" i="8"/>
  <c r="R376" i="8"/>
  <c r="Q375" i="8"/>
  <c r="N375" i="8"/>
  <c r="T375" i="8"/>
  <c r="O375" i="8"/>
  <c r="R375" i="8"/>
  <c r="R294" i="9"/>
  <c r="S294" i="9"/>
  <c r="W294" i="9"/>
  <c r="X294" i="9"/>
  <c r="AA294" i="9"/>
  <c r="AB294" i="9"/>
  <c r="R636" i="10"/>
  <c r="Q636" i="10"/>
  <c r="O636" i="10"/>
  <c r="N636" i="10"/>
  <c r="R635" i="10"/>
  <c r="Q635" i="10"/>
  <c r="O635" i="10"/>
  <c r="N635" i="10"/>
  <c r="V374" i="8"/>
  <c r="U374" i="8" s="1"/>
  <c r="V373" i="8"/>
  <c r="U373" i="8" s="1"/>
  <c r="R634" i="10"/>
  <c r="Q634" i="10"/>
  <c r="O634" i="10"/>
  <c r="N634" i="10"/>
  <c r="R633" i="10"/>
  <c r="Q633" i="10"/>
  <c r="O633" i="10"/>
  <c r="N633" i="10"/>
  <c r="R431" i="10"/>
  <c r="Q431" i="10"/>
  <c r="O431" i="10"/>
  <c r="N431" i="10"/>
  <c r="U372" i="8"/>
  <c r="T372" i="8"/>
  <c r="R372" i="8"/>
  <c r="Q372" i="8"/>
  <c r="O372" i="8"/>
  <c r="N372" i="8"/>
  <c r="V371" i="8"/>
  <c r="U371" i="8" s="1"/>
  <c r="Q373" i="8" l="1"/>
  <c r="Q374" i="8"/>
  <c r="N373" i="8"/>
  <c r="T373" i="8"/>
  <c r="N374" i="8"/>
  <c r="T374" i="8"/>
  <c r="O374" i="8"/>
  <c r="R374" i="8"/>
  <c r="O373" i="8"/>
  <c r="R373" i="8"/>
  <c r="Q371" i="8"/>
  <c r="N371" i="8"/>
  <c r="T371" i="8"/>
  <c r="O371" i="8"/>
  <c r="R371" i="8"/>
  <c r="R303" i="10" l="1"/>
  <c r="Q303" i="10"/>
  <c r="O303" i="10"/>
  <c r="N303" i="10"/>
  <c r="R631" i="10"/>
  <c r="Q631" i="10"/>
  <c r="O631" i="10"/>
  <c r="N631" i="10"/>
  <c r="V370" i="8"/>
  <c r="U370" i="8" s="1"/>
  <c r="V369" i="8"/>
  <c r="U369" i="8" s="1"/>
  <c r="R630" i="10"/>
  <c r="Q630" i="10"/>
  <c r="O630" i="10"/>
  <c r="N630" i="10"/>
  <c r="R629" i="10"/>
  <c r="Q629" i="10"/>
  <c r="O629" i="10"/>
  <c r="N629" i="10"/>
  <c r="BP293" i="9"/>
  <c r="BO293" i="9"/>
  <c r="BM293" i="9"/>
  <c r="BL293" i="9"/>
  <c r="X293" i="9"/>
  <c r="W293" i="9"/>
  <c r="S293" i="9"/>
  <c r="R293" i="9"/>
  <c r="BP292" i="9"/>
  <c r="BO292" i="9"/>
  <c r="BM292" i="9"/>
  <c r="BL292" i="9"/>
  <c r="X292" i="9"/>
  <c r="W292" i="9"/>
  <c r="S292" i="9"/>
  <c r="R292" i="9"/>
  <c r="AB290" i="9"/>
  <c r="AA290" i="9"/>
  <c r="X290" i="9"/>
  <c r="W290" i="9"/>
  <c r="S290" i="9"/>
  <c r="R290" i="9"/>
  <c r="AB291" i="9"/>
  <c r="AA291" i="9"/>
  <c r="X291" i="9"/>
  <c r="W291" i="9"/>
  <c r="S291" i="9"/>
  <c r="R291" i="9"/>
  <c r="AB289" i="9"/>
  <c r="R289" i="9"/>
  <c r="AA289" i="9"/>
  <c r="W289" i="9"/>
  <c r="X289" i="9"/>
  <c r="S289" i="9"/>
  <c r="V368" i="8"/>
  <c r="U368" i="8" s="1"/>
  <c r="Q370" i="8" l="1"/>
  <c r="Q369" i="8"/>
  <c r="N369" i="8"/>
  <c r="T369" i="8"/>
  <c r="N370" i="8"/>
  <c r="T370" i="8"/>
  <c r="O370" i="8"/>
  <c r="R370" i="8"/>
  <c r="O369" i="8"/>
  <c r="R369" i="8"/>
  <c r="N368" i="8"/>
  <c r="Q368" i="8"/>
  <c r="T368" i="8"/>
  <c r="O368" i="8"/>
  <c r="R368" i="8"/>
  <c r="V367" i="8" l="1"/>
  <c r="U367" i="8" s="1"/>
  <c r="Q367" i="8" l="1"/>
  <c r="N367" i="8"/>
  <c r="T367" i="8"/>
  <c r="O367" i="8"/>
  <c r="R367" i="8"/>
  <c r="R628" i="10" l="1"/>
  <c r="Q628" i="10"/>
  <c r="O628" i="10"/>
  <c r="N628" i="10"/>
  <c r="V366" i="8"/>
  <c r="U366" i="8" s="1"/>
  <c r="Q366" i="8" l="1"/>
  <c r="N366" i="8"/>
  <c r="T366" i="8"/>
  <c r="O366" i="8"/>
  <c r="R366" i="8"/>
  <c r="R627" i="10" l="1"/>
  <c r="Q627" i="10"/>
  <c r="O627" i="10"/>
  <c r="N627" i="10"/>
  <c r="R626" i="10"/>
  <c r="Q626" i="10"/>
  <c r="O626" i="10"/>
  <c r="N626" i="10"/>
  <c r="V365" i="8"/>
  <c r="U365" i="8" s="1"/>
  <c r="AB288" i="9"/>
  <c r="AA288" i="9"/>
  <c r="X288" i="9"/>
  <c r="W288" i="9"/>
  <c r="S288" i="9"/>
  <c r="R288" i="9"/>
  <c r="AB287" i="9"/>
  <c r="AA287" i="9"/>
  <c r="X287" i="9"/>
  <c r="W287" i="9"/>
  <c r="S287" i="9"/>
  <c r="R287" i="9"/>
  <c r="AB286" i="9"/>
  <c r="AA286" i="9"/>
  <c r="X286" i="9"/>
  <c r="W286" i="9"/>
  <c r="S286" i="9"/>
  <c r="R286" i="9"/>
  <c r="Q365" i="8" l="1"/>
  <c r="N365" i="8"/>
  <c r="T365" i="8"/>
  <c r="O365" i="8"/>
  <c r="R365" i="8"/>
  <c r="R625" i="10"/>
  <c r="Q625" i="10"/>
  <c r="O625" i="10"/>
  <c r="N625" i="10"/>
  <c r="AB285" i="9" l="1"/>
  <c r="AA285" i="9"/>
  <c r="X285" i="9"/>
  <c r="W285" i="9"/>
  <c r="S285" i="9"/>
  <c r="R285" i="9"/>
  <c r="AB284" i="9"/>
  <c r="AA284" i="9"/>
  <c r="X284" i="9"/>
  <c r="W284" i="9"/>
  <c r="S284" i="9"/>
  <c r="R284" i="9"/>
  <c r="R624" i="10"/>
  <c r="Q624" i="10"/>
  <c r="O624" i="10"/>
  <c r="N624" i="10"/>
  <c r="V364" i="8"/>
  <c r="U364" i="8" s="1"/>
  <c r="N364" i="8" l="1"/>
  <c r="Q364" i="8"/>
  <c r="T364" i="8"/>
  <c r="O364" i="8"/>
  <c r="R364" i="8"/>
  <c r="AD282" i="9"/>
  <c r="AC282" i="9"/>
  <c r="BP282" i="9"/>
  <c r="BO282" i="9"/>
  <c r="BM282" i="9"/>
  <c r="BL282" i="9"/>
  <c r="W282" i="9"/>
  <c r="X282" i="9"/>
  <c r="R282" i="9"/>
  <c r="S282" i="9"/>
  <c r="R623" i="10" l="1"/>
  <c r="Q623" i="10"/>
  <c r="O623" i="10"/>
  <c r="N623" i="10"/>
  <c r="R622" i="10"/>
  <c r="Q622" i="10"/>
  <c r="O622" i="10"/>
  <c r="N622" i="10"/>
  <c r="R621" i="10"/>
  <c r="Q621" i="10"/>
  <c r="O621" i="10"/>
  <c r="N621" i="10"/>
  <c r="AD281" i="9" l="1"/>
  <c r="AC281" i="9"/>
  <c r="AB281" i="9"/>
  <c r="AA281" i="9"/>
  <c r="X281" i="9"/>
  <c r="W281" i="9"/>
  <c r="S281" i="9"/>
  <c r="R281" i="9"/>
  <c r="AB280" i="9"/>
  <c r="AA280" i="9"/>
  <c r="X280" i="9"/>
  <c r="W280" i="9"/>
  <c r="S280" i="9"/>
  <c r="R280" i="9"/>
  <c r="AA279" i="9"/>
  <c r="AB279" i="9"/>
  <c r="W279" i="9"/>
  <c r="X279" i="9"/>
  <c r="R279" i="9"/>
  <c r="S279" i="9"/>
  <c r="V363" i="8"/>
  <c r="O363" i="8" s="1"/>
  <c r="AB278" i="9"/>
  <c r="AA278" i="9"/>
  <c r="X278" i="9"/>
  <c r="W278" i="9"/>
  <c r="S278" i="9"/>
  <c r="R278" i="9"/>
  <c r="AB277" i="9"/>
  <c r="AA277" i="9"/>
  <c r="X277" i="9"/>
  <c r="W277" i="9"/>
  <c r="S277" i="9"/>
  <c r="R277" i="9"/>
  <c r="U363" i="8" l="1"/>
  <c r="R363" i="8"/>
  <c r="Q363" i="8"/>
  <c r="T363" i="8"/>
  <c r="N363" i="8"/>
  <c r="R620" i="10" l="1"/>
  <c r="Q620" i="10"/>
  <c r="O620" i="10"/>
  <c r="N620" i="10"/>
  <c r="V362" i="8"/>
  <c r="U362" i="8" s="1"/>
  <c r="AB276" i="9"/>
  <c r="AA276" i="9"/>
  <c r="X276" i="9"/>
  <c r="W276" i="9"/>
  <c r="S276" i="9"/>
  <c r="R276" i="9"/>
  <c r="O362" i="8" l="1"/>
  <c r="R362" i="8"/>
  <c r="N362" i="8"/>
  <c r="Q362" i="8"/>
  <c r="T362" i="8"/>
  <c r="R275" i="9" l="1"/>
  <c r="S275" i="9"/>
  <c r="W275" i="9"/>
  <c r="X275" i="9"/>
  <c r="AA275" i="9"/>
  <c r="AB275" i="9"/>
  <c r="V361" i="8"/>
  <c r="U361" i="8" s="1"/>
  <c r="Q361" i="8" l="1"/>
  <c r="N361" i="8"/>
  <c r="T361" i="8"/>
  <c r="O361" i="8"/>
  <c r="R361" i="8"/>
  <c r="AB274" i="9" l="1"/>
  <c r="AA274" i="9"/>
  <c r="X274" i="9"/>
  <c r="W274" i="9"/>
  <c r="S274" i="9"/>
  <c r="R274" i="9"/>
  <c r="AB273" i="9"/>
  <c r="AA273" i="9"/>
  <c r="X273" i="9"/>
  <c r="W273" i="9"/>
  <c r="S273" i="9"/>
  <c r="R273" i="9"/>
  <c r="AB272" i="9"/>
  <c r="AA272" i="9"/>
  <c r="X272" i="9"/>
  <c r="W272" i="9"/>
  <c r="S272" i="9"/>
  <c r="R272" i="9"/>
  <c r="AD272" i="9"/>
  <c r="AC272" i="9"/>
  <c r="V360" i="8"/>
  <c r="U360" i="8" s="1"/>
  <c r="R619" i="10"/>
  <c r="Q619" i="10"/>
  <c r="O619" i="10"/>
  <c r="N619" i="10"/>
  <c r="R618" i="10"/>
  <c r="Q618" i="10"/>
  <c r="O618" i="10"/>
  <c r="N618" i="10"/>
  <c r="T360" i="8" l="1"/>
  <c r="N360" i="8"/>
  <c r="Q360" i="8"/>
  <c r="O360" i="8"/>
  <c r="R360" i="8"/>
  <c r="R617" i="10"/>
  <c r="Q617" i="10"/>
  <c r="O617" i="10"/>
  <c r="N617" i="10"/>
  <c r="R616" i="10"/>
  <c r="Q616" i="10"/>
  <c r="O616" i="10"/>
  <c r="N616" i="10"/>
  <c r="V359" i="8" l="1"/>
  <c r="U359" i="8" s="1"/>
  <c r="V358" i="8"/>
  <c r="U358" i="8" s="1"/>
  <c r="R615" i="10"/>
  <c r="Q615" i="10"/>
  <c r="O615" i="10"/>
  <c r="N615" i="10"/>
  <c r="R614" i="10"/>
  <c r="Q614" i="10"/>
  <c r="O614" i="10"/>
  <c r="N614" i="10"/>
  <c r="Q606" i="10"/>
  <c r="R606" i="10"/>
  <c r="Q607" i="10"/>
  <c r="R607" i="10"/>
  <c r="Q608" i="10"/>
  <c r="R608" i="10"/>
  <c r="Q609" i="10"/>
  <c r="R609" i="10"/>
  <c r="Q610" i="10"/>
  <c r="R610" i="10"/>
  <c r="Q611" i="10"/>
  <c r="R611" i="10"/>
  <c r="Q612" i="10"/>
  <c r="R612" i="10"/>
  <c r="Q613" i="10"/>
  <c r="R613" i="10"/>
  <c r="N606" i="10"/>
  <c r="O606" i="10"/>
  <c r="N607" i="10"/>
  <c r="O607" i="10"/>
  <c r="N608" i="10"/>
  <c r="O608" i="10"/>
  <c r="N609" i="10"/>
  <c r="O609" i="10"/>
  <c r="N610" i="10"/>
  <c r="O610" i="10"/>
  <c r="N611" i="10"/>
  <c r="O611" i="10"/>
  <c r="N612" i="10"/>
  <c r="O612" i="10"/>
  <c r="N613" i="10"/>
  <c r="O613" i="10"/>
  <c r="V357" i="8"/>
  <c r="T357" i="8" s="1"/>
  <c r="Q356" i="8"/>
  <c r="R356" i="8"/>
  <c r="N356" i="8"/>
  <c r="O356" i="8"/>
  <c r="N359" i="8" l="1"/>
  <c r="Q359" i="8"/>
  <c r="Q358" i="8"/>
  <c r="T359" i="8"/>
  <c r="N358" i="8"/>
  <c r="T358" i="8"/>
  <c r="O357" i="8"/>
  <c r="R357" i="8"/>
  <c r="U357" i="8"/>
  <c r="N357" i="8"/>
  <c r="Q357" i="8"/>
  <c r="O358" i="8"/>
  <c r="R358" i="8"/>
  <c r="O359" i="8"/>
  <c r="R359" i="8"/>
  <c r="AB270" i="9"/>
  <c r="AA270" i="9"/>
  <c r="X270" i="9"/>
  <c r="W270" i="9"/>
  <c r="S270" i="9"/>
  <c r="R270" i="9"/>
  <c r="R605" i="10" l="1"/>
  <c r="Q605" i="10"/>
  <c r="O605" i="10"/>
  <c r="N605" i="10"/>
  <c r="R604" i="10"/>
  <c r="Q604" i="10"/>
  <c r="O604" i="10"/>
  <c r="N604" i="10"/>
  <c r="R603" i="10"/>
  <c r="Q603" i="10"/>
  <c r="O603" i="10"/>
  <c r="N603" i="10"/>
  <c r="N597" i="10" l="1"/>
  <c r="O597" i="10"/>
  <c r="Q597" i="10"/>
  <c r="R597" i="10"/>
  <c r="R602" i="10"/>
  <c r="Q602" i="10"/>
  <c r="O602" i="10"/>
  <c r="N602" i="10"/>
  <c r="R601" i="10"/>
  <c r="Q601" i="10"/>
  <c r="O601" i="10"/>
  <c r="N601" i="10"/>
  <c r="R600" i="10"/>
  <c r="Q600" i="10"/>
  <c r="O600" i="10"/>
  <c r="N600" i="10"/>
  <c r="R599" i="10"/>
  <c r="Q599" i="10"/>
  <c r="O599" i="10"/>
  <c r="N599" i="10"/>
  <c r="R598" i="10"/>
  <c r="Q598" i="10"/>
  <c r="O598" i="10"/>
  <c r="N598" i="10"/>
  <c r="R596" i="10"/>
  <c r="Q596" i="10"/>
  <c r="O596" i="10"/>
  <c r="N596" i="10"/>
  <c r="R595" i="10"/>
  <c r="Q595" i="10"/>
  <c r="O595" i="10"/>
  <c r="N595" i="10"/>
  <c r="R594" i="10"/>
  <c r="Q594" i="10"/>
  <c r="O594" i="10"/>
  <c r="N594" i="10"/>
  <c r="R593" i="10"/>
  <c r="Q593" i="10"/>
  <c r="O593" i="10"/>
  <c r="N593" i="10"/>
  <c r="R592" i="10"/>
  <c r="Q592" i="10"/>
  <c r="O592" i="10"/>
  <c r="N592" i="10"/>
  <c r="R591" i="10"/>
  <c r="Q591" i="10"/>
  <c r="O591" i="10"/>
  <c r="N591" i="10"/>
  <c r="W269" i="9" l="1"/>
  <c r="X269" i="9"/>
  <c r="R269" i="9"/>
  <c r="S269" i="9"/>
  <c r="R590" i="10"/>
  <c r="Q590" i="10"/>
  <c r="O590" i="10"/>
  <c r="N590" i="10"/>
  <c r="R589" i="10"/>
  <c r="Q589" i="10"/>
  <c r="O589" i="10"/>
  <c r="N589" i="10"/>
  <c r="R588" i="10"/>
  <c r="Q588" i="10"/>
  <c r="O588" i="10"/>
  <c r="N588" i="10"/>
  <c r="R587" i="10"/>
  <c r="Q587" i="10"/>
  <c r="O587" i="10"/>
  <c r="N587" i="10"/>
  <c r="V355" i="8"/>
  <c r="U355" i="8" s="1"/>
  <c r="X268" i="9"/>
  <c r="W268" i="9"/>
  <c r="S268" i="9"/>
  <c r="R268" i="9"/>
  <c r="X267" i="9"/>
  <c r="W267" i="9"/>
  <c r="S267" i="9"/>
  <c r="R267" i="9"/>
  <c r="X266" i="9"/>
  <c r="W266" i="9"/>
  <c r="S266" i="9"/>
  <c r="R266" i="9"/>
  <c r="W265" i="9"/>
  <c r="X265" i="9"/>
  <c r="R265" i="9"/>
  <c r="S265" i="9"/>
  <c r="V354" i="8"/>
  <c r="U354" i="8" s="1"/>
  <c r="AA264" i="9"/>
  <c r="AB264" i="9"/>
  <c r="W264" i="9"/>
  <c r="X264" i="9"/>
  <c r="R264" i="9"/>
  <c r="S264" i="9"/>
  <c r="R586" i="10"/>
  <c r="Q586" i="10"/>
  <c r="O586" i="10"/>
  <c r="N586" i="10"/>
  <c r="R585" i="10"/>
  <c r="Q585" i="10"/>
  <c r="O585" i="10"/>
  <c r="N585" i="10"/>
  <c r="R584" i="10"/>
  <c r="Q584" i="10"/>
  <c r="O584" i="10"/>
  <c r="N584" i="10"/>
  <c r="R583" i="10"/>
  <c r="Q583" i="10"/>
  <c r="O583" i="10"/>
  <c r="N583" i="10"/>
  <c r="W263" i="9"/>
  <c r="X263" i="9"/>
  <c r="R263" i="9"/>
  <c r="S263" i="9"/>
  <c r="AA262" i="9"/>
  <c r="AB262" i="9"/>
  <c r="W262" i="9"/>
  <c r="X262" i="9"/>
  <c r="R262" i="9"/>
  <c r="S262" i="9"/>
  <c r="R582" i="10"/>
  <c r="Q582" i="10"/>
  <c r="O582" i="10"/>
  <c r="N582" i="10"/>
  <c r="R581" i="10"/>
  <c r="Q581" i="10"/>
  <c r="O581" i="10"/>
  <c r="N581" i="10"/>
  <c r="V353" i="8"/>
  <c r="U353" i="8" s="1"/>
  <c r="R260" i="9"/>
  <c r="S260" i="9"/>
  <c r="R261" i="9"/>
  <c r="S261" i="9"/>
  <c r="W260" i="9"/>
  <c r="X260" i="9"/>
  <c r="W261" i="9"/>
  <c r="X261" i="9"/>
  <c r="AA260" i="9"/>
  <c r="AB260" i="9"/>
  <c r="AA261" i="9"/>
  <c r="AB261" i="9"/>
  <c r="R580" i="10"/>
  <c r="Q580" i="10"/>
  <c r="O580" i="10"/>
  <c r="N580" i="10"/>
  <c r="R579" i="10"/>
  <c r="Q579" i="10"/>
  <c r="O579" i="10"/>
  <c r="N579" i="10"/>
  <c r="V352" i="8"/>
  <c r="U352" i="8" s="1"/>
  <c r="R578" i="10"/>
  <c r="Q578" i="10"/>
  <c r="O578" i="10"/>
  <c r="N578" i="10"/>
  <c r="R577" i="10"/>
  <c r="Q577" i="10"/>
  <c r="O577" i="10"/>
  <c r="N577" i="10"/>
  <c r="V351" i="8"/>
  <c r="U351" i="8" s="1"/>
  <c r="V350" i="8"/>
  <c r="U350" i="8" s="1"/>
  <c r="V349" i="8"/>
  <c r="U349" i="8" s="1"/>
  <c r="V335" i="8"/>
  <c r="U335" i="8" s="1"/>
  <c r="T126" i="8"/>
  <c r="U126" i="8"/>
  <c r="Q126" i="8"/>
  <c r="R126" i="8"/>
  <c r="N126" i="8"/>
  <c r="O126" i="8"/>
  <c r="V126" i="8"/>
  <c r="R575" i="10"/>
  <c r="Q575" i="10"/>
  <c r="O575" i="10"/>
  <c r="N575" i="10"/>
  <c r="R576" i="10"/>
  <c r="Q576" i="10"/>
  <c r="O576" i="10"/>
  <c r="N576" i="10"/>
  <c r="R574" i="10"/>
  <c r="Q574" i="10"/>
  <c r="O574" i="10"/>
  <c r="N574" i="10"/>
  <c r="AA259" i="9"/>
  <c r="AB259" i="9"/>
  <c r="W259" i="9"/>
  <c r="X259" i="9"/>
  <c r="R259" i="9"/>
  <c r="S259" i="9"/>
  <c r="AB258" i="9"/>
  <c r="AA258" i="9"/>
  <c r="W258" i="9"/>
  <c r="X258" i="9"/>
  <c r="R258" i="9"/>
  <c r="S258" i="9"/>
  <c r="V348" i="8"/>
  <c r="U348" i="8" s="1"/>
  <c r="R573" i="10"/>
  <c r="Q573" i="10"/>
  <c r="O573" i="10"/>
  <c r="N573" i="10"/>
  <c r="N355" i="8" l="1"/>
  <c r="Q355" i="8"/>
  <c r="T355" i="8"/>
  <c r="O355" i="8"/>
  <c r="R355" i="8"/>
  <c r="Q354" i="8"/>
  <c r="N354" i="8"/>
  <c r="T354" i="8"/>
  <c r="N352" i="8"/>
  <c r="O354" i="8"/>
  <c r="R354" i="8"/>
  <c r="Q352" i="8"/>
  <c r="T352" i="8"/>
  <c r="Q353" i="8"/>
  <c r="O352" i="8"/>
  <c r="R352" i="8"/>
  <c r="N353" i="8"/>
  <c r="T353" i="8"/>
  <c r="O353" i="8"/>
  <c r="R353" i="8"/>
  <c r="N351" i="8"/>
  <c r="Q351" i="8"/>
  <c r="T351" i="8"/>
  <c r="O351" i="8"/>
  <c r="R351" i="8"/>
  <c r="N350" i="8"/>
  <c r="Q350" i="8"/>
  <c r="T350" i="8"/>
  <c r="O350" i="8"/>
  <c r="R350" i="8"/>
  <c r="N349" i="8"/>
  <c r="Q349" i="8"/>
  <c r="T349" i="8"/>
  <c r="O349" i="8"/>
  <c r="R349" i="8"/>
  <c r="Q335" i="8"/>
  <c r="N335" i="8"/>
  <c r="T335" i="8"/>
  <c r="O335" i="8"/>
  <c r="R335" i="8"/>
  <c r="T348" i="8"/>
  <c r="N348" i="8"/>
  <c r="Q348" i="8"/>
  <c r="O348" i="8"/>
  <c r="R348" i="8"/>
  <c r="V346" i="8"/>
  <c r="T346" i="8" s="1"/>
  <c r="V347" i="8"/>
  <c r="U347" i="8" s="1"/>
  <c r="V345" i="8"/>
  <c r="U345" i="8" s="1"/>
  <c r="AL18" i="6"/>
  <c r="AK18" i="6"/>
  <c r="AB18" i="6"/>
  <c r="AA18" i="6"/>
  <c r="Q18" i="6"/>
  <c r="P18" i="6"/>
  <c r="O18" i="6"/>
  <c r="N18" i="6"/>
  <c r="U346" i="8" l="1"/>
  <c r="O346" i="8"/>
  <c r="R346" i="8"/>
  <c r="O347" i="8"/>
  <c r="R347" i="8"/>
  <c r="N346" i="8"/>
  <c r="Q346" i="8"/>
  <c r="N347" i="8"/>
  <c r="Q347" i="8"/>
  <c r="T347" i="8"/>
  <c r="N345" i="8"/>
  <c r="Q345" i="8"/>
  <c r="T345" i="8"/>
  <c r="O345" i="8"/>
  <c r="R345" i="8"/>
  <c r="V344" i="8"/>
  <c r="T344" i="8" s="1"/>
  <c r="R268" i="10"/>
  <c r="Q268" i="10"/>
  <c r="O268" i="10"/>
  <c r="N268" i="10"/>
  <c r="R267" i="10"/>
  <c r="Q267" i="10"/>
  <c r="O267" i="10"/>
  <c r="N267" i="10"/>
  <c r="V343" i="8"/>
  <c r="O343" i="8" s="1"/>
  <c r="R344" i="8" l="1"/>
  <c r="O344" i="8"/>
  <c r="U344" i="8"/>
  <c r="N344" i="8"/>
  <c r="Q344" i="8"/>
  <c r="N343" i="8"/>
  <c r="T343" i="8"/>
  <c r="Q343" i="8"/>
  <c r="U343" i="8"/>
  <c r="R343" i="8"/>
  <c r="R572" i="10" l="1"/>
  <c r="Q572" i="10"/>
  <c r="O572" i="10"/>
  <c r="N572" i="10"/>
  <c r="V342" i="8" l="1"/>
  <c r="T342" i="8" s="1"/>
  <c r="AB257" i="9"/>
  <c r="AA257" i="9"/>
  <c r="X257" i="9"/>
  <c r="W257" i="9"/>
  <c r="S257" i="9"/>
  <c r="R257" i="9"/>
  <c r="R571" i="10"/>
  <c r="Q571" i="10"/>
  <c r="O571" i="10"/>
  <c r="N571" i="10"/>
  <c r="R570" i="10"/>
  <c r="Q570" i="10"/>
  <c r="O570" i="10"/>
  <c r="N570" i="10"/>
  <c r="V341" i="8"/>
  <c r="T341" i="8" s="1"/>
  <c r="AB256" i="9"/>
  <c r="AA256" i="9"/>
  <c r="X256" i="9"/>
  <c r="W256" i="9"/>
  <c r="S256" i="9"/>
  <c r="R256" i="9"/>
  <c r="Q256" i="9"/>
  <c r="P256" i="9"/>
  <c r="X255" i="9"/>
  <c r="W255" i="9"/>
  <c r="S255" i="9"/>
  <c r="R255" i="9"/>
  <c r="R569" i="10"/>
  <c r="Q569" i="10"/>
  <c r="O569" i="10"/>
  <c r="N569" i="10"/>
  <c r="R568" i="10"/>
  <c r="Q568" i="10"/>
  <c r="O568" i="10"/>
  <c r="N568" i="10"/>
  <c r="R567" i="10"/>
  <c r="Q567" i="10"/>
  <c r="O567" i="10"/>
  <c r="N567" i="10"/>
  <c r="R566" i="10"/>
  <c r="Q566" i="10"/>
  <c r="O566" i="10"/>
  <c r="N566" i="10"/>
  <c r="R565" i="10"/>
  <c r="Q565" i="10"/>
  <c r="O565" i="10"/>
  <c r="N565" i="10"/>
  <c r="O342" i="8" l="1"/>
  <c r="R342" i="8"/>
  <c r="U342" i="8"/>
  <c r="N342" i="8"/>
  <c r="Q342" i="8"/>
  <c r="O341" i="8"/>
  <c r="R341" i="8"/>
  <c r="U341" i="8"/>
  <c r="N341" i="8"/>
  <c r="Q341" i="8"/>
  <c r="V340" i="8"/>
  <c r="T340" i="8" s="1"/>
  <c r="R544" i="10"/>
  <c r="Q544" i="10"/>
  <c r="O544" i="10"/>
  <c r="N544" i="10"/>
  <c r="R543" i="10"/>
  <c r="Q543" i="10"/>
  <c r="O543" i="10"/>
  <c r="N543" i="10"/>
  <c r="O340" i="8" l="1"/>
  <c r="U340" i="8"/>
  <c r="R340" i="8"/>
  <c r="N340" i="8"/>
  <c r="Q340" i="8"/>
  <c r="R551" i="10"/>
  <c r="Q551" i="10"/>
  <c r="O551" i="10"/>
  <c r="N551" i="10"/>
  <c r="R564" i="10"/>
  <c r="Q564" i="10"/>
  <c r="O564" i="10"/>
  <c r="N564" i="10"/>
  <c r="V339" i="8" l="1"/>
  <c r="R339" i="8" s="1"/>
  <c r="R563" i="10"/>
  <c r="Q563" i="10"/>
  <c r="O563" i="10"/>
  <c r="N563" i="10"/>
  <c r="V338" i="8"/>
  <c r="T338" i="8" s="1"/>
  <c r="R426" i="10"/>
  <c r="Q426" i="10"/>
  <c r="O426" i="10"/>
  <c r="N426" i="10"/>
  <c r="R562" i="10"/>
  <c r="Q562" i="10"/>
  <c r="O562" i="10"/>
  <c r="N562" i="10"/>
  <c r="R561" i="10"/>
  <c r="Q561" i="10"/>
  <c r="O561" i="10"/>
  <c r="N561" i="10"/>
  <c r="AA253" i="9"/>
  <c r="AB253" i="9"/>
  <c r="AA254" i="9"/>
  <c r="AB254" i="9"/>
  <c r="W253" i="9"/>
  <c r="X253" i="9"/>
  <c r="W254" i="9"/>
  <c r="X254" i="9"/>
  <c r="R253" i="9"/>
  <c r="S253" i="9"/>
  <c r="R254" i="9"/>
  <c r="S254" i="9"/>
  <c r="V337" i="8"/>
  <c r="U337" i="8" s="1"/>
  <c r="R560" i="10"/>
  <c r="Q560" i="10"/>
  <c r="O560" i="10"/>
  <c r="N560" i="10"/>
  <c r="R549" i="10"/>
  <c r="Q549" i="10"/>
  <c r="O549" i="10"/>
  <c r="N549" i="10"/>
  <c r="R550" i="10"/>
  <c r="Q550" i="10"/>
  <c r="O550" i="10"/>
  <c r="N550" i="10"/>
  <c r="Q339" i="8" l="1"/>
  <c r="O339" i="8"/>
  <c r="U339" i="8"/>
  <c r="N339" i="8"/>
  <c r="T339" i="8"/>
  <c r="O338" i="8"/>
  <c r="U338" i="8"/>
  <c r="R338" i="8"/>
  <c r="N338" i="8"/>
  <c r="Q338" i="8"/>
  <c r="N337" i="8"/>
  <c r="Q337" i="8"/>
  <c r="T337" i="8"/>
  <c r="O337" i="8"/>
  <c r="R337" i="8"/>
  <c r="R559" i="10"/>
  <c r="Q559" i="10"/>
  <c r="O559" i="10"/>
  <c r="N559" i="10"/>
  <c r="AA250" i="9"/>
  <c r="AB250" i="9"/>
  <c r="W250" i="9"/>
  <c r="X250" i="9"/>
  <c r="R250" i="9"/>
  <c r="S250" i="9"/>
  <c r="AA252" i="9" l="1"/>
  <c r="AB252" i="9"/>
  <c r="W252" i="9"/>
  <c r="X252" i="9"/>
  <c r="R252" i="9"/>
  <c r="S252" i="9"/>
  <c r="R558" i="10" l="1"/>
  <c r="Q558" i="10"/>
  <c r="O558" i="10"/>
  <c r="N558" i="10"/>
  <c r="AL17" i="6" l="1"/>
  <c r="AK17" i="6"/>
  <c r="AB17" i="6"/>
  <c r="AA17" i="6"/>
  <c r="Q17" i="6"/>
  <c r="P17" i="6"/>
  <c r="O17" i="6"/>
  <c r="N17" i="6"/>
  <c r="R557" i="10" l="1"/>
  <c r="Q557" i="10"/>
  <c r="O557" i="10"/>
  <c r="N557" i="10"/>
  <c r="V336" i="8" l="1"/>
  <c r="R336" i="8" s="1"/>
  <c r="R556" i="10"/>
  <c r="Q556" i="10"/>
  <c r="O556" i="10"/>
  <c r="N556" i="10"/>
  <c r="T336" i="8" l="1"/>
  <c r="N336" i="8"/>
  <c r="Q336" i="8"/>
  <c r="U336" i="8"/>
  <c r="O336" i="8"/>
  <c r="AB251" i="9"/>
  <c r="AA251" i="9"/>
  <c r="X251" i="9"/>
  <c r="W251" i="9"/>
  <c r="S251" i="9"/>
  <c r="R251" i="9"/>
  <c r="R376" i="10" l="1"/>
  <c r="Q376" i="10"/>
  <c r="O376" i="10"/>
  <c r="N376" i="10"/>
  <c r="AA245" i="9"/>
  <c r="AB245" i="9"/>
  <c r="W245" i="9"/>
  <c r="X245" i="9"/>
  <c r="R245" i="9"/>
  <c r="S245" i="9"/>
  <c r="V332" i="8"/>
  <c r="U332" i="8" s="1"/>
  <c r="V333" i="8"/>
  <c r="T333" i="8" s="1"/>
  <c r="S244" i="9"/>
  <c r="R244" i="9"/>
  <c r="X244" i="9"/>
  <c r="W244" i="9"/>
  <c r="AB244" i="9"/>
  <c r="AA244" i="9"/>
  <c r="AA243" i="9"/>
  <c r="AA242" i="9"/>
  <c r="AB242" i="9"/>
  <c r="AB243" i="9"/>
  <c r="W242" i="9"/>
  <c r="X242" i="9"/>
  <c r="W243" i="9"/>
  <c r="X243" i="9"/>
  <c r="R242" i="9"/>
  <c r="S242" i="9"/>
  <c r="R243" i="9"/>
  <c r="S243" i="9"/>
  <c r="V331" i="8"/>
  <c r="U331" i="8" s="1"/>
  <c r="R332" i="8" l="1"/>
  <c r="O332" i="8"/>
  <c r="N332" i="8"/>
  <c r="N331" i="8"/>
  <c r="Q332" i="8"/>
  <c r="Q331" i="8"/>
  <c r="T332" i="8"/>
  <c r="T331" i="8"/>
  <c r="O333" i="8"/>
  <c r="R333" i="8"/>
  <c r="U333" i="8"/>
  <c r="O331" i="8"/>
  <c r="R331" i="8"/>
  <c r="N333" i="8"/>
  <c r="Q333" i="8"/>
  <c r="V330" i="8"/>
  <c r="T330" i="8" s="1"/>
  <c r="R330" i="8" l="1"/>
  <c r="O330" i="8"/>
  <c r="U330" i="8"/>
  <c r="N330" i="8"/>
  <c r="Q330" i="8"/>
  <c r="W240" i="9" l="1"/>
  <c r="X240" i="9"/>
  <c r="AA240" i="9"/>
  <c r="AB240" i="9"/>
  <c r="R240" i="9"/>
  <c r="S240" i="9"/>
  <c r="R241" i="9"/>
  <c r="S241" i="9"/>
  <c r="W241" i="9"/>
  <c r="X241" i="9"/>
  <c r="AA241" i="9"/>
  <c r="AB241" i="9"/>
  <c r="V329" i="8"/>
  <c r="T329" i="8" s="1"/>
  <c r="R329" i="8" l="1"/>
  <c r="O329" i="8"/>
  <c r="U329" i="8"/>
  <c r="N329" i="8"/>
  <c r="Q329" i="8"/>
  <c r="V328" i="8" l="1"/>
  <c r="T328" i="8" s="1"/>
  <c r="V327" i="8"/>
  <c r="U327" i="8" s="1"/>
  <c r="U328" i="8" l="1"/>
  <c r="O328" i="8"/>
  <c r="R328" i="8"/>
  <c r="N328" i="8"/>
  <c r="Q328" i="8"/>
  <c r="R327" i="8"/>
  <c r="O327" i="8"/>
  <c r="N327" i="8"/>
  <c r="Q327" i="8"/>
  <c r="T327" i="8"/>
  <c r="V326" i="8" l="1"/>
  <c r="U326" i="8" s="1"/>
  <c r="N326" i="8" l="1"/>
  <c r="Q326" i="8"/>
  <c r="T326" i="8"/>
  <c r="O326" i="8"/>
  <c r="R326" i="8"/>
  <c r="R239" i="9"/>
  <c r="S239" i="9"/>
  <c r="X239" i="9"/>
  <c r="W239" i="9"/>
  <c r="AA239" i="9"/>
  <c r="AB239" i="9"/>
  <c r="BP238" i="9"/>
  <c r="BO238" i="9"/>
  <c r="BM238" i="9"/>
  <c r="BL238" i="9"/>
  <c r="W238" i="9"/>
  <c r="X238" i="9"/>
  <c r="R238" i="9"/>
  <c r="S238" i="9"/>
  <c r="AB237" i="9"/>
  <c r="AA237" i="9"/>
  <c r="X237" i="9"/>
  <c r="W237" i="9"/>
  <c r="S237" i="9"/>
  <c r="R237" i="9"/>
  <c r="R180" i="9"/>
  <c r="S180" i="9"/>
  <c r="R542" i="10"/>
  <c r="Q542" i="10"/>
  <c r="O542" i="10"/>
  <c r="N542" i="10"/>
  <c r="R541" i="10"/>
  <c r="Q541" i="10"/>
  <c r="O541" i="10"/>
  <c r="N541" i="10"/>
  <c r="R540" i="10"/>
  <c r="Q540" i="10"/>
  <c r="O540" i="10"/>
  <c r="N540" i="10"/>
  <c r="R539" i="10"/>
  <c r="Q539" i="10"/>
  <c r="O539" i="10"/>
  <c r="N539" i="10"/>
  <c r="R538" i="10"/>
  <c r="Q538" i="10"/>
  <c r="O538" i="10"/>
  <c r="N538" i="10"/>
  <c r="R537" i="10"/>
  <c r="Q537" i="10"/>
  <c r="O537" i="10"/>
  <c r="N537" i="10"/>
  <c r="R534" i="10"/>
  <c r="Q534" i="10"/>
  <c r="O534" i="10"/>
  <c r="N534" i="10"/>
  <c r="R533" i="10"/>
  <c r="Q533" i="10"/>
  <c r="O533" i="10"/>
  <c r="N533" i="10"/>
  <c r="R236" i="9" l="1"/>
  <c r="S236" i="9"/>
  <c r="W236" i="9"/>
  <c r="X236" i="9"/>
  <c r="AA236" i="9"/>
  <c r="AB236" i="9"/>
  <c r="V325" i="8"/>
  <c r="U325" i="8" s="1"/>
  <c r="Q325" i="8" l="1"/>
  <c r="T325" i="8"/>
  <c r="N325" i="8"/>
  <c r="O325" i="8"/>
  <c r="R325" i="8"/>
  <c r="V324" i="8" l="1"/>
  <c r="T324" i="8" s="1"/>
  <c r="V323" i="8"/>
  <c r="T323" i="8" s="1"/>
  <c r="R324" i="8" l="1"/>
  <c r="O324" i="8"/>
  <c r="U324" i="8"/>
  <c r="N324" i="8"/>
  <c r="Q324" i="8"/>
  <c r="R323" i="8"/>
  <c r="O323" i="8"/>
  <c r="U323" i="8"/>
  <c r="N323" i="8"/>
  <c r="Q323" i="8"/>
  <c r="AB235" i="9" l="1"/>
  <c r="AA235" i="9"/>
  <c r="W235" i="9"/>
  <c r="X235" i="9"/>
  <c r="R235" i="9"/>
  <c r="S235" i="9"/>
  <c r="R536" i="10"/>
  <c r="Q536" i="10"/>
  <c r="O536" i="10"/>
  <c r="N536" i="10"/>
  <c r="S234" i="9"/>
  <c r="R234" i="9"/>
  <c r="X234" i="9"/>
  <c r="W234" i="9"/>
  <c r="BV234" i="9"/>
  <c r="BU234" i="9"/>
  <c r="BS234" i="9"/>
  <c r="BR234" i="9"/>
  <c r="R531" i="10" l="1"/>
  <c r="Q531" i="10"/>
  <c r="O531" i="10"/>
  <c r="N531" i="10"/>
  <c r="V322" i="8" l="1"/>
  <c r="U322" i="8" s="1"/>
  <c r="R530" i="10"/>
  <c r="Q530" i="10"/>
  <c r="O530" i="10"/>
  <c r="N530" i="10"/>
  <c r="R529" i="10"/>
  <c r="Q529" i="10"/>
  <c r="O529" i="10"/>
  <c r="N529" i="10"/>
  <c r="V321" i="8"/>
  <c r="U321" i="8" s="1"/>
  <c r="V320" i="8"/>
  <c r="U320" i="8" s="1"/>
  <c r="Q322" i="8" l="1"/>
  <c r="N322" i="8"/>
  <c r="T322" i="8"/>
  <c r="O322" i="8"/>
  <c r="R322" i="8"/>
  <c r="N321" i="8"/>
  <c r="Q321" i="8"/>
  <c r="T321" i="8"/>
  <c r="O321" i="8"/>
  <c r="R321" i="8"/>
  <c r="N320" i="8"/>
  <c r="Q320" i="8"/>
  <c r="T320" i="8"/>
  <c r="O320" i="8"/>
  <c r="R320" i="8"/>
  <c r="R528" i="10" l="1"/>
  <c r="Q528" i="10"/>
  <c r="O528" i="10"/>
  <c r="N528" i="10"/>
  <c r="R527" i="10" l="1"/>
  <c r="Q527" i="10"/>
  <c r="O527" i="10"/>
  <c r="N527" i="10"/>
  <c r="V319" i="8"/>
  <c r="T319" i="8" s="1"/>
  <c r="AB60" i="9"/>
  <c r="R526" i="10"/>
  <c r="Q526" i="10"/>
  <c r="O526" i="10"/>
  <c r="N526" i="10"/>
  <c r="R525" i="10"/>
  <c r="Q525" i="10"/>
  <c r="O525" i="10"/>
  <c r="N525" i="10"/>
  <c r="V318" i="8"/>
  <c r="U318" i="8" s="1"/>
  <c r="R524" i="10"/>
  <c r="Q524" i="10"/>
  <c r="O524" i="10"/>
  <c r="N524" i="10"/>
  <c r="U319" i="8" l="1"/>
  <c r="O319" i="8"/>
  <c r="R319" i="8"/>
  <c r="N319" i="8"/>
  <c r="Q319" i="8"/>
  <c r="N318" i="8"/>
  <c r="Q318" i="8"/>
  <c r="T318" i="8"/>
  <c r="O318" i="8"/>
  <c r="R318" i="8"/>
  <c r="R523" i="10"/>
  <c r="Q523" i="10"/>
  <c r="O523" i="10"/>
  <c r="N523" i="10"/>
  <c r="V317" i="8"/>
  <c r="T317" i="8" s="1"/>
  <c r="AB230" i="9"/>
  <c r="AA230" i="9"/>
  <c r="W230" i="9"/>
  <c r="X230" i="9"/>
  <c r="R230" i="9"/>
  <c r="S230" i="9"/>
  <c r="R522" i="10"/>
  <c r="Q522" i="10"/>
  <c r="O522" i="10"/>
  <c r="N522" i="10"/>
  <c r="R521" i="10"/>
  <c r="Q521" i="10"/>
  <c r="O521" i="10"/>
  <c r="N521" i="10"/>
  <c r="R293" i="10"/>
  <c r="Q293" i="10"/>
  <c r="O293" i="10"/>
  <c r="N293" i="10"/>
  <c r="BP229" i="9"/>
  <c r="BO229" i="9"/>
  <c r="BM229" i="9"/>
  <c r="BL229" i="9"/>
  <c r="X229" i="9"/>
  <c r="W229" i="9"/>
  <c r="S229" i="9"/>
  <c r="R229" i="9"/>
  <c r="R520" i="10"/>
  <c r="Q520" i="10"/>
  <c r="O520" i="10"/>
  <c r="N520" i="10"/>
  <c r="R519" i="10"/>
  <c r="Q519" i="10"/>
  <c r="O519" i="10"/>
  <c r="N519" i="10"/>
  <c r="R518" i="10"/>
  <c r="Q518" i="10"/>
  <c r="O518" i="10"/>
  <c r="N518" i="10"/>
  <c r="R517" i="10"/>
  <c r="Q517" i="10"/>
  <c r="O517" i="10"/>
  <c r="N517" i="10"/>
  <c r="R516" i="10"/>
  <c r="Q516" i="10"/>
  <c r="O516" i="10"/>
  <c r="N516" i="10"/>
  <c r="R515" i="10"/>
  <c r="Q515" i="10"/>
  <c r="O515" i="10"/>
  <c r="N515" i="10"/>
  <c r="R514" i="10"/>
  <c r="Q514" i="10"/>
  <c r="O514" i="10"/>
  <c r="N514" i="10"/>
  <c r="V316" i="8"/>
  <c r="U316" i="8" s="1"/>
  <c r="V315" i="8"/>
  <c r="U315" i="8" s="1"/>
  <c r="V314" i="8"/>
  <c r="T314" i="8" s="1"/>
  <c r="R317" i="8" l="1"/>
  <c r="O317" i="8"/>
  <c r="U317" i="8"/>
  <c r="N317" i="8"/>
  <c r="Q317" i="8"/>
  <c r="Q316" i="8"/>
  <c r="N316" i="8"/>
  <c r="T316" i="8"/>
  <c r="O316" i="8"/>
  <c r="R316" i="8"/>
  <c r="Q315" i="8"/>
  <c r="N315" i="8"/>
  <c r="T315" i="8"/>
  <c r="O315" i="8"/>
  <c r="R315" i="8"/>
  <c r="O314" i="8"/>
  <c r="U314" i="8"/>
  <c r="R314" i="8"/>
  <c r="N314" i="8"/>
  <c r="Q314" i="8"/>
  <c r="R313" i="8"/>
  <c r="Q313" i="8"/>
  <c r="O313" i="8"/>
  <c r="N313" i="8"/>
  <c r="U313" i="8"/>
  <c r="T313" i="8"/>
  <c r="R513" i="10"/>
  <c r="Q513" i="10"/>
  <c r="O513" i="10"/>
  <c r="N513" i="10"/>
  <c r="R94" i="10"/>
  <c r="Q94" i="10"/>
  <c r="O94" i="10"/>
  <c r="N94" i="10"/>
  <c r="R60" i="10"/>
  <c r="Q60" i="10"/>
  <c r="O60" i="10"/>
  <c r="N60" i="10"/>
  <c r="AA149" i="9"/>
  <c r="AB149" i="9"/>
  <c r="W149" i="9"/>
  <c r="X149" i="9"/>
  <c r="R149" i="9"/>
  <c r="S149" i="9"/>
  <c r="V312" i="8"/>
  <c r="U312" i="8" s="1"/>
  <c r="V311" i="8"/>
  <c r="T311" i="8" s="1"/>
  <c r="V310" i="8"/>
  <c r="Q310" i="8" s="1"/>
  <c r="V309" i="8"/>
  <c r="U309" i="8" s="1"/>
  <c r="N312" i="8" l="1"/>
  <c r="Q312" i="8"/>
  <c r="T312" i="8"/>
  <c r="O312" i="8"/>
  <c r="R312" i="8"/>
  <c r="O311" i="8"/>
  <c r="U311" i="8"/>
  <c r="R311" i="8"/>
  <c r="N311" i="8"/>
  <c r="Q311" i="8"/>
  <c r="R310" i="8"/>
  <c r="O310" i="8"/>
  <c r="N310" i="8"/>
  <c r="N309" i="8"/>
  <c r="Q309" i="8"/>
  <c r="T309" i="8"/>
  <c r="O309" i="8"/>
  <c r="R309" i="8"/>
  <c r="AA128" i="9" l="1"/>
  <c r="AB128" i="9"/>
  <c r="W128" i="9"/>
  <c r="X128" i="9"/>
  <c r="R128" i="9"/>
  <c r="S128" i="9"/>
  <c r="R512" i="10"/>
  <c r="Q512" i="10"/>
  <c r="O512" i="10"/>
  <c r="N512" i="10"/>
  <c r="R511" i="10" l="1"/>
  <c r="Q511" i="10"/>
  <c r="O511" i="10"/>
  <c r="N511" i="10"/>
  <c r="R510" i="10"/>
  <c r="Q510" i="10"/>
  <c r="O510" i="10"/>
  <c r="N510" i="10"/>
  <c r="V308" i="8"/>
  <c r="T308" i="8" s="1"/>
  <c r="AB202" i="9"/>
  <c r="AA202" i="9"/>
  <c r="W202" i="9"/>
  <c r="X202" i="9"/>
  <c r="R202" i="9"/>
  <c r="S202" i="9"/>
  <c r="N308" i="8" l="1"/>
  <c r="O308" i="8"/>
  <c r="R308" i="8"/>
  <c r="U308" i="8"/>
  <c r="Q308" i="8"/>
  <c r="R348" i="10"/>
  <c r="Q348" i="10"/>
  <c r="O348" i="10"/>
  <c r="N348" i="10"/>
  <c r="N349" i="10"/>
  <c r="O349" i="10"/>
  <c r="Q349" i="10"/>
  <c r="R349" i="10"/>
  <c r="R509" i="10" l="1"/>
  <c r="Q509" i="10"/>
  <c r="O509" i="10"/>
  <c r="N509" i="10"/>
  <c r="S186" i="9"/>
  <c r="X187" i="9"/>
  <c r="W187" i="9"/>
  <c r="S187" i="9"/>
  <c r="R187" i="9"/>
  <c r="X186" i="9"/>
  <c r="W186" i="9"/>
  <c r="S183" i="9"/>
  <c r="R186" i="9"/>
  <c r="R183" i="9"/>
  <c r="V307" i="8"/>
  <c r="R508" i="10"/>
  <c r="Q508" i="10"/>
  <c r="O508" i="10"/>
  <c r="N508" i="10"/>
  <c r="R507" i="10"/>
  <c r="Q507" i="10"/>
  <c r="O507" i="10"/>
  <c r="N507" i="10"/>
  <c r="R506" i="10"/>
  <c r="Q506" i="10"/>
  <c r="O506" i="10"/>
  <c r="N506" i="10"/>
  <c r="R505" i="10"/>
  <c r="Q505" i="10"/>
  <c r="O505" i="10"/>
  <c r="N505" i="10"/>
  <c r="R86" i="9"/>
  <c r="S86" i="9"/>
  <c r="U307" i="8" l="1"/>
  <c r="N307" i="8"/>
  <c r="O307" i="8"/>
  <c r="R307" i="8"/>
  <c r="Q307" i="8"/>
  <c r="T307" i="8"/>
  <c r="V306" i="8"/>
  <c r="U306" i="8" s="1"/>
  <c r="R306" i="8" l="1"/>
  <c r="O306" i="8"/>
  <c r="N306" i="8"/>
  <c r="Q306" i="8"/>
  <c r="T306" i="8"/>
  <c r="AO190" i="9"/>
  <c r="AN190" i="9"/>
  <c r="R504" i="10"/>
  <c r="Q504" i="10"/>
  <c r="O504" i="10"/>
  <c r="N504" i="10"/>
  <c r="V305" i="8"/>
  <c r="T305" i="8" s="1"/>
  <c r="Q92" i="9"/>
  <c r="Z92" i="9"/>
  <c r="V92" i="9"/>
  <c r="U92" i="9"/>
  <c r="P92" i="9"/>
  <c r="X171" i="9"/>
  <c r="W171" i="9"/>
  <c r="S171" i="9"/>
  <c r="R171" i="9"/>
  <c r="X182" i="9"/>
  <c r="W182" i="9"/>
  <c r="S182" i="9"/>
  <c r="R182" i="9"/>
  <c r="V304" i="8"/>
  <c r="T304" i="8" s="1"/>
  <c r="R305" i="8" l="1"/>
  <c r="O305" i="8"/>
  <c r="U305" i="8"/>
  <c r="N305" i="8"/>
  <c r="Q305" i="8"/>
  <c r="O304" i="8"/>
  <c r="R304" i="8"/>
  <c r="N304" i="8"/>
  <c r="U304" i="8"/>
  <c r="Q304" i="8"/>
  <c r="R503" i="10"/>
  <c r="Q503" i="10"/>
  <c r="O503" i="10"/>
  <c r="N503" i="10"/>
  <c r="R502" i="10"/>
  <c r="Q502" i="10"/>
  <c r="O502" i="10"/>
  <c r="N502" i="10"/>
  <c r="R258" i="10" l="1"/>
  <c r="Q258" i="10"/>
  <c r="R305" i="10"/>
  <c r="Q305" i="10"/>
  <c r="O258" i="10"/>
  <c r="N258" i="10"/>
  <c r="O305" i="10"/>
  <c r="N305" i="10"/>
  <c r="R501" i="10"/>
  <c r="Q501" i="10"/>
  <c r="R500" i="10"/>
  <c r="Q500" i="10"/>
  <c r="R378" i="10"/>
  <c r="Q378" i="10"/>
  <c r="R357" i="10"/>
  <c r="Q357" i="10"/>
  <c r="R336" i="10"/>
  <c r="Q336" i="10"/>
  <c r="R311" i="10"/>
  <c r="Q311" i="10"/>
  <c r="O501" i="10"/>
  <c r="N501" i="10"/>
  <c r="O500" i="10"/>
  <c r="N500" i="10"/>
  <c r="O378" i="10"/>
  <c r="N378" i="10"/>
  <c r="O357" i="10"/>
  <c r="N357" i="10"/>
  <c r="O336" i="10"/>
  <c r="N336" i="10"/>
  <c r="O311" i="10"/>
  <c r="N311" i="10"/>
  <c r="V303" i="8"/>
  <c r="N303" i="8" s="1"/>
  <c r="R499" i="10"/>
  <c r="Q499" i="10"/>
  <c r="O499" i="10"/>
  <c r="N499" i="10"/>
  <c r="R497" i="10"/>
  <c r="O497" i="10"/>
  <c r="R498" i="10"/>
  <c r="Q498" i="10"/>
  <c r="O498" i="10"/>
  <c r="N498" i="10"/>
  <c r="Q497" i="10"/>
  <c r="N497" i="10"/>
  <c r="R496" i="10"/>
  <c r="Q496" i="10"/>
  <c r="O496" i="10"/>
  <c r="N496" i="10"/>
  <c r="R495" i="10"/>
  <c r="Q495" i="10"/>
  <c r="O495" i="10"/>
  <c r="N495" i="10"/>
  <c r="V302" i="8"/>
  <c r="N302" i="8" s="1"/>
  <c r="R494" i="10"/>
  <c r="Q494" i="10"/>
  <c r="O494" i="10"/>
  <c r="N494" i="10"/>
  <c r="R493" i="10"/>
  <c r="Q493" i="10"/>
  <c r="O493" i="10"/>
  <c r="N493" i="10"/>
  <c r="R492" i="10"/>
  <c r="Q492" i="10"/>
  <c r="O492" i="10"/>
  <c r="N492" i="10"/>
  <c r="V301" i="8"/>
  <c r="U301" i="8" s="1"/>
  <c r="R190" i="10"/>
  <c r="Q190" i="10"/>
  <c r="O190" i="10"/>
  <c r="N190" i="10"/>
  <c r="U303" i="8" l="1"/>
  <c r="R303" i="8"/>
  <c r="O303" i="8"/>
  <c r="Q303" i="8"/>
  <c r="T303" i="8"/>
  <c r="R302" i="8"/>
  <c r="Q302" i="8"/>
  <c r="U302" i="8"/>
  <c r="T302" i="8"/>
  <c r="O302" i="8"/>
  <c r="N301" i="8"/>
  <c r="Q301" i="8"/>
  <c r="T301" i="8"/>
  <c r="O301" i="8"/>
  <c r="R301" i="8"/>
  <c r="R491" i="10"/>
  <c r="Q491" i="10"/>
  <c r="O491" i="10"/>
  <c r="N491" i="10"/>
  <c r="R490" i="10"/>
  <c r="Q490" i="10"/>
  <c r="O490" i="10"/>
  <c r="N490" i="10"/>
  <c r="T300" i="8"/>
  <c r="U300" i="8"/>
  <c r="Q300" i="8"/>
  <c r="R300" i="8"/>
  <c r="V300" i="8"/>
  <c r="N300" i="8" s="1"/>
  <c r="R489" i="10"/>
  <c r="Q489" i="10"/>
  <c r="O489" i="10"/>
  <c r="N489" i="10"/>
  <c r="R85" i="9"/>
  <c r="R488" i="10"/>
  <c r="Q488" i="10"/>
  <c r="O488" i="10"/>
  <c r="N488" i="10"/>
  <c r="U299" i="8"/>
  <c r="T299" i="8"/>
  <c r="R299" i="8"/>
  <c r="Q299" i="8"/>
  <c r="V299" i="8"/>
  <c r="O299" i="8" s="1"/>
  <c r="O300" i="8" l="1"/>
  <c r="N299" i="8"/>
  <c r="R487" i="10"/>
  <c r="Q487" i="10"/>
  <c r="O487" i="10"/>
  <c r="N487" i="10"/>
  <c r="R486" i="10"/>
  <c r="Q486" i="10"/>
  <c r="O486" i="10"/>
  <c r="N486" i="10"/>
  <c r="R485" i="10"/>
  <c r="Q485" i="10"/>
  <c r="O485" i="10"/>
  <c r="N485" i="10"/>
  <c r="R484" i="10"/>
  <c r="Q484" i="10"/>
  <c r="O484" i="10"/>
  <c r="N484" i="10"/>
  <c r="R483" i="10"/>
  <c r="Q483" i="10"/>
  <c r="O483" i="10"/>
  <c r="N483" i="10"/>
  <c r="R299" i="10"/>
  <c r="Q299" i="10"/>
  <c r="O299" i="10"/>
  <c r="N299" i="10"/>
  <c r="R482" i="10"/>
  <c r="Q482" i="10"/>
  <c r="O482" i="10"/>
  <c r="N482" i="10"/>
  <c r="R481" i="10"/>
  <c r="Q481" i="10"/>
  <c r="O481" i="10"/>
  <c r="N481" i="10"/>
  <c r="R480" i="10"/>
  <c r="Q480" i="10"/>
  <c r="O480" i="10"/>
  <c r="N480" i="10"/>
  <c r="R479" i="10"/>
  <c r="Q479" i="10"/>
  <c r="O479" i="10"/>
  <c r="N479" i="10"/>
  <c r="R478" i="10"/>
  <c r="Q478" i="10"/>
  <c r="O478" i="10"/>
  <c r="N478" i="10"/>
  <c r="R477" i="10"/>
  <c r="Q477" i="10"/>
  <c r="O477" i="10"/>
  <c r="N477" i="10"/>
  <c r="R476" i="10"/>
  <c r="Q476" i="10"/>
  <c r="O476" i="10"/>
  <c r="N476" i="10"/>
  <c r="R475" i="10"/>
  <c r="Q475" i="10"/>
  <c r="O475" i="10"/>
  <c r="N475" i="10"/>
  <c r="V298" i="8"/>
  <c r="Q298" i="8" s="1"/>
  <c r="V297" i="8"/>
  <c r="T297" i="8" s="1"/>
  <c r="O297" i="8" l="1"/>
  <c r="U297" i="8"/>
  <c r="R298" i="8"/>
  <c r="Q297" i="8"/>
  <c r="T298" i="8"/>
  <c r="N298" i="8"/>
  <c r="R297" i="8"/>
  <c r="O298" i="8"/>
  <c r="U298" i="8"/>
  <c r="N297" i="8"/>
  <c r="AB11" i="9"/>
  <c r="AB87" i="9"/>
  <c r="X11" i="9"/>
  <c r="X87" i="9"/>
  <c r="S11" i="9"/>
  <c r="S87" i="9"/>
  <c r="AA11" i="9"/>
  <c r="AA87" i="9"/>
  <c r="W11" i="9"/>
  <c r="W87" i="9"/>
  <c r="R11" i="9"/>
  <c r="R87" i="9"/>
  <c r="R136" i="9"/>
  <c r="R173" i="9"/>
  <c r="S136" i="9"/>
  <c r="W136" i="9"/>
  <c r="W173" i="9"/>
  <c r="X136" i="9"/>
  <c r="X173" i="9"/>
  <c r="AB78" i="9"/>
  <c r="AA78" i="9"/>
  <c r="X78" i="9"/>
  <c r="W78" i="9"/>
  <c r="S78" i="9"/>
  <c r="R78" i="9"/>
  <c r="V171" i="9"/>
  <c r="U171" i="9"/>
  <c r="Q171" i="9"/>
  <c r="P171" i="9"/>
  <c r="S62" i="9"/>
  <c r="R285" i="10" l="1"/>
  <c r="Q285" i="10"/>
  <c r="O285" i="10"/>
  <c r="N285" i="10"/>
  <c r="R123" i="10"/>
  <c r="Q123" i="10"/>
  <c r="O123" i="10"/>
  <c r="N123" i="10"/>
  <c r="R474" i="10"/>
  <c r="Q474" i="10"/>
  <c r="O474" i="10"/>
  <c r="N474" i="10"/>
  <c r="R473" i="10"/>
  <c r="Q473" i="10"/>
  <c r="O473" i="10"/>
  <c r="N473" i="10"/>
  <c r="V296" i="8"/>
  <c r="U296" i="8" s="1"/>
  <c r="V295" i="8"/>
  <c r="U295" i="8" s="1"/>
  <c r="R472" i="10"/>
  <c r="Q472" i="10"/>
  <c r="O472" i="10"/>
  <c r="N472" i="10"/>
  <c r="R471" i="10"/>
  <c r="Q471" i="10"/>
  <c r="O471" i="10"/>
  <c r="N471" i="10"/>
  <c r="R470" i="10"/>
  <c r="Q470" i="10"/>
  <c r="O470" i="10"/>
  <c r="N470" i="10"/>
  <c r="V294" i="8"/>
  <c r="T294" i="8" s="1"/>
  <c r="Z11" i="9"/>
  <c r="U11" i="9"/>
  <c r="V11" i="9"/>
  <c r="P11" i="9"/>
  <c r="Q11" i="9"/>
  <c r="V293" i="8"/>
  <c r="T293" i="8" s="1"/>
  <c r="R469" i="10"/>
  <c r="Q469" i="10"/>
  <c r="O469" i="10"/>
  <c r="N469" i="10"/>
  <c r="R468" i="10"/>
  <c r="Q468" i="10"/>
  <c r="O468" i="10"/>
  <c r="N468" i="10"/>
  <c r="R467" i="10"/>
  <c r="Q467" i="10"/>
  <c r="O467" i="10"/>
  <c r="N467" i="10"/>
  <c r="T296" i="8" l="1"/>
  <c r="N296" i="8"/>
  <c r="Q296" i="8"/>
  <c r="O296" i="8"/>
  <c r="R296" i="8"/>
  <c r="N295" i="8"/>
  <c r="Q295" i="8"/>
  <c r="T295" i="8"/>
  <c r="O295" i="8"/>
  <c r="R295" i="8"/>
  <c r="R294" i="8"/>
  <c r="O294" i="8"/>
  <c r="U294" i="8"/>
  <c r="N294" i="8"/>
  <c r="Q294" i="8"/>
  <c r="R293" i="8"/>
  <c r="O293" i="8"/>
  <c r="U293" i="8"/>
  <c r="N293" i="8"/>
  <c r="Q293" i="8"/>
  <c r="R466" i="10"/>
  <c r="Q466" i="10"/>
  <c r="O466" i="10"/>
  <c r="N466" i="10"/>
  <c r="R465" i="10"/>
  <c r="Q465" i="10"/>
  <c r="O465" i="10"/>
  <c r="N465" i="10"/>
  <c r="V291" i="8"/>
  <c r="U291" i="8" s="1"/>
  <c r="U87" i="9"/>
  <c r="Z87" i="9"/>
  <c r="V87" i="9"/>
  <c r="P87" i="9"/>
  <c r="Q87" i="9"/>
  <c r="R291" i="8" l="1"/>
  <c r="O291" i="8"/>
  <c r="N291" i="8"/>
  <c r="Q291" i="8"/>
  <c r="T291" i="8"/>
  <c r="Z78" i="9"/>
  <c r="Z74" i="9"/>
  <c r="Z64" i="9"/>
  <c r="Z199" i="9"/>
  <c r="Z89" i="9"/>
  <c r="Z198" i="9"/>
  <c r="Z148" i="9"/>
  <c r="Z126" i="9"/>
  <c r="Z157" i="9"/>
  <c r="Z85" i="9"/>
  <c r="Z197" i="9"/>
  <c r="Z93" i="9"/>
  <c r="Z154" i="9"/>
  <c r="Z150" i="9"/>
  <c r="Z136" i="9"/>
  <c r="Z151" i="9"/>
  <c r="Z153" i="9"/>
  <c r="Z134" i="9"/>
  <c r="Z142" i="9"/>
  <c r="Z152" i="9"/>
  <c r="Z21" i="9"/>
  <c r="Z214" i="9"/>
  <c r="Z57" i="9"/>
  <c r="Z59" i="9"/>
  <c r="Z60" i="9"/>
  <c r="Z56" i="9"/>
  <c r="Z55" i="9"/>
  <c r="Z54" i="9"/>
  <c r="Z53" i="9"/>
  <c r="Z52" i="9"/>
  <c r="Z106" i="9"/>
  <c r="Z25" i="9"/>
  <c r="Z20" i="9"/>
  <c r="Z100" i="9"/>
  <c r="Z10" i="9"/>
  <c r="Z9" i="9"/>
  <c r="Z51" i="9"/>
  <c r="Z42" i="9"/>
  <c r="Z195" i="9"/>
  <c r="Z194" i="9"/>
  <c r="Z26" i="9"/>
  <c r="Z8" i="9"/>
  <c r="Z7" i="9"/>
  <c r="Z50" i="9"/>
  <c r="Z49" i="9"/>
  <c r="Z48" i="9"/>
  <c r="Z114" i="9"/>
  <c r="Z84" i="9"/>
  <c r="Z113" i="9"/>
  <c r="Z41" i="9"/>
  <c r="Z96" i="9"/>
  <c r="Z40" i="9"/>
  <c r="Z63" i="9"/>
  <c r="Z6" i="9"/>
  <c r="Z81" i="9"/>
  <c r="Z19" i="9"/>
  <c r="Z90" i="9"/>
  <c r="Z39" i="9"/>
  <c r="Z38" i="9"/>
  <c r="Z37" i="9"/>
  <c r="Z36" i="9"/>
  <c r="Z35" i="9"/>
  <c r="Z24" i="9"/>
  <c r="Z18" i="9"/>
  <c r="Z17" i="9"/>
  <c r="Z5" i="9"/>
  <c r="Z16" i="9"/>
  <c r="Z58" i="9"/>
  <c r="Z83" i="9"/>
  <c r="Z122" i="9"/>
  <c r="Z196" i="9"/>
  <c r="Z23" i="9"/>
  <c r="Z15" i="9"/>
  <c r="Z14" i="9"/>
  <c r="Z102" i="9"/>
  <c r="Z4" i="9"/>
  <c r="Z47" i="9"/>
  <c r="Z146" i="9"/>
  <c r="Z209" i="9"/>
  <c r="Z66" i="9"/>
  <c r="Z121" i="9"/>
  <c r="Z34" i="9"/>
  <c r="Z69" i="9"/>
  <c r="Z97" i="9"/>
  <c r="Z33" i="9"/>
  <c r="Z125" i="9"/>
  <c r="Z82" i="9"/>
  <c r="Z99" i="9"/>
  <c r="Z98" i="9"/>
  <c r="Z13" i="9"/>
  <c r="Z158" i="9"/>
  <c r="Z177" i="9"/>
  <c r="Z127" i="9"/>
  <c r="Z133" i="9"/>
  <c r="Z112" i="9"/>
  <c r="Z103" i="9"/>
  <c r="Z119" i="9"/>
  <c r="Z120" i="9"/>
  <c r="Z32" i="9"/>
  <c r="Z31" i="9"/>
  <c r="Z30" i="9"/>
  <c r="Z141" i="9"/>
  <c r="Z61" i="9"/>
  <c r="Z65" i="9"/>
  <c r="Z109" i="9"/>
  <c r="Z95" i="9"/>
  <c r="Z107" i="9"/>
  <c r="Z124" i="9"/>
  <c r="Z193" i="9"/>
  <c r="Z139" i="9"/>
  <c r="Z143" i="9"/>
  <c r="Z117" i="9"/>
  <c r="Z147" i="9"/>
  <c r="Z72" i="9"/>
  <c r="Z180" i="9"/>
  <c r="Z88" i="9"/>
  <c r="Z46" i="9"/>
  <c r="Z45" i="9"/>
  <c r="Z44" i="9"/>
  <c r="Z77" i="9"/>
  <c r="Z75" i="9"/>
  <c r="Z43" i="9"/>
  <c r="Z145" i="9"/>
  <c r="Z155" i="9"/>
  <c r="Z138" i="9"/>
  <c r="Z135" i="9"/>
  <c r="Z129" i="9"/>
  <c r="Z132" i="9"/>
  <c r="Z67" i="9"/>
  <c r="Z137" i="9"/>
  <c r="Z131" i="9"/>
  <c r="Z104" i="9"/>
  <c r="Z130" i="9"/>
  <c r="Z111" i="9"/>
  <c r="Z80" i="9"/>
  <c r="Z118" i="9"/>
  <c r="Z79" i="9"/>
  <c r="Z110" i="9"/>
  <c r="Z192" i="9"/>
  <c r="Z123" i="9"/>
  <c r="Z94" i="9"/>
  <c r="Z159" i="9"/>
  <c r="Z140" i="9"/>
  <c r="Z68" i="9"/>
  <c r="Z29" i="9"/>
  <c r="Z108" i="9"/>
  <c r="Z28" i="9"/>
  <c r="Z27" i="9"/>
  <c r="Z101" i="9"/>
  <c r="Z71" i="9"/>
  <c r="Z115" i="9"/>
  <c r="Z62" i="9"/>
  <c r="Z22" i="9"/>
  <c r="Z12" i="9"/>
  <c r="Z3" i="9"/>
  <c r="Z2" i="9"/>
  <c r="Z73" i="9"/>
  <c r="Z156" i="9"/>
  <c r="Z144" i="9"/>
  <c r="Z116" i="9"/>
  <c r="Z191" i="9"/>
  <c r="V78" i="9"/>
  <c r="U78" i="9"/>
  <c r="V74" i="9"/>
  <c r="U74" i="9"/>
  <c r="V64" i="9"/>
  <c r="U64" i="9"/>
  <c r="V199" i="9"/>
  <c r="U199" i="9"/>
  <c r="V89" i="9"/>
  <c r="U89" i="9"/>
  <c r="V198" i="9"/>
  <c r="U198" i="9"/>
  <c r="V170" i="9"/>
  <c r="U170" i="9"/>
  <c r="V169" i="9"/>
  <c r="U169" i="9"/>
  <c r="V168" i="9"/>
  <c r="U168" i="9"/>
  <c r="V167" i="9"/>
  <c r="U167" i="9"/>
  <c r="V148" i="9"/>
  <c r="U148" i="9"/>
  <c r="V126" i="9"/>
  <c r="U126" i="9"/>
  <c r="V157" i="9"/>
  <c r="U157" i="9"/>
  <c r="V85" i="9"/>
  <c r="U85" i="9"/>
  <c r="V197" i="9"/>
  <c r="U197" i="9"/>
  <c r="V93" i="9"/>
  <c r="U93" i="9"/>
  <c r="V183" i="9"/>
  <c r="U183" i="9"/>
  <c r="V154" i="9"/>
  <c r="U154" i="9"/>
  <c r="V150" i="9"/>
  <c r="U150" i="9"/>
  <c r="V136" i="9"/>
  <c r="U136" i="9"/>
  <c r="V182" i="9"/>
  <c r="U182" i="9"/>
  <c r="V173" i="9"/>
  <c r="U173" i="9"/>
  <c r="V151" i="9"/>
  <c r="U151" i="9"/>
  <c r="V174" i="9"/>
  <c r="U174" i="9"/>
  <c r="V172" i="9"/>
  <c r="U172" i="9"/>
  <c r="V153" i="9"/>
  <c r="U153" i="9"/>
  <c r="V175" i="9"/>
  <c r="U175" i="9"/>
  <c r="V176" i="9"/>
  <c r="U176" i="9"/>
  <c r="V216" i="9"/>
  <c r="U216" i="9"/>
  <c r="V178" i="9"/>
  <c r="U178" i="9"/>
  <c r="V134" i="9"/>
  <c r="U134" i="9"/>
  <c r="V142" i="9"/>
  <c r="U142" i="9"/>
  <c r="V152" i="9"/>
  <c r="U152" i="9"/>
  <c r="V21" i="9"/>
  <c r="U21" i="9"/>
  <c r="V214" i="9"/>
  <c r="U214" i="9"/>
  <c r="V57" i="9"/>
  <c r="U57" i="9"/>
  <c r="V59" i="9"/>
  <c r="U59" i="9"/>
  <c r="V60" i="9"/>
  <c r="U60" i="9"/>
  <c r="V56" i="9"/>
  <c r="U56" i="9"/>
  <c r="V55" i="9"/>
  <c r="U55" i="9"/>
  <c r="V54" i="9"/>
  <c r="U54" i="9"/>
  <c r="V53" i="9"/>
  <c r="U53" i="9"/>
  <c r="V52" i="9"/>
  <c r="U52" i="9"/>
  <c r="V106" i="9"/>
  <c r="U106" i="9"/>
  <c r="V25" i="9"/>
  <c r="U25" i="9"/>
  <c r="V20" i="9"/>
  <c r="U20" i="9"/>
  <c r="V100" i="9"/>
  <c r="U100" i="9"/>
  <c r="V10" i="9"/>
  <c r="U10" i="9"/>
  <c r="V9" i="9"/>
  <c r="U9" i="9"/>
  <c r="V51" i="9"/>
  <c r="U51" i="9"/>
  <c r="V42" i="9"/>
  <c r="U42" i="9"/>
  <c r="V195" i="9"/>
  <c r="U195" i="9"/>
  <c r="V194" i="9"/>
  <c r="U194" i="9"/>
  <c r="V26" i="9"/>
  <c r="U26" i="9"/>
  <c r="V8" i="9"/>
  <c r="U8" i="9"/>
  <c r="V7" i="9"/>
  <c r="U7" i="9"/>
  <c r="V50" i="9"/>
  <c r="U50" i="9"/>
  <c r="V49" i="9"/>
  <c r="U49" i="9"/>
  <c r="V48" i="9"/>
  <c r="U48" i="9"/>
  <c r="V114" i="9"/>
  <c r="U114" i="9"/>
  <c r="V84" i="9"/>
  <c r="U84" i="9"/>
  <c r="V113" i="9"/>
  <c r="U113" i="9"/>
  <c r="V41" i="9"/>
  <c r="U41" i="9"/>
  <c r="V96" i="9"/>
  <c r="U96" i="9"/>
  <c r="V40" i="9"/>
  <c r="U40" i="9"/>
  <c r="V63" i="9"/>
  <c r="U63" i="9"/>
  <c r="V6" i="9"/>
  <c r="U6" i="9"/>
  <c r="V81" i="9"/>
  <c r="U81" i="9"/>
  <c r="V19" i="9"/>
  <c r="U19" i="9"/>
  <c r="V90" i="9"/>
  <c r="U90" i="9"/>
  <c r="V39" i="9"/>
  <c r="U39" i="9"/>
  <c r="V38" i="9"/>
  <c r="U38" i="9"/>
  <c r="V37" i="9"/>
  <c r="U37" i="9"/>
  <c r="V36" i="9"/>
  <c r="U36" i="9"/>
  <c r="V35" i="9"/>
  <c r="U35" i="9"/>
  <c r="V24" i="9"/>
  <c r="U24" i="9"/>
  <c r="V18" i="9"/>
  <c r="U18" i="9"/>
  <c r="V17" i="9"/>
  <c r="U17" i="9"/>
  <c r="V5" i="9"/>
  <c r="U5" i="9"/>
  <c r="V16" i="9"/>
  <c r="U16" i="9"/>
  <c r="V58" i="9"/>
  <c r="U58" i="9"/>
  <c r="V83" i="9"/>
  <c r="U83" i="9"/>
  <c r="V122" i="9"/>
  <c r="U122" i="9"/>
  <c r="V196" i="9"/>
  <c r="U196" i="9"/>
  <c r="V23" i="9"/>
  <c r="U23" i="9"/>
  <c r="V15" i="9"/>
  <c r="U15" i="9"/>
  <c r="V14" i="9"/>
  <c r="U14" i="9"/>
  <c r="V102" i="9"/>
  <c r="U102" i="9"/>
  <c r="V4" i="9"/>
  <c r="U4" i="9"/>
  <c r="V47" i="9"/>
  <c r="U47" i="9"/>
  <c r="V166" i="9"/>
  <c r="U166" i="9"/>
  <c r="V165" i="9"/>
  <c r="U165" i="9"/>
  <c r="V164" i="9"/>
  <c r="U164" i="9"/>
  <c r="V146" i="9"/>
  <c r="U146" i="9"/>
  <c r="V209" i="9"/>
  <c r="U209" i="9"/>
  <c r="V66" i="9"/>
  <c r="U66" i="9"/>
  <c r="V121" i="9"/>
  <c r="U121" i="9"/>
  <c r="V34" i="9"/>
  <c r="U34" i="9"/>
  <c r="V69" i="9"/>
  <c r="U69" i="9"/>
  <c r="V97" i="9"/>
  <c r="U97" i="9"/>
  <c r="V33" i="9"/>
  <c r="U33" i="9"/>
  <c r="V125" i="9"/>
  <c r="U125" i="9"/>
  <c r="V82" i="9"/>
  <c r="U82" i="9"/>
  <c r="V99" i="9"/>
  <c r="U99" i="9"/>
  <c r="V98" i="9"/>
  <c r="U98" i="9"/>
  <c r="V162" i="9"/>
  <c r="U162" i="9"/>
  <c r="V163" i="9"/>
  <c r="U163" i="9"/>
  <c r="V13" i="9"/>
  <c r="U13" i="9"/>
  <c r="V158" i="9"/>
  <c r="U158" i="9"/>
  <c r="V177" i="9"/>
  <c r="U177" i="9"/>
  <c r="V127" i="9"/>
  <c r="U127" i="9"/>
  <c r="V133" i="9"/>
  <c r="U133" i="9"/>
  <c r="V112" i="9"/>
  <c r="U112" i="9"/>
  <c r="V103" i="9"/>
  <c r="U103" i="9"/>
  <c r="V119" i="9"/>
  <c r="U119" i="9"/>
  <c r="V120" i="9"/>
  <c r="U120" i="9"/>
  <c r="V32" i="9"/>
  <c r="U32" i="9"/>
  <c r="V31" i="9"/>
  <c r="U31" i="9"/>
  <c r="V30" i="9"/>
  <c r="U30" i="9"/>
  <c r="V141" i="9"/>
  <c r="U141" i="9"/>
  <c r="V61" i="9"/>
  <c r="U61" i="9"/>
  <c r="V65" i="9"/>
  <c r="U65" i="9"/>
  <c r="V109" i="9"/>
  <c r="U109" i="9"/>
  <c r="V95" i="9"/>
  <c r="U95" i="9"/>
  <c r="V161" i="9"/>
  <c r="U161" i="9"/>
  <c r="V107" i="9"/>
  <c r="U107" i="9"/>
  <c r="V124" i="9"/>
  <c r="U124" i="9"/>
  <c r="V184" i="9"/>
  <c r="U184" i="9"/>
  <c r="V193" i="9"/>
  <c r="U193" i="9"/>
  <c r="V139" i="9"/>
  <c r="U139" i="9"/>
  <c r="V143" i="9"/>
  <c r="U143" i="9"/>
  <c r="V117" i="9"/>
  <c r="U117" i="9"/>
  <c r="V147" i="9"/>
  <c r="U147" i="9"/>
  <c r="V72" i="9"/>
  <c r="U72" i="9"/>
  <c r="V180" i="9"/>
  <c r="U180" i="9"/>
  <c r="V88" i="9"/>
  <c r="U88" i="9"/>
  <c r="V46" i="9"/>
  <c r="U46" i="9"/>
  <c r="V45" i="9"/>
  <c r="U45" i="9"/>
  <c r="V44" i="9"/>
  <c r="U44" i="9"/>
  <c r="V77" i="9"/>
  <c r="U77" i="9"/>
  <c r="V75" i="9"/>
  <c r="U75" i="9"/>
  <c r="V43" i="9"/>
  <c r="U43" i="9"/>
  <c r="V145" i="9"/>
  <c r="U145" i="9"/>
  <c r="V179" i="9"/>
  <c r="U179" i="9"/>
  <c r="V155" i="9"/>
  <c r="U155" i="9"/>
  <c r="V138" i="9"/>
  <c r="U138" i="9"/>
  <c r="V135" i="9"/>
  <c r="U135" i="9"/>
  <c r="V190" i="9"/>
  <c r="U190" i="9"/>
  <c r="V129" i="9"/>
  <c r="U129" i="9"/>
  <c r="V132" i="9"/>
  <c r="U132" i="9"/>
  <c r="V67" i="9"/>
  <c r="U67" i="9"/>
  <c r="V137" i="9"/>
  <c r="U137" i="9"/>
  <c r="V131" i="9"/>
  <c r="U131" i="9"/>
  <c r="V104" i="9"/>
  <c r="U104" i="9"/>
  <c r="V130" i="9"/>
  <c r="U130" i="9"/>
  <c r="V181" i="9"/>
  <c r="U181" i="9"/>
  <c r="V111" i="9"/>
  <c r="U111" i="9"/>
  <c r="V80" i="9"/>
  <c r="U80" i="9"/>
  <c r="V118" i="9"/>
  <c r="U118" i="9"/>
  <c r="V79" i="9"/>
  <c r="U79" i="9"/>
  <c r="V110" i="9"/>
  <c r="U110" i="9"/>
  <c r="V192" i="9"/>
  <c r="U192" i="9"/>
  <c r="V123" i="9"/>
  <c r="U123" i="9"/>
  <c r="V94" i="9"/>
  <c r="U94" i="9"/>
  <c r="V159" i="9"/>
  <c r="U159" i="9"/>
  <c r="V140" i="9"/>
  <c r="U140" i="9"/>
  <c r="V189" i="9"/>
  <c r="U189" i="9"/>
  <c r="V68" i="9"/>
  <c r="U68" i="9"/>
  <c r="V29" i="9"/>
  <c r="U29" i="9"/>
  <c r="V108" i="9"/>
  <c r="U108" i="9"/>
  <c r="V28" i="9"/>
  <c r="U28" i="9"/>
  <c r="V185" i="9"/>
  <c r="U185" i="9"/>
  <c r="V27" i="9"/>
  <c r="U27" i="9"/>
  <c r="V101" i="9"/>
  <c r="U101" i="9"/>
  <c r="V71" i="9"/>
  <c r="U71" i="9"/>
  <c r="V115" i="9"/>
  <c r="U115" i="9"/>
  <c r="V62" i="9"/>
  <c r="U62" i="9"/>
  <c r="V22" i="9"/>
  <c r="U22" i="9"/>
  <c r="V160" i="9"/>
  <c r="U160" i="9"/>
  <c r="V12" i="9"/>
  <c r="U12" i="9"/>
  <c r="V3" i="9"/>
  <c r="U3" i="9"/>
  <c r="V2" i="9"/>
  <c r="U2" i="9"/>
  <c r="V188" i="9"/>
  <c r="U188" i="9"/>
  <c r="V73" i="9"/>
  <c r="U73" i="9"/>
  <c r="V156" i="9"/>
  <c r="U156" i="9"/>
  <c r="V144" i="9"/>
  <c r="U144" i="9"/>
  <c r="V116" i="9"/>
  <c r="U116" i="9"/>
  <c r="V191" i="9"/>
  <c r="U191" i="9"/>
  <c r="Q78" i="9"/>
  <c r="P78" i="9"/>
  <c r="Q74" i="9"/>
  <c r="P74" i="9"/>
  <c r="Q64" i="9"/>
  <c r="P64" i="9"/>
  <c r="Q199" i="9"/>
  <c r="P199" i="9"/>
  <c r="Q89" i="9"/>
  <c r="P89" i="9"/>
  <c r="Q198" i="9"/>
  <c r="P198" i="9"/>
  <c r="Q170" i="9"/>
  <c r="P170" i="9"/>
  <c r="Q169" i="9"/>
  <c r="P169" i="9"/>
  <c r="Q168" i="9"/>
  <c r="P168" i="9"/>
  <c r="Q167" i="9"/>
  <c r="P167" i="9"/>
  <c r="Q148" i="9"/>
  <c r="P148" i="9"/>
  <c r="Q126" i="9"/>
  <c r="P126" i="9"/>
  <c r="Q157" i="9"/>
  <c r="P157" i="9"/>
  <c r="Q85" i="9"/>
  <c r="P85" i="9"/>
  <c r="Q197" i="9"/>
  <c r="P197" i="9"/>
  <c r="Q93" i="9"/>
  <c r="P93" i="9"/>
  <c r="Q183" i="9"/>
  <c r="P183" i="9"/>
  <c r="Q154" i="9"/>
  <c r="P154" i="9"/>
  <c r="Q150" i="9"/>
  <c r="P150" i="9"/>
  <c r="Q136" i="9"/>
  <c r="P136" i="9"/>
  <c r="Q182" i="9"/>
  <c r="P182" i="9"/>
  <c r="Q173" i="9"/>
  <c r="P173" i="9"/>
  <c r="Q151" i="9"/>
  <c r="P151" i="9"/>
  <c r="Q174" i="9"/>
  <c r="P174" i="9"/>
  <c r="Q172" i="9"/>
  <c r="P172" i="9"/>
  <c r="Q153" i="9"/>
  <c r="P153" i="9"/>
  <c r="Q175" i="9"/>
  <c r="P175" i="9"/>
  <c r="Q176" i="9"/>
  <c r="P176" i="9"/>
  <c r="Q178" i="9"/>
  <c r="P178" i="9"/>
  <c r="Q134" i="9"/>
  <c r="P134" i="9"/>
  <c r="Q142" i="9"/>
  <c r="P142" i="9"/>
  <c r="Q152" i="9"/>
  <c r="P152" i="9"/>
  <c r="Q21" i="9"/>
  <c r="P21" i="9"/>
  <c r="Q214" i="9"/>
  <c r="P214" i="9"/>
  <c r="Q57" i="9"/>
  <c r="P57" i="9"/>
  <c r="Q59" i="9"/>
  <c r="P59" i="9"/>
  <c r="Q60" i="9"/>
  <c r="P60" i="9"/>
  <c r="Q56" i="9"/>
  <c r="P56" i="9"/>
  <c r="Q55" i="9"/>
  <c r="P55" i="9"/>
  <c r="Q54" i="9"/>
  <c r="P54" i="9"/>
  <c r="Q53" i="9"/>
  <c r="P53" i="9"/>
  <c r="Q52" i="9"/>
  <c r="P52" i="9"/>
  <c r="Q106" i="9"/>
  <c r="P106" i="9"/>
  <c r="Q25" i="9"/>
  <c r="P25" i="9"/>
  <c r="Q20" i="9"/>
  <c r="P20" i="9"/>
  <c r="Q100" i="9"/>
  <c r="P100" i="9"/>
  <c r="Q10" i="9"/>
  <c r="P10" i="9"/>
  <c r="Q9" i="9"/>
  <c r="P9" i="9"/>
  <c r="Q51" i="9"/>
  <c r="P51" i="9"/>
  <c r="Q42" i="9"/>
  <c r="P42" i="9"/>
  <c r="Q195" i="9"/>
  <c r="P195" i="9"/>
  <c r="Q194" i="9"/>
  <c r="P194" i="9"/>
  <c r="Q26" i="9"/>
  <c r="P26" i="9"/>
  <c r="Q8" i="9"/>
  <c r="P8" i="9"/>
  <c r="Q7" i="9"/>
  <c r="P7" i="9"/>
  <c r="Q50" i="9"/>
  <c r="P50" i="9"/>
  <c r="Q49" i="9"/>
  <c r="P49" i="9"/>
  <c r="Q48" i="9"/>
  <c r="P48" i="9"/>
  <c r="Q114" i="9"/>
  <c r="P114" i="9"/>
  <c r="Q84" i="9"/>
  <c r="P84" i="9"/>
  <c r="Q113" i="9"/>
  <c r="P113" i="9"/>
  <c r="Q41" i="9"/>
  <c r="P41" i="9"/>
  <c r="Q96" i="9"/>
  <c r="P96" i="9"/>
  <c r="Q40" i="9"/>
  <c r="P40" i="9"/>
  <c r="Q63" i="9"/>
  <c r="P63" i="9"/>
  <c r="Q6" i="9"/>
  <c r="P6" i="9"/>
  <c r="Q81" i="9"/>
  <c r="P81" i="9"/>
  <c r="Q19" i="9"/>
  <c r="P19" i="9"/>
  <c r="Q90" i="9"/>
  <c r="P90" i="9"/>
  <c r="Q39" i="9"/>
  <c r="P39" i="9"/>
  <c r="Q38" i="9"/>
  <c r="P38" i="9"/>
  <c r="Q37" i="9"/>
  <c r="P37" i="9"/>
  <c r="Q36" i="9"/>
  <c r="P36" i="9"/>
  <c r="Q35" i="9"/>
  <c r="P35" i="9"/>
  <c r="Q24" i="9"/>
  <c r="P24" i="9"/>
  <c r="Q18" i="9"/>
  <c r="P18" i="9"/>
  <c r="Q17" i="9"/>
  <c r="P17" i="9"/>
  <c r="Q5" i="9"/>
  <c r="P5" i="9"/>
  <c r="Q16" i="9"/>
  <c r="P16" i="9"/>
  <c r="Q58" i="9"/>
  <c r="P58" i="9"/>
  <c r="Q83" i="9"/>
  <c r="P83" i="9"/>
  <c r="Q122" i="9"/>
  <c r="P122" i="9"/>
  <c r="Q196" i="9"/>
  <c r="P196" i="9"/>
  <c r="Q23" i="9"/>
  <c r="P23" i="9"/>
  <c r="Q15" i="9"/>
  <c r="P15" i="9"/>
  <c r="Q14" i="9"/>
  <c r="P14" i="9"/>
  <c r="Q102" i="9"/>
  <c r="P102" i="9"/>
  <c r="Q4" i="9"/>
  <c r="P4" i="9"/>
  <c r="Q47" i="9"/>
  <c r="P47" i="9"/>
  <c r="Q166" i="9"/>
  <c r="P166" i="9"/>
  <c r="Q165" i="9"/>
  <c r="P165" i="9"/>
  <c r="Q164" i="9"/>
  <c r="P164" i="9"/>
  <c r="Q146" i="9"/>
  <c r="P146" i="9"/>
  <c r="Q209" i="9"/>
  <c r="P209" i="9"/>
  <c r="Q66" i="9"/>
  <c r="P66" i="9"/>
  <c r="Q121" i="9"/>
  <c r="P121" i="9"/>
  <c r="Q34" i="9"/>
  <c r="P34" i="9"/>
  <c r="Q69" i="9"/>
  <c r="P69" i="9"/>
  <c r="Q97" i="9"/>
  <c r="P97" i="9"/>
  <c r="Q33" i="9"/>
  <c r="P33" i="9"/>
  <c r="Q125" i="9"/>
  <c r="P125" i="9"/>
  <c r="Q82" i="9"/>
  <c r="P82" i="9"/>
  <c r="Q99" i="9"/>
  <c r="P99" i="9"/>
  <c r="Q98" i="9"/>
  <c r="P98" i="9"/>
  <c r="Q162" i="9"/>
  <c r="P162" i="9"/>
  <c r="Q163" i="9"/>
  <c r="P163" i="9"/>
  <c r="Q13" i="9"/>
  <c r="P13" i="9"/>
  <c r="Q158" i="9"/>
  <c r="P158" i="9"/>
  <c r="Q177" i="9"/>
  <c r="P177" i="9"/>
  <c r="Q127" i="9"/>
  <c r="P127" i="9"/>
  <c r="Q133" i="9"/>
  <c r="P133" i="9"/>
  <c r="Q112" i="9"/>
  <c r="P112" i="9"/>
  <c r="Q103" i="9"/>
  <c r="P103" i="9"/>
  <c r="Q119" i="9"/>
  <c r="P119" i="9"/>
  <c r="Q120" i="9"/>
  <c r="P120" i="9"/>
  <c r="Q32" i="9"/>
  <c r="P32" i="9"/>
  <c r="Q31" i="9"/>
  <c r="P31" i="9"/>
  <c r="Q30" i="9"/>
  <c r="P30" i="9"/>
  <c r="Q141" i="9"/>
  <c r="P141" i="9"/>
  <c r="Q61" i="9"/>
  <c r="P61" i="9"/>
  <c r="Q65" i="9"/>
  <c r="P65" i="9"/>
  <c r="Q109" i="9"/>
  <c r="P109" i="9"/>
  <c r="Q95" i="9"/>
  <c r="P95" i="9"/>
  <c r="Q161" i="9"/>
  <c r="P161" i="9"/>
  <c r="Q107" i="9"/>
  <c r="P107" i="9"/>
  <c r="Q124" i="9"/>
  <c r="P124" i="9"/>
  <c r="Q184" i="9"/>
  <c r="P184" i="9"/>
  <c r="Q193" i="9"/>
  <c r="P193" i="9"/>
  <c r="Q139" i="9"/>
  <c r="P139" i="9"/>
  <c r="Q143" i="9"/>
  <c r="P143" i="9"/>
  <c r="Q117" i="9"/>
  <c r="P117" i="9"/>
  <c r="Q147" i="9"/>
  <c r="P147" i="9"/>
  <c r="Q72" i="9"/>
  <c r="P72" i="9"/>
  <c r="Q180" i="9"/>
  <c r="P180" i="9"/>
  <c r="Q88" i="9"/>
  <c r="P88" i="9"/>
  <c r="Q46" i="9"/>
  <c r="P46" i="9"/>
  <c r="Q45" i="9"/>
  <c r="P45" i="9"/>
  <c r="Q44" i="9"/>
  <c r="P44" i="9"/>
  <c r="Q77" i="9"/>
  <c r="P77" i="9"/>
  <c r="Q75" i="9"/>
  <c r="P75" i="9"/>
  <c r="Q43" i="9"/>
  <c r="P43" i="9"/>
  <c r="Q145" i="9"/>
  <c r="P145" i="9"/>
  <c r="Q179" i="9"/>
  <c r="P179" i="9"/>
  <c r="Q155" i="9"/>
  <c r="P155" i="9"/>
  <c r="Q138" i="9"/>
  <c r="P138" i="9"/>
  <c r="Q135" i="9"/>
  <c r="P135" i="9"/>
  <c r="Q190" i="9"/>
  <c r="P190" i="9"/>
  <c r="Q129" i="9"/>
  <c r="P129" i="9"/>
  <c r="Q132" i="9"/>
  <c r="P132" i="9"/>
  <c r="Q67" i="9"/>
  <c r="P67" i="9"/>
  <c r="Q137" i="9"/>
  <c r="P137" i="9"/>
  <c r="Q131" i="9"/>
  <c r="P131" i="9"/>
  <c r="Q104" i="9"/>
  <c r="P104" i="9"/>
  <c r="Q130" i="9"/>
  <c r="P130" i="9"/>
  <c r="Q181" i="9"/>
  <c r="P181" i="9"/>
  <c r="Q111" i="9"/>
  <c r="P111" i="9"/>
  <c r="Q80" i="9"/>
  <c r="P80" i="9"/>
  <c r="Q118" i="9"/>
  <c r="P118" i="9"/>
  <c r="Q79" i="9"/>
  <c r="P79" i="9"/>
  <c r="Q110" i="9"/>
  <c r="P110" i="9"/>
  <c r="Q192" i="9"/>
  <c r="P192" i="9"/>
  <c r="Q123" i="9"/>
  <c r="P123" i="9"/>
  <c r="Q94" i="9"/>
  <c r="P94" i="9"/>
  <c r="Q159" i="9"/>
  <c r="P159" i="9"/>
  <c r="Q140" i="9"/>
  <c r="P140" i="9"/>
  <c r="Q189" i="9"/>
  <c r="P189" i="9"/>
  <c r="Q68" i="9"/>
  <c r="P68" i="9"/>
  <c r="Q29" i="9"/>
  <c r="P29" i="9"/>
  <c r="Q108" i="9"/>
  <c r="P108" i="9"/>
  <c r="Q28" i="9"/>
  <c r="P28" i="9"/>
  <c r="Q185" i="9"/>
  <c r="P185" i="9"/>
  <c r="Q27" i="9"/>
  <c r="P27" i="9"/>
  <c r="Q101" i="9"/>
  <c r="P101" i="9"/>
  <c r="Q71" i="9"/>
  <c r="P71" i="9"/>
  <c r="Q115" i="9"/>
  <c r="P115" i="9"/>
  <c r="Q62" i="9"/>
  <c r="P62" i="9"/>
  <c r="Q22" i="9"/>
  <c r="P22" i="9"/>
  <c r="Q160" i="9"/>
  <c r="P160" i="9"/>
  <c r="Q12" i="9"/>
  <c r="P12" i="9"/>
  <c r="Q3" i="9"/>
  <c r="P3" i="9"/>
  <c r="Q2" i="9"/>
  <c r="P2" i="9"/>
  <c r="Q188" i="9"/>
  <c r="P188" i="9"/>
  <c r="Q73" i="9"/>
  <c r="P73" i="9"/>
  <c r="Q156" i="9"/>
  <c r="P156" i="9"/>
  <c r="Q144" i="9"/>
  <c r="P144" i="9"/>
  <c r="Q116" i="9"/>
  <c r="P116" i="9"/>
  <c r="Q191" i="9"/>
  <c r="P191" i="9"/>
  <c r="W155" i="9"/>
  <c r="U23" i="8"/>
  <c r="AB193" i="9"/>
  <c r="R298" i="10" l="1"/>
  <c r="Q298" i="10"/>
  <c r="O298" i="10"/>
  <c r="N298" i="10"/>
  <c r="R297" i="10"/>
  <c r="Q297" i="10"/>
  <c r="O297" i="10"/>
  <c r="N297" i="10"/>
  <c r="R464" i="10"/>
  <c r="Q464" i="10"/>
  <c r="O464" i="10"/>
  <c r="N464" i="10"/>
  <c r="R463" i="10"/>
  <c r="Q463" i="10"/>
  <c r="O463" i="10"/>
  <c r="N463" i="10"/>
  <c r="V290" i="8"/>
  <c r="U290" i="8" s="1"/>
  <c r="Q289" i="8"/>
  <c r="R289" i="8"/>
  <c r="N289" i="8"/>
  <c r="O289" i="8"/>
  <c r="V289" i="8"/>
  <c r="T289" i="8" s="1"/>
  <c r="Q288" i="8"/>
  <c r="R288" i="8"/>
  <c r="N288" i="8"/>
  <c r="O288" i="8"/>
  <c r="V288" i="8"/>
  <c r="Q290" i="8" l="1"/>
  <c r="N290" i="8"/>
  <c r="T290" i="8"/>
  <c r="O290" i="8"/>
  <c r="R290" i="8"/>
  <c r="U289" i="8"/>
  <c r="R462" i="10"/>
  <c r="Q462" i="10"/>
  <c r="O462" i="10"/>
  <c r="N462" i="10"/>
  <c r="R461" i="10"/>
  <c r="Q461" i="10"/>
  <c r="O461" i="10"/>
  <c r="N461" i="10"/>
  <c r="AB199" i="9"/>
  <c r="AA199" i="9"/>
  <c r="X199" i="9"/>
  <c r="W199" i="9"/>
  <c r="R199" i="9"/>
  <c r="S199" i="9"/>
  <c r="R460" i="10"/>
  <c r="Q460" i="10"/>
  <c r="O460" i="10"/>
  <c r="N460" i="10"/>
  <c r="R272" i="10"/>
  <c r="Q272" i="10"/>
  <c r="O272" i="10"/>
  <c r="N272" i="10"/>
  <c r="R459" i="10"/>
  <c r="Q459" i="10"/>
  <c r="O459" i="10"/>
  <c r="N459" i="10"/>
  <c r="R458" i="10"/>
  <c r="Q458" i="10"/>
  <c r="O458" i="10"/>
  <c r="N458" i="10"/>
  <c r="R88" i="9"/>
  <c r="R457" i="10"/>
  <c r="Q457" i="10"/>
  <c r="O457" i="10"/>
  <c r="N457" i="10"/>
  <c r="R456" i="10"/>
  <c r="Q456" i="10"/>
  <c r="O456" i="10"/>
  <c r="N456" i="10"/>
  <c r="R455" i="10"/>
  <c r="Q455" i="10"/>
  <c r="O455" i="10"/>
  <c r="N455" i="10"/>
  <c r="R454" i="10"/>
  <c r="Q454" i="10"/>
  <c r="O454" i="10"/>
  <c r="N454" i="10"/>
  <c r="R453" i="10"/>
  <c r="Q453" i="10"/>
  <c r="O453" i="10"/>
  <c r="N453" i="10"/>
  <c r="R452" i="10"/>
  <c r="Q452" i="10"/>
  <c r="O452" i="10"/>
  <c r="N452" i="10"/>
  <c r="R451" i="10"/>
  <c r="Q451" i="10"/>
  <c r="O451" i="10"/>
  <c r="N451" i="10"/>
  <c r="R287" i="8"/>
  <c r="Q287" i="8"/>
  <c r="O287" i="8"/>
  <c r="N287" i="8"/>
  <c r="V287" i="8"/>
  <c r="U287" i="8" s="1"/>
  <c r="R286" i="8"/>
  <c r="Q286" i="8"/>
  <c r="O286" i="8"/>
  <c r="N286" i="8"/>
  <c r="V286" i="8"/>
  <c r="T286" i="8" s="1"/>
  <c r="R285" i="8"/>
  <c r="Q285" i="8"/>
  <c r="O285" i="8"/>
  <c r="N285" i="8"/>
  <c r="V285" i="8"/>
  <c r="U285" i="8" s="1"/>
  <c r="R284" i="8"/>
  <c r="Q284" i="8"/>
  <c r="O284" i="8"/>
  <c r="N284" i="8"/>
  <c r="V284" i="8"/>
  <c r="U284" i="8" s="1"/>
  <c r="AB198" i="9"/>
  <c r="AA198" i="9"/>
  <c r="X198" i="9"/>
  <c r="W198" i="9"/>
  <c r="S198" i="9"/>
  <c r="R198" i="9"/>
  <c r="R450" i="10"/>
  <c r="Q450" i="10"/>
  <c r="O450" i="10"/>
  <c r="N450" i="10"/>
  <c r="R352" i="10"/>
  <c r="Q352" i="10"/>
  <c r="O352" i="10"/>
  <c r="N352" i="10"/>
  <c r="T287" i="8" l="1"/>
  <c r="T284" i="8"/>
  <c r="T285" i="8"/>
  <c r="U286" i="8"/>
  <c r="R234" i="8"/>
  <c r="Q225" i="8"/>
  <c r="R449" i="10"/>
  <c r="Q449" i="10"/>
  <c r="O449" i="10"/>
  <c r="N449" i="10"/>
  <c r="R448" i="10"/>
  <c r="Q448" i="10"/>
  <c r="O448" i="10"/>
  <c r="N448" i="10"/>
  <c r="R447" i="10"/>
  <c r="Q447" i="10"/>
  <c r="O447" i="10"/>
  <c r="N447" i="10"/>
  <c r="R446" i="10"/>
  <c r="Q446" i="10"/>
  <c r="O446" i="10"/>
  <c r="N446" i="10"/>
  <c r="Q283" i="8"/>
  <c r="R283" i="8"/>
  <c r="N283" i="8"/>
  <c r="O283" i="8"/>
  <c r="V283" i="8"/>
  <c r="T283" i="8" s="1"/>
  <c r="X170" i="9"/>
  <c r="W170" i="9"/>
  <c r="S170" i="9"/>
  <c r="R170" i="9"/>
  <c r="X169" i="9"/>
  <c r="W169" i="9"/>
  <c r="S169" i="9"/>
  <c r="R169" i="9"/>
  <c r="X168" i="9"/>
  <c r="W168" i="9"/>
  <c r="S168" i="9"/>
  <c r="R168" i="9"/>
  <c r="X167" i="9"/>
  <c r="W167" i="9"/>
  <c r="S167" i="9"/>
  <c r="R167" i="9"/>
  <c r="AA126" i="9"/>
  <c r="AB126" i="9"/>
  <c r="W126" i="9"/>
  <c r="X126" i="9"/>
  <c r="R126" i="9"/>
  <c r="S126" i="9"/>
  <c r="R445" i="10"/>
  <c r="Q445" i="10"/>
  <c r="O445" i="10"/>
  <c r="N445" i="10"/>
  <c r="R444" i="10"/>
  <c r="Q444" i="10"/>
  <c r="O444" i="10"/>
  <c r="N444" i="10"/>
  <c r="R443" i="10"/>
  <c r="Q443" i="10"/>
  <c r="O443" i="10"/>
  <c r="N443" i="10"/>
  <c r="N441" i="10"/>
  <c r="O441" i="10"/>
  <c r="N442" i="10"/>
  <c r="Q441" i="10"/>
  <c r="R441" i="10"/>
  <c r="Q442" i="10"/>
  <c r="R442" i="10"/>
  <c r="O442" i="10"/>
  <c r="R282" i="8"/>
  <c r="Q282" i="8"/>
  <c r="N282" i="8"/>
  <c r="O282" i="8"/>
  <c r="V282" i="8"/>
  <c r="V281" i="8"/>
  <c r="Q281" i="8"/>
  <c r="R281" i="8"/>
  <c r="N281" i="8"/>
  <c r="O281" i="8"/>
  <c r="R280" i="8"/>
  <c r="Q280" i="8"/>
  <c r="V280" i="8"/>
  <c r="N280" i="8"/>
  <c r="O280" i="8"/>
  <c r="V279" i="8"/>
  <c r="Q279" i="8"/>
  <c r="R279" i="8"/>
  <c r="N279" i="8"/>
  <c r="O279" i="8"/>
  <c r="Q278" i="8"/>
  <c r="R278" i="8"/>
  <c r="V278" i="8"/>
  <c r="N278" i="8"/>
  <c r="O278" i="8"/>
  <c r="V277" i="8"/>
  <c r="Q277" i="8"/>
  <c r="R277" i="8"/>
  <c r="N277" i="8"/>
  <c r="O277" i="8"/>
  <c r="U283" i="8" l="1"/>
  <c r="R276" i="8"/>
  <c r="Q276" i="8"/>
  <c r="O276" i="8"/>
  <c r="N276" i="8"/>
  <c r="V276" i="8"/>
  <c r="AB157" i="9"/>
  <c r="AA157" i="9"/>
  <c r="X157" i="9"/>
  <c r="W157" i="9"/>
  <c r="S157" i="9"/>
  <c r="R157" i="9"/>
  <c r="AA85" i="9"/>
  <c r="AB85" i="9"/>
  <c r="W85" i="9"/>
  <c r="X85" i="9"/>
  <c r="S85" i="9"/>
  <c r="AA197" i="9"/>
  <c r="AB197" i="9"/>
  <c r="W197" i="9"/>
  <c r="X197" i="9"/>
  <c r="R197" i="9"/>
  <c r="S197" i="9"/>
  <c r="R440" i="10" l="1"/>
  <c r="Q440" i="10"/>
  <c r="O440" i="10"/>
  <c r="N440" i="10"/>
  <c r="AB93" i="9" l="1"/>
  <c r="AA93" i="9"/>
  <c r="X93" i="9"/>
  <c r="W93" i="9"/>
  <c r="S93" i="9"/>
  <c r="R93" i="9"/>
  <c r="AA192" i="9"/>
  <c r="AB192" i="9"/>
  <c r="AA191" i="9"/>
  <c r="AB191" i="9"/>
  <c r="W192" i="9"/>
  <c r="X192" i="9"/>
  <c r="W191" i="9"/>
  <c r="X191" i="9"/>
  <c r="R192" i="9"/>
  <c r="S192" i="9"/>
  <c r="R191" i="9"/>
  <c r="S191" i="9"/>
  <c r="AA193" i="9"/>
  <c r="W193" i="9"/>
  <c r="X193" i="9"/>
  <c r="R193" i="9"/>
  <c r="S193" i="9"/>
  <c r="X147" i="9"/>
  <c r="W147" i="9"/>
  <c r="AB147" i="9"/>
  <c r="AA147" i="9"/>
  <c r="S147" i="9"/>
  <c r="R147" i="9"/>
  <c r="AU190" i="9"/>
  <c r="AT190" i="9"/>
  <c r="AQ190" i="9"/>
  <c r="AR190" i="9"/>
  <c r="X184" i="9"/>
  <c r="X189" i="9"/>
  <c r="W189" i="9"/>
  <c r="X188" i="9"/>
  <c r="W188" i="9"/>
  <c r="X185" i="9"/>
  <c r="W185" i="9"/>
  <c r="S189" i="9"/>
  <c r="R189" i="9"/>
  <c r="S188" i="9"/>
  <c r="R188" i="9"/>
  <c r="S185" i="9"/>
  <c r="R185" i="9"/>
  <c r="W184" i="9"/>
  <c r="S184" i="9"/>
  <c r="R184" i="9"/>
  <c r="X190" i="9" l="1"/>
  <c r="W190" i="9"/>
  <c r="S190" i="9"/>
  <c r="R190" i="9"/>
  <c r="X181" i="9"/>
  <c r="W181" i="9"/>
  <c r="S181" i="9"/>
  <c r="R181" i="9"/>
  <c r="AA180" i="9"/>
  <c r="AB180" i="9"/>
  <c r="W180" i="9"/>
  <c r="X180" i="9"/>
  <c r="BP179" i="9"/>
  <c r="BO179" i="9"/>
  <c r="BM179" i="9"/>
  <c r="BL179" i="9"/>
  <c r="X179" i="9"/>
  <c r="W179" i="9"/>
  <c r="S179" i="9"/>
  <c r="R179" i="9"/>
  <c r="X178" i="9"/>
  <c r="W178" i="9"/>
  <c r="S178" i="9"/>
  <c r="R178" i="9"/>
  <c r="AB177" i="9"/>
  <c r="AA177" i="9"/>
  <c r="X177" i="9"/>
  <c r="W177" i="9"/>
  <c r="S177" i="9"/>
  <c r="R177" i="9"/>
  <c r="S176" i="9"/>
  <c r="R176" i="9"/>
  <c r="X175" i="9"/>
  <c r="W175" i="9"/>
  <c r="S175" i="9"/>
  <c r="R175" i="9"/>
  <c r="X172" i="9"/>
  <c r="S174" i="9"/>
  <c r="R174" i="9"/>
  <c r="S173" i="9"/>
  <c r="X174" i="9"/>
  <c r="W174" i="9"/>
  <c r="S172" i="9"/>
  <c r="R172" i="9"/>
  <c r="X166" i="9" l="1"/>
  <c r="W166" i="9"/>
  <c r="X165" i="9"/>
  <c r="W165" i="9"/>
  <c r="X164" i="9"/>
  <c r="W164" i="9"/>
  <c r="X163" i="9"/>
  <c r="W163" i="9"/>
  <c r="X162" i="9"/>
  <c r="W162" i="9"/>
  <c r="X161" i="9"/>
  <c r="W161" i="9"/>
  <c r="X160" i="9"/>
  <c r="W160" i="9"/>
  <c r="S166" i="9"/>
  <c r="R166" i="9"/>
  <c r="S165" i="9"/>
  <c r="R165" i="9"/>
  <c r="S164" i="9"/>
  <c r="R164" i="9"/>
  <c r="S163" i="9"/>
  <c r="R163" i="9"/>
  <c r="S162" i="9"/>
  <c r="R162" i="9"/>
  <c r="S161" i="9"/>
  <c r="R161" i="9"/>
  <c r="S160" i="9"/>
  <c r="R160" i="9"/>
  <c r="AB155" i="9"/>
  <c r="AA155" i="9"/>
  <c r="X155" i="9"/>
  <c r="R155" i="9"/>
  <c r="S155" i="9"/>
  <c r="N438" i="10"/>
  <c r="R216" i="9"/>
  <c r="V170" i="8" l="1"/>
  <c r="V25" i="8"/>
  <c r="V24" i="8"/>
  <c r="V75" i="8"/>
  <c r="O75" i="8" s="1"/>
  <c r="V168" i="8"/>
  <c r="V202" i="8"/>
  <c r="V272" i="8"/>
  <c r="V93" i="8"/>
  <c r="V171" i="8"/>
  <c r="V162" i="8"/>
  <c r="V125" i="8"/>
  <c r="V26" i="8"/>
  <c r="V179" i="8"/>
  <c r="V173" i="8"/>
  <c r="V176" i="8"/>
  <c r="V251" i="8"/>
  <c r="V241" i="8"/>
  <c r="V260" i="8"/>
  <c r="V19" i="8"/>
  <c r="V53" i="8"/>
  <c r="V52" i="8"/>
  <c r="V220" i="8"/>
  <c r="V222" i="8"/>
  <c r="V97" i="8"/>
  <c r="V76" i="8"/>
  <c r="V89" i="8"/>
  <c r="V123" i="8"/>
  <c r="V21" i="8"/>
  <c r="V20" i="8"/>
  <c r="V199" i="8"/>
  <c r="V217" i="8"/>
  <c r="V124" i="8"/>
  <c r="V215" i="8"/>
  <c r="V191" i="8"/>
  <c r="V84" i="8"/>
  <c r="V83" i="8"/>
  <c r="V67" i="8"/>
  <c r="V268" i="8"/>
  <c r="V264" i="8"/>
  <c r="V234" i="8"/>
  <c r="V140" i="8"/>
  <c r="V56" i="8"/>
  <c r="V156" i="8"/>
  <c r="V155" i="8"/>
  <c r="V153" i="8"/>
  <c r="V147" i="8"/>
  <c r="V146" i="8"/>
  <c r="V66" i="8"/>
  <c r="V60" i="8"/>
  <c r="V40" i="8"/>
  <c r="V258" i="8"/>
  <c r="V100" i="8"/>
  <c r="V169" i="8"/>
  <c r="V41" i="8"/>
  <c r="V161" i="8"/>
  <c r="V92" i="8"/>
  <c r="V91" i="8"/>
  <c r="V22" i="8"/>
  <c r="V242" i="8"/>
  <c r="V184" i="8"/>
  <c r="V3" i="8"/>
  <c r="V101" i="8"/>
  <c r="V98" i="8"/>
  <c r="V167" i="8"/>
  <c r="V164" i="8"/>
  <c r="V228" i="8"/>
  <c r="V2" i="8"/>
  <c r="V105" i="8"/>
  <c r="V274" i="8"/>
  <c r="V73" i="8"/>
  <c r="V188" i="8"/>
  <c r="V9" i="8"/>
  <c r="V233" i="8"/>
  <c r="V158" i="8"/>
  <c r="V193" i="8"/>
  <c r="V263" i="8"/>
  <c r="V244" i="8"/>
  <c r="V192" i="8"/>
  <c r="V180" i="8"/>
  <c r="V175" i="8"/>
  <c r="V74" i="8"/>
  <c r="V177" i="8"/>
  <c r="V261" i="8"/>
  <c r="V259" i="8"/>
  <c r="V267" i="8"/>
  <c r="V198" i="8"/>
  <c r="V143" i="8"/>
  <c r="V69" i="8"/>
  <c r="V194" i="8"/>
  <c r="V270" i="8"/>
  <c r="V185" i="8"/>
  <c r="V39" i="8"/>
  <c r="V271" i="8"/>
  <c r="V154" i="8"/>
  <c r="V148" i="8"/>
  <c r="V136" i="8"/>
  <c r="V42" i="8"/>
  <c r="V262" i="8"/>
  <c r="V159" i="8"/>
  <c r="V253" i="8"/>
  <c r="V117" i="8"/>
  <c r="V157" i="8"/>
  <c r="V4" i="8"/>
  <c r="V166" i="8"/>
  <c r="V65" i="8"/>
  <c r="V112" i="8"/>
  <c r="V38" i="8"/>
  <c r="V28" i="8"/>
  <c r="V30" i="8"/>
  <c r="V29" i="8"/>
  <c r="V240" i="8"/>
  <c r="V57" i="8"/>
  <c r="V49" i="8"/>
  <c r="V46" i="8"/>
  <c r="V223" i="8"/>
  <c r="V225" i="8"/>
  <c r="V239" i="8"/>
  <c r="V214" i="8"/>
  <c r="V207" i="8"/>
  <c r="V205" i="8"/>
  <c r="V203" i="8"/>
  <c r="V236" i="8"/>
  <c r="V71" i="8"/>
  <c r="V204" i="8"/>
  <c r="V77" i="8"/>
  <c r="V221" i="8"/>
  <c r="V265" i="8"/>
  <c r="V139" i="8"/>
  <c r="V135" i="8"/>
  <c r="V115" i="8"/>
  <c r="V103" i="8"/>
  <c r="V237" i="8"/>
  <c r="V186" i="8"/>
  <c r="V79" i="8"/>
  <c r="V96" i="8"/>
  <c r="V94" i="8"/>
  <c r="V107" i="8"/>
  <c r="V47" i="8"/>
  <c r="V133" i="8"/>
  <c r="V8" i="8"/>
  <c r="V256" i="8"/>
  <c r="V104" i="8"/>
  <c r="V64" i="8"/>
  <c r="V249" i="8"/>
  <c r="V61" i="8"/>
  <c r="V59" i="8"/>
  <c r="V210" i="8"/>
  <c r="V182" i="8"/>
  <c r="V181" i="8"/>
  <c r="V85" i="8"/>
  <c r="V195" i="8"/>
  <c r="V219" i="8"/>
  <c r="V131" i="8"/>
  <c r="V187" i="8"/>
  <c r="V50" i="8"/>
  <c r="V44" i="8"/>
  <c r="V226" i="8"/>
  <c r="V246" i="8"/>
  <c r="V213" i="8"/>
  <c r="V145" i="8"/>
  <c r="V106" i="8"/>
  <c r="V70" i="8"/>
  <c r="V15" i="8"/>
  <c r="V10" i="8"/>
  <c r="V212" i="8"/>
  <c r="V114" i="8"/>
  <c r="V99" i="8"/>
  <c r="V48" i="8"/>
  <c r="V45" i="8"/>
  <c r="V37" i="8"/>
  <c r="V132" i="8"/>
  <c r="V109" i="8"/>
  <c r="V216" i="8"/>
  <c r="V11" i="8"/>
  <c r="V63" i="8"/>
  <c r="V62" i="8"/>
  <c r="V68" i="8"/>
  <c r="V113" i="8"/>
  <c r="V211" i="8"/>
  <c r="V209" i="8"/>
  <c r="V183" i="8"/>
  <c r="V119" i="8"/>
  <c r="V95" i="8"/>
  <c r="V206" i="8"/>
  <c r="V255" i="8"/>
  <c r="V254" i="8"/>
  <c r="V151" i="8"/>
  <c r="V137" i="8"/>
  <c r="V72" i="8"/>
  <c r="V138" i="8"/>
  <c r="V122" i="8"/>
  <c r="V88" i="8"/>
  <c r="V18" i="8"/>
  <c r="V197" i="8"/>
  <c r="V189" i="8"/>
  <c r="V121" i="8"/>
  <c r="V111" i="8"/>
  <c r="V110" i="8"/>
  <c r="V86" i="8"/>
  <c r="V82" i="8"/>
  <c r="V81" i="8"/>
  <c r="V80" i="8"/>
  <c r="V17" i="8"/>
  <c r="V12" i="8"/>
  <c r="V102" i="8"/>
  <c r="V43" i="8"/>
  <c r="V90" i="8"/>
  <c r="V118" i="8"/>
  <c r="V14" i="8"/>
  <c r="V245" i="8"/>
  <c r="V235" i="8"/>
  <c r="V257" i="8"/>
  <c r="V227" i="8"/>
  <c r="V243" i="8"/>
  <c r="V275" i="8"/>
  <c r="V266" i="8"/>
  <c r="V232" i="8"/>
  <c r="V196" i="8"/>
  <c r="V252" i="8"/>
  <c r="V27" i="8"/>
  <c r="V269" i="8"/>
  <c r="V150" i="8"/>
  <c r="V149" i="8"/>
  <c r="V144" i="8"/>
  <c r="V129" i="8"/>
  <c r="V6" i="8"/>
  <c r="V152" i="8"/>
  <c r="V78" i="8"/>
  <c r="V108" i="8"/>
  <c r="V87" i="8"/>
  <c r="V200" i="8"/>
  <c r="V201" i="8"/>
  <c r="V7" i="8"/>
  <c r="V190" i="8"/>
  <c r="V142" i="8"/>
  <c r="V248" i="8"/>
  <c r="V134" i="8"/>
  <c r="V127" i="8"/>
  <c r="V116" i="8"/>
  <c r="V58" i="8"/>
  <c r="V51" i="8"/>
  <c r="V273" i="8"/>
  <c r="V218" i="8"/>
  <c r="V247" i="8"/>
  <c r="V130" i="8"/>
  <c r="V5" i="8"/>
  <c r="V31" i="8"/>
  <c r="V231" i="8"/>
  <c r="V36" i="8"/>
  <c r="V35" i="8"/>
  <c r="V34" i="8"/>
  <c r="V33" i="8"/>
  <c r="V32" i="8"/>
  <c r="V229" i="8"/>
  <c r="V16" i="8"/>
  <c r="V13" i="8"/>
  <c r="V120" i="8"/>
  <c r="V174" i="8"/>
  <c r="V230" i="8"/>
  <c r="V54" i="8"/>
  <c r="V55" i="8"/>
  <c r="V163" i="8"/>
  <c r="V178" i="8"/>
  <c r="V208" i="8"/>
  <c r="V23" i="8"/>
  <c r="R438" i="10"/>
  <c r="Q438" i="10"/>
  <c r="O438" i="10"/>
  <c r="R437" i="10"/>
  <c r="Q437" i="10"/>
  <c r="O437" i="10"/>
  <c r="N437" i="10"/>
  <c r="R436" i="10"/>
  <c r="Q436" i="10"/>
  <c r="O436" i="10"/>
  <c r="N436" i="10"/>
  <c r="R153" i="10"/>
  <c r="Q153" i="10"/>
  <c r="O153" i="10"/>
  <c r="N153" i="10"/>
  <c r="R239" i="10"/>
  <c r="Q239" i="10"/>
  <c r="O239" i="10"/>
  <c r="N239" i="10"/>
  <c r="U261" i="8"/>
  <c r="T261" i="8"/>
  <c r="U240" i="8"/>
  <c r="T240" i="8"/>
  <c r="U239" i="8"/>
  <c r="T239" i="8"/>
  <c r="U200" i="8"/>
  <c r="T200" i="8"/>
  <c r="U131" i="8"/>
  <c r="T131" i="8"/>
  <c r="U112" i="8"/>
  <c r="T112" i="8"/>
  <c r="U87" i="8"/>
  <c r="T87" i="8"/>
  <c r="U74" i="8"/>
  <c r="T74" i="8"/>
  <c r="U49" i="8"/>
  <c r="T49" i="8"/>
  <c r="U46" i="8"/>
  <c r="T46" i="8"/>
  <c r="R261" i="8"/>
  <c r="Q261" i="8"/>
  <c r="R259" i="8"/>
  <c r="Q259" i="8"/>
  <c r="R240" i="8"/>
  <c r="Q240" i="8"/>
  <c r="R239" i="8"/>
  <c r="Q239" i="8"/>
  <c r="R231" i="8"/>
  <c r="Q231" i="8"/>
  <c r="R229" i="8"/>
  <c r="Q229" i="8"/>
  <c r="R200" i="8"/>
  <c r="Q200" i="8"/>
  <c r="R179" i="8"/>
  <c r="Q179" i="8"/>
  <c r="R176" i="8"/>
  <c r="Q176" i="8"/>
  <c r="R173" i="8"/>
  <c r="Q173" i="8"/>
  <c r="R163" i="8"/>
  <c r="Q163" i="8"/>
  <c r="R131" i="8"/>
  <c r="Q131" i="8"/>
  <c r="R112" i="8"/>
  <c r="Q112" i="8"/>
  <c r="R87" i="8"/>
  <c r="Q87" i="8"/>
  <c r="R74" i="8"/>
  <c r="Q74" i="8"/>
  <c r="R65" i="8"/>
  <c r="Q65" i="8"/>
  <c r="R55" i="8"/>
  <c r="Q55" i="8"/>
  <c r="R54" i="8"/>
  <c r="Q54" i="8"/>
  <c r="R53" i="8"/>
  <c r="Q53" i="8"/>
  <c r="R52" i="8"/>
  <c r="Q52" i="8"/>
  <c r="R49" i="8"/>
  <c r="Q49" i="8"/>
  <c r="R46" i="8"/>
  <c r="Q46" i="8"/>
  <c r="O261" i="8"/>
  <c r="N261" i="8"/>
  <c r="O259" i="8"/>
  <c r="N259" i="8"/>
  <c r="O240" i="8"/>
  <c r="N240" i="8"/>
  <c r="O239" i="8"/>
  <c r="N239" i="8"/>
  <c r="O231" i="8"/>
  <c r="N231" i="8"/>
  <c r="O229" i="8"/>
  <c r="N229" i="8"/>
  <c r="O200" i="8"/>
  <c r="N200" i="8"/>
  <c r="O179" i="8"/>
  <c r="N179" i="8"/>
  <c r="O176" i="8"/>
  <c r="N176" i="8"/>
  <c r="O173" i="8"/>
  <c r="N173" i="8"/>
  <c r="O163" i="8"/>
  <c r="N163" i="8"/>
  <c r="O131" i="8"/>
  <c r="N131" i="8"/>
  <c r="O112" i="8"/>
  <c r="N112" i="8"/>
  <c r="O87" i="8"/>
  <c r="N87" i="8"/>
  <c r="O74" i="8"/>
  <c r="N74" i="8"/>
  <c r="O65" i="8"/>
  <c r="N65" i="8"/>
  <c r="O55" i="8"/>
  <c r="N55" i="8"/>
  <c r="O54" i="8"/>
  <c r="N54" i="8"/>
  <c r="O53" i="8"/>
  <c r="N53" i="8"/>
  <c r="O52" i="8"/>
  <c r="N52" i="8"/>
  <c r="O49" i="8"/>
  <c r="N49" i="8"/>
  <c r="O46" i="8"/>
  <c r="N46" i="8"/>
  <c r="U16" i="8"/>
  <c r="T16" i="8"/>
  <c r="U13" i="8"/>
  <c r="T13" i="8"/>
  <c r="U30" i="8"/>
  <c r="T30" i="8"/>
  <c r="U29" i="8"/>
  <c r="T29" i="8"/>
  <c r="R13" i="8"/>
  <c r="Q13" i="8"/>
  <c r="R16" i="8"/>
  <c r="Q16" i="8"/>
  <c r="R34" i="8"/>
  <c r="Q34" i="8"/>
  <c r="R33" i="8"/>
  <c r="Q33" i="8"/>
  <c r="R32" i="8"/>
  <c r="Q32" i="8"/>
  <c r="R31" i="8"/>
  <c r="Q31" i="8"/>
  <c r="R30" i="8"/>
  <c r="Q30" i="8"/>
  <c r="R29" i="8"/>
  <c r="Q29" i="8"/>
  <c r="R28" i="8"/>
  <c r="Q28" i="8"/>
  <c r="R27" i="8"/>
  <c r="Q27" i="8"/>
  <c r="R26" i="8"/>
  <c r="Q26" i="8"/>
  <c r="R35" i="8"/>
  <c r="Q35" i="8"/>
  <c r="Q36" i="8"/>
  <c r="R36" i="8"/>
  <c r="O13" i="8"/>
  <c r="O16" i="8"/>
  <c r="O36" i="8"/>
  <c r="O35" i="8"/>
  <c r="O34" i="8"/>
  <c r="O33" i="8"/>
  <c r="O32" i="8"/>
  <c r="O31" i="8"/>
  <c r="O30" i="8"/>
  <c r="O29" i="8"/>
  <c r="O28" i="8"/>
  <c r="O27" i="8"/>
  <c r="O26" i="8"/>
  <c r="N13" i="8"/>
  <c r="N16" i="8"/>
  <c r="N36" i="8"/>
  <c r="N35" i="8"/>
  <c r="N34" i="8"/>
  <c r="N33" i="8"/>
  <c r="N32" i="8"/>
  <c r="N31" i="8"/>
  <c r="N30" i="8"/>
  <c r="N29" i="8"/>
  <c r="N28" i="8"/>
  <c r="N27" i="8"/>
  <c r="N26" i="8"/>
  <c r="U38" i="8"/>
  <c r="T38" i="8"/>
  <c r="R38" i="8"/>
  <c r="Q38" i="8"/>
  <c r="O38" i="8"/>
  <c r="N38" i="8"/>
  <c r="U274" i="8"/>
  <c r="T274" i="8"/>
  <c r="U273" i="8"/>
  <c r="T273" i="8"/>
  <c r="U272" i="8"/>
  <c r="T272" i="8"/>
  <c r="U271" i="8"/>
  <c r="T271" i="8"/>
  <c r="U270" i="8"/>
  <c r="T270" i="8"/>
  <c r="U269" i="8"/>
  <c r="T269" i="8"/>
  <c r="U268" i="8"/>
  <c r="T268" i="8"/>
  <c r="U265" i="8"/>
  <c r="T265" i="8"/>
  <c r="U264" i="8"/>
  <c r="T264" i="8"/>
  <c r="U262" i="8"/>
  <c r="T262" i="8"/>
  <c r="U258" i="8"/>
  <c r="T258" i="8"/>
  <c r="U256" i="8"/>
  <c r="T256" i="8"/>
  <c r="U255" i="8"/>
  <c r="T255" i="8"/>
  <c r="U254" i="8"/>
  <c r="T254" i="8"/>
  <c r="U253" i="8"/>
  <c r="T253" i="8"/>
  <c r="U251" i="8"/>
  <c r="T251" i="8"/>
  <c r="U249" i="8"/>
  <c r="T249" i="8"/>
  <c r="U248" i="8"/>
  <c r="T248" i="8"/>
  <c r="U246" i="8"/>
  <c r="T246" i="8"/>
  <c r="U245" i="8"/>
  <c r="T245" i="8"/>
  <c r="U243" i="8"/>
  <c r="T243" i="8"/>
  <c r="U242" i="8"/>
  <c r="T242" i="8"/>
  <c r="U237" i="8"/>
  <c r="T237" i="8"/>
  <c r="U236" i="8"/>
  <c r="T236" i="8"/>
  <c r="U235" i="8"/>
  <c r="T235" i="8"/>
  <c r="U234" i="8"/>
  <c r="T234" i="8"/>
  <c r="U233" i="8"/>
  <c r="T233" i="8"/>
  <c r="U228" i="8"/>
  <c r="T228" i="8"/>
  <c r="U226" i="8"/>
  <c r="T226" i="8"/>
  <c r="U223" i="8"/>
  <c r="T223" i="8"/>
  <c r="U222" i="8"/>
  <c r="T222" i="8"/>
  <c r="U221" i="8"/>
  <c r="T221" i="8"/>
  <c r="U220" i="8"/>
  <c r="T220" i="8"/>
  <c r="U219" i="8"/>
  <c r="T219" i="8"/>
  <c r="U218" i="8"/>
  <c r="T218" i="8"/>
  <c r="U217" i="8"/>
  <c r="T217" i="8"/>
  <c r="U216" i="8"/>
  <c r="T216" i="8"/>
  <c r="U215" i="8"/>
  <c r="T215" i="8"/>
  <c r="U214" i="8"/>
  <c r="T214" i="8"/>
  <c r="U213" i="8"/>
  <c r="T213" i="8"/>
  <c r="U212" i="8"/>
  <c r="T212" i="8"/>
  <c r="U211" i="8"/>
  <c r="T211" i="8"/>
  <c r="U210" i="8"/>
  <c r="T210" i="8"/>
  <c r="U209" i="8"/>
  <c r="T209" i="8"/>
  <c r="U208" i="8"/>
  <c r="T208" i="8"/>
  <c r="U207" i="8"/>
  <c r="T207" i="8"/>
  <c r="U206" i="8"/>
  <c r="T206" i="8"/>
  <c r="U205" i="8"/>
  <c r="T205" i="8"/>
  <c r="U204" i="8"/>
  <c r="T204" i="8"/>
  <c r="U203" i="8"/>
  <c r="T203" i="8"/>
  <c r="U201" i="8"/>
  <c r="T201" i="8"/>
  <c r="U199" i="8"/>
  <c r="T199" i="8"/>
  <c r="U198" i="8"/>
  <c r="T198" i="8"/>
  <c r="U197" i="8"/>
  <c r="T197" i="8"/>
  <c r="U195" i="8"/>
  <c r="T195" i="8"/>
  <c r="U194" i="8"/>
  <c r="T194" i="8"/>
  <c r="U191" i="8"/>
  <c r="T191" i="8"/>
  <c r="U190" i="8"/>
  <c r="T190" i="8"/>
  <c r="U189" i="8"/>
  <c r="T189" i="8"/>
  <c r="U188" i="8"/>
  <c r="T188" i="8"/>
  <c r="U187" i="8"/>
  <c r="T187" i="8"/>
  <c r="U186" i="8"/>
  <c r="T186" i="8"/>
  <c r="U185" i="8"/>
  <c r="T185" i="8"/>
  <c r="U184" i="8"/>
  <c r="T184" i="8"/>
  <c r="U183" i="8"/>
  <c r="T183" i="8"/>
  <c r="U182" i="8"/>
  <c r="T182" i="8"/>
  <c r="U181" i="8"/>
  <c r="T181" i="8"/>
  <c r="U178" i="8"/>
  <c r="T178" i="8"/>
  <c r="U171" i="8"/>
  <c r="T171" i="8"/>
  <c r="U169" i="8"/>
  <c r="T169" i="8"/>
  <c r="U167" i="8"/>
  <c r="T167" i="8"/>
  <c r="U166" i="8"/>
  <c r="T166" i="8"/>
  <c r="U164" i="8"/>
  <c r="T164" i="8"/>
  <c r="U162" i="8"/>
  <c r="T162" i="8"/>
  <c r="U161" i="8"/>
  <c r="T161" i="8"/>
  <c r="U159" i="8"/>
  <c r="T159" i="8"/>
  <c r="U158" i="8"/>
  <c r="T158" i="8"/>
  <c r="U157" i="8"/>
  <c r="T157" i="8"/>
  <c r="U156" i="8"/>
  <c r="T156" i="8"/>
  <c r="U155" i="8"/>
  <c r="T155" i="8"/>
  <c r="U154" i="8"/>
  <c r="T154" i="8"/>
  <c r="U153" i="8"/>
  <c r="T153" i="8"/>
  <c r="U152" i="8"/>
  <c r="T152" i="8"/>
  <c r="U151" i="8"/>
  <c r="T151" i="8"/>
  <c r="U150" i="8"/>
  <c r="T150" i="8"/>
  <c r="U149" i="8"/>
  <c r="T149" i="8"/>
  <c r="U148" i="8"/>
  <c r="T148" i="8"/>
  <c r="U147" i="8"/>
  <c r="T147" i="8"/>
  <c r="U146" i="8"/>
  <c r="T146" i="8"/>
  <c r="U145" i="8"/>
  <c r="T145" i="8"/>
  <c r="U144" i="8"/>
  <c r="T144" i="8"/>
  <c r="U143" i="8"/>
  <c r="T143" i="8"/>
  <c r="U142" i="8"/>
  <c r="T142" i="8"/>
  <c r="U140" i="8"/>
  <c r="T140" i="8"/>
  <c r="U139" i="8"/>
  <c r="T139" i="8"/>
  <c r="U138" i="8"/>
  <c r="T138" i="8"/>
  <c r="U137" i="8"/>
  <c r="T137" i="8"/>
  <c r="U136" i="8"/>
  <c r="T136" i="8"/>
  <c r="U135" i="8"/>
  <c r="T135" i="8"/>
  <c r="U134" i="8"/>
  <c r="T134" i="8"/>
  <c r="U133" i="8"/>
  <c r="T133" i="8"/>
  <c r="U132" i="8"/>
  <c r="T132" i="8"/>
  <c r="U130" i="8"/>
  <c r="T130" i="8"/>
  <c r="U129" i="8"/>
  <c r="T129" i="8"/>
  <c r="U127" i="8"/>
  <c r="T127" i="8"/>
  <c r="U125" i="8"/>
  <c r="T125" i="8"/>
  <c r="U124" i="8"/>
  <c r="T124" i="8"/>
  <c r="U123" i="8"/>
  <c r="T123" i="8"/>
  <c r="U122" i="8"/>
  <c r="T122" i="8"/>
  <c r="U121" i="8"/>
  <c r="T121" i="8"/>
  <c r="U120" i="8"/>
  <c r="T120" i="8"/>
  <c r="U119" i="8"/>
  <c r="T119" i="8"/>
  <c r="U118" i="8"/>
  <c r="T118" i="8"/>
  <c r="U117" i="8"/>
  <c r="T117" i="8"/>
  <c r="U116" i="8"/>
  <c r="T116" i="8"/>
  <c r="U115" i="8"/>
  <c r="T115" i="8"/>
  <c r="U114" i="8"/>
  <c r="T114" i="8"/>
  <c r="U113" i="8"/>
  <c r="T113" i="8"/>
  <c r="U111" i="8"/>
  <c r="T111" i="8"/>
  <c r="U110" i="8"/>
  <c r="T110" i="8"/>
  <c r="U109" i="8"/>
  <c r="T109" i="8"/>
  <c r="U108" i="8"/>
  <c r="T108" i="8"/>
  <c r="U107" i="8"/>
  <c r="T107" i="8"/>
  <c r="U106" i="8"/>
  <c r="T106" i="8"/>
  <c r="U105" i="8"/>
  <c r="T105" i="8"/>
  <c r="U104" i="8"/>
  <c r="T104" i="8"/>
  <c r="U103" i="8"/>
  <c r="T103" i="8"/>
  <c r="U102" i="8"/>
  <c r="T102" i="8"/>
  <c r="U101" i="8"/>
  <c r="T101" i="8"/>
  <c r="U100" i="8"/>
  <c r="T100" i="8"/>
  <c r="U99" i="8"/>
  <c r="T99" i="8"/>
  <c r="U98" i="8"/>
  <c r="T98" i="8"/>
  <c r="U97" i="8"/>
  <c r="T97" i="8"/>
  <c r="U96" i="8"/>
  <c r="T96" i="8"/>
  <c r="U95" i="8"/>
  <c r="T95" i="8"/>
  <c r="U94" i="8"/>
  <c r="T94" i="8"/>
  <c r="U93" i="8"/>
  <c r="T93" i="8"/>
  <c r="U92" i="8"/>
  <c r="T92" i="8"/>
  <c r="U91" i="8"/>
  <c r="T91" i="8"/>
  <c r="U90" i="8"/>
  <c r="T90" i="8"/>
  <c r="U89" i="8"/>
  <c r="T89" i="8"/>
  <c r="U88" i="8"/>
  <c r="T88" i="8"/>
  <c r="U86" i="8"/>
  <c r="T86" i="8"/>
  <c r="U85" i="8"/>
  <c r="T85" i="8"/>
  <c r="U84" i="8"/>
  <c r="T84" i="8"/>
  <c r="U83" i="8"/>
  <c r="T83" i="8"/>
  <c r="U82" i="8"/>
  <c r="T82" i="8"/>
  <c r="U81" i="8"/>
  <c r="T81" i="8"/>
  <c r="U80" i="8"/>
  <c r="T80" i="8"/>
  <c r="U79" i="8"/>
  <c r="T79" i="8"/>
  <c r="U78" i="8"/>
  <c r="T78" i="8"/>
  <c r="U77" i="8"/>
  <c r="T77" i="8"/>
  <c r="U76" i="8"/>
  <c r="T76" i="8"/>
  <c r="U73" i="8"/>
  <c r="T73" i="8"/>
  <c r="U72" i="8"/>
  <c r="T72" i="8"/>
  <c r="U71" i="8"/>
  <c r="T71" i="8"/>
  <c r="U70" i="8"/>
  <c r="T70" i="8"/>
  <c r="U69" i="8"/>
  <c r="T69" i="8"/>
  <c r="U68" i="8"/>
  <c r="T68" i="8"/>
  <c r="U67" i="8"/>
  <c r="T67" i="8"/>
  <c r="U66" i="8"/>
  <c r="T66" i="8"/>
  <c r="U64" i="8"/>
  <c r="T64" i="8"/>
  <c r="U63" i="8"/>
  <c r="T63" i="8"/>
  <c r="U62" i="8"/>
  <c r="T62" i="8"/>
  <c r="U61" i="8"/>
  <c r="T61" i="8"/>
  <c r="U60" i="8"/>
  <c r="T60" i="8"/>
  <c r="U59" i="8"/>
  <c r="T59" i="8"/>
  <c r="U58" i="8"/>
  <c r="T58" i="8"/>
  <c r="U57" i="8"/>
  <c r="T57" i="8"/>
  <c r="U56" i="8"/>
  <c r="T56" i="8"/>
  <c r="U51" i="8"/>
  <c r="T51" i="8"/>
  <c r="U50" i="8"/>
  <c r="T50" i="8"/>
  <c r="U48" i="8"/>
  <c r="T48" i="8"/>
  <c r="U47" i="8"/>
  <c r="T47" i="8"/>
  <c r="U45" i="8"/>
  <c r="T45" i="8"/>
  <c r="U44" i="8"/>
  <c r="T44" i="8"/>
  <c r="U43" i="8"/>
  <c r="T43" i="8"/>
  <c r="U42" i="8"/>
  <c r="T42" i="8"/>
  <c r="U41" i="8"/>
  <c r="T41" i="8"/>
  <c r="U40" i="8"/>
  <c r="T40" i="8"/>
  <c r="U39" i="8"/>
  <c r="T39" i="8"/>
  <c r="U37" i="8"/>
  <c r="T37" i="8"/>
  <c r="T23" i="8"/>
  <c r="U22" i="8"/>
  <c r="T22" i="8"/>
  <c r="U21" i="8"/>
  <c r="T21" i="8"/>
  <c r="U20" i="8"/>
  <c r="T20" i="8"/>
  <c r="U19" i="8"/>
  <c r="T19" i="8"/>
  <c r="U18" i="8"/>
  <c r="T18" i="8"/>
  <c r="U17" i="8"/>
  <c r="T17" i="8"/>
  <c r="U15" i="8"/>
  <c r="T15" i="8"/>
  <c r="U14" i="8"/>
  <c r="T14" i="8"/>
  <c r="U12" i="8"/>
  <c r="T12" i="8"/>
  <c r="U11" i="8"/>
  <c r="T11" i="8"/>
  <c r="U10" i="8"/>
  <c r="T10" i="8"/>
  <c r="U9" i="8"/>
  <c r="T9" i="8"/>
  <c r="U8" i="8"/>
  <c r="T8" i="8"/>
  <c r="U7" i="8"/>
  <c r="T7" i="8"/>
  <c r="U6" i="8"/>
  <c r="T6" i="8"/>
  <c r="U5" i="8"/>
  <c r="T5" i="8"/>
  <c r="U4" i="8"/>
  <c r="T4" i="8"/>
  <c r="U3" i="8"/>
  <c r="T3" i="8"/>
  <c r="R275" i="8"/>
  <c r="Q275" i="8"/>
  <c r="R274" i="8"/>
  <c r="Q274" i="8"/>
  <c r="R273" i="8"/>
  <c r="Q273" i="8"/>
  <c r="R272" i="8"/>
  <c r="Q272" i="8"/>
  <c r="R271" i="8"/>
  <c r="Q271" i="8"/>
  <c r="R270" i="8"/>
  <c r="Q270" i="8"/>
  <c r="R269" i="8"/>
  <c r="Q269" i="8"/>
  <c r="R268" i="8"/>
  <c r="Q268" i="8"/>
  <c r="R267" i="8"/>
  <c r="Q267" i="8"/>
  <c r="R266" i="8"/>
  <c r="Q266" i="8"/>
  <c r="R265" i="8"/>
  <c r="Q265" i="8"/>
  <c r="R264" i="8"/>
  <c r="Q264" i="8"/>
  <c r="R263" i="8"/>
  <c r="Q263" i="8"/>
  <c r="R262" i="8"/>
  <c r="Q262" i="8"/>
  <c r="R260" i="8"/>
  <c r="Q260" i="8"/>
  <c r="R258" i="8"/>
  <c r="Q258" i="8"/>
  <c r="R257" i="8"/>
  <c r="Q257" i="8"/>
  <c r="R256" i="8"/>
  <c r="Q256" i="8"/>
  <c r="R255" i="8"/>
  <c r="Q255" i="8"/>
  <c r="R254" i="8"/>
  <c r="Q254" i="8"/>
  <c r="R253" i="8"/>
  <c r="Q253" i="8"/>
  <c r="R252" i="8"/>
  <c r="Q252" i="8"/>
  <c r="R251" i="8"/>
  <c r="Q251" i="8"/>
  <c r="R249" i="8"/>
  <c r="Q249" i="8"/>
  <c r="R248" i="8"/>
  <c r="Q248" i="8"/>
  <c r="R247" i="8"/>
  <c r="Q247" i="8"/>
  <c r="R246" i="8"/>
  <c r="Q246" i="8"/>
  <c r="R245" i="8"/>
  <c r="Q245" i="8"/>
  <c r="R244" i="8"/>
  <c r="Q244" i="8"/>
  <c r="R243" i="8"/>
  <c r="Q243" i="8"/>
  <c r="R242" i="8"/>
  <c r="Q242" i="8"/>
  <c r="R241" i="8"/>
  <c r="Q241" i="8"/>
  <c r="R237" i="8"/>
  <c r="Q237" i="8"/>
  <c r="R236" i="8"/>
  <c r="Q236" i="8"/>
  <c r="R235" i="8"/>
  <c r="Q235" i="8"/>
  <c r="Q234" i="8"/>
  <c r="R233" i="8"/>
  <c r="Q233" i="8"/>
  <c r="R232" i="8"/>
  <c r="Q232" i="8"/>
  <c r="R230" i="8"/>
  <c r="Q230" i="8"/>
  <c r="R228" i="8"/>
  <c r="Q228" i="8"/>
  <c r="R227" i="8"/>
  <c r="Q227" i="8"/>
  <c r="R226" i="8"/>
  <c r="Q226" i="8"/>
  <c r="R225" i="8"/>
  <c r="R223" i="8"/>
  <c r="Q223" i="8"/>
  <c r="R222" i="8"/>
  <c r="Q222" i="8"/>
  <c r="R221" i="8"/>
  <c r="Q221" i="8"/>
  <c r="R220" i="8"/>
  <c r="Q220" i="8"/>
  <c r="R219" i="8"/>
  <c r="Q219" i="8"/>
  <c r="R218" i="8"/>
  <c r="Q218" i="8"/>
  <c r="R217" i="8"/>
  <c r="Q217" i="8"/>
  <c r="R216" i="8"/>
  <c r="Q216" i="8"/>
  <c r="R215" i="8"/>
  <c r="Q215" i="8"/>
  <c r="R214" i="8"/>
  <c r="Q214" i="8"/>
  <c r="R213" i="8"/>
  <c r="Q213" i="8"/>
  <c r="R212" i="8"/>
  <c r="Q212" i="8"/>
  <c r="R211" i="8"/>
  <c r="Q211" i="8"/>
  <c r="R210" i="8"/>
  <c r="Q210" i="8"/>
  <c r="R209" i="8"/>
  <c r="Q209" i="8"/>
  <c r="R208" i="8"/>
  <c r="Q208" i="8"/>
  <c r="R207" i="8"/>
  <c r="Q207" i="8"/>
  <c r="R206" i="8"/>
  <c r="Q206" i="8"/>
  <c r="R205" i="8"/>
  <c r="Q205" i="8"/>
  <c r="R204" i="8"/>
  <c r="Q204" i="8"/>
  <c r="R203" i="8"/>
  <c r="Q203" i="8"/>
  <c r="R201" i="8"/>
  <c r="Q201" i="8"/>
  <c r="R199" i="8"/>
  <c r="Q199" i="8"/>
  <c r="R198" i="8"/>
  <c r="Q198" i="8"/>
  <c r="R197" i="8"/>
  <c r="Q197" i="8"/>
  <c r="R196" i="8"/>
  <c r="Q196" i="8"/>
  <c r="R195" i="8"/>
  <c r="Q195" i="8"/>
  <c r="R194" i="8"/>
  <c r="Q194" i="8"/>
  <c r="R192" i="8"/>
  <c r="Q192" i="8"/>
  <c r="R191" i="8"/>
  <c r="Q191" i="8"/>
  <c r="R190" i="8"/>
  <c r="Q190" i="8"/>
  <c r="R189" i="8"/>
  <c r="Q189" i="8"/>
  <c r="R188" i="8"/>
  <c r="Q188" i="8"/>
  <c r="R187" i="8"/>
  <c r="Q187" i="8"/>
  <c r="R186" i="8"/>
  <c r="Q186" i="8"/>
  <c r="R185" i="8"/>
  <c r="Q185" i="8"/>
  <c r="R184" i="8"/>
  <c r="Q184" i="8"/>
  <c r="R183" i="8"/>
  <c r="Q183" i="8"/>
  <c r="R182" i="8"/>
  <c r="Q182" i="8"/>
  <c r="R181" i="8"/>
  <c r="Q181" i="8"/>
  <c r="R180" i="8"/>
  <c r="Q180" i="8"/>
  <c r="R178" i="8"/>
  <c r="Q178" i="8"/>
  <c r="R177" i="8"/>
  <c r="Q177" i="8"/>
  <c r="R175" i="8"/>
  <c r="Q175" i="8"/>
  <c r="R174" i="8"/>
  <c r="Q174" i="8"/>
  <c r="R171" i="8"/>
  <c r="Q171" i="8"/>
  <c r="R169" i="8"/>
  <c r="Q169" i="8"/>
  <c r="R167" i="8"/>
  <c r="Q167" i="8"/>
  <c r="R166" i="8"/>
  <c r="Q166" i="8"/>
  <c r="R164" i="8"/>
  <c r="Q164" i="8"/>
  <c r="R162" i="8"/>
  <c r="Q162" i="8"/>
  <c r="R161" i="8"/>
  <c r="Q161" i="8"/>
  <c r="R159" i="8"/>
  <c r="Q159" i="8"/>
  <c r="R158" i="8"/>
  <c r="Q158" i="8"/>
  <c r="R157" i="8"/>
  <c r="Q157" i="8"/>
  <c r="R156" i="8"/>
  <c r="Q156" i="8"/>
  <c r="R155" i="8"/>
  <c r="Q155" i="8"/>
  <c r="R154" i="8"/>
  <c r="Q154" i="8"/>
  <c r="R153" i="8"/>
  <c r="Q153" i="8"/>
  <c r="R152" i="8"/>
  <c r="Q152" i="8"/>
  <c r="R151" i="8"/>
  <c r="Q151" i="8"/>
  <c r="R150" i="8"/>
  <c r="Q150" i="8"/>
  <c r="R149" i="8"/>
  <c r="Q149" i="8"/>
  <c r="R148" i="8"/>
  <c r="Q148" i="8"/>
  <c r="R147" i="8"/>
  <c r="Q147" i="8"/>
  <c r="R146" i="8"/>
  <c r="Q146" i="8"/>
  <c r="R145" i="8"/>
  <c r="Q145" i="8"/>
  <c r="R144" i="8"/>
  <c r="Q144" i="8"/>
  <c r="R143" i="8"/>
  <c r="Q143" i="8"/>
  <c r="R142" i="8"/>
  <c r="Q142" i="8"/>
  <c r="R140" i="8"/>
  <c r="Q140" i="8"/>
  <c r="R139" i="8"/>
  <c r="Q139" i="8"/>
  <c r="R138" i="8"/>
  <c r="Q138" i="8"/>
  <c r="R137" i="8"/>
  <c r="Q137" i="8"/>
  <c r="R136" i="8"/>
  <c r="Q136" i="8"/>
  <c r="R135" i="8"/>
  <c r="Q135" i="8"/>
  <c r="R134" i="8"/>
  <c r="Q134" i="8"/>
  <c r="R133" i="8"/>
  <c r="Q133" i="8"/>
  <c r="R132" i="8"/>
  <c r="Q132" i="8"/>
  <c r="R130" i="8"/>
  <c r="Q130" i="8"/>
  <c r="R129" i="8"/>
  <c r="Q129" i="8"/>
  <c r="R127" i="8"/>
  <c r="Q127" i="8"/>
  <c r="R125" i="8"/>
  <c r="Q125" i="8"/>
  <c r="R124" i="8"/>
  <c r="Q124" i="8"/>
  <c r="R123" i="8"/>
  <c r="Q123" i="8"/>
  <c r="R122" i="8"/>
  <c r="Q122" i="8"/>
  <c r="R121" i="8"/>
  <c r="Q121" i="8"/>
  <c r="R120" i="8"/>
  <c r="Q120" i="8"/>
  <c r="R119" i="8"/>
  <c r="Q119" i="8"/>
  <c r="R118" i="8"/>
  <c r="Q118" i="8"/>
  <c r="R117" i="8"/>
  <c r="Q117" i="8"/>
  <c r="R116" i="8"/>
  <c r="Q116" i="8"/>
  <c r="R115" i="8"/>
  <c r="Q115" i="8"/>
  <c r="R114" i="8"/>
  <c r="Q114" i="8"/>
  <c r="R113" i="8"/>
  <c r="Q113" i="8"/>
  <c r="R111" i="8"/>
  <c r="Q111" i="8"/>
  <c r="R110" i="8"/>
  <c r="Q110" i="8"/>
  <c r="R109" i="8"/>
  <c r="Q109" i="8"/>
  <c r="R108" i="8"/>
  <c r="Q108" i="8"/>
  <c r="R107" i="8"/>
  <c r="Q107" i="8"/>
  <c r="R106" i="8"/>
  <c r="Q106" i="8"/>
  <c r="R105" i="8"/>
  <c r="Q105" i="8"/>
  <c r="R104" i="8"/>
  <c r="Q104" i="8"/>
  <c r="R103" i="8"/>
  <c r="Q103" i="8"/>
  <c r="R102" i="8"/>
  <c r="Q102" i="8"/>
  <c r="R101" i="8"/>
  <c r="Q101" i="8"/>
  <c r="R100" i="8"/>
  <c r="Q100" i="8"/>
  <c r="R99" i="8"/>
  <c r="Q99" i="8"/>
  <c r="R98" i="8"/>
  <c r="Q98" i="8"/>
  <c r="R97" i="8"/>
  <c r="Q97" i="8"/>
  <c r="R96" i="8"/>
  <c r="Q96" i="8"/>
  <c r="R95" i="8"/>
  <c r="Q95" i="8"/>
  <c r="R94" i="8"/>
  <c r="Q94" i="8"/>
  <c r="R93" i="8"/>
  <c r="Q93" i="8"/>
  <c r="R92" i="8"/>
  <c r="Q92" i="8"/>
  <c r="R91" i="8"/>
  <c r="Q91" i="8"/>
  <c r="R90" i="8"/>
  <c r="Q90" i="8"/>
  <c r="R89" i="8"/>
  <c r="Q89" i="8"/>
  <c r="R88" i="8"/>
  <c r="Q88" i="8"/>
  <c r="R86" i="8"/>
  <c r="Q86" i="8"/>
  <c r="R85" i="8"/>
  <c r="Q85" i="8"/>
  <c r="R84" i="8"/>
  <c r="Q84" i="8"/>
  <c r="R83" i="8"/>
  <c r="Q83" i="8"/>
  <c r="R82" i="8"/>
  <c r="Q82" i="8"/>
  <c r="R81" i="8"/>
  <c r="Q81" i="8"/>
  <c r="R80" i="8"/>
  <c r="Q80" i="8"/>
  <c r="R79" i="8"/>
  <c r="Q79" i="8"/>
  <c r="R78" i="8"/>
  <c r="Q78" i="8"/>
  <c r="R77" i="8"/>
  <c r="Q77" i="8"/>
  <c r="R76" i="8"/>
  <c r="Q76" i="8"/>
  <c r="R73" i="8"/>
  <c r="Q73" i="8"/>
  <c r="R72" i="8"/>
  <c r="Q72" i="8"/>
  <c r="R71" i="8"/>
  <c r="Q71" i="8"/>
  <c r="R70" i="8"/>
  <c r="Q70" i="8"/>
  <c r="R69" i="8"/>
  <c r="Q69" i="8"/>
  <c r="R68" i="8"/>
  <c r="Q68" i="8"/>
  <c r="R67" i="8"/>
  <c r="Q67" i="8"/>
  <c r="R66" i="8"/>
  <c r="Q66" i="8"/>
  <c r="R64" i="8"/>
  <c r="Q64" i="8"/>
  <c r="R63" i="8"/>
  <c r="Q63" i="8"/>
  <c r="R62" i="8"/>
  <c r="Q62" i="8"/>
  <c r="R61" i="8"/>
  <c r="Q61" i="8"/>
  <c r="R60" i="8"/>
  <c r="Q60" i="8"/>
  <c r="R59" i="8"/>
  <c r="Q59" i="8"/>
  <c r="R58" i="8"/>
  <c r="Q58" i="8"/>
  <c r="R57" i="8"/>
  <c r="Q57" i="8"/>
  <c r="R56" i="8"/>
  <c r="Q56" i="8"/>
  <c r="R51" i="8"/>
  <c r="Q51" i="8"/>
  <c r="R50" i="8"/>
  <c r="Q50" i="8"/>
  <c r="R48" i="8"/>
  <c r="Q48" i="8"/>
  <c r="R47" i="8"/>
  <c r="Q47" i="8"/>
  <c r="R45" i="8"/>
  <c r="Q45" i="8"/>
  <c r="R44" i="8"/>
  <c r="Q44" i="8"/>
  <c r="R43" i="8"/>
  <c r="Q43" i="8"/>
  <c r="R42" i="8"/>
  <c r="Q42" i="8"/>
  <c r="R41" i="8"/>
  <c r="Q41" i="8"/>
  <c r="R40" i="8"/>
  <c r="Q40" i="8"/>
  <c r="R39" i="8"/>
  <c r="Q39" i="8"/>
  <c r="R37" i="8"/>
  <c r="Q37" i="8"/>
  <c r="R23" i="8"/>
  <c r="Q23" i="8"/>
  <c r="R22" i="8"/>
  <c r="Q22" i="8"/>
  <c r="R21" i="8"/>
  <c r="Q21" i="8"/>
  <c r="R20" i="8"/>
  <c r="Q20" i="8"/>
  <c r="R19" i="8"/>
  <c r="Q19" i="8"/>
  <c r="R18" i="8"/>
  <c r="Q18" i="8"/>
  <c r="R17" i="8"/>
  <c r="Q17" i="8"/>
  <c r="R15" i="8"/>
  <c r="Q15" i="8"/>
  <c r="R14" i="8"/>
  <c r="Q14" i="8"/>
  <c r="R12" i="8"/>
  <c r="Q12" i="8"/>
  <c r="R11" i="8"/>
  <c r="Q11" i="8"/>
  <c r="R10" i="8"/>
  <c r="Q10" i="8"/>
  <c r="R9" i="8"/>
  <c r="Q9" i="8"/>
  <c r="R8" i="8"/>
  <c r="Q8" i="8"/>
  <c r="R7" i="8"/>
  <c r="Q7" i="8"/>
  <c r="R6" i="8"/>
  <c r="Q6" i="8"/>
  <c r="R5" i="8"/>
  <c r="Q5" i="8"/>
  <c r="R4" i="8"/>
  <c r="Q4" i="8"/>
  <c r="R3" i="8"/>
  <c r="Q3" i="8"/>
  <c r="O275" i="8"/>
  <c r="N275" i="8"/>
  <c r="O274" i="8"/>
  <c r="N274" i="8"/>
  <c r="O273" i="8"/>
  <c r="N273" i="8"/>
  <c r="O272" i="8"/>
  <c r="N272" i="8"/>
  <c r="O271" i="8"/>
  <c r="N271" i="8"/>
  <c r="O270" i="8"/>
  <c r="N270" i="8"/>
  <c r="O269" i="8"/>
  <c r="N269" i="8"/>
  <c r="O268" i="8"/>
  <c r="N268" i="8"/>
  <c r="O267" i="8"/>
  <c r="N267" i="8"/>
  <c r="O266" i="8"/>
  <c r="N266" i="8"/>
  <c r="O265" i="8"/>
  <c r="N265" i="8"/>
  <c r="O264" i="8"/>
  <c r="N264" i="8"/>
  <c r="O263" i="8"/>
  <c r="N263" i="8"/>
  <c r="O262" i="8"/>
  <c r="N262" i="8"/>
  <c r="O260" i="8"/>
  <c r="N260" i="8"/>
  <c r="O258" i="8"/>
  <c r="N258" i="8"/>
  <c r="O257" i="8"/>
  <c r="N257" i="8"/>
  <c r="O256" i="8"/>
  <c r="N256" i="8"/>
  <c r="O255" i="8"/>
  <c r="N255" i="8"/>
  <c r="O254" i="8"/>
  <c r="N254" i="8"/>
  <c r="O253" i="8"/>
  <c r="N253" i="8"/>
  <c r="O252" i="8"/>
  <c r="N252" i="8"/>
  <c r="O251" i="8"/>
  <c r="N251" i="8"/>
  <c r="O249" i="8"/>
  <c r="N249" i="8"/>
  <c r="O248" i="8"/>
  <c r="N248" i="8"/>
  <c r="O247" i="8"/>
  <c r="N247" i="8"/>
  <c r="O246" i="8"/>
  <c r="N246" i="8"/>
  <c r="O245" i="8"/>
  <c r="N245" i="8"/>
  <c r="O244" i="8"/>
  <c r="N244" i="8"/>
  <c r="O243" i="8"/>
  <c r="N243" i="8"/>
  <c r="O242" i="8"/>
  <c r="N242" i="8"/>
  <c r="O241" i="8"/>
  <c r="N241" i="8"/>
  <c r="O237" i="8"/>
  <c r="N237" i="8"/>
  <c r="O236" i="8"/>
  <c r="N236" i="8"/>
  <c r="O235" i="8"/>
  <c r="N235" i="8"/>
  <c r="O234" i="8"/>
  <c r="N234" i="8"/>
  <c r="O233" i="8"/>
  <c r="N233" i="8"/>
  <c r="O232" i="8"/>
  <c r="N232" i="8"/>
  <c r="O230" i="8"/>
  <c r="N230" i="8"/>
  <c r="O228" i="8"/>
  <c r="N228" i="8"/>
  <c r="O227" i="8"/>
  <c r="N227" i="8"/>
  <c r="O226" i="8"/>
  <c r="N226" i="8"/>
  <c r="O225" i="8"/>
  <c r="N225" i="8"/>
  <c r="O223" i="8"/>
  <c r="N223" i="8"/>
  <c r="O222" i="8"/>
  <c r="N222" i="8"/>
  <c r="O221" i="8"/>
  <c r="N221" i="8"/>
  <c r="O220" i="8"/>
  <c r="N220" i="8"/>
  <c r="O219" i="8"/>
  <c r="N219" i="8"/>
  <c r="O218" i="8"/>
  <c r="N218" i="8"/>
  <c r="O217" i="8"/>
  <c r="N217" i="8"/>
  <c r="O216" i="8"/>
  <c r="N216" i="8"/>
  <c r="O215" i="8"/>
  <c r="N215" i="8"/>
  <c r="O214" i="8"/>
  <c r="N214" i="8"/>
  <c r="O213" i="8"/>
  <c r="N213" i="8"/>
  <c r="O212" i="8"/>
  <c r="N212" i="8"/>
  <c r="O211" i="8"/>
  <c r="N211" i="8"/>
  <c r="O210" i="8"/>
  <c r="N210" i="8"/>
  <c r="O209" i="8"/>
  <c r="N209" i="8"/>
  <c r="O208" i="8"/>
  <c r="N208" i="8"/>
  <c r="O207" i="8"/>
  <c r="N207" i="8"/>
  <c r="O206" i="8"/>
  <c r="N206" i="8"/>
  <c r="O205" i="8"/>
  <c r="N205" i="8"/>
  <c r="O204" i="8"/>
  <c r="N204" i="8"/>
  <c r="O203" i="8"/>
  <c r="N203" i="8"/>
  <c r="O201" i="8"/>
  <c r="N201" i="8"/>
  <c r="O199" i="8"/>
  <c r="N199" i="8"/>
  <c r="O198" i="8"/>
  <c r="N198" i="8"/>
  <c r="O197" i="8"/>
  <c r="N197" i="8"/>
  <c r="O196" i="8"/>
  <c r="N196" i="8"/>
  <c r="O195" i="8"/>
  <c r="N195" i="8"/>
  <c r="O194" i="8"/>
  <c r="N194" i="8"/>
  <c r="O192" i="8"/>
  <c r="N192" i="8"/>
  <c r="O191" i="8"/>
  <c r="N191" i="8"/>
  <c r="O190" i="8"/>
  <c r="N190" i="8"/>
  <c r="O189" i="8"/>
  <c r="N189" i="8"/>
  <c r="O188" i="8"/>
  <c r="N188" i="8"/>
  <c r="O187" i="8"/>
  <c r="N187" i="8"/>
  <c r="O186" i="8"/>
  <c r="N186" i="8"/>
  <c r="O185" i="8"/>
  <c r="N185" i="8"/>
  <c r="O184" i="8"/>
  <c r="N184" i="8"/>
  <c r="O183" i="8"/>
  <c r="N183" i="8"/>
  <c r="O182" i="8"/>
  <c r="N182" i="8"/>
  <c r="O181" i="8"/>
  <c r="N181" i="8"/>
  <c r="O180" i="8"/>
  <c r="N180" i="8"/>
  <c r="O178" i="8"/>
  <c r="N178" i="8"/>
  <c r="O177" i="8"/>
  <c r="N177" i="8"/>
  <c r="O175" i="8"/>
  <c r="N175" i="8"/>
  <c r="O174" i="8"/>
  <c r="N174" i="8"/>
  <c r="O171" i="8"/>
  <c r="N171" i="8"/>
  <c r="O169" i="8"/>
  <c r="N169" i="8"/>
  <c r="O167" i="8"/>
  <c r="N167" i="8"/>
  <c r="O166" i="8"/>
  <c r="N166" i="8"/>
  <c r="O164" i="8"/>
  <c r="N164" i="8"/>
  <c r="O162" i="8"/>
  <c r="N162" i="8"/>
  <c r="O161" i="8"/>
  <c r="N161" i="8"/>
  <c r="O159" i="8"/>
  <c r="N159" i="8"/>
  <c r="O158" i="8"/>
  <c r="N158" i="8"/>
  <c r="O157" i="8"/>
  <c r="N157" i="8"/>
  <c r="O156" i="8"/>
  <c r="N156" i="8"/>
  <c r="O155" i="8"/>
  <c r="N155" i="8"/>
  <c r="O154" i="8"/>
  <c r="N154" i="8"/>
  <c r="O153" i="8"/>
  <c r="N153" i="8"/>
  <c r="O152" i="8"/>
  <c r="N152" i="8"/>
  <c r="O151" i="8"/>
  <c r="N151" i="8"/>
  <c r="O150" i="8"/>
  <c r="N150" i="8"/>
  <c r="O149" i="8"/>
  <c r="N149" i="8"/>
  <c r="O148" i="8"/>
  <c r="N148" i="8"/>
  <c r="O147" i="8"/>
  <c r="N147" i="8"/>
  <c r="O146" i="8"/>
  <c r="N146" i="8"/>
  <c r="O145" i="8"/>
  <c r="N145" i="8"/>
  <c r="O144" i="8"/>
  <c r="N144" i="8"/>
  <c r="O143" i="8"/>
  <c r="N143" i="8"/>
  <c r="O142" i="8"/>
  <c r="N142" i="8"/>
  <c r="O140" i="8"/>
  <c r="N140" i="8"/>
  <c r="O139" i="8"/>
  <c r="N139" i="8"/>
  <c r="O138" i="8"/>
  <c r="N138" i="8"/>
  <c r="O137" i="8"/>
  <c r="N137" i="8"/>
  <c r="O136" i="8"/>
  <c r="N136" i="8"/>
  <c r="O135" i="8"/>
  <c r="N135" i="8"/>
  <c r="O134" i="8"/>
  <c r="N134" i="8"/>
  <c r="O133" i="8"/>
  <c r="N133" i="8"/>
  <c r="O132" i="8"/>
  <c r="N132" i="8"/>
  <c r="O130" i="8"/>
  <c r="N130" i="8"/>
  <c r="O129" i="8"/>
  <c r="N129" i="8"/>
  <c r="O127" i="8"/>
  <c r="N127" i="8"/>
  <c r="O125" i="8"/>
  <c r="N125" i="8"/>
  <c r="O124" i="8"/>
  <c r="N124" i="8"/>
  <c r="O123" i="8"/>
  <c r="N123" i="8"/>
  <c r="O122" i="8"/>
  <c r="N122" i="8"/>
  <c r="O121" i="8"/>
  <c r="N121" i="8"/>
  <c r="O120" i="8"/>
  <c r="N120" i="8"/>
  <c r="O119" i="8"/>
  <c r="N119" i="8"/>
  <c r="O118" i="8"/>
  <c r="N118" i="8"/>
  <c r="O117" i="8"/>
  <c r="N117" i="8"/>
  <c r="O116" i="8"/>
  <c r="N116" i="8"/>
  <c r="O115" i="8"/>
  <c r="N115" i="8"/>
  <c r="O114" i="8"/>
  <c r="N114" i="8"/>
  <c r="O113" i="8"/>
  <c r="N113" i="8"/>
  <c r="O111" i="8"/>
  <c r="N111" i="8"/>
  <c r="O110" i="8"/>
  <c r="N110" i="8"/>
  <c r="O109" i="8"/>
  <c r="N109" i="8"/>
  <c r="O108" i="8"/>
  <c r="N108" i="8"/>
  <c r="O107" i="8"/>
  <c r="N107" i="8"/>
  <c r="O106" i="8"/>
  <c r="N106" i="8"/>
  <c r="O105" i="8"/>
  <c r="N105" i="8"/>
  <c r="O104" i="8"/>
  <c r="N104" i="8"/>
  <c r="O103" i="8"/>
  <c r="N103" i="8"/>
  <c r="O102" i="8"/>
  <c r="N102" i="8"/>
  <c r="O101" i="8"/>
  <c r="N101" i="8"/>
  <c r="O100" i="8"/>
  <c r="N100" i="8"/>
  <c r="O99" i="8"/>
  <c r="N99" i="8"/>
  <c r="O98" i="8"/>
  <c r="N98" i="8"/>
  <c r="O97" i="8"/>
  <c r="N97" i="8"/>
  <c r="O96" i="8"/>
  <c r="N96" i="8"/>
  <c r="O95" i="8"/>
  <c r="N95" i="8"/>
  <c r="O94" i="8"/>
  <c r="N94" i="8"/>
  <c r="O93" i="8"/>
  <c r="N93" i="8"/>
  <c r="O92" i="8"/>
  <c r="N92" i="8"/>
  <c r="O91" i="8"/>
  <c r="N91" i="8"/>
  <c r="O90" i="8"/>
  <c r="N90" i="8"/>
  <c r="O89" i="8"/>
  <c r="N89" i="8"/>
  <c r="O88" i="8"/>
  <c r="N88" i="8"/>
  <c r="O86" i="8"/>
  <c r="N86" i="8"/>
  <c r="O85" i="8"/>
  <c r="N85" i="8"/>
  <c r="O84" i="8"/>
  <c r="N84" i="8"/>
  <c r="O83" i="8"/>
  <c r="N83" i="8"/>
  <c r="O82" i="8"/>
  <c r="N82" i="8"/>
  <c r="O81" i="8"/>
  <c r="N81" i="8"/>
  <c r="O80" i="8"/>
  <c r="N80" i="8"/>
  <c r="O79" i="8"/>
  <c r="N79" i="8"/>
  <c r="O78" i="8"/>
  <c r="N78" i="8"/>
  <c r="O77" i="8"/>
  <c r="N77" i="8"/>
  <c r="O76" i="8"/>
  <c r="N76" i="8"/>
  <c r="O73" i="8"/>
  <c r="N73" i="8"/>
  <c r="O72" i="8"/>
  <c r="N72" i="8"/>
  <c r="O71" i="8"/>
  <c r="N71" i="8"/>
  <c r="O70" i="8"/>
  <c r="N70" i="8"/>
  <c r="O69" i="8"/>
  <c r="N69" i="8"/>
  <c r="O68" i="8"/>
  <c r="N68" i="8"/>
  <c r="O67" i="8"/>
  <c r="N67" i="8"/>
  <c r="O66" i="8"/>
  <c r="N66" i="8"/>
  <c r="O64" i="8"/>
  <c r="N64" i="8"/>
  <c r="O63" i="8"/>
  <c r="N63" i="8"/>
  <c r="O62" i="8"/>
  <c r="N62" i="8"/>
  <c r="O61" i="8"/>
  <c r="N61" i="8"/>
  <c r="O60" i="8"/>
  <c r="N60" i="8"/>
  <c r="O59" i="8"/>
  <c r="N59" i="8"/>
  <c r="O58" i="8"/>
  <c r="N58" i="8"/>
  <c r="O57" i="8"/>
  <c r="N57" i="8"/>
  <c r="O56" i="8"/>
  <c r="N56" i="8"/>
  <c r="O51" i="8"/>
  <c r="N51" i="8"/>
  <c r="O50" i="8"/>
  <c r="N50" i="8"/>
  <c r="O48" i="8"/>
  <c r="N48" i="8"/>
  <c r="O47" i="8"/>
  <c r="N47" i="8"/>
  <c r="O45" i="8"/>
  <c r="N45" i="8"/>
  <c r="O44" i="8"/>
  <c r="N44" i="8"/>
  <c r="O43" i="8"/>
  <c r="N43" i="8"/>
  <c r="O42" i="8"/>
  <c r="N42" i="8"/>
  <c r="O41" i="8"/>
  <c r="N41" i="8"/>
  <c r="O40" i="8"/>
  <c r="N40" i="8"/>
  <c r="O39" i="8"/>
  <c r="N39" i="8"/>
  <c r="O37" i="8"/>
  <c r="N37" i="8"/>
  <c r="O23" i="8"/>
  <c r="N23" i="8"/>
  <c r="O22" i="8"/>
  <c r="N22" i="8"/>
  <c r="O21" i="8"/>
  <c r="N21" i="8"/>
  <c r="O20" i="8"/>
  <c r="N20" i="8"/>
  <c r="O19" i="8"/>
  <c r="N19" i="8"/>
  <c r="O18" i="8"/>
  <c r="N18" i="8"/>
  <c r="O17" i="8"/>
  <c r="N17" i="8"/>
  <c r="O15" i="8"/>
  <c r="N15" i="8"/>
  <c r="O14" i="8"/>
  <c r="N14" i="8"/>
  <c r="O12" i="8"/>
  <c r="N12" i="8"/>
  <c r="O11" i="8"/>
  <c r="N11" i="8"/>
  <c r="O10" i="8"/>
  <c r="N10" i="8"/>
  <c r="O9" i="8"/>
  <c r="N9" i="8"/>
  <c r="O8" i="8"/>
  <c r="N8" i="8"/>
  <c r="O7" i="8"/>
  <c r="N7" i="8"/>
  <c r="O6" i="8"/>
  <c r="N6" i="8"/>
  <c r="O5" i="8"/>
  <c r="N5" i="8"/>
  <c r="O4" i="8"/>
  <c r="N4" i="8"/>
  <c r="O3" i="8"/>
  <c r="N3" i="8"/>
  <c r="U2" i="8"/>
  <c r="T2" i="8"/>
  <c r="R2" i="8"/>
  <c r="Q2" i="8"/>
  <c r="N2" i="8"/>
  <c r="O2" i="8"/>
  <c r="AB18" i="9"/>
  <c r="AA18" i="9"/>
  <c r="X18" i="9"/>
  <c r="W18" i="9"/>
  <c r="S18" i="9"/>
  <c r="R18" i="9"/>
  <c r="R403" i="10"/>
  <c r="Q403" i="10"/>
  <c r="O403" i="10"/>
  <c r="N403" i="10"/>
  <c r="R220" i="10"/>
  <c r="Q220" i="10"/>
  <c r="O220" i="10"/>
  <c r="N220" i="10"/>
  <c r="R219" i="10"/>
  <c r="Q219" i="10"/>
  <c r="O219" i="10"/>
  <c r="N219" i="10"/>
  <c r="R44" i="10"/>
  <c r="Q44" i="10"/>
  <c r="O44" i="10"/>
  <c r="N44" i="10"/>
  <c r="Q193" i="8" l="1"/>
  <c r="N193" i="8"/>
  <c r="R193" i="8"/>
  <c r="O193" i="8"/>
  <c r="T277" i="8"/>
  <c r="U277" i="8"/>
  <c r="T24" i="8"/>
  <c r="Q170" i="8"/>
  <c r="U276" i="8"/>
  <c r="T276" i="8"/>
  <c r="U282" i="8"/>
  <c r="T282" i="8"/>
  <c r="T281" i="8"/>
  <c r="U281" i="8"/>
  <c r="T280" i="8"/>
  <c r="U280" i="8"/>
  <c r="U278" i="8"/>
  <c r="T278" i="8"/>
  <c r="U279" i="8"/>
  <c r="T279" i="8"/>
  <c r="O202" i="8"/>
  <c r="O25" i="8"/>
  <c r="T168" i="8"/>
  <c r="U168" i="8"/>
  <c r="N168" i="8"/>
  <c r="N24" i="8"/>
  <c r="N170" i="8"/>
  <c r="R168" i="8"/>
  <c r="R24" i="8"/>
  <c r="R170" i="8"/>
  <c r="U24" i="8"/>
  <c r="R202" i="8"/>
  <c r="O168" i="8"/>
  <c r="O24" i="8"/>
  <c r="O170" i="8"/>
  <c r="Q75" i="8"/>
  <c r="Q25" i="8"/>
  <c r="T202" i="8"/>
  <c r="T75" i="8"/>
  <c r="T170" i="8"/>
  <c r="N202" i="8"/>
  <c r="N75" i="8"/>
  <c r="N25" i="8"/>
  <c r="Q202" i="8"/>
  <c r="R75" i="8"/>
  <c r="R25" i="8"/>
  <c r="U202" i="8"/>
  <c r="U75" i="8"/>
  <c r="U170" i="8"/>
  <c r="Q168" i="8"/>
  <c r="Q24" i="8"/>
  <c r="R407" i="10"/>
  <c r="Q407" i="10"/>
  <c r="O407" i="10"/>
  <c r="N407" i="10"/>
  <c r="AB123" i="9"/>
  <c r="S83" i="9" l="1"/>
  <c r="R83" i="9"/>
  <c r="AB154" i="9"/>
  <c r="AA154" i="9"/>
  <c r="AB158" i="9"/>
  <c r="AA158" i="9"/>
  <c r="AB80" i="9"/>
  <c r="AA80" i="9"/>
  <c r="AB156" i="9"/>
  <c r="AA156" i="9"/>
  <c r="AB68" i="9"/>
  <c r="AA68" i="9"/>
  <c r="AB153" i="9"/>
  <c r="AA153" i="9"/>
  <c r="AB96" i="9"/>
  <c r="AA96" i="9"/>
  <c r="AB152" i="9"/>
  <c r="AA152" i="9"/>
  <c r="AB142" i="9"/>
  <c r="AA142" i="9"/>
  <c r="AB151" i="9"/>
  <c r="AA151" i="9"/>
  <c r="AB150" i="9"/>
  <c r="AA150" i="9"/>
  <c r="AB72" i="9"/>
  <c r="AA72" i="9"/>
  <c r="AB141" i="9"/>
  <c r="AA141" i="9"/>
  <c r="AB140" i="9"/>
  <c r="AA140" i="9"/>
  <c r="AB139" i="9"/>
  <c r="AA139" i="9"/>
  <c r="AB138" i="9"/>
  <c r="AA138" i="9"/>
  <c r="AB67" i="9"/>
  <c r="AA67" i="9"/>
  <c r="AB137" i="9"/>
  <c r="AA137" i="9"/>
  <c r="AB136" i="9"/>
  <c r="AA136" i="9"/>
  <c r="AB135" i="9"/>
  <c r="AA135" i="9"/>
  <c r="AB143" i="9"/>
  <c r="AA143" i="9"/>
  <c r="AB134" i="9"/>
  <c r="AA134" i="9"/>
  <c r="AB71" i="9"/>
  <c r="AA71" i="9"/>
  <c r="AB144" i="9"/>
  <c r="AA144" i="9"/>
  <c r="AB133" i="9"/>
  <c r="AA133" i="9"/>
  <c r="AB132" i="9"/>
  <c r="AA132" i="9"/>
  <c r="AB131" i="9"/>
  <c r="AA131" i="9"/>
  <c r="AB130" i="9"/>
  <c r="AA130" i="9"/>
  <c r="AB129" i="9"/>
  <c r="AA129" i="9"/>
  <c r="AB127" i="9"/>
  <c r="AA127" i="9"/>
  <c r="AB125" i="9"/>
  <c r="AA125" i="9"/>
  <c r="AB124" i="9"/>
  <c r="AA124" i="9"/>
  <c r="AA123" i="9"/>
  <c r="AB82" i="9"/>
  <c r="AA82" i="9"/>
  <c r="AB84" i="9"/>
  <c r="AA84" i="9"/>
  <c r="AB83" i="9"/>
  <c r="AA83" i="9"/>
  <c r="AB122" i="9"/>
  <c r="AA122" i="9"/>
  <c r="AB121" i="9"/>
  <c r="AA121" i="9"/>
  <c r="AB120" i="9"/>
  <c r="AA120" i="9"/>
  <c r="AB119" i="9"/>
  <c r="AA119" i="9"/>
  <c r="AB118" i="9"/>
  <c r="AA118" i="9"/>
  <c r="AB117" i="9"/>
  <c r="AA117" i="9"/>
  <c r="AB116" i="9"/>
  <c r="AA116" i="9"/>
  <c r="AB115" i="9"/>
  <c r="AA115" i="9"/>
  <c r="AB66" i="9"/>
  <c r="AA66" i="9"/>
  <c r="AB114" i="9"/>
  <c r="AA114" i="9"/>
  <c r="AB113" i="9"/>
  <c r="AA113" i="9"/>
  <c r="AB90" i="9"/>
  <c r="AA90" i="9"/>
  <c r="AB88" i="9"/>
  <c r="AA88" i="9"/>
  <c r="AB112" i="9"/>
  <c r="AA112" i="9"/>
  <c r="AB111" i="9"/>
  <c r="AA111" i="9"/>
  <c r="AB110" i="9"/>
  <c r="AA110" i="9"/>
  <c r="AB81" i="9"/>
  <c r="AA81" i="9"/>
  <c r="AB95" i="9"/>
  <c r="AA95" i="9"/>
  <c r="AB94" i="9"/>
  <c r="AA94" i="9"/>
  <c r="AB109" i="9"/>
  <c r="AA109" i="9"/>
  <c r="AB79" i="9"/>
  <c r="AA79" i="9"/>
  <c r="AB77" i="9"/>
  <c r="AA77" i="9"/>
  <c r="AB75" i="9"/>
  <c r="AA75" i="9"/>
  <c r="AB73" i="9"/>
  <c r="AA73" i="9"/>
  <c r="AB108" i="9"/>
  <c r="AA108" i="9"/>
  <c r="AB107" i="9"/>
  <c r="AA107" i="9"/>
  <c r="AB106" i="9"/>
  <c r="AA106" i="9"/>
  <c r="AB65" i="9"/>
  <c r="AA65" i="9"/>
  <c r="AB104" i="9"/>
  <c r="AA104" i="9"/>
  <c r="AB63" i="9"/>
  <c r="AA63" i="9"/>
  <c r="AB62" i="9"/>
  <c r="AA62" i="9"/>
  <c r="AB97" i="9"/>
  <c r="AA97" i="9"/>
  <c r="AB195" i="9"/>
  <c r="AA195" i="9"/>
  <c r="AB61" i="9"/>
  <c r="AA61" i="9"/>
  <c r="AB100" i="9"/>
  <c r="AA100" i="9"/>
  <c r="AB99" i="9"/>
  <c r="AA99" i="9"/>
  <c r="AB98" i="9"/>
  <c r="AA98" i="9"/>
  <c r="AA60" i="9"/>
  <c r="AB196" i="9"/>
  <c r="AA196" i="9"/>
  <c r="AB103" i="9"/>
  <c r="AA103" i="9"/>
  <c r="AB102" i="9"/>
  <c r="AA102" i="9"/>
  <c r="AB194" i="9"/>
  <c r="AA194" i="9"/>
  <c r="AB59" i="9"/>
  <c r="AA59" i="9"/>
  <c r="AB159" i="9"/>
  <c r="AA159" i="9"/>
  <c r="AB101" i="9"/>
  <c r="AA101" i="9"/>
  <c r="AB58" i="9"/>
  <c r="AA58" i="9"/>
  <c r="AB55" i="9"/>
  <c r="AA55" i="9"/>
  <c r="AB51" i="9"/>
  <c r="AA51" i="9"/>
  <c r="AB57" i="9"/>
  <c r="AA57" i="9"/>
  <c r="AB56" i="9"/>
  <c r="AA56" i="9"/>
  <c r="AB54" i="9"/>
  <c r="AA54" i="9"/>
  <c r="AB53" i="9"/>
  <c r="AA53" i="9"/>
  <c r="AB52" i="9"/>
  <c r="AA52" i="9"/>
  <c r="AB50" i="9"/>
  <c r="AA50" i="9"/>
  <c r="AB49" i="9"/>
  <c r="AA49" i="9"/>
  <c r="AB48" i="9"/>
  <c r="AA48" i="9"/>
  <c r="AB47" i="9"/>
  <c r="AA47" i="9"/>
  <c r="AB46" i="9"/>
  <c r="AA46" i="9"/>
  <c r="AB45" i="9"/>
  <c r="AA45" i="9"/>
  <c r="AB44" i="9"/>
  <c r="AA44" i="9"/>
  <c r="AB43" i="9"/>
  <c r="AA43" i="9"/>
  <c r="AB42" i="9"/>
  <c r="AA42" i="9"/>
  <c r="AB41" i="9"/>
  <c r="AA41" i="9"/>
  <c r="AB40" i="9"/>
  <c r="AA40" i="9"/>
  <c r="AB39" i="9"/>
  <c r="AA39" i="9"/>
  <c r="AB38" i="9"/>
  <c r="AA38" i="9"/>
  <c r="AB37" i="9"/>
  <c r="AA37" i="9"/>
  <c r="AB36" i="9"/>
  <c r="AA36" i="9"/>
  <c r="AB35" i="9"/>
  <c r="AA35" i="9"/>
  <c r="AB34" i="9"/>
  <c r="AA34" i="9"/>
  <c r="AB33" i="9"/>
  <c r="AA33" i="9"/>
  <c r="AB32" i="9"/>
  <c r="AA32" i="9"/>
  <c r="AB31" i="9"/>
  <c r="AA31" i="9"/>
  <c r="AB30" i="9"/>
  <c r="AA30" i="9"/>
  <c r="AB29" i="9"/>
  <c r="AA29" i="9"/>
  <c r="AB28" i="9"/>
  <c r="AA28" i="9"/>
  <c r="AB27" i="9"/>
  <c r="AA27" i="9"/>
  <c r="AB25" i="9"/>
  <c r="AA25" i="9"/>
  <c r="AB26" i="9"/>
  <c r="AA26" i="9"/>
  <c r="AB24" i="9"/>
  <c r="AA24" i="9"/>
  <c r="AB23" i="9"/>
  <c r="AA23" i="9"/>
  <c r="AB22" i="9"/>
  <c r="AA22" i="9"/>
  <c r="AB21" i="9"/>
  <c r="AA21" i="9"/>
  <c r="AB17" i="9"/>
  <c r="AA17" i="9"/>
  <c r="AB15" i="9"/>
  <c r="AA15" i="9"/>
  <c r="AB20" i="9"/>
  <c r="AA20" i="9"/>
  <c r="AB19" i="9"/>
  <c r="AA19" i="9"/>
  <c r="AB16" i="9"/>
  <c r="AA16" i="9"/>
  <c r="AB14" i="9"/>
  <c r="AA14" i="9"/>
  <c r="AB13" i="9"/>
  <c r="AA13" i="9"/>
  <c r="AB12" i="9"/>
  <c r="AA12" i="9"/>
  <c r="AB3" i="9"/>
  <c r="AA3" i="9"/>
  <c r="AB10" i="9"/>
  <c r="AA10" i="9"/>
  <c r="AB9" i="9"/>
  <c r="AA9" i="9"/>
  <c r="AB8" i="9"/>
  <c r="AA8" i="9"/>
  <c r="AB7" i="9"/>
  <c r="AA7" i="9"/>
  <c r="AB6" i="9"/>
  <c r="AA6" i="9"/>
  <c r="AB5" i="9"/>
  <c r="AA5" i="9"/>
  <c r="AB4" i="9"/>
  <c r="AA4" i="9"/>
  <c r="AB2" i="9"/>
  <c r="AA2" i="9"/>
  <c r="X154" i="9"/>
  <c r="W154" i="9"/>
  <c r="X158" i="9"/>
  <c r="W158" i="9"/>
  <c r="X80" i="9"/>
  <c r="W80" i="9"/>
  <c r="X156" i="9"/>
  <c r="W156" i="9"/>
  <c r="X68" i="9"/>
  <c r="W68" i="9"/>
  <c r="X153" i="9"/>
  <c r="W153" i="9"/>
  <c r="X96" i="9"/>
  <c r="W96" i="9"/>
  <c r="X152" i="9"/>
  <c r="W152" i="9"/>
  <c r="X142" i="9"/>
  <c r="W142" i="9"/>
  <c r="X151" i="9"/>
  <c r="W151" i="9"/>
  <c r="X150" i="9"/>
  <c r="W150" i="9"/>
  <c r="X72" i="9"/>
  <c r="W72" i="9"/>
  <c r="X141" i="9"/>
  <c r="W141" i="9"/>
  <c r="X140" i="9"/>
  <c r="W140" i="9"/>
  <c r="X139" i="9"/>
  <c r="W139" i="9"/>
  <c r="X138" i="9"/>
  <c r="W138" i="9"/>
  <c r="X67" i="9"/>
  <c r="W67" i="9"/>
  <c r="X137" i="9"/>
  <c r="W137" i="9"/>
  <c r="X135" i="9"/>
  <c r="W135" i="9"/>
  <c r="X143" i="9"/>
  <c r="W143" i="9"/>
  <c r="X134" i="9"/>
  <c r="W134" i="9"/>
  <c r="X71" i="9"/>
  <c r="W71" i="9"/>
  <c r="X144" i="9"/>
  <c r="W144" i="9"/>
  <c r="X133" i="9"/>
  <c r="W133" i="9"/>
  <c r="X132" i="9"/>
  <c r="W132" i="9"/>
  <c r="X131" i="9"/>
  <c r="W131" i="9"/>
  <c r="X130" i="9"/>
  <c r="W130" i="9"/>
  <c r="X129" i="9"/>
  <c r="W129" i="9"/>
  <c r="X127" i="9"/>
  <c r="W127" i="9"/>
  <c r="X125" i="9"/>
  <c r="W125" i="9"/>
  <c r="X124" i="9"/>
  <c r="W124" i="9"/>
  <c r="X123" i="9"/>
  <c r="W123" i="9"/>
  <c r="X82" i="9"/>
  <c r="W82" i="9"/>
  <c r="X84" i="9"/>
  <c r="W84" i="9"/>
  <c r="X83" i="9"/>
  <c r="W83" i="9"/>
  <c r="X122" i="9"/>
  <c r="W122" i="9"/>
  <c r="X121" i="9"/>
  <c r="W121" i="9"/>
  <c r="X120" i="9"/>
  <c r="W120" i="9"/>
  <c r="X119" i="9"/>
  <c r="W119" i="9"/>
  <c r="X118" i="9"/>
  <c r="W118" i="9"/>
  <c r="X117" i="9"/>
  <c r="W117" i="9"/>
  <c r="X116" i="9"/>
  <c r="W116" i="9"/>
  <c r="X115" i="9"/>
  <c r="W115" i="9"/>
  <c r="X66" i="9"/>
  <c r="W66" i="9"/>
  <c r="X114" i="9"/>
  <c r="W114" i="9"/>
  <c r="X113" i="9"/>
  <c r="W113" i="9"/>
  <c r="X90" i="9"/>
  <c r="W90" i="9"/>
  <c r="X88" i="9"/>
  <c r="W88" i="9"/>
  <c r="X112" i="9"/>
  <c r="W112" i="9"/>
  <c r="X111" i="9"/>
  <c r="W111" i="9"/>
  <c r="X110" i="9"/>
  <c r="W110" i="9"/>
  <c r="X81" i="9"/>
  <c r="W81" i="9"/>
  <c r="X95" i="9"/>
  <c r="W95" i="9"/>
  <c r="X94" i="9"/>
  <c r="W94" i="9"/>
  <c r="X109" i="9"/>
  <c r="W109" i="9"/>
  <c r="X79" i="9"/>
  <c r="W79" i="9"/>
  <c r="X77" i="9"/>
  <c r="W77" i="9"/>
  <c r="X75" i="9"/>
  <c r="W75" i="9"/>
  <c r="X73" i="9"/>
  <c r="W73" i="9"/>
  <c r="X108" i="9"/>
  <c r="W108" i="9"/>
  <c r="X107" i="9"/>
  <c r="W107" i="9"/>
  <c r="X106" i="9"/>
  <c r="W106" i="9"/>
  <c r="X65" i="9"/>
  <c r="W65" i="9"/>
  <c r="X104" i="9"/>
  <c r="W104" i="9"/>
  <c r="X63" i="9"/>
  <c r="W63" i="9"/>
  <c r="X62" i="9"/>
  <c r="W62" i="9"/>
  <c r="X97" i="9"/>
  <c r="W97" i="9"/>
  <c r="X195" i="9"/>
  <c r="W195" i="9"/>
  <c r="X61" i="9"/>
  <c r="W61" i="9"/>
  <c r="X100" i="9"/>
  <c r="W100" i="9"/>
  <c r="X99" i="9"/>
  <c r="W99" i="9"/>
  <c r="X98" i="9"/>
  <c r="W98" i="9"/>
  <c r="X60" i="9"/>
  <c r="W60" i="9"/>
  <c r="X196" i="9"/>
  <c r="W196" i="9"/>
  <c r="X103" i="9"/>
  <c r="W103" i="9"/>
  <c r="X102" i="9"/>
  <c r="W102" i="9"/>
  <c r="X194" i="9"/>
  <c r="W194" i="9"/>
  <c r="X59" i="9"/>
  <c r="W59" i="9"/>
  <c r="X159" i="9"/>
  <c r="W159" i="9"/>
  <c r="X101" i="9"/>
  <c r="W101" i="9"/>
  <c r="X58" i="9"/>
  <c r="W58" i="9"/>
  <c r="X55" i="9"/>
  <c r="W55" i="9"/>
  <c r="X51" i="9"/>
  <c r="W51" i="9"/>
  <c r="X57" i="9"/>
  <c r="W57" i="9"/>
  <c r="X56" i="9"/>
  <c r="W56" i="9"/>
  <c r="X54" i="9"/>
  <c r="W54" i="9"/>
  <c r="X53" i="9"/>
  <c r="W53" i="9"/>
  <c r="X52" i="9"/>
  <c r="W52" i="9"/>
  <c r="X50" i="9"/>
  <c r="W50" i="9"/>
  <c r="X49" i="9"/>
  <c r="W49" i="9"/>
  <c r="X48" i="9"/>
  <c r="W48" i="9"/>
  <c r="X47" i="9"/>
  <c r="W47" i="9"/>
  <c r="X46" i="9"/>
  <c r="W46" i="9"/>
  <c r="X45" i="9"/>
  <c r="W45" i="9"/>
  <c r="X44" i="9"/>
  <c r="W44" i="9"/>
  <c r="X43" i="9"/>
  <c r="W43" i="9"/>
  <c r="X42" i="9"/>
  <c r="W42" i="9"/>
  <c r="X41" i="9"/>
  <c r="W41" i="9"/>
  <c r="X40" i="9"/>
  <c r="W40" i="9"/>
  <c r="X39" i="9"/>
  <c r="W39" i="9"/>
  <c r="X38" i="9"/>
  <c r="W38" i="9"/>
  <c r="X37" i="9"/>
  <c r="W37" i="9"/>
  <c r="X36" i="9"/>
  <c r="W36" i="9"/>
  <c r="X35" i="9"/>
  <c r="W35" i="9"/>
  <c r="X34" i="9"/>
  <c r="W34" i="9"/>
  <c r="X33" i="9"/>
  <c r="W33" i="9"/>
  <c r="X32" i="9"/>
  <c r="W32" i="9"/>
  <c r="X31" i="9"/>
  <c r="W31" i="9"/>
  <c r="X30" i="9"/>
  <c r="W30" i="9"/>
  <c r="X29" i="9"/>
  <c r="W29" i="9"/>
  <c r="X28" i="9"/>
  <c r="W28" i="9"/>
  <c r="X27" i="9"/>
  <c r="W27" i="9"/>
  <c r="X25" i="9"/>
  <c r="W25" i="9"/>
  <c r="X26" i="9"/>
  <c r="W26" i="9"/>
  <c r="X24" i="9"/>
  <c r="W24" i="9"/>
  <c r="X23" i="9"/>
  <c r="W23" i="9"/>
  <c r="X22" i="9"/>
  <c r="W22" i="9"/>
  <c r="X21" i="9"/>
  <c r="W21" i="9"/>
  <c r="X17" i="9"/>
  <c r="W17" i="9"/>
  <c r="X15" i="9"/>
  <c r="W15" i="9"/>
  <c r="X20" i="9"/>
  <c r="W20" i="9"/>
  <c r="X19" i="9"/>
  <c r="W19" i="9"/>
  <c r="X16" i="9"/>
  <c r="W16" i="9"/>
  <c r="X14" i="9"/>
  <c r="W14" i="9"/>
  <c r="X13" i="9"/>
  <c r="W13" i="9"/>
  <c r="X12" i="9"/>
  <c r="W12" i="9"/>
  <c r="X3" i="9"/>
  <c r="W3" i="9"/>
  <c r="X10" i="9"/>
  <c r="W10" i="9"/>
  <c r="X9" i="9"/>
  <c r="W9" i="9"/>
  <c r="X8" i="9"/>
  <c r="W8" i="9"/>
  <c r="X7" i="9"/>
  <c r="W7" i="9"/>
  <c r="X6" i="9"/>
  <c r="W6" i="9"/>
  <c r="X5" i="9"/>
  <c r="W5" i="9"/>
  <c r="X4" i="9"/>
  <c r="W4" i="9"/>
  <c r="X2" i="9"/>
  <c r="W2" i="9"/>
  <c r="S154" i="9"/>
  <c r="R154" i="9"/>
  <c r="S158" i="9"/>
  <c r="R158" i="9"/>
  <c r="S80" i="9"/>
  <c r="R80" i="9"/>
  <c r="S156" i="9"/>
  <c r="R156" i="9"/>
  <c r="S68" i="9"/>
  <c r="R68" i="9"/>
  <c r="S153" i="9"/>
  <c r="R153" i="9"/>
  <c r="S96" i="9"/>
  <c r="R96" i="9"/>
  <c r="S152" i="9"/>
  <c r="R152" i="9"/>
  <c r="S142" i="9"/>
  <c r="R142" i="9"/>
  <c r="S151" i="9"/>
  <c r="R151" i="9"/>
  <c r="S150" i="9"/>
  <c r="R150" i="9"/>
  <c r="S72" i="9"/>
  <c r="R72" i="9"/>
  <c r="S141" i="9"/>
  <c r="R141" i="9"/>
  <c r="S140" i="9"/>
  <c r="R140" i="9"/>
  <c r="S139" i="9"/>
  <c r="R139" i="9"/>
  <c r="S138" i="9"/>
  <c r="R138" i="9"/>
  <c r="S67" i="9"/>
  <c r="R67" i="9"/>
  <c r="S137" i="9"/>
  <c r="R137" i="9"/>
  <c r="S135" i="9"/>
  <c r="R135" i="9"/>
  <c r="S143" i="9"/>
  <c r="R143" i="9"/>
  <c r="S134" i="9"/>
  <c r="R134" i="9"/>
  <c r="S71" i="9"/>
  <c r="R71" i="9"/>
  <c r="S144" i="9"/>
  <c r="R144" i="9"/>
  <c r="S133" i="9"/>
  <c r="R133" i="9"/>
  <c r="S132" i="9"/>
  <c r="R132" i="9"/>
  <c r="S131" i="9"/>
  <c r="R131" i="9"/>
  <c r="S130" i="9"/>
  <c r="R130" i="9"/>
  <c r="S129" i="9"/>
  <c r="R129" i="9"/>
  <c r="S127" i="9"/>
  <c r="R127" i="9"/>
  <c r="S125" i="9"/>
  <c r="R125" i="9"/>
  <c r="S124" i="9"/>
  <c r="R124" i="9"/>
  <c r="S123" i="9"/>
  <c r="R123" i="9"/>
  <c r="S82" i="9"/>
  <c r="R82" i="9"/>
  <c r="S84" i="9"/>
  <c r="R84" i="9"/>
  <c r="S122" i="9"/>
  <c r="R122" i="9"/>
  <c r="S121" i="9"/>
  <c r="R121" i="9"/>
  <c r="S120" i="9"/>
  <c r="R120" i="9"/>
  <c r="S119" i="9"/>
  <c r="R119" i="9"/>
  <c r="S118" i="9"/>
  <c r="R118" i="9"/>
  <c r="S117" i="9"/>
  <c r="R117" i="9"/>
  <c r="S116" i="9"/>
  <c r="R116" i="9"/>
  <c r="S115" i="9"/>
  <c r="R115" i="9"/>
  <c r="S66" i="9"/>
  <c r="R66" i="9"/>
  <c r="S114" i="9"/>
  <c r="R114" i="9"/>
  <c r="S113" i="9"/>
  <c r="R113" i="9"/>
  <c r="S90" i="9"/>
  <c r="R90" i="9"/>
  <c r="S88" i="9"/>
  <c r="S112" i="9"/>
  <c r="R112" i="9"/>
  <c r="S111" i="9"/>
  <c r="R111" i="9"/>
  <c r="S110" i="9"/>
  <c r="R110" i="9"/>
  <c r="S81" i="9"/>
  <c r="R81" i="9"/>
  <c r="S95" i="9"/>
  <c r="R95" i="9"/>
  <c r="S94" i="9"/>
  <c r="R94" i="9"/>
  <c r="S109" i="9"/>
  <c r="R109" i="9"/>
  <c r="S79" i="9"/>
  <c r="R79" i="9"/>
  <c r="S77" i="9"/>
  <c r="R77" i="9"/>
  <c r="S75" i="9"/>
  <c r="R75" i="9"/>
  <c r="S73" i="9"/>
  <c r="R73" i="9"/>
  <c r="S108" i="9"/>
  <c r="R108" i="9"/>
  <c r="S107" i="9"/>
  <c r="R107" i="9"/>
  <c r="S106" i="9"/>
  <c r="R106" i="9"/>
  <c r="S65" i="9"/>
  <c r="R65" i="9"/>
  <c r="S104" i="9"/>
  <c r="R104" i="9"/>
  <c r="S63" i="9"/>
  <c r="R63" i="9"/>
  <c r="R62" i="9"/>
  <c r="S97" i="9"/>
  <c r="R97" i="9"/>
  <c r="S195" i="9"/>
  <c r="R195" i="9"/>
  <c r="S61" i="9"/>
  <c r="R61" i="9"/>
  <c r="S100" i="9"/>
  <c r="R100" i="9"/>
  <c r="S99" i="9"/>
  <c r="R99" i="9"/>
  <c r="S98" i="9"/>
  <c r="R98" i="9"/>
  <c r="S60" i="9"/>
  <c r="R60" i="9"/>
  <c r="S196" i="9"/>
  <c r="R196" i="9"/>
  <c r="S103" i="9"/>
  <c r="R103" i="9"/>
  <c r="S102" i="9"/>
  <c r="R102" i="9"/>
  <c r="S194" i="9"/>
  <c r="R194" i="9"/>
  <c r="S59" i="9"/>
  <c r="R59" i="9"/>
  <c r="S159" i="9"/>
  <c r="R159" i="9"/>
  <c r="S101" i="9"/>
  <c r="R101" i="9"/>
  <c r="S58" i="9"/>
  <c r="R58" i="9"/>
  <c r="S55" i="9"/>
  <c r="R55" i="9"/>
  <c r="S51" i="9"/>
  <c r="R51" i="9"/>
  <c r="S57" i="9"/>
  <c r="R57" i="9"/>
  <c r="S56" i="9"/>
  <c r="R56" i="9"/>
  <c r="S54" i="9"/>
  <c r="R54" i="9"/>
  <c r="S53" i="9"/>
  <c r="R53" i="9"/>
  <c r="S52" i="9"/>
  <c r="R52" i="9"/>
  <c r="S50" i="9"/>
  <c r="R50" i="9"/>
  <c r="S49" i="9"/>
  <c r="R49" i="9"/>
  <c r="S48" i="9"/>
  <c r="R48" i="9"/>
  <c r="S47" i="9"/>
  <c r="R47" i="9"/>
  <c r="S46" i="9"/>
  <c r="R46" i="9"/>
  <c r="S45" i="9"/>
  <c r="R45" i="9"/>
  <c r="S44" i="9"/>
  <c r="R44" i="9"/>
  <c r="S43" i="9"/>
  <c r="R43" i="9"/>
  <c r="S42" i="9"/>
  <c r="R42" i="9"/>
  <c r="S41" i="9"/>
  <c r="R41" i="9"/>
  <c r="S40" i="9"/>
  <c r="R40" i="9"/>
  <c r="S39" i="9"/>
  <c r="R39" i="9"/>
  <c r="S38" i="9"/>
  <c r="R38" i="9"/>
  <c r="S37" i="9"/>
  <c r="R37" i="9"/>
  <c r="S36" i="9"/>
  <c r="R36" i="9"/>
  <c r="S35" i="9"/>
  <c r="R35" i="9"/>
  <c r="S34" i="9"/>
  <c r="R34" i="9"/>
  <c r="S33" i="9"/>
  <c r="R33" i="9"/>
  <c r="S32" i="9"/>
  <c r="R32" i="9"/>
  <c r="S31" i="9"/>
  <c r="R31" i="9"/>
  <c r="S30" i="9"/>
  <c r="R30" i="9"/>
  <c r="S29" i="9"/>
  <c r="R29" i="9"/>
  <c r="S28" i="9"/>
  <c r="R28" i="9"/>
  <c r="S27" i="9"/>
  <c r="R27" i="9"/>
  <c r="S25" i="9"/>
  <c r="R25" i="9"/>
  <c r="S26" i="9"/>
  <c r="R26" i="9"/>
  <c r="S24" i="9"/>
  <c r="R24" i="9"/>
  <c r="S23" i="9"/>
  <c r="R23" i="9"/>
  <c r="S22" i="9"/>
  <c r="R22" i="9"/>
  <c r="S21" i="9"/>
  <c r="R21" i="9"/>
  <c r="S17" i="9"/>
  <c r="R17" i="9"/>
  <c r="S15" i="9"/>
  <c r="R15" i="9"/>
  <c r="S20" i="9"/>
  <c r="R20" i="9"/>
  <c r="S19" i="9"/>
  <c r="R19" i="9"/>
  <c r="S16" i="9"/>
  <c r="R16" i="9"/>
  <c r="S14" i="9"/>
  <c r="R14" i="9"/>
  <c r="S13" i="9"/>
  <c r="R13" i="9"/>
  <c r="S12" i="9"/>
  <c r="R12" i="9"/>
  <c r="S3" i="9"/>
  <c r="R3" i="9"/>
  <c r="S10" i="9"/>
  <c r="R10" i="9"/>
  <c r="S9" i="9"/>
  <c r="R9" i="9"/>
  <c r="S8" i="9"/>
  <c r="R8" i="9"/>
  <c r="S7" i="9"/>
  <c r="R7" i="9"/>
  <c r="S6" i="9"/>
  <c r="R6" i="9"/>
  <c r="S5" i="9"/>
  <c r="R5" i="9"/>
  <c r="S4" i="9"/>
  <c r="R4" i="9"/>
  <c r="S2" i="9"/>
  <c r="R2" i="9"/>
  <c r="R434" i="10"/>
  <c r="Q434" i="10"/>
  <c r="O434" i="10"/>
  <c r="N434" i="10"/>
  <c r="R273" i="10"/>
  <c r="Q273" i="10"/>
  <c r="R334" i="10"/>
  <c r="Q334" i="10"/>
  <c r="O273" i="10"/>
  <c r="N273" i="10"/>
  <c r="N334" i="10"/>
  <c r="O334" i="10"/>
  <c r="R333" i="10"/>
  <c r="Q333" i="10"/>
  <c r="O333" i="10"/>
  <c r="N333" i="10"/>
  <c r="R80" i="10"/>
  <c r="Q80" i="10"/>
  <c r="R135" i="10"/>
  <c r="Q135" i="10"/>
  <c r="R306" i="10"/>
  <c r="Q306" i="10"/>
  <c r="O80" i="10"/>
  <c r="N80" i="10"/>
  <c r="O135" i="10"/>
  <c r="N135" i="10"/>
  <c r="O306" i="10"/>
  <c r="N306" i="10"/>
  <c r="N167" i="10"/>
  <c r="R409" i="10"/>
  <c r="Q409" i="10"/>
  <c r="O409" i="10"/>
  <c r="N409" i="10"/>
  <c r="R237" i="10"/>
  <c r="Q237" i="10"/>
  <c r="O237" i="10"/>
  <c r="N237" i="10"/>
  <c r="R230" i="10"/>
  <c r="Q230" i="10"/>
  <c r="O230" i="10"/>
  <c r="N230" i="10"/>
  <c r="N240" i="10"/>
  <c r="R240" i="10"/>
  <c r="Q240" i="10"/>
  <c r="O240" i="10"/>
  <c r="Q165" i="10"/>
  <c r="R165" i="10"/>
  <c r="N165" i="10"/>
  <c r="O165" i="10"/>
  <c r="O168" i="10"/>
  <c r="N168" i="10"/>
  <c r="Q168" i="10"/>
  <c r="R168" i="10"/>
  <c r="Q167" i="10"/>
  <c r="R167" i="10"/>
  <c r="O167" i="10"/>
  <c r="R414" i="10"/>
  <c r="Q414" i="10"/>
  <c r="O414" i="10"/>
  <c r="N414" i="10"/>
  <c r="R223" i="10"/>
  <c r="Q223" i="10"/>
  <c r="O223" i="10"/>
  <c r="N223" i="10"/>
  <c r="Q205" i="10"/>
  <c r="R205" i="10"/>
  <c r="N205" i="10"/>
  <c r="O205" i="10"/>
  <c r="R332" i="10"/>
  <c r="Q332" i="10"/>
  <c r="N332" i="10"/>
  <c r="O332" i="10"/>
  <c r="O84" i="10"/>
  <c r="R63" i="10" l="1"/>
  <c r="N49" i="10"/>
  <c r="R361" i="10"/>
  <c r="Q361" i="10"/>
  <c r="O361" i="10"/>
  <c r="N361" i="10"/>
  <c r="N360" i="10"/>
  <c r="O360" i="10"/>
  <c r="Q360" i="10"/>
  <c r="R360" i="10"/>
  <c r="Q229" i="10"/>
  <c r="R229" i="10"/>
  <c r="N229" i="10"/>
  <c r="O229" i="10"/>
  <c r="R251" i="10"/>
  <c r="Q251" i="10"/>
  <c r="O251" i="10"/>
  <c r="N251" i="10"/>
  <c r="Q166" i="10"/>
  <c r="R166" i="10"/>
  <c r="N166" i="10"/>
  <c r="O166" i="10"/>
  <c r="W183" i="9"/>
  <c r="X183" i="9"/>
  <c r="W176" i="9"/>
  <c r="X176" i="9"/>
  <c r="W172" i="9"/>
  <c r="S216" i="9"/>
  <c r="S221" i="9"/>
  <c r="R221" i="9"/>
  <c r="S222" i="9"/>
  <c r="R222" i="9"/>
  <c r="S211" i="9"/>
  <c r="R211" i="9"/>
  <c r="O12" i="6"/>
  <c r="N12" i="6"/>
  <c r="AD12" i="6"/>
  <c r="P11" i="6"/>
  <c r="BI219" i="9" l="1"/>
  <c r="BH219" i="9"/>
  <c r="BF219" i="9"/>
  <c r="BE219" i="9"/>
  <c r="BC219" i="9"/>
  <c r="BB219" i="9"/>
  <c r="R177" i="10"/>
  <c r="Q177" i="10"/>
  <c r="R408" i="10"/>
  <c r="Q408" i="10"/>
  <c r="O177" i="10"/>
  <c r="N177" i="10"/>
  <c r="O408" i="10"/>
  <c r="N408" i="10"/>
  <c r="AA209" i="9"/>
  <c r="AB209" i="9"/>
  <c r="W209" i="9"/>
  <c r="X209" i="9"/>
  <c r="R209" i="9"/>
  <c r="S209" i="9"/>
  <c r="R222" i="10"/>
  <c r="Q222" i="10"/>
  <c r="R221" i="10"/>
  <c r="Q221" i="10"/>
  <c r="O222" i="10"/>
  <c r="O221" i="10"/>
  <c r="N222" i="10"/>
  <c r="N221" i="10"/>
  <c r="R224" i="10"/>
  <c r="Q224" i="10"/>
  <c r="O224" i="10"/>
  <c r="N224" i="10"/>
  <c r="O400" i="10"/>
  <c r="T354" i="10"/>
  <c r="U354" i="10"/>
  <c r="T355" i="10"/>
  <c r="U355" i="10"/>
  <c r="T356" i="10"/>
  <c r="U356" i="10"/>
  <c r="U353" i="10"/>
  <c r="T353" i="10"/>
  <c r="T148" i="10"/>
  <c r="U148" i="10"/>
  <c r="T398" i="10"/>
  <c r="U398" i="10"/>
  <c r="U88" i="10"/>
  <c r="T88" i="10"/>
  <c r="U292" i="10"/>
  <c r="T292" i="10"/>
  <c r="Q4" i="10"/>
  <c r="R4" i="10"/>
  <c r="Q109" i="10"/>
  <c r="R109" i="10"/>
  <c r="Q111" i="10"/>
  <c r="R111" i="10"/>
  <c r="Q245" i="10"/>
  <c r="R245" i="10"/>
  <c r="Q287" i="10"/>
  <c r="R287" i="10"/>
  <c r="Q344" i="10"/>
  <c r="R344" i="10"/>
  <c r="Q154" i="10"/>
  <c r="R154" i="10"/>
  <c r="Q320" i="10"/>
  <c r="R320" i="10"/>
  <c r="Q364" i="10"/>
  <c r="R364" i="10"/>
  <c r="Q321" i="10"/>
  <c r="R321" i="10"/>
  <c r="Q159" i="10"/>
  <c r="R159" i="10"/>
  <c r="N4" i="10"/>
  <c r="O4" i="10"/>
  <c r="N109" i="10"/>
  <c r="O109" i="10"/>
  <c r="N111" i="10"/>
  <c r="O111" i="10"/>
  <c r="N245" i="10"/>
  <c r="O245" i="10"/>
  <c r="N287" i="10"/>
  <c r="O287" i="10"/>
  <c r="N344" i="10"/>
  <c r="O344" i="10"/>
  <c r="N154" i="10"/>
  <c r="O154" i="10"/>
  <c r="N320" i="10"/>
  <c r="O320" i="10"/>
  <c r="N364" i="10"/>
  <c r="O364" i="10"/>
  <c r="N321" i="10"/>
  <c r="O321" i="10"/>
  <c r="N159" i="10"/>
  <c r="O159" i="10"/>
  <c r="N5" i="10"/>
  <c r="O5" i="10"/>
  <c r="N6" i="10"/>
  <c r="O6" i="10"/>
  <c r="Q5" i="10"/>
  <c r="R5" i="10"/>
  <c r="Q6" i="10"/>
  <c r="R6" i="10"/>
  <c r="R315" i="10"/>
  <c r="Q315" i="10"/>
  <c r="R173" i="10"/>
  <c r="Q173" i="10"/>
  <c r="R24" i="10"/>
  <c r="Q24" i="10"/>
  <c r="R275" i="10"/>
  <c r="Q275" i="10"/>
  <c r="R152" i="10"/>
  <c r="Q152" i="10"/>
  <c r="R388" i="10"/>
  <c r="Q388" i="10"/>
  <c r="R164" i="10"/>
  <c r="Q164" i="10"/>
  <c r="O315" i="10"/>
  <c r="N315" i="10"/>
  <c r="O173" i="10"/>
  <c r="N173" i="10"/>
  <c r="O24" i="10"/>
  <c r="N24" i="10"/>
  <c r="O275" i="10"/>
  <c r="N275" i="10"/>
  <c r="O152" i="10"/>
  <c r="N152" i="10"/>
  <c r="O388" i="10"/>
  <c r="N388" i="10"/>
  <c r="O164" i="10"/>
  <c r="N164" i="10"/>
  <c r="Q158" i="10"/>
  <c r="R158" i="10"/>
  <c r="Q160" i="10"/>
  <c r="R160" i="10"/>
  <c r="Q161" i="10"/>
  <c r="R161" i="10"/>
  <c r="Q323" i="10"/>
  <c r="R323" i="10"/>
  <c r="Q9" i="10"/>
  <c r="R9" i="10"/>
  <c r="Q400" i="10"/>
  <c r="R400" i="10"/>
  <c r="Q399" i="10"/>
  <c r="R399" i="10"/>
  <c r="Q62" i="10"/>
  <c r="R62" i="10"/>
  <c r="Q64" i="10"/>
  <c r="R64" i="10"/>
  <c r="Q421" i="10"/>
  <c r="R421" i="10"/>
  <c r="R157" i="10"/>
  <c r="Q157" i="10"/>
  <c r="N158" i="10"/>
  <c r="O158" i="10"/>
  <c r="N160" i="10"/>
  <c r="O160" i="10"/>
  <c r="N161" i="10"/>
  <c r="O161" i="10"/>
  <c r="N323" i="10"/>
  <c r="O323" i="10"/>
  <c r="N9" i="10"/>
  <c r="O9" i="10"/>
  <c r="N400" i="10"/>
  <c r="N399" i="10"/>
  <c r="O399" i="10"/>
  <c r="N62" i="10"/>
  <c r="O62" i="10"/>
  <c r="N64" i="10"/>
  <c r="O64" i="10"/>
  <c r="N421" i="10"/>
  <c r="O421" i="10"/>
  <c r="O157" i="10"/>
  <c r="N157" i="10"/>
  <c r="Q14" i="10"/>
  <c r="R14" i="10"/>
  <c r="Q192" i="10"/>
  <c r="R192" i="10"/>
  <c r="Q198" i="10"/>
  <c r="R198" i="10"/>
  <c r="Q201" i="10"/>
  <c r="R201" i="10"/>
  <c r="Q231" i="10"/>
  <c r="R231" i="10"/>
  <c r="Q236" i="10"/>
  <c r="R236" i="10"/>
  <c r="Q261" i="10"/>
  <c r="R261" i="10"/>
  <c r="Q110" i="10"/>
  <c r="R110" i="10"/>
  <c r="Q86" i="10"/>
  <c r="R86" i="10"/>
  <c r="Q32" i="10"/>
  <c r="R32" i="10"/>
  <c r="Q33" i="10"/>
  <c r="R33" i="10"/>
  <c r="Q54" i="10"/>
  <c r="R54" i="10"/>
  <c r="Q106" i="10"/>
  <c r="R106" i="10"/>
  <c r="Q107" i="10"/>
  <c r="R107" i="10"/>
  <c r="Q119" i="10"/>
  <c r="R119" i="10"/>
  <c r="Q120" i="10"/>
  <c r="R120" i="10"/>
  <c r="Q122" i="10"/>
  <c r="R122" i="10"/>
  <c r="Q130" i="10"/>
  <c r="R130" i="10"/>
  <c r="Q134" i="10"/>
  <c r="R134" i="10"/>
  <c r="Q137" i="10"/>
  <c r="R137" i="10"/>
  <c r="Q138" i="10"/>
  <c r="R138" i="10"/>
  <c r="Q139" i="10"/>
  <c r="R139" i="10"/>
  <c r="Q143" i="10"/>
  <c r="R143" i="10"/>
  <c r="Q144" i="10"/>
  <c r="R144" i="10"/>
  <c r="Q145" i="10"/>
  <c r="R145" i="10"/>
  <c r="Q146" i="10"/>
  <c r="R146" i="10"/>
  <c r="Q149" i="10"/>
  <c r="R149" i="10"/>
  <c r="Q150" i="10"/>
  <c r="R150" i="10"/>
  <c r="Q151" i="10"/>
  <c r="R151" i="10"/>
  <c r="Q283" i="10"/>
  <c r="R283" i="10"/>
  <c r="Q284" i="10"/>
  <c r="R284" i="10"/>
  <c r="Q304" i="10"/>
  <c r="R304" i="10"/>
  <c r="Q337" i="10"/>
  <c r="R337" i="10"/>
  <c r="Q338" i="10"/>
  <c r="R338" i="10"/>
  <c r="Q394" i="10"/>
  <c r="R394" i="10"/>
  <c r="Q395" i="10"/>
  <c r="R395" i="10"/>
  <c r="Q308" i="10"/>
  <c r="R308" i="10"/>
  <c r="Q309" i="10"/>
  <c r="R309" i="10"/>
  <c r="Q324" i="10"/>
  <c r="R324" i="10"/>
  <c r="Q22" i="10"/>
  <c r="R22" i="10"/>
  <c r="Q23" i="10"/>
  <c r="R23" i="10"/>
  <c r="Q25" i="10"/>
  <c r="R25" i="10"/>
  <c r="Q26" i="10"/>
  <c r="R26" i="10"/>
  <c r="Q27" i="10"/>
  <c r="R27" i="10"/>
  <c r="Q34" i="10"/>
  <c r="R34" i="10"/>
  <c r="Q35" i="10"/>
  <c r="R35" i="10"/>
  <c r="Q37" i="10"/>
  <c r="R37" i="10"/>
  <c r="Q38" i="10"/>
  <c r="R38" i="10"/>
  <c r="Q39" i="10"/>
  <c r="R39" i="10"/>
  <c r="Q40" i="10"/>
  <c r="R40" i="10"/>
  <c r="Q41" i="10"/>
  <c r="R41" i="10"/>
  <c r="Q42" i="10"/>
  <c r="R42" i="10"/>
  <c r="Q75" i="10"/>
  <c r="R75" i="10"/>
  <c r="Q78" i="10"/>
  <c r="R78" i="10"/>
  <c r="Q82" i="10"/>
  <c r="R82" i="10"/>
  <c r="Q104" i="10"/>
  <c r="R104" i="10"/>
  <c r="Q257" i="10"/>
  <c r="R257" i="10"/>
  <c r="Q330" i="10"/>
  <c r="R330" i="10"/>
  <c r="Q331" i="10"/>
  <c r="R331" i="10"/>
  <c r="Q365" i="10"/>
  <c r="R365" i="10"/>
  <c r="Q366" i="10"/>
  <c r="R366" i="10"/>
  <c r="Q382" i="10"/>
  <c r="R382" i="10"/>
  <c r="Q383" i="10"/>
  <c r="R383" i="10"/>
  <c r="Q28" i="10"/>
  <c r="R28" i="10"/>
  <c r="Q31" i="10"/>
  <c r="R31" i="10"/>
  <c r="Q241" i="10"/>
  <c r="R241" i="10"/>
  <c r="Q99" i="10"/>
  <c r="R99" i="10"/>
  <c r="Q184" i="10"/>
  <c r="R184" i="10"/>
  <c r="Q186" i="10"/>
  <c r="R186" i="10"/>
  <c r="Q188" i="10"/>
  <c r="R188" i="10"/>
  <c r="Q194" i="10"/>
  <c r="R194" i="10"/>
  <c r="Q200" i="10"/>
  <c r="R200" i="10"/>
  <c r="Q242" i="10"/>
  <c r="R242" i="10"/>
  <c r="Q183" i="10"/>
  <c r="R183" i="10"/>
  <c r="Q233" i="10"/>
  <c r="R233" i="10"/>
  <c r="Q227" i="10"/>
  <c r="R227" i="10"/>
  <c r="Q49" i="10"/>
  <c r="R49" i="10"/>
  <c r="Q50" i="10"/>
  <c r="R50" i="10"/>
  <c r="Q259" i="10"/>
  <c r="R259" i="10"/>
  <c r="Q260" i="10"/>
  <c r="R260" i="10"/>
  <c r="Q316" i="10"/>
  <c r="R316" i="10"/>
  <c r="Q317" i="10"/>
  <c r="R317" i="10"/>
  <c r="Q390" i="10"/>
  <c r="R390" i="10"/>
  <c r="Q391" i="10"/>
  <c r="R391" i="10"/>
  <c r="Q396" i="10"/>
  <c r="R396" i="10"/>
  <c r="Q397" i="10"/>
  <c r="R397" i="10"/>
  <c r="Q180" i="10"/>
  <c r="R180" i="10"/>
  <c r="Q196" i="10"/>
  <c r="R196" i="10"/>
  <c r="Q424" i="10"/>
  <c r="R424" i="10"/>
  <c r="Q425" i="10"/>
  <c r="R425" i="10"/>
  <c r="Q113" i="10"/>
  <c r="R113" i="10"/>
  <c r="Q48" i="10"/>
  <c r="R48" i="10"/>
  <c r="Q45" i="10"/>
  <c r="R45" i="10"/>
  <c r="Q46" i="10"/>
  <c r="R46" i="10"/>
  <c r="Q342" i="10"/>
  <c r="R342" i="10"/>
  <c r="Q343" i="10"/>
  <c r="R343" i="10"/>
  <c r="Q346" i="10"/>
  <c r="R346" i="10"/>
  <c r="Q347" i="10"/>
  <c r="R347" i="10"/>
  <c r="Q370" i="10"/>
  <c r="R370" i="10"/>
  <c r="Q371" i="10"/>
  <c r="R371" i="10"/>
  <c r="Q385" i="10"/>
  <c r="R385" i="10"/>
  <c r="Q386" i="10"/>
  <c r="R386" i="10"/>
  <c r="Q59" i="10"/>
  <c r="R59" i="10"/>
  <c r="Q61" i="10"/>
  <c r="R61" i="10"/>
  <c r="Q76" i="10"/>
  <c r="R76" i="10"/>
  <c r="Q77" i="10"/>
  <c r="R77" i="10"/>
  <c r="Q103" i="10"/>
  <c r="R103" i="10"/>
  <c r="Q256" i="10"/>
  <c r="R256" i="10"/>
  <c r="Q263" i="10"/>
  <c r="R263" i="10"/>
  <c r="Q264" i="10"/>
  <c r="R264" i="10"/>
  <c r="Q265" i="10"/>
  <c r="R265" i="10"/>
  <c r="Q269" i="10"/>
  <c r="R269" i="10"/>
  <c r="Q270" i="10"/>
  <c r="R270" i="10"/>
  <c r="Q300" i="10"/>
  <c r="R300" i="10"/>
  <c r="Q301" i="10"/>
  <c r="R301" i="10"/>
  <c r="Q302" i="10"/>
  <c r="R302" i="10"/>
  <c r="Q419" i="10"/>
  <c r="R419" i="10"/>
  <c r="Q114" i="10"/>
  <c r="R114" i="10"/>
  <c r="Q115" i="10"/>
  <c r="R115" i="10"/>
  <c r="Q56" i="10"/>
  <c r="R56" i="10"/>
  <c r="Q57" i="10"/>
  <c r="R57" i="10"/>
  <c r="Q83" i="10"/>
  <c r="R83" i="10"/>
  <c r="Q84" i="10"/>
  <c r="R84" i="10"/>
  <c r="Q280" i="10"/>
  <c r="R280" i="10"/>
  <c r="Q281" i="10"/>
  <c r="R281" i="10"/>
  <c r="Q290" i="10"/>
  <c r="R290" i="10"/>
  <c r="Q291" i="10"/>
  <c r="R291" i="10"/>
  <c r="Q326" i="10"/>
  <c r="R326" i="10"/>
  <c r="Q327" i="10"/>
  <c r="R327" i="10"/>
  <c r="Q52" i="10"/>
  <c r="R52" i="10"/>
  <c r="Q53" i="10"/>
  <c r="R53" i="10"/>
  <c r="Q87" i="10"/>
  <c r="R87" i="10"/>
  <c r="Q89" i="10"/>
  <c r="R89" i="10"/>
  <c r="Q90" i="10"/>
  <c r="R90" i="10"/>
  <c r="Q91" i="10"/>
  <c r="R91" i="10"/>
  <c r="Q92" i="10"/>
  <c r="R92" i="10"/>
  <c r="Q93" i="10"/>
  <c r="R93" i="10"/>
  <c r="Q112" i="10"/>
  <c r="R112" i="10"/>
  <c r="Q117" i="10"/>
  <c r="R117" i="10"/>
  <c r="Q124" i="10"/>
  <c r="R124" i="10"/>
  <c r="Q125" i="10"/>
  <c r="R125" i="10"/>
  <c r="Q131" i="10"/>
  <c r="R131" i="10"/>
  <c r="Q132" i="10"/>
  <c r="R132" i="10"/>
  <c r="Q133" i="10"/>
  <c r="R133" i="10"/>
  <c r="Q140" i="10"/>
  <c r="R140" i="10"/>
  <c r="Q141" i="10"/>
  <c r="R141" i="10"/>
  <c r="Q142" i="10"/>
  <c r="R142" i="10"/>
  <c r="Q295" i="10"/>
  <c r="R295" i="10"/>
  <c r="Q296" i="10"/>
  <c r="R296" i="10"/>
  <c r="Q339" i="10"/>
  <c r="R339" i="10"/>
  <c r="Q340" i="10"/>
  <c r="R340" i="10"/>
  <c r="Q350" i="10"/>
  <c r="R350" i="10"/>
  <c r="Q358" i="10"/>
  <c r="R358" i="10"/>
  <c r="Q359" i="10"/>
  <c r="R359" i="10"/>
  <c r="Q381" i="10"/>
  <c r="R381" i="10"/>
  <c r="Q405" i="10"/>
  <c r="R405" i="10"/>
  <c r="Q243" i="10"/>
  <c r="R243" i="10"/>
  <c r="Q244" i="10"/>
  <c r="R244" i="10"/>
  <c r="Q85" i="10"/>
  <c r="R85" i="10"/>
  <c r="R12" i="10"/>
  <c r="Q12" i="10"/>
  <c r="N14" i="10"/>
  <c r="O14" i="10"/>
  <c r="N192" i="10"/>
  <c r="O192" i="10"/>
  <c r="N198" i="10"/>
  <c r="O198" i="10"/>
  <c r="N201" i="10"/>
  <c r="O201" i="10"/>
  <c r="N231" i="10"/>
  <c r="O231" i="10"/>
  <c r="N236" i="10"/>
  <c r="O236" i="10"/>
  <c r="N261" i="10"/>
  <c r="O261" i="10"/>
  <c r="N110" i="10"/>
  <c r="O110" i="10"/>
  <c r="N86" i="10"/>
  <c r="O86" i="10"/>
  <c r="N32" i="10"/>
  <c r="O32" i="10"/>
  <c r="N33" i="10"/>
  <c r="O33" i="10"/>
  <c r="N54" i="10"/>
  <c r="O54" i="10"/>
  <c r="N106" i="10"/>
  <c r="O106" i="10"/>
  <c r="N107" i="10"/>
  <c r="O107" i="10"/>
  <c r="N119" i="10"/>
  <c r="O119" i="10"/>
  <c r="N120" i="10"/>
  <c r="O120" i="10"/>
  <c r="N122" i="10"/>
  <c r="O122" i="10"/>
  <c r="N130" i="10"/>
  <c r="O130" i="10"/>
  <c r="N134" i="10"/>
  <c r="O134" i="10"/>
  <c r="N137" i="10"/>
  <c r="O137" i="10"/>
  <c r="N138" i="10"/>
  <c r="O138" i="10"/>
  <c r="N139" i="10"/>
  <c r="O139" i="10"/>
  <c r="N143" i="10"/>
  <c r="O143" i="10"/>
  <c r="N144" i="10"/>
  <c r="O144" i="10"/>
  <c r="N145" i="10"/>
  <c r="O145" i="10"/>
  <c r="N146" i="10"/>
  <c r="O146" i="10"/>
  <c r="N149" i="10"/>
  <c r="O149" i="10"/>
  <c r="N150" i="10"/>
  <c r="O150" i="10"/>
  <c r="N151" i="10"/>
  <c r="O151" i="10"/>
  <c r="N283" i="10"/>
  <c r="O283" i="10"/>
  <c r="N284" i="10"/>
  <c r="O284" i="10"/>
  <c r="N304" i="10"/>
  <c r="O304" i="10"/>
  <c r="N337" i="10"/>
  <c r="O337" i="10"/>
  <c r="N338" i="10"/>
  <c r="O338" i="10"/>
  <c r="N394" i="10"/>
  <c r="O394" i="10"/>
  <c r="N395" i="10"/>
  <c r="O395" i="10"/>
  <c r="N308" i="10"/>
  <c r="O308" i="10"/>
  <c r="N309" i="10"/>
  <c r="O309" i="10"/>
  <c r="N324" i="10"/>
  <c r="O324" i="10"/>
  <c r="N22" i="10"/>
  <c r="O22" i="10"/>
  <c r="N23" i="10"/>
  <c r="O23" i="10"/>
  <c r="N25" i="10"/>
  <c r="O25" i="10"/>
  <c r="N26" i="10"/>
  <c r="O26" i="10"/>
  <c r="N27" i="10"/>
  <c r="O27" i="10"/>
  <c r="N34" i="10"/>
  <c r="O34" i="10"/>
  <c r="N35" i="10"/>
  <c r="O35" i="10"/>
  <c r="N37" i="10"/>
  <c r="O37" i="10"/>
  <c r="N38" i="10"/>
  <c r="O38" i="10"/>
  <c r="N39" i="10"/>
  <c r="O39" i="10"/>
  <c r="N40" i="10"/>
  <c r="O40" i="10"/>
  <c r="N41" i="10"/>
  <c r="O41" i="10"/>
  <c r="N42" i="10"/>
  <c r="O42" i="10"/>
  <c r="N75" i="10"/>
  <c r="O75" i="10"/>
  <c r="N78" i="10"/>
  <c r="O78" i="10"/>
  <c r="N82" i="10"/>
  <c r="O82" i="10"/>
  <c r="N104" i="10"/>
  <c r="O104" i="10"/>
  <c r="N257" i="10"/>
  <c r="O257" i="10"/>
  <c r="N330" i="10"/>
  <c r="O330" i="10"/>
  <c r="N331" i="10"/>
  <c r="O331" i="10"/>
  <c r="N365" i="10"/>
  <c r="O365" i="10"/>
  <c r="N366" i="10"/>
  <c r="O366" i="10"/>
  <c r="N382" i="10"/>
  <c r="O382" i="10"/>
  <c r="N383" i="10"/>
  <c r="O383" i="10"/>
  <c r="N28" i="10"/>
  <c r="O28" i="10"/>
  <c r="N31" i="10"/>
  <c r="O31" i="10"/>
  <c r="N241" i="10"/>
  <c r="O241" i="10"/>
  <c r="N99" i="10"/>
  <c r="O99" i="10"/>
  <c r="N184" i="10"/>
  <c r="O184" i="10"/>
  <c r="N186" i="10"/>
  <c r="O186" i="10"/>
  <c r="N188" i="10"/>
  <c r="O188" i="10"/>
  <c r="N194" i="10"/>
  <c r="O194" i="10"/>
  <c r="N200" i="10"/>
  <c r="O200" i="10"/>
  <c r="N242" i="10"/>
  <c r="O242" i="10"/>
  <c r="N183" i="10"/>
  <c r="O183" i="10"/>
  <c r="N233" i="10"/>
  <c r="O233" i="10"/>
  <c r="N227" i="10"/>
  <c r="O227" i="10"/>
  <c r="O49" i="10"/>
  <c r="N50" i="10"/>
  <c r="O50" i="10"/>
  <c r="N259" i="10"/>
  <c r="O259" i="10"/>
  <c r="N260" i="10"/>
  <c r="O260" i="10"/>
  <c r="N316" i="10"/>
  <c r="O316" i="10"/>
  <c r="N317" i="10"/>
  <c r="O317" i="10"/>
  <c r="N390" i="10"/>
  <c r="O390" i="10"/>
  <c r="N391" i="10"/>
  <c r="O391" i="10"/>
  <c r="N396" i="10"/>
  <c r="O396" i="10"/>
  <c r="N397" i="10"/>
  <c r="O397" i="10"/>
  <c r="N180" i="10"/>
  <c r="O180" i="10"/>
  <c r="N196" i="10"/>
  <c r="O196" i="10"/>
  <c r="N424" i="10"/>
  <c r="O424" i="10"/>
  <c r="N425" i="10"/>
  <c r="O425" i="10"/>
  <c r="N113" i="10"/>
  <c r="O113" i="10"/>
  <c r="N48" i="10"/>
  <c r="O48" i="10"/>
  <c r="N45" i="10"/>
  <c r="O45" i="10"/>
  <c r="N46" i="10"/>
  <c r="O46" i="10"/>
  <c r="N342" i="10"/>
  <c r="O342" i="10"/>
  <c r="N343" i="10"/>
  <c r="O343" i="10"/>
  <c r="N346" i="10"/>
  <c r="O346" i="10"/>
  <c r="N347" i="10"/>
  <c r="O347" i="10"/>
  <c r="N370" i="10"/>
  <c r="O370" i="10"/>
  <c r="N371" i="10"/>
  <c r="O371" i="10"/>
  <c r="N385" i="10"/>
  <c r="O385" i="10"/>
  <c r="N386" i="10"/>
  <c r="O386" i="10"/>
  <c r="N59" i="10"/>
  <c r="O59" i="10"/>
  <c r="N61" i="10"/>
  <c r="O61" i="10"/>
  <c r="N76" i="10"/>
  <c r="O76" i="10"/>
  <c r="N77" i="10"/>
  <c r="O77" i="10"/>
  <c r="N103" i="10"/>
  <c r="O103" i="10"/>
  <c r="N256" i="10"/>
  <c r="O256" i="10"/>
  <c r="N263" i="10"/>
  <c r="O263" i="10"/>
  <c r="N264" i="10"/>
  <c r="O264" i="10"/>
  <c r="N265" i="10"/>
  <c r="O265" i="10"/>
  <c r="N269" i="10"/>
  <c r="O269" i="10"/>
  <c r="N270" i="10"/>
  <c r="O270" i="10"/>
  <c r="N300" i="10"/>
  <c r="O300" i="10"/>
  <c r="N301" i="10"/>
  <c r="O301" i="10"/>
  <c r="N302" i="10"/>
  <c r="O302" i="10"/>
  <c r="N419" i="10"/>
  <c r="O419" i="10"/>
  <c r="N114" i="10"/>
  <c r="O114" i="10"/>
  <c r="N115" i="10"/>
  <c r="O115" i="10"/>
  <c r="N56" i="10"/>
  <c r="O56" i="10"/>
  <c r="N57" i="10"/>
  <c r="O57" i="10"/>
  <c r="N83" i="10"/>
  <c r="O83" i="10"/>
  <c r="N84" i="10"/>
  <c r="N280" i="10"/>
  <c r="O280" i="10"/>
  <c r="N281" i="10"/>
  <c r="O281" i="10"/>
  <c r="N290" i="10"/>
  <c r="O290" i="10"/>
  <c r="N291" i="10"/>
  <c r="O291" i="10"/>
  <c r="N326" i="10"/>
  <c r="O326" i="10"/>
  <c r="N327" i="10"/>
  <c r="O327" i="10"/>
  <c r="N52" i="10"/>
  <c r="O52" i="10"/>
  <c r="N53" i="10"/>
  <c r="O53" i="10"/>
  <c r="N87" i="10"/>
  <c r="O87" i="10"/>
  <c r="N89" i="10"/>
  <c r="O89" i="10"/>
  <c r="N90" i="10"/>
  <c r="O90" i="10"/>
  <c r="N91" i="10"/>
  <c r="O91" i="10"/>
  <c r="N92" i="10"/>
  <c r="O92" i="10"/>
  <c r="N93" i="10"/>
  <c r="O93" i="10"/>
  <c r="N112" i="10"/>
  <c r="O112" i="10"/>
  <c r="N117" i="10"/>
  <c r="O117" i="10"/>
  <c r="N124" i="10"/>
  <c r="O124" i="10"/>
  <c r="N125" i="10"/>
  <c r="O125" i="10"/>
  <c r="N131" i="10"/>
  <c r="O131" i="10"/>
  <c r="N132" i="10"/>
  <c r="O132" i="10"/>
  <c r="N133" i="10"/>
  <c r="O133" i="10"/>
  <c r="N140" i="10"/>
  <c r="O140" i="10"/>
  <c r="N141" i="10"/>
  <c r="O141" i="10"/>
  <c r="N142" i="10"/>
  <c r="O142" i="10"/>
  <c r="N295" i="10"/>
  <c r="O295" i="10"/>
  <c r="N296" i="10"/>
  <c r="O296" i="10"/>
  <c r="N339" i="10"/>
  <c r="O339" i="10"/>
  <c r="N340" i="10"/>
  <c r="O340" i="10"/>
  <c r="N350" i="10"/>
  <c r="O350" i="10"/>
  <c r="N358" i="10"/>
  <c r="O358" i="10"/>
  <c r="N359" i="10"/>
  <c r="O359" i="10"/>
  <c r="N381" i="10"/>
  <c r="O381" i="10"/>
  <c r="N405" i="10"/>
  <c r="O405" i="10"/>
  <c r="N243" i="10"/>
  <c r="O243" i="10"/>
  <c r="N244" i="10"/>
  <c r="O244" i="10"/>
  <c r="N85" i="10"/>
  <c r="O85" i="10"/>
  <c r="O12" i="10"/>
  <c r="N12" i="10"/>
  <c r="Q13" i="10"/>
  <c r="R13" i="10"/>
  <c r="Q17" i="10"/>
  <c r="R17" i="10"/>
  <c r="Q20" i="10"/>
  <c r="R20" i="10"/>
  <c r="Q29" i="10"/>
  <c r="R29" i="10"/>
  <c r="Q43" i="10"/>
  <c r="R43" i="10"/>
  <c r="Q67" i="10"/>
  <c r="R67" i="10"/>
  <c r="Q68" i="10"/>
  <c r="R68" i="10"/>
  <c r="Q69" i="10"/>
  <c r="R69" i="10"/>
  <c r="Q71" i="10"/>
  <c r="R71" i="10"/>
  <c r="Q72" i="10"/>
  <c r="R72" i="10"/>
  <c r="Q169" i="10"/>
  <c r="R169" i="10"/>
  <c r="Q170" i="10"/>
  <c r="R170" i="10"/>
  <c r="Q171" i="10"/>
  <c r="R171" i="10"/>
  <c r="Q175" i="10"/>
  <c r="R175" i="10"/>
  <c r="Q176" i="10"/>
  <c r="R176" i="10"/>
  <c r="Q178" i="10"/>
  <c r="R178" i="10"/>
  <c r="Q193" i="10"/>
  <c r="R193" i="10"/>
  <c r="Q203" i="10"/>
  <c r="R203" i="10"/>
  <c r="Q207" i="10"/>
  <c r="R207" i="10"/>
  <c r="Q208" i="10"/>
  <c r="R208" i="10"/>
  <c r="Q209" i="10"/>
  <c r="R209" i="10"/>
  <c r="Q210" i="10"/>
  <c r="R210" i="10"/>
  <c r="Q211" i="10"/>
  <c r="R211" i="10"/>
  <c r="Q213" i="10"/>
  <c r="R213" i="10"/>
  <c r="Q214" i="10"/>
  <c r="R214" i="10"/>
  <c r="Q215" i="10"/>
  <c r="R215" i="10"/>
  <c r="Q216" i="10"/>
  <c r="R216" i="10"/>
  <c r="Q217" i="10"/>
  <c r="R217" i="10"/>
  <c r="Q226" i="10"/>
  <c r="R226" i="10"/>
  <c r="Q232" i="10"/>
  <c r="R232" i="10"/>
  <c r="Q234" i="10"/>
  <c r="R234" i="10"/>
  <c r="Q238" i="10"/>
  <c r="R238" i="10"/>
  <c r="Q246" i="10"/>
  <c r="R246" i="10"/>
  <c r="Q247" i="10"/>
  <c r="R247" i="10"/>
  <c r="Q253" i="10"/>
  <c r="R253" i="10"/>
  <c r="Q254" i="10"/>
  <c r="R254" i="10"/>
  <c r="Q255" i="10"/>
  <c r="R255" i="10"/>
  <c r="Q282" i="10"/>
  <c r="R282" i="10"/>
  <c r="Q288" i="10"/>
  <c r="R288" i="10"/>
  <c r="Q314" i="10"/>
  <c r="R314" i="10"/>
  <c r="Q318" i="10"/>
  <c r="R318" i="10"/>
  <c r="Q328" i="10"/>
  <c r="R328" i="10"/>
  <c r="Q329" i="10"/>
  <c r="R329" i="10"/>
  <c r="Q335" i="10"/>
  <c r="R335" i="10"/>
  <c r="Q345" i="10"/>
  <c r="R345" i="10"/>
  <c r="Q362" i="10"/>
  <c r="R362" i="10"/>
  <c r="Q363" i="10"/>
  <c r="R363" i="10"/>
  <c r="Q367" i="10"/>
  <c r="R367" i="10"/>
  <c r="Q368" i="10"/>
  <c r="R368" i="10"/>
  <c r="Q372" i="10"/>
  <c r="R372" i="10"/>
  <c r="Q373" i="10"/>
  <c r="R373" i="10"/>
  <c r="Q377" i="10"/>
  <c r="R377" i="10"/>
  <c r="Q380" i="10"/>
  <c r="R380" i="10"/>
  <c r="Q384" i="10"/>
  <c r="R384" i="10"/>
  <c r="Q433" i="10"/>
  <c r="R433" i="10"/>
  <c r="Q435" i="10"/>
  <c r="R435" i="10"/>
  <c r="Q15" i="10"/>
  <c r="R15" i="10"/>
  <c r="Q16" i="10"/>
  <c r="R16" i="10"/>
  <c r="Q18" i="10"/>
  <c r="R18" i="10"/>
  <c r="Q19" i="10"/>
  <c r="R19" i="10"/>
  <c r="Q100" i="10"/>
  <c r="R100" i="10"/>
  <c r="Q179" i="10"/>
  <c r="R179" i="10"/>
  <c r="Q181" i="10"/>
  <c r="R181" i="10"/>
  <c r="Q182" i="10"/>
  <c r="R182" i="10"/>
  <c r="Q187" i="10"/>
  <c r="R187" i="10"/>
  <c r="Q189" i="10"/>
  <c r="R189" i="10"/>
  <c r="Q197" i="10"/>
  <c r="R197" i="10"/>
  <c r="Q202" i="10"/>
  <c r="R202" i="10"/>
  <c r="Q204" i="10"/>
  <c r="R204" i="10"/>
  <c r="Q420" i="10"/>
  <c r="R420" i="10"/>
  <c r="Q427" i="10"/>
  <c r="R427" i="10"/>
  <c r="Q429" i="10"/>
  <c r="R429" i="10"/>
  <c r="Q430" i="10"/>
  <c r="R430" i="10"/>
  <c r="Q58" i="10"/>
  <c r="R58" i="10"/>
  <c r="Q191" i="10"/>
  <c r="R191" i="10"/>
  <c r="Q128" i="10"/>
  <c r="R128" i="10"/>
  <c r="Q129" i="10"/>
  <c r="R129" i="10"/>
  <c r="Q228" i="10"/>
  <c r="R228" i="10"/>
  <c r="Q102" i="10"/>
  <c r="R102" i="10"/>
  <c r="Q63" i="10"/>
  <c r="Q65" i="10"/>
  <c r="R65" i="10"/>
  <c r="Q101" i="10"/>
  <c r="R101" i="10"/>
  <c r="Q126" i="10"/>
  <c r="R126" i="10"/>
  <c r="Q127" i="10"/>
  <c r="R127" i="10"/>
  <c r="Q136" i="10"/>
  <c r="R136" i="10"/>
  <c r="Q248" i="10"/>
  <c r="R248" i="10"/>
  <c r="Q422" i="10"/>
  <c r="R422" i="10"/>
  <c r="Q423" i="10"/>
  <c r="R423" i="10"/>
  <c r="Q7" i="10"/>
  <c r="R7" i="10"/>
  <c r="Q10" i="10"/>
  <c r="R10" i="10"/>
  <c r="Q30" i="10"/>
  <c r="R30" i="10"/>
  <c r="Q36" i="10"/>
  <c r="R36" i="10"/>
  <c r="Q47" i="10"/>
  <c r="R47" i="10"/>
  <c r="Q51" i="10"/>
  <c r="R51" i="10"/>
  <c r="Q73" i="10"/>
  <c r="R73" i="10"/>
  <c r="Q74" i="10"/>
  <c r="R74" i="10"/>
  <c r="Q212" i="10"/>
  <c r="R212" i="10"/>
  <c r="Q225" i="10"/>
  <c r="R225" i="10"/>
  <c r="Q235" i="10"/>
  <c r="R235" i="10"/>
  <c r="Q252" i="10"/>
  <c r="R252" i="10"/>
  <c r="Q310" i="10"/>
  <c r="R310" i="10"/>
  <c r="Q392" i="10"/>
  <c r="R392" i="10"/>
  <c r="Q351" i="10"/>
  <c r="R351" i="10"/>
  <c r="Q66" i="10"/>
  <c r="R66" i="10"/>
  <c r="Q118" i="10"/>
  <c r="R118" i="10"/>
  <c r="Q195" i="10"/>
  <c r="R195" i="10"/>
  <c r="Q271" i="10"/>
  <c r="R271" i="10"/>
  <c r="Q95" i="10"/>
  <c r="R95" i="10"/>
  <c r="Q96" i="10"/>
  <c r="R96" i="10"/>
  <c r="Q98" i="10"/>
  <c r="R98" i="10"/>
  <c r="Q108" i="10"/>
  <c r="R108" i="10"/>
  <c r="Q341" i="10"/>
  <c r="R341" i="10"/>
  <c r="R11" i="10"/>
  <c r="Q11" i="10"/>
  <c r="N13" i="10"/>
  <c r="O13" i="10"/>
  <c r="N17" i="10"/>
  <c r="O17" i="10"/>
  <c r="N20" i="10"/>
  <c r="O20" i="10"/>
  <c r="N29" i="10"/>
  <c r="O29" i="10"/>
  <c r="N43" i="10"/>
  <c r="O43" i="10"/>
  <c r="N67" i="10"/>
  <c r="O67" i="10"/>
  <c r="N68" i="10"/>
  <c r="O68" i="10"/>
  <c r="N69" i="10"/>
  <c r="O69" i="10"/>
  <c r="N71" i="10"/>
  <c r="O71" i="10"/>
  <c r="N72" i="10"/>
  <c r="O72" i="10"/>
  <c r="N169" i="10"/>
  <c r="O169" i="10"/>
  <c r="N170" i="10"/>
  <c r="O170" i="10"/>
  <c r="N171" i="10"/>
  <c r="O171" i="10"/>
  <c r="N175" i="10"/>
  <c r="O175" i="10"/>
  <c r="N176" i="10"/>
  <c r="O176" i="10"/>
  <c r="N178" i="10"/>
  <c r="O178" i="10"/>
  <c r="N193" i="10"/>
  <c r="O193" i="10"/>
  <c r="N203" i="10"/>
  <c r="O203" i="10"/>
  <c r="N207" i="10"/>
  <c r="O207" i="10"/>
  <c r="N208" i="10"/>
  <c r="O208" i="10"/>
  <c r="N209" i="10"/>
  <c r="O209" i="10"/>
  <c r="N210" i="10"/>
  <c r="O210" i="10"/>
  <c r="N211" i="10"/>
  <c r="O211" i="10"/>
  <c r="N213" i="10"/>
  <c r="O213" i="10"/>
  <c r="N214" i="10"/>
  <c r="O214" i="10"/>
  <c r="N215" i="10"/>
  <c r="O215" i="10"/>
  <c r="N216" i="10"/>
  <c r="O216" i="10"/>
  <c r="N217" i="10"/>
  <c r="O217" i="10"/>
  <c r="N226" i="10"/>
  <c r="O226" i="10"/>
  <c r="N232" i="10"/>
  <c r="O232" i="10"/>
  <c r="N234" i="10"/>
  <c r="O234" i="10"/>
  <c r="N238" i="10"/>
  <c r="O238" i="10"/>
  <c r="N246" i="10"/>
  <c r="O246" i="10"/>
  <c r="N247" i="10"/>
  <c r="O247" i="10"/>
  <c r="N253" i="10"/>
  <c r="O253" i="10"/>
  <c r="N254" i="10"/>
  <c r="O254" i="10"/>
  <c r="N255" i="10"/>
  <c r="O255" i="10"/>
  <c r="N282" i="10"/>
  <c r="O282" i="10"/>
  <c r="N288" i="10"/>
  <c r="O288" i="10"/>
  <c r="N314" i="10"/>
  <c r="O314" i="10"/>
  <c r="N318" i="10"/>
  <c r="O318" i="10"/>
  <c r="N328" i="10"/>
  <c r="O328" i="10"/>
  <c r="N329" i="10"/>
  <c r="O329" i="10"/>
  <c r="N335" i="10"/>
  <c r="O335" i="10"/>
  <c r="N345" i="10"/>
  <c r="O345" i="10"/>
  <c r="N362" i="10"/>
  <c r="O362" i="10"/>
  <c r="N363" i="10"/>
  <c r="O363" i="10"/>
  <c r="N367" i="10"/>
  <c r="O367" i="10"/>
  <c r="N368" i="10"/>
  <c r="O368" i="10"/>
  <c r="N372" i="10"/>
  <c r="O372" i="10"/>
  <c r="N373" i="10"/>
  <c r="O373" i="10"/>
  <c r="N377" i="10"/>
  <c r="O377" i="10"/>
  <c r="N380" i="10"/>
  <c r="O380" i="10"/>
  <c r="N384" i="10"/>
  <c r="O384" i="10"/>
  <c r="N433" i="10"/>
  <c r="O433" i="10"/>
  <c r="N435" i="10"/>
  <c r="O435" i="10"/>
  <c r="N15" i="10"/>
  <c r="O15" i="10"/>
  <c r="N16" i="10"/>
  <c r="O16" i="10"/>
  <c r="N18" i="10"/>
  <c r="O18" i="10"/>
  <c r="N19" i="10"/>
  <c r="O19" i="10"/>
  <c r="N100" i="10"/>
  <c r="O100" i="10"/>
  <c r="N179" i="10"/>
  <c r="O179" i="10"/>
  <c r="N181" i="10"/>
  <c r="O181" i="10"/>
  <c r="N182" i="10"/>
  <c r="O182" i="10"/>
  <c r="N187" i="10"/>
  <c r="O187" i="10"/>
  <c r="N189" i="10"/>
  <c r="O189" i="10"/>
  <c r="N197" i="10"/>
  <c r="O197" i="10"/>
  <c r="N202" i="10"/>
  <c r="O202" i="10"/>
  <c r="N204" i="10"/>
  <c r="O204" i="10"/>
  <c r="N420" i="10"/>
  <c r="O420" i="10"/>
  <c r="N427" i="10"/>
  <c r="O427" i="10"/>
  <c r="N429" i="10"/>
  <c r="O429" i="10"/>
  <c r="N430" i="10"/>
  <c r="O430" i="10"/>
  <c r="N58" i="10"/>
  <c r="O58" i="10"/>
  <c r="N191" i="10"/>
  <c r="O191" i="10"/>
  <c r="N128" i="10"/>
  <c r="O128" i="10"/>
  <c r="N129" i="10"/>
  <c r="O129" i="10"/>
  <c r="N228" i="10"/>
  <c r="O228" i="10"/>
  <c r="N102" i="10"/>
  <c r="O102" i="10"/>
  <c r="N63" i="10"/>
  <c r="O63" i="10"/>
  <c r="N65" i="10"/>
  <c r="O65" i="10"/>
  <c r="N101" i="10"/>
  <c r="O101" i="10"/>
  <c r="N126" i="10"/>
  <c r="O126" i="10"/>
  <c r="N127" i="10"/>
  <c r="O127" i="10"/>
  <c r="N136" i="10"/>
  <c r="O136" i="10"/>
  <c r="N248" i="10"/>
  <c r="O248" i="10"/>
  <c r="N422" i="10"/>
  <c r="O422" i="10"/>
  <c r="N423" i="10"/>
  <c r="O423" i="10"/>
  <c r="N7" i="10"/>
  <c r="O7" i="10"/>
  <c r="N10" i="10"/>
  <c r="O10" i="10"/>
  <c r="N30" i="10"/>
  <c r="O30" i="10"/>
  <c r="N36" i="10"/>
  <c r="O36" i="10"/>
  <c r="N47" i="10"/>
  <c r="O47" i="10"/>
  <c r="N51" i="10"/>
  <c r="O51" i="10"/>
  <c r="N73" i="10"/>
  <c r="O73" i="10"/>
  <c r="N74" i="10"/>
  <c r="O74" i="10"/>
  <c r="N212" i="10"/>
  <c r="O212" i="10"/>
  <c r="N225" i="10"/>
  <c r="O225" i="10"/>
  <c r="N235" i="10"/>
  <c r="O235" i="10"/>
  <c r="N252" i="10"/>
  <c r="O252" i="10"/>
  <c r="N310" i="10"/>
  <c r="O310" i="10"/>
  <c r="N392" i="10"/>
  <c r="O392" i="10"/>
  <c r="N351" i="10"/>
  <c r="O351" i="10"/>
  <c r="N66" i="10"/>
  <c r="O66" i="10"/>
  <c r="N118" i="10"/>
  <c r="O118" i="10"/>
  <c r="N195" i="10"/>
  <c r="O195" i="10"/>
  <c r="N271" i="10"/>
  <c r="O271" i="10"/>
  <c r="N95" i="10"/>
  <c r="O95" i="10"/>
  <c r="N96" i="10"/>
  <c r="O96" i="10"/>
  <c r="N98" i="10"/>
  <c r="O98" i="10"/>
  <c r="N108" i="10"/>
  <c r="O108" i="10"/>
  <c r="N341" i="10"/>
  <c r="O341" i="10"/>
  <c r="O11" i="10"/>
  <c r="N11" i="10"/>
  <c r="AA214" i="9"/>
  <c r="AB214" i="9"/>
  <c r="W214" i="9"/>
  <c r="X214" i="9"/>
  <c r="S214" i="9"/>
  <c r="R214" i="9"/>
  <c r="AB4" i="6"/>
  <c r="AA4" i="6"/>
  <c r="Q4" i="6"/>
  <c r="AL8" i="6"/>
  <c r="AK8" i="6"/>
  <c r="AJ8" i="6"/>
  <c r="AI8" i="6"/>
  <c r="AB8" i="6"/>
  <c r="AA8" i="6"/>
  <c r="O8" i="6"/>
  <c r="N8" i="6"/>
  <c r="AB2" i="6"/>
  <c r="AA2" i="6"/>
  <c r="X2" i="6"/>
  <c r="W2" i="6"/>
  <c r="Q2" i="6"/>
  <c r="P2" i="6"/>
  <c r="O2" i="6"/>
  <c r="N2" i="6"/>
  <c r="AC12" i="6"/>
  <c r="X12" i="6"/>
  <c r="W12" i="6"/>
  <c r="Q12" i="6"/>
  <c r="P12" i="6"/>
  <c r="AL11" i="6"/>
  <c r="AK11" i="6"/>
  <c r="AJ11" i="6"/>
  <c r="AI11" i="6"/>
  <c r="AB11" i="6"/>
  <c r="AA11" i="6"/>
  <c r="X11" i="6"/>
  <c r="W11" i="6"/>
  <c r="O11" i="6"/>
  <c r="N11" i="6"/>
  <c r="AL9" i="6"/>
  <c r="AK9" i="6"/>
  <c r="AB9" i="6"/>
  <c r="AA9" i="6"/>
  <c r="O9" i="6"/>
  <c r="N9" i="6"/>
  <c r="AL7" i="6"/>
  <c r="AK7" i="6"/>
  <c r="AB7" i="6"/>
  <c r="AA7" i="6"/>
  <c r="O7" i="6"/>
  <c r="N7" i="6"/>
  <c r="AL5" i="6"/>
  <c r="AK5" i="6"/>
  <c r="AB5" i="6"/>
  <c r="AA5" i="6"/>
  <c r="Q5" i="6"/>
  <c r="P5" i="6"/>
  <c r="O5" i="6"/>
  <c r="N5" i="6"/>
  <c r="AL3" i="6"/>
  <c r="AK3" i="6"/>
  <c r="AJ3" i="6"/>
  <c r="AI3" i="6"/>
  <c r="AB3" i="6"/>
  <c r="AA3" i="6"/>
  <c r="Q3" i="6"/>
  <c r="P3" i="6"/>
  <c r="O3" i="6"/>
  <c r="N3" i="6"/>
  <c r="AB13" i="6"/>
  <c r="AA13" i="6"/>
  <c r="Q13" i="6"/>
  <c r="P13" i="6"/>
  <c r="O13" i="6"/>
  <c r="N13" i="6"/>
  <c r="AJ6" i="6"/>
  <c r="AI6" i="6"/>
  <c r="AB6" i="6"/>
  <c r="AA6" i="6"/>
  <c r="X6" i="6"/>
  <c r="W6" i="6"/>
  <c r="Q6" i="6"/>
  <c r="P6" i="6"/>
  <c r="O6" i="6"/>
  <c r="N6" i="6"/>
</calcChain>
</file>

<file path=xl/sharedStrings.xml><?xml version="1.0" encoding="utf-8"?>
<sst xmlns="http://schemas.openxmlformats.org/spreadsheetml/2006/main" count="57365" uniqueCount="20823">
  <si>
    <t>Lot</t>
  </si>
  <si>
    <t>Material</t>
  </si>
  <si>
    <t>Description</t>
  </si>
  <si>
    <t>Date</t>
  </si>
  <si>
    <t xml:space="preserve">31444ONBJ                </t>
  </si>
  <si>
    <t xml:space="preserve">4OP21101                           </t>
  </si>
  <si>
    <t>LIQ NEUT MAKEUP REM CLEANS FOR</t>
  </si>
  <si>
    <t xml:space="preserve">00195AW                  </t>
  </si>
  <si>
    <t xml:space="preserve">A020SPQX                           </t>
  </si>
  <si>
    <t xml:space="preserve">BJs 360CT. TODDLER WIPES      </t>
  </si>
  <si>
    <t xml:space="preserve">00465AZ                  </t>
  </si>
  <si>
    <t xml:space="preserve">00475AW                  </t>
  </si>
  <si>
    <t xml:space="preserve">00475AX                  </t>
  </si>
  <si>
    <t xml:space="preserve">00475AY                  </t>
  </si>
  <si>
    <t xml:space="preserve">00475AZ                  </t>
  </si>
  <si>
    <t xml:space="preserve">00645ADK                 </t>
  </si>
  <si>
    <t xml:space="preserve">00655ADK                 </t>
  </si>
  <si>
    <t xml:space="preserve">00755ADK                 </t>
  </si>
  <si>
    <t xml:space="preserve">00765ADK                 </t>
  </si>
  <si>
    <t xml:space="preserve">00855ADK                 </t>
  </si>
  <si>
    <t xml:space="preserve">00865ADK                 </t>
  </si>
  <si>
    <t xml:space="preserve">00875ADK                 </t>
  </si>
  <si>
    <t xml:space="preserve">00885ADK                 </t>
  </si>
  <si>
    <t xml:space="preserve">02035FDK                 </t>
  </si>
  <si>
    <t xml:space="preserve">02045FDK                 </t>
  </si>
  <si>
    <t xml:space="preserve">02065FDK                 </t>
  </si>
  <si>
    <t xml:space="preserve">02075FDK                 </t>
  </si>
  <si>
    <t xml:space="preserve">02505FDK                 </t>
  </si>
  <si>
    <t xml:space="preserve">02515FDK                 </t>
  </si>
  <si>
    <t xml:space="preserve">02655FDK                 </t>
  </si>
  <si>
    <t xml:space="preserve">02665FDK                 </t>
  </si>
  <si>
    <t xml:space="preserve">03085FDK                 </t>
  </si>
  <si>
    <t xml:space="preserve">02245FDR                 </t>
  </si>
  <si>
    <t xml:space="preserve">A020SPQX1                          </t>
  </si>
  <si>
    <t>BJs 360ct  TDLR WPS NEW LOGO P</t>
  </si>
  <si>
    <t xml:space="preserve">02255FDK                 </t>
  </si>
  <si>
    <t xml:space="preserve">A366F48NY                          </t>
  </si>
  <si>
    <t xml:space="preserve">KROGER 48CT MEDICATED TUB     </t>
  </si>
  <si>
    <t xml:space="preserve">A366R48NY                          </t>
  </si>
  <si>
    <t xml:space="preserve">KROGER 48CT MEDICATED REFILL  </t>
  </si>
  <si>
    <t xml:space="preserve">1D280TR                  </t>
  </si>
  <si>
    <t xml:space="preserve">A402S48NY                          </t>
  </si>
  <si>
    <t xml:space="preserve">PREP-H WIPS 48 SOLO 0556-20B  </t>
  </si>
  <si>
    <t xml:space="preserve">1EO29TR                  </t>
  </si>
  <si>
    <t xml:space="preserve">1C023                    </t>
  </si>
  <si>
    <t xml:space="preserve">A403S3NY                           </t>
  </si>
  <si>
    <t>PREPH WPS 144 SOLO LID 206015A</t>
  </si>
  <si>
    <t xml:space="preserve">1C106SL                  </t>
  </si>
  <si>
    <t xml:space="preserve">1F258SL                  </t>
  </si>
  <si>
    <t xml:space="preserve">1F268SL                  </t>
  </si>
  <si>
    <t xml:space="preserve">1F289SL                  </t>
  </si>
  <si>
    <t xml:space="preserve">A42640                             </t>
  </si>
  <si>
    <t>DSC TARGET UNSCENTED 40CT SOLO</t>
  </si>
  <si>
    <t xml:space="preserve">A437FW                             </t>
  </si>
  <si>
    <t>PUDGIES BY W/N BABY WIPE SCT80</t>
  </si>
  <si>
    <t xml:space="preserve">A62140                             </t>
  </si>
  <si>
    <t xml:space="preserve">CVS 40CT SOLO INCONTINENCE    </t>
  </si>
  <si>
    <t xml:space="preserve">A630FW                             </t>
  </si>
  <si>
    <t>PUDGIES BY W/N BABY WP UNSCT80</t>
  </si>
  <si>
    <t xml:space="preserve">A680R48NY                          </t>
  </si>
  <si>
    <t xml:space="preserve">TARGET MEDICATED RSL 48 RFL   </t>
  </si>
  <si>
    <t xml:space="preserve">A73940                             </t>
  </si>
  <si>
    <t xml:space="preserve">SAFEWAY MTM TRAV UNSC 40CT SL </t>
  </si>
  <si>
    <t xml:space="preserve">A84940                             </t>
  </si>
  <si>
    <t xml:space="preserve">EXCHANGE SELECT CLNS. CLOTHS  </t>
  </si>
  <si>
    <t xml:space="preserve">B05507                             </t>
  </si>
  <si>
    <t xml:space="preserve">PDI ALCOHOL (CN) (EXPDATE)    </t>
  </si>
  <si>
    <t xml:space="preserve">B10800                             </t>
  </si>
  <si>
    <t xml:space="preserve">CHLORASCRUB SWAB              </t>
  </si>
  <si>
    <t xml:space="preserve">B11180                             </t>
  </si>
  <si>
    <t xml:space="preserve">AFTER BITE WIPES              </t>
  </si>
  <si>
    <t xml:space="preserve">B11400                             </t>
  </si>
  <si>
    <t xml:space="preserve">CHLORASCRUB SWAB BULK         </t>
  </si>
  <si>
    <t xml:space="preserve">B32071                             </t>
  </si>
  <si>
    <t xml:space="preserve">SHOPRITE ALCO PREP PRICE RITE </t>
  </si>
  <si>
    <t xml:space="preserve">B33901                             </t>
  </si>
  <si>
    <t xml:space="preserve">PDI ALCOHOL PREP TWINS        </t>
  </si>
  <si>
    <t xml:space="preserve">B33905                             </t>
  </si>
  <si>
    <t xml:space="preserve">PDI ALCOHOL PREP TWINS.       </t>
  </si>
  <si>
    <t xml:space="preserve">B33973                             </t>
  </si>
  <si>
    <t xml:space="preserve">PDI ALCOHOL BULK              </t>
  </si>
  <si>
    <t xml:space="preserve">B34700                             </t>
  </si>
  <si>
    <t>PRO ADVANTAGE ALC PREP PAD MED</t>
  </si>
  <si>
    <t xml:space="preserve">B35900                             </t>
  </si>
  <si>
    <t xml:space="preserve">DSC PDI ACETONE/ALCOHOL PREP  </t>
  </si>
  <si>
    <t xml:space="preserve">1D082                    </t>
  </si>
  <si>
    <t xml:space="preserve">B40600                             </t>
  </si>
  <si>
    <t xml:space="preserve">PDI PVP PREP PAD MEDIUM       </t>
  </si>
  <si>
    <t xml:space="preserve">B68789                             </t>
  </si>
  <si>
    <t xml:space="preserve">PDI STING RELIEF              </t>
  </si>
  <si>
    <t xml:space="preserve">B68870                             </t>
  </si>
  <si>
    <t xml:space="preserve">PDI ALCOHOL PREP PADS         </t>
  </si>
  <si>
    <t xml:space="preserve">B81071                             </t>
  </si>
  <si>
    <t xml:space="preserve">DUANE READE ALCOHOL PREP      </t>
  </si>
  <si>
    <t xml:space="preserve">B85637                             </t>
  </si>
  <si>
    <t xml:space="preserve">McKESSON MED ALCO PREP 58-104 </t>
  </si>
  <si>
    <t xml:space="preserve">C12400                             </t>
  </si>
  <si>
    <t xml:space="preserve">PDI PVP IODINE PREP PAD LARGE </t>
  </si>
  <si>
    <t xml:space="preserve">C29600                             </t>
  </si>
  <si>
    <t xml:space="preserve">PDI ALCOHOL LARGE             </t>
  </si>
  <si>
    <t xml:space="preserve">C42500                             </t>
  </si>
  <si>
    <t>McKESSON LGE ALCO PREP  58-304</t>
  </si>
  <si>
    <t xml:space="preserve">D380NG                   </t>
  </si>
  <si>
    <t xml:space="preserve">D17385                             </t>
  </si>
  <si>
    <t>J&amp;J CLEANSING WIPE-J&amp;J SPEC #P</t>
  </si>
  <si>
    <t xml:space="preserve">00101NG                  </t>
  </si>
  <si>
    <t xml:space="preserve">0011NE                   </t>
  </si>
  <si>
    <t xml:space="preserve">0011NG                   </t>
  </si>
  <si>
    <t xml:space="preserve">0070NE                   </t>
  </si>
  <si>
    <t xml:space="preserve">0080NE                   </t>
  </si>
  <si>
    <t xml:space="preserve">0090NE                   </t>
  </si>
  <si>
    <t xml:space="preserve">0260NE                   </t>
  </si>
  <si>
    <t xml:space="preserve">0360NF                   </t>
  </si>
  <si>
    <t xml:space="preserve">0380NG                   </t>
  </si>
  <si>
    <t xml:space="preserve">039ONE                   </t>
  </si>
  <si>
    <t xml:space="preserve">039ONG                   </t>
  </si>
  <si>
    <t xml:space="preserve">0390NE                   </t>
  </si>
  <si>
    <t xml:space="preserve">0390NG                   </t>
  </si>
  <si>
    <t xml:space="preserve">04OONE                   </t>
  </si>
  <si>
    <t xml:space="preserve">04OONG                   </t>
  </si>
  <si>
    <t xml:space="preserve">0400NE                   </t>
  </si>
  <si>
    <t xml:space="preserve">0400NG                   </t>
  </si>
  <si>
    <t xml:space="preserve">0449NE                   </t>
  </si>
  <si>
    <t xml:space="preserve">0640NG                   </t>
  </si>
  <si>
    <t xml:space="preserve">1270NAY                  </t>
  </si>
  <si>
    <t xml:space="preserve">D17748                             </t>
  </si>
  <si>
    <t xml:space="preserve">LIFEBRAND 48CT TRAVEL WIPES   </t>
  </si>
  <si>
    <t xml:space="preserve">1012NBY                  </t>
  </si>
  <si>
    <t xml:space="preserve">D23980                             </t>
  </si>
  <si>
    <t xml:space="preserve">J&amp;J COOLWIPES                 </t>
  </si>
  <si>
    <t xml:space="preserve">102WAY                   </t>
  </si>
  <si>
    <t xml:space="preserve">1110NAY                  </t>
  </si>
  <si>
    <t xml:space="preserve">13300NAY                 </t>
  </si>
  <si>
    <t xml:space="preserve">D24780                             </t>
  </si>
  <si>
    <t xml:space="preserve">STR SOOTHE WIPE 3'S 9A9L8AA   </t>
  </si>
  <si>
    <t xml:space="preserve">9J5395                   </t>
  </si>
  <si>
    <t xml:space="preserve">9K5046                   </t>
  </si>
  <si>
    <t xml:space="preserve">9K5047                   </t>
  </si>
  <si>
    <t xml:space="preserve">9K5048                   </t>
  </si>
  <si>
    <t xml:space="preserve">9K5049                   </t>
  </si>
  <si>
    <t xml:space="preserve">9K5050                   </t>
  </si>
  <si>
    <t xml:space="preserve">9K5096                   </t>
  </si>
  <si>
    <t xml:space="preserve">D31480                   </t>
  </si>
  <si>
    <t xml:space="preserve">D31480                             </t>
  </si>
  <si>
    <t xml:space="preserve">J&amp;J COOLWIPES CANADA 282010   </t>
  </si>
  <si>
    <t xml:space="preserve">D34100                             </t>
  </si>
  <si>
    <t xml:space="preserve">DSC ABCO BZK TWLTS #634910    </t>
  </si>
  <si>
    <t xml:space="preserve">D35100                             </t>
  </si>
  <si>
    <t xml:space="preserve">PDI BZK ANTISEPTIC TOWELETTE  </t>
  </si>
  <si>
    <t xml:space="preserve">D35164                             </t>
  </si>
  <si>
    <t xml:space="preserve">PDI BZK CANADIAN BOXED        </t>
  </si>
  <si>
    <t xml:space="preserve">D35185                             </t>
  </si>
  <si>
    <t xml:space="preserve">PDI BZK TWLT. BULK 1'S        </t>
  </si>
  <si>
    <t xml:space="preserve">D35187                             </t>
  </si>
  <si>
    <t xml:space="preserve">PDI BZK TWLT. BULK 3-UP       </t>
  </si>
  <si>
    <t xml:space="preserve">D40100                             </t>
  </si>
  <si>
    <t xml:space="preserve">PDI HYGEA PERS CLNS TWLT (CN) </t>
  </si>
  <si>
    <t xml:space="preserve">D41900                             </t>
  </si>
  <si>
    <t xml:space="preserve">PDI CASTILE SOAP TOWELETTE    </t>
  </si>
  <si>
    <t xml:space="preserve">D43600                             </t>
  </si>
  <si>
    <t xml:space="preserve">SANI-HANDS ALC 100            </t>
  </si>
  <si>
    <t xml:space="preserve">D43680                             </t>
  </si>
  <si>
    <t xml:space="preserve">SANI-HANDS ALC BULK SINGLES   </t>
  </si>
  <si>
    <t xml:space="preserve">D43800                             </t>
  </si>
  <si>
    <t xml:space="preserve">SANI HANDS II TOWELETTES      </t>
  </si>
  <si>
    <t xml:space="preserve">D50748                             </t>
  </si>
  <si>
    <t xml:space="preserve">WALGREENS 48 A/B MST TWLT BOX </t>
  </si>
  <si>
    <t xml:space="preserve">D57630                             </t>
  </si>
  <si>
    <t>SANI PROF BRAND SANI HANDS FOR</t>
  </si>
  <si>
    <t xml:space="preserve">D65500                             </t>
  </si>
  <si>
    <t xml:space="preserve">McKESSON BZK ANTISEP 58-7000  </t>
  </si>
  <si>
    <t xml:space="preserve">D69500                             </t>
  </si>
  <si>
    <t>McKESSON OBSTETRIC TWLT 58-140</t>
  </si>
  <si>
    <t xml:space="preserve">D72400                             </t>
  </si>
  <si>
    <t xml:space="preserve">SANI-HANDS ALC 100 CDA        </t>
  </si>
  <si>
    <t xml:space="preserve">D72600                             </t>
  </si>
  <si>
    <t>DSC MEDI-CH OB TWLT 4725OBT100</t>
  </si>
  <si>
    <t xml:space="preserve">D74800                             </t>
  </si>
  <si>
    <t xml:space="preserve">PDI OBSTETRICAL TOWELETTE     </t>
  </si>
  <si>
    <t xml:space="preserve">H11524A                            </t>
  </si>
  <si>
    <t xml:space="preserve">SANI HANDS FOR KIDS 24CT BOX. </t>
  </si>
  <si>
    <t xml:space="preserve">Z0B7BX08N                </t>
  </si>
  <si>
    <t xml:space="preserve">H15500                             </t>
  </si>
  <si>
    <t xml:space="preserve">DSC BIORE GRN TEA SINGLES US  </t>
  </si>
  <si>
    <t xml:space="preserve">Z087BX08N                </t>
  </si>
  <si>
    <t xml:space="preserve">Z088BX08N                </t>
  </si>
  <si>
    <t xml:space="preserve">H21112                             </t>
  </si>
  <si>
    <t xml:space="preserve">CVS ANTI-BAC 30CT BOX         </t>
  </si>
  <si>
    <t xml:space="preserve">H21130                             </t>
  </si>
  <si>
    <t xml:space="preserve">H21180                             </t>
  </si>
  <si>
    <t>CVS 60CT A/B GUSSET BAG BULK S</t>
  </si>
  <si>
    <t xml:space="preserve">H22018                             </t>
  </si>
  <si>
    <t xml:space="preserve">CVS 18CT FEM HYG PKT BOX      </t>
  </si>
  <si>
    <t xml:space="preserve">H30116                             </t>
  </si>
  <si>
    <t xml:space="preserve">SDM 16CT FEM HYG BOX          </t>
  </si>
  <si>
    <t xml:space="preserve">O640N23                  </t>
  </si>
  <si>
    <t xml:space="preserve">H46018                             </t>
  </si>
  <si>
    <t>NEUT DP CLN SPRT CLNS 68151210</t>
  </si>
  <si>
    <t xml:space="preserve">0201N23                  </t>
  </si>
  <si>
    <t xml:space="preserve">0210N23                  </t>
  </si>
  <si>
    <t xml:space="preserve">0250N23                  </t>
  </si>
  <si>
    <t xml:space="preserve">0320N23                  </t>
  </si>
  <si>
    <t xml:space="preserve">0330H23                  </t>
  </si>
  <si>
    <t xml:space="preserve">0340N23                  </t>
  </si>
  <si>
    <t xml:space="preserve">0350NDC                  </t>
  </si>
  <si>
    <t xml:space="preserve">0640N23                  </t>
  </si>
  <si>
    <t xml:space="preserve">2820N23                  </t>
  </si>
  <si>
    <t xml:space="preserve">2840N23                  </t>
  </si>
  <si>
    <t xml:space="preserve">2850N23                  </t>
  </si>
  <si>
    <t xml:space="preserve">2860N23                  </t>
  </si>
  <si>
    <t xml:space="preserve">2870N23                  </t>
  </si>
  <si>
    <t xml:space="preserve">H63300EX                           </t>
  </si>
  <si>
    <t>DSC SANI-CLOTH 2% CHG EXPORT O</t>
  </si>
  <si>
    <t xml:space="preserve">J66072                             </t>
  </si>
  <si>
    <t xml:space="preserve">STAPLES 60CT GREEN CLEAN SOLO </t>
  </si>
  <si>
    <t xml:space="preserve">K45781                             </t>
  </si>
  <si>
    <t xml:space="preserve">PDI CASTILE SOAP 3 IN 1 TWLTS </t>
  </si>
  <si>
    <t xml:space="preserve">K88381                             </t>
  </si>
  <si>
    <t xml:space="preserve">BARD CLNSING 3IN1 CS0317      </t>
  </si>
  <si>
    <t xml:space="preserve">1100B503                 </t>
  </si>
  <si>
    <t xml:space="preserve">M225XT                             </t>
  </si>
  <si>
    <t xml:space="preserve">NNC SCT 80                    </t>
  </si>
  <si>
    <t xml:space="preserve">M233XT                             </t>
  </si>
  <si>
    <t xml:space="preserve">NNC UNS 80                    </t>
  </si>
  <si>
    <t xml:space="preserve">0451NDC                  </t>
  </si>
  <si>
    <t xml:space="preserve">P02724                             </t>
  </si>
  <si>
    <t>NEUTROGENA DCMUR 25CT 10011690</t>
  </si>
  <si>
    <t xml:space="preserve">188NDC                   </t>
  </si>
  <si>
    <t xml:space="preserve">1889NDC                  </t>
  </si>
  <si>
    <t xml:space="preserve">333ONDC                  </t>
  </si>
  <si>
    <t xml:space="preserve">3530NDC                  </t>
  </si>
  <si>
    <t xml:space="preserve">3540NDC                  </t>
  </si>
  <si>
    <t xml:space="preserve">P12872                             </t>
  </si>
  <si>
    <t xml:space="preserve">SANI HANDS ALC 135'S CANADA   </t>
  </si>
  <si>
    <t xml:space="preserve">P13472                             </t>
  </si>
  <si>
    <t xml:space="preserve">SANI-HANDS ALC 135            </t>
  </si>
  <si>
    <t xml:space="preserve">P13670                             </t>
  </si>
  <si>
    <t>LOBLAWS 20CT ANTIBACTERIAL WIP</t>
  </si>
  <si>
    <t xml:space="preserve">P15648                             </t>
  </si>
  <si>
    <t xml:space="preserve">CVS 20CT ANTIBAC MOIST WIPES  </t>
  </si>
  <si>
    <t xml:space="preserve">P16405                             </t>
  </si>
  <si>
    <t xml:space="preserve">CVS 5CT BASIC FACIAL CLEANSER </t>
  </si>
  <si>
    <t xml:space="preserve">A174BX14S                </t>
  </si>
  <si>
    <t xml:space="preserve">P17524                             </t>
  </si>
  <si>
    <t>BIORE GRN TEA AU 25CT 15166000</t>
  </si>
  <si>
    <t xml:space="preserve">A175BX14S                </t>
  </si>
  <si>
    <t xml:space="preserve">0191NBJ                  </t>
  </si>
  <si>
    <t xml:space="preserve">P21195                             </t>
  </si>
  <si>
    <t>NEUTROGENA MUR CLEANS TOWELETT</t>
  </si>
  <si>
    <t xml:space="preserve">0201NBJ                  </t>
  </si>
  <si>
    <t xml:space="preserve">0211NBJ                  </t>
  </si>
  <si>
    <t xml:space="preserve">2990NBJ                  </t>
  </si>
  <si>
    <t xml:space="preserve">3000NBJ                  </t>
  </si>
  <si>
    <t xml:space="preserve">3060NBJ                  </t>
  </si>
  <si>
    <t xml:space="preserve">3130NRT                  </t>
  </si>
  <si>
    <t xml:space="preserve">P31884                             </t>
  </si>
  <si>
    <t xml:space="preserve">SANI HANDS FOR KIDS 50CT CAN  </t>
  </si>
  <si>
    <t xml:space="preserve">0701NCA                  </t>
  </si>
  <si>
    <t xml:space="preserve">P33724                             </t>
  </si>
  <si>
    <t>NEUTROGENA DCMUR CANADA 25CT 6</t>
  </si>
  <si>
    <t xml:space="preserve">0740NDC                  </t>
  </si>
  <si>
    <t xml:space="preserve">Z288BX29H                </t>
  </si>
  <si>
    <t xml:space="preserve">P33895                             </t>
  </si>
  <si>
    <t>BIORE GREEN TEA 30CT US1475500</t>
  </si>
  <si>
    <t xml:space="preserve">P35072                             </t>
  </si>
  <si>
    <t>CVS EARTH ESSENTIALS ALL PURPO</t>
  </si>
  <si>
    <t xml:space="preserve">1135P9A1                 </t>
  </si>
  <si>
    <t xml:space="preserve">P37815                             </t>
  </si>
  <si>
    <t>TAKE IT ALL OFF BRCLR MUR 15CT</t>
  </si>
  <si>
    <t xml:space="preserve">1135P9B1                 </t>
  </si>
  <si>
    <t xml:space="preserve">Z257BX28J                </t>
  </si>
  <si>
    <t xml:space="preserve">P41095                             </t>
  </si>
  <si>
    <t xml:space="preserve">BIORE GRN TEA 30CT CN 1504300 </t>
  </si>
  <si>
    <t xml:space="preserve">P43572                             </t>
  </si>
  <si>
    <t xml:space="preserve">SANI PRO SANI HANDS 150CT CAN </t>
  </si>
  <si>
    <t xml:space="preserve">P49584                             </t>
  </si>
  <si>
    <t xml:space="preserve">SP 250CT L W/TENCEL VJ        </t>
  </si>
  <si>
    <t xml:space="preserve">P52405                             </t>
  </si>
  <si>
    <t>WAL MART 5CT SAMPLE WIPE 5/250</t>
  </si>
  <si>
    <t xml:space="preserve">A052BX01K                </t>
  </si>
  <si>
    <t xml:space="preserve">P54540                             </t>
  </si>
  <si>
    <t>BIORE GREEN TEA RFL US 1074704</t>
  </si>
  <si>
    <t xml:space="preserve">A175BX14K                </t>
  </si>
  <si>
    <t xml:space="preserve">A177BX14K                </t>
  </si>
  <si>
    <t xml:space="preserve">Z043BX04K                </t>
  </si>
  <si>
    <t xml:space="preserve">Z285BX29K                </t>
  </si>
  <si>
    <t xml:space="preserve">Z323BX33K                </t>
  </si>
  <si>
    <t xml:space="preserve">P59084                             </t>
  </si>
  <si>
    <t xml:space="preserve">SANI HANDS 50CT CANISTER      </t>
  </si>
  <si>
    <t xml:space="preserve">P590PT                             </t>
  </si>
  <si>
    <t>WALMART SANI PRO 50CT HALF PAL</t>
  </si>
  <si>
    <t xml:space="preserve">0791NHY                  </t>
  </si>
  <si>
    <t xml:space="preserve">P60125                             </t>
  </si>
  <si>
    <t>NEUTRO HYDR CLN CLTH 681522500</t>
  </si>
  <si>
    <t xml:space="preserve">0801NHY                  </t>
  </si>
  <si>
    <t xml:space="preserve">1370NHY                  </t>
  </si>
  <si>
    <t xml:space="preserve">1380NHY                  </t>
  </si>
  <si>
    <t xml:space="preserve">148ONHY                  </t>
  </si>
  <si>
    <t xml:space="preserve">1510NHX                  </t>
  </si>
  <si>
    <t xml:space="preserve">1520NHY                  </t>
  </si>
  <si>
    <t xml:space="preserve">15810NHY                 </t>
  </si>
  <si>
    <t xml:space="preserve">33370NHY                 </t>
  </si>
  <si>
    <t xml:space="preserve">3400NHG                  </t>
  </si>
  <si>
    <t xml:space="preserve">3400NHY                  </t>
  </si>
  <si>
    <t xml:space="preserve">40P60101                 </t>
  </si>
  <si>
    <t xml:space="preserve">P60784                             </t>
  </si>
  <si>
    <t>SP 250CT XL WALMART W/TENCEL V</t>
  </si>
  <si>
    <t xml:space="preserve">P64010                             </t>
  </si>
  <si>
    <t>RITE AID 10CT RENEWAL MAKEUP R</t>
  </si>
  <si>
    <t xml:space="preserve">P69705                             </t>
  </si>
  <si>
    <t>WALGREENS 5CT FACIAL TRAVEL PA</t>
  </si>
  <si>
    <t xml:space="preserve">P71084A                            </t>
  </si>
  <si>
    <t>SANI-HANDS KID 40CT CUP HOLDER</t>
  </si>
  <si>
    <t xml:space="preserve">0751NHC                  </t>
  </si>
  <si>
    <t xml:space="preserve">P72125                             </t>
  </si>
  <si>
    <t>NEUT HDR CLEANS CL CN 68201380</t>
  </si>
  <si>
    <t xml:space="preserve">0751NHY                  </t>
  </si>
  <si>
    <t xml:space="preserve">P76510                             </t>
  </si>
  <si>
    <t xml:space="preserve">TARGET 10CT FACIAL WIPE       </t>
  </si>
  <si>
    <t xml:space="preserve">P79448                             </t>
  </si>
  <si>
    <t xml:space="preserve">TARGET 20CT A/B MOIST WIPES   </t>
  </si>
  <si>
    <t xml:space="preserve">P81284                             </t>
  </si>
  <si>
    <t>SANIHANDS KID HAND &amp; FACE WIPE</t>
  </si>
  <si>
    <t xml:space="preserve">10223QS                  </t>
  </si>
  <si>
    <t xml:space="preserve">P83284                             </t>
  </si>
  <si>
    <t xml:space="preserve">QUICK SPILL FLOOR WIPES       </t>
  </si>
  <si>
    <t xml:space="preserve">P83872                             </t>
  </si>
  <si>
    <t xml:space="preserve">SANI HANDS 50CT CANISTER.     </t>
  </si>
  <si>
    <t xml:space="preserve">P90184                             </t>
  </si>
  <si>
    <t>QUICK SHINE MULTI-SURFACE WIPE</t>
  </si>
  <si>
    <t xml:space="preserve">P92084                             </t>
  </si>
  <si>
    <t xml:space="preserve">SANI HANDS CANISTER 300CT     </t>
  </si>
  <si>
    <t xml:space="preserve">Q08472                             </t>
  </si>
  <si>
    <t xml:space="preserve">PDI SANI-CLOTH HB 160'S       </t>
  </si>
  <si>
    <t xml:space="preserve">Q32572                             </t>
  </si>
  <si>
    <t xml:space="preserve">PRESAT IPA WIPES CANISTER 100 </t>
  </si>
  <si>
    <t xml:space="preserve">Q34540                             </t>
  </si>
  <si>
    <t xml:space="preserve">PDI NNC BABY WIPE 40 TP SCNTD </t>
  </si>
  <si>
    <t xml:space="preserve">Q59470                             </t>
  </si>
  <si>
    <t xml:space="preserve">NNC ANTI-B T/P 20.            </t>
  </si>
  <si>
    <t xml:space="preserve">Q70040                             </t>
  </si>
  <si>
    <t xml:space="preserve">PDI NNC BABY WIPE 40 TP UNSCT </t>
  </si>
  <si>
    <t xml:space="preserve">Q76972                             </t>
  </si>
  <si>
    <t xml:space="preserve">SANI-CART WIPE 160'S CANADA   </t>
  </si>
  <si>
    <t xml:space="preserve">Q84584                             </t>
  </si>
  <si>
    <t xml:space="preserve">ASEPTI WIPE II US 160'S       </t>
  </si>
  <si>
    <t xml:space="preserve">Q85984                             </t>
  </si>
  <si>
    <t xml:space="preserve">PDI SANI-CLOTH PLUS CANADA 65 </t>
  </si>
  <si>
    <t xml:space="preserve">Q88272                             </t>
  </si>
  <si>
    <t xml:space="preserve">ASEPTIWIPE II US 180's        </t>
  </si>
  <si>
    <t xml:space="preserve">Q89072                             </t>
  </si>
  <si>
    <t xml:space="preserve">PDI SANI-CLOTH PLUS  160'S    </t>
  </si>
  <si>
    <t xml:space="preserve">S16225                             </t>
  </si>
  <si>
    <t xml:space="preserve">PDI LEMON GLYCERIN SWAB 3'S   </t>
  </si>
  <si>
    <t xml:space="preserve">S16225EX                           </t>
  </si>
  <si>
    <t>PDI LEMN GLYCRN SWAB 3'S EXPRT</t>
  </si>
  <si>
    <t xml:space="preserve">S23125                             </t>
  </si>
  <si>
    <t xml:space="preserve">PDI PVP DUO-SWABS             </t>
  </si>
  <si>
    <t xml:space="preserve">S27350                             </t>
  </si>
  <si>
    <t>CHLORASCRUB MAXI SWBSTICK BULK</t>
  </si>
  <si>
    <t xml:space="preserve">S40750                             </t>
  </si>
  <si>
    <t xml:space="preserve">CHLORASCRUB SWABSTICK         </t>
  </si>
  <si>
    <t xml:space="preserve">S41125                             </t>
  </si>
  <si>
    <t xml:space="preserve">PDI PVP SWABS 3'S             </t>
  </si>
  <si>
    <t xml:space="preserve">S41350                             </t>
  </si>
  <si>
    <t xml:space="preserve">PDI PVP SWABS 1'S             </t>
  </si>
  <si>
    <t xml:space="preserve">S41950                             </t>
  </si>
  <si>
    <t xml:space="preserve">CHLORASCRUB MAXI SWABSTICK    </t>
  </si>
  <si>
    <t xml:space="preserve">S42050                             </t>
  </si>
  <si>
    <t xml:space="preserve">PDI PVP SWABS 1'S  CANADA     </t>
  </si>
  <si>
    <t xml:space="preserve">S42325                             </t>
  </si>
  <si>
    <t xml:space="preserve">PDI PVP SWABS 3'S CANADA      </t>
  </si>
  <si>
    <t xml:space="preserve">S42450                             </t>
  </si>
  <si>
    <t>PDI TINC BENZOIN SWABSTICK 1'S</t>
  </si>
  <si>
    <t xml:space="preserve">S42850                             </t>
  </si>
  <si>
    <t xml:space="preserve">CHLORASCRUB COMPACT SWABS OEM </t>
  </si>
  <si>
    <t xml:space="preserve">S46250                             </t>
  </si>
  <si>
    <t xml:space="preserve">PDI L.G. SWABS 1'S            </t>
  </si>
  <si>
    <t xml:space="preserve">S48050                             </t>
  </si>
  <si>
    <t xml:space="preserve">PDI POVIDONE-IODINE SCRUB 1'S </t>
  </si>
  <si>
    <t xml:space="preserve">S63925                             </t>
  </si>
  <si>
    <t xml:space="preserve">PDI SALISWAB B/C SWAB 3S      </t>
  </si>
  <si>
    <t xml:space="preserve">S68625                             </t>
  </si>
  <si>
    <t>McKESSON L/G SWBSTCK 3S 58-110</t>
  </si>
  <si>
    <t xml:space="preserve">9F060HCA                 </t>
  </si>
  <si>
    <t xml:space="preserve">S81650                             </t>
  </si>
  <si>
    <t xml:space="preserve">PDI ALCOHOL SWABSTICK 1'S     </t>
  </si>
  <si>
    <t xml:space="preserve">S82125                             </t>
  </si>
  <si>
    <t xml:space="preserve">PDI POVIDONE-IODINE SCRUB 3'S </t>
  </si>
  <si>
    <t xml:space="preserve">S83125                             </t>
  </si>
  <si>
    <t>DSC MEDI-CH L/G SWB 3'S 4725LG</t>
  </si>
  <si>
    <t xml:space="preserve">S84925                             </t>
  </si>
  <si>
    <t xml:space="preserve">PDI ALCOHOL SWAB 3'S          </t>
  </si>
  <si>
    <t xml:space="preserve">IB114TN                  </t>
  </si>
  <si>
    <t xml:space="preserve">U21210                             </t>
  </si>
  <si>
    <t>PREP H TOTABLES 10CT SINGL 055</t>
  </si>
  <si>
    <t xml:space="preserve">IB192TN                  </t>
  </si>
  <si>
    <t xml:space="preserve">IB217TN                  </t>
  </si>
  <si>
    <t xml:space="preserve">IE313TN                  </t>
  </si>
  <si>
    <t xml:space="preserve">1B172TN                  </t>
  </si>
  <si>
    <t xml:space="preserve">1B217TN                  </t>
  </si>
  <si>
    <t xml:space="preserve">1B272TN                  </t>
  </si>
  <si>
    <t xml:space="preserve">U36495                             </t>
  </si>
  <si>
    <t>DSC PDI SANI CLOTH PLUS XLRG I</t>
  </si>
  <si>
    <t xml:space="preserve">U45160                             </t>
  </si>
  <si>
    <t>GB 1CT HD HANDS COUNTER DISPLA</t>
  </si>
  <si>
    <t>Sample Template</t>
  </si>
  <si>
    <t>Comment</t>
  </si>
  <si>
    <t>Implemented</t>
  </si>
  <si>
    <t>Verified</t>
  </si>
  <si>
    <t>COLOR</t>
  </si>
  <si>
    <t>APPEARANCE</t>
  </si>
  <si>
    <t>CONTAMINATION</t>
  </si>
  <si>
    <t>COLOR – APPEARANCE</t>
  </si>
  <si>
    <t>ODOR</t>
  </si>
  <si>
    <t>Appearance of Package</t>
  </si>
  <si>
    <t>Identification</t>
  </si>
  <si>
    <t>General Applicator Integrity</t>
  </si>
  <si>
    <t>% Ethyl Alcohol (w/w)</t>
  </si>
  <si>
    <t>% Benzalkonium Chloride</t>
  </si>
  <si>
    <t>% Available Iodine (w/w)</t>
  </si>
  <si>
    <t>% SALICYLIC ACID</t>
  </si>
  <si>
    <t>% PHENOXYETHANOL</t>
  </si>
  <si>
    <t>% BENZOIC ACID</t>
  </si>
  <si>
    <t>% IPA (v/v)</t>
  </si>
  <si>
    <t>% IPA (w/w)</t>
  </si>
  <si>
    <t>% Dual Quat</t>
  </si>
  <si>
    <t>% SD Alcohol 40 Wt/Wt</t>
  </si>
  <si>
    <t>% ETHYL ALCOHOL (V/V)</t>
  </si>
  <si>
    <t>% BRONOPOL</t>
  </si>
  <si>
    <t>% IPBC</t>
  </si>
  <si>
    <t>%NaOCl</t>
  </si>
  <si>
    <t>Specific Gravity @ 25°C</t>
  </si>
  <si>
    <t>Identification Witch Hazel</t>
  </si>
  <si>
    <t>Physical inspection of package</t>
  </si>
  <si>
    <t>Witch Hazel w/w</t>
  </si>
  <si>
    <t>Identification Diazolidinyl Urea (Germall II)</t>
  </si>
  <si>
    <t>Identification Methyl Paraben</t>
  </si>
  <si>
    <t>Identification Propyl Paraben</t>
  </si>
  <si>
    <t>Diazolidinyl Urea w/w</t>
  </si>
  <si>
    <t>Methylparaben w/w</t>
  </si>
  <si>
    <t>Propylparaben w/w</t>
  </si>
  <si>
    <t>CHG ID Test</t>
  </si>
  <si>
    <t>CHG Assay</t>
  </si>
  <si>
    <t>IPA ID Test</t>
  </si>
  <si>
    <t>IPA Assay</t>
  </si>
  <si>
    <t>p- Chloroaniline</t>
  </si>
  <si>
    <t>Total Degradation Products</t>
  </si>
  <si>
    <t>A75948</t>
  </si>
  <si>
    <t>AAFES 48ct Medicated Wipes</t>
  </si>
  <si>
    <t>Analytical - Med-Wipe_01</t>
  </si>
  <si>
    <t>Colorless
(TM208)</t>
  </si>
  <si>
    <t>Clear Liquid</t>
  </si>
  <si>
    <t>NONE</t>
  </si>
  <si>
    <t>Witch Hazel</t>
  </si>
  <si>
    <t>0.1% (+/- 0.02)</t>
  </si>
  <si>
    <t>0.018 %( +/- 0.008)</t>
  </si>
  <si>
    <t>45 - 55</t>
  </si>
  <si>
    <t>Clear to slightly cloudy liquid
(TM208)</t>
  </si>
  <si>
    <t>None
(TM208)</t>
  </si>
  <si>
    <t>Q89984</t>
  </si>
  <si>
    <t>ASEPTI WIPES II, 160 CT, CANADA</t>
  </si>
  <si>
    <t>Analytical - Sani_07A</t>
  </si>
  <si>
    <t>Colorless to light Yellow</t>
  </si>
  <si>
    <t>Clear to Hazy liquid</t>
  </si>
  <si>
    <t>Isopropyl Alcohol</t>
  </si>
  <si>
    <t>Colorless to slightly yellow
(TM208)</t>
  </si>
  <si>
    <t>Clear to slightly cloudy
(TM208)</t>
  </si>
  <si>
    <t>Analytical - Biore_01</t>
  </si>
  <si>
    <t>None</t>
  </si>
  <si>
    <t>Close Match to Standard / Complies</t>
  </si>
  <si>
    <t>Close Match to Standard</t>
  </si>
  <si>
    <t>4.0 - 5.4</t>
  </si>
  <si>
    <t>H86500</t>
  </si>
  <si>
    <t>Biore Green Tea AU Singles - 156290001</t>
  </si>
  <si>
    <t>X</t>
  </si>
  <si>
    <t>P173PT</t>
  </si>
  <si>
    <t>BJ’s Household Disinfecting Wipes (4/75’s)</t>
  </si>
  <si>
    <t>Analytical - Sani_03B</t>
  </si>
  <si>
    <t>5.5 - 7.5</t>
  </si>
  <si>
    <t>0.26 - 0.32</t>
  </si>
  <si>
    <t>Analytical - Baby_01A</t>
  </si>
  <si>
    <t>Clear to slightly hazy
(TM208)</t>
  </si>
  <si>
    <t>Berry/Fruity/Floral
(TM208)</t>
  </si>
  <si>
    <t>0.0001 – 0.023
(TM321)</t>
  </si>
  <si>
    <t>0.070 – 0.120
(TM321)</t>
  </si>
  <si>
    <t>Analytical - Chlorascrub_01A</t>
  </si>
  <si>
    <t>Conform to RT Standard</t>
  </si>
  <si>
    <t>3.05 – 3.47 % w/v</t>
  </si>
  <si>
    <t>66.5% &lt; 70.0% &lt; 77.0%</t>
  </si>
  <si>
    <t>&lt; 50 ug / ml</t>
  </si>
  <si>
    <t>Analytical - Chlorascrub_01B
(IPA Spec Change)</t>
  </si>
  <si>
    <t>Different CHG Spec</t>
  </si>
  <si>
    <t>P278PT</t>
  </si>
  <si>
    <t>Costco Canada HH Surface Wipes</t>
  </si>
  <si>
    <t>Colorless to slightly yellow</t>
  </si>
  <si>
    <t>Clear to slightly cloudy</t>
  </si>
  <si>
    <t>Green Apple Scent</t>
  </si>
  <si>
    <t>9.0 - 10.0</t>
  </si>
  <si>
    <t>0.25 - 0.36</t>
  </si>
  <si>
    <t>Analytical - AntiBac_03A</t>
  </si>
  <si>
    <t>Clear to slightly cloudy 
(TM208)</t>
  </si>
  <si>
    <t>Citrus
(TM208)</t>
  </si>
  <si>
    <t>3.0 - 4.5
(TM200)</t>
  </si>
  <si>
    <t>0.124 - 0.45
(TM434)</t>
  </si>
  <si>
    <t>Analytical - AntiBac_01A</t>
  </si>
  <si>
    <t>Colorless to light yellow/pink
(TM208)</t>
  </si>
  <si>
    <t>Citrus/Alcohol
(TM208)</t>
  </si>
  <si>
    <t>3.0 - 5.0
(TM200)</t>
  </si>
  <si>
    <t>Colorless to light yellow
(TM208)</t>
  </si>
  <si>
    <t>12.1 - 16.4
(TM314)</t>
  </si>
  <si>
    <t>Analytical - AntiBac_02A</t>
  </si>
  <si>
    <t>12.0 - 16.3
(TM314)</t>
  </si>
  <si>
    <t>0.14 - 0.25
(TM434)</t>
  </si>
  <si>
    <t>H12824</t>
  </si>
  <si>
    <t>CVS hand sanitizer 24 ct</t>
  </si>
  <si>
    <t>Analytical - Sani_01A</t>
  </si>
  <si>
    <t>62.6 - 69.2</t>
  </si>
  <si>
    <t>A682S48NY</t>
  </si>
  <si>
    <t>CVS Medicated 48 Mini Solo</t>
  </si>
  <si>
    <t>COLORLESS</t>
  </si>
  <si>
    <t>CLEAR LIQUID</t>
  </si>
  <si>
    <t>WITCH HAZEL</t>
  </si>
  <si>
    <t>Analytical - Alc_Prep_02A</t>
  </si>
  <si>
    <t xml:space="preserve">Diffierent IPA Spec </t>
  </si>
  <si>
    <t>Isopropyl Alcohol
(TM208)</t>
  </si>
  <si>
    <t>67.0 - 72.0
(TM323)</t>
  </si>
  <si>
    <t>Q95084</t>
  </si>
  <si>
    <t>ECOLAB Eco-Wipes US, 100 count</t>
  </si>
  <si>
    <t>Analytical - Sani_03A</t>
  </si>
  <si>
    <t>Neutral / non-descript</t>
  </si>
  <si>
    <t>0.0170 - 0.0200
(Quat)</t>
  </si>
  <si>
    <t>P12684</t>
  </si>
  <si>
    <t>Eco-Wipe Canada 100ct</t>
  </si>
  <si>
    <t>A65748</t>
  </si>
  <si>
    <t>EQUATE MEDICATED 48 CT SOLO</t>
  </si>
  <si>
    <t>Analytical - Misc_Wipe_02</t>
  </si>
  <si>
    <t>Analytical - Coolwipes_01A</t>
  </si>
  <si>
    <t>Colorless to slight yellow
(TM208)</t>
  </si>
  <si>
    <t>Clear to slightly hazy liquid
(TM208)</t>
  </si>
  <si>
    <t>Fresh Floral
(TM208)</t>
  </si>
  <si>
    <t>No Discoloration of Package
(TM208)</t>
  </si>
  <si>
    <t>Discoloration of Applicator – White to Off-White
(TM208)</t>
  </si>
  <si>
    <t>Analytical - Coolwipes_02A</t>
  </si>
  <si>
    <t>0.08 – 0.12
(TM321)</t>
  </si>
  <si>
    <t>P261SA</t>
  </si>
  <si>
    <t>Kirkland Canada Household Surface Wipes (Orange Scent)</t>
  </si>
  <si>
    <t>Orange Scent</t>
  </si>
  <si>
    <t>50 (+/- 5)</t>
  </si>
  <si>
    <t>Analytical - AntiBac_01B</t>
  </si>
  <si>
    <t>Slight Alcohol
(TM208)</t>
  </si>
  <si>
    <t>Analytical - BZK_01A</t>
  </si>
  <si>
    <t>Colorless to light pink
(TM208)</t>
  </si>
  <si>
    <t>Analytical - Neutrogena_02</t>
  </si>
  <si>
    <t>Same as Neutrogena_03 with slightly different salicylic acid spec</t>
  </si>
  <si>
    <t>White Fabric Wet with Deep Sport Post Work-Out Facial Cleansing Cloths Juice
(TM208)</t>
  </si>
  <si>
    <t>Characteristic
(TM208)</t>
  </si>
  <si>
    <t>0.45-0.55
(TM891)</t>
  </si>
  <si>
    <t>Analytical - Neutrogena_01</t>
  </si>
  <si>
    <t>Characteristic of Product
(TM208)</t>
  </si>
  <si>
    <t>Analytical - Neutrogena_03</t>
  </si>
  <si>
    <t>White fabric wet with Deep Clean Make-Up Remover Juice</t>
  </si>
  <si>
    <t>Characteristic – Match Standard
(TM208)</t>
  </si>
  <si>
    <t>White fabric wet with Deep Clean Make-Up Remover Juice
(TM208)</t>
  </si>
  <si>
    <t>White to off white wipe 
fully wetted wipe free of
dirt and debris
(TM208)</t>
  </si>
  <si>
    <t>0.57 – 0.67
(TM 882)</t>
  </si>
  <si>
    <t>0.031 – 0.042
(TM 882)</t>
  </si>
  <si>
    <t>P28425</t>
  </si>
  <si>
    <t>Analytical - Neutrogena_04A</t>
  </si>
  <si>
    <t>1.9 - 2.1</t>
  </si>
  <si>
    <t>Q59448A</t>
  </si>
  <si>
    <t>Nice N’ Clean Antibac Travel Pack 20ct</t>
  </si>
  <si>
    <t>Analytical - AntiBac_01D</t>
  </si>
  <si>
    <t>Clear to slightly cloudy liquid</t>
  </si>
  <si>
    <t>Slight Alcohol</t>
  </si>
  <si>
    <t>3.0 - 5.0</t>
  </si>
  <si>
    <t>Q59470A</t>
  </si>
  <si>
    <t>Nice N’ Clean Antibac Travel Pack 20ct in Tray</t>
  </si>
  <si>
    <t>Colorless to light yellow</t>
  </si>
  <si>
    <t>Clear to slightly
cloudy liquid</t>
  </si>
  <si>
    <t>Analytical - AntiBac_04A</t>
  </si>
  <si>
    <t>13.5 – 15.75
(TM323)</t>
  </si>
  <si>
    <t>&gt;=0.250%
(TM434)</t>
  </si>
  <si>
    <t>P14884</t>
  </si>
  <si>
    <t>No-Rinse Sani Surface-Cart, 180 count</t>
  </si>
  <si>
    <t>Analytical - Alc_Prep_02C</t>
  </si>
  <si>
    <t>Diffierent IPA Spec &amp; Added Contamination test</t>
  </si>
  <si>
    <t>C69900</t>
  </si>
  <si>
    <t>PDI Alcohol Sterile Large</t>
  </si>
  <si>
    <t>Colorless</t>
  </si>
  <si>
    <t>Clear to slightly hazy</t>
  </si>
  <si>
    <t>B6030S</t>
  </si>
  <si>
    <t>PDI Alcohol Sterile Prep Pads</t>
  </si>
  <si>
    <t>Analytical - Alc_Prep_02D</t>
  </si>
  <si>
    <t>Clear to Slightly hazy</t>
  </si>
  <si>
    <t>B60307</t>
  </si>
  <si>
    <t>B60301</t>
  </si>
  <si>
    <t>Analytical - Alc_Prep_02B</t>
  </si>
  <si>
    <t>68.5 ± 3.5
(TM323)</t>
  </si>
  <si>
    <t>Added Contamination test</t>
  </si>
  <si>
    <t>Analytical - Soap_01A</t>
  </si>
  <si>
    <t>Cloudy Liquid
(TM208)</t>
  </si>
  <si>
    <t>Faint Soap
(TM208)</t>
  </si>
  <si>
    <t>Analytical - Soap_02A</t>
  </si>
  <si>
    <t>S48450</t>
  </si>
  <si>
    <t>PDI CHG Swabstick 1's</t>
  </si>
  <si>
    <t>Analytical - Chlorascrub_02A</t>
  </si>
  <si>
    <t>Analytical - Lemon_Swab_01B</t>
  </si>
  <si>
    <t>Colorless liquid
(TM208)</t>
  </si>
  <si>
    <t>Lemon
(TM208)</t>
  </si>
  <si>
    <t>1.093 - 1.113
(TM201 / 202)</t>
  </si>
  <si>
    <t>Analytical - Lemon_Swab_01A</t>
  </si>
  <si>
    <t>2.0 - 3.0
(TM200)</t>
  </si>
  <si>
    <t>1.057 - 1.113
(TM201 / 202)</t>
  </si>
  <si>
    <t>B51200</t>
  </si>
  <si>
    <t>PDI Povidone Iodine Prep Medium Canada</t>
  </si>
  <si>
    <t>Analytical - PVP_01B (10% Povidone-Iodine)</t>
  </si>
  <si>
    <t>Rust Brown
(TM208)</t>
  </si>
  <si>
    <t>Opaque Liquid
(TM208)</t>
  </si>
  <si>
    <t>Slight Acetic
(TM208)</t>
  </si>
  <si>
    <t>1.5 - 6.5
(TM200)</t>
  </si>
  <si>
    <t>1.1 - 1.2
(TM430)</t>
  </si>
  <si>
    <t>0.825 - 0.90 (Packet1)
1.10 - 1.20 (Packet 2)
(TM430)</t>
  </si>
  <si>
    <t>Analytical - PVP_01C (10% Povidone-Iodine)</t>
  </si>
  <si>
    <t>.85 - 1.2
(TM430)</t>
  </si>
  <si>
    <t>H24795</t>
  </si>
  <si>
    <t>PDI Sani Cloth Bleach wipe</t>
  </si>
  <si>
    <t>11.75 - 13.25</t>
  </si>
  <si>
    <t>0.94 - 1.14</t>
  </si>
  <si>
    <t>P84372</t>
  </si>
  <si>
    <t>PDI Sani-Cloth AF 160ct</t>
  </si>
  <si>
    <t>Analytical - Sani_08A</t>
  </si>
  <si>
    <t>Solvent</t>
  </si>
  <si>
    <t>6.5 (+ 1.0/ -1.5)</t>
  </si>
  <si>
    <t>0.28 (- 0.03 / + 0.08)</t>
  </si>
  <si>
    <t>U13295</t>
  </si>
  <si>
    <t>PDI Sani-Cloth Bleach Disposable wipe</t>
  </si>
  <si>
    <t>Analytical - Sani_03</t>
  </si>
  <si>
    <t>Clear to Slightly Cloudy
(TM208)</t>
  </si>
  <si>
    <t>Neutral / Non-descript
(TM208)</t>
  </si>
  <si>
    <t>10.2 - 11.3</t>
  </si>
  <si>
    <t>0.563 ± 0.437
(TM434)</t>
  </si>
  <si>
    <t>Analytical - Sani_04B</t>
  </si>
  <si>
    <t>Different pH
&amp; Different Dual Quat
&amp; Different IPA</t>
  </si>
  <si>
    <t>Alcohol
(TM208)</t>
  </si>
  <si>
    <t>13.795 ± 1.795
(TM323)</t>
  </si>
  <si>
    <t>0.25 ± 0.024
(TM434)</t>
  </si>
  <si>
    <t>Typical Alcohol
(TM208)</t>
  </si>
  <si>
    <t>10.3 - 11.3</t>
  </si>
  <si>
    <t>14.60 - 15.60</t>
  </si>
  <si>
    <t>Q85084</t>
  </si>
  <si>
    <t>PDI Sani-Cloth Plus XL 65ct.</t>
  </si>
  <si>
    <t>10.30 - 11.30</t>
  </si>
  <si>
    <t>0.24 - 0.28</t>
  </si>
  <si>
    <t>Analytical - Sting_Relief_01A</t>
  </si>
  <si>
    <t>Q55172</t>
  </si>
  <si>
    <t>PDI Super Sani-Cloth 160’s</t>
  </si>
  <si>
    <t>Analytical - Sani_04C</t>
  </si>
  <si>
    <t>Typical Alcohol</t>
  </si>
  <si>
    <t>6.25 - 8.5</t>
  </si>
  <si>
    <t>54.0 - 56.7</t>
  </si>
  <si>
    <t>0.48 - 0.56</t>
  </si>
  <si>
    <t>U87295</t>
  </si>
  <si>
    <t>PDI Super Sani-Cloth Germicidal Packet</t>
  </si>
  <si>
    <t>Analytical - Sani_04D</t>
  </si>
  <si>
    <t>5.3 - 7.3</t>
  </si>
  <si>
    <t>Q86984</t>
  </si>
  <si>
    <t>PDI Super Sani-Cloth XL Germicidal, 65ct</t>
  </si>
  <si>
    <t>H04082</t>
  </si>
  <si>
    <t>PDI Super Sani-Cloth-Individual</t>
  </si>
  <si>
    <t>Analytical - Sani_04F</t>
  </si>
  <si>
    <t>Alcohol</t>
  </si>
  <si>
    <t>Analytical - TINC_BENZOIN_SWABSTICKS_01A</t>
  </si>
  <si>
    <t>Yellowish/Brown
(TM208)</t>
  </si>
  <si>
    <t>Opaque/Sticky Liquid
(TM208)</t>
  </si>
  <si>
    <t>Woodsy/Alcohol
(TM208)</t>
  </si>
  <si>
    <t>Pass
(TM419)</t>
  </si>
  <si>
    <t>0.878(+ 0.007/-0.008)
(TM202)</t>
  </si>
  <si>
    <t>Analytical - Prep-H_01A</t>
  </si>
  <si>
    <t>4.5 (+/- 0.5)</t>
  </si>
  <si>
    <t>1.000 (+/-0.050)</t>
  </si>
  <si>
    <t>A white moist Wipe</t>
  </si>
  <si>
    <t>Complies</t>
  </si>
  <si>
    <t>50.0% (+/- 5)</t>
  </si>
  <si>
    <t>0.200% (+/- 0.04)</t>
  </si>
  <si>
    <t>0.050% (+/- 0.01)</t>
  </si>
  <si>
    <t>A402S96NY</t>
  </si>
  <si>
    <t>Preparation H Wipes 96ct Solo Lids 0556-96</t>
  </si>
  <si>
    <t>1.000 (+/- 0.050)
(TM 202)</t>
  </si>
  <si>
    <t>A white moist Wipe
(TM 208)</t>
  </si>
  <si>
    <t>B41210</t>
  </si>
  <si>
    <t>Pro Advantage Sterile Alcohol Prep Pad</t>
  </si>
  <si>
    <t>65.9 +/- 3.3
(TM314)</t>
  </si>
  <si>
    <t>Clear to Cloudy
(TM208)</t>
  </si>
  <si>
    <t>No contamination spec</t>
  </si>
  <si>
    <t>P15984</t>
  </si>
  <si>
    <t>65.9 ± 3.3</t>
  </si>
  <si>
    <t>H14324A</t>
  </si>
  <si>
    <t>Sani Hands for Adults 24ct Box</t>
  </si>
  <si>
    <t>65.9 (± 3.3)</t>
  </si>
  <si>
    <t>Different color spec
&amp; No Contamination Spec</t>
  </si>
  <si>
    <t>Analytical - Sani_05B</t>
  </si>
  <si>
    <t>Different Appearance Spec</t>
  </si>
  <si>
    <t>CLEAR LIQUID
(TM208)</t>
  </si>
  <si>
    <t>Sani Professional Brand Sani-Hands for kids 3000 ct Bulk</t>
  </si>
  <si>
    <t>Different alcohol spec
&amp; No contamination spec</t>
  </si>
  <si>
    <t>Q94384</t>
  </si>
  <si>
    <t>Sani Wipes No Rinse US, 100ct</t>
  </si>
  <si>
    <t>6.0 (+/- 1.0)</t>
  </si>
  <si>
    <t>0.0185 (±0.0015)</t>
  </si>
  <si>
    <t>15.1 +/- 0.5
(TM323)</t>
  </si>
  <si>
    <t>0.26 +/- 0.02
(TM434)</t>
  </si>
  <si>
    <t>P43840</t>
  </si>
  <si>
    <t>Sani-Hands for Kids 15ct. Travel Pack</t>
  </si>
  <si>
    <t>Different appearance</t>
  </si>
  <si>
    <t>Clear to Slightly Hazy Liquid
(TM208)</t>
  </si>
  <si>
    <t>Analytical - Sani_02</t>
  </si>
  <si>
    <t>Clear to Slightly Cloudy Liquid
(TM208)</t>
  </si>
  <si>
    <t>4.0 ± 1.0
(TM200)</t>
  </si>
  <si>
    <t>13.95 ± 2.45
(TM314)</t>
  </si>
  <si>
    <t>0.175 ± 0.075
(TM300/434)</t>
  </si>
  <si>
    <t>P68372</t>
  </si>
  <si>
    <t>Shein Maxiwipe 160 count</t>
  </si>
  <si>
    <t>Analytical - Sani_04G</t>
  </si>
  <si>
    <t>5.75 - 8.5</t>
  </si>
  <si>
    <t>P03572</t>
  </si>
  <si>
    <t>Shoppers Drug Mart Lemon Scent Disinfecting Wipes Canada</t>
  </si>
  <si>
    <t>P64884</t>
  </si>
  <si>
    <t>ShopRite 40ct Cup Holder</t>
  </si>
  <si>
    <t>Analytical - AntiBac_01E</t>
  </si>
  <si>
    <t>0.14 - 0.25</t>
  </si>
  <si>
    <t>12.10 - 16.40</t>
  </si>
  <si>
    <t>Clear Liquid
(TM 208)</t>
  </si>
  <si>
    <t>Analytical - Sani_01</t>
  </si>
  <si>
    <t>Analytical - Sani_01B</t>
  </si>
  <si>
    <t>Awaiting R&amp;D</t>
  </si>
  <si>
    <t>A56448</t>
  </si>
  <si>
    <t>Target 96ct Medicated Wipes</t>
  </si>
  <si>
    <t>B29307</t>
  </si>
  <si>
    <t>Target Alcohol Prep Pads</t>
  </si>
  <si>
    <t>B43201</t>
  </si>
  <si>
    <t>Target Alcohol Prep Pads - 100 Packets</t>
  </si>
  <si>
    <t>A118F3B</t>
  </si>
  <si>
    <t>Target TB2 3 x 50 Count Toddler Bag</t>
  </si>
  <si>
    <t>0.06 - 0.12</t>
  </si>
  <si>
    <t>0.0001 - 0.0230</t>
  </si>
  <si>
    <t>Analytical - AntiBac_01C</t>
  </si>
  <si>
    <t>0.12 - .25
(TM434</t>
  </si>
  <si>
    <t>CONTAMINATION
(TM208)</t>
  </si>
  <si>
    <t>Color
(TM208)</t>
  </si>
  <si>
    <t>Appearance
(TM208)</t>
  </si>
  <si>
    <t>COLOR &amp; APPEARANCE
(TM208)</t>
  </si>
  <si>
    <t>ODOR
(TM208)</t>
  </si>
  <si>
    <t>SPECIFIC GRAVITY
(TM202)</t>
  </si>
  <si>
    <t>pH
(TM200)</t>
  </si>
  <si>
    <t>% Available Iodine
(TM430)</t>
  </si>
  <si>
    <t>% Benzocaine
(TM357)</t>
  </si>
  <si>
    <t>DISODIUM EDTA
(APAM 4.032)</t>
  </si>
  <si>
    <t>Phenoxyethanol/Benzoic Acid/Ethylhexylglycerine/Dehydroacetic
(APAM 9.546)</t>
  </si>
  <si>
    <t>% Sodium Hydroxide
(TM 307)</t>
  </si>
  <si>
    <t>% Total Chloride
(TM312)</t>
  </si>
  <si>
    <t>Refractive Index @ 25c
(TM204)</t>
  </si>
  <si>
    <t>%DIAZOLIDINYL UREA
(TM321C)</t>
  </si>
  <si>
    <t>% Witch Hazel
(TM314)</t>
  </si>
  <si>
    <t>% Bronopol
(TM321)</t>
  </si>
  <si>
    <t>% IPBC
(TM321)</t>
  </si>
  <si>
    <t>% Germall II
(TM321)</t>
  </si>
  <si>
    <t>% Methylparaben
(TM321)</t>
  </si>
  <si>
    <t>% Propylparaben
(TM321)</t>
  </si>
  <si>
    <t>% IPA V/V
(TM323)</t>
  </si>
  <si>
    <t>%CHG
(TM319)</t>
  </si>
  <si>
    <t>PCA
(TM319)</t>
  </si>
  <si>
    <t>Related Cpds
(TM370)</t>
  </si>
  <si>
    <t>%Bleach
(TM366)</t>
  </si>
  <si>
    <t>% QUAT
(TM352)</t>
  </si>
  <si>
    <t>% Dual Quat
(TM434)</t>
  </si>
  <si>
    <t>% IPA W/W
(TM323)</t>
  </si>
  <si>
    <t>% SD Alcohol w/w
(TM314)</t>
  </si>
  <si>
    <t>% Ethyl Alcohol V/V
(TM314)</t>
  </si>
  <si>
    <t>% Potassium Sorbate
(TM-3449)</t>
  </si>
  <si>
    <t>VISCOSITY</t>
  </si>
  <si>
    <t>%BZK
(TM434)</t>
  </si>
  <si>
    <t xml:space="preserve">40Y80601                           </t>
  </si>
  <si>
    <t xml:space="preserve">LIQ LAVENDER OIL NP-EC                            </t>
  </si>
  <si>
    <t>Analytical - BL_Misc_04A</t>
  </si>
  <si>
    <t>Lavender</t>
  </si>
  <si>
    <t>1.010 – 1.030</t>
  </si>
  <si>
    <t>1.433 – 1.439</t>
  </si>
  <si>
    <t xml:space="preserve">4AA27601                           </t>
  </si>
  <si>
    <t xml:space="preserve">LIQ NY GLASS CLEANER BASE W/SODIUM HYDROXIDE      </t>
  </si>
  <si>
    <t>Analytical - BL_Misc_01D</t>
  </si>
  <si>
    <t>0.991 - 1.001</t>
  </si>
  <si>
    <t xml:space="preserve">4AB10301                           </t>
  </si>
  <si>
    <t xml:space="preserve">LIQ CHG SOLUTION                                  </t>
  </si>
  <si>
    <t>Analytical - BL_CHG_01A</t>
  </si>
  <si>
    <t>0.872 – 0.883
(20 deg)</t>
  </si>
  <si>
    <t>68.0 – 72.0</t>
  </si>
  <si>
    <t>0.64 – 0.683</t>
  </si>
  <si>
    <t>&lt;=20 PPM</t>
  </si>
  <si>
    <t xml:space="preserve">4AB636AS                           </t>
  </si>
  <si>
    <t xml:space="preserve">LIQ INSECT STING RELIEF W/BENZ                    </t>
  </si>
  <si>
    <t>Analytical - BL_Misc_11A</t>
  </si>
  <si>
    <t>0.900 – 0.910</t>
  </si>
  <si>
    <t>5.7 – 6.3</t>
  </si>
  <si>
    <t xml:space="preserve">4AB85301                           </t>
  </si>
  <si>
    <t xml:space="preserve">LIQ SKINCOTE R12/87                               </t>
  </si>
  <si>
    <t>Analytical - BL_Misc_03D</t>
  </si>
  <si>
    <t>Clear, slightly sticky liquid</t>
  </si>
  <si>
    <t>0.835 – 0.845</t>
  </si>
  <si>
    <t xml:space="preserve">4AD20301                           </t>
  </si>
  <si>
    <t xml:space="preserve">LIQ ALCO HAND SANIT SOL + ALOE &amp; VITAMIN E        </t>
  </si>
  <si>
    <t>Analytical - BL_Sani_01A</t>
  </si>
  <si>
    <t>0.888 - 0.898</t>
  </si>
  <si>
    <t xml:space="preserve">4AD23901                           </t>
  </si>
  <si>
    <t xml:space="preserve">LIQ FEMININE HYGIENE PCKT SOL                     </t>
  </si>
  <si>
    <t>Analytical - BL_Baby_01A</t>
  </si>
  <si>
    <t>Colorless to slight yellow</t>
  </si>
  <si>
    <t>Fresh Floral</t>
  </si>
  <si>
    <t>5.1 – 5.4</t>
  </si>
  <si>
    <t>0.080 – 0.120</t>
  </si>
  <si>
    <t>0.010 – 0.023</t>
  </si>
  <si>
    <t xml:space="preserve">4AD309AS                           </t>
  </si>
  <si>
    <t xml:space="preserve">LIQ LAV. K-40 &amp; BZK 0.35%                         </t>
  </si>
  <si>
    <t>Analytical - BLR_BZK_01A</t>
  </si>
  <si>
    <t>Clear to hazy liquid</t>
  </si>
  <si>
    <t>0.968 – 0.979</t>
  </si>
  <si>
    <t xml:space="preserve">4AD40801                           </t>
  </si>
  <si>
    <t xml:space="preserve">LIQ ANTIBACTERIAL SOL.REV2/00                     </t>
  </si>
  <si>
    <t>Analytical - BL_AntiBac_02A</t>
  </si>
  <si>
    <t>Citrus with Alcohol Under notes</t>
  </si>
  <si>
    <t>0.975 – 0.985</t>
  </si>
  <si>
    <t>3.50 – 4.25</t>
  </si>
  <si>
    <t>12.83 – 15.68</t>
  </si>
  <si>
    <t>0.419 – 0.482</t>
  </si>
  <si>
    <t xml:space="preserve">4AD690AS                           </t>
  </si>
  <si>
    <t xml:space="preserve">LIQ GENOVESE +0.5% BZK                            </t>
  </si>
  <si>
    <t>Analytical - BLR_BZK_01B</t>
  </si>
  <si>
    <t>Colorless to grayish white</t>
  </si>
  <si>
    <t>Slight alcohol/camphor</t>
  </si>
  <si>
    <t>0.990 – 0.998</t>
  </si>
  <si>
    <t xml:space="preserve">4AD74801                           </t>
  </si>
  <si>
    <t xml:space="preserve">LIQ OB TOWELETTE SOLUTION                         </t>
  </si>
  <si>
    <t>Analytical - BL_Misc_06B</t>
  </si>
  <si>
    <t>Grayish/White</t>
  </si>
  <si>
    <t>Cloudy Liquid</t>
  </si>
  <si>
    <t>Thymol/Faint Alcohol</t>
  </si>
  <si>
    <t>0.987 - 0.997</t>
  </si>
  <si>
    <t>7.75 - 9.25</t>
  </si>
  <si>
    <t xml:space="preserve">4AD82301                           </t>
  </si>
  <si>
    <t xml:space="preserve">LIQ BZK 0.40%                                     </t>
  </si>
  <si>
    <t>Analytical - BLR_BZK_02A</t>
  </si>
  <si>
    <t>0.385 – 0.425</t>
  </si>
  <si>
    <t xml:space="preserve">4AP02701                           </t>
  </si>
  <si>
    <t xml:space="preserve">LIQ NEUT DEEP CLEAN MAKEUP REM                    </t>
  </si>
  <si>
    <t>Analytical - BL_NEUT_01A</t>
  </si>
  <si>
    <t>Off-White Liquid Emulsion</t>
  </si>
  <si>
    <t>Characteristic-to match Standard</t>
  </si>
  <si>
    <t>Run &amp; Report
(TM202)</t>
  </si>
  <si>
    <t>3.5 – 4.5</t>
  </si>
  <si>
    <t>0.47 – 0.54
(TM891)</t>
  </si>
  <si>
    <t xml:space="preserve">4AP21101                           </t>
  </si>
  <si>
    <t xml:space="preserve">LIQ NEUT MAKEUP REM CLEANS FORM# 12125-013        </t>
  </si>
  <si>
    <t>Analytical - BL_NEUT_02A</t>
  </si>
  <si>
    <t>White to Off-White Liquid complex solution</t>
  </si>
  <si>
    <t>Characteristic of Product</t>
  </si>
  <si>
    <t>5.0 - 6.0</t>
  </si>
  <si>
    <t xml:space="preserve">4AP86201                           </t>
  </si>
  <si>
    <t xml:space="preserve">LIQ GREEN CLEAN MULTI-SURFACE (NON-REGULATED)     </t>
  </si>
  <si>
    <t>Analytical - BL_Misc_06A</t>
  </si>
  <si>
    <t>Clear to slightly yellow</t>
  </si>
  <si>
    <t>Fresh</t>
  </si>
  <si>
    <t>0.95 - 1.05</t>
  </si>
  <si>
    <t>7.5 - 8.5</t>
  </si>
  <si>
    <t xml:space="preserve">4AQ13201                           </t>
  </si>
  <si>
    <t xml:space="preserve">LIQ TRITON CLEANER SOLUTION                       </t>
  </si>
  <si>
    <t>Analytical - BL_Misc_05A</t>
  </si>
  <si>
    <t xml:space="preserve">4AQ717AS                           </t>
  </si>
  <si>
    <t xml:space="preserve">LIQ SANI-CLTH HANDS W/ALOE                        </t>
  </si>
  <si>
    <t>Analytical - BL_Sani_02A</t>
  </si>
  <si>
    <t xml:space="preserve">4AQ94301                           </t>
  </si>
  <si>
    <t>Analytical - BL_Sani_03A</t>
  </si>
  <si>
    <t>Clear Uniform Liquid</t>
  </si>
  <si>
    <t>0.9871 - 0.9911</t>
  </si>
  <si>
    <t>.0225 - 0.024</t>
  </si>
  <si>
    <t>6.5 - 7.5</t>
  </si>
  <si>
    <t xml:space="preserve">4BA16001                           </t>
  </si>
  <si>
    <t xml:space="preserve">LIQ BASIS MAKE-UP REMOVER                         </t>
  </si>
  <si>
    <t>Analytical - BL_MUR_01A</t>
  </si>
  <si>
    <t>5.1 - 5.8</t>
  </si>
  <si>
    <t>0.18 - 0.22</t>
  </si>
  <si>
    <t>0.17 - 0.23</t>
  </si>
  <si>
    <t>0.017 -0.023</t>
  </si>
  <si>
    <t xml:space="preserve">4BD82301                           </t>
  </si>
  <si>
    <t xml:space="preserve">LIQ BZK 0.56% SOLUTION                            </t>
  </si>
  <si>
    <t>Analytical - BLR_BZK_03A</t>
  </si>
  <si>
    <t>0.535 – 0.585</t>
  </si>
  <si>
    <t xml:space="preserve">4BF77401                           </t>
  </si>
  <si>
    <t xml:space="preserve">LIQ TAR OFF NP                                    </t>
  </si>
  <si>
    <t>Analytical - BL_Misc_01E</t>
  </si>
  <si>
    <t>Colorless to Light Yellow</t>
  </si>
  <si>
    <t>Mineral Spirits with Baby Powder Undernote</t>
  </si>
  <si>
    <t>0.780 - 0.788</t>
  </si>
  <si>
    <t xml:space="preserve">4BJ14101                           </t>
  </si>
  <si>
    <t xml:space="preserve">LIQ ADULT WIPE SOLUTION                           </t>
  </si>
  <si>
    <t>Analytical - BL_MedWipe_01A</t>
  </si>
  <si>
    <t>0.08 - 0.12</t>
  </si>
  <si>
    <t>0.01 - 0.02</t>
  </si>
  <si>
    <t xml:space="preserve">4BN879AS                           </t>
  </si>
  <si>
    <t xml:space="preserve">LIQ RECTAL TOWELETTE SOL (REV4                    </t>
  </si>
  <si>
    <t>Analytical - BL_MedWipe_02A</t>
  </si>
  <si>
    <t>1.010 - 1.026</t>
  </si>
  <si>
    <t xml:space="preserve">4BQ08401                           </t>
  </si>
  <si>
    <t>Analytical - BL_Sani_05A</t>
  </si>
  <si>
    <t>Mild Quat</t>
  </si>
  <si>
    <t>0.9024- 1.029</t>
  </si>
  <si>
    <t xml:space="preserve">4BQ59601                           </t>
  </si>
  <si>
    <t xml:space="preserve">LIQ ANTIBACTERIAL SOLUTION WITH ALCOHOL           </t>
  </si>
  <si>
    <t>Analytical - BL_AntiBac_01A</t>
  </si>
  <si>
    <t>Clear water thin liquid</t>
  </si>
  <si>
    <t>3.5 - 4.5</t>
  </si>
  <si>
    <t>12.83 - 15.68</t>
  </si>
  <si>
    <t xml:space="preserve">4BQ89001                           </t>
  </si>
  <si>
    <t xml:space="preserve">LIQ SANI CLOTH PLUS UNS SOLUT.                    </t>
  </si>
  <si>
    <t>Analytical - BL_Sani_04A</t>
  </si>
  <si>
    <t>Neutral w/slight alcohol</t>
  </si>
  <si>
    <t>0.878- 1.074</t>
  </si>
  <si>
    <t>11.0 – 12.0</t>
  </si>
  <si>
    <t>14.75 – 15.75</t>
  </si>
  <si>
    <t xml:space="preserve">4BS41101                           </t>
  </si>
  <si>
    <t xml:space="preserve">LIQ POVIDONE IODINE SOLUTION                      </t>
  </si>
  <si>
    <t>Analytical - BL_Iodine_01A</t>
  </si>
  <si>
    <t>Rust/Brown</t>
  </si>
  <si>
    <t>Opaque Liquid</t>
  </si>
  <si>
    <t>Slight Acetic / Characteristic</t>
  </si>
  <si>
    <t>4.0-5.5</t>
  </si>
  <si>
    <t>1.14-1.16</t>
  </si>
  <si>
    <t xml:space="preserve">4CA81001                           </t>
  </si>
  <si>
    <t xml:space="preserve">LIQ BRONOPOL MED MST TOIL TISU                    </t>
  </si>
  <si>
    <t>Analytical - BL_MedWipe_03A</t>
  </si>
  <si>
    <t>1.018 - 1.028</t>
  </si>
  <si>
    <t>45 - 55%</t>
  </si>
  <si>
    <t>0.010 - 0.026</t>
  </si>
  <si>
    <t xml:space="preserve">4CB61401                           </t>
  </si>
  <si>
    <t xml:space="preserve">LIQ SKIN DEFATTER                                 </t>
  </si>
  <si>
    <t>Analytical - BL_Misc_03F</t>
  </si>
  <si>
    <t>Isopropyl alcohol with Faint acetone</t>
  </si>
  <si>
    <t>0.838 – 0.848</t>
  </si>
  <si>
    <t xml:space="preserve">4CD30201                           </t>
  </si>
  <si>
    <t xml:space="preserve">LIQ SCENTED ANTIFOG LENS SOLUTION                 </t>
  </si>
  <si>
    <t>Analytical - BL_Misc_01A</t>
  </si>
  <si>
    <t>Characteristic – IPA/Citrus</t>
  </si>
  <si>
    <t>0.891 - 0.911</t>
  </si>
  <si>
    <t xml:space="preserve">4CD309AS                           </t>
  </si>
  <si>
    <t xml:space="preserve">LIQ LAVENDR K-40 &amp; BZK.35%                        </t>
  </si>
  <si>
    <t>Analytical - BLR_BZK_04A</t>
  </si>
  <si>
    <t>0.968 - 0.980</t>
  </si>
  <si>
    <t>0.124 – 0.142</t>
  </si>
  <si>
    <t xml:space="preserve">4CD50101                           </t>
  </si>
  <si>
    <t xml:space="preserve">LIQ J&amp;J CLEANSING (MOD 08-10)                     </t>
  </si>
  <si>
    <t>Analytical - BLR_BZK_06A</t>
  </si>
  <si>
    <t>6.0 - 9.0</t>
  </si>
  <si>
    <t>Bleach / chlorine</t>
  </si>
  <si>
    <t>0.927 - 1.127</t>
  </si>
  <si>
    <t xml:space="preserve">4CS41101                           </t>
  </si>
  <si>
    <t xml:space="preserve">LIQ NY POV IODINE SOL RV 9/92                     </t>
  </si>
  <si>
    <t>Analytical - BL_Iodine_01B</t>
  </si>
  <si>
    <t>1.10-1.12</t>
  </si>
  <si>
    <t xml:space="preserve">4CU12501                           </t>
  </si>
  <si>
    <t xml:space="preserve">LIQ PREP H SOLUTION-NEW YORK                      </t>
  </si>
  <si>
    <t>Analytical - BL_MedWipe_04A</t>
  </si>
  <si>
    <t>Water White</t>
  </si>
  <si>
    <t>Clear Liquid With no foreign matter</t>
  </si>
  <si>
    <t>4.0 - 5.0</t>
  </si>
  <si>
    <t>0.16 - 0.24</t>
  </si>
  <si>
    <t>0.04 - 0.06</t>
  </si>
  <si>
    <t xml:space="preserve">4DM13201                           </t>
  </si>
  <si>
    <t xml:space="preserve">LIQ UNSCENTED BABY sans PG                        </t>
  </si>
  <si>
    <t xml:space="preserve">4DM30101                           </t>
  </si>
  <si>
    <t xml:space="preserve">LIQ SCENTED BABY sans PG                          </t>
  </si>
  <si>
    <t>Analytical - BL_Baby_02A</t>
  </si>
  <si>
    <t>Baby Powder</t>
  </si>
  <si>
    <t>5.1 – 5.5</t>
  </si>
  <si>
    <t>0.080 – 0.121</t>
  </si>
  <si>
    <t>0.010 – 0.024</t>
  </si>
  <si>
    <t xml:space="preserve">4ED41901                           </t>
  </si>
  <si>
    <t xml:space="preserve">LIQ COCONUT SOAP 2% R11/90                        </t>
  </si>
  <si>
    <t>Analytical - BL_Misc_08B</t>
  </si>
  <si>
    <t>Clear liquid</t>
  </si>
  <si>
    <t>Faint Soap</t>
  </si>
  <si>
    <t>9.4 – 9.6</t>
  </si>
  <si>
    <t xml:space="preserve">4FM10201                           </t>
  </si>
  <si>
    <t xml:space="preserve">LIQ SENSITIVE SKIN sans PG                        </t>
  </si>
  <si>
    <t xml:space="preserve">4FQ51801                           </t>
  </si>
  <si>
    <t xml:space="preserve">LIQ IMPROVED GERMICIDAL CLEANI                    </t>
  </si>
  <si>
    <t>Analytical - BL_Sani_07C</t>
  </si>
  <si>
    <t>Alcohol/ Quat</t>
  </si>
  <si>
    <t>0.887 – 0.897</t>
  </si>
  <si>
    <t xml:space="preserve">4GB59801                           </t>
  </si>
  <si>
    <t xml:space="preserve">LIQ IPA 70% &amp; PUMICE R10/88                       </t>
  </si>
  <si>
    <t>Analytical - BL_Misc_03E</t>
  </si>
  <si>
    <t>0.872 – 0.883</t>
  </si>
  <si>
    <t xml:space="preserve">4OA23401                           </t>
  </si>
  <si>
    <t xml:space="preserve">LIQ FACIAL CLEANSER SOLUTION                      </t>
  </si>
  <si>
    <t>White</t>
  </si>
  <si>
    <t>Thin Opaque Liquid</t>
  </si>
  <si>
    <t>5.75 - 6.25</t>
  </si>
  <si>
    <t>0.092 - 0.120</t>
  </si>
  <si>
    <t>0.017 - 0.024</t>
  </si>
  <si>
    <t xml:space="preserve">4OA27601                           </t>
  </si>
  <si>
    <t xml:space="preserve">LIQ NY GLASS CLEANER BASE                         </t>
  </si>
  <si>
    <t>Analytical - BL_Misc_01H</t>
  </si>
  <si>
    <t>Glycol/Ether-Like</t>
  </si>
  <si>
    <t xml:space="preserve">4OA35701                           </t>
  </si>
  <si>
    <t xml:space="preserve">LIQ ANTI STAT ELEC CLN W/ACTICIDE IMS             </t>
  </si>
  <si>
    <t>Analytical - BL_Misc_01B</t>
  </si>
  <si>
    <t>Light Solvent</t>
  </si>
  <si>
    <t>0.996 - 1.020</t>
  </si>
  <si>
    <t xml:space="preserve">4OA49001                           </t>
  </si>
  <si>
    <t xml:space="preserve">LIQ IMPROVED FRESH SANI CONSMR                    </t>
  </si>
  <si>
    <t>Analytical - BL_Sani_06A</t>
  </si>
  <si>
    <t>Colorless to Slight Yellow</t>
  </si>
  <si>
    <t>Fresh Green Apple</t>
  </si>
  <si>
    <t>0.995 - 1.045</t>
  </si>
  <si>
    <t>5.0 - 7.5</t>
  </si>
  <si>
    <t>0.52 - 0.55</t>
  </si>
  <si>
    <t xml:space="preserve">4OA62301                           </t>
  </si>
  <si>
    <t xml:space="preserve">LIQ GB HAND CLEANER 2008                          </t>
  </si>
  <si>
    <t>Analytical - BL_MUR_03C</t>
  </si>
  <si>
    <t>Thin Opaque Solution</t>
  </si>
  <si>
    <t>Fresh Orange</t>
  </si>
  <si>
    <t xml:space="preserve">4OA89001                           </t>
  </si>
  <si>
    <t xml:space="preserve">LIQ IMPROVED LEMON SANI CONSMR                    </t>
  </si>
  <si>
    <t>Fresh Lemon</t>
  </si>
  <si>
    <t xml:space="preserve">4OB10801                           </t>
  </si>
  <si>
    <t>Analytical - BL_CHG_02A</t>
  </si>
  <si>
    <t>5.0 - 8.0</t>
  </si>
  <si>
    <t xml:space="preserve">4OB16401                           </t>
  </si>
  <si>
    <t xml:space="preserve">LIQ PDI ADHESIVE TAPE REM                         </t>
  </si>
  <si>
    <t>Analytical - BL_Misc_01F</t>
  </si>
  <si>
    <t>Mineral Spirits</t>
  </si>
  <si>
    <t>0.750 - 0.760</t>
  </si>
  <si>
    <t xml:space="preserve">4OB22301                           </t>
  </si>
  <si>
    <t xml:space="preserve">LIQ CLEAN-SITE THIOSULFATE                        </t>
  </si>
  <si>
    <t>Analytical - BL_Misc_03A</t>
  </si>
  <si>
    <t>0.913 – 0.923</t>
  </si>
  <si>
    <t xml:space="preserve">4OB35301                           </t>
  </si>
  <si>
    <t xml:space="preserve">LIQ RANN-MED IPA 70%                              </t>
  </si>
  <si>
    <t>Analytical - BL_Misc_12A</t>
  </si>
  <si>
    <t>68.0 - 72.0</t>
  </si>
  <si>
    <t xml:space="preserve">4OB69001                           </t>
  </si>
  <si>
    <t xml:space="preserve">LIQ MINT SCENTED ADHESIVE REM                     </t>
  </si>
  <si>
    <t>Analytical - BL_Misc_01G</t>
  </si>
  <si>
    <t>Mint with Mineral Spirits Undernote</t>
  </si>
  <si>
    <t>0.755 – 0.765</t>
  </si>
  <si>
    <t xml:space="preserve">4OC22301                           </t>
  </si>
  <si>
    <t>Clear Liquid with no particulate matter</t>
  </si>
  <si>
    <t>4.5 – 7.0</t>
  </si>
  <si>
    <t>0.765 – 0.945</t>
  </si>
  <si>
    <t xml:space="preserve">4OD20301                           </t>
  </si>
  <si>
    <t xml:space="preserve">LIQ ALCO HAND SANIT SOL + ALOE    .               </t>
  </si>
  <si>
    <t>0.888 – 0.898</t>
  </si>
  <si>
    <t xml:space="preserve">4OD22201                           </t>
  </si>
  <si>
    <t xml:space="preserve">LIQ ACTION TWLT SOLUTION                          </t>
  </si>
  <si>
    <t>Analytical - BL_Misc_08A</t>
  </si>
  <si>
    <t>Translucent to Slightly Hazy Liquid</t>
  </si>
  <si>
    <t>Citrus</t>
  </si>
  <si>
    <t>5.50 – 6.50</t>
  </si>
  <si>
    <t xml:space="preserve">4OD30201                           </t>
  </si>
  <si>
    <t xml:space="preserve">LIQ ANTIFOG LENS SOLUTION                         </t>
  </si>
  <si>
    <t>Analytical - BL_Misc_03C</t>
  </si>
  <si>
    <t>Slight Isopropyl Alcohol</t>
  </si>
  <si>
    <t>0.948 – 0.958</t>
  </si>
  <si>
    <t xml:space="preserve">4OD74801                           </t>
  </si>
  <si>
    <t>Analytical - BL_Misc_06C
(Same as "B" except for contamination)</t>
  </si>
  <si>
    <t xml:space="preserve">4OH46001                           </t>
  </si>
  <si>
    <t xml:space="preserve">LIQ NEUT DP CLN SPRT #1430-050                    </t>
  </si>
  <si>
    <t>Analytical - BL_NEUT_01B</t>
  </si>
  <si>
    <t>Characteristic</t>
  </si>
  <si>
    <t>0.45 – 0.55
(TM891)</t>
  </si>
  <si>
    <t xml:space="preserve">4OL96201                           </t>
  </si>
  <si>
    <t xml:space="preserve">LIQ BZK 0.133%                                    </t>
  </si>
  <si>
    <t>Analytical - BLR_BZK_05A</t>
  </si>
  <si>
    <t xml:space="preserve">4OP01101                           </t>
  </si>
  <si>
    <t xml:space="preserve">LIQ KIRKL SOL GREEN APPLE                         </t>
  </si>
  <si>
    <t>Analytical - BL_Sani_07B</t>
  </si>
  <si>
    <t>Yellowish</t>
  </si>
  <si>
    <t>Uniform solution</t>
  </si>
  <si>
    <t>Fruity/Floral/Green Apple</t>
  </si>
  <si>
    <t>0.981 - 0.991</t>
  </si>
  <si>
    <t>5.5 - 8.0</t>
  </si>
  <si>
    <t>0.48 - 0.52</t>
  </si>
  <si>
    <t>9.5 - 10.1</t>
  </si>
  <si>
    <t xml:space="preserve">4OP13501                           </t>
  </si>
  <si>
    <t xml:space="preserve">LIQ ORANGE CONSUMER SANI SOL.                     </t>
  </si>
  <si>
    <t>Analytical - BL_Sani_07A</t>
  </si>
  <si>
    <t>0.976 - 0.991</t>
  </si>
  <si>
    <t xml:space="preserve">4OP19901                           </t>
  </si>
  <si>
    <t xml:space="preserve">LIQ IMPROVED FRESH CONSUMER SANI 9480--5 MOD2     </t>
  </si>
  <si>
    <t>Analytical - BL_Sani_08A</t>
  </si>
  <si>
    <t xml:space="preserve">LIQ NEUT MAKEUP REM CLEANS FORM# 1497-007         </t>
  </si>
  <si>
    <t>Analytical - BL_NEUT_03A</t>
  </si>
  <si>
    <t>5.0 – 6.0</t>
  </si>
  <si>
    <t xml:space="preserve">4OP21401                           </t>
  </si>
  <si>
    <t xml:space="preserve">LIQ KIRK SOL. CLOTH LEMON                         </t>
  </si>
  <si>
    <t xml:space="preserve">4OP22801                           </t>
  </si>
  <si>
    <t xml:space="preserve">LIQ FRAGRANCE FREE CONSUMER SANI 9480-5 MOD 2     </t>
  </si>
  <si>
    <t>Analytical - BL_Sani_08B</t>
  </si>
  <si>
    <t>Slight Solvent</t>
  </si>
  <si>
    <t>0.295 - 0.325</t>
  </si>
  <si>
    <t xml:space="preserve">4OP27901                           </t>
  </si>
  <si>
    <t xml:space="preserve">LIQ KORRES POMEGRANATE F# 11981-089               </t>
  </si>
  <si>
    <t>Analytical - BL_MUR_02A</t>
  </si>
  <si>
    <t>White to Off-White Homogenous Liquid</t>
  </si>
  <si>
    <t>Characteristic of Takasago “Pomegranate MOD 3 RW-4865/3” Fragranced base</t>
  </si>
  <si>
    <t>0.54 – 0.66 w/w</t>
  </si>
  <si>
    <t>0.41 – 0.51 w/w</t>
  </si>
  <si>
    <t>0.15 – 0.20 w/w</t>
  </si>
  <si>
    <t xml:space="preserve">4OP33801                           </t>
  </si>
  <si>
    <t xml:space="preserve">LIQ BIORE GRN TEA KAO# 5036600031 &amp; 1034100031    </t>
  </si>
  <si>
    <t>Analytical - BL_Misc_07A</t>
  </si>
  <si>
    <t>Clarity:clear to slightly hazy 
Color: colorless
Texture: water-thin
Form: liquid</t>
  </si>
  <si>
    <t>Close match to standard</t>
  </si>
  <si>
    <t>3.8 - 4.5</t>
  </si>
  <si>
    <t xml:space="preserve">4OP34501                           </t>
  </si>
  <si>
    <t xml:space="preserve">LIQ AVON MAKE-UP REMOVER                          </t>
  </si>
  <si>
    <t>Analytical - BL_MUR_04A</t>
  </si>
  <si>
    <t>To Match Standard</t>
  </si>
  <si>
    <t>0.9750 – 1.0150</t>
  </si>
  <si>
    <t>Positive</t>
  </si>
  <si>
    <t xml:space="preserve">4OP35201                           </t>
  </si>
  <si>
    <t xml:space="preserve">LIQ NON-ALCOHOL ANTISTATIC SOL                    </t>
  </si>
  <si>
    <t>Analytical - BL_Misc_01C</t>
  </si>
  <si>
    <t>0.998 – 1.000</t>
  </si>
  <si>
    <t xml:space="preserve">4OP37801                           </t>
  </si>
  <si>
    <t xml:space="preserve">LIQ TAKE IT ALL OFF FACIAL CLEANSER SOLUTION      </t>
  </si>
  <si>
    <t>Analytical - BL_MUR_03A</t>
  </si>
  <si>
    <t>Unscented</t>
  </si>
  <si>
    <t xml:space="preserve">4OP40001                           </t>
  </si>
  <si>
    <t xml:space="preserve">LIQ IMPROVE FRESH CONS SANI-CR                    </t>
  </si>
  <si>
    <t>Analytical - BL_Sani_08C</t>
  </si>
  <si>
    <t xml:space="preserve">4OP48501                           </t>
  </si>
  <si>
    <t xml:space="preserve">LIQ KORRES MILK PROTEINS F# 11981-085             </t>
  </si>
  <si>
    <t>Analytical - BL_MUR_02B</t>
  </si>
  <si>
    <t>Characteristic of Takasago “Milk Proteins MOD 3 RW-4866/3” Fragranced base</t>
  </si>
  <si>
    <t>4.5 – 5.0</t>
  </si>
  <si>
    <t>0.72 – 0.88 w/w</t>
  </si>
  <si>
    <t>0.28 – 0.34 w/w</t>
  </si>
  <si>
    <t>0.18 – 0.24 w/w</t>
  </si>
  <si>
    <t xml:space="preserve">4OP50001                           </t>
  </si>
  <si>
    <t xml:space="preserve">LIQ FRAGRANCE FREE CONSUMER SANI-CR               </t>
  </si>
  <si>
    <t xml:space="preserve">4OP52701                           </t>
  </si>
  <si>
    <t>LIQ TARGET ALC HND SANI W/ FRAG, ALOE, &amp; VITAMIN E</t>
  </si>
  <si>
    <t>Analytical - BL_Sani_10A</t>
  </si>
  <si>
    <t>Alcohol (subtle Aloe notes)</t>
  </si>
  <si>
    <t xml:space="preserve">4OP60101                           </t>
  </si>
  <si>
    <t xml:space="preserve">LIQ NEUT HYDRATING #1381-102                      </t>
  </si>
  <si>
    <t>Run &amp; Report
(TM203)</t>
  </si>
  <si>
    <t xml:space="preserve">4OP86201                           </t>
  </si>
  <si>
    <t xml:space="preserve">4OQ18101                           </t>
  </si>
  <si>
    <t xml:space="preserve">LIQ TRIPLE TEA FCL CLNSR SOL                      </t>
  </si>
  <si>
    <t xml:space="preserve">4OQ22801                           </t>
  </si>
  <si>
    <t xml:space="preserve">LIQ ALL PURPOSE LINEN C-2 FOR                     </t>
  </si>
  <si>
    <t>Analytical - BL_Misc_02B</t>
  </si>
  <si>
    <t>Linen/Alcohol</t>
  </si>
  <si>
    <t>0.980 – 0.990</t>
  </si>
  <si>
    <t>9.0 – 10.0</t>
  </si>
  <si>
    <t xml:space="preserve">4OQ59601                           </t>
  </si>
  <si>
    <t xml:space="preserve">LIQ ANTIBACTERIAL SOLUTION                        </t>
  </si>
  <si>
    <t>Analytical - BL_AntiBac_01B</t>
  </si>
  <si>
    <t>0.28 – 0.32</t>
  </si>
  <si>
    <t xml:space="preserve">4OQ72901                           </t>
  </si>
  <si>
    <t xml:space="preserve">LIQ EASY CLEAN SOLUTION                           </t>
  </si>
  <si>
    <t>Analytical - BLR_BZK_07A</t>
  </si>
  <si>
    <t>Clear to Slightly Hazy Liquid</t>
  </si>
  <si>
    <t>0.991 – 1.001</t>
  </si>
  <si>
    <t>0.0570 – 0.0630</t>
  </si>
  <si>
    <t xml:space="preserve">4OS40701                           </t>
  </si>
  <si>
    <t>Analytical - BL_CHG_02B</t>
  </si>
  <si>
    <t xml:space="preserve">4OS43901                           </t>
  </si>
  <si>
    <t xml:space="preserve">LIQ N.P. GENERIC L.G. SOLUTION                    </t>
  </si>
  <si>
    <t>Analytical - BL_Misc_02A</t>
  </si>
  <si>
    <t>Hazy Liquid</t>
  </si>
  <si>
    <t>Lemon</t>
  </si>
  <si>
    <t>1.047 – 1.067</t>
  </si>
  <si>
    <t>2.0 – 2.6</t>
  </si>
  <si>
    <t xml:space="preserve">4OS63901                           </t>
  </si>
  <si>
    <t xml:space="preserve">LIQ SALISWAB SOLUTION                             </t>
  </si>
  <si>
    <t>Analytical - BL_Misc_02C</t>
  </si>
  <si>
    <t>Colorless to slight grey tint</t>
  </si>
  <si>
    <t>Black Currant</t>
  </si>
  <si>
    <t>1.135 – 1.145</t>
  </si>
  <si>
    <t>3.50 – 4.00</t>
  </si>
  <si>
    <t xml:space="preserve">4OS82101                           </t>
  </si>
  <si>
    <t xml:space="preserve">LIQ POVIDONE IODINE 0.75% SCRU                    </t>
  </si>
  <si>
    <t>Analytical - BL_Iodine_01C</t>
  </si>
  <si>
    <t>0.83 - 0.87</t>
  </si>
  <si>
    <t xml:space="preserve">4OU16501                           </t>
  </si>
  <si>
    <t>Analytical - BL_Sani_08E</t>
  </si>
  <si>
    <t xml:space="preserve">4OU21401                           </t>
  </si>
  <si>
    <t xml:space="preserve">LIQ IMPROVED FRESH CONS SANI                      </t>
  </si>
  <si>
    <t>Analytical - BL_Sani_08F</t>
  </si>
  <si>
    <t>0.52 – 0.55</t>
  </si>
  <si>
    <t xml:space="preserve">4OU43001                           </t>
  </si>
  <si>
    <t>Analytical - BL_Sani_08G</t>
  </si>
  <si>
    <t xml:space="preserve">4OX11001                           </t>
  </si>
  <si>
    <t xml:space="preserve">LIQ CONCENTRATE C FOR AWAD CIT                    </t>
  </si>
  <si>
    <t>Analytical - BL_Misc_03B</t>
  </si>
  <si>
    <t>Yellow</t>
  </si>
  <si>
    <t>Clear, Semi viscous liquid with no particulate matter</t>
  </si>
  <si>
    <t>Slightly Bland</t>
  </si>
  <si>
    <t>1.043 – 1.055</t>
  </si>
  <si>
    <t xml:space="preserve">4OX41101                           </t>
  </si>
  <si>
    <t>29.0 – 31.0</t>
  </si>
  <si>
    <t xml:space="preserve">4OX50101                           </t>
  </si>
  <si>
    <t xml:space="preserve">LIQ 0.50% BZK SANITIZER SOLUTION                  </t>
  </si>
  <si>
    <t>Analytical - BLR_BZK_03B</t>
  </si>
  <si>
    <t>Clear Liquid with no Particulate Matter</t>
  </si>
  <si>
    <t>0.465 - 0.535</t>
  </si>
  <si>
    <t>4OQ21401</t>
  </si>
  <si>
    <t>LIQ DEEP ACTION FACIAL SOLUTION</t>
  </si>
  <si>
    <t>Fruity/Floral</t>
  </si>
  <si>
    <t>0.170 - 0.230</t>
  </si>
  <si>
    <t>4OP71501</t>
  </si>
  <si>
    <t>LIQ CARBOPOL FREE-ALCOHOL HAND SANITIZER SOLUTION PLUS ALOE &amp; VITAMIN E</t>
  </si>
  <si>
    <t>Certificate of Analysis</t>
  </si>
  <si>
    <t>Certificate of Irradiation</t>
  </si>
  <si>
    <t>Visual Inspection: Color
(Visual / Organoleptic)</t>
  </si>
  <si>
    <t>Visual Inspection: Odor
(Visual / Organoleptic)</t>
  </si>
  <si>
    <t>Visual Inspection: Appearance / Matches Embossing Pattern
(Visual / Organoleptic)</t>
  </si>
  <si>
    <t>Basis Weight (GSM)
(TM101)</t>
  </si>
  <si>
    <t>Basis Weight (GSY)
(TM101)</t>
  </si>
  <si>
    <t>Basis Weight (Lb/Ream)
(TM101)</t>
  </si>
  <si>
    <t>Perf Size
(CofA)</t>
  </si>
  <si>
    <t>Measurement:  Towel Width</t>
  </si>
  <si>
    <t>Caliper
(TM102)</t>
  </si>
  <si>
    <t>Caliper - 1 ply
(TM102)</t>
  </si>
  <si>
    <t>Caliper After Slitter
(TM102)</t>
  </si>
  <si>
    <t>Caliper At Point of Manufacture
(TM102)</t>
  </si>
  <si>
    <t>Tensile Strength Dry MD (g/in)
(TM103)</t>
  </si>
  <si>
    <t>Tensile Strength Dry CD (g/in)
(TM103)</t>
  </si>
  <si>
    <t>Tensile Strength Wet MD (g/in)
(TM103)</t>
  </si>
  <si>
    <t>Tensile Strength Wet CD (g/in)
(TM103)</t>
  </si>
  <si>
    <t>Wet MD / Wet CD Ratio
(TM103)</t>
  </si>
  <si>
    <t>Measurement: Roll Width</t>
  </si>
  <si>
    <t>Measurement: Roll Diameter</t>
  </si>
  <si>
    <t>Measurement: Core ID</t>
  </si>
  <si>
    <t>Stretch (MD)
(CofA)</t>
  </si>
  <si>
    <t>Tensile Strength Dry MD (g/in)
Post Irradiation
(TM103)</t>
  </si>
  <si>
    <t>Tensile Strength Dry CD (g/in)
Post Irradiation
(TM103)</t>
  </si>
  <si>
    <t>Tensile Strength Wet MD (g/in)
Post Irradiation
(TM103)</t>
  </si>
  <si>
    <t>Tensile Strength Wet CD (g/in)
Post Irradiation
(TM103)</t>
  </si>
  <si>
    <t>Swab Length, Overall
(TM109)</t>
  </si>
  <si>
    <t>Mitt Width
(TM109)</t>
  </si>
  <si>
    <t>Mitt Length
(TM109)</t>
  </si>
  <si>
    <t>Mitt Thickness
(TM109)</t>
  </si>
  <si>
    <t>Use Test - Solvents
(TM109)</t>
  </si>
  <si>
    <t>Scrub Test
(TM109)</t>
  </si>
  <si>
    <t>Tuft Adhesion
(TM109)</t>
  </si>
  <si>
    <t>Tuft Diameter
(TM109)</t>
  </si>
  <si>
    <t>Tuft Cushion (length)
(TM109)</t>
  </si>
  <si>
    <t>Stick Wall Thickness</t>
  </si>
  <si>
    <t>Stick Length</t>
  </si>
  <si>
    <t>Free Stick Length</t>
  </si>
  <si>
    <t>Stick Curvature</t>
  </si>
  <si>
    <t>Swab Weight</t>
  </si>
  <si>
    <t>Use Test – Scrub / Solvent / Product</t>
  </si>
  <si>
    <t xml:space="preserve">3OQ845                             </t>
  </si>
  <si>
    <t xml:space="preserve">AP1 SG SH-PP-25 30"                               </t>
  </si>
  <si>
    <t>Analytical - Applicator_01A</t>
  </si>
  <si>
    <t>Meets Specs</t>
  </si>
  <si>
    <t>22.5 - 27.5</t>
  </si>
  <si>
    <t>779 - 3021</t>
  </si>
  <si>
    <t>126 - 746</t>
  </si>
  <si>
    <t>29.875 - 30.125</t>
  </si>
  <si>
    <t>44 - 46</t>
  </si>
  <si>
    <t xml:space="preserve">3AP148                             </t>
  </si>
  <si>
    <t xml:space="preserve">AP1 SG SHM-PP-35 GSM 31"                          </t>
  </si>
  <si>
    <t>Analytical - Applicator_01B</t>
  </si>
  <si>
    <t>31.5 - 38.5</t>
  </si>
  <si>
    <t>0.352 - 0.748mm</t>
  </si>
  <si>
    <t>30.875 - 31.125</t>
  </si>
  <si>
    <t>38.0 - 42.0</t>
  </si>
  <si>
    <t>0.35 - 0.45mm</t>
  </si>
  <si>
    <t>2054 - 4108</t>
  </si>
  <si>
    <t>513 - 1130</t>
  </si>
  <si>
    <t>1.125 - 1.25</t>
  </si>
  <si>
    <t>20.0 - 21.5</t>
  </si>
  <si>
    <t xml:space="preserve">3DQ630N                            </t>
  </si>
  <si>
    <t xml:space="preserve">AP1 SG THERMAL SH-PP-40 32"                       </t>
  </si>
  <si>
    <t>Analytical - Applicator_01D</t>
  </si>
  <si>
    <t>0.35 – 0.45 mm</t>
  </si>
  <si>
    <t>31.875 - 32.125</t>
  </si>
  <si>
    <t>44 - 47</t>
  </si>
  <si>
    <t xml:space="preserve">3OQ890N                            </t>
  </si>
  <si>
    <t xml:space="preserve">AP1 SG THERMAL SH-PP-40 36"                       </t>
  </si>
  <si>
    <t>Analytical - Applicator_01E</t>
  </si>
  <si>
    <t>0.35 - 0.45 mm</t>
  </si>
  <si>
    <t>35.875 - 36.125</t>
  </si>
  <si>
    <t xml:space="preserve">3OQ890                             </t>
  </si>
  <si>
    <t xml:space="preserve">AP1 SP SPUN 50G 100% PET 30"                      </t>
  </si>
  <si>
    <t>Analytical - Applicator_01F</t>
  </si>
  <si>
    <t>45.0 - 55.0</t>
  </si>
  <si>
    <t>0.51 - 0.63 mm</t>
  </si>
  <si>
    <t>6675 - 9447</t>
  </si>
  <si>
    <t>1801 - 2821</t>
  </si>
  <si>
    <t>29.75 - 30.25</t>
  </si>
  <si>
    <t xml:space="preserve">AP1 CO SPUNBOND-AT 53.8G 1.188                    </t>
  </si>
  <si>
    <t>Analytical - Applicator_01G</t>
  </si>
  <si>
    <t>48.4 - 59.2</t>
  </si>
  <si>
    <t>11.3 - 24.7 mils</t>
  </si>
  <si>
    <t>1914 - 5046</t>
  </si>
  <si>
    <t>1334 - 3346</t>
  </si>
  <si>
    <t>64.4 - 78.8</t>
  </si>
  <si>
    <t>0.015 - 0.029 in</t>
  </si>
  <si>
    <t>3314 - 4458</t>
  </si>
  <si>
    <t>1414 - 2936</t>
  </si>
  <si>
    <t>32.4 - 39.6</t>
  </si>
  <si>
    <t>950 - 3450</t>
  </si>
  <si>
    <t>975 - 2325</t>
  </si>
  <si>
    <t>320 - 2120</t>
  </si>
  <si>
    <t>480 - 1380</t>
  </si>
  <si>
    <t>27.375 - 27.625</t>
  </si>
  <si>
    <t>43 - 47</t>
  </si>
  <si>
    <t xml:space="preserve">3OP715                             </t>
  </si>
  <si>
    <t xml:space="preserve">AP1 AH GR 12358 36G MICREX 5.5"                   </t>
  </si>
  <si>
    <t>Analytical - Applicator_02B</t>
  </si>
  <si>
    <t>5.375 - 5.625</t>
  </si>
  <si>
    <t>&lt;=50 lbs</t>
  </si>
  <si>
    <t>Analytical - Applicator_03A</t>
  </si>
  <si>
    <t>49.5 - 60.5</t>
  </si>
  <si>
    <t>3292 - 6838</t>
  </si>
  <si>
    <t>764 - 1586</t>
  </si>
  <si>
    <t>2785 - 5785</t>
  </si>
  <si>
    <t>692 - 1438</t>
  </si>
  <si>
    <t>37.3 - 37.7</t>
  </si>
  <si>
    <t>2340 - 4860</t>
  </si>
  <si>
    <t>451 - 1250</t>
  </si>
  <si>
    <t>2345 - 3745</t>
  </si>
  <si>
    <t>559 - 1061</t>
  </si>
  <si>
    <t>2000 - 5000</t>
  </si>
  <si>
    <t>900 - 2200</t>
  </si>
  <si>
    <t>800 - 2600</t>
  </si>
  <si>
    <t>250 - 1250</t>
  </si>
  <si>
    <t>7.75 - 8.00</t>
  </si>
  <si>
    <t>24.875 - 25.125</t>
  </si>
  <si>
    <t xml:space="preserve">3OH460                             </t>
  </si>
  <si>
    <t xml:space="preserve">AP1 AH SP 55G 63/37 G256 6"                       </t>
  </si>
  <si>
    <t>Analytical - Applicator_05A</t>
  </si>
  <si>
    <t xml:space="preserve">3OP156                             </t>
  </si>
  <si>
    <t xml:space="preserve">AP1 SP SPUN 40G 50/50 T - 8 32                    </t>
  </si>
  <si>
    <t>Analytical - Applicator_06A</t>
  </si>
  <si>
    <t>36.0 - 44.0</t>
  </si>
  <si>
    <t>0.55 - 0.67 mm</t>
  </si>
  <si>
    <t>3235 - 5391</t>
  </si>
  <si>
    <t>1558 - 2242</t>
  </si>
  <si>
    <t>42 - 46</t>
  </si>
  <si>
    <t xml:space="preserve">3AU134                             </t>
  </si>
  <si>
    <t xml:space="preserve">AP1 SP 45G BD 80% VISC/20% 6.375"                 </t>
  </si>
  <si>
    <t>Analytical - Applicator_06B</t>
  </si>
  <si>
    <t>40.5 - 49.5</t>
  </si>
  <si>
    <t>0.48 - 0.61mm</t>
  </si>
  <si>
    <t>1538 - 3590</t>
  </si>
  <si>
    <t>1025 - 2050</t>
  </si>
  <si>
    <t>6.25 - 6.50</t>
  </si>
  <si>
    <t>28 - 32</t>
  </si>
  <si>
    <t xml:space="preserve">3CQ125                             </t>
  </si>
  <si>
    <t xml:space="preserve">AP1 SP SPUNLACE45G 100% 35"28"                    </t>
  </si>
  <si>
    <t>0.42 – 0.53mm</t>
  </si>
  <si>
    <t>2413 – 3235</t>
  </si>
  <si>
    <t>1439 – 2056</t>
  </si>
  <si>
    <t xml:space="preserve">3DQ125                             </t>
  </si>
  <si>
    <t xml:space="preserve">AP1 SP 45G FLAT 80% VISC/20%                      </t>
  </si>
  <si>
    <t>0.40 – 0.52 mm</t>
  </si>
  <si>
    <t>1797 – 3338</t>
  </si>
  <si>
    <t>1027 – 2056</t>
  </si>
  <si>
    <t xml:space="preserve">3DQ139                             </t>
  </si>
  <si>
    <t xml:space="preserve">AP1 SP 45G FLAT80% VISC/20% 32                    </t>
  </si>
  <si>
    <t>Analytical - Applicator_06E</t>
  </si>
  <si>
    <t xml:space="preserve">3OA621                             </t>
  </si>
  <si>
    <t xml:space="preserve">AP3 SP SPUN 100% 45G 9.8" BDOT                    </t>
  </si>
  <si>
    <t>Analytical - Applicator_06F</t>
  </si>
  <si>
    <t>0.48 - 0.61 mm</t>
  </si>
  <si>
    <t>9.675 - 9.925</t>
  </si>
  <si>
    <t xml:space="preserve">3OA426                             </t>
  </si>
  <si>
    <t>0.80 - 0.97 mm</t>
  </si>
  <si>
    <t>3800 - 6270</t>
  </si>
  <si>
    <t>1200 - 2100</t>
  </si>
  <si>
    <t>7.875 -8.125</t>
  </si>
  <si>
    <t>45 - 60</t>
  </si>
  <si>
    <t xml:space="preserve">3OA618-A                           </t>
  </si>
  <si>
    <t xml:space="preserve">AP3 AHL SPUN 54G CQBD 8"                          </t>
  </si>
  <si>
    <t>Analytical - Applicator_06H</t>
  </si>
  <si>
    <t>3400 - 6950</t>
  </si>
  <si>
    <t>1100 - 2315</t>
  </si>
  <si>
    <t>7.875 - 8.125</t>
  </si>
  <si>
    <t>48 - 60</t>
  </si>
  <si>
    <t xml:space="preserve">3AU228                             </t>
  </si>
  <si>
    <t xml:space="preserve">AP1 SP SPUNLACE 55G 50/50 7.5                     </t>
  </si>
  <si>
    <t>Analytical - Applicator_06I</t>
  </si>
  <si>
    <t>0.50 - 0.64mm</t>
  </si>
  <si>
    <t>4883 - 7967</t>
  </si>
  <si>
    <t>1443 - 2463</t>
  </si>
  <si>
    <t>7.375 - 7.625</t>
  </si>
  <si>
    <t xml:space="preserve">3OQ095                             </t>
  </si>
  <si>
    <t xml:space="preserve">AP3 SPUN 63G QBD 50%VISC/50%PET 30.5"             </t>
  </si>
  <si>
    <t>Analytical - Applicator_06J</t>
  </si>
  <si>
    <t>37.25 - 37.75</t>
  </si>
  <si>
    <t xml:space="preserve">AP1 VJ SPUN 35G 50VIS/50 TENCEL 30"               </t>
  </si>
  <si>
    <t>26.75 - 27.25</t>
  </si>
  <si>
    <t xml:space="preserve">AP1 SP SPUN 35G 50 VIS/50 TENCEL 30"              </t>
  </si>
  <si>
    <t>Analytical - Applicator_07D</t>
  </si>
  <si>
    <t xml:space="preserve">3OP590                             </t>
  </si>
  <si>
    <t xml:space="preserve">AP1 SP SPUN 35G 50VIS/50 TENCEL 36"               </t>
  </si>
  <si>
    <t>Analytical - Applicator_07E</t>
  </si>
  <si>
    <t>35.75 - 36.25</t>
  </si>
  <si>
    <t xml:space="preserve">3OP495                             </t>
  </si>
  <si>
    <t xml:space="preserve">AP1 SP SPUN 35G 50 VIS/50 TENCEL 37.5"            </t>
  </si>
  <si>
    <t>Analytical - Applicator_07F</t>
  </si>
  <si>
    <t xml:space="preserve">3OH115                             </t>
  </si>
  <si>
    <t>6.85 - 7.35</t>
  </si>
  <si>
    <t>27.75 - 28.25</t>
  </si>
  <si>
    <t>34.75 - 35.25</t>
  </si>
  <si>
    <t xml:space="preserve">3OP490                             </t>
  </si>
  <si>
    <t xml:space="preserve">AP1 VJ 40G 50/50 32#                              </t>
  </si>
  <si>
    <t>Analytical - Applicator_07J</t>
  </si>
  <si>
    <t>3343 - 4350</t>
  </si>
  <si>
    <t>1030 - 1546</t>
  </si>
  <si>
    <t xml:space="preserve">3BJ141                             </t>
  </si>
  <si>
    <t xml:space="preserve">AP1 VJ 43G 40/60 BGDOT 11.625                     </t>
  </si>
  <si>
    <t>Analytical - Applicator_07K</t>
  </si>
  <si>
    <t>38.7 - 47.3</t>
  </si>
  <si>
    <t>0.022 - 0.030</t>
  </si>
  <si>
    <t>3623 - 5650</t>
  </si>
  <si>
    <t>921 - 1535</t>
  </si>
  <si>
    <t>11.5 - 11.75</t>
  </si>
  <si>
    <t xml:space="preserve">3OU214                             </t>
  </si>
  <si>
    <t xml:space="preserve">AP1 SP 45GBD 80% VISC/20% 8"                      </t>
  </si>
  <si>
    <t>Analytical - Applicator_07L</t>
  </si>
  <si>
    <t>1542 - 3598</t>
  </si>
  <si>
    <t>1028 - 2056</t>
  </si>
  <si>
    <t xml:space="preserve">3OP338                             </t>
  </si>
  <si>
    <t xml:space="preserve">AP1 SP 45G 15CTN/85V SD 20.50"                    </t>
  </si>
  <si>
    <t>Analytical - Applicator_07M</t>
  </si>
  <si>
    <t>0.56 - 0.68 mm</t>
  </si>
  <si>
    <t>1417 - 2817</t>
  </si>
  <si>
    <t>1131 - 2055</t>
  </si>
  <si>
    <t>20.25 - 20.75</t>
  </si>
  <si>
    <t xml:space="preserve">3OP895                             </t>
  </si>
  <si>
    <t xml:space="preserve">AP1 SP 45G 15CTN/85V SD 25.5"                     </t>
  </si>
  <si>
    <t>Analytical - Applicator_07N</t>
  </si>
  <si>
    <t>25.25 - 25.75</t>
  </si>
  <si>
    <t xml:space="preserve">AP1 SP 45G 15COTTON/85 VISC SD 30"                </t>
  </si>
  <si>
    <t>Analytical - Applicator_07O</t>
  </si>
  <si>
    <t xml:space="preserve">3OH155                             </t>
  </si>
  <si>
    <t xml:space="preserve">AP1 SP 45G 15% CTN/85% VISC SD 8"                 </t>
  </si>
  <si>
    <t>Analytical - Applicator_07P</t>
  </si>
  <si>
    <t>1027 - 1643</t>
  </si>
  <si>
    <t>7.75 - 8.25</t>
  </si>
  <si>
    <t xml:space="preserve">3OA623                             </t>
  </si>
  <si>
    <t xml:space="preserve">AP3 SP SPUN 50G ABRAS SD 9.8"                     </t>
  </si>
  <si>
    <t>Analytical - Applicator_07Q</t>
  </si>
  <si>
    <t>0.58 - 0.82 mm</t>
  </si>
  <si>
    <t>2725 - 4465</t>
  </si>
  <si>
    <t>668 - 2054</t>
  </si>
  <si>
    <t xml:space="preserve">3OP135                             </t>
  </si>
  <si>
    <t xml:space="preserve">AP1 SP SPUN 50G ABRAS SD 32"                      </t>
  </si>
  <si>
    <t>Analytical - Applicator_07R</t>
  </si>
  <si>
    <t xml:space="preserve">3OP142                             </t>
  </si>
  <si>
    <t xml:space="preserve">AP1 SP SPUN 63 G QBD 6"                           </t>
  </si>
  <si>
    <t>Analytical - Applicator_07S</t>
  </si>
  <si>
    <t>4981 - 6772</t>
  </si>
  <si>
    <t>1558 - 2066</t>
  </si>
  <si>
    <t>5.875 - 6.125</t>
  </si>
  <si>
    <t xml:space="preserve">3OJ213                             </t>
  </si>
  <si>
    <t xml:space="preserve">AP1 VJ 40 GSM 50% VISC/50% PET 12"                </t>
  </si>
  <si>
    <t>Analytical - Applicator_08A</t>
  </si>
  <si>
    <t>36 - 44</t>
  </si>
  <si>
    <t>11.875 - 12.125</t>
  </si>
  <si>
    <t xml:space="preserve">3OJ660                             </t>
  </si>
  <si>
    <t xml:space="preserve">AP1 VJ 43G 100% VISC BIG DOT 8"                   </t>
  </si>
  <si>
    <t>Analytical - Applicator_08B</t>
  </si>
  <si>
    <t>0.48 - 0.62 mm</t>
  </si>
  <si>
    <t>1958 - 2547</t>
  </si>
  <si>
    <t>616 - 924</t>
  </si>
  <si>
    <t xml:space="preserve">3OQ500                             </t>
  </si>
  <si>
    <t xml:space="preserve">AP1 DX GR 10178 38.2 GSM 30"                      </t>
  </si>
  <si>
    <t>Analytical - Applicator_09A</t>
  </si>
  <si>
    <t>7 - 11 mils</t>
  </si>
  <si>
    <t>1000 - 4000</t>
  </si>
  <si>
    <t>300 - 800</t>
  </si>
  <si>
    <t>5.9375 - 6.0625</t>
  </si>
  <si>
    <t xml:space="preserve">3AD659                             </t>
  </si>
  <si>
    <t>AP1 SG THERMAL SH-PP-40 7.875</t>
  </si>
  <si>
    <t>Analytical - Applicator_10A</t>
  </si>
  <si>
    <t>38 - 42</t>
  </si>
  <si>
    <t>7.75 - 8.0</t>
  </si>
  <si>
    <t>31 - 33</t>
  </si>
  <si>
    <t xml:space="preserve">3BU872                             </t>
  </si>
  <si>
    <t xml:space="preserve">AP1 SG THERMAL SH-PP-40 11.75                     </t>
  </si>
  <si>
    <t>2054 – 4108</t>
  </si>
  <si>
    <t>513 – 1130</t>
  </si>
  <si>
    <t>11.625 - 11.875</t>
  </si>
  <si>
    <t xml:space="preserve">3DQ630                             </t>
  </si>
  <si>
    <t>Analytical - Applicator_10C</t>
  </si>
  <si>
    <t xml:space="preserve">3DQ595                             </t>
  </si>
  <si>
    <t xml:space="preserve">AP1 SG THERMAL SH-PP-40 30"                       </t>
  </si>
  <si>
    <t>Analytical - Applicator_10D</t>
  </si>
  <si>
    <t>0.35 – 0.45mm</t>
  </si>
  <si>
    <t xml:space="preserve">3DQ595N                            </t>
  </si>
  <si>
    <t>2055 – 4108</t>
  </si>
  <si>
    <t xml:space="preserve">3AH247                             </t>
  </si>
  <si>
    <t xml:space="preserve">AP1 SP 50 G 100% PET 7"                           </t>
  </si>
  <si>
    <t>Analytical - Applicator_10E</t>
  </si>
  <si>
    <t>0.54 - 0.66mm</t>
  </si>
  <si>
    <t>&gt;=6675</t>
  </si>
  <si>
    <t>&gt;=2050</t>
  </si>
  <si>
    <t>6.875 - 7.125</t>
  </si>
  <si>
    <t xml:space="preserve">3AU132                             </t>
  </si>
  <si>
    <t xml:space="preserve">AP1 SP 50G 100% PET 11.75"                        </t>
  </si>
  <si>
    <t>Analytical - Applicator_10F</t>
  </si>
  <si>
    <t>0.55 - 0.67mm</t>
  </si>
  <si>
    <t>11.5 - 12.0</t>
  </si>
  <si>
    <t xml:space="preserve">3OP280                             </t>
  </si>
  <si>
    <t>Analytical - Applicator_10G</t>
  </si>
  <si>
    <t xml:space="preserve">3OU265                             </t>
  </si>
  <si>
    <t xml:space="preserve">AP1 SP SPUN 50G 100% PET 11.5"                    </t>
  </si>
  <si>
    <t>Analytical - Applicator_10H</t>
  </si>
  <si>
    <t>11.25 - 11.75</t>
  </si>
  <si>
    <t xml:space="preserve">3OQ472                             </t>
  </si>
  <si>
    <t xml:space="preserve">AP1 SP SPUN 100% 45G 32" B-DOT                    </t>
  </si>
  <si>
    <t>Analytical - Applicator_11A</t>
  </si>
  <si>
    <t>0.50 – 0.61 mm</t>
  </si>
  <si>
    <t>1797 – 3697</t>
  </si>
  <si>
    <t>1284 – 2003</t>
  </si>
  <si>
    <t>2.9375 - 3.0625</t>
  </si>
  <si>
    <t xml:space="preserve">3OU120                             </t>
  </si>
  <si>
    <t xml:space="preserve">AP1 SP SPUN45G65/35SMDOT10                        </t>
  </si>
  <si>
    <t>Analytical - Applicator_12A</t>
  </si>
  <si>
    <t>3330 – 4360</t>
  </si>
  <si>
    <t>1230 – 1643</t>
  </si>
  <si>
    <t>9.875 - 10.125</t>
  </si>
  <si>
    <t>36 - 40</t>
  </si>
  <si>
    <t xml:space="preserve">3OA618                             </t>
  </si>
  <si>
    <t xml:space="preserve">AP1 SP SPUNLACE 54G HCQBD 8"                      </t>
  </si>
  <si>
    <t>Analytical - Applicator_29A</t>
  </si>
  <si>
    <t>48.6 - 59.4</t>
  </si>
  <si>
    <t>3800 - 6170</t>
  </si>
  <si>
    <t>1100 - 2200</t>
  </si>
  <si>
    <t>&lt;=4.0</t>
  </si>
  <si>
    <t>30 - 34</t>
  </si>
  <si>
    <t xml:space="preserve">3OQ669                             </t>
  </si>
  <si>
    <t xml:space="preserve">AP1 DX STORA 26 GSY 4.875"                        </t>
  </si>
  <si>
    <t>Analytical - Applicator_13A</t>
  </si>
  <si>
    <t>&gt;=850</t>
  </si>
  <si>
    <t>&gt;=575</t>
  </si>
  <si>
    <t>4.75 - 5.00</t>
  </si>
  <si>
    <t>&lt;=33</t>
  </si>
  <si>
    <t>48.9 - 56.3</t>
  </si>
  <si>
    <t>&gt;=1760</t>
  </si>
  <si>
    <t>&gt;=400</t>
  </si>
  <si>
    <t>1.0625 - 1.3125</t>
  </si>
  <si>
    <t xml:space="preserve">3OP237                             </t>
  </si>
  <si>
    <t xml:space="preserve">AP1 AH GENESIS G18090 35G 27.5"                   </t>
  </si>
  <si>
    <t>Analytical - Applicator_15A</t>
  </si>
  <si>
    <t xml:space="preserve">3OP023                             </t>
  </si>
  <si>
    <t xml:space="preserve">AP1 AH GENESIS G 18090 35G 30"                    </t>
  </si>
  <si>
    <t>Analytical - Applicator_15B</t>
  </si>
  <si>
    <t xml:space="preserve">3OD504                             </t>
  </si>
  <si>
    <t xml:space="preserve">AP1 AH GENESIS G18090 35G 6"                      </t>
  </si>
  <si>
    <t>Analytical - Applicator_15C</t>
  </si>
  <si>
    <t xml:space="preserve">3OU165                             </t>
  </si>
  <si>
    <t xml:space="preserve">AP1 AH GENESIS G 18024 40GSM 11.75"               </t>
  </si>
  <si>
    <t>Analytical - Applicator_15D</t>
  </si>
  <si>
    <t xml:space="preserve">3OQ551                             </t>
  </si>
  <si>
    <t xml:space="preserve">AP1 AH GENESIS G 18024 40 GSM 30"                 </t>
  </si>
  <si>
    <t>Analytical - Applicator_15E</t>
  </si>
  <si>
    <t xml:space="preserve">3OQ869                             </t>
  </si>
  <si>
    <t xml:space="preserve">AP1 AH GENESIS 18024 40 GSM 36"                   </t>
  </si>
  <si>
    <t>Analytical - Applicator_15F</t>
  </si>
  <si>
    <t xml:space="preserve">3OH725                             </t>
  </si>
  <si>
    <t xml:space="preserve">AP1 AH GENESIS G 18024 40GSM 7.875"               </t>
  </si>
  <si>
    <t>Analytical - Applicator_15G</t>
  </si>
  <si>
    <t xml:space="preserve">3OA276                             </t>
  </si>
  <si>
    <t xml:space="preserve">AP1 54GSM GENESIS G 18004 11.5                    </t>
  </si>
  <si>
    <t>Analytical - Applicator_15H</t>
  </si>
  <si>
    <t>47.5 - 60.5</t>
  </si>
  <si>
    <t>&gt;=1500</t>
  </si>
  <si>
    <t>11.375 - 11.625</t>
  </si>
  <si>
    <t xml:space="preserve">3AQ717                             </t>
  </si>
  <si>
    <t xml:space="preserve">AP1 AH 29 GSY GR 12289 30"                        </t>
  </si>
  <si>
    <t>Analytical - Applicator_16A</t>
  </si>
  <si>
    <t>28.875 - 30.125</t>
  </si>
  <si>
    <t xml:space="preserve">3OQ437300                          </t>
  </si>
  <si>
    <t xml:space="preserve">AP1 36 GSM GR 12358 300 COUNT                     </t>
  </si>
  <si>
    <t>Analytical - Applicator_17A</t>
  </si>
  <si>
    <t>12.5 mm x 1.5mm tag</t>
  </si>
  <si>
    <t>185 - 195 mm</t>
  </si>
  <si>
    <t>131.5 - 141.5 mm</t>
  </si>
  <si>
    <t>&gt;=1769</t>
  </si>
  <si>
    <t>&gt;=408</t>
  </si>
  <si>
    <t>1.625 - 1.875</t>
  </si>
  <si>
    <t xml:space="preserve">3AH500                             </t>
  </si>
  <si>
    <t>Analytical - Applicator_19A</t>
  </si>
  <si>
    <t>1430 - 1900</t>
  </si>
  <si>
    <t>1090 - 1345</t>
  </si>
  <si>
    <t>10.6875 - 10.8125</t>
  </si>
  <si>
    <t xml:space="preserve">AP1 BU PAPER CREPE 23# KYM 6"                     </t>
  </si>
  <si>
    <t>Analytical - Applicator_19B</t>
  </si>
  <si>
    <t>21.5 - 24.5</t>
  </si>
  <si>
    <t xml:space="preserve">3BD290                             </t>
  </si>
  <si>
    <t xml:space="preserve">AP1 BU PAPER CREP 23# 7.75" LF                    </t>
  </si>
  <si>
    <t>Analytical - Applicator_20A</t>
  </si>
  <si>
    <t>3.4 - 4.0mils</t>
  </si>
  <si>
    <t>1225 - 3175</t>
  </si>
  <si>
    <t>1134 - 2722</t>
  </si>
  <si>
    <t xml:space="preserve">3OD125                             </t>
  </si>
  <si>
    <t xml:space="preserve">AP1 WA PAPER CREPE 23# 6"                         </t>
  </si>
  <si>
    <t>Analytical - Applicator_21A</t>
  </si>
  <si>
    <t>21.5 – 25.0</t>
  </si>
  <si>
    <t>4.2 – 5.6 mils</t>
  </si>
  <si>
    <t>1543 - 2297</t>
  </si>
  <si>
    <t>1000 – 1952</t>
  </si>
  <si>
    <t>7.6875 - 7.8125</t>
  </si>
  <si>
    <t xml:space="preserve">AP1 WA PAPER CREPE 23# 7.75"                      </t>
  </si>
  <si>
    <t>Analytical - Applicator_22A</t>
  </si>
  <si>
    <t>1000 - 1952</t>
  </si>
  <si>
    <t xml:space="preserve">3OD179                             </t>
  </si>
  <si>
    <t xml:space="preserve">AP1 DX GR 10178 38GSM 6"                          </t>
  </si>
  <si>
    <t>Analytical - Applicator_23A</t>
  </si>
  <si>
    <t>29.0 - 34.8</t>
  </si>
  <si>
    <t>300 – 800</t>
  </si>
  <si>
    <t>7.66 - 7.94</t>
  </si>
  <si>
    <t>0.406 - 0.5"</t>
  </si>
  <si>
    <t>&gt;=0.0625"</t>
  </si>
  <si>
    <t>0.015 - 0.025"</t>
  </si>
  <si>
    <t>&gt;=5.125"</t>
  </si>
  <si>
    <t>-0.125 - 0.125"</t>
  </si>
  <si>
    <t>1.44 - 1.76g</t>
  </si>
  <si>
    <t>7.66 - 7.94"</t>
  </si>
  <si>
    <t>&gt;=0.0625</t>
  </si>
  <si>
    <t>0.47 - 0.53"</t>
  </si>
  <si>
    <t>0.970 - 1.030"</t>
  </si>
  <si>
    <t>0.265 - 0.385"</t>
  </si>
  <si>
    <t>Pass</t>
  </si>
  <si>
    <t>&gt;=1.4 lb.</t>
  </si>
  <si>
    <t xml:space="preserve">SWB SUPER BRUSH FOAM TIP SWABS                    </t>
  </si>
  <si>
    <t>Analytical - Applicator_25B</t>
  </si>
  <si>
    <t>4.690 - 4.810"</t>
  </si>
  <si>
    <t xml:space="preserve">SWB FOAM TIP SWABSTICK FLAT6"                     </t>
  </si>
  <si>
    <t>Analytical - Applicator_25C</t>
  </si>
  <si>
    <t>5.85 - 6.15"</t>
  </si>
  <si>
    <t>1.10 - 1.30"</t>
  </si>
  <si>
    <t>1.16 - 1.36"</t>
  </si>
  <si>
    <t xml:space="preserve">3OS484                             </t>
  </si>
  <si>
    <t>Analytical - Applicator_26A</t>
  </si>
  <si>
    <t>54.0 - 66.0</t>
  </si>
  <si>
    <t>3081 - 6932</t>
  </si>
  <si>
    <t>2568 - 4622</t>
  </si>
  <si>
    <t>1285 - 3338</t>
  </si>
  <si>
    <t xml:space="preserve">3OU125                             </t>
  </si>
  <si>
    <t xml:space="preserve">AP1 SP SPUN 100% RYN 60G 6.25                     </t>
  </si>
  <si>
    <t>Analytical - Applicator_27B</t>
  </si>
  <si>
    <t>6.00 - 6.50</t>
  </si>
  <si>
    <t>30 - 32</t>
  </si>
  <si>
    <t xml:space="preserve">AP1 CO 81.3G SPUN 70/30 1.25"                     </t>
  </si>
  <si>
    <t>Analytical - Applicator_28A</t>
  </si>
  <si>
    <t>21.7 - 29.3 mils</t>
  </si>
  <si>
    <t>2214 - 3186</t>
  </si>
  <si>
    <t>1.125 - 1.375</t>
  </si>
  <si>
    <t xml:space="preserve">AP1 CO 81.3G SPUN 70/30 3"                        </t>
  </si>
  <si>
    <t>Analytical - Applicator_28B</t>
  </si>
  <si>
    <t>2.875 - 3.125</t>
  </si>
  <si>
    <t xml:space="preserve">3CC223                             </t>
  </si>
  <si>
    <t xml:space="preserve">DSC AP1 BB 81.3g 70V/30PET 3"                     </t>
  </si>
  <si>
    <t>Analytical - Applicator_28C</t>
  </si>
  <si>
    <t>21.5 - 29.5</t>
  </si>
  <si>
    <t>3795 - 7205</t>
  </si>
  <si>
    <t>725 - 1235</t>
  </si>
  <si>
    <t>2.9 - 3.1</t>
  </si>
  <si>
    <t>20 - 21.5</t>
  </si>
  <si>
    <t xml:space="preserve">3OP901                             </t>
  </si>
  <si>
    <t xml:space="preserve">AP1 VJ SPUN 43G 100% VISC BIG DOT 28"/35"         </t>
  </si>
  <si>
    <t xml:space="preserve">3OP657                             </t>
  </si>
  <si>
    <t xml:space="preserve">AP1 AH GEN 18004 54G  28"/35"                     </t>
  </si>
  <si>
    <t>Color</t>
  </si>
  <si>
    <t>Web Measurement (Width) (in)</t>
  </si>
  <si>
    <t>Basis Weight
lbs / Ream</t>
  </si>
  <si>
    <t>Basis Weight
lbs / Ream
(Printed &amp; Varnished)</t>
  </si>
  <si>
    <t>Basis Weight
lbs / Ream
(Printed)</t>
  </si>
  <si>
    <t>Basis Weight
lbs / Ream
(Unprinted)</t>
  </si>
  <si>
    <t>Basis Weight
lbs / 3000 sq. ft.</t>
  </si>
  <si>
    <t>Seal Strength
(g/in@250F / 30psi / 0.5s dwell)</t>
  </si>
  <si>
    <t>Seal Strength
(g/in@270F / 40psi / 0.5s dwell)</t>
  </si>
  <si>
    <t>Seal Strength
(g/in@300F / 30psi / 1.5s dwell)</t>
  </si>
  <si>
    <t>Seal Strength
(g/in@300F / 40psi / 0.5s dwell)</t>
  </si>
  <si>
    <t>Seal Strength
(g/in@325F / 40psi / 0.5s dwell)</t>
  </si>
  <si>
    <t>Seal Strength
(g/in@350F / 40psi / 1.0s dwell)</t>
  </si>
  <si>
    <t>Seal Strength
(g/in@350F / 50psi / 1.0s dwell)</t>
  </si>
  <si>
    <t>Seal Strength
(g/in@350F / 60psi / 1.5s dwell)</t>
  </si>
  <si>
    <t>Thickness - Mils
(TM 132)</t>
  </si>
  <si>
    <t xml:space="preserve">2OH460                             </t>
  </si>
  <si>
    <t>Analytical - Web_NP3450_7.5</t>
  </si>
  <si>
    <t>7.4375 - 7.5625</t>
  </si>
  <si>
    <t>57.6 - 70.4</t>
  </si>
  <si>
    <t>&gt;=5700</t>
  </si>
  <si>
    <t xml:space="preserve">2DS324                             </t>
  </si>
  <si>
    <t>Analytical - Web_NP3860_12.5</t>
  </si>
  <si>
    <t>12.4375 - 12.5625</t>
  </si>
  <si>
    <t>&gt;=7250</t>
  </si>
  <si>
    <t xml:space="preserve">2OS356                             </t>
  </si>
  <si>
    <t xml:space="preserve">2AS273                             </t>
  </si>
  <si>
    <t>Analytical - Web_NP3860_15.5</t>
  </si>
  <si>
    <t>15.4375 - 15.5625</t>
  </si>
  <si>
    <t xml:space="preserve">2OS293                             </t>
  </si>
  <si>
    <t xml:space="preserve">2AB114                             </t>
  </si>
  <si>
    <t>Analytical - Web_NP3860_5.0</t>
  </si>
  <si>
    <t>4.9375 - 5.0625</t>
  </si>
  <si>
    <t xml:space="preserve">2DB114                             </t>
  </si>
  <si>
    <t xml:space="preserve">2BS428                             </t>
  </si>
  <si>
    <t>Analytical - Web_NP3860_8.0</t>
  </si>
  <si>
    <t>7.9375 - 8.0625</t>
  </si>
  <si>
    <t xml:space="preserve">2DS428                             </t>
  </si>
  <si>
    <t xml:space="preserve">2JS413                             </t>
  </si>
  <si>
    <t>Analytical - Web_NP3870_11.5</t>
  </si>
  <si>
    <t>11.4375 - 11.5625</t>
  </si>
  <si>
    <t>83.7 - 96.3</t>
  </si>
  <si>
    <t>&gt;=5000</t>
  </si>
  <si>
    <t xml:space="preserve">2KS480                             </t>
  </si>
  <si>
    <t xml:space="preserve">2MS411                             </t>
  </si>
  <si>
    <t xml:space="preserve">2PS231                             </t>
  </si>
  <si>
    <t xml:space="preserve">2JB406                             </t>
  </si>
  <si>
    <t>Analytical - Web_NP3870_4.5</t>
  </si>
  <si>
    <t>4.4375 - 4.5625</t>
  </si>
  <si>
    <t xml:space="preserve">2CB100                             </t>
  </si>
  <si>
    <t xml:space="preserve">2FC124                             </t>
  </si>
  <si>
    <t>Analytical - Web_NP3870_6.0</t>
  </si>
  <si>
    <t xml:space="preserve">2GC223                             </t>
  </si>
  <si>
    <t xml:space="preserve">2NT001                             </t>
  </si>
  <si>
    <t xml:space="preserve">2OC421                             </t>
  </si>
  <si>
    <t xml:space="preserve">2NT002                             </t>
  </si>
  <si>
    <t>Analytical - Web_NP3870_8.5</t>
  </si>
  <si>
    <t>8.4375 - 8.5625</t>
  </si>
  <si>
    <t xml:space="preserve">2AS407                             </t>
  </si>
  <si>
    <t>Analytical - Web_NP3885_13.0</t>
  </si>
  <si>
    <t>12.9375 - 13.0625</t>
  </si>
  <si>
    <t xml:space="preserve">2AS419                             </t>
  </si>
  <si>
    <t>Analytical - Web_NP3885_16.0</t>
  </si>
  <si>
    <t>15.9375 - 16.0625</t>
  </si>
  <si>
    <t xml:space="preserve">2CH247                             </t>
  </si>
  <si>
    <t>Analytical - Web_NP3895_6.0</t>
  </si>
  <si>
    <t>&gt;=2270</t>
  </si>
  <si>
    <t xml:space="preserve">2CH540                             </t>
  </si>
  <si>
    <t xml:space="preserve">2CU132                             </t>
  </si>
  <si>
    <t>Analytical - Web_NP3895_8.5</t>
  </si>
  <si>
    <t xml:space="preserve">2DB108                             </t>
  </si>
  <si>
    <t>Analytical - Web_NP5114_5.0</t>
  </si>
  <si>
    <t>53.1 - 64.9</t>
  </si>
  <si>
    <t>&gt;=1300</t>
  </si>
  <si>
    <t>3.15 - 3.85</t>
  </si>
  <si>
    <t xml:space="preserve">2BB320                             </t>
  </si>
  <si>
    <t>Analytical - Web_NP5115_4.0</t>
  </si>
  <si>
    <t>3.9375 - 4.0625</t>
  </si>
  <si>
    <t xml:space="preserve">2FB688                             </t>
  </si>
  <si>
    <t xml:space="preserve">2AD173                             </t>
  </si>
  <si>
    <t>Analytical - Web_NP5115_4.5</t>
  </si>
  <si>
    <t xml:space="preserve">2AD507                             </t>
  </si>
  <si>
    <t xml:space="preserve">2AD576                             </t>
  </si>
  <si>
    <t xml:space="preserve">2BD249                             </t>
  </si>
  <si>
    <t xml:space="preserve">2DD198                             </t>
  </si>
  <si>
    <t xml:space="preserve">2DD306                             </t>
  </si>
  <si>
    <t xml:space="preserve">2DD438                             </t>
  </si>
  <si>
    <t xml:space="preserve">2EB470                             </t>
  </si>
  <si>
    <t xml:space="preserve">2ED363                             </t>
  </si>
  <si>
    <t xml:space="preserve">2ED716                             </t>
  </si>
  <si>
    <t xml:space="preserve">2FD748                             </t>
  </si>
  <si>
    <t xml:space="preserve">2HB687                             </t>
  </si>
  <si>
    <t xml:space="preserve">2JB687                             </t>
  </si>
  <si>
    <t xml:space="preserve">2KB111                             </t>
  </si>
  <si>
    <t xml:space="preserve">2KB712                             </t>
  </si>
  <si>
    <t xml:space="preserve">2OD177                             </t>
  </si>
  <si>
    <t xml:space="preserve">2OD454                             </t>
  </si>
  <si>
    <t xml:space="preserve">2OD507                             </t>
  </si>
  <si>
    <t xml:space="preserve">2OD535                             </t>
  </si>
  <si>
    <t xml:space="preserve">2OD621                             </t>
  </si>
  <si>
    <t xml:space="preserve">2OD703                             </t>
  </si>
  <si>
    <t xml:space="preserve">2OD766                             </t>
  </si>
  <si>
    <t xml:space="preserve">2OD785                             </t>
  </si>
  <si>
    <t xml:space="preserve">2AH211                             </t>
  </si>
  <si>
    <t>Analytical - Web_NP5115_6.0</t>
  </si>
  <si>
    <t xml:space="preserve">2DH070                             </t>
  </si>
  <si>
    <t xml:space="preserve">2FH040                             </t>
  </si>
  <si>
    <t xml:space="preserve">2OC455                             </t>
  </si>
  <si>
    <t xml:space="preserve">2AD314                             </t>
  </si>
  <si>
    <t>Analytical - Web_NP5115_7.5</t>
  </si>
  <si>
    <t xml:space="preserve">2AH115                             </t>
  </si>
  <si>
    <t xml:space="preserve">2AH217                             </t>
  </si>
  <si>
    <t xml:space="preserve">2AH241                             </t>
  </si>
  <si>
    <t xml:space="preserve">2AU212                             </t>
  </si>
  <si>
    <t xml:space="preserve">2BH115                             </t>
  </si>
  <si>
    <t xml:space="preserve">2DH143                             </t>
  </si>
  <si>
    <t xml:space="preserve">2OD239                             </t>
  </si>
  <si>
    <t xml:space="preserve">2OD247                             </t>
  </si>
  <si>
    <t xml:space="preserve">2OH128                             </t>
  </si>
  <si>
    <t xml:space="preserve">2OH215                             </t>
  </si>
  <si>
    <t xml:space="preserve">2OH220                             </t>
  </si>
  <si>
    <t xml:space="preserve">2OH301                             </t>
  </si>
  <si>
    <t xml:space="preserve">2OH510                             </t>
  </si>
  <si>
    <t xml:space="preserve">2KU872                             </t>
  </si>
  <si>
    <t>Analytical - Web_NP5115_8.5</t>
  </si>
  <si>
    <t xml:space="preserve">2AB810                             </t>
  </si>
  <si>
    <t xml:space="preserve">2AD246                             </t>
  </si>
  <si>
    <t>Analytical - Web_NP5115U_4.5</t>
  </si>
  <si>
    <t xml:space="preserve">2BD246                             </t>
  </si>
  <si>
    <t xml:space="preserve">2GB349                             </t>
  </si>
  <si>
    <t xml:space="preserve">2GD748                             </t>
  </si>
  <si>
    <t xml:space="preserve">2BH211                             </t>
  </si>
  <si>
    <t>Analytical - Web_NP5116_6.0</t>
  </si>
  <si>
    <t>55.8 - 68.2</t>
  </si>
  <si>
    <t xml:space="preserve">2OH725                             </t>
  </si>
  <si>
    <t xml:space="preserve">2OU165                             </t>
  </si>
  <si>
    <t>Analytical - Web_NP5116_8.5</t>
  </si>
  <si>
    <t xml:space="preserve">2AU214                             </t>
  </si>
  <si>
    <t>Analytical - Web_NP5116_9.0</t>
  </si>
  <si>
    <t>8.9375 - 9.0625</t>
  </si>
  <si>
    <t xml:space="preserve">2OU451                             </t>
  </si>
  <si>
    <t xml:space="preserve">2FS849                             </t>
  </si>
  <si>
    <t>Analytical - Web_NP5130_11.5</t>
  </si>
  <si>
    <t>&gt;=3000</t>
  </si>
  <si>
    <t xml:space="preserve">2GS162                             </t>
  </si>
  <si>
    <t xml:space="preserve">2HS424                             </t>
  </si>
  <si>
    <t xml:space="preserve">2CK457                             </t>
  </si>
  <si>
    <t>Analytical - Web_NP5130_7.0</t>
  </si>
  <si>
    <t>6.9375 - 7.0625</t>
  </si>
  <si>
    <t xml:space="preserve">2HB055                             </t>
  </si>
  <si>
    <t>Analytical - Web_NP5410_4.0</t>
  </si>
  <si>
    <t xml:space="preserve">2JB164                             </t>
  </si>
  <si>
    <t xml:space="preserve">2DD310                             </t>
  </si>
  <si>
    <t>Analytical - Web_NP5410_4.5</t>
  </si>
  <si>
    <t xml:space="preserve">2DD346                             </t>
  </si>
  <si>
    <t xml:space="preserve">2DD419                             </t>
  </si>
  <si>
    <t xml:space="preserve">2ED110                             </t>
  </si>
  <si>
    <t xml:space="preserve">2ED655                             </t>
  </si>
  <si>
    <t xml:space="preserve">2LD351                             </t>
  </si>
  <si>
    <t xml:space="preserve">2OD242                             </t>
  </si>
  <si>
    <t xml:space="preserve">2BC425                             </t>
  </si>
  <si>
    <t>Analytical - Web_NP5410_6.0</t>
  </si>
  <si>
    <t xml:space="preserve">2CC334                             </t>
  </si>
  <si>
    <t xml:space="preserve">2FC699                             </t>
  </si>
  <si>
    <t xml:space="preserve">2KC296                             </t>
  </si>
  <si>
    <t xml:space="preserve">2BB3978                            </t>
  </si>
  <si>
    <t>Analytical - Web_NP5410_8.0</t>
  </si>
  <si>
    <t xml:space="preserve">2BB8568                            </t>
  </si>
  <si>
    <t xml:space="preserve">2CB3798                            </t>
  </si>
  <si>
    <t xml:space="preserve">2DB007                             </t>
  </si>
  <si>
    <t xml:space="preserve">2OB347                             </t>
  </si>
  <si>
    <t xml:space="preserve">2OB412                             </t>
  </si>
  <si>
    <t xml:space="preserve">2BB6038                            </t>
  </si>
  <si>
    <t xml:space="preserve">2OP345                             </t>
  </si>
  <si>
    <t>Analytical - Web_NP8508_12.0</t>
  </si>
  <si>
    <t>11.9375 - 12.0625</t>
  </si>
  <si>
    <t xml:space="preserve">2AP794                             </t>
  </si>
  <si>
    <t>Analytical - Web_NP8508_6.25</t>
  </si>
  <si>
    <t>6.1875 - 6.3125</t>
  </si>
  <si>
    <t xml:space="preserve">2OP601                             </t>
  </si>
  <si>
    <t>Analytical - Web_NP8512_12.2</t>
  </si>
  <si>
    <t>White, with copy per approved print spec.</t>
  </si>
  <si>
    <t>12.1375 - 12.2625</t>
  </si>
  <si>
    <t>&gt;=2000</t>
  </si>
  <si>
    <t>3.06 - 3.74</t>
  </si>
  <si>
    <t xml:space="preserve">2OP721                             </t>
  </si>
  <si>
    <t xml:space="preserve">2OJ660                             </t>
  </si>
  <si>
    <t>Analytical - Web_NP8535_13.25</t>
  </si>
  <si>
    <t>13.1875 - 13.3125</t>
  </si>
  <si>
    <t>&gt;=3500</t>
  </si>
  <si>
    <t>2.2 - 2.8</t>
  </si>
  <si>
    <t xml:space="preserve">2OJ227                             </t>
  </si>
  <si>
    <t>15.6875 - 15.8125</t>
  </si>
  <si>
    <t xml:space="preserve">2DJ141R                            </t>
  </si>
  <si>
    <t>Analytical - Web_NP8535_16.0</t>
  </si>
  <si>
    <t xml:space="preserve">2OJ143                             </t>
  </si>
  <si>
    <t>Analytical - Web_NP8535_16.25</t>
  </si>
  <si>
    <t>16.1875 - 16.3125</t>
  </si>
  <si>
    <t xml:space="preserve">2AJ213                             </t>
  </si>
  <si>
    <t>Analytical - Web_NP8535_18.0</t>
  </si>
  <si>
    <t>17.9375 - 18.0625</t>
  </si>
  <si>
    <t>Length</t>
  </si>
  <si>
    <t>Length LowA</t>
  </si>
  <si>
    <t>Length HighA</t>
  </si>
  <si>
    <t>Width</t>
  </si>
  <si>
    <t>Width LowA</t>
  </si>
  <si>
    <t>Width HighA</t>
  </si>
  <si>
    <t>Height</t>
  </si>
  <si>
    <t>Height LowA</t>
  </si>
  <si>
    <t>Height HighA</t>
  </si>
  <si>
    <t xml:space="preserve">6OA580CB                           </t>
  </si>
  <si>
    <t xml:space="preserve">CNB TABLE TURNER 28.75 X 2.5 X 2.5                </t>
  </si>
  <si>
    <t xml:space="preserve">6OP214CB                           </t>
  </si>
  <si>
    <t xml:space="preserve">CNB KIRKL SURF 39.125X2.5X2.5                     </t>
  </si>
  <si>
    <t xml:space="preserve">6OP590CB                           </t>
  </si>
  <si>
    <t xml:space="preserve">CNB CORNER BOARD 3X3X41.875" .225                 </t>
  </si>
  <si>
    <t xml:space="preserve">6OU45160                           </t>
  </si>
  <si>
    <t xml:space="preserve">CRU GRIME BOSS 7.25 x 7.25 x 5.125=29ECT/26 MED   </t>
  </si>
  <si>
    <t xml:space="preserve">6AD50490                           </t>
  </si>
  <si>
    <t xml:space="preserve">COR DUST OFF MONIT WPS=32ECT                      </t>
  </si>
  <si>
    <t xml:space="preserve">6OD239DR                           </t>
  </si>
  <si>
    <t xml:space="preserve">DIV COR 7.625 X 15.375                            </t>
  </si>
  <si>
    <t xml:space="preserve">6OH22018                           </t>
  </si>
  <si>
    <t xml:space="preserve">CRU CVS FEM HY 18CT 32 ECT                        </t>
  </si>
  <si>
    <t xml:space="preserve">6OJ66072                           </t>
  </si>
  <si>
    <t xml:space="preserve">CRU UN-PRINTED SHIPPER 8.5 x 8.5 x 9.75 ECT 32/26 </t>
  </si>
  <si>
    <t xml:space="preserve">6OP400DV                           </t>
  </si>
  <si>
    <t xml:space="preserve">CRU DIVIDER 9.5 X 11.5625                         </t>
  </si>
  <si>
    <t xml:space="preserve">6OD42240                           </t>
  </si>
  <si>
    <t xml:space="preserve">CRU WVC CDA 40CT LENS CS 29ECT                    </t>
  </si>
  <si>
    <t xml:space="preserve">6BD40812                           </t>
  </si>
  <si>
    <t xml:space="preserve">COR NNC ANTBAC = 32 ECT                           </t>
  </si>
  <si>
    <t xml:space="preserve">6OB01148A                          </t>
  </si>
  <si>
    <t xml:space="preserve">CRU 10.375X5.9375X7.8125 32 ECT/26                </t>
  </si>
  <si>
    <t xml:space="preserve">6OB01148                           </t>
  </si>
  <si>
    <t xml:space="preserve">CRU 9.6875X5.3125X6.1875                          </t>
  </si>
  <si>
    <t xml:space="preserve">6OH21112                           </t>
  </si>
  <si>
    <t xml:space="preserve">CRU CVS ANTIBAC 9.75 x 7.625 x 6.75=32 ECT/26MED  </t>
  </si>
  <si>
    <t xml:space="preserve">6AP55084                           </t>
  </si>
  <si>
    <t xml:space="preserve">COR NNC ANTIBAC 29ECT                             </t>
  </si>
  <si>
    <t xml:space="preserve">6AP81284                           </t>
  </si>
  <si>
    <t xml:space="preserve">COR SANI HANDS KIDS 40CT 29ECT                    </t>
  </si>
  <si>
    <t xml:space="preserve">6CP71084                           </t>
  </si>
  <si>
    <t xml:space="preserve">COR SANI HANDS KIDS CUP 29 ECT                    </t>
  </si>
  <si>
    <t xml:space="preserve">6DP71084                           </t>
  </si>
  <si>
    <t xml:space="preserve">6EP71084                           </t>
  </si>
  <si>
    <t xml:space="preserve">COR SANI HANDS KIDS 11x6.75x5.75=29 ECT/26" MED   </t>
  </si>
  <si>
    <t xml:space="preserve">6OP52784                           </t>
  </si>
  <si>
    <t xml:space="preserve">CRU UNPRINTED SHIPPER 29ECT 10 X 6.75 X 5.75      </t>
  </si>
  <si>
    <t xml:space="preserve">6OA62140                           </t>
  </si>
  <si>
    <t xml:space="preserve">CRU UNPTD CVS 40CT SOLO 40ECT                     </t>
  </si>
  <si>
    <t xml:space="preserve">6AP83284                           </t>
  </si>
  <si>
    <t xml:space="preserve">COR HOLLOWAY FLOOR WPS 32 ECT                     </t>
  </si>
  <si>
    <t xml:space="preserve">6AP90184                           </t>
  </si>
  <si>
    <t xml:space="preserve">COR HOLLOWAY MULTI SURF 32 ECT                    </t>
  </si>
  <si>
    <t xml:space="preserve">6OP59084                           </t>
  </si>
  <si>
    <t xml:space="preserve">CRU UNPRINTED SHIPPER 10.125X6.875X8.3125 32 ECT  </t>
  </si>
  <si>
    <t xml:space="preserve">6AQ59448                           </t>
  </si>
  <si>
    <t xml:space="preserve">COR NNC ANTIBACT 32 ECT                           </t>
  </si>
  <si>
    <t xml:space="preserve">6BQ59448                           </t>
  </si>
  <si>
    <t xml:space="preserve">COR N/C ANTIBACTERIAL WPS 10.375x5.9375x7.8125=32 </t>
  </si>
  <si>
    <t xml:space="preserve">6OQ59448                           </t>
  </si>
  <si>
    <t xml:space="preserve">CRU NNC A/B TRAVEL                                </t>
  </si>
  <si>
    <t xml:space="preserve">6OA366R48                          </t>
  </si>
  <si>
    <t xml:space="preserve">CRU UNPRINTED SHIPPER 10.5"X8"X5.75"=44ECT/33MED  </t>
  </si>
  <si>
    <t xml:space="preserve">6OD606CV                           </t>
  </si>
  <si>
    <t xml:space="preserve">HSC COVER 29ECT                                   </t>
  </si>
  <si>
    <t>B Flute</t>
  </si>
  <si>
    <t xml:space="preserve">6ED12555                           </t>
  </si>
  <si>
    <t xml:space="preserve">COR WET NAP 32 ECT                                </t>
  </si>
  <si>
    <t xml:space="preserve">6AD11055                           </t>
  </si>
  <si>
    <t xml:space="preserve">COR WET NAP/BULK 32 ECT                           </t>
  </si>
  <si>
    <t xml:space="preserve">6OP027LP                           </t>
  </si>
  <si>
    <t xml:space="preserve">COR PAD NEUTROGENA ECT=32                         </t>
  </si>
  <si>
    <t xml:space="preserve">6AP43840                           </t>
  </si>
  <si>
    <t xml:space="preserve">COR SANI HANDS KIDS 10CT 32ECT                    </t>
  </si>
  <si>
    <t xml:space="preserve">6OA56448                           </t>
  </si>
  <si>
    <t xml:space="preserve">CRU TARGET MEDICATED 10.75X7.25X5.75 44ECT/26MED  </t>
  </si>
  <si>
    <t xml:space="preserve">6BU23949                           </t>
  </si>
  <si>
    <t xml:space="preserve">COR BASIS 20CT TWLT                               </t>
  </si>
  <si>
    <t xml:space="preserve">6BP02724                           </t>
  </si>
  <si>
    <t xml:space="preserve">COR NEUT SHIPPER ECT 32/26 11 X 5-13/16 X 4-1/16  </t>
  </si>
  <si>
    <t xml:space="preserve">6BP33724                           </t>
  </si>
  <si>
    <t xml:space="preserve">6BC22370                           </t>
  </si>
  <si>
    <t xml:space="preserve">COR PDI HYGEA STER SAL 32ECT                      </t>
  </si>
  <si>
    <t xml:space="preserve">6OC22324                           </t>
  </si>
  <si>
    <t xml:space="preserve">CRU 11.125X6.375X10.375 32ECT                     </t>
  </si>
  <si>
    <t xml:space="preserve">6OP14205                           </t>
  </si>
  <si>
    <t xml:space="preserve">CRU TARGET WET FACIAL  32ECT                      </t>
  </si>
  <si>
    <t xml:space="preserve">6BP72125                           </t>
  </si>
  <si>
    <t xml:space="preserve">COR NEUTROGENA CANADA 32ECT 11.25x5.8125x4.3125   </t>
  </si>
  <si>
    <t xml:space="preserve">6CP60125                           </t>
  </si>
  <si>
    <t>COR NEUT HYDRA CLN CLTH 32ECT 11.25x5.8125x4.31285</t>
  </si>
  <si>
    <t xml:space="preserve">6EQ59470                           </t>
  </si>
  <si>
    <t xml:space="preserve">COR NNC ANTIBAC = 32 ECT.                         </t>
  </si>
  <si>
    <t xml:space="preserve">6FQ59470                           </t>
  </si>
  <si>
    <t xml:space="preserve">COR N/C ANTIBAC 11.5 x 10.5 x 5.75=32 ect         </t>
  </si>
  <si>
    <t xml:space="preserve">6OQ87170                           </t>
  </si>
  <si>
    <t xml:space="preserve">CRU BACK PACK BUDDIES A/B 20CT                    </t>
  </si>
  <si>
    <t xml:space="preserve">6AA810R48                          </t>
  </si>
  <si>
    <t>CRU UNPRINT SHPR 11.625"X6.375"X7.125"=40ECT/26MED</t>
  </si>
  <si>
    <t xml:space="preserve">6OK75595                           </t>
  </si>
  <si>
    <t xml:space="preserve">CRU 11.75X9.625X7.6875 32ECT                      </t>
  </si>
  <si>
    <t xml:space="preserve">6BB10800                           </t>
  </si>
  <si>
    <t xml:space="preserve">COR CHLORASCRUB SWAB SHIPPER                      </t>
  </si>
  <si>
    <t xml:space="preserve">6OH11506                           </t>
  </si>
  <si>
    <t xml:space="preserve">CRU 12 X 5.375 X 6.50                             </t>
  </si>
  <si>
    <t xml:space="preserve">6AU12310                           </t>
  </si>
  <si>
    <t xml:space="preserve">COR PREP-H 10CT SINGLE SK17132                    </t>
  </si>
  <si>
    <t xml:space="preserve">6AP352TR                           </t>
  </si>
  <si>
    <t xml:space="preserve">TYP ELECTRONIC WP TRAY PDQ                        </t>
  </si>
  <si>
    <t xml:space="preserve">6OP12984                           </t>
  </si>
  <si>
    <t xml:space="preserve">CRU CDA 50CT SANI HANDS                           </t>
  </si>
  <si>
    <t xml:space="preserve">6OH01224                           </t>
  </si>
  <si>
    <t xml:space="preserve">COR HAND SANI 24CT 32ECT                          </t>
  </si>
  <si>
    <t xml:space="preserve">6AB34700                           </t>
  </si>
  <si>
    <t xml:space="preserve">COR PRO ADVANT ALCO 26 ECT                        </t>
  </si>
  <si>
    <t xml:space="preserve">6OD17748                           </t>
  </si>
  <si>
    <t xml:space="preserve">CRU UNPRINTED 29 ECT                              </t>
  </si>
  <si>
    <t xml:space="preserve">6AB89435                           </t>
  </si>
  <si>
    <t xml:space="preserve">CRU 12.4375X6.25X8.375 200                        </t>
  </si>
  <si>
    <t xml:space="preserve">6OH11524                           </t>
  </si>
  <si>
    <t xml:space="preserve">CRU 12.4375 X 9 X 5.25                            </t>
  </si>
  <si>
    <t xml:space="preserve">6OH14324                           </t>
  </si>
  <si>
    <t xml:space="preserve">CRU SANI HANDS 24CT                               </t>
  </si>
  <si>
    <t xml:space="preserve">6OD535WD                           </t>
  </si>
  <si>
    <t xml:space="preserve">CRU/FOL CRYSTAL VISION SHIPPER                    </t>
  </si>
  <si>
    <t xml:space="preserve">6OA65748                           </t>
  </si>
  <si>
    <t xml:space="preserve">CRU EQUATE UNPRNT SHPR 12.5x6.25x6.5=44 ECT/26MED </t>
  </si>
  <si>
    <t xml:space="preserve">6BP4004P                           </t>
  </si>
  <si>
    <t xml:space="preserve">COR SANI CLTH DISINF = 44 ECT                     </t>
  </si>
  <si>
    <t xml:space="preserve">6BP5005P                           </t>
  </si>
  <si>
    <t xml:space="preserve">COR SANI CLTH DISF 12.625 X 9.625 X 11.25=44 ECT  </t>
  </si>
  <si>
    <t xml:space="preserve">6OD77440                           </t>
  </si>
  <si>
    <t xml:space="preserve">CRU 12.75X8.625X5.125 125#                        </t>
  </si>
  <si>
    <t xml:space="preserve">6AA402S96                          </t>
  </si>
  <si>
    <t xml:space="preserve">COR PREPH TWN 96 12.75 X 11.625 X 7.875"          </t>
  </si>
  <si>
    <t xml:space="preserve">6AP0112TR1                         </t>
  </si>
  <si>
    <t xml:space="preserve">COR TRAY SANI HANDS FOR KIDS                      </t>
  </si>
  <si>
    <t xml:space="preserve">6AP0112TR2                         </t>
  </si>
  <si>
    <t xml:space="preserve">6OH36328                           </t>
  </si>
  <si>
    <t xml:space="preserve">CRU 12.8125X6.6875X8.937 200#                     </t>
  </si>
  <si>
    <t xml:space="preserve">6OP352PQ                           </t>
  </si>
  <si>
    <t xml:space="preserve">COR HSC TOP ELECTONIC CLEANER                     </t>
  </si>
  <si>
    <t xml:space="preserve">6CT00229                           </t>
  </si>
  <si>
    <t xml:space="preserve">COR PDI LUBE JELLY 5.0 32ECT                      </t>
  </si>
  <si>
    <t xml:space="preserve">6BH46018                           </t>
  </si>
  <si>
    <t xml:space="preserve">COR NEUTROGENA 29ECT                              </t>
  </si>
  <si>
    <t xml:space="preserve">6BJ66072                           </t>
  </si>
  <si>
    <t xml:space="preserve">CRU STAPLES UNPRINTED 13.25X8.25X7.5 = ECT 32/26  </t>
  </si>
  <si>
    <t xml:space="preserve">6AP23772                           </t>
  </si>
  <si>
    <t xml:space="preserve">COR DUST-OFF MON WPS 35CT 32ECT 13.25 X 10 X 5.75 </t>
  </si>
  <si>
    <t xml:space="preserve">6BP71075                           </t>
  </si>
  <si>
    <t xml:space="preserve">COR SANI HANDS KIDS 32 ECT                        </t>
  </si>
  <si>
    <t xml:space="preserve">6AD40100                           </t>
  </si>
  <si>
    <t xml:space="preserve">COR PDI HYGEA CLNS TWLT=32ECT                     </t>
  </si>
  <si>
    <t xml:space="preserve">6AD71600                           </t>
  </si>
  <si>
    <t xml:space="preserve">COR PDI HYGIEN CLNS TWLT 32ECT                    </t>
  </si>
  <si>
    <t xml:space="preserve">6BD11000                           </t>
  </si>
  <si>
    <t xml:space="preserve">6BD27400                           </t>
  </si>
  <si>
    <t xml:space="preserve">COR McKESSON WASHUP TWLT SHPR                     </t>
  </si>
  <si>
    <t xml:space="preserve">6BD35100                           </t>
  </si>
  <si>
    <t xml:space="preserve">COR PDI BZK ANTI TWLT 32 ECT                      </t>
  </si>
  <si>
    <t xml:space="preserve">6BD72400                           </t>
  </si>
  <si>
    <t xml:space="preserve">COR SANI HANDS BILINGUAL 32ECT                    </t>
  </si>
  <si>
    <t xml:space="preserve">6CD69500                           </t>
  </si>
  <si>
    <t xml:space="preserve">COR McKESSON OB TWLT 32 ECT                       </t>
  </si>
  <si>
    <t xml:space="preserve">6CD74800                           </t>
  </si>
  <si>
    <t xml:space="preserve">COR PDI HYGIENIC CLNS TWLT 32ECT 13.25X12X6.125   </t>
  </si>
  <si>
    <t xml:space="preserve">6DD65500                           </t>
  </si>
  <si>
    <t xml:space="preserve">COR McKESSON BZK = 32 ECT                         </t>
  </si>
  <si>
    <t xml:space="preserve">6OD13500A                          </t>
  </si>
  <si>
    <t xml:space="preserve">CRU 13.25X12.0X6.125 32 ECT/26                    </t>
  </si>
  <si>
    <t xml:space="preserve">6OB33973                           </t>
  </si>
  <si>
    <t xml:space="preserve">COR PDI ALC BULK = 44 ECT                         </t>
  </si>
  <si>
    <t xml:space="preserve">6AP590DV                           </t>
  </si>
  <si>
    <t xml:space="preserve">COR DIV SANI HANDS SIDE                           </t>
  </si>
  <si>
    <t xml:space="preserve">6OQ797TY                           </t>
  </si>
  <si>
    <t xml:space="preserve">COR TRAY SAFEWAY                                  </t>
  </si>
  <si>
    <t xml:space="preserve">6OD51048                           </t>
  </si>
  <si>
    <t xml:space="preserve">CRU EQUATE A/B MST TWLT                           </t>
  </si>
  <si>
    <t xml:space="preserve">6AH72500                           </t>
  </si>
  <si>
    <t>COR PDI SANI CLOT AF ECT 32/26 13.4375X6.25X9.6875</t>
  </si>
  <si>
    <t xml:space="preserve">6BH72500                           </t>
  </si>
  <si>
    <t xml:space="preserve">6DH04082                           </t>
  </si>
  <si>
    <t xml:space="preserve">COR PDI SANI CLOTH PLUS 32/33                     </t>
  </si>
  <si>
    <t xml:space="preserve">6FH24795                           </t>
  </si>
  <si>
    <t xml:space="preserve">COR PDI CLTH BLCH WPS ECT32/33                    </t>
  </si>
  <si>
    <t xml:space="preserve">6OP34524                           </t>
  </si>
  <si>
    <t xml:space="preserve">CRU AVON UNPRINTED=44 ECT                         </t>
  </si>
  <si>
    <t xml:space="preserve">6EU13295                           </t>
  </si>
  <si>
    <t xml:space="preserve">COR PDI SANICLTH BLEACH WIP 32                    </t>
  </si>
  <si>
    <t xml:space="preserve">6AU16500                           </t>
  </si>
  <si>
    <t xml:space="preserve">COR PDI SANI CLOTH AF 13.625X4.5X12.25 ECT32/26   </t>
  </si>
  <si>
    <t xml:space="preserve">6HU87295                           </t>
  </si>
  <si>
    <t>COR PDI SPR SANI CLTH 13.625X4.5X12.25=32ECT/26MED</t>
  </si>
  <si>
    <t xml:space="preserve">6CQ79772                           </t>
  </si>
  <si>
    <t xml:space="preserve">COR GENERIC SANI WIPES 40ECT                      </t>
  </si>
  <si>
    <t xml:space="preserve">6OP83872                           </t>
  </si>
  <si>
    <t>COR SANIHAND UNPRNT 13.625X10.1875X8.3125 32ECT/26</t>
  </si>
  <si>
    <t xml:space="preserve">6OQ14372                           </t>
  </si>
  <si>
    <t xml:space="preserve">CRU CONSUMER SURFACE LEMON                        </t>
  </si>
  <si>
    <t xml:space="preserve">6OP65772                           </t>
  </si>
  <si>
    <t xml:space="preserve">COR SAFEWAY GLASS WPS=40 ECT                      </t>
  </si>
  <si>
    <t xml:space="preserve">6AJ14543                           </t>
  </si>
  <si>
    <t xml:space="preserve">COR 13-13/16x11-1/4x8-1/2"                        </t>
  </si>
  <si>
    <t xml:space="preserve">6OA42640                           </t>
  </si>
  <si>
    <t xml:space="preserve">CRU HBD 40CT SOLO SHIPPER                         </t>
  </si>
  <si>
    <t xml:space="preserve">6AM233XT                           </t>
  </si>
  <si>
    <t xml:space="preserve">COR NNC BABY UNSCT 44 ECT/33#                     </t>
  </si>
  <si>
    <t xml:space="preserve">6BM225XT                           </t>
  </si>
  <si>
    <t>COR PDI NNC BABY WP SCT 44ECT 14 X 7.6875 X 12.375</t>
  </si>
  <si>
    <t xml:space="preserve">6BM233XT                           </t>
  </si>
  <si>
    <t xml:space="preserve">COR NNC BABY 14 X 7.6875 X 12.375=44 ECT          </t>
  </si>
  <si>
    <t xml:space="preserve">6OA437FW                           </t>
  </si>
  <si>
    <t xml:space="preserve">CRU 80CT SOLO 44 ECT/33#                          </t>
  </si>
  <si>
    <t xml:space="preserve">6OH11524A                          </t>
  </si>
  <si>
    <t xml:space="preserve">CRU SANIHANDS UNPRINT 14x8.75x4.6875=32ECT/26MED  </t>
  </si>
  <si>
    <t xml:space="preserve">6BP131TW                           </t>
  </si>
  <si>
    <t xml:space="preserve">COR TWN 75 CT HH SURF WP 32ECT                    </t>
  </si>
  <si>
    <t xml:space="preserve">6OA366F48                          </t>
  </si>
  <si>
    <t xml:space="preserve">CRU UNPRINT SHIPR 14.25"X6.4375"X5.5"=40ECT/26MED </t>
  </si>
  <si>
    <t xml:space="preserve">6AP21195                           </t>
  </si>
  <si>
    <t xml:space="preserve">COR NEUT MAKE-UP REM 44ECT 14.375X12.1875X9.25    </t>
  </si>
  <si>
    <t xml:space="preserve">6OA72148                           </t>
  </si>
  <si>
    <t xml:space="preserve">CRU UNPRNT CVC SHIP 14.5625X11.0625X10.0625 44ECT </t>
  </si>
  <si>
    <t xml:space="preserve">6CB12800                           </t>
  </si>
  <si>
    <t xml:space="preserve">COR McKESSON NAIL POLSH REMOV                     </t>
  </si>
  <si>
    <t xml:space="preserve">6DB71200                           </t>
  </si>
  <si>
    <t xml:space="preserve">COR PDI NAIL POLSH 14-5/8 x 6-3/8 x 5             </t>
  </si>
  <si>
    <t xml:space="preserve">6EB10300                           </t>
  </si>
  <si>
    <t xml:space="preserve">6OB31400                           </t>
  </si>
  <si>
    <t xml:space="preserve">CRU 14.625X6.375X5 200#                           </t>
  </si>
  <si>
    <t xml:space="preserve">6OH18436                           </t>
  </si>
  <si>
    <t xml:space="preserve">CRU 14.688X13X11.25  3602-100                     </t>
  </si>
  <si>
    <t xml:space="preserve">6OQ890PD                           </t>
  </si>
  <si>
    <t xml:space="preserve">COR. PAD 14.75 X 9.875.                           </t>
  </si>
  <si>
    <t xml:space="preserve">6OH21130                           </t>
  </si>
  <si>
    <t xml:space="preserve">CRU 14 13/16 X 7 5/8 X 6 5/8                      </t>
  </si>
  <si>
    <t xml:space="preserve">6OQ850DV                           </t>
  </si>
  <si>
    <t xml:space="preserve">DIV 15-1/4 X 9-5/8                                </t>
  </si>
  <si>
    <t xml:space="preserve">6BP49584                           </t>
  </si>
  <si>
    <t>COR SANIPRO SANHND 15.25x10.375x7.6875=44ect/33med</t>
  </si>
  <si>
    <t xml:space="preserve">6CP21784                           </t>
  </si>
  <si>
    <t xml:space="preserve">COR SANI HANDSKIDS 220CT 32ECT                    </t>
  </si>
  <si>
    <t xml:space="preserve">6OQ60584                           </t>
  </si>
  <si>
    <t xml:space="preserve">CRU SANI CLOTH SHIPPER  6PK                       </t>
  </si>
  <si>
    <t xml:space="preserve">6AP15472                           </t>
  </si>
  <si>
    <t xml:space="preserve">6AP84372                           </t>
  </si>
  <si>
    <t xml:space="preserve">COR SANI CLOTH AF 44/33 15.25 X 10.375 X 15.4375  </t>
  </si>
  <si>
    <t xml:space="preserve">6AQ90172                           </t>
  </si>
  <si>
    <t xml:space="preserve">CRU 12 PAK CAN 44ECT/33#MED                       </t>
  </si>
  <si>
    <t xml:space="preserve">6HQ08472                           </t>
  </si>
  <si>
    <t xml:space="preserve">COR SANI HB 160CT 44ECT/33#                       </t>
  </si>
  <si>
    <t xml:space="preserve">6HQ50772                           </t>
  </si>
  <si>
    <t xml:space="preserve">COR SANITEX PLUS 160CT EXT 44/33                  </t>
  </si>
  <si>
    <t xml:space="preserve">6JQ55172                           </t>
  </si>
  <si>
    <t xml:space="preserve">COR SUPER SANI 160CT 44/33                        </t>
  </si>
  <si>
    <t xml:space="preserve">6LQ55172                           </t>
  </si>
  <si>
    <t xml:space="preserve">COR SUP SAN 160 CT 44/33 ECT 15.25X10.375X15.4375 </t>
  </si>
  <si>
    <t xml:space="preserve">6LQ89072                           </t>
  </si>
  <si>
    <t>COR SANI CLTH 160 15.25X10.374X15.4375 44ECT 44/33</t>
  </si>
  <si>
    <t xml:space="preserve">6OP126DV                           </t>
  </si>
  <si>
    <t xml:space="preserve">DIV ASSEM PARTITION                               </t>
  </si>
  <si>
    <t xml:space="preserve">6AS40750                           </t>
  </si>
  <si>
    <t xml:space="preserve">COR CHLORASCRUB SWABSTICK                         </t>
  </si>
  <si>
    <t xml:space="preserve">6OP12684                           </t>
  </si>
  <si>
    <t xml:space="preserve">CRU SANI WIPES                                    </t>
  </si>
  <si>
    <t xml:space="preserve">6OQ84584                           </t>
  </si>
  <si>
    <t xml:space="preserve">CRU UN-PRINTED 40 ECT/33# MED.                    </t>
  </si>
  <si>
    <t xml:space="preserve">6AP22884                           </t>
  </si>
  <si>
    <t xml:space="preserve">COR SANI CLTH DISF WPS 40/33 15.375X10.5625X9.625 </t>
  </si>
  <si>
    <t xml:space="preserve">6AP60784                           </t>
  </si>
  <si>
    <t xml:space="preserve">COR SANIPRO HAND 15.375 X 10.5625 X 9.625 44/33   </t>
  </si>
  <si>
    <t xml:space="preserve">6AP92084                           </t>
  </si>
  <si>
    <t xml:space="preserve">COR SANI HANDS 6 CAN 32ECT                        </t>
  </si>
  <si>
    <t xml:space="preserve">6AP97584                           </t>
  </si>
  <si>
    <t xml:space="preserve">COR SANI HANDS 300CT 32ECT                        </t>
  </si>
  <si>
    <t xml:space="preserve">6EQ85484                           </t>
  </si>
  <si>
    <t xml:space="preserve">COR SANI HB 65CT 40ECT/33#                        </t>
  </si>
  <si>
    <t xml:space="preserve">6FQ94384                           </t>
  </si>
  <si>
    <t xml:space="preserve">COR SANI WIPE 15.375X10.5625X9.625=44 ECT/26MED   </t>
  </si>
  <si>
    <t xml:space="preserve">6HQ85084                           </t>
  </si>
  <si>
    <t>COR PDI SANCLTH PLUS 15.375X10.5625X9.625=40ECT/33</t>
  </si>
  <si>
    <t xml:space="preserve">6JQ86984                           </t>
  </si>
  <si>
    <t>COR SUP SAN XL 65CT 40/33 ECT 15.375X10.5625X9.625</t>
  </si>
  <si>
    <t xml:space="preserve">6OQ85984                           </t>
  </si>
  <si>
    <t xml:space="preserve">CRU SANI CLOTH                                    </t>
  </si>
  <si>
    <t xml:space="preserve">6OS42850                           </t>
  </si>
  <si>
    <t xml:space="preserve">COR UN-PRINTED=44 ECT                             </t>
  </si>
  <si>
    <t xml:space="preserve">6AS27350                           </t>
  </si>
  <si>
    <t xml:space="preserve">COR CHLORASCRUB SWAB BULK                         </t>
  </si>
  <si>
    <t xml:space="preserve">6OJ45143                           </t>
  </si>
  <si>
    <t xml:space="preserve">CRU 15.375 X 11.375 X 9 275#                      </t>
  </si>
  <si>
    <t xml:space="preserve">6OU21470                           </t>
  </si>
  <si>
    <t xml:space="preserve">COR KIRKLAND HH GENERIC SHIPPR                    </t>
  </si>
  <si>
    <t xml:space="preserve">6BD35185                           </t>
  </si>
  <si>
    <t xml:space="preserve">COR PDI BZK TWLT BULK 1S 44ECT                    </t>
  </si>
  <si>
    <t xml:space="preserve">6BD35187                           </t>
  </si>
  <si>
    <t xml:space="preserve">COR PDI BZK ANTI TWLT 44 ECT                      </t>
  </si>
  <si>
    <t xml:space="preserve">6OP214FP                           </t>
  </si>
  <si>
    <t xml:space="preserve">CRU KIRKLAND HOUSEHOLD FILLER                     </t>
  </si>
  <si>
    <t xml:space="preserve">6AD38731                           </t>
  </si>
  <si>
    <t xml:space="preserve">CRU 15 1/2 X 10 3/8 X 8 1/2                       </t>
  </si>
  <si>
    <t xml:space="preserve">6OD23980                           </t>
  </si>
  <si>
    <t xml:space="preserve">6OH53022                           </t>
  </si>
  <si>
    <t xml:space="preserve">CRU 15.5X12.4375X6.25 200#                        </t>
  </si>
  <si>
    <t xml:space="preserve">6BC12400                           </t>
  </si>
  <si>
    <t xml:space="preserve">COR POVID/IODINE PREP PAD26ECT                    </t>
  </si>
  <si>
    <t xml:space="preserve">6CC42500                           </t>
  </si>
  <si>
    <t xml:space="preserve">COR McKESSON LGE ALCO 32 ECT                      </t>
  </si>
  <si>
    <t xml:space="preserve">6EC69900                           </t>
  </si>
  <si>
    <t xml:space="preserve">COR PDI ALCO STER LG 32 ECT                       </t>
  </si>
  <si>
    <t xml:space="preserve">6JC29600                           </t>
  </si>
  <si>
    <t xml:space="preserve">COR PDI ALCO LGE 26 ECT                           </t>
  </si>
  <si>
    <t xml:space="preserve">6AP0112HC                          </t>
  </si>
  <si>
    <t xml:space="preserve">COR HEADER SANI HANDS KIDS DIGITAL                </t>
  </si>
  <si>
    <t xml:space="preserve">6OD239DV                           </t>
  </si>
  <si>
    <t xml:space="preserve">COR DIV UN-PRINTED                                </t>
  </si>
  <si>
    <t xml:space="preserve">6EB37900                           </t>
  </si>
  <si>
    <t xml:space="preserve">COR THERMO-SAN SHIP 32 ECT 16 x 4-1/4 x 5-1/8     </t>
  </si>
  <si>
    <t xml:space="preserve">6OH51000                           </t>
  </si>
  <si>
    <t xml:space="preserve">CRU WET NAP 44 ECT                                </t>
  </si>
  <si>
    <t xml:space="preserve">6AP02372                           </t>
  </si>
  <si>
    <t xml:space="preserve">COR DUST OFF MONITR 80CT 32ECT                    </t>
  </si>
  <si>
    <t xml:space="preserve">6AP12072                           </t>
  </si>
  <si>
    <t xml:space="preserve">COR SANI HANDS PROF 40 ECT                        </t>
  </si>
  <si>
    <t xml:space="preserve">6AP32472                           </t>
  </si>
  <si>
    <t xml:space="preserve">COR SANI HANDS FOR KIDS                           </t>
  </si>
  <si>
    <t xml:space="preserve">6AP44172                           </t>
  </si>
  <si>
    <t xml:space="preserve">COR DUST DEST MONIT WPS 32 ECT                    </t>
  </si>
  <si>
    <t xml:space="preserve">6AP73972                           </t>
  </si>
  <si>
    <t xml:space="preserve">COR DUSTOFF MON 80 32/26 16.3125 X 12.25 X 7.5625 </t>
  </si>
  <si>
    <t xml:space="preserve">6BP43572                           </t>
  </si>
  <si>
    <t xml:space="preserve">COR SANI HANDS PROFESS. 32 ECT                    </t>
  </si>
  <si>
    <t xml:space="preserve">6CP43572                           </t>
  </si>
  <si>
    <t>COR SANIHAND PROF 16.3125X12.25X7.5625=32ECT/26MED</t>
  </si>
  <si>
    <t xml:space="preserve">6DJ14143                           </t>
  </si>
  <si>
    <t xml:space="preserve">COR HYGEA PREM. MULTI PURPOSE 60CT                </t>
  </si>
  <si>
    <t xml:space="preserve">6OJ29143                           </t>
  </si>
  <si>
    <t xml:space="preserve">CRU UNPRINTED SHIPPER 44ECT/ 16.5 X 10.875 X 5.5  </t>
  </si>
  <si>
    <t xml:space="preserve">6AB41210                           </t>
  </si>
  <si>
    <t xml:space="preserve">COR PRO ADVANT STERILE ALCO                       </t>
  </si>
  <si>
    <t xml:space="preserve">6OB48903                           </t>
  </si>
  <si>
    <t xml:space="preserve">CRU 16.5X12.3125X63.1875 200#                     </t>
  </si>
  <si>
    <t xml:space="preserve">6OD57630                           </t>
  </si>
  <si>
    <t xml:space="preserve">CRU UNPRINTED 44ECT 16.5 X 12.5 X 11.75           </t>
  </si>
  <si>
    <t xml:space="preserve">6OH211GB                           </t>
  </si>
  <si>
    <t xml:space="preserve">CRU UN-PRINTED SHIPPER 16.5x14.0x7.5 ECT32/26     </t>
  </si>
  <si>
    <t xml:space="preserve">6AJ21396                           </t>
  </si>
  <si>
    <t xml:space="preserve">COR HYGEA MULTI PURPOSE 96CT                      </t>
  </si>
  <si>
    <t xml:space="preserve">6AJ22750                           </t>
  </si>
  <si>
    <t xml:space="preserve">COR HYGEA ADULT WIPES 48CT                        </t>
  </si>
  <si>
    <t xml:space="preserve">6DJ14108                           </t>
  </si>
  <si>
    <t xml:space="preserve">COR HYGEA ADULT WPS 60 CY                         </t>
  </si>
  <si>
    <t xml:space="preserve">6BJ21396                           </t>
  </si>
  <si>
    <t xml:space="preserve">COR HYGEA MULTI 44 ECT/33 3 16.625" X 9.375" X 7" </t>
  </si>
  <si>
    <t xml:space="preserve">6BA580FW                           </t>
  </si>
  <si>
    <t xml:space="preserve">COR SANI TABLE TURNERS 16.75x8x9.25=44ECT/33MED   </t>
  </si>
  <si>
    <t xml:space="preserve">6AD249JR                           </t>
  </si>
  <si>
    <t>COR DUSTOFF ANTIBAC WP JAR 16.875X15.625X7.5 32ECT</t>
  </si>
  <si>
    <t xml:space="preserve">6AD504JR                           </t>
  </si>
  <si>
    <t>COR DUSTOFF MON WP JAR 200 16.875X15.625X7.5 32ECT</t>
  </si>
  <si>
    <t xml:space="preserve">6AU075JR                           </t>
  </si>
  <si>
    <t xml:space="preserve">COR DUSTOFF OFFICE WIPES JAR                      </t>
  </si>
  <si>
    <t xml:space="preserve">6BS42450                           </t>
  </si>
  <si>
    <t xml:space="preserve">COR PDI BENZOIN=32ECT 17.125 x 6.6875 x 11.75     </t>
  </si>
  <si>
    <t xml:space="preserve">6GS41125                           </t>
  </si>
  <si>
    <t xml:space="preserve">COR PDI PVP SWAB'S 3'S=26ECT                      </t>
  </si>
  <si>
    <t xml:space="preserve">6HS48050                           </t>
  </si>
  <si>
    <t xml:space="preserve">COR POVID/IODINE SCRUB=26ECT                      </t>
  </si>
  <si>
    <t xml:space="preserve">6HS82125                           </t>
  </si>
  <si>
    <t xml:space="preserve">COR PDI POVIDONE IODINE=26 ECT                    </t>
  </si>
  <si>
    <t xml:space="preserve">6OS46250                           </t>
  </si>
  <si>
    <t xml:space="preserve">CRU 17.125 X 6.6875 X 11.75                       </t>
  </si>
  <si>
    <t xml:space="preserve">6GT00128                           </t>
  </si>
  <si>
    <t xml:space="preserve">COR PDI LUBE JELLY 2.7GM 32ECT                    </t>
  </si>
  <si>
    <t xml:space="preserve">6AP479TY                           </t>
  </si>
  <si>
    <t xml:space="preserve">TYP COR BJ'S DISINFECT                            </t>
  </si>
  <si>
    <t xml:space="preserve">6OP479FP                           </t>
  </si>
  <si>
    <t xml:space="preserve">COR RSC BJ'S FILLER PCS                           </t>
  </si>
  <si>
    <t xml:space="preserve">6OU12066                           </t>
  </si>
  <si>
    <t xml:space="preserve">CRU 17-13/16X15-1/8X9  40ECT                      </t>
  </si>
  <si>
    <t xml:space="preserve">6BP37815                           </t>
  </si>
  <si>
    <t xml:space="preserve">COR BEAUTY RUSH 17.9375 X 9 X 7.75=ECT 44         </t>
  </si>
  <si>
    <t xml:space="preserve">6OD30495                           </t>
  </si>
  <si>
    <t xml:space="preserve">CRU ZEISS LENS SHPR 40ECT                         </t>
  </si>
  <si>
    <t xml:space="preserve">6OM1288S88                         </t>
  </si>
  <si>
    <t xml:space="preserve">CRU 12/88 SOLO 44#ECT W/33#MED                    </t>
  </si>
  <si>
    <t xml:space="preserve">6OK45781                           </t>
  </si>
  <si>
    <t xml:space="preserve">CRU 18.125X13X7.25 275# CFLUTE                    </t>
  </si>
  <si>
    <t xml:space="preserve">6AQ797HD                           </t>
  </si>
  <si>
    <t xml:space="preserve">CORR HEADER SAFEWAY                               </t>
  </si>
  <si>
    <t xml:space="preserve">6OP0123SF                          </t>
  </si>
  <si>
    <t xml:space="preserve">COR SANI 50CT SIDE FILLER                         </t>
  </si>
  <si>
    <t xml:space="preserve">6AP0123HD                          </t>
  </si>
  <si>
    <t xml:space="preserve">COR/LITHO SANI DISPLAY HEADER                     </t>
  </si>
  <si>
    <t xml:space="preserve">6OQ797FL                           </t>
  </si>
  <si>
    <t xml:space="preserve">CORR FILLER SAFEWAY                               </t>
  </si>
  <si>
    <t xml:space="preserve">6OP09505                           </t>
  </si>
  <si>
    <t xml:space="preserve">COR. COSTCO FACIAL 44ECT/33MED                    </t>
  </si>
  <si>
    <t xml:space="preserve">6OP0123TF                          </t>
  </si>
  <si>
    <t xml:space="preserve">COR SANI DISPLAY TOP FILLER                       </t>
  </si>
  <si>
    <t xml:space="preserve">6OP011201                          </t>
  </si>
  <si>
    <t xml:space="preserve">CRU SHIPPER SANI HANDS FOR KIDS                   </t>
  </si>
  <si>
    <t xml:space="preserve">6BA403TR                           </t>
  </si>
  <si>
    <t xml:space="preserve">COR PREP H 144 TRAY PAA012507                     </t>
  </si>
  <si>
    <t>B or C Flute</t>
  </si>
  <si>
    <t xml:space="preserve">6AD17385                           </t>
  </si>
  <si>
    <t xml:space="preserve">COR J&amp;J CLEANSING 44ECT                           </t>
  </si>
  <si>
    <t xml:space="preserve">6OD11087                           </t>
  </si>
  <si>
    <t xml:space="preserve">CRU W/N 20X12X6.5 275#                            </t>
  </si>
  <si>
    <t xml:space="preserve">6AP115TY                           </t>
  </si>
  <si>
    <t xml:space="preserve">TYP KIRKLAND 3PK TRAY ASIA                        </t>
  </si>
  <si>
    <t xml:space="preserve">TYP KIRKLAND HSEHOLD 3PK TRAY                     </t>
  </si>
  <si>
    <t xml:space="preserve">6AP27995                           </t>
  </si>
  <si>
    <t xml:space="preserve">COR KORRES MKUP RMVR 20.3125X9.1875X9.6875=32ECT  </t>
  </si>
  <si>
    <t xml:space="preserve">6AP48595                           </t>
  </si>
  <si>
    <t xml:space="preserve">COR KORRES MLK PRTNS 20.3125X9.1875X9.6875=32 ECT </t>
  </si>
  <si>
    <t xml:space="preserve">6BA403S3                           </t>
  </si>
  <si>
    <t xml:space="preserve">COR PREP H 144 HSC PAA013259                      </t>
  </si>
  <si>
    <t xml:space="preserve">6UK88381                           </t>
  </si>
  <si>
    <t xml:space="preserve">CRU 21X13.5X7.75 275#                             </t>
  </si>
  <si>
    <t xml:space="preserve">6AS41950                           </t>
  </si>
  <si>
    <t xml:space="preserve">COR CHLORASCRUB MAXI SWABSTICK                    </t>
  </si>
  <si>
    <t xml:space="preserve">6BQ79724                           </t>
  </si>
  <si>
    <t xml:space="preserve">COR DISINFECT WPS 44 ECT                          </t>
  </si>
  <si>
    <t xml:space="preserve">6OD00473                           </t>
  </si>
  <si>
    <t xml:space="preserve">CRU 23-1/4X15-3/8X7 32 ECT                        </t>
  </si>
  <si>
    <t xml:space="preserve">6AD454KCK                          </t>
  </si>
  <si>
    <t xml:space="preserve">COR SIDEKICK DISPLAY=N/C                          </t>
  </si>
  <si>
    <t xml:space="preserve">6AD535KC                           </t>
  </si>
  <si>
    <t xml:space="preserve">COR SIDEKICK CRYSTAL SIDEKICK DISPLAY             </t>
  </si>
  <si>
    <t xml:space="preserve">6AP0123TY                          </t>
  </si>
  <si>
    <t xml:space="preserve">COR TRAY SANI HANDS 50CT                          </t>
  </si>
  <si>
    <t xml:space="preserve">6AP0123TY1                         </t>
  </si>
  <si>
    <t xml:space="preserve">6AP0123TY2                         </t>
  </si>
  <si>
    <t xml:space="preserve">6AP0124TY                          </t>
  </si>
  <si>
    <t xml:space="preserve">COR TRAY SANI HANDS 50/40ct                       </t>
  </si>
  <si>
    <t xml:space="preserve">6AA402S48                          </t>
  </si>
  <si>
    <t xml:space="preserve">COR PREP H 48 SOLO PAA003356                      </t>
  </si>
  <si>
    <t xml:space="preserve">6OP0112FP                          </t>
  </si>
  <si>
    <t xml:space="preserve">COR FILLER SANI HANDS KIDS                        </t>
  </si>
  <si>
    <t xml:space="preserve">6AP590MDV                          </t>
  </si>
  <si>
    <t xml:space="preserve">COR DIV SANI HANDS MIDDLE                         </t>
  </si>
  <si>
    <t xml:space="preserve">6OP0124BF                          </t>
  </si>
  <si>
    <t xml:space="preserve">COR SANI DISPLAY BACK FILLER                      </t>
  </si>
  <si>
    <t xml:space="preserve">6OS273IN                           </t>
  </si>
  <si>
    <t xml:space="preserve">COR INSERT CHLORASCRUB                            </t>
  </si>
  <si>
    <t xml:space="preserve">6OP012300                          </t>
  </si>
  <si>
    <t xml:space="preserve">COR SANI DISPLAY SHIPPER                          </t>
  </si>
  <si>
    <t xml:space="preserve">6OQ594LP                           </t>
  </si>
  <si>
    <t xml:space="preserve">CRU PAD 37 X 42-1/4"                              </t>
  </si>
  <si>
    <t xml:space="preserve">6AP0112BS                          </t>
  </si>
  <si>
    <t xml:space="preserve">COR BASE SANI HANDS FOR KIDS                      </t>
  </si>
  <si>
    <t xml:space="preserve">6AP590TY                           </t>
  </si>
  <si>
    <t xml:space="preserve">TYP SANI HANDS SIDE                               </t>
  </si>
  <si>
    <t xml:space="preserve">6OQ797BS                           </t>
  </si>
  <si>
    <t xml:space="preserve">COR DISP BASE SAFEWAY                             </t>
  </si>
  <si>
    <t xml:space="preserve">6AP0123BS                          </t>
  </si>
  <si>
    <t xml:space="preserve">COR BASE SANI HANDS 50CT/40CT                     </t>
  </si>
  <si>
    <t xml:space="preserve">6OP590CP                           </t>
  </si>
  <si>
    <t xml:space="preserve">TCP TRY CAP 1/2 PALLET WALMART                    </t>
  </si>
  <si>
    <t xml:space="preserve">6OP479CP                           </t>
  </si>
  <si>
    <t xml:space="preserve">COR TRAY CAP BJ'S DISINFECTING                    </t>
  </si>
  <si>
    <t xml:space="preserve">6OP214CP                           </t>
  </si>
  <si>
    <t xml:space="preserve">CRU KIRKLAND HSHOLD TRAY CAP                      </t>
  </si>
  <si>
    <t xml:space="preserve">6OP479PS                           </t>
  </si>
  <si>
    <t xml:space="preserve">PAD COR SEPARATOR BJ'S                            </t>
  </si>
  <si>
    <t xml:space="preserve">6OP590SS                           </t>
  </si>
  <si>
    <t xml:space="preserve">SLP SLIP SHEET 47-3/4" X 23-3/4"                  </t>
  </si>
  <si>
    <t xml:space="preserve">6OD438SS                           </t>
  </si>
  <si>
    <t xml:space="preserve">SLP SLIP SHEET 47.75x39.75(NY)                    </t>
  </si>
  <si>
    <t xml:space="preserve">6AP590MTY                          </t>
  </si>
  <si>
    <t xml:space="preserve">TYP SANI HANDS MIDDLE TRAY                        </t>
  </si>
  <si>
    <t xml:space="preserve">6OP214SP                           </t>
  </si>
  <si>
    <t xml:space="preserve">SEP KIRKLAND HOUSEHLD SE PANEL                    </t>
  </si>
  <si>
    <t>In Works</t>
  </si>
  <si>
    <t xml:space="preserve">6DQ85484                           </t>
  </si>
  <si>
    <t xml:space="preserve">6DS68625                           </t>
  </si>
  <si>
    <t xml:space="preserve">COR McKESSON LEM/GLY SWAB SHPR                    </t>
  </si>
  <si>
    <t xml:space="preserve">6GB33935                           </t>
  </si>
  <si>
    <t xml:space="preserve">COR PDI ALCO PREP PD=32ECT                        </t>
  </si>
  <si>
    <t xml:space="preserve">6GB33937                           </t>
  </si>
  <si>
    <t xml:space="preserve">COR PDI ALC PREP MED 26 ECT                       </t>
  </si>
  <si>
    <t xml:space="preserve">6GQ70040                           </t>
  </si>
  <si>
    <t xml:space="preserve">COR PDI 40CT UNSCT BW 40/33                       </t>
  </si>
  <si>
    <t>Group Number</t>
  </si>
  <si>
    <t>Dimensions</t>
  </si>
  <si>
    <t>Caliper</t>
  </si>
  <si>
    <t>Odor</t>
  </si>
  <si>
    <t>Appearance</t>
  </si>
  <si>
    <t>Functionality</t>
  </si>
  <si>
    <t>Form/Appearance</t>
  </si>
  <si>
    <t>Contamination</t>
  </si>
  <si>
    <t xml:space="preserve">5AB34700                           </t>
  </si>
  <si>
    <t xml:space="preserve">BOX PRO ADVANT ALCO GROUP 1                       </t>
  </si>
  <si>
    <t>6.125 x 4 x 2.375</t>
  </si>
  <si>
    <t xml:space="preserve">5DB00707                           </t>
  </si>
  <si>
    <t xml:space="preserve">BOX FISHERBRAND STRLE GR 1                        </t>
  </si>
  <si>
    <t xml:space="preserve">5EB39702                           </t>
  </si>
  <si>
    <t xml:space="preserve">BOX MCKESSON ALCO PREP GRP-1                      </t>
  </si>
  <si>
    <t xml:space="preserve">5FB85602                           </t>
  </si>
  <si>
    <t xml:space="preserve">5GB33902                           </t>
  </si>
  <si>
    <t xml:space="preserve">BOX PDI MED ALC PREP GRP 1                        </t>
  </si>
  <si>
    <t xml:space="preserve">5GB60302                           </t>
  </si>
  <si>
    <t xml:space="preserve">BOX PDI ALCO PREP PD=GRP=1                        </t>
  </si>
  <si>
    <t xml:space="preserve">5HB05502                           </t>
  </si>
  <si>
    <t xml:space="preserve">BOX PDI ALCO PREP PAD 200CT GRP=1                 </t>
  </si>
  <si>
    <t xml:space="preserve">5HB33902                           </t>
  </si>
  <si>
    <t xml:space="preserve">5AB41210                           </t>
  </si>
  <si>
    <t xml:space="preserve">BOX PRO ADVANT STERILE GRP 1                      </t>
  </si>
  <si>
    <t xml:space="preserve">5AB51200                           </t>
  </si>
  <si>
    <t xml:space="preserve">BOX PDI POV IOD PREP PAD GRP 2                    </t>
  </si>
  <si>
    <t>6.125 x 2.75 x 2.375</t>
  </si>
  <si>
    <t xml:space="preserve">5CB10000                           </t>
  </si>
  <si>
    <t xml:space="preserve">BOX SALE  WIPE STER SALINE GR2                    </t>
  </si>
  <si>
    <t xml:space="preserve">5DB12800                           </t>
  </si>
  <si>
    <t xml:space="preserve">BOX MCKESSON NAIL POLISH GRP-2                    </t>
  </si>
  <si>
    <t xml:space="preserve">5EB10300                           </t>
  </si>
  <si>
    <t xml:space="preserve">BOX PDI CHG PREP PD GRP 2                         </t>
  </si>
  <si>
    <t xml:space="preserve">5FB16400                           </t>
  </si>
  <si>
    <t xml:space="preserve">BOX PDI ADHESIVE TAPE RMVR GR2                    </t>
  </si>
  <si>
    <t xml:space="preserve">5HB71200                           </t>
  </si>
  <si>
    <t xml:space="preserve">BOX PDI NAIL POL REM GROUP 2                      </t>
  </si>
  <si>
    <t xml:space="preserve">5DB47000                           </t>
  </si>
  <si>
    <t xml:space="preserve">BOX PDI IO-GONE PDS GRP 2                         </t>
  </si>
  <si>
    <t xml:space="preserve">5EB59800                           </t>
  </si>
  <si>
    <t xml:space="preserve">BOX PDI ELEC SKIN PRP PAD GRP2                    </t>
  </si>
  <si>
    <t xml:space="preserve">5KB40600                           </t>
  </si>
  <si>
    <t xml:space="preserve">BOX PDI POVID IOD GRP=2                           </t>
  </si>
  <si>
    <t xml:space="preserve">5EB80300                           </t>
  </si>
  <si>
    <t xml:space="preserve">5GB69000                           </t>
  </si>
  <si>
    <t xml:space="preserve">BOX UNIPATCH ADH RM MNT GR2                       </t>
  </si>
  <si>
    <t xml:space="preserve">5AC31100                           </t>
  </si>
  <si>
    <t xml:space="preserve">BOX PDI ALCO PREP PD LGE GRP=3                    </t>
  </si>
  <si>
    <t>5.0625 x 4.25 x 3.0625</t>
  </si>
  <si>
    <t xml:space="preserve">5DC42500                           </t>
  </si>
  <si>
    <t xml:space="preserve">BOX MCKESSON LGE ALCO GRP-3                       </t>
  </si>
  <si>
    <t xml:space="preserve">5EC12400                           </t>
  </si>
  <si>
    <t xml:space="preserve">BOX POVID IOD PREP PDS GRP 3                      </t>
  </si>
  <si>
    <t xml:space="preserve">5GC69900                           </t>
  </si>
  <si>
    <t xml:space="preserve">BOX PDI STERILE ALCO GRP 3                        </t>
  </si>
  <si>
    <t xml:space="preserve">BOX PDI ALCO PREP PADS G3                         </t>
  </si>
  <si>
    <t xml:space="preserve">5DC33400                           </t>
  </si>
  <si>
    <t xml:space="preserve">5AD24200                           </t>
  </si>
  <si>
    <t xml:space="preserve">BOX PDI BZK TWLT CAN GRP7                         </t>
  </si>
  <si>
    <t>6.5 x 2.3125 x 6.0625</t>
  </si>
  <si>
    <t xml:space="preserve">5AD40100                           </t>
  </si>
  <si>
    <t xml:space="preserve">BOX PDI HYGEA CLNS TWLT=GR=7                      </t>
  </si>
  <si>
    <t xml:space="preserve">5AD43600                           </t>
  </si>
  <si>
    <t xml:space="preserve">BOX PDI SANI DEX ALC GRP 7                        </t>
  </si>
  <si>
    <t xml:space="preserve">5BD65900                           </t>
  </si>
  <si>
    <t xml:space="preserve">BOX NP INK REM GR7                                </t>
  </si>
  <si>
    <t xml:space="preserve">5BD71600                           </t>
  </si>
  <si>
    <t xml:space="preserve">BOX HYGIENIC CLENSNG TWLT GR7                     </t>
  </si>
  <si>
    <t xml:space="preserve">5BD72400                           </t>
  </si>
  <si>
    <t xml:space="preserve">BOX PDI SANI HANDS ALC CA GRP7                    </t>
  </si>
  <si>
    <t xml:space="preserve">5CD27400                           </t>
  </si>
  <si>
    <t xml:space="preserve">BOX MCKESSON WASH UP TWLT GR-7                    </t>
  </si>
  <si>
    <t xml:space="preserve">5CD69500                           </t>
  </si>
  <si>
    <t xml:space="preserve">BOX MCKESSON OBS TWLT GRP-7                       </t>
  </si>
  <si>
    <t xml:space="preserve">5ED11000                           </t>
  </si>
  <si>
    <t xml:space="preserve">BOX WE NAP MOIST TWLT GRP-7                       </t>
  </si>
  <si>
    <t xml:space="preserve">5ED31000                           </t>
  </si>
  <si>
    <t xml:space="preserve">BOX PDI CLEANS TWLT 100 GR7                       </t>
  </si>
  <si>
    <t xml:space="preserve">5ED34600                           </t>
  </si>
  <si>
    <t xml:space="preserve">BOX PDI NICE CLEAN TWLT GRP=7                     </t>
  </si>
  <si>
    <t xml:space="preserve">5ED41900                           </t>
  </si>
  <si>
    <t xml:space="preserve">BOX PDI CASTILE SOAP TWLT GRP7                    </t>
  </si>
  <si>
    <t xml:space="preserve">5ED65500                           </t>
  </si>
  <si>
    <t xml:space="preserve">BOX MCKESSON BZK GROUP 7                          </t>
  </si>
  <si>
    <t xml:space="preserve">5FD35100                           </t>
  </si>
  <si>
    <t xml:space="preserve">BOX PDI BZK TWLT GRP 7                            </t>
  </si>
  <si>
    <t xml:space="preserve">5FD74800                           </t>
  </si>
  <si>
    <t xml:space="preserve">BOX PDI OBST. TWLT GR7                            </t>
  </si>
  <si>
    <t xml:space="preserve">5GD74800                           </t>
  </si>
  <si>
    <t xml:space="preserve">BOX PDI OBSTETRICAL TOWEL GRP 7                   </t>
  </si>
  <si>
    <t xml:space="preserve">5AS17250                           </t>
  </si>
  <si>
    <t xml:space="preserve">BOX PDI ALCO SWAB 1'S GRP 12                      </t>
  </si>
  <si>
    <t>6.5 x 3.3125 x 5.8125</t>
  </si>
  <si>
    <t xml:space="preserve">5AS42050                           </t>
  </si>
  <si>
    <t xml:space="preserve">BOX PDI POVIOD SCRB 1'S GRP 12                    </t>
  </si>
  <si>
    <t xml:space="preserve">5AS42325                           </t>
  </si>
  <si>
    <t xml:space="preserve">BOX PDI POVIOD SCRUB 3'S GRP12                    </t>
  </si>
  <si>
    <t xml:space="preserve">5AS81650                           </t>
  </si>
  <si>
    <t xml:space="preserve">5CS63925                           </t>
  </si>
  <si>
    <t xml:space="preserve">BOX PDI SALISWAB 3'S GR 12                        </t>
  </si>
  <si>
    <t xml:space="preserve">5FS42250                           </t>
  </si>
  <si>
    <t xml:space="preserve">BOX PDI ACE/ALC SWAB 1'S GR12                     </t>
  </si>
  <si>
    <t xml:space="preserve">5FS46250                           </t>
  </si>
  <si>
    <t xml:space="preserve">BOX PDI LEMNGLYC SWAB 1 GR12.                     </t>
  </si>
  <si>
    <t xml:space="preserve">5FS84925                           </t>
  </si>
  <si>
    <t xml:space="preserve">BOX PDI ALCO SWAB 3 GR12                          </t>
  </si>
  <si>
    <t xml:space="preserve">5HS23125                           </t>
  </si>
  <si>
    <t xml:space="preserve">BOX PDI PVP DUO-SWABS GR12                        </t>
  </si>
  <si>
    <t xml:space="preserve">5HS41350                           </t>
  </si>
  <si>
    <t xml:space="preserve">BOX PDI PVP SWABS 1'S GRP=12                      </t>
  </si>
  <si>
    <t xml:space="preserve">5HS42450                           </t>
  </si>
  <si>
    <t xml:space="preserve">BOX PDI TINC BENZON SWAM GR12                     </t>
  </si>
  <si>
    <t xml:space="preserve">5HS82125                           </t>
  </si>
  <si>
    <t xml:space="preserve">BOX PDI POVID IOD SCRUB GRP 12                    </t>
  </si>
  <si>
    <t xml:space="preserve">5JS16225                           </t>
  </si>
  <si>
    <t xml:space="preserve">BOX PDI LEMON GLYC SWAB G12                       </t>
  </si>
  <si>
    <t xml:space="preserve">5GS41125                           </t>
  </si>
  <si>
    <t xml:space="preserve">BOX PDI POVID IOD SWAB 3 GR12                     </t>
  </si>
  <si>
    <t xml:space="preserve">5HS48050                           </t>
  </si>
  <si>
    <t xml:space="preserve">5ES68625                           </t>
  </si>
  <si>
    <t xml:space="preserve">BOX MCKESSON LGE SWAB GRP-12                      </t>
  </si>
  <si>
    <t>In-works</t>
  </si>
  <si>
    <t>50M35650</t>
  </si>
  <si>
    <t>BXU 6X5X3 GR19</t>
  </si>
  <si>
    <t>5.0 x 6.03125 x 3.03125</t>
  </si>
  <si>
    <t xml:space="preserve">5DH35650                           </t>
  </si>
  <si>
    <t xml:space="preserve">BOX E-Z-EM X-RAY WPS GR19                         </t>
  </si>
  <si>
    <t xml:space="preserve">5BH53050                           </t>
  </si>
  <si>
    <t xml:space="preserve">BOX CHEMWAR ANTISTIC GR20                         </t>
  </si>
  <si>
    <t>6.125 x 2.4375 x 6.015625</t>
  </si>
  <si>
    <t xml:space="preserve">5DH07050                           </t>
  </si>
  <si>
    <t xml:space="preserve">BOX E-Z-EM MAMMO WIPES GR20                       </t>
  </si>
  <si>
    <t xml:space="preserve">5HT00272                           </t>
  </si>
  <si>
    <t xml:space="preserve">BOX PDI LUBE JELLY 5.0GM GR 21                    </t>
  </si>
  <si>
    <t>4.3125 x 6.0 x 3.53125</t>
  </si>
  <si>
    <t xml:space="preserve">5AD24031                           </t>
  </si>
  <si>
    <t xml:space="preserve">BOX PDI SEE CLEAR CDA GRP 26                      </t>
  </si>
  <si>
    <t>5.125 x 2.5 x 8.375</t>
  </si>
  <si>
    <t xml:space="preserve">5AD62120                           </t>
  </si>
  <si>
    <t xml:space="preserve">BOX WALGRN LEN WPS 120CT GRP26                    </t>
  </si>
  <si>
    <t xml:space="preserve">5GD19831                           </t>
  </si>
  <si>
    <t xml:space="preserve">BOX PDI SEE CLR GRP 26                            </t>
  </si>
  <si>
    <t xml:space="preserve">5DB01051                           </t>
  </si>
  <si>
    <t xml:space="preserve">BOX PDI HYGEA WPS GRP 27                          </t>
  </si>
  <si>
    <t>6.125 x 1.5 x 2.375</t>
  </si>
  <si>
    <t xml:space="preserve">5HB34950                           </t>
  </si>
  <si>
    <t xml:space="preserve">BOX UNIPATCH TNS CLN COTE G27                     </t>
  </si>
  <si>
    <t xml:space="preserve">5HT00128                           </t>
  </si>
  <si>
    <t xml:space="preserve">BOX PDI LUB JELY2.7 GM GR41                       </t>
  </si>
  <si>
    <t>3.5625 x 8.0 x 4.28125</t>
  </si>
  <si>
    <t xml:space="preserve">BOX SHOPRITE ALC PREP GR 47                       </t>
  </si>
  <si>
    <t>2.375 x 2.5 x 6.125</t>
  </si>
  <si>
    <t xml:space="preserve">5CB81071                           </t>
  </si>
  <si>
    <t xml:space="preserve">BOX DUANE READE ALCO PRP GR 47                    </t>
  </si>
  <si>
    <t xml:space="preserve">5HB68800                           </t>
  </si>
  <si>
    <t xml:space="preserve">BOX PDI ALCO PREP PAD GR 47                       </t>
  </si>
  <si>
    <t xml:space="preserve">5BD53530                           </t>
  </si>
  <si>
    <t xml:space="preserve">BOX CRYSTAL LENS 30CT GRP 48                      </t>
  </si>
  <si>
    <t>48/48A=190/190A=14</t>
  </si>
  <si>
    <t>2.3125 x 1.625 x 6.0625</t>
  </si>
  <si>
    <t xml:space="preserve">5CD30630                           </t>
  </si>
  <si>
    <t xml:space="preserve">BOX WALMART LENS WIPES GR 48                      </t>
  </si>
  <si>
    <t xml:space="preserve">5GD40812                           </t>
  </si>
  <si>
    <t xml:space="preserve">BOX NNC A/B 24CT GRP=48                           </t>
  </si>
  <si>
    <t xml:space="preserve">5AC42170                           </t>
  </si>
  <si>
    <t xml:space="preserve">BOX CVS SALINE 24CT GRP 82                        </t>
  </si>
  <si>
    <t>5.0625 x 1.75 x 3.0625</t>
  </si>
  <si>
    <t xml:space="preserve">5FC22324                           </t>
  </si>
  <si>
    <t xml:space="preserve">BOX PDI HYGEA STER WPS GR 82                      </t>
  </si>
  <si>
    <t xml:space="preserve">5BD50748                           </t>
  </si>
  <si>
    <t xml:space="preserve">BOX WALGREENS ANTI. WPS=GRP=112                   </t>
  </si>
  <si>
    <t>3.1875 x 2.3125 x 6.0625</t>
  </si>
  <si>
    <t xml:space="preserve">5AP136TY                           </t>
  </si>
  <si>
    <t xml:space="preserve">TYP LOBLAWS ANTI BAC GRP=115                      </t>
  </si>
  <si>
    <t>5.375 x 5 x 5.5</t>
  </si>
  <si>
    <t xml:space="preserve">5HQ594TR                           </t>
  </si>
  <si>
    <t xml:space="preserve">TYP NNC A/B TRAY=GRP=115                          </t>
  </si>
  <si>
    <t xml:space="preserve">5OK457DR                           </t>
  </si>
  <si>
    <t xml:space="preserve">DIV 018SB5 3.5X17.875 GROUP149                    </t>
  </si>
  <si>
    <t xml:space="preserve">5OK457PD                           </t>
  </si>
  <si>
    <t xml:space="preserve">PAD 018SB5 12.75X17.875 GRP150                    </t>
  </si>
  <si>
    <t>12.75 x 17.875 (+/- 1/8)</t>
  </si>
  <si>
    <t xml:space="preserve">5BD30412                           </t>
  </si>
  <si>
    <t xml:space="preserve">BOX ZEISS 50CT LENS GROUP 170                     </t>
  </si>
  <si>
    <t>4.625 x 1.375 x 6.0625</t>
  </si>
  <si>
    <t xml:space="preserve">5AD42240                           </t>
  </si>
  <si>
    <t xml:space="preserve">BOX WALMART CAN40CTLENS GRP171                    </t>
  </si>
  <si>
    <t>2.625 x 1.8125 x 6.0625</t>
  </si>
  <si>
    <t xml:space="preserve">5OD239PD                           </t>
  </si>
  <si>
    <t xml:space="preserve">PAD 15-3/8" X 5-1/2" GROUP176                     </t>
  </si>
  <si>
    <t>15.375 x 5.5</t>
  </si>
  <si>
    <t>any point</t>
  </si>
  <si>
    <t xml:space="preserve">5OU295PD                           </t>
  </si>
  <si>
    <t xml:space="preserve">PAD 13-7/16X10" ANYBOARD GR181                    </t>
  </si>
  <si>
    <t xml:space="preserve">5OH382PD                           </t>
  </si>
  <si>
    <t xml:space="preserve">PAD 11-5/8"X 9-1/2" GR-182                        </t>
  </si>
  <si>
    <t xml:space="preserve">5AP123SL                           </t>
  </si>
  <si>
    <t xml:space="preserve">SLV KIRKLAND SURF UK 3PK GR189                    </t>
  </si>
  <si>
    <t>18 x 5.0625 x 3</t>
  </si>
  <si>
    <t xml:space="preserve">5AP146SL                           </t>
  </si>
  <si>
    <t xml:space="preserve">SLV KIRKLAND CAN MEX 3PK GR189                    </t>
  </si>
  <si>
    <t xml:space="preserve">5AP278SL                           </t>
  </si>
  <si>
    <t xml:space="preserve">SLV KIRKLAND SURF CND GR189                       </t>
  </si>
  <si>
    <t xml:space="preserve">5BP115SL                           </t>
  </si>
  <si>
    <t xml:space="preserve">SLV KIRKLAND SURF ASIA GR189                      </t>
  </si>
  <si>
    <t>0.016-0.018</t>
  </si>
  <si>
    <t xml:space="preserve">5AD62130                           </t>
  </si>
  <si>
    <t xml:space="preserve">BOX WALGREENS LENS 30CT GRP190                    </t>
  </si>
  <si>
    <t xml:space="preserve">5BD38430                           </t>
  </si>
  <si>
    <t xml:space="preserve">BOX TOPCO LENS 30CT GRP190                        </t>
  </si>
  <si>
    <t xml:space="preserve">5AB10800                           </t>
  </si>
  <si>
    <t xml:space="preserve">BOX CHLORASCRUB SWAB                              </t>
  </si>
  <si>
    <t>6.125 x 2.25 x 2.5625</t>
  </si>
  <si>
    <t xml:space="preserve">5AS40750                           </t>
  </si>
  <si>
    <t xml:space="preserve">BOX CHLORASCRUB SWABSTICK                         </t>
  </si>
  <si>
    <t>7.125 x 3 x 6.625</t>
  </si>
  <si>
    <t xml:space="preserve">5AS41950                           </t>
  </si>
  <si>
    <t xml:space="preserve">BOX CHLORASCRUB MAXI SWABSTICK                    </t>
  </si>
  <si>
    <t>6.625 x 4.125 x 8.125</t>
  </si>
  <si>
    <t xml:space="preserve">5AH12824                           </t>
  </si>
  <si>
    <t xml:space="preserve">BOX CVS HAND SANITZ 24CT GR198                    </t>
  </si>
  <si>
    <t>4.0 x 2.125 x 6.125</t>
  </si>
  <si>
    <t xml:space="preserve">5AU16500                           </t>
  </si>
  <si>
    <t xml:space="preserve">BOX PDI SANI CLOTH AF GRP 202                     </t>
  </si>
  <si>
    <t>4.375 x 4.375 x 12.0</t>
  </si>
  <si>
    <t xml:space="preserve">5EU13295                           </t>
  </si>
  <si>
    <t xml:space="preserve">BOX PDI SANI CLTH BLEACH GP202                    </t>
  </si>
  <si>
    <t xml:space="preserve">5BD50490                           </t>
  </si>
  <si>
    <t xml:space="preserve">BOX DUST OFF MONIT WPS=GRP=203                    </t>
  </si>
  <si>
    <t>6.0625 x 1.625 x 2.3125</t>
  </si>
  <si>
    <t xml:space="preserve">5FB37900                           </t>
  </si>
  <si>
    <t xml:space="preserve">BOX SANI THERMO SAN 100CT GRP 205                 </t>
  </si>
  <si>
    <t>4.0 x 3.125 x 2.375</t>
  </si>
  <si>
    <t xml:space="preserve">5CH21130                           </t>
  </si>
  <si>
    <t xml:space="preserve">BOX CVS ANTI-BAC 30CT GRP-211                     </t>
  </si>
  <si>
    <t>4.75 x 2.375 x 3.25</t>
  </si>
  <si>
    <t xml:space="preserve">5AH12805                           </t>
  </si>
  <si>
    <t xml:space="preserve">BOX CVS HAND SANIT 5CT GRP=215                    </t>
  </si>
  <si>
    <t>215=200</t>
  </si>
  <si>
    <t>2.03125 x 1.1875 x 3.78125</t>
  </si>
  <si>
    <t xml:space="preserve">5AH72500                           </t>
  </si>
  <si>
    <t xml:space="preserve">BOX PDI SAMI CLOTH AF GRP 219                     </t>
  </si>
  <si>
    <t>6.25 x 2.5625 x 4.625</t>
  </si>
  <si>
    <t xml:space="preserve">5BH72500                           </t>
  </si>
  <si>
    <t xml:space="preserve">BOX PDI SANI CLOTH AF GRP 219                     </t>
  </si>
  <si>
    <t xml:space="preserve">5CH54082                           </t>
  </si>
  <si>
    <t xml:space="preserve">BOX PDI SANI CLOTH PLUS GRP219                    </t>
  </si>
  <si>
    <t xml:space="preserve">BOX PDI SUPER SANI INDV GR219                     </t>
  </si>
  <si>
    <t xml:space="preserve">5FH24795                           </t>
  </si>
  <si>
    <t xml:space="preserve">BOX PDI SANI CLTH BLCH GP 219                     </t>
  </si>
  <si>
    <t xml:space="preserve">5AA621TY                           </t>
  </si>
  <si>
    <t xml:space="preserve">TYP CVC UNSCT CLN WPS GRP-233                     </t>
  </si>
  <si>
    <t>9.375 x 4.75 x 8.5</t>
  </si>
  <si>
    <t xml:space="preserve">5OA621SL                           </t>
  </si>
  <si>
    <t xml:space="preserve">SLU UNPTD CVS SOLO SLV GRP 234                    </t>
  </si>
  <si>
    <t>9.4375 x 8.5625 x 4.75</t>
  </si>
  <si>
    <t xml:space="preserve">5AH30116                           </t>
  </si>
  <si>
    <t xml:space="preserve">BOX LIFEBRD FEM CLTHS GRP 242                     </t>
  </si>
  <si>
    <t>3.875 x 2.0 x 4.75</t>
  </si>
  <si>
    <t xml:space="preserve">5BH22018                           </t>
  </si>
  <si>
    <t xml:space="preserve">BOX CVS CLNG CLTHS GRP 242                        </t>
  </si>
  <si>
    <t xml:space="preserve">5BA402TR                           </t>
  </si>
  <si>
    <t xml:space="preserve">TYP PREP H 48 SOLO GR248 PA006397                 </t>
  </si>
  <si>
    <t>6 x 5.875 x 3.625</t>
  </si>
  <si>
    <t xml:space="preserve">5BH21724                           </t>
  </si>
  <si>
    <t xml:space="preserve">BOX SAFEWAY HAND SANI GRP 249                     </t>
  </si>
  <si>
    <t>4.0 x 2.03125 x 4.5</t>
  </si>
  <si>
    <t xml:space="preserve">5CH11524                           </t>
  </si>
  <si>
    <t xml:space="preserve">BOX SH4KIDS 24CT GRP 249                          </t>
  </si>
  <si>
    <t xml:space="preserve">5DH14324                           </t>
  </si>
  <si>
    <t xml:space="preserve">BOX SANI HANDS 24CT GRP 249                       </t>
  </si>
  <si>
    <t xml:space="preserve">5FH14324                           </t>
  </si>
  <si>
    <t xml:space="preserve">5BA402S96                          </t>
  </si>
  <si>
    <t xml:space="preserve">BOX PREP H TWN GR252 PAA006398                    </t>
  </si>
  <si>
    <t>3.625 x 3.875 x 6</t>
  </si>
  <si>
    <t xml:space="preserve">5AP438TY                           </t>
  </si>
  <si>
    <t xml:space="preserve">TYP SANI KIDS 15 CT = GRP 257                     </t>
  </si>
  <si>
    <t>2.5 x 6.25 x 5.5</t>
  </si>
  <si>
    <t xml:space="preserve">5OP438SL                           </t>
  </si>
  <si>
    <t xml:space="preserve">SLU SANI KIDS 15 CT=GRP=258                       </t>
  </si>
  <si>
    <t>2.59375 x 5.59375 x 6.25</t>
  </si>
  <si>
    <t xml:space="preserve">5AP188SL                           </t>
  </si>
  <si>
    <t xml:space="preserve">SLV BJ'S DISINF WPS 300CT GRP 259                 </t>
  </si>
  <si>
    <t>error on spec caliper says 0.18</t>
  </si>
  <si>
    <t>20.25 x 4.53125 x 2.75</t>
  </si>
  <si>
    <t xml:space="preserve">5AP479SL                           </t>
  </si>
  <si>
    <t xml:space="preserve">SLV BJ'S DISINFECTING WPS GRP 259                 </t>
  </si>
  <si>
    <t xml:space="preserve">5BA403SL                           </t>
  </si>
  <si>
    <t xml:space="preserve">SLV PREP H 144 GR260 PAA006399                    </t>
  </si>
  <si>
    <t>3.625 x5.5 x 6</t>
  </si>
  <si>
    <t xml:space="preserve">5AD17748                           </t>
  </si>
  <si>
    <t xml:space="preserve">BOX LIFEBRAND WPS 48CT GRP266                     </t>
  </si>
  <si>
    <t>6.0625 x 2.3125 x 3.0</t>
  </si>
  <si>
    <t xml:space="preserve">5AD606TY                           </t>
  </si>
  <si>
    <t xml:space="preserve">TYP NNC ELECT CLNS WIP GRP=271                    </t>
  </si>
  <si>
    <t>4.78125 x 10.3125 x 6.125</t>
  </si>
  <si>
    <t xml:space="preserve">5BD606TY                           </t>
  </si>
  <si>
    <t xml:space="preserve">5OP710SL                           </t>
  </si>
  <si>
    <t xml:space="preserve">TYU UN-PRINTED TRAY GRP=273                       </t>
  </si>
  <si>
    <t>9.5 x 3.1875 x 5.375</t>
  </si>
  <si>
    <t xml:space="preserve">5AC45560                           </t>
  </si>
  <si>
    <t xml:space="preserve">BOX AVON POLISH WPS GRP=276                       </t>
  </si>
  <si>
    <t>3.125 x 0.6875 x 5.125</t>
  </si>
  <si>
    <t xml:space="preserve">5OH460IP                           </t>
  </si>
  <si>
    <t xml:space="preserve">BOX INNER PACKER NEUT GRP 277                     </t>
  </si>
  <si>
    <t>6.375 x 3.1875 x 4.0625</t>
  </si>
  <si>
    <t xml:space="preserve">5ED43800                           </t>
  </si>
  <si>
    <t xml:space="preserve">5OH211PD                           </t>
  </si>
  <si>
    <t xml:space="preserve">PAD CVS LAYER PAD 16.25 X 12.25 GRP=288           </t>
  </si>
  <si>
    <t>16.25 x 12.25</t>
  </si>
  <si>
    <t xml:space="preserve">5OD239ID                           </t>
  </si>
  <si>
    <t xml:space="preserve">DIV UN-PRINTED GRP 291                            </t>
  </si>
  <si>
    <t>15.875 x 3.5</t>
  </si>
  <si>
    <t>any caliper</t>
  </si>
  <si>
    <t xml:space="preserve">5AP21195                           </t>
  </si>
  <si>
    <t xml:space="preserve">BOX NEUT. MAKE-UP RMVR GRP 296                    </t>
  </si>
  <si>
    <t>4.625 x 4.5 x 5.875</t>
  </si>
  <si>
    <t xml:space="preserve">5OA366TR                           </t>
  </si>
  <si>
    <t xml:space="preserve">TYU UNPTD 48 MEDICATED GRP 313                    </t>
  </si>
  <si>
    <t>10.25 x 3.75 x 5.5</t>
  </si>
  <si>
    <t xml:space="preserve">5OA366SL                           </t>
  </si>
  <si>
    <t xml:space="preserve">SLU UNPTD 48 MEDICATED WPS GRP 316                </t>
  </si>
  <si>
    <t>5.5625 x 3.8125 x 10.25</t>
  </si>
  <si>
    <t xml:space="preserve">5AA56448                           </t>
  </si>
  <si>
    <t xml:space="preserve">BOX TARGET GENTILE MED WPS=GRP=348                </t>
  </si>
  <si>
    <t>3.5 x 3.375 x 5.625</t>
  </si>
  <si>
    <t xml:space="preserve">5AU451TY                           </t>
  </si>
  <si>
    <t xml:space="preserve">TYP GRIME BOSS WPS=60CT=GRP=349                   </t>
  </si>
  <si>
    <t>7 x 7 x 5</t>
  </si>
  <si>
    <t xml:space="preserve">5OH115TY                           </t>
  </si>
  <si>
    <t xml:space="preserve">SLU SANI HANDS SLEEVE=GRP=360                     </t>
  </si>
  <si>
    <t>4.15625  x 4.5625 x 13.750</t>
  </si>
  <si>
    <t xml:space="preserve">5AP27995                           </t>
  </si>
  <si>
    <t>9 x 6.625 x 4.5625</t>
  </si>
  <si>
    <t xml:space="preserve">5AA72148                           </t>
  </si>
  <si>
    <t xml:space="preserve">BOX CVS SENSITIVE WPS 48CT=GRP=362                </t>
  </si>
  <si>
    <t>5.125 x 2 x 9.5</t>
  </si>
  <si>
    <t xml:space="preserve">5BP37815                           </t>
  </si>
  <si>
    <t xml:space="preserve">BOX INNER PACKER LIMITED BRANDS GRP 366           </t>
  </si>
  <si>
    <t>8.5 x  3.75 x 5.75</t>
  </si>
  <si>
    <t>190A</t>
  </si>
  <si>
    <t xml:space="preserve">5FD36330                           </t>
  </si>
  <si>
    <t xml:space="preserve">BOX NNC LENS WIPES GRP 190A                       </t>
  </si>
  <si>
    <t xml:space="preserve">5AD45430                           </t>
  </si>
  <si>
    <t xml:space="preserve">BOX NNC WPS=30 CT=GRP=48A                         </t>
  </si>
  <si>
    <t>48A</t>
  </si>
  <si>
    <t xml:space="preserve">5AD70324                           </t>
  </si>
  <si>
    <t xml:space="preserve">BOX BRITE N SHINE CLNS WPS GROUP 48A              </t>
  </si>
  <si>
    <t xml:space="preserve">5BD24624                           </t>
  </si>
  <si>
    <t xml:space="preserve">BOX ELECTRONIC WPS PKT GRP 48A                    </t>
  </si>
  <si>
    <t xml:space="preserve">5CD24624                           </t>
  </si>
  <si>
    <t xml:space="preserve">BOX NNC ELECT WPS 24 CT GRP-48A                   </t>
  </si>
  <si>
    <t xml:space="preserve">5CC58570                           </t>
  </si>
  <si>
    <t xml:space="preserve">BOX SALI WIPE MED SALINE GR82A                    </t>
  </si>
  <si>
    <t>82A</t>
  </si>
  <si>
    <t xml:space="preserve">5AH46018                           </t>
  </si>
  <si>
    <t xml:space="preserve">BOX NEUTROGENA DC WP 18CT                         </t>
  </si>
  <si>
    <t>3.125 x 2.0625 x 4</t>
  </si>
  <si>
    <t xml:space="preserve">5OH211GB                           </t>
  </si>
  <si>
    <t xml:space="preserve">BAG CVS ANTIBAC WIPES NP9330 10" X 8.5"           </t>
  </si>
  <si>
    <t xml:space="preserve">5AP027TY                           </t>
  </si>
  <si>
    <t xml:space="preserve">TY PLASTIC NEUTROG DP CLN 25CT                    </t>
  </si>
  <si>
    <t>10.75 ± 0.090 x 5.625 ± 0.090</t>
  </si>
  <si>
    <t>Clear</t>
  </si>
  <si>
    <t>None detectable</t>
  </si>
  <si>
    <t>Tray is to be free of dust, embedded dirt, hair, color variations, gels, and stress cracks.</t>
  </si>
  <si>
    <t>When placed on flat surface, empty tub shall sit flat and not “rock”.</t>
  </si>
  <si>
    <t xml:space="preserve">5OQ797IN                           </t>
  </si>
  <si>
    <t xml:space="preserve">INS SAFEWAY DISPLAY                               </t>
  </si>
  <si>
    <t>11 x 8.5</t>
  </si>
  <si>
    <t xml:space="preserve">5OP378PD                           </t>
  </si>
  <si>
    <t xml:space="preserve">PAD 17.6875 X 8.75                                </t>
  </si>
  <si>
    <t>17.6875 ± 0.125 8.75 ± 0.125</t>
  </si>
  <si>
    <t xml:space="preserve">5AB687IS                           </t>
  </si>
  <si>
    <t xml:space="preserve">INS PDI STING RELIEF PAD (3000 PACK)              </t>
  </si>
  <si>
    <t>2.5 x 3</t>
  </si>
  <si>
    <t xml:space="preserve">5BB973IS                           </t>
  </si>
  <si>
    <t xml:space="preserve">INS PDI ALCO PREP PAD 3000/PCK                    </t>
  </si>
  <si>
    <t xml:space="preserve">5BD351IS                           </t>
  </si>
  <si>
    <t xml:space="preserve">INS PDI BZK ANTI TWLT (2000 PACK)                 </t>
  </si>
  <si>
    <t xml:space="preserve">5CB270IS                           </t>
  </si>
  <si>
    <t xml:space="preserve">INS PDI STING RELF(SHRNK 3000)                    </t>
  </si>
  <si>
    <t xml:space="preserve">5CB114IS                           </t>
  </si>
  <si>
    <t xml:space="preserve">INS CHLORASCRUB SWAB (3000)                       </t>
  </si>
  <si>
    <t>2.5 x 3.25</t>
  </si>
  <si>
    <t xml:space="preserve">5AD351IS                           </t>
  </si>
  <si>
    <t xml:space="preserve">INS BZK ANTI TWLT (2000 PACK)                     </t>
  </si>
  <si>
    <t>2.5 x 6</t>
  </si>
  <si>
    <t xml:space="preserve">5AB114IS                           </t>
  </si>
  <si>
    <t xml:space="preserve">INS CHLORASCRUB (3000)                            </t>
  </si>
  <si>
    <t>2.5 x 6.5</t>
  </si>
  <si>
    <t xml:space="preserve">5AD535LC                           </t>
  </si>
  <si>
    <t xml:space="preserve">INS POCKET CARD CRYSTAL VIS LENS                  </t>
  </si>
  <si>
    <t>4.5 x 6.75</t>
  </si>
  <si>
    <t xml:space="preserve">5CS273IS                           </t>
  </si>
  <si>
    <t xml:space="preserve">INS CHG SWABSTICK (300 SHRINK)                    </t>
  </si>
  <si>
    <t>5 x 3.25</t>
  </si>
  <si>
    <t xml:space="preserve">5CS324IS                           </t>
  </si>
  <si>
    <t xml:space="preserve">INS CHG SWABSTICK (500 SHRINK)                    </t>
  </si>
  <si>
    <t xml:space="preserve">5CS428IS                           </t>
  </si>
  <si>
    <t xml:space="preserve">INS CHG SHORT SWAB (500 SHRINK)                   </t>
  </si>
  <si>
    <t xml:space="preserve">5OD173YS                           </t>
  </si>
  <si>
    <t xml:space="preserve">STR YELLOW STRETCH FLM 5" WIDE                    </t>
  </si>
  <si>
    <t>5" wide</t>
  </si>
  <si>
    <t xml:space="preserve">5AP0123IS                          </t>
  </si>
  <si>
    <t xml:space="preserve">INS INSTRUCTION SHEET SANI HANDS 50CT             </t>
  </si>
  <si>
    <t>not on SD, no spec, no need to test</t>
  </si>
  <si>
    <t xml:space="preserve">5AP0124IS                          </t>
  </si>
  <si>
    <t xml:space="preserve">INS INSTRUCTION SHEET SANI HANDS 50CT/40CT        </t>
  </si>
  <si>
    <t xml:space="preserve">5OD125PB                           </t>
  </si>
  <si>
    <t xml:space="preserve">BAG WET NAP 8.5 X 6.5 X 2                         </t>
  </si>
  <si>
    <t>Dim on SD: 8.25” - 8.5” W x 6.0625” - 6.5” L + 2.25 outside flap</t>
  </si>
  <si>
    <t xml:space="preserve">5OD304WC                           </t>
  </si>
  <si>
    <t xml:space="preserve">DSP WING CLIPS                                    </t>
  </si>
  <si>
    <t>not on SD</t>
  </si>
  <si>
    <t>5OP214GL</t>
  </si>
  <si>
    <t>GLU A3Y-4622  FOR A480PT</t>
  </si>
  <si>
    <t>Clear to water white</t>
  </si>
  <si>
    <t>Pillows</t>
  </si>
  <si>
    <t>None No particulate matter foreign to the adhesive should be present.</t>
  </si>
  <si>
    <t xml:space="preserve">5XR11689                           </t>
  </si>
  <si>
    <t xml:space="preserve">BAG 26X10X36                                      </t>
  </si>
  <si>
    <t>No Spec on SD</t>
  </si>
  <si>
    <t xml:space="preserve">5YL619PB                           </t>
  </si>
  <si>
    <t xml:space="preserve">BAG GUSSETTED 16X14X20                            </t>
  </si>
  <si>
    <t>Appearance
(Visual)</t>
  </si>
  <si>
    <t>Bead OD Lower Limit</t>
  </si>
  <si>
    <t>Bead OD Upper Limit</t>
  </si>
  <si>
    <t>Height  Lower Limit</t>
  </si>
  <si>
    <t>Height  Upper Limit</t>
  </si>
  <si>
    <t>Lip OD Lower Limit</t>
  </si>
  <si>
    <t>Lip OD Upper Limit</t>
  </si>
  <si>
    <t>Neck OD Lower Limit</t>
  </si>
  <si>
    <t>Neck OD Upper Limit</t>
  </si>
  <si>
    <t>Functionality
(Visual, TM148 for lid removal)</t>
  </si>
  <si>
    <t>Lid Pull Force Lower Limit</t>
  </si>
  <si>
    <t>Lid Pull Force Upper Limit</t>
  </si>
  <si>
    <t>Weight  Lower Limit</t>
  </si>
  <si>
    <t>Weight  Upper Limit</t>
  </si>
  <si>
    <t>Weight  Lower Limit
(Labeled)</t>
  </si>
  <si>
    <t>Weight  Upper Limit
(Labeled)</t>
  </si>
  <si>
    <t>Decoration</t>
  </si>
  <si>
    <t>Color/Copy (NP8800)</t>
  </si>
  <si>
    <t xml:space="preserve">2OP131                             </t>
  </si>
  <si>
    <t xml:space="preserve">CAN 4.25" HDPE CANISTER COPOLY                    </t>
  </si>
  <si>
    <t>Analytical - Canister_01A</t>
  </si>
  <si>
    <t>Pass/Fail (White)</t>
  </si>
  <si>
    <t>Pass/Fail</t>
  </si>
  <si>
    <t xml:space="preserve">2OQ797                             </t>
  </si>
  <si>
    <t xml:space="preserve">2AP550LB                           </t>
  </si>
  <si>
    <t xml:space="preserve">CAN N/C CUP CANISTER W/SHRINK                     </t>
  </si>
  <si>
    <t>Analytical - Canister_04B</t>
  </si>
  <si>
    <t>1.Canister Height OD=Total Height OD  2. 2AP617 Spec used     3. NP8800 used for label</t>
  </si>
  <si>
    <t>Pass/Fail (Natural: no color)</t>
  </si>
  <si>
    <t>Lid must fit with a tight seal on canister (even when pilfer proof lidstock is required). Cap of lid must snap closed. Lid removal force target 2500g +/- 500g.</t>
  </si>
  <si>
    <t xml:space="preserve">2BP617LB                           </t>
  </si>
  <si>
    <t xml:space="preserve">CAN SH4K 40CT CUP CAN W/SHRINK                    </t>
  </si>
  <si>
    <t>Analytical - Canister_04A</t>
  </si>
  <si>
    <t xml:space="preserve">2OP527LB                           </t>
  </si>
  <si>
    <t xml:space="preserve">CAN TARGET 40CT SCENTED CANISTER                  </t>
  </si>
  <si>
    <t>Lid must fit with a tight seal
on canister (even when pilfer
proof lidstock is required).
Cap of lid must snap closed.
Lid removal force target
2500g +/- 500g.</t>
  </si>
  <si>
    <t xml:space="preserve">2OP674LB                           </t>
  </si>
  <si>
    <t xml:space="preserve">CAN TARGET 40 CT UNSCENTED CANISTER               </t>
  </si>
  <si>
    <t xml:space="preserve">2OP812LB                           </t>
  </si>
  <si>
    <t xml:space="preserve">CAN CUP CANISTER, SANIHAND KID                    </t>
  </si>
  <si>
    <t>Analytical - Canister_05A</t>
  </si>
  <si>
    <t>1.Canister Height OD=Total Height (OD)  2. NP8800 used for label</t>
  </si>
  <si>
    <t>Pass/Fail (Natural: no color Label: As per individual art specification)</t>
  </si>
  <si>
    <t>8A PETG label as specified by individual art spec.</t>
  </si>
  <si>
    <t xml:space="preserve">2OQ753                             </t>
  </si>
  <si>
    <t xml:space="preserve">CAN LARGE CANISTER COPOLYMER                      </t>
  </si>
  <si>
    <t>Lid must have a tight friction fit and
positive seat to the canister (with or
without a pilfer proof lidstock
applied).
Lid removal pull force target is 2500
gms, Tolerance -500 gm/+1000gm</t>
  </si>
  <si>
    <t xml:space="preserve">2AP352                             </t>
  </si>
  <si>
    <t xml:space="preserve">2OP648                             </t>
  </si>
  <si>
    <t xml:space="preserve">CAN SHOP RITE ANTIBAC MOIST WIPES 40 CT           </t>
  </si>
  <si>
    <t>Canister Height OD = Height</t>
  </si>
  <si>
    <t>0.180" reference</t>
  </si>
  <si>
    <t>Lid Inside Diameter</t>
  </si>
  <si>
    <t>Overall Lid Height</t>
  </si>
  <si>
    <t>Lid Wall Thickness</t>
  </si>
  <si>
    <t>Cap Thickness</t>
  </si>
  <si>
    <t>Pop-Up Hole Outer Diameter</t>
  </si>
  <si>
    <t>Weight</t>
  </si>
  <si>
    <t>Insert Fin Gap</t>
  </si>
  <si>
    <t>Orifice Flap Thickness</t>
  </si>
  <si>
    <t>Aperture</t>
  </si>
  <si>
    <t>Bead Diameter</t>
  </si>
  <si>
    <t>End Circle Diameter</t>
  </si>
  <si>
    <t>Center to Center Distance</t>
  </si>
  <si>
    <t>Label Size (Width)</t>
  </si>
  <si>
    <t>Open Lid Overall Width</t>
  </si>
  <si>
    <t>Dispensing Orifice Diameter</t>
  </si>
  <si>
    <t>Lid Diameter (OD)</t>
  </si>
  <si>
    <t>Closed Lid Overall Width</t>
  </si>
  <si>
    <t>Open Lid Overall Length</t>
  </si>
  <si>
    <t>Print</t>
  </si>
  <si>
    <t xml:space="preserve">2AA402SLI                          </t>
  </si>
  <si>
    <t xml:space="preserve">LID IN MOLD SOLO PREP PAA006395                   </t>
  </si>
  <si>
    <t>No smears, streaks, spots or voids.</t>
  </si>
  <si>
    <t xml:space="preserve">2AA437SLI                          </t>
  </si>
  <si>
    <t xml:space="preserve">LID PUDGIES W/N SCENT 80CT SOL                    </t>
  </si>
  <si>
    <t xml:space="preserve">2AA580SLI                          </t>
  </si>
  <si>
    <t xml:space="preserve">LID SANI PRO TABLE TURNERS W/ IM LABEL            </t>
  </si>
  <si>
    <t xml:space="preserve">2AA630SLI                          </t>
  </si>
  <si>
    <t xml:space="preserve">LID PUDGIES W/N UNSCT 80CT SOL                    </t>
  </si>
  <si>
    <t xml:space="preserve">2AM225SLI                          </t>
  </si>
  <si>
    <t xml:space="preserve">LID NNC SCT BABY SOLO W/IM LBL                    </t>
  </si>
  <si>
    <t xml:space="preserve">2AM233SLI                          </t>
  </si>
  <si>
    <t xml:space="preserve">LID NNC UNSCT SOLO W/IM LBL                       </t>
  </si>
  <si>
    <t xml:space="preserve">2AQ337LI                           </t>
  </si>
  <si>
    <t xml:space="preserve">LID CAN MED D/W WHITE                             </t>
  </si>
  <si>
    <t>None Detectable</t>
  </si>
  <si>
    <t>3.765” +/- 0.005”</t>
  </si>
  <si>
    <t>1.59” +/- 0.010”</t>
  </si>
  <si>
    <t>0.045” +/- 0.005”</t>
  </si>
  <si>
    <t>0.152” +/- 0.005”</t>
  </si>
  <si>
    <t>560 aperture: 0.560” +/- 0.005”
673 aperture: 0.673” +/- 0.005”</t>
  </si>
  <si>
    <t>0.020” +/- 0.005”</t>
  </si>
  <si>
    <t>22.8g ± 1.5g</t>
  </si>
  <si>
    <t xml:space="preserve">2AQ471LI                           </t>
  </si>
  <si>
    <t xml:space="preserve">LID CAN MED D/WBLUE W/LRGORIFC                    </t>
  </si>
  <si>
    <t>Pop-Up Hole Outer Diameter = Pop-Up Hole Diameter</t>
  </si>
  <si>
    <t>Lid must fit with a tight seal on
canister (even when pilfer proof
lid stock is required). Reference
NPTM 148-Lid Pull Strength.
Cap “flip lid” must snap closed.
“Flip lid” opening force to be a
minimum of 0.75 lbs.</t>
  </si>
  <si>
    <t>4.927” +/- 0.005”</t>
  </si>
  <si>
    <t>1.482” +/- 0.010”</t>
  </si>
  <si>
    <t>0.040” +/- 0.005”</t>
  </si>
  <si>
    <t>0.050” +/- 0.005”</t>
  </si>
  <si>
    <t>0.165” +/- 0.005”</t>
  </si>
  <si>
    <t>0.017” +/- 0.005”</t>
  </si>
  <si>
    <t>38.5 g +/- 2.0 g</t>
  </si>
  <si>
    <t>0.070” +/- 0.005”</t>
  </si>
  <si>
    <t xml:space="preserve">2AQ828LI                           </t>
  </si>
  <si>
    <t xml:space="preserve">LID LG WHITE UNFLOURINATE                         </t>
  </si>
  <si>
    <t>4.73” +/- 0.020”</t>
  </si>
  <si>
    <t>1.30” +/- 0.020”</t>
  </si>
  <si>
    <t>62.3g +/- 2.5g</t>
  </si>
  <si>
    <t>1” star shaped with 0.09”
hole (Reference)</t>
  </si>
  <si>
    <t xml:space="preserve">2BA426SLI                          </t>
  </si>
  <si>
    <t xml:space="preserve">LID TARGET UNSC 40CT SOLO LID                     </t>
  </si>
  <si>
    <t xml:space="preserve">2BQ084LI                           </t>
  </si>
  <si>
    <t xml:space="preserve">LID CAN LG TEAL DEEP WELL                         </t>
  </si>
  <si>
    <t>Lid Wall Thickness = Lid Wall thickness
( To be measured under the
bottom of the well area)</t>
  </si>
  <si>
    <t>38.5 g + 3.5 g /- 2.5 g</t>
  </si>
  <si>
    <t>0.023” +/- 0.005”</t>
  </si>
  <si>
    <t>4.857” +/- 0.010”</t>
  </si>
  <si>
    <t xml:space="preserve">2BQ551LI                           </t>
  </si>
  <si>
    <t xml:space="preserve">LID LARGE D/W W/PDI ORIFICE - TRANSLUSCENT PURPLE </t>
  </si>
  <si>
    <t>38.5g + 3.5g / -2.5g</t>
  </si>
  <si>
    <t>0.075” +/- 0.005”</t>
  </si>
  <si>
    <t>0.035” +/- 0.005”</t>
  </si>
  <si>
    <t>4.857 “± 0.010”</t>
  </si>
  <si>
    <t>0.125 “± 0.005”</t>
  </si>
  <si>
    <t>0.450 “± 0.005”</t>
  </si>
  <si>
    <t xml:space="preserve">2OA402SLI                          </t>
  </si>
  <si>
    <t xml:space="preserve">LID IN MOLD SOLOPREP PAA002596                    </t>
  </si>
  <si>
    <t xml:space="preserve">2OA621SLI                          </t>
  </si>
  <si>
    <t xml:space="preserve">LID SOLO CVS UNSCT CLNS WIPE                      </t>
  </si>
  <si>
    <t xml:space="preserve">2OA657SLI                          </t>
  </si>
  <si>
    <t xml:space="preserve">LID EQUATE HEMORRHOIDAL MEDICATED WIPES           </t>
  </si>
  <si>
    <t xml:space="preserve">2OA682SLI                          </t>
  </si>
  <si>
    <t xml:space="preserve">LID CVS MED 48(UK) MINI SOLO W/PS                 </t>
  </si>
  <si>
    <t xml:space="preserve">2OA721SLI                          </t>
  </si>
  <si>
    <t xml:space="preserve">LID CVS 48CT SENS SKIN WASHCLOTH                  </t>
  </si>
  <si>
    <t xml:space="preserve">2OJ141LI                           </t>
  </si>
  <si>
    <t xml:space="preserve">LID ADULT INTERLEAF WHITE                         </t>
  </si>
  <si>
    <t>Only 1 lot received on 2/23/10</t>
  </si>
  <si>
    <t xml:space="preserve">2OJ143SLI                          </t>
  </si>
  <si>
    <t xml:space="preserve">LID SOLO HYGEA PREM MULTI PURPOSE SOLO            </t>
  </si>
  <si>
    <t xml:space="preserve">2OJ213SLI                          </t>
  </si>
  <si>
    <t xml:space="preserve">LID SOLO HYGEA MULTIPURPOSE                       </t>
  </si>
  <si>
    <t xml:space="preserve">2OJ291SLI                          </t>
  </si>
  <si>
    <t xml:space="preserve">2OM225SLI                          </t>
  </si>
  <si>
    <t xml:space="preserve">2OM233SLI                          </t>
  </si>
  <si>
    <t xml:space="preserve">2OM615SLI                          </t>
  </si>
  <si>
    <t xml:space="preserve">LID SOLO DEBOSSED MOM TO MOM                      </t>
  </si>
  <si>
    <t>None detectable.</t>
  </si>
  <si>
    <t>0.370" ± 0.015"</t>
  </si>
  <si>
    <t>11.5g ± 1.0g</t>
  </si>
  <si>
    <t>4.376" ± 0.025"</t>
  </si>
  <si>
    <t>0.030" ± 0.005"</t>
  </si>
  <si>
    <t xml:space="preserve">2OMC288SLI                         </t>
  </si>
  <si>
    <t xml:space="preserve">LID PCV PURPLE SOLO DEBOSSED                      </t>
  </si>
  <si>
    <t>Lid must open with one hand, stay open when moved past 90° and remain attached to refill. Lid must have a positive front latch with an audible click. Closing Force Range 0.60-0.75 lbf Opening Force Range 0.35-0.55 lbf Flatness across all surfaces to be controlled with in 0.005”</t>
  </si>
  <si>
    <t xml:space="preserve">2OP023LI                           </t>
  </si>
  <si>
    <t xml:space="preserve">LID MED WHITE W/OFFSET ORIFICE                    </t>
  </si>
  <si>
    <t>3.845” +/- 0.005”</t>
  </si>
  <si>
    <t>1.35”  ± 0.005”</t>
  </si>
  <si>
    <t>0.215" ± 0.005"</t>
  </si>
  <si>
    <t>22g ± 2g</t>
  </si>
  <si>
    <t xml:space="preserve">2OP125LI                           </t>
  </si>
  <si>
    <t xml:space="preserve">LID 4.25" FLAT W/OFFSET GREEN                     </t>
  </si>
  <si>
    <t>1. Lid Wall Thickness = Wall Thickness 2. Pop Up Hole Diamter = Dispensing Orifice Hole Diameter 3. Insert Fin Gap =Dispensing Orifice Slot Gap 4. Orifice Flap Thickness=Dispensing Orifice Tab Thickness</t>
  </si>
  <si>
    <t>1.350” +/- 0.005”</t>
  </si>
  <si>
    <t>0.04” +/- 0.01”</t>
  </si>
  <si>
    <t>28.0 g +/- 1.5 g</t>
  </si>
  <si>
    <t>0.028” +/- 0.005”</t>
  </si>
  <si>
    <t>0.560" +/- 0.005"</t>
  </si>
  <si>
    <t xml:space="preserve">2OP127LI                           </t>
  </si>
  <si>
    <t xml:space="preserve">LID 4.25" FLAT W/OFFSET YELLOW                    </t>
  </si>
  <si>
    <t xml:space="preserve">2OP135LI                           </t>
  </si>
  <si>
    <t xml:space="preserve">2OP159LI                           </t>
  </si>
  <si>
    <t xml:space="preserve">2OP214LI                           </t>
  </si>
  <si>
    <t xml:space="preserve">LID LARGE D/W YELLOW COSTCO                       </t>
  </si>
  <si>
    <t xml:space="preserve">2OP237LI                           </t>
  </si>
  <si>
    <t xml:space="preserve">LID SMALL CUP CANISTER LID                        </t>
  </si>
  <si>
    <t>1. Lid Inside Diameter = Lid Diameter (ID) 2. Orifice Flap Thickness = Orifice Thickness</t>
  </si>
  <si>
    <t>White Translucent</t>
  </si>
  <si>
    <t>3.120" ± 0.010"</t>
  </si>
  <si>
    <t>0.750" ± 0.010"</t>
  </si>
  <si>
    <t>12.27g ± 2.5g</t>
  </si>
  <si>
    <t>0.04" ± 0.010"</t>
  </si>
  <si>
    <t>3.200" ± 0.010"</t>
  </si>
  <si>
    <t xml:space="preserve">2OP278LI                           </t>
  </si>
  <si>
    <t xml:space="preserve">LID LARGE D/W LT GREEN PMS368                     </t>
  </si>
  <si>
    <t xml:space="preserve">2OP350LI                           </t>
  </si>
  <si>
    <t xml:space="preserve">LID CVS 35CT GREEN CLEANING CANISTER LID          </t>
  </si>
  <si>
    <t>1. Lid Wall Thickness = Wall Thickness 2. Pop-Up Hole Outer Diameter = Pop-Up Hole Diameter</t>
  </si>
  <si>
    <t>3.240” +/- 0.005”</t>
  </si>
  <si>
    <t>1.07” +/- 0.01”</t>
  </si>
  <si>
    <t>0.215" +/- 0.005"</t>
  </si>
  <si>
    <t>0.025" +/- 0.005"</t>
  </si>
  <si>
    <t>16.0g ± 2.0g</t>
  </si>
  <si>
    <t xml:space="preserve">2OP352LI                           </t>
  </si>
  <si>
    <t xml:space="preserve">LID MED. W/OFFSET ORIFICE BLUE                    </t>
  </si>
  <si>
    <t xml:space="preserve">2OP435LI                           </t>
  </si>
  <si>
    <t xml:space="preserve">2OP456LI                           </t>
  </si>
  <si>
    <t xml:space="preserve">LID MED BURGUNDY W/OFFSET ORIFICE                 </t>
  </si>
  <si>
    <t>0.165" ± 0.005"</t>
  </si>
  <si>
    <t xml:space="preserve">2OP520LI                           </t>
  </si>
  <si>
    <t xml:space="preserve">2OP523LI                           </t>
  </si>
  <si>
    <t xml:space="preserve">LID SMALL WHITE W/ OFFSET APERT                   </t>
  </si>
  <si>
    <t xml:space="preserve">2OP527LI                           </t>
  </si>
  <si>
    <t xml:space="preserve">LID TARGET 40CT SCENTED CANISTER LID              </t>
  </si>
  <si>
    <t xml:space="preserve">2OP617LI                           </t>
  </si>
  <si>
    <t xml:space="preserve">2OP657LI                           </t>
  </si>
  <si>
    <t xml:space="preserve">LID SMALL W/OFFSET ORIFICE RED                    </t>
  </si>
  <si>
    <t>1.07” +/- 0.010”</t>
  </si>
  <si>
    <t>0.215” +/- 0.005”</t>
  </si>
  <si>
    <t>16.0g +/- 2.0g</t>
  </si>
  <si>
    <t xml:space="preserve">2OP674LI                           </t>
  </si>
  <si>
    <t xml:space="preserve">LID TARGET 40CT UNSCENTED CANISTER LID            </t>
  </si>
  <si>
    <t xml:space="preserve">2OP683LI                           </t>
  </si>
  <si>
    <t xml:space="preserve">2OP776LI                           </t>
  </si>
  <si>
    <t xml:space="preserve">LID 4.25 FLAT W/OFFSET BLUE                       </t>
  </si>
  <si>
    <t xml:space="preserve">2OP832LI                           </t>
  </si>
  <si>
    <t xml:space="preserve">LID CAN SMALL GREEN PMS348-C                      </t>
  </si>
  <si>
    <t xml:space="preserve">2OP838LI                           </t>
  </si>
  <si>
    <t xml:space="preserve">LID SMALL AQUA W/ OFFSET APERT                    </t>
  </si>
  <si>
    <t>1. Pop-Up Hole Outer Diameter = Pop-Up Hole Diameter</t>
  </si>
  <si>
    <t xml:space="preserve">LID DEEP WELL GENESIS ORIFICE CLEAR NATURAL       </t>
  </si>
  <si>
    <t xml:space="preserve">2OP901LI                           </t>
  </si>
  <si>
    <t xml:space="preserve">LID CAN SMALL YELLOW PMS123-C                     </t>
  </si>
  <si>
    <t xml:space="preserve">2OP920LI                           </t>
  </si>
  <si>
    <t xml:space="preserve">LID LARGE DW LID TRANS PURPLE                     </t>
  </si>
  <si>
    <t xml:space="preserve">2OQ001SLI                          </t>
  </si>
  <si>
    <t xml:space="preserve">LID GEN WHITE 30 SOLO MINI UK                     </t>
  </si>
  <si>
    <t>66.4mm ± 1.0mm</t>
  </si>
  <si>
    <t>80mm ± 1.0mm</t>
  </si>
  <si>
    <t xml:space="preserve">2OQ141LI                           </t>
  </si>
  <si>
    <t xml:space="preserve">LID SMLL YELLOW W/OFFSET APERT                    </t>
  </si>
  <si>
    <t>1. Lid Wall Thickness = Wall Thickness 2. Pop-Up Hole Outer Diameter = Pop-Up Hole Diameter 3. Weight = Lid Weight</t>
  </si>
  <si>
    <t xml:space="preserve">2OQ850LI                           </t>
  </si>
  <si>
    <t xml:space="preserve">2OQ869LI                           </t>
  </si>
  <si>
    <t xml:space="preserve">LID LG D/W PURPLE W/.560 ORIFI                    </t>
  </si>
  <si>
    <t xml:space="preserve">2OQ875LI                           </t>
  </si>
  <si>
    <t xml:space="preserve">LID SMALL TEAL W/OFFSET APERT                     </t>
  </si>
  <si>
    <t xml:space="preserve">2OQ882LI                           </t>
  </si>
  <si>
    <t xml:space="preserve">LID LG DW DP GREEN 560 ORIFICE                    </t>
  </si>
  <si>
    <t>0.050" +/- 0.005"</t>
  </si>
  <si>
    <t xml:space="preserve">2OQ890LI                           </t>
  </si>
  <si>
    <t xml:space="preserve">LID LRG D/W RED W/.560 ORIFICE                    </t>
  </si>
  <si>
    <t xml:space="preserve">2OQ918LI                           </t>
  </si>
  <si>
    <t xml:space="preserve">LID CAN MED D/W LTGREEN PMS368                    </t>
  </si>
  <si>
    <t>COA</t>
  </si>
  <si>
    <t>Contamination (NPTM 208)</t>
  </si>
  <si>
    <t>Appearance (NPTM 208)</t>
  </si>
  <si>
    <t>Volatile Content
Kao L.M. No. 4.1511</t>
  </si>
  <si>
    <t>Identification (Citrate)
USP / USP 191</t>
  </si>
  <si>
    <t>Alkalinity
USP</t>
  </si>
  <si>
    <t>Identification (NPTM 411)</t>
  </si>
  <si>
    <t>Tartrate
USP</t>
  </si>
  <si>
    <t>Heavy Metals
USP</t>
  </si>
  <si>
    <t>Specific Gravity (NPTM 202)</t>
  </si>
  <si>
    <t>Refractive Index (NPTM 204)</t>
  </si>
  <si>
    <t>Water Content
USP</t>
  </si>
  <si>
    <t>Moisture, KarlFischer (NPTM 341)</t>
  </si>
  <si>
    <t>Related Compounds</t>
  </si>
  <si>
    <t>Formaldehyde, Free</t>
  </si>
  <si>
    <t>Formaldehyde, Total</t>
  </si>
  <si>
    <t>Loss on Drying</t>
  </si>
  <si>
    <t>Iodine Value (1)</t>
  </si>
  <si>
    <t>Specific Rotation (25 C)</t>
  </si>
  <si>
    <t>Limit of Aminopropanol</t>
  </si>
  <si>
    <t>Identification for Sodium (USP &lt;191&gt;)</t>
  </si>
  <si>
    <t>Identification for Phosphate (USP &lt;191&gt;)</t>
  </si>
  <si>
    <t>Meets CoA</t>
  </si>
  <si>
    <t>White to light yellow</t>
  </si>
  <si>
    <t>Fatty</t>
  </si>
  <si>
    <t>Semi Solid</t>
  </si>
  <si>
    <t>Colorless to White</t>
  </si>
  <si>
    <t>Odorless</t>
  </si>
  <si>
    <t>Translucent cyrstals or crystalline powder</t>
  </si>
  <si>
    <t>IPA - Characteristic</t>
  </si>
  <si>
    <t>Clear, mobile liquid</t>
  </si>
  <si>
    <t>≥ 99.0 % (NPTM 376)</t>
  </si>
  <si>
    <t>Match standard, per USP</t>
  </si>
  <si>
    <t>0.785 ± 0.002</t>
  </si>
  <si>
    <t>1.377 ± 0.001 (@ 20 C)</t>
  </si>
  <si>
    <t>≤ 0.70 mL (NPTM 375)</t>
  </si>
  <si>
    <t>≤ 0.005 % w/v (NPTM 226)</t>
  </si>
  <si>
    <t>Mild almond</t>
  </si>
  <si>
    <t>Clear viscous liquid</t>
  </si>
  <si>
    <t>50.0 % ± 2.5 % (NPTM 301/434)</t>
  </si>
  <si>
    <t>Formation of precipitate per test - Pass (NPTM 400)</t>
  </si>
  <si>
    <t>Penetrating Characteristic Medicinal Odor</t>
  </si>
  <si>
    <t>Clear, mobile, volatile liquid</t>
  </si>
  <si>
    <t>≤ 0.789</t>
  </si>
  <si>
    <t xml:space="preserve">CHE TRITON X-100                                  </t>
  </si>
  <si>
    <t>Colorless to pale yellow</t>
  </si>
  <si>
    <t>Mild</t>
  </si>
  <si>
    <t>Transparent liquid</t>
  </si>
  <si>
    <t xml:space="preserve">CHE COCAMIDE DEA                                  </t>
  </si>
  <si>
    <t>10.8 -0.7/+0.8 (10% Aqueous Solution)</t>
  </si>
  <si>
    <t>Light Yellow to Amber</t>
  </si>
  <si>
    <t>Fatty - Characteristic</t>
  </si>
  <si>
    <t>Clear, Viscous, Fluid, Liquid</t>
  </si>
  <si>
    <t>8.5 ± 0.5 (10% Aqueous)</t>
  </si>
  <si>
    <t>Brownish-Red</t>
  </si>
  <si>
    <t>Free Flowing Powder</t>
  </si>
  <si>
    <t>9.0 % - 12.0 % (Dried Basis, USP)</t>
  </si>
  <si>
    <t>≤ 8.0 %</t>
  </si>
  <si>
    <t xml:space="preserve">CHE SODIUM LAURYL SULFATE                         </t>
  </si>
  <si>
    <t>Crystals, flakes or powder</t>
  </si>
  <si>
    <t>Pass Test (NPTM 408b and 422)</t>
  </si>
  <si>
    <t>9.50 ± 1.00 (1% Solution)</t>
  </si>
  <si>
    <t>Mild / Bland</t>
  </si>
  <si>
    <t>Clear, viscous liquid (may haze below RT)</t>
  </si>
  <si>
    <t xml:space="preserve">CHE SDA40-190 PROOF 3.07 KG/GL                    </t>
  </si>
  <si>
    <t>Alcohol Characteristic</t>
  </si>
  <si>
    <t>Clear mobile liquid</t>
  </si>
  <si>
    <t>0.8092 ± 0.0006</t>
  </si>
  <si>
    <t xml:space="preserve">CHE LAVENDER OIL #856 ELIAS CO                    </t>
  </si>
  <si>
    <t>Camphoracious Lavender</t>
  </si>
  <si>
    <t>0.9281 ± 0.0100</t>
  </si>
  <si>
    <t>1.4617 ± 0.0100</t>
  </si>
  <si>
    <t xml:space="preserve">7A4AL930                           </t>
  </si>
  <si>
    <t xml:space="preserve">CHE POTASSIUM HYDROXIDE PELLET                    </t>
  </si>
  <si>
    <t>White/Grey</t>
  </si>
  <si>
    <t>Pellets</t>
  </si>
  <si>
    <t>Dissolution of Precipitate (NPTM 421)</t>
  </si>
  <si>
    <t>Meet USP requirements</t>
  </si>
  <si>
    <t>Clear, syrupy liquid</t>
  </si>
  <si>
    <t>Compare to reference standard (NPTM 448)</t>
  </si>
  <si>
    <t>≥ 1.249 (should be NPTM 201)</t>
  </si>
  <si>
    <t>≤ 0.1% individual impurity and ≤ 1.0% Total impurity (USP &lt;621&gt;)</t>
  </si>
  <si>
    <t>1.0290 +/- 0.0050</t>
  </si>
  <si>
    <t>1.4825 +/- 0.0035 (@20 C)</t>
  </si>
  <si>
    <t>Light Yellow to Yellow</t>
  </si>
  <si>
    <t>Lard-Like</t>
  </si>
  <si>
    <t>N/A</t>
  </si>
  <si>
    <t>7.0 +/- 0.5</t>
  </si>
  <si>
    <t>44% +/- 2%</t>
  </si>
  <si>
    <t>&lt; 2% (Kao L.M. No. 4.2593: Formaldehyde, Free)</t>
  </si>
  <si>
    <t>&gt; 17% (Kao L.M. No. 4.2595: Formaldehyde, Total)</t>
  </si>
  <si>
    <t>White to off-white</t>
  </si>
  <si>
    <t>Faint phenolic</t>
  </si>
  <si>
    <t>Crystalline Powder</t>
  </si>
  <si>
    <t>Match standard (NPTM 437)</t>
  </si>
  <si>
    <t>Colorless to white</t>
  </si>
  <si>
    <t>Crystals/crystalline powder</t>
  </si>
  <si>
    <t>Meets USP (USP &lt;191&gt;)</t>
  </si>
  <si>
    <t xml:space="preserve">7A4OA234                           </t>
  </si>
  <si>
    <t>Floral</t>
  </si>
  <si>
    <t>0.9500 +/- 0.0100</t>
  </si>
  <si>
    <t>1.4855 +/- 0.0100</t>
  </si>
  <si>
    <t>White to practically white</t>
  </si>
  <si>
    <t>Cyrstalline powder or granules</t>
  </si>
  <si>
    <t>≥ 99.0% (NPTM 376)</t>
  </si>
  <si>
    <t>≤ 0.005% w/v (NPTM 226)</t>
  </si>
  <si>
    <t>Amber</t>
  </si>
  <si>
    <t>Match reference</t>
  </si>
  <si>
    <t>White granular material</t>
  </si>
  <si>
    <t>Clear pale yellow liquid - to match standard</t>
  </si>
  <si>
    <t>Characteristic - to match standard</t>
  </si>
  <si>
    <t>Whtie</t>
  </si>
  <si>
    <t>Compare to Standard</t>
  </si>
  <si>
    <t>100.25 % ± 0.75 % (USP)</t>
  </si>
  <si>
    <t>IR scan matches standard (NPTM 443)</t>
  </si>
  <si>
    <t>≤ 0.5 % (USP &lt;731&gt;)</t>
  </si>
  <si>
    <t>Faint, characteristic</t>
  </si>
  <si>
    <t>0.910 ± 0.010</t>
  </si>
  <si>
    <t>1.130 +0.004/-0.005 (@ 20C)</t>
  </si>
  <si>
    <t>1.543 ± 0.003 (@20 C)</t>
  </si>
  <si>
    <t>Yellow to amber ≤ 10 (Gardner)</t>
  </si>
  <si>
    <t>Close match to standard Faint characteristic oily fatty no burnt sweet odor</t>
  </si>
  <si>
    <t>69 ± 7 (Kao Method 4.0020)</t>
  </si>
  <si>
    <t>Hazy liquid</t>
  </si>
  <si>
    <t>Light green/amber</t>
  </si>
  <si>
    <t>4.0 ± 0.5</t>
  </si>
  <si>
    <t xml:space="preserve">CHE PANTHENOL                                     </t>
  </si>
  <si>
    <t>None (J&amp;J TMWW78010)</t>
  </si>
  <si>
    <t>A clear, colorless highly viscous liquid with characteristic odor (J&amp;J TMWW78010)</t>
  </si>
  <si>
    <t>98.0 % - 102.0 % (USP)</t>
  </si>
  <si>
    <t>Passes tests A, B, and C (USP)</t>
  </si>
  <si>
    <t>1.495 - 1.502</t>
  </si>
  <si>
    <t>"+29.0 - +31.5"</t>
  </si>
  <si>
    <t>0.1 % Max</t>
  </si>
  <si>
    <t>1.0 % Max</t>
  </si>
  <si>
    <t>Characteristics to match standard</t>
  </si>
  <si>
    <t>White to tan</t>
  </si>
  <si>
    <t>White to tan, granular to fine, crystalline powder</t>
  </si>
  <si>
    <t>6.5 - 7.5 (10% solution)</t>
  </si>
  <si>
    <t>Pale straw</t>
  </si>
  <si>
    <t>Little or no distinguisable odor</t>
  </si>
  <si>
    <t>8.00 ± 0.50 (10% Solution)</t>
  </si>
  <si>
    <t>Slightly acetic</t>
  </si>
  <si>
    <t>Fluffy powder</t>
  </si>
  <si>
    <t xml:space="preserve">7A4OQ229                           </t>
  </si>
  <si>
    <t xml:space="preserve">CHE SODIUM CITRATE USP/NF *SB*                    </t>
  </si>
  <si>
    <t>Fine Granular</t>
  </si>
  <si>
    <t>99 - 100.5%</t>
  </si>
  <si>
    <t>Positive response for sodium citrate (ID)
Yields an alkaline residue (ROI)</t>
  </si>
  <si>
    <t>Absence of pink color</t>
  </si>
  <si>
    <t>Powder Rose</t>
  </si>
  <si>
    <t>0.964 ± 0.010</t>
  </si>
  <si>
    <t>1.474 ± 0.010</t>
  </si>
  <si>
    <t>Pleasant almond</t>
  </si>
  <si>
    <t>Clear, viscous liquid</t>
  </si>
  <si>
    <t>50.0 ± 2.5 (NPTM 301/434)</t>
  </si>
  <si>
    <t>7.25 ± 1.25 (10% aqueous soln)</t>
  </si>
  <si>
    <t>Colorless liquid. Aging may cause darkening with a slight fallout</t>
  </si>
  <si>
    <t>Slight Vegetable</t>
  </si>
  <si>
    <t>Clear to slightly hazy liquid</t>
  </si>
  <si>
    <t>1.000 ± 0.004</t>
  </si>
  <si>
    <t>4.25 ± 0.75</t>
  </si>
  <si>
    <t>Granular Powder</t>
  </si>
  <si>
    <t>≥ 99.0 % (USP GC)</t>
  </si>
  <si>
    <t>IR conform to standard (USP)</t>
  </si>
  <si>
    <t>0.785 ± 0.002 (USP)</t>
  </si>
  <si>
    <t>1.377 ± 0.001 (@20 C) (USP)</t>
  </si>
  <si>
    <t>≤ 0.70 mls of 0.020 N NaOH (USP)</t>
  </si>
  <si>
    <t>≤ 0.005 % (USP)</t>
  </si>
  <si>
    <t>Crystalline granules</t>
  </si>
  <si>
    <t>Meets requirements</t>
  </si>
  <si>
    <t>Old spec</t>
  </si>
  <si>
    <t>Characteristic Kerosene</t>
  </si>
  <si>
    <t>clear, oily liquid</t>
  </si>
  <si>
    <t>0.788 ± 0.009 (60/60 F) (TM201/202)</t>
  </si>
  <si>
    <t>Light Yellow</t>
  </si>
  <si>
    <t>1.24 ± 0.03</t>
  </si>
  <si>
    <t>1.3 ± 0.2</t>
  </si>
  <si>
    <t>Mild Bland</t>
  </si>
  <si>
    <t>1.075 ± 0.015</t>
  </si>
  <si>
    <t>White granular powder</t>
  </si>
  <si>
    <t>Off-White</t>
  </si>
  <si>
    <t>Grain Powder</t>
  </si>
  <si>
    <t>Light to medium amber</t>
  </si>
  <si>
    <t>1.03 + 0.02/-0.01</t>
  </si>
  <si>
    <t>5.2 + 1.3/-1.2</t>
  </si>
  <si>
    <t>Medium to Dark Amber</t>
  </si>
  <si>
    <t>Crystals or crystalline powder</t>
  </si>
  <si>
    <t>Reddish Brown</t>
  </si>
  <si>
    <t>Solid, fine powder</t>
  </si>
  <si>
    <t>Homogeneous Liquid, Free of Dark Particles</t>
  </si>
  <si>
    <t>2.8 ± 0.7</t>
  </si>
  <si>
    <t>1.036 ± 0.001</t>
  </si>
  <si>
    <t>Colorless to light Yellow Liquid</t>
  </si>
  <si>
    <t>1.024 ± 0.010</t>
  </si>
  <si>
    <t>1.375 ± 0.005 (@ 20 C)</t>
  </si>
  <si>
    <t>6.0 ± 1.5 (5% aqueous solution with 0.3 ml saturated KCL)</t>
  </si>
  <si>
    <t>Whit to Light Beige</t>
  </si>
  <si>
    <t>Meets the requirements</t>
  </si>
  <si>
    <t>Fine Powder</t>
  </si>
  <si>
    <t>5.75 ± 1.25 (1% aqueous solution)</t>
  </si>
  <si>
    <t>Minimum 401.8</t>
  </si>
  <si>
    <t xml:space="preserve">CHE IPP/IPM/IPS BLEND                             </t>
  </si>
  <si>
    <t>Clear oily liquid free of suspended solids and foreign matter</t>
  </si>
  <si>
    <t>1.4418 – 0.0008 / + 0.0007</t>
  </si>
  <si>
    <t>1.0500 +/- 0.0050</t>
  </si>
  <si>
    <t xml:space="preserve">7D4OS639                           </t>
  </si>
  <si>
    <t xml:space="preserve">CHE POTASSIUM CLORIDE                             </t>
  </si>
  <si>
    <t xml:space="preserve">CHE SODIUM CARBONATE ANHYDROUS                    </t>
  </si>
  <si>
    <t xml:space="preserve">7E4AS318                           </t>
  </si>
  <si>
    <t xml:space="preserve">CHE SODIUM BENZOATE USP                           </t>
  </si>
  <si>
    <t xml:space="preserve">7E4OP027                           </t>
  </si>
  <si>
    <t xml:space="preserve">CHE BENZALKONIUM CHLORIDE 50%                     </t>
  </si>
  <si>
    <t xml:space="preserve">7E4OP118                           </t>
  </si>
  <si>
    <t xml:space="preserve">CHE SODIUM CITRATE - #9868020                     </t>
  </si>
  <si>
    <t>White or colorless crystals or crystalline powder</t>
  </si>
  <si>
    <t>Odorless to slight acidic odor</t>
  </si>
  <si>
    <t>11.5% +/- 1.5</t>
  </si>
  <si>
    <t xml:space="preserve">7E4OP279                           </t>
  </si>
  <si>
    <t xml:space="preserve">CHE FRUITLIQUID POMEGRANATE RM-010890             </t>
  </si>
  <si>
    <t xml:space="preserve">7E4OP338                           </t>
  </si>
  <si>
    <t xml:space="preserve">CHE OPTIVEGETOL GRN TEA P108                      </t>
  </si>
  <si>
    <t xml:space="preserve">7E4OP601                           </t>
  </si>
  <si>
    <t xml:space="preserve">CHE NIPAGUARD IPF J&amp;J                             </t>
  </si>
  <si>
    <t xml:space="preserve">7E4OS639                           </t>
  </si>
  <si>
    <t xml:space="preserve">CHE MAGNESIUM CHLORIDE                            </t>
  </si>
  <si>
    <t xml:space="preserve">CHE TETRA-SDM EDETATE SEQUESTR                    </t>
  </si>
  <si>
    <t xml:space="preserve">7F4BP869                           </t>
  </si>
  <si>
    <t xml:space="preserve">CHE CITRIC ACID ANH USP GRAN                      </t>
  </si>
  <si>
    <t xml:space="preserve">7F4OA160                           </t>
  </si>
  <si>
    <t xml:space="preserve">CHE CREMOPHOR RH-40                               </t>
  </si>
  <si>
    <t xml:space="preserve">7F4OP027                           </t>
  </si>
  <si>
    <t xml:space="preserve">CHE ARLASILK PHOSPHOLIPID PTC                     </t>
  </si>
  <si>
    <t xml:space="preserve">7F4OP279                           </t>
  </si>
  <si>
    <t xml:space="preserve">CHE TAKASAGO POMEGRANATE MOD 3 4865/3             </t>
  </si>
  <si>
    <t xml:space="preserve">7F4OP601                           </t>
  </si>
  <si>
    <t xml:space="preserve">CHE DUB ININ J&amp;J                                  </t>
  </si>
  <si>
    <t xml:space="preserve">7G4OA879                           </t>
  </si>
  <si>
    <t xml:space="preserve">CHE ACTICIDE IMS                                  </t>
  </si>
  <si>
    <t xml:space="preserve">7G4OP027                           </t>
  </si>
  <si>
    <t xml:space="preserve">CHE SD ALCO 40B 200 PROOF                         </t>
  </si>
  <si>
    <t xml:space="preserve">7G4OP485                           </t>
  </si>
  <si>
    <t xml:space="preserve">CHE BISABOLOL                                     </t>
  </si>
  <si>
    <t xml:space="preserve">7G4OP601                           </t>
  </si>
  <si>
    <t xml:space="preserve">CHE DERMOL ISP J&amp;J                                </t>
  </si>
  <si>
    <t xml:space="preserve">7H4OP027                           </t>
  </si>
  <si>
    <t xml:space="preserve">CHE GREEN TEA CONC BG50P J&amp;J                      </t>
  </si>
  <si>
    <t xml:space="preserve">7H4OP485                           </t>
  </si>
  <si>
    <t xml:space="preserve">CHE TAKASAGO MILK PROTEIN                         </t>
  </si>
  <si>
    <t xml:space="preserve">7H4OP601                           </t>
  </si>
  <si>
    <t xml:space="preserve">CHE DUB PTO J&amp;J                                   </t>
  </si>
  <si>
    <t xml:space="preserve">7J4OP027                           </t>
  </si>
  <si>
    <t xml:space="preserve">CHE ACT CUCUMBER GL J&amp;J                           </t>
  </si>
  <si>
    <t xml:space="preserve">7J4OP485                           </t>
  </si>
  <si>
    <t xml:space="preserve">CHE BUTYLENE GLYCOL - RM07125                     </t>
  </si>
  <si>
    <t xml:space="preserve">7J4OP601                           </t>
  </si>
  <si>
    <t xml:space="preserve">CHE TEGOSOFT CO J&amp;J                               </t>
  </si>
  <si>
    <t xml:space="preserve">7K4OP027                           </t>
  </si>
  <si>
    <t xml:space="preserve">CHE FRAG IFF 5831 @ 01 GN MOD2                    </t>
  </si>
  <si>
    <t xml:space="preserve">7K4OP485                           </t>
  </si>
  <si>
    <t xml:space="preserve">CHE GLYCERIN - RM01546                            </t>
  </si>
  <si>
    <t xml:space="preserve">7K4OP601                           </t>
  </si>
  <si>
    <t xml:space="preserve">CHE ACT ALOE VERA 10 FOLD GLJJ                    </t>
  </si>
  <si>
    <t xml:space="preserve">7L4OP027                           </t>
  </si>
  <si>
    <t xml:space="preserve">CHE L-MENTHOL, NATURAL, USP                       </t>
  </si>
  <si>
    <t xml:space="preserve">7L4OP485                           </t>
  </si>
  <si>
    <t xml:space="preserve">CHE POLYSORBATE 20 SD48116                        </t>
  </si>
  <si>
    <t xml:space="preserve">7L4OP601                           </t>
  </si>
  <si>
    <t xml:space="preserve">CHE DOW CORNING 245 FLUID                         </t>
  </si>
  <si>
    <t xml:space="preserve">7M4OP485                           </t>
  </si>
  <si>
    <t xml:space="preserve">CHE EMUGLADE CM KORRES                            </t>
  </si>
  <si>
    <t xml:space="preserve">7M4OP601                           </t>
  </si>
  <si>
    <t xml:space="preserve">CHE WICKENOL 151-RM02021                          </t>
  </si>
  <si>
    <t xml:space="preserve">7N4OP485                           </t>
  </si>
  <si>
    <t xml:space="preserve">CHE KORRES CITRIC ACID                            </t>
  </si>
  <si>
    <t xml:space="preserve">7O4AQ084                           </t>
  </si>
  <si>
    <t xml:space="preserve">CHE INTEGRA 44                                    </t>
  </si>
  <si>
    <t xml:space="preserve">7O4AQ500                           </t>
  </si>
  <si>
    <t xml:space="preserve">CHE BARQUAT 50-65 / PCH-440                       </t>
  </si>
  <si>
    <t xml:space="preserve">7O4BM301                           </t>
  </si>
  <si>
    <t xml:space="preserve">CHE GLYCACIL   NP                                 </t>
  </si>
  <si>
    <t xml:space="preserve">7O4BQ164                           </t>
  </si>
  <si>
    <t xml:space="preserve">CHE PHENONIP                                      </t>
  </si>
  <si>
    <t xml:space="preserve">7O4BU125                           </t>
  </si>
  <si>
    <t xml:space="preserve">CHE GLYCERIN NON-ADRM USP *SB*                    </t>
  </si>
  <si>
    <t xml:space="preserve">7O4CQ471                           </t>
  </si>
  <si>
    <t xml:space="preserve">CHE DOWANOL PnB                                   </t>
  </si>
  <si>
    <t xml:space="preserve">7O4OA160                           </t>
  </si>
  <si>
    <t xml:space="preserve">CHE FRAG FLORESTA 443-115                         </t>
  </si>
  <si>
    <t xml:space="preserve">7O4OA234                           </t>
  </si>
  <si>
    <t xml:space="preserve">CHE EMULGADE CM                                   </t>
  </si>
  <si>
    <t xml:space="preserve">7O4OA401                           </t>
  </si>
  <si>
    <t xml:space="preserve">CHE FEM HYGN FRAG 01-03-26082                     </t>
  </si>
  <si>
    <t xml:space="preserve">7O4OA490                           </t>
  </si>
  <si>
    <t xml:space="preserve">CHE DOWANOL DPNP                                  </t>
  </si>
  <si>
    <t xml:space="preserve">7O4OB103                           </t>
  </si>
  <si>
    <t xml:space="preserve">CHE CHG 20%                                       </t>
  </si>
  <si>
    <t xml:space="preserve">7O4OB521                           </t>
  </si>
  <si>
    <t xml:space="preserve">CHE DYE RED D&amp;C33 K7057                           </t>
  </si>
  <si>
    <t xml:space="preserve">7O4OD302                           </t>
  </si>
  <si>
    <t>CHE F-139286 CITRUS/ORANGE/GRPEFRUIT INTRAROME (2)</t>
  </si>
  <si>
    <t xml:space="preserve">7O4OD363                           </t>
  </si>
  <si>
    <t xml:space="preserve">CHE TEGO BETAINE 810 *SB*                         </t>
  </si>
  <si>
    <t xml:space="preserve">7O4OD748                           </t>
  </si>
  <si>
    <t xml:space="preserve">CHE THYMOL                                        </t>
  </si>
  <si>
    <t xml:space="preserve">7O4OF050                           </t>
  </si>
  <si>
    <t xml:space="preserve">7O4OF602                           </t>
  </si>
  <si>
    <t xml:space="preserve">CHE PHENOXYETHANOL                                </t>
  </si>
  <si>
    <t xml:space="preserve">7O4OG169                           </t>
  </si>
  <si>
    <t xml:space="preserve">CHE BRONIDOX-L                                    </t>
  </si>
  <si>
    <t xml:space="preserve">7O4OH247                           </t>
  </si>
  <si>
    <t xml:space="preserve">CHE MONAFAX 1214                                  </t>
  </si>
  <si>
    <t xml:space="preserve">7O4OH460                           </t>
  </si>
  <si>
    <t xml:space="preserve">CHE SOOTHEX CQ U/A J&amp;J                            </t>
  </si>
  <si>
    <t xml:space="preserve">7O4OH889                           </t>
  </si>
  <si>
    <t xml:space="preserve">CHE FRESH FOUGERE FRAGRANCE                       </t>
  </si>
  <si>
    <t xml:space="preserve">7O4OM165                           </t>
  </si>
  <si>
    <t xml:space="preserve">CHE TOCOPHERLY ACETATE                            </t>
  </si>
  <si>
    <t xml:space="preserve">7O4OM301                           </t>
  </si>
  <si>
    <t xml:space="preserve">CHE GLYCACIL S POWDER                             </t>
  </si>
  <si>
    <t xml:space="preserve">7O4OP027                           </t>
  </si>
  <si>
    <t xml:space="preserve">CHE PROCETYL AWS                                  </t>
  </si>
  <si>
    <t xml:space="preserve">7O4OP118                           </t>
  </si>
  <si>
    <t xml:space="preserve">CHE PEG-6 CAPRYLYC/CAPRI GLYC FOR KAO BRANDS      </t>
  </si>
  <si>
    <t xml:space="preserve">7O4OP135                           </t>
  </si>
  <si>
    <t xml:space="preserve">CHE ORANGE FRAG 28470                             </t>
  </si>
  <si>
    <t xml:space="preserve">7O4OP209                           </t>
  </si>
  <si>
    <t xml:space="preserve">CHE CERAPHYL 28                                   </t>
  </si>
  <si>
    <t xml:space="preserve">7O4OP211                           </t>
  </si>
  <si>
    <t xml:space="preserve">CHE PERFUME BALLERINA CLEAN 478150-RM 011301      </t>
  </si>
  <si>
    <t xml:space="preserve">CHE BUTOXYETHANOL                                 </t>
  </si>
  <si>
    <t xml:space="preserve">CHE FRESH LEMON FRAG 010018840                    </t>
  </si>
  <si>
    <t xml:space="preserve">CHE GREEN APPLE FRSH 010326566                    </t>
  </si>
  <si>
    <t>White crystals</t>
  </si>
  <si>
    <t>99.0 – 100.5%</t>
  </si>
  <si>
    <t>Passes Test</t>
  </si>
  <si>
    <t>10.0 – 13.0%</t>
  </si>
  <si>
    <t>P73684</t>
  </si>
  <si>
    <t>H72500</t>
  </si>
  <si>
    <t>Sani-Cloth AF 65ct</t>
  </si>
  <si>
    <t>PDI Sani-Cloth AF – Large Packets</t>
  </si>
  <si>
    <t>6.5 (+1.0/-1.5)</t>
  </si>
  <si>
    <t>0.28 (+0.08 / - 0.03)</t>
  </si>
  <si>
    <t>Q423R30</t>
  </si>
  <si>
    <t>Equate Eye Make-Up Remover – 30 Count</t>
  </si>
  <si>
    <t>Rite Aid Express Sensitive Facial – 30 Count</t>
  </si>
  <si>
    <t>Q478S30</t>
  </si>
  <si>
    <t>Equate Sensitive Facial - 30 Count</t>
  </si>
  <si>
    <t>Q435S30</t>
  </si>
  <si>
    <t>4OQ51601</t>
  </si>
  <si>
    <t>LIQ HYDRATING FACIAL SOLUTION</t>
  </si>
  <si>
    <t>P52084</t>
  </si>
  <si>
    <t>Henry Schein Maxi Wipe XL 65</t>
  </si>
  <si>
    <t>5.25 - 8.25</t>
  </si>
  <si>
    <t>3AA403</t>
  </si>
  <si>
    <t>Measurement:  Towel Length</t>
  </si>
  <si>
    <t>P54072</t>
  </si>
  <si>
    <t>Characteristic bleach odor</t>
  </si>
  <si>
    <t xml:space="preserve">8AB100CK                           </t>
  </si>
  <si>
    <t xml:space="preserve">8AB688CK                           </t>
  </si>
  <si>
    <t xml:space="preserve">8AC311SL                           </t>
  </si>
  <si>
    <t xml:space="preserve">8AC585CK                           </t>
  </si>
  <si>
    <t xml:space="preserve">8AD177CK                           </t>
  </si>
  <si>
    <t xml:space="preserve">8AD304CK                           </t>
  </si>
  <si>
    <t xml:space="preserve">8AD363CK                           </t>
  </si>
  <si>
    <t xml:space="preserve">8AD427CK                           </t>
  </si>
  <si>
    <t xml:space="preserve">8AD507CK                           </t>
  </si>
  <si>
    <t xml:space="preserve">8AD774SH                           </t>
  </si>
  <si>
    <t xml:space="preserve">8AH211CK                           </t>
  </si>
  <si>
    <t xml:space="preserve">8AH250SH                           </t>
  </si>
  <si>
    <t xml:space="preserve">8AJ660CK                           </t>
  </si>
  <si>
    <t xml:space="preserve">8AM071EZSU                         </t>
  </si>
  <si>
    <t xml:space="preserve">8AP02101                           </t>
  </si>
  <si>
    <t xml:space="preserve">8AP02300                           </t>
  </si>
  <si>
    <t xml:space="preserve">8AP02301                           </t>
  </si>
  <si>
    <t xml:space="preserve">8AP102SI                           </t>
  </si>
  <si>
    <t xml:space="preserve">8AP12800                           </t>
  </si>
  <si>
    <t xml:space="preserve">8AP13400                           </t>
  </si>
  <si>
    <t xml:space="preserve">8AP13401                           </t>
  </si>
  <si>
    <t xml:space="preserve">8AP134CS                           </t>
  </si>
  <si>
    <t xml:space="preserve">8AP136CK                           </t>
  </si>
  <si>
    <t xml:space="preserve">8AP156CS                           </t>
  </si>
  <si>
    <t xml:space="preserve">8AP159CS                           </t>
  </si>
  <si>
    <t xml:space="preserve">8AP21700                           </t>
  </si>
  <si>
    <t xml:space="preserve">8AP28000                           </t>
  </si>
  <si>
    <t xml:space="preserve">8AP32000                           </t>
  </si>
  <si>
    <t xml:space="preserve">8AP32001                           </t>
  </si>
  <si>
    <t xml:space="preserve">8AP320CK                           </t>
  </si>
  <si>
    <t xml:space="preserve">8AP32400                           </t>
  </si>
  <si>
    <t xml:space="preserve">8AP32401                           </t>
  </si>
  <si>
    <t xml:space="preserve">8AP35200                           </t>
  </si>
  <si>
    <t xml:space="preserve">8AP35201                           </t>
  </si>
  <si>
    <t xml:space="preserve">8AP43500                           </t>
  </si>
  <si>
    <t xml:space="preserve">8AP43501                           </t>
  </si>
  <si>
    <t xml:space="preserve">8AP490UP                           </t>
  </si>
  <si>
    <t xml:space="preserve">8AP59000                           </t>
  </si>
  <si>
    <t xml:space="preserve">8AP59001                           </t>
  </si>
  <si>
    <t xml:space="preserve">8AP590CK                           </t>
  </si>
  <si>
    <t xml:space="preserve">8AP656F0                           </t>
  </si>
  <si>
    <t xml:space="preserve">8AP69100                           </t>
  </si>
  <si>
    <t xml:space="preserve">8AP73400                           </t>
  </si>
  <si>
    <t xml:space="preserve">8AP794CK                           </t>
  </si>
  <si>
    <t xml:space="preserve">8AP92001                           </t>
  </si>
  <si>
    <t xml:space="preserve">8AP97501                           </t>
  </si>
  <si>
    <t xml:space="preserve">8AQ10501                           </t>
  </si>
  <si>
    <t xml:space="preserve">8AQ75300                           </t>
  </si>
  <si>
    <t xml:space="preserve">8AQ76500                           </t>
  </si>
  <si>
    <t xml:space="preserve">8AQ76501                           </t>
  </si>
  <si>
    <t xml:space="preserve">8AQ765CK                           </t>
  </si>
  <si>
    <t xml:space="preserve">8AQ769CK                           </t>
  </si>
  <si>
    <t xml:space="preserve">8AQ89901                           </t>
  </si>
  <si>
    <t xml:space="preserve">8AQ95000                           </t>
  </si>
  <si>
    <t xml:space="preserve">8AS043AL                           </t>
  </si>
  <si>
    <t xml:space="preserve">8AS043CK                           </t>
  </si>
  <si>
    <t xml:space="preserve">8AS724AL                           </t>
  </si>
  <si>
    <t xml:space="preserve">8AS724CK                           </t>
  </si>
  <si>
    <t xml:space="preserve">8AU002CK                           </t>
  </si>
  <si>
    <t xml:space="preserve">8BA366CS                           </t>
  </si>
  <si>
    <t xml:space="preserve">8BA366CSNY                         </t>
  </si>
  <si>
    <t xml:space="preserve">8BA366KCNY                         </t>
  </si>
  <si>
    <t xml:space="preserve">8BA426CK                           </t>
  </si>
  <si>
    <t xml:space="preserve">8BA437CK                           </t>
  </si>
  <si>
    <t xml:space="preserve">8BA630CK                           </t>
  </si>
  <si>
    <t xml:space="preserve">8BH115CK                           </t>
  </si>
  <si>
    <t xml:space="preserve">8BH115KS                           </t>
  </si>
  <si>
    <t xml:space="preserve">8BP02301                           </t>
  </si>
  <si>
    <t xml:space="preserve">8BP115F1                           </t>
  </si>
  <si>
    <t xml:space="preserve">8BP12000                           </t>
  </si>
  <si>
    <t xml:space="preserve">8BP13500                           </t>
  </si>
  <si>
    <t xml:space="preserve">8BP214L0                           </t>
  </si>
  <si>
    <t xml:space="preserve">8BP43501                           </t>
  </si>
  <si>
    <t xml:space="preserve">8BP57500                           </t>
  </si>
  <si>
    <t xml:space="preserve">8BP57501                           </t>
  </si>
  <si>
    <t xml:space="preserve">8BQ105CK                           </t>
  </si>
  <si>
    <t xml:space="preserve">8BQ43800                           </t>
  </si>
  <si>
    <t xml:space="preserve">8BQ74900                           </t>
  </si>
  <si>
    <t xml:space="preserve">8BQ750BL                           </t>
  </si>
  <si>
    <t xml:space="preserve">8BQ85400                           </t>
  </si>
  <si>
    <t xml:space="preserve">8BQ85401                           </t>
  </si>
  <si>
    <t xml:space="preserve">8BQ85901                           </t>
  </si>
  <si>
    <t xml:space="preserve">8BQ87000                           </t>
  </si>
  <si>
    <t xml:space="preserve">8BQ87001                           </t>
  </si>
  <si>
    <t xml:space="preserve">8BQ89900                           </t>
  </si>
  <si>
    <t xml:space="preserve">8BQ899CK                           </t>
  </si>
  <si>
    <t xml:space="preserve">8BQ901CK                           </t>
  </si>
  <si>
    <t xml:space="preserve">8BQ914SL                           </t>
  </si>
  <si>
    <t xml:space="preserve">8CB007PS                           </t>
  </si>
  <si>
    <t xml:space="preserve">8CB055CK                           </t>
  </si>
  <si>
    <t xml:space="preserve">8CB11400                           </t>
  </si>
  <si>
    <t xml:space="preserve">8CD438UP                           </t>
  </si>
  <si>
    <t xml:space="preserve">8CP02101                           </t>
  </si>
  <si>
    <t xml:space="preserve">8CP12001                           </t>
  </si>
  <si>
    <t xml:space="preserve">8CP214F0                           </t>
  </si>
  <si>
    <t xml:space="preserve">8CP68300                           </t>
  </si>
  <si>
    <t xml:space="preserve">8CP68301                           </t>
  </si>
  <si>
    <t xml:space="preserve">8CP683CK                           </t>
  </si>
  <si>
    <t xml:space="preserve">8CQ34500                           </t>
  </si>
  <si>
    <t xml:space="preserve">8CQ43801                           </t>
  </si>
  <si>
    <t xml:space="preserve">8CQ70000                           </t>
  </si>
  <si>
    <t xml:space="preserve">8CQ74901                           </t>
  </si>
  <si>
    <t xml:space="preserve">8CQ749CK                           </t>
  </si>
  <si>
    <t xml:space="preserve">8CQ84500                           </t>
  </si>
  <si>
    <t xml:space="preserve">8CQ84501                           </t>
  </si>
  <si>
    <t xml:space="preserve">8CQ845SK                           </t>
  </si>
  <si>
    <t xml:space="preserve">8CQ85900                           </t>
  </si>
  <si>
    <t xml:space="preserve">8CQ859CK                           </t>
  </si>
  <si>
    <t xml:space="preserve">8CQ88200                           </t>
  </si>
  <si>
    <t xml:space="preserve">8CQ88201                           </t>
  </si>
  <si>
    <t xml:space="preserve">8CQ890F0                           </t>
  </si>
  <si>
    <t xml:space="preserve">8CQ90100                           </t>
  </si>
  <si>
    <t xml:space="preserve">8CQ91400                           </t>
  </si>
  <si>
    <t xml:space="preserve">8CQ94300                           </t>
  </si>
  <si>
    <t xml:space="preserve">8CQ94301                           </t>
  </si>
  <si>
    <t xml:space="preserve">8CS32450                           </t>
  </si>
  <si>
    <t xml:space="preserve">8CS428CK                           </t>
  </si>
  <si>
    <t xml:space="preserve">8DD438UP                           </t>
  </si>
  <si>
    <t xml:space="preserve">8DH115CK                           </t>
  </si>
  <si>
    <t xml:space="preserve">8DQ10500                           </t>
  </si>
  <si>
    <t xml:space="preserve">8DQ85000                           </t>
  </si>
  <si>
    <t xml:space="preserve">8DQ85400                           </t>
  </si>
  <si>
    <t xml:space="preserve">8DQ85401                           </t>
  </si>
  <si>
    <t xml:space="preserve">8DQ90101                           </t>
  </si>
  <si>
    <t xml:space="preserve">8DS27350                           </t>
  </si>
  <si>
    <t xml:space="preserve">8EQ08400                           </t>
  </si>
  <si>
    <t xml:space="preserve">8EQ08401                           </t>
  </si>
  <si>
    <t xml:space="preserve">8EQ50701                           </t>
  </si>
  <si>
    <t xml:space="preserve">8EQ85001                           </t>
  </si>
  <si>
    <t xml:space="preserve">8EQ86900                           </t>
  </si>
  <si>
    <t xml:space="preserve">8EQ86901                           </t>
  </si>
  <si>
    <t xml:space="preserve">8FQ50700                           </t>
  </si>
  <si>
    <t xml:space="preserve">8FQ55101                           </t>
  </si>
  <si>
    <t xml:space="preserve">8GQ55100                           </t>
  </si>
  <si>
    <t xml:space="preserve">8GQ55101                           </t>
  </si>
  <si>
    <t xml:space="preserve">8GQ59400                           </t>
  </si>
  <si>
    <t xml:space="preserve">8GQ772SK                           </t>
  </si>
  <si>
    <t xml:space="preserve">8GQ89000                           </t>
  </si>
  <si>
    <t xml:space="preserve">8GQ89001                           </t>
  </si>
  <si>
    <t xml:space="preserve">8HQ55100                           </t>
  </si>
  <si>
    <t xml:space="preserve">8HQ59400                           </t>
  </si>
  <si>
    <t xml:space="preserve">8LQ49600                           </t>
  </si>
  <si>
    <t xml:space="preserve">8OA125LS                           </t>
  </si>
  <si>
    <t xml:space="preserve">8OA242ULS                          </t>
  </si>
  <si>
    <t xml:space="preserve">8OA366P0                           </t>
  </si>
  <si>
    <t xml:space="preserve">8OA366P1                           </t>
  </si>
  <si>
    <t xml:space="preserve">8OA366RF                           </t>
  </si>
  <si>
    <t xml:space="preserve">8OA366TL                           </t>
  </si>
  <si>
    <t xml:space="preserve">8OA366TLNY                         </t>
  </si>
  <si>
    <t xml:space="preserve">8OA407SI                           </t>
  </si>
  <si>
    <t xml:space="preserve">8OA564CK                           </t>
  </si>
  <si>
    <t xml:space="preserve">8OA621CK                           </t>
  </si>
  <si>
    <t xml:space="preserve">8OA657CK                           </t>
  </si>
  <si>
    <t xml:space="preserve">8OA680KC                           </t>
  </si>
  <si>
    <t xml:space="preserve">8OA680RF                           </t>
  </si>
  <si>
    <t xml:space="preserve">8OA682KS                           </t>
  </si>
  <si>
    <t xml:space="preserve">8OA682KSNY                         </t>
  </si>
  <si>
    <t xml:space="preserve">8OA721CK                           </t>
  </si>
  <si>
    <t xml:space="preserve">8OA849CK                           </t>
  </si>
  <si>
    <t xml:space="preserve">8OB010CK                           </t>
  </si>
  <si>
    <t xml:space="preserve">8OB10800                           </t>
  </si>
  <si>
    <t xml:space="preserve">8OB164CK                           </t>
  </si>
  <si>
    <t xml:space="preserve">8OB270CL                           </t>
  </si>
  <si>
    <t xml:space="preserve">8OB320CK                           </t>
  </si>
  <si>
    <t xml:space="preserve">8OB339CK                           </t>
  </si>
  <si>
    <t xml:space="preserve">8OB339PB                           </t>
  </si>
  <si>
    <t xml:space="preserve">8OB470CK                           </t>
  </si>
  <si>
    <t xml:space="preserve">8OB512CL                           </t>
  </si>
  <si>
    <t xml:space="preserve">8OB598CK                           </t>
  </si>
  <si>
    <t xml:space="preserve">8OB690CK                           </t>
  </si>
  <si>
    <t xml:space="preserve">8OB803CL                           </t>
  </si>
  <si>
    <t xml:space="preserve">8OB810CK                           </t>
  </si>
  <si>
    <t xml:space="preserve">8OC421CK                           </t>
  </si>
  <si>
    <t xml:space="preserve">8OD177CK                           </t>
  </si>
  <si>
    <t xml:space="preserve">8OD198CK                           </t>
  </si>
  <si>
    <t xml:space="preserve">8OD240CK                           </t>
  </si>
  <si>
    <t xml:space="preserve">8OD242CK                           </t>
  </si>
  <si>
    <t xml:space="preserve">8OD310CK                           </t>
  </si>
  <si>
    <t xml:space="preserve">8OD321CK                           </t>
  </si>
  <si>
    <t xml:space="preserve">8OD321KS                           </t>
  </si>
  <si>
    <t xml:space="preserve">8OD346CK                           </t>
  </si>
  <si>
    <t xml:space="preserve">8OD384CK                           </t>
  </si>
  <si>
    <t xml:space="preserve">8OD419CK                           </t>
  </si>
  <si>
    <t xml:space="preserve">8OD422UC                           </t>
  </si>
  <si>
    <t xml:space="preserve">8OD436CS                           </t>
  </si>
  <si>
    <t xml:space="preserve">8OD438CS                           </t>
  </si>
  <si>
    <t xml:space="preserve">8OD454CK                           </t>
  </si>
  <si>
    <t xml:space="preserve">8OD454CS                           </t>
  </si>
  <si>
    <t xml:space="preserve">8OD535CK                           </t>
  </si>
  <si>
    <t xml:space="preserve">8OD535CL                           </t>
  </si>
  <si>
    <t xml:space="preserve">8OD535CS                           </t>
  </si>
  <si>
    <t xml:space="preserve">8OD576CK                           </t>
  </si>
  <si>
    <t xml:space="preserve">8OD60624                           </t>
  </si>
  <si>
    <t xml:space="preserve">8OD606CK                           </t>
  </si>
  <si>
    <t xml:space="preserve">8OD621CK                           </t>
  </si>
  <si>
    <t xml:space="preserve">8OD621CS                           </t>
  </si>
  <si>
    <t xml:space="preserve">8OD766CK                           </t>
  </si>
  <si>
    <t xml:space="preserve">8OF602RBN                          </t>
  </si>
  <si>
    <t xml:space="preserve">8OH115KS                           </t>
  </si>
  <si>
    <t xml:space="preserve">8OH128CK                           </t>
  </si>
  <si>
    <t xml:space="preserve">8OH128CL                           </t>
  </si>
  <si>
    <t xml:space="preserve">8OH143LC                           </t>
  </si>
  <si>
    <t xml:space="preserve">8OH211CK                           </t>
  </si>
  <si>
    <t xml:space="preserve">8OH211GB                           </t>
  </si>
  <si>
    <t xml:space="preserve">8OH217UP                           </t>
  </si>
  <si>
    <t xml:space="preserve">8OH220CK                           </t>
  </si>
  <si>
    <t xml:space="preserve">8OH241UP                           </t>
  </si>
  <si>
    <t xml:space="preserve">8OH260CK                           </t>
  </si>
  <si>
    <t xml:space="preserve">8OH301CK                           </t>
  </si>
  <si>
    <t xml:space="preserve">8OH757CK                           </t>
  </si>
  <si>
    <t xml:space="preserve">8OH889CK                           </t>
  </si>
  <si>
    <t xml:space="preserve">8OJ14500                           </t>
  </si>
  <si>
    <t xml:space="preserve">8OJ145TL                           </t>
  </si>
  <si>
    <t xml:space="preserve">8OJ22750                           </t>
  </si>
  <si>
    <t xml:space="preserve">8OJ291CK                           </t>
  </si>
  <si>
    <t xml:space="preserve">8OJ660CK                           </t>
  </si>
  <si>
    <t xml:space="preserve">8OK457CS                           </t>
  </si>
  <si>
    <t xml:space="preserve">8OM071BND                          </t>
  </si>
  <si>
    <t xml:space="preserve">8OP0111SL                          </t>
  </si>
  <si>
    <t xml:space="preserve">8OP0112CK                          </t>
  </si>
  <si>
    <t xml:space="preserve">8OP012300                          </t>
  </si>
  <si>
    <t xml:space="preserve">8OP012400                          </t>
  </si>
  <si>
    <t xml:space="preserve">8OP02100                           </t>
  </si>
  <si>
    <t xml:space="preserve">8OP02300                           </t>
  </si>
  <si>
    <t xml:space="preserve">8OP02700                           </t>
  </si>
  <si>
    <t xml:space="preserve">8OP03500                           </t>
  </si>
  <si>
    <t xml:space="preserve">8OP03501                           </t>
  </si>
  <si>
    <t xml:space="preserve">8OP035CK                           </t>
  </si>
  <si>
    <t xml:space="preserve">8OP04500                           </t>
  </si>
  <si>
    <t xml:space="preserve">8OP115F0                           </t>
  </si>
  <si>
    <t xml:space="preserve">8OP115L0                           </t>
  </si>
  <si>
    <t xml:space="preserve">8OP123F1                           </t>
  </si>
  <si>
    <t xml:space="preserve">8OP123L1                           </t>
  </si>
  <si>
    <t xml:space="preserve">8OP12600                           </t>
  </si>
  <si>
    <t xml:space="preserve">8OP12601                           </t>
  </si>
  <si>
    <t xml:space="preserve">8OP126CK                           </t>
  </si>
  <si>
    <t xml:space="preserve">8OP12801                           </t>
  </si>
  <si>
    <t xml:space="preserve">8OP128CK                           </t>
  </si>
  <si>
    <t xml:space="preserve">8OP13001                           </t>
  </si>
  <si>
    <t xml:space="preserve">8OP136RL                           </t>
  </si>
  <si>
    <t xml:space="preserve">8OP146F0                           </t>
  </si>
  <si>
    <t xml:space="preserve">8OP146F1                           </t>
  </si>
  <si>
    <t xml:space="preserve">8OP146L0                           </t>
  </si>
  <si>
    <t xml:space="preserve">8OP146L1                           </t>
  </si>
  <si>
    <t xml:space="preserve">8OP15300                           </t>
  </si>
  <si>
    <t xml:space="preserve">8OP15301                           </t>
  </si>
  <si>
    <t xml:space="preserve">8OP153CK                           </t>
  </si>
  <si>
    <t xml:space="preserve">8OP15400                           </t>
  </si>
  <si>
    <t xml:space="preserve">8OP15401                           </t>
  </si>
  <si>
    <t xml:space="preserve">8OP15900                           </t>
  </si>
  <si>
    <t xml:space="preserve">8OP15901                           </t>
  </si>
  <si>
    <t xml:space="preserve">8OP16400                           </t>
  </si>
  <si>
    <t xml:space="preserve">8OP164CK                           </t>
  </si>
  <si>
    <t xml:space="preserve">8OP17500                           </t>
  </si>
  <si>
    <t xml:space="preserve">8OP18800                           </t>
  </si>
  <si>
    <t xml:space="preserve">8OP18801                           </t>
  </si>
  <si>
    <t xml:space="preserve">8OP188BL                           </t>
  </si>
  <si>
    <t xml:space="preserve">8OP21100                           </t>
  </si>
  <si>
    <t xml:space="preserve">8OP22800                           </t>
  </si>
  <si>
    <t xml:space="preserve">8OP22801                           </t>
  </si>
  <si>
    <t xml:space="preserve">8OP26100                           </t>
  </si>
  <si>
    <t xml:space="preserve">8OP26101                           </t>
  </si>
  <si>
    <t xml:space="preserve">8OP278F1                           </t>
  </si>
  <si>
    <t xml:space="preserve">8OP278L0                           </t>
  </si>
  <si>
    <t xml:space="preserve">8OP278L1                           </t>
  </si>
  <si>
    <t xml:space="preserve">8OP279RL                           </t>
  </si>
  <si>
    <t xml:space="preserve">8OP28001                           </t>
  </si>
  <si>
    <t xml:space="preserve">8OP28400                           </t>
  </si>
  <si>
    <t xml:space="preserve">8OP318CL                           </t>
  </si>
  <si>
    <t xml:space="preserve">8OP32000                           </t>
  </si>
  <si>
    <t xml:space="preserve">8OP32001                           </t>
  </si>
  <si>
    <t xml:space="preserve">8OP320CK                           </t>
  </si>
  <si>
    <t xml:space="preserve">8OP33700                           </t>
  </si>
  <si>
    <t xml:space="preserve">8OP33800                           </t>
  </si>
  <si>
    <t xml:space="preserve">8OP338CL                           </t>
  </si>
  <si>
    <t xml:space="preserve">8OP342CK                           </t>
  </si>
  <si>
    <t xml:space="preserve">8OP34500                           </t>
  </si>
  <si>
    <t xml:space="preserve">8OP35000                           </t>
  </si>
  <si>
    <t xml:space="preserve">8OP35001                           </t>
  </si>
  <si>
    <t xml:space="preserve">8OP350CK                           </t>
  </si>
  <si>
    <t xml:space="preserve">8OP352CK                           </t>
  </si>
  <si>
    <t xml:space="preserve">8OP37400                           </t>
  </si>
  <si>
    <t xml:space="preserve">8OP37800                           </t>
  </si>
  <si>
    <t xml:space="preserve">8OP41000                           </t>
  </si>
  <si>
    <t xml:space="preserve">8OP43800                           </t>
  </si>
  <si>
    <t xml:space="preserve">8OP44100                           </t>
  </si>
  <si>
    <t xml:space="preserve">8OP44101                           </t>
  </si>
  <si>
    <t xml:space="preserve">8OP44300                           </t>
  </si>
  <si>
    <t xml:space="preserve">8OP44301                           </t>
  </si>
  <si>
    <t xml:space="preserve">8OP443UP                           </t>
  </si>
  <si>
    <t xml:space="preserve">8OP451CK                           </t>
  </si>
  <si>
    <t xml:space="preserve">8OP45600                           </t>
  </si>
  <si>
    <t xml:space="preserve">8OP45601                           </t>
  </si>
  <si>
    <t xml:space="preserve">8OP46800                           </t>
  </si>
  <si>
    <t xml:space="preserve">8OP46801                           </t>
  </si>
  <si>
    <t xml:space="preserve">8OP468CK                           </t>
  </si>
  <si>
    <t xml:space="preserve">8OP475UP                           </t>
  </si>
  <si>
    <t xml:space="preserve">8OP49500                           </t>
  </si>
  <si>
    <t xml:space="preserve">8OP49501                           </t>
  </si>
  <si>
    <t xml:space="preserve">8OP52000                           </t>
  </si>
  <si>
    <t xml:space="preserve">8OP52001                           </t>
  </si>
  <si>
    <t xml:space="preserve">8OP520CK                           </t>
  </si>
  <si>
    <t xml:space="preserve">8OP52300                           </t>
  </si>
  <si>
    <t xml:space="preserve">8OP52301                           </t>
  </si>
  <si>
    <t xml:space="preserve">8OP52400                           </t>
  </si>
  <si>
    <t xml:space="preserve">8OP527CK                           </t>
  </si>
  <si>
    <t xml:space="preserve">8OP53500                           </t>
  </si>
  <si>
    <t xml:space="preserve">8OP53501                           </t>
  </si>
  <si>
    <t xml:space="preserve">8OP54800                           </t>
  </si>
  <si>
    <t xml:space="preserve">8OP54801                           </t>
  </si>
  <si>
    <t xml:space="preserve">8OP548CK                           </t>
  </si>
  <si>
    <t xml:space="preserve">8OP575UP                           </t>
  </si>
  <si>
    <t xml:space="preserve">8OP590ST1                          </t>
  </si>
  <si>
    <t xml:space="preserve">8OP590ST2                          </t>
  </si>
  <si>
    <t xml:space="preserve">8OP590ST3                          </t>
  </si>
  <si>
    <t xml:space="preserve">8OP590ST4                          </t>
  </si>
  <si>
    <t xml:space="preserve">8OP60100                           </t>
  </si>
  <si>
    <t xml:space="preserve">8OP60700                           </t>
  </si>
  <si>
    <t xml:space="preserve">8OP60701                           </t>
  </si>
  <si>
    <t xml:space="preserve">8OP635UP                           </t>
  </si>
  <si>
    <t xml:space="preserve">8OP640CK                           </t>
  </si>
  <si>
    <t xml:space="preserve">8OP640RL                           </t>
  </si>
  <si>
    <t xml:space="preserve">8OP64200                           </t>
  </si>
  <si>
    <t xml:space="preserve">8OP64201                           </t>
  </si>
  <si>
    <t xml:space="preserve">8OP642CK                           </t>
  </si>
  <si>
    <t xml:space="preserve">8OP648CK                           </t>
  </si>
  <si>
    <t xml:space="preserve">8OP656F1                           </t>
  </si>
  <si>
    <t xml:space="preserve">8OP65700                           </t>
  </si>
  <si>
    <t xml:space="preserve">8OP65701                           </t>
  </si>
  <si>
    <t xml:space="preserve">8OP657UP                           </t>
  </si>
  <si>
    <t xml:space="preserve">8OP674CK                           </t>
  </si>
  <si>
    <t xml:space="preserve">8OP69101                           </t>
  </si>
  <si>
    <t xml:space="preserve">8OP691CK                           </t>
  </si>
  <si>
    <t xml:space="preserve">8OP697CK                           </t>
  </si>
  <si>
    <t xml:space="preserve">8OP72100                           </t>
  </si>
  <si>
    <t xml:space="preserve">8OP73401                           </t>
  </si>
  <si>
    <t xml:space="preserve">8OP734CK                           </t>
  </si>
  <si>
    <t xml:space="preserve">8OP73601                           </t>
  </si>
  <si>
    <t xml:space="preserve">8OP75000                           </t>
  </si>
  <si>
    <t xml:space="preserve">8OP75001                           </t>
  </si>
  <si>
    <t xml:space="preserve">8OP765CK                           </t>
  </si>
  <si>
    <t xml:space="preserve">8OP78800                           </t>
  </si>
  <si>
    <t xml:space="preserve">8OP78801                           </t>
  </si>
  <si>
    <t xml:space="preserve">8OP794CK                           </t>
  </si>
  <si>
    <t xml:space="preserve">8OP794RL                           </t>
  </si>
  <si>
    <t xml:space="preserve">8OP81000                           </t>
  </si>
  <si>
    <t xml:space="preserve">8OP83200                           </t>
  </si>
  <si>
    <t xml:space="preserve">8OP83201                           </t>
  </si>
  <si>
    <t xml:space="preserve">8OP838CK                           </t>
  </si>
  <si>
    <t xml:space="preserve">8OP84200                           </t>
  </si>
  <si>
    <t xml:space="preserve">8OP84300                           </t>
  </si>
  <si>
    <t xml:space="preserve">8OP84301                           </t>
  </si>
  <si>
    <t xml:space="preserve">8OP90100                           </t>
  </si>
  <si>
    <t xml:space="preserve">8OP90101                           </t>
  </si>
  <si>
    <t xml:space="preserve">8OP909BL                           </t>
  </si>
  <si>
    <t xml:space="preserve">8OP909CU                           </t>
  </si>
  <si>
    <t xml:space="preserve">8OP909CUSL                         </t>
  </si>
  <si>
    <t xml:space="preserve">8OP909PL                           </t>
  </si>
  <si>
    <t xml:space="preserve">8OP912TP                           </t>
  </si>
  <si>
    <t xml:space="preserve">8OP92000                           </t>
  </si>
  <si>
    <t xml:space="preserve">8OP92001                           </t>
  </si>
  <si>
    <t xml:space="preserve">8OP97501                           </t>
  </si>
  <si>
    <t xml:space="preserve">8OQ72900                           </t>
  </si>
  <si>
    <t xml:space="preserve">8OQ72901                           </t>
  </si>
  <si>
    <t xml:space="preserve">8OQ729CK                           </t>
  </si>
  <si>
    <t xml:space="preserve">8OQ75301                           </t>
  </si>
  <si>
    <t xml:space="preserve">8OQ76900                           </t>
  </si>
  <si>
    <t xml:space="preserve">8OQ76901                           </t>
  </si>
  <si>
    <t xml:space="preserve">8OQ822CK                           </t>
  </si>
  <si>
    <t xml:space="preserve">8OQ95000                           </t>
  </si>
  <si>
    <t xml:space="preserve">8OQ95001                           </t>
  </si>
  <si>
    <t xml:space="preserve">8OS172CK                           </t>
  </si>
  <si>
    <t xml:space="preserve">8OS29300                           </t>
  </si>
  <si>
    <t xml:space="preserve">8OS293CK                           </t>
  </si>
  <si>
    <t xml:space="preserve">8OS356CK                           </t>
  </si>
  <si>
    <t xml:space="preserve">8OS40750                           </t>
  </si>
  <si>
    <t xml:space="preserve">8OS41950                           </t>
  </si>
  <si>
    <t xml:space="preserve">8OS422CK                           </t>
  </si>
  <si>
    <t xml:space="preserve">8OS423CL                           </t>
  </si>
  <si>
    <t xml:space="preserve">8OS816CK                           </t>
  </si>
  <si>
    <t xml:space="preserve">8OS849CK                           </t>
  </si>
  <si>
    <t xml:space="preserve">8OU125RB                           </t>
  </si>
  <si>
    <t xml:space="preserve">8OU214UP                           </t>
  </si>
  <si>
    <t xml:space="preserve">8OU451CS                           </t>
  </si>
  <si>
    <t>8AA242PL</t>
  </si>
  <si>
    <t>8AA242RBN</t>
  </si>
  <si>
    <t>8AA654SI</t>
  </si>
  <si>
    <t xml:space="preserve">LBL WYETH ML3627-1 LICENSE PLT                    </t>
  </si>
  <si>
    <t xml:space="preserve">LBL 3.125x1476 SONY TR4085PLUS                    </t>
  </si>
  <si>
    <t xml:space="preserve">LBL SOLO INR REMV FW W/TRIANGL                    </t>
  </si>
  <si>
    <t xml:space="preserve">LBL TARGET MED 48CT RSL CS NP7030                 </t>
  </si>
  <si>
    <t xml:space="preserve">LBL MOM/MOM UNSCT WPS                             </t>
  </si>
  <si>
    <t xml:space="preserve">LBL CHILD MED SALI WIPE                           </t>
  </si>
  <si>
    <t xml:space="preserve">LBL PDI ALCO PREP PAD CASE LBL                    </t>
  </si>
  <si>
    <t xml:space="preserve">LBL PDI ALCO OVER LABEL = BOX                     </t>
  </si>
  <si>
    <t xml:space="preserve">LBL LIFEBRAND 48CT TRAV WIPE CS NP7030            </t>
  </si>
  <si>
    <t xml:space="preserve">LBL ZEISS LENS CLOTH 50CT                         </t>
  </si>
  <si>
    <t xml:space="preserve">LBL NICE N CLEAN 30CT CASE LBL                    </t>
  </si>
  <si>
    <t xml:space="preserve">LBL WLMRT 30CT LENS CSTKER                        </t>
  </si>
  <si>
    <t xml:space="preserve">LBL WALGRNS 48CT ANTIBAC CASE LABEL NP7030        </t>
  </si>
  <si>
    <t xml:space="preserve">LBL SANI-PROF TAR-OFF 1000CT CS NP7100            </t>
  </si>
  <si>
    <t xml:space="preserve">LBL CVS ANTI-BAC 30CT CASE LBL NP7030             </t>
  </si>
  <si>
    <t xml:space="preserve">LBL GNT WET NAP CASE LABEL                        </t>
  </si>
  <si>
    <t xml:space="preserve">LBL STAPLES SUSTAIN EARTH 60CT CAN CS NP7030      </t>
  </si>
  <si>
    <t xml:space="preserve">LBL PRNT CHOICE REAL CLTH WIPE                    </t>
  </si>
  <si>
    <t xml:space="preserve">LBL CSTC ASIA HH DIS WIPE                         </t>
  </si>
  <si>
    <t xml:space="preserve">LBL DUSTOFF MONITOR WIP FRT                       </t>
  </si>
  <si>
    <t xml:space="preserve">LBL DUST OFF MONITOR WIP BK                       </t>
  </si>
  <si>
    <t xml:space="preserve">LBL REMOVE COMPLET LBL 2X1-3/8                    </t>
  </si>
  <si>
    <t xml:space="preserve">LBL SANI HANDS ALC FRONT                          </t>
  </si>
  <si>
    <t xml:space="preserve">LBL SANIHAND ALC 135CT CAN FRT NP7100             </t>
  </si>
  <si>
    <t xml:space="preserve">LBL PDI SANI HANDS ALC 135 BCK                    </t>
  </si>
  <si>
    <t xml:space="preserve">LBL SANIDEX ALC CASE LABEL                        </t>
  </si>
  <si>
    <t xml:space="preserve">LBL LOBLAWS 20CT ANTIBAC CS NP7030                </t>
  </si>
  <si>
    <t xml:space="preserve">LBL CVS 20CT ANTIBAC CASE                         </t>
  </si>
  <si>
    <t xml:space="preserve">LBL SANI HANDS FOR KID 220 FRT                    </t>
  </si>
  <si>
    <t xml:space="preserve">LBL SANICLOTH BLEACH 70CT CAN FRT NP7100          </t>
  </si>
  <si>
    <t xml:space="preserve">LBL SH4KIDS 80CT CAN FRT NP7100                   </t>
  </si>
  <si>
    <t xml:space="preserve">LBL SH4KIDS 80CT CAN BCK NP 7100                  </t>
  </si>
  <si>
    <t xml:space="preserve">LBL SH4KIDS 80CT CAN CS NP7100                    </t>
  </si>
  <si>
    <t xml:space="preserve">LBL SANI HANDS FOR KID FRONT                      </t>
  </si>
  <si>
    <t xml:space="preserve">LBL SANI HANDS FOR KID 135 BCK                    </t>
  </si>
  <si>
    <t xml:space="preserve">LBL ELECTRONIC CLNING WPS FRT                     </t>
  </si>
  <si>
    <t xml:space="preserve">LBL ELECTRONIC CLNING WPS BCK                     </t>
  </si>
  <si>
    <t xml:space="preserve">LBL SANI-HANDS 150CT FRONT LBL                    </t>
  </si>
  <si>
    <t xml:space="preserve">LBL SANI-HANDS 150CT BACK LBL                     </t>
  </si>
  <si>
    <t xml:space="preserve">LBL SAFEWAY DIS LEMO/FRESH AIR                    </t>
  </si>
  <si>
    <t xml:space="preserve">LBL SANIHAND 50CT SANITIZING CAN FRT NP7100       </t>
  </si>
  <si>
    <t xml:space="preserve">LBL SANIHAND 50CT SANITIZING CAN BCK NP7100       </t>
  </si>
  <si>
    <t xml:space="preserve">LBL SANIHAND 50CT SANITIZING CAN CS NP7030        </t>
  </si>
  <si>
    <t xml:space="preserve">LBL BJS DISINF WPS FRESH 60 FT                    </t>
  </si>
  <si>
    <t xml:space="preserve">LBL SPARTON 35CT LEMON SCT FRT NP7100             </t>
  </si>
  <si>
    <t xml:space="preserve">LBL SPARTON 35CT FRESH AIR CAN FRONT NP7100       </t>
  </si>
  <si>
    <t xml:space="preserve">LBL TGT ANTIBAC TPK CASE LBL                      </t>
  </si>
  <si>
    <t xml:space="preserve">LBL SANI-HANDS PROF 300CT CAN BACK NP7100         </t>
  </si>
  <si>
    <t xml:space="preserve">LBL SH4K PROF 300CT CAN BCK NP7100                </t>
  </si>
  <si>
    <t xml:space="preserve">LBL SANI HB 160 BACK                              </t>
  </si>
  <si>
    <t xml:space="preserve">LBL SANI CART WIPE US FRONT                       </t>
  </si>
  <si>
    <t xml:space="preserve">LBL SANI HANDS ANTI 220CT BCK                     </t>
  </si>
  <si>
    <t xml:space="preserve">LBL SANI HANDS ANTI 220CT CASE                    </t>
  </si>
  <si>
    <t xml:space="preserve">LBL SANI CART WIPE CANADA                         </t>
  </si>
  <si>
    <t xml:space="preserve">LBL ECO-WIPES ECOLAB US FRONT                     </t>
  </si>
  <si>
    <t xml:space="preserve">LBL MAXI SWABSTICK WATER &amp; TINT CVRUP NP7900      </t>
  </si>
  <si>
    <t xml:space="preserve">LBL CHG MAXI-SWAB H2O W/TINT 300CT CS NP7030      </t>
  </si>
  <si>
    <t xml:space="preserve">LBL CHG TINT SWAB TRIAL PROD CVRUP NP7900         </t>
  </si>
  <si>
    <t xml:space="preserve">LBL CHG MAXI-SWAB CHG W/TINT 300CT CS NP7030      </t>
  </si>
  <si>
    <t xml:space="preserve">LBL PDI JUST CLEAN SKIN CASE NP7030               </t>
  </si>
  <si>
    <t xml:space="preserve">LBL KROGER MED TUB 48 CS NP7030                   </t>
  </si>
  <si>
    <t xml:space="preserve">LBL KROGER MED RSL 48 CS NP7030                   </t>
  </si>
  <si>
    <t xml:space="preserve">LBL TGT 40CT UNSC SOLO CS LBL                     </t>
  </si>
  <si>
    <t xml:space="preserve">LBL PUDGIES SCT 80CT CS NP7030                    </t>
  </si>
  <si>
    <t xml:space="preserve">LBL PUDGIES UNS 80CT CS NP7030                    </t>
  </si>
  <si>
    <t xml:space="preserve">LBL SH4KIDS 24CT CASE LABEL                       </t>
  </si>
  <si>
    <t xml:space="preserve">LBL SANI HANDS KIDS BULK CS LBL NP7030            </t>
  </si>
  <si>
    <t xml:space="preserve">LBL FALCON 80CT ANTI-STAT WIPE CAN FRT NP7100     </t>
  </si>
  <si>
    <t xml:space="preserve">LBL CSTC ASIA HH DISINF WP                        </t>
  </si>
  <si>
    <t xml:space="preserve">LBL SANI HANDS 50CT CAN FRONT                     </t>
  </si>
  <si>
    <t xml:space="preserve">LBL SANI HANDS PROF 150CT CAN BCK NP7100          </t>
  </si>
  <si>
    <t xml:space="preserve">LBL SAFEWAY 75CT LEMON CAN FRT NP7100             </t>
  </si>
  <si>
    <t xml:space="preserve">LBL SAFEWAY 75CT LEMON CAN BCK NP7100             </t>
  </si>
  <si>
    <t xml:space="preserve">LBL SANI CLOTH HB LARGE CASE                      </t>
  </si>
  <si>
    <t xml:space="preserve">LBL SANI HANDS 220CT FRONT                        </t>
  </si>
  <si>
    <t xml:space="preserve">LBL SANI WIPE CANADA FRONT                        </t>
  </si>
  <si>
    <t xml:space="preserve">LBL ASEPTI BURST                                  </t>
  </si>
  <si>
    <t xml:space="preserve">LBL SANI HB 65CT CAN FRT                          </t>
  </si>
  <si>
    <t xml:space="preserve">LBL SANI HB 65CT CAN BK                           </t>
  </si>
  <si>
    <t xml:space="preserve">LBL SANI CLTH PLUS CDA 65CT BK                    </t>
  </si>
  <si>
    <t xml:space="preserve">LBL SANITEX PLUS XL 65'S FRONT                    </t>
  </si>
  <si>
    <t xml:space="preserve">LBL SANITEX PLUS XL 65'S BACK                     </t>
  </si>
  <si>
    <t xml:space="preserve">LBL ASEPTI WIP CDA 160CT CS LB                    </t>
  </si>
  <si>
    <t xml:space="preserve">LBL SANI CLTH PLUS CDA 160 CSE                    </t>
  </si>
  <si>
    <t xml:space="preserve">LBL ASEPTI WIPE 180CT CDA SHIP                    </t>
  </si>
  <si>
    <t xml:space="preserve">LBL FICHER STRL ALC CASE LABEL                    </t>
  </si>
  <si>
    <t xml:space="preserve">LBL PDI ALCO PREP PAD MED CASE NP7030             </t>
  </si>
  <si>
    <t xml:space="preserve">LBL CHG SWAB CASE LABEL                           </t>
  </si>
  <si>
    <t xml:space="preserve">LBL CS SANI HANDS PROFESSIONAL                    </t>
  </si>
  <si>
    <t xml:space="preserve">LBL KIRK SURF WP ORNG 55CT BCK                    </t>
  </si>
  <si>
    <t xml:space="preserve">LBL SANI HANDS 50CT CAN BACK                      </t>
  </si>
  <si>
    <t xml:space="preserve">LBL HENRY SCHEIN MAXI 160 CAN FRONT NP7100        </t>
  </si>
  <si>
    <t xml:space="preserve">LBL HENRY SCHEIN MAXI 160 CAN BACK NP7100         </t>
  </si>
  <si>
    <t xml:space="preserve">LBL HENRY SCHEIN MAXI 160 CAN CS NP7030           </t>
  </si>
  <si>
    <t xml:space="preserve">LBL NNC SCENTED 40CT RESEAL                       </t>
  </si>
  <si>
    <t xml:space="preserve">LBL SANI HANDS II 220CT BACK                      </t>
  </si>
  <si>
    <t xml:space="preserve">LBL NNC UNSCENTED 40CT RESEAL                     </t>
  </si>
  <si>
    <t xml:space="preserve">LBL SANI WIPE CANADA BACK                         </t>
  </si>
  <si>
    <t xml:space="preserve">LBL SANI WIPE CANADA 100CT                        </t>
  </si>
  <si>
    <t xml:space="preserve">LBL ASEPTI WIPE II 160CT FRONT                    </t>
  </si>
  <si>
    <t xml:space="preserve">LBL ASEPTI WIPE II 160CT BACK                     </t>
  </si>
  <si>
    <t xml:space="preserve">LBL ASEPTI WIPE II 160CT CASE                     </t>
  </si>
  <si>
    <t xml:space="preserve">LBL SANI CLTH PLUS CDA 65CT FT NP7100             </t>
  </si>
  <si>
    <t xml:space="preserve">LBL SANI CLTH PLUS CDA 65CT CS NP7030             </t>
  </si>
  <si>
    <t xml:space="preserve">LBL ASEPTI WIPE II 180CT FRONT                    </t>
  </si>
  <si>
    <t xml:space="preserve">LBL ASEPTI WIPE II 180CT BACK                     </t>
  </si>
  <si>
    <t xml:space="preserve">LBL SANI CLOTH PLUS 160CT LBL                     </t>
  </si>
  <si>
    <t xml:space="preserve">LBL PDI SANI CLTH PLUS CDA FRT                    </t>
  </si>
  <si>
    <t xml:space="preserve">LBL SANI PROFESSIONAL 100CT CAN FRONT NP7100      </t>
  </si>
  <si>
    <t xml:space="preserve">LBL SANI PROFESSIONAL 100CT CAN BACK NP7100       </t>
  </si>
  <si>
    <t xml:space="preserve">LBL CHG SWABSTICK CASE LABEL                      </t>
  </si>
  <si>
    <t xml:space="preserve">LBL CHLORASCRUB COMP SWABSCSLB                    </t>
  </si>
  <si>
    <t xml:space="preserve">LBL SANI HANDS PRO 10/100CT CASE LABEL            </t>
  </si>
  <si>
    <t xml:space="preserve">LBL SH4KIDS 24CT CS NP7030                        </t>
  </si>
  <si>
    <t xml:space="preserve">LBL SANI CLOTH HB LARGE FRONT                     </t>
  </si>
  <si>
    <t xml:space="preserve">LBL PDI SANI CLOTH HB 65CT CAN FRT NP7100         </t>
  </si>
  <si>
    <t xml:space="preserve">LBL PDI SANI CLOTH HB 65CT CAN BCK NP7100         </t>
  </si>
  <si>
    <t xml:space="preserve">LBL SANI CLTH PLUS CDA 160 BCK                    </t>
  </si>
  <si>
    <t xml:space="preserve">LBL CHLORASCRUB MAXI SWABSTICK                    </t>
  </si>
  <si>
    <t xml:space="preserve">LBL SANITEX 160CT CAN BACK NP7100                 </t>
  </si>
  <si>
    <t xml:space="preserve">LBL SANICLOTH PLUS 65CT CAN BCK NP7100            </t>
  </si>
  <si>
    <t xml:space="preserve">LBL SUPER SANI-CLOTH XL 65CT CAN LBL FRONT        </t>
  </si>
  <si>
    <t xml:space="preserve">LBL SUPER DANI-CLOTH XL 65CT CAN LBL BACK         </t>
  </si>
  <si>
    <t xml:space="preserve">LBL SANITEX 160CT CAN FRONT NP7100                </t>
  </si>
  <si>
    <t xml:space="preserve">LBL PDI SANICLOTH SUPER160 BCK                    </t>
  </si>
  <si>
    <t xml:space="preserve">LBL PDI SANICLOTH SUPER160 FRT                    </t>
  </si>
  <si>
    <t xml:space="preserve">LBL SUPER SANI-CLOTH LG 160CT CAN LBL BACK        </t>
  </si>
  <si>
    <t xml:space="preserve">LBL NNC ANTIBAC Tp 20CT RESEAL                    </t>
  </si>
  <si>
    <t xml:space="preserve">LBL PDI BILINE NOT A SKIN WIPE                    </t>
  </si>
  <si>
    <t xml:space="preserve">LBL SANICLOTH PLUS 160CT FRT NP7100               </t>
  </si>
  <si>
    <t xml:space="preserve">LBL SANI CLOTH PLUS 160CT CAN BCK NP7100          </t>
  </si>
  <si>
    <t xml:space="preserve">LBL SUPER SANI-CLOTH LG 160CT CAN LBL FRONT       </t>
  </si>
  <si>
    <t xml:space="preserve">LBL NNC 20CT ANTIBAC TP RSL NP9510                </t>
  </si>
  <si>
    <t xml:space="preserve">LBL NNC SCT 12 TP NP9800                          </t>
  </si>
  <si>
    <t xml:space="preserve">LBL CS UNPTD 2.5 X 10.5 MM                        </t>
  </si>
  <si>
    <t xml:space="preserve">LBL 3x12 TTNP WHITE #1007846                      </t>
  </si>
  <si>
    <t xml:space="preserve">LBL KROGER MED TUB FRT 48 NP7200                  </t>
  </si>
  <si>
    <t xml:space="preserve">LBL KROGER MED TUB BCK 48 NP7200                  </t>
  </si>
  <si>
    <t xml:space="preserve">LBL KROGER MED RFL 48 NP9800                      </t>
  </si>
  <si>
    <t xml:space="preserve">LBL CB FLEET INNER SOL0 PTD                       </t>
  </si>
  <si>
    <t xml:space="preserve">LBL TARGET MED 96CT BOX CS NP7030                 </t>
  </si>
  <si>
    <t xml:space="preserve">LBL CVS UNSC CLEAN WIP CASE LB                    </t>
  </si>
  <si>
    <t xml:space="preserve">LBL EQUATE 48CT HEM SOLO CS NP7030                </t>
  </si>
  <si>
    <t xml:space="preserve">LBL TARGET MED 48 RSL NP9800                      </t>
  </si>
  <si>
    <t xml:space="preserve">LBL CVS MED SOLO 48 CS NP7030                     </t>
  </si>
  <si>
    <t xml:space="preserve">LBL CVS 48CT SEN BODY CLNSNG CS NP7030            </t>
  </si>
  <si>
    <t xml:space="preserve">LBL EXCHANGE SEL. PREM. CASE                      </t>
  </si>
  <si>
    <t xml:space="preserve">LBL PDI HYGEA SHIELD N PROTECT                    </t>
  </si>
  <si>
    <t xml:space="preserve">LBL CHLORASCRUB SWAB SHPR LBL                     </t>
  </si>
  <si>
    <t xml:space="preserve">LBL PDI ADHESIVE TAPE REM CS                      </t>
  </si>
  <si>
    <t xml:space="preserve">LBL STING RELIEF CANADA                           </t>
  </si>
  <si>
    <t xml:space="preserve">LBL SHOP RITE ALCO PREP SWAB                      </t>
  </si>
  <si>
    <t xml:space="preserve">LBL PDI ALCOHOL PREP PAD MED                      </t>
  </si>
  <si>
    <t xml:space="preserve">LBL PALLET BAND PRINTED                           </t>
  </si>
  <si>
    <t xml:space="preserve">LBL PDI IO-GONE IODINE RMVR PD                    </t>
  </si>
  <si>
    <t xml:space="preserve">LBL PDI PVP PREP MED CASE LBL                     </t>
  </si>
  <si>
    <t xml:space="preserve">LBL PDI ELECTRODE PREP PAD                        </t>
  </si>
  <si>
    <t xml:space="preserve">LBL UNIPATCH ADH REMOVE CS LBL                    </t>
  </si>
  <si>
    <t xml:space="preserve">LBL DUANE READE ALCO PREP SWAB                    </t>
  </si>
  <si>
    <t xml:space="preserve">LBL CVS STERILE SALINE 24CT                       </t>
  </si>
  <si>
    <t xml:space="preserve">LBL LIFEBRAND 48CT TRAV WIP CL                    </t>
  </si>
  <si>
    <t xml:space="preserve">LBL PDI SC LENS WIP (CASE LBL)                    </t>
  </si>
  <si>
    <t xml:space="preserve">LBL PDI SEE CLEAR CDA CSE LBL                     </t>
  </si>
  <si>
    <t xml:space="preserve">LBL PDI BZK CDA CASE LABEL                        </t>
  </si>
  <si>
    <t xml:space="preserve">LBL PDI CLEANSING TOWELETTE                       </t>
  </si>
  <si>
    <t xml:space="preserve">LBL WALLGREENS LENS 30CT CASE                     </t>
  </si>
  <si>
    <t xml:space="preserve">LBL WALLGREENS LENS 120CT CASE                    </t>
  </si>
  <si>
    <t xml:space="preserve">LBL PDI NNC TWLT CASE LABEL                       </t>
  </si>
  <si>
    <t xml:space="preserve">LBL TOPCO LENS 30CT CASE                          </t>
  </si>
  <si>
    <t xml:space="preserve">LBL PDI CASTILE SOAP TWLT CASE                    </t>
  </si>
  <si>
    <t xml:space="preserve">LBL WVC CDA 40CT LENS BOX UPC                     </t>
  </si>
  <si>
    <t xml:space="preserve">LBL SANI HANDS ALC POCKET CASE                    </t>
  </si>
  <si>
    <t xml:space="preserve">LBL SANI PROFESSIONAL SANE HANDS CASE NP7030      </t>
  </si>
  <si>
    <t xml:space="preserve">LBL NNC 30CT LENS WIPE CS NP7030                  </t>
  </si>
  <si>
    <t xml:space="preserve">LBL NNC 30CT LENS WIPE DISPLAY CS NP7030          </t>
  </si>
  <si>
    <t xml:space="preserve">LBL CRYSTAL VISION LENS 30CT CS NP7030            </t>
  </si>
  <si>
    <t xml:space="preserve">LBL CRYSTAL VISION LENS SAMPLE KIT NP7030         </t>
  </si>
  <si>
    <t xml:space="preserve">LBL CRYSTAL VISION 30CT LENS WIPE CS NP7030       </t>
  </si>
  <si>
    <t xml:space="preserve">LBL SANI PROFESSIONAL SANI HANDS KIDS CASE NP7030 </t>
  </si>
  <si>
    <t xml:space="preserve">LBL NNC ELEC CLEAN WIP CSE LBL                    </t>
  </si>
  <si>
    <t xml:space="preserve">LBL NNC 24CT ELECTRONIC CLNG WIPE CS NP7030       </t>
  </si>
  <si>
    <t xml:space="preserve">LBL WALGRNS LENS WP 120 CS LBL                    </t>
  </si>
  <si>
    <t xml:space="preserve">LBL WALGREENS LENS 30CT BOX CL                    </t>
  </si>
  <si>
    <t xml:space="preserve">LBL SDM 30CT LENS CLNR CS NP7030                  </t>
  </si>
  <si>
    <t xml:space="preserve">LBL SANI HANDS KIDS BULK-CON                      </t>
  </si>
  <si>
    <t xml:space="preserve">LBL CVS HAND SANITIZING 25CT                      </t>
  </si>
  <si>
    <t xml:space="preserve">LBL CVS HAND SANI 5CT CS LBL                      </t>
  </si>
  <si>
    <t xml:space="preserve">LBL SANIHANDS ADULT 24CT BOX CS NP7030            </t>
  </si>
  <si>
    <t xml:space="preserve">LBL CVS ANTI-BAC 30CT CASE LBL                    </t>
  </si>
  <si>
    <t xml:space="preserve">LBL CVS ANTIBAC 60CT BAG CS NP7030                </t>
  </si>
  <si>
    <t xml:space="preserve">LBL SAFEWAY H.S. WPS. CS LBL                      </t>
  </si>
  <si>
    <t xml:space="preserve">LBL CVS CLEAN CLTH SEN SKIN CS                    </t>
  </si>
  <si>
    <t xml:space="preserve">LBL SANI HANDS FOR KID BULK UP                    </t>
  </si>
  <si>
    <t xml:space="preserve">LBL DUANE READE A/B  CS                           </t>
  </si>
  <si>
    <t xml:space="preserve">LBL SDM LIFEBRAND FEMHY CS LBL                    </t>
  </si>
  <si>
    <t xml:space="preserve">LBL MAMMO WIPES FRESH                             </t>
  </si>
  <si>
    <t xml:space="preserve">LBL ST JOHNS REFRSH DEORDNT                       </t>
  </si>
  <si>
    <t xml:space="preserve">LBL NNC ADULT BODY WASH FRT                       </t>
  </si>
  <si>
    <t xml:space="preserve">LBL NNC ADULT BODY WASH TOP                       </t>
  </si>
  <si>
    <t xml:space="preserve">LBL PDI HYGEA MULTI PURPOSE NP9800                </t>
  </si>
  <si>
    <t xml:space="preserve">LBL HYGEA ADULT WASHCLOTH 60CT SOLO               </t>
  </si>
  <si>
    <t xml:space="preserve">LBL STAPLES SUSTAIN EARTH 60CT CAN NP 7030        </t>
  </si>
  <si>
    <t xml:space="preserve">LBL CASTILE SOAP TOWEL CASE LB                    </t>
  </si>
  <si>
    <t xml:space="preserve">LBL SANI HANDS KIDS DISPLAY                       </t>
  </si>
  <si>
    <t xml:space="preserve">LBL SANI HANDS KIDS 40CT DISPLAY                  </t>
  </si>
  <si>
    <t xml:space="preserve">LBL SANIHAND 50CT CAN DISPLAY CS NP7030           </t>
  </si>
  <si>
    <t xml:space="preserve">LBL SANIHAND 50CT SH4K 40CT MIXED DISP CS NP7030  </t>
  </si>
  <si>
    <t xml:space="preserve">LBL KIRKLAN SURF WIPES OR. FRT                    </t>
  </si>
  <si>
    <t xml:space="preserve">LBL DUSTOFF MONITOR WIP 80 FRT                    </t>
  </si>
  <si>
    <t xml:space="preserve">LBL NEUT DC MUR 25CT RESEAL LB                    </t>
  </si>
  <si>
    <t xml:space="preserve">LBL SDM 35CT LEMON DIS FRT                        </t>
  </si>
  <si>
    <t xml:space="preserve">LBL SDM 35CT LEMON DIS BACK                       </t>
  </si>
  <si>
    <t xml:space="preserve">LBL SDM 35CT LEMON DIS CASE LB                    </t>
  </si>
  <si>
    <t xml:space="preserve">LBL BIORE MKUP RMVR 10CT NP9350                   </t>
  </si>
  <si>
    <t xml:space="preserve">LBL KIRKLAND WP FRESH SCNT FRT                    </t>
  </si>
  <si>
    <t xml:space="preserve">LBL KIRKLAND WP LEMON SCNT FRT                    </t>
  </si>
  <si>
    <t xml:space="preserve">LBL ECO-WIPE CANADA FRONT                         </t>
  </si>
  <si>
    <t xml:space="preserve">LBL ECO-WIPE CANADA BACK                          </t>
  </si>
  <si>
    <t xml:space="preserve">LBL ECO-WIPE CANADA SHPPR LBL                     </t>
  </si>
  <si>
    <t xml:space="preserve">LBL SANI HANDS ALC BACK                           </t>
  </si>
  <si>
    <t xml:space="preserve">LBL SANI HANDS ALC CASE LABEL                     </t>
  </si>
  <si>
    <t xml:space="preserve">LBL LOBLAWS 20CT ANTIBAC RSL NP                   </t>
  </si>
  <si>
    <t xml:space="preserve">LBL KIRK HOSHLD FRESH MEX FRT                     </t>
  </si>
  <si>
    <t xml:space="preserve">LBL KIRK HOSHLD FRESH MEX BCK                     </t>
  </si>
  <si>
    <t xml:space="preserve">LBL KIRK HOSHLD LEMON MEX FRT                     </t>
  </si>
  <si>
    <t xml:space="preserve">LBL KIRK HOSHLD LEMON MEX BCK                     </t>
  </si>
  <si>
    <t xml:space="preserve">LBL SANICLOTH 75CT DISINF FRESH CAN FRT NP7100    </t>
  </si>
  <si>
    <t xml:space="preserve">LBL SANICLOTH 775CT DISINF FRESH CAN BCK NP7100   </t>
  </si>
  <si>
    <t xml:space="preserve">LBL SANICLOTH 75CT DISINF FRESH SCT CS NP7100     </t>
  </si>
  <si>
    <t xml:space="preserve">LBL SANI-CLOTH DISINF 160CT CAN FRONT NP7100      </t>
  </si>
  <si>
    <t xml:space="preserve">LBL SANI-CLOTH DISINF WIPES 160CT CAN LBL BACK    </t>
  </si>
  <si>
    <t xml:space="preserve">LBL SANI-HANDS ALC 220 BCK                        </t>
  </si>
  <si>
    <t xml:space="preserve">LBL CVS CLEANSING &amp; MAKEUP REM                    </t>
  </si>
  <si>
    <t xml:space="preserve">LBL CVS CLEANS &amp; MAKEUP REM CS                    </t>
  </si>
  <si>
    <t xml:space="preserve">LBL BIORE MKUP RMVR 25CT NP9350                   </t>
  </si>
  <si>
    <t xml:space="preserve">LBL BJ'S 75CT FRESH DISINF CAN FRT NP7100         </t>
  </si>
  <si>
    <t xml:space="preserve">LBL BJ'S 75CT FRESH DISINF CAN BCK NP7100         </t>
  </si>
  <si>
    <t xml:space="preserve">LBL BJ'S 75CT FRESH DISINF BURST NP7030           </t>
  </si>
  <si>
    <t xml:space="preserve">LBL SANICLOTH 200CT DISINF CAN FRT NP7100         </t>
  </si>
  <si>
    <t xml:space="preserve">LBL SANICLOTH 200CT DISINF CAN BCK NP7100         </t>
  </si>
  <si>
    <t xml:space="preserve">LBL KIRKLAND CDA HSEHLD WP FRT                    </t>
  </si>
  <si>
    <t xml:space="preserve">LBL KIRKLAND CDA HSEHLD WP BCK                    </t>
  </si>
  <si>
    <t xml:space="preserve">LBL SANICLOTH BLEACH 70CT CAN BCK NP7100          </t>
  </si>
  <si>
    <t xml:space="preserve">LBL NEUTROGENA PINK GRAPEFRUIT RSL NP9815         </t>
  </si>
  <si>
    <t xml:space="preserve">LBL SANI HANDS FOR KIDS CS LBL                    </t>
  </si>
  <si>
    <t xml:space="preserve">LBL SH4KIDS 80CT CAN FRONT LBL                    </t>
  </si>
  <si>
    <t xml:space="preserve">LBL SH4KIDS 80CT CAN BACK LBL                     </t>
  </si>
  <si>
    <t xml:space="preserve">LBL SH4KIDS 80CT CAN CASE LBL                     </t>
  </si>
  <si>
    <t xml:space="preserve">LBL BIOR GRN TEA 30 147550300                     </t>
  </si>
  <si>
    <t xml:space="preserve">LBL BIORE GRNTEA POUCH BOOT LB                    </t>
  </si>
  <si>
    <t xml:space="preserve">LBL GIANT EAGLE 35CT LEMN CASE                    </t>
  </si>
  <si>
    <t xml:space="preserve">LBL AVON MAKEUP REMOVER WIPES                     </t>
  </si>
  <si>
    <t xml:space="preserve">LBL CVS GREEN CLEANING 35CT CAN FRONT NP7100      </t>
  </si>
  <si>
    <t xml:space="preserve">LBL CVS GREEN CLEANING 35CT CAN BACK NP7100       </t>
  </si>
  <si>
    <t xml:space="preserve">LBL CVS GREEN CLEANING 35CT CP NP7030             </t>
  </si>
  <si>
    <t xml:space="preserve">LBL ELECTRONIC CLNING WPS CASE                    </t>
  </si>
  <si>
    <t xml:space="preserve">LBL TARGET 10CT MKUP RMVR RSL NP9800              </t>
  </si>
  <si>
    <t xml:space="preserve">LBL TAKE IT ALL OFF 15CT MUR RSL NP9800           </t>
  </si>
  <si>
    <t xml:space="preserve">LBL BIORE GRN TEA CN 150430300                    </t>
  </si>
  <si>
    <t xml:space="preserve">LBL CLEAR RESEAL MINI TPK LBL                     </t>
  </si>
  <si>
    <t xml:space="preserve">LBL FALCON DUST DEST 80CT FRT                     </t>
  </si>
  <si>
    <t xml:space="preserve">LBL FALCON DUST DEST 80CT BCK                     </t>
  </si>
  <si>
    <t xml:space="preserve">LBL SAFEWAY 75CT FRESH CAN FRT NP7100             </t>
  </si>
  <si>
    <t xml:space="preserve">LBL SAFEWAY 75CT FRESH CAN BCK NP7100             </t>
  </si>
  <si>
    <t xml:space="preserve">LBL SFWY DISINF WIPE FRESH                        </t>
  </si>
  <si>
    <t xml:space="preserve">LBL GIANT EAGLE 35CT FRSH CASE                    </t>
  </si>
  <si>
    <t xml:space="preserve">LBL BRITE-N-SHINE ELEC CAN FRT NP7100             </t>
  </si>
  <si>
    <t xml:space="preserve">LBL BRITE-N-SHINE ELEC CAN BCK NP7100             </t>
  </si>
  <si>
    <t xml:space="preserve">LBL SDM 35CT FRSH AIR DIS FRT                     </t>
  </si>
  <si>
    <t xml:space="preserve">LBL SDM 35CT FRSH AIR DIS BACK                    </t>
  </si>
  <si>
    <t xml:space="preserve">LBL SDM 35CT FRSH AIR DIS CASE                    </t>
  </si>
  <si>
    <t xml:space="preserve">LBL EXSEL DISINF WIPE LEMON                       </t>
  </si>
  <si>
    <t xml:space="preserve">LBL SANI PROF HANDS W/TENCEL 250CT CAN FRT NP7100 </t>
  </si>
  <si>
    <t xml:space="preserve">LBL SANI PROF HANDS W/TENCEL 250CT CAN BCK NP7100 </t>
  </si>
  <si>
    <t xml:space="preserve">LBL HENRY SCHEIN MAXI CAN FRT NP7030              </t>
  </si>
  <si>
    <t xml:space="preserve">LBL HENRY SCHEIN MAXI CAN BCK NP7030              </t>
  </si>
  <si>
    <t xml:space="preserve">LBL HENRY SCHEIN MAXI CS NP7030                   </t>
  </si>
  <si>
    <t xml:space="preserve">LBL FALCON 35CT SURF WIPE CAN FRT NP7100          </t>
  </si>
  <si>
    <t xml:space="preserve">LBL FALCON 35CT SURF WIPE CAN BCK NP7100          </t>
  </si>
  <si>
    <t xml:space="preserve">LBL PC 5CT SEN BABY RSL NP9800                    </t>
  </si>
  <si>
    <t xml:space="preserve">LBL TARGET SCT 40CT HANDSAN CS NP7030             </t>
  </si>
  <si>
    <t xml:space="preserve">LBL SAFEWAY 35CT LEMON CAN FRT NP7100             </t>
  </si>
  <si>
    <t xml:space="preserve">LBL SAFEWAY 35CT LEMON CAN BCK NP7100             </t>
  </si>
  <si>
    <t xml:space="preserve">LBL SANIPROF 100CT CHEFPREP CAN BCK NP7100        </t>
  </si>
  <si>
    <t xml:space="preserve">LBL SANIPROF 100CT CHEFPREP CAN CS NP7030         </t>
  </si>
  <si>
    <t xml:space="preserve">LBL SANIHAND DSPLY BETTER THAN GELS NP7900        </t>
  </si>
  <si>
    <t xml:space="preserve">LBL SANIHAND DSPLY MORE EFFECT NP7900             </t>
  </si>
  <si>
    <t xml:space="preserve">LBL SANIHAND DSPLY KILLS GERMS NP7900             </t>
  </si>
  <si>
    <t xml:space="preserve">LBL SANIHAND DSPLY #1 IN HOSPI NP7900             </t>
  </si>
  <si>
    <t xml:space="preserve">LBL NEUT HYD 25CT HINGD RESEAL                    </t>
  </si>
  <si>
    <t xml:space="preserve">LBL SANI HANDS PROF 250CT CAN FRT NP7100          </t>
  </si>
  <si>
    <t xml:space="preserve">LBL SANI HANDS PROF 250CT CAN BCK NP7100          </t>
  </si>
  <si>
    <t xml:space="preserve">LBL SAFEWAY DISINF WIPE FRESH                     </t>
  </si>
  <si>
    <t xml:space="preserve">LBL LBL RITEAID 10CT MUR FCL RSL CS NP7030        </t>
  </si>
  <si>
    <t xml:space="preserve">LBL RITEAID 10CT MUR FCL RSL NP9800               </t>
  </si>
  <si>
    <t xml:space="preserve">LBL CVS 50CT HAND SAN CAN FRT NP7100              </t>
  </si>
  <si>
    <t xml:space="preserve">LBL CVS 50CT HAND SAN CAN BCK NP7100              </t>
  </si>
  <si>
    <t xml:space="preserve">LBL CVS 50CT HAND SAN CS NP 7030                  </t>
  </si>
  <si>
    <t xml:space="preserve">LBL SHOPRITE 40CT ANTIBAC CS NP7030               </t>
  </si>
  <si>
    <t xml:space="preserve">LBL BJS DISINF WPS FRESH 60 BK                    </t>
  </si>
  <si>
    <t xml:space="preserve">LBL SAFEWAY GLASS&amp;SURF 28CT FR                    </t>
  </si>
  <si>
    <t xml:space="preserve">LBL SAFEWAY GLASS&amp;SURF 28CT CS                    </t>
  </si>
  <si>
    <t xml:space="preserve">LBL TARGET UNS 40CT HAMDSAN CS NP7030             </t>
  </si>
  <si>
    <t xml:space="preserve">LBL SPARTON 35CT LEMON SCT BCK                    </t>
  </si>
  <si>
    <t xml:space="preserve">LBL SPARTON 35CT LEMON SCT CSE                    </t>
  </si>
  <si>
    <t xml:space="preserve">LBL WALGREENS 5CT CLNSG MKUP RMVR CS NP7030       </t>
  </si>
  <si>
    <t xml:space="preserve">LBL SPARTON 35CT FRESH AIR BCK                    </t>
  </si>
  <si>
    <t xml:space="preserve">LBL SPARTON 35CT FRESH AIR CSE                    </t>
  </si>
  <si>
    <t xml:space="preserve">LBL SANI CLOTH 65CT AF CAN BCK NP7100             </t>
  </si>
  <si>
    <t xml:space="preserve">LBL DYNEX ANTSTAT MON 80CT FRT                    </t>
  </si>
  <si>
    <t xml:space="preserve">LBL DYNEX ANTSTAT MON 80CT BCK                    </t>
  </si>
  <si>
    <t xml:space="preserve">LBL TARGET 10CT MKUP RMVR CS NP7030               </t>
  </si>
  <si>
    <t xml:space="preserve">LBL FALCON 35CT KEYBRD WIPE CAN FRT NP7100        </t>
  </si>
  <si>
    <t xml:space="preserve">LBL FALCON 35CT KEYBRD WIPE CAN BCK NP7100        </t>
  </si>
  <si>
    <t xml:space="preserve">LBL TGT UP&amp;UP 20CT A/B CS LBL                     </t>
  </si>
  <si>
    <t xml:space="preserve">LBL TGT UP&amp;UP 20CT A/B WP LBL                     </t>
  </si>
  <si>
    <t xml:space="preserve">LBL BIORE GREEN TEA FCL 10CT NP9350               </t>
  </si>
  <si>
    <t xml:space="preserve">LBL HOLLOWAY QS FLOOR FRT NP7100                  </t>
  </si>
  <si>
    <t xml:space="preserve">LBL HOLLOWAY QS FLOOR BCK NP7100                  </t>
  </si>
  <si>
    <t xml:space="preserve">LBL SANIHAND PROF 50CT CS NP7030                  </t>
  </si>
  <si>
    <t xml:space="preserve">LBL BIORE 10CT MKUP RMVR RSL NP9350               </t>
  </si>
  <si>
    <t xml:space="preserve">LBL SANI CLOTH 160CT AF CAN FRT NP7100            </t>
  </si>
  <si>
    <t xml:space="preserve">LBL SANI CLOTH 160CT AF CAN BCK NP7100            </t>
  </si>
  <si>
    <t xml:space="preserve">LBL HOLLOWAY QS MULTI SURFACE FRT NP7100          </t>
  </si>
  <si>
    <t xml:space="preserve">LBL HOLLOWAY QS MULTI SURFACE BCK NP7100          </t>
  </si>
  <si>
    <t xml:space="preserve">LBL KIRKLAND AUST CAN BURST NP7100                </t>
  </si>
  <si>
    <t xml:space="preserve">LBL KIRK CAN COVER UP LBL                         </t>
  </si>
  <si>
    <t xml:space="preserve">LBL KIRKLAND AUS PALLET LABEL                     </t>
  </si>
  <si>
    <t xml:space="preserve">LBL BIORE DLY CLNS CLTH TP 30                     </t>
  </si>
  <si>
    <t xml:space="preserve">LBL SANI-HANDS 300CT CAN FRONT                    </t>
  </si>
  <si>
    <t xml:space="preserve">LBL SANI-HANDS 300CT CAN BACK                     </t>
  </si>
  <si>
    <t xml:space="preserve">LBL SH4KIDS 300CT LABEL BACK                      </t>
  </si>
  <si>
    <t xml:space="preserve">LBL SANI SURF FOOD WIPES FRONT                    </t>
  </si>
  <si>
    <t xml:space="preserve">LBL SANI SURF FOOD WIPES BACK                     </t>
  </si>
  <si>
    <t xml:space="preserve">LBL SANI SURF FOOD WIPES SHPR                     </t>
  </si>
  <si>
    <t xml:space="preserve">LBL SANI CART WIPE BACK                           </t>
  </si>
  <si>
    <t xml:space="preserve">LBL SANI CART 160CT CN FRONT                      </t>
  </si>
  <si>
    <t xml:space="preserve">LBL SANI CART 160CT CN BACK                       </t>
  </si>
  <si>
    <t xml:space="preserve">LBL CS UNPTD ZTT-44 THERM 4x4                     </t>
  </si>
  <si>
    <t xml:space="preserve">LBL ECOLAB ECO-WIPES US FRONT                     </t>
  </si>
  <si>
    <t xml:space="preserve">LBL ECOLAB ECO-WIPES US BACK                      </t>
  </si>
  <si>
    <t xml:space="preserve">LBL PDI ALCO SWAB 1'S CASE LBL                    </t>
  </si>
  <si>
    <t xml:space="preserve">LBL CHG SWAB TRIAL PROD CVRUP NP7900              </t>
  </si>
  <si>
    <t xml:space="preserve">LBL CHG MAXI-SWAB CHG CLEAR 300CT CS NP7030       </t>
  </si>
  <si>
    <t xml:space="preserve">LBL CHG MAXI-SWAB CHG W/TINT 500CT CS NP7030      </t>
  </si>
  <si>
    <t xml:space="preserve">LBL CHLORASCRUB SWABSTICK LBL                     </t>
  </si>
  <si>
    <t xml:space="preserve">LBL PDI CHLORASCRUB MAXI SHPR                     </t>
  </si>
  <si>
    <t xml:space="preserve">LBL ACET/ALC SWABSTICK CANADA                     </t>
  </si>
  <si>
    <t xml:space="preserve">LBL PVP SCRUB 3'S BOX&amp;CASE LBL                    </t>
  </si>
  <si>
    <t xml:space="preserve">LBL PDI ALCOHOL SWAB CASE LBL                     </t>
  </si>
  <si>
    <t xml:space="preserve">LBL ALCOHOL SWABSTICKS                            </t>
  </si>
  <si>
    <t xml:space="preserve">LBL RIBBON # W90070EOS                            </t>
  </si>
  <si>
    <t xml:space="preserve">LBL KIRK SIG HH SURF WIPE SAMP                    </t>
  </si>
  <si>
    <t xml:space="preserve">LBL GRIME BOSS HD HAND 1CT PCK DISPLAY CS NP7030  </t>
  </si>
  <si>
    <t>Color/Copy</t>
  </si>
  <si>
    <t>Copy/color should be in accordance with individual Item # print specification</t>
  </si>
  <si>
    <t>Analytical - Lid_01A</t>
  </si>
  <si>
    <t>Label Width (Min)</t>
  </si>
  <si>
    <t>Label Width (Max)</t>
  </si>
  <si>
    <t>Label Length (Min)</t>
  </si>
  <si>
    <t>Label Length (Max)</t>
  </si>
  <si>
    <t>Analytical - Lid_01B</t>
  </si>
  <si>
    <t>Analytical - Lid_01C</t>
  </si>
  <si>
    <t>No solvent odor is to be present.</t>
  </si>
  <si>
    <t>Material must be clean and free of particulate matter.</t>
  </si>
  <si>
    <t>&gt;=700</t>
  </si>
  <si>
    <t>Shipper Style</t>
  </si>
  <si>
    <t>Certification Stamp</t>
  </si>
  <si>
    <t>Liner Color</t>
  </si>
  <si>
    <t>Any</t>
  </si>
  <si>
    <t>29 ECT</t>
  </si>
  <si>
    <t>RSC</t>
  </si>
  <si>
    <t>Kraft</t>
  </si>
  <si>
    <t>P71520</t>
  </si>
  <si>
    <t>Q85484</t>
  </si>
  <si>
    <t>Sani-Hands Instant Hand Sanitizer Travel Pack</t>
  </si>
  <si>
    <t>PDI Sani-Cloth HB XL Germicidal Canister 65 ct.</t>
  </si>
  <si>
    <t>Neutral / Non-descript</t>
  </si>
  <si>
    <t>Analytical - Sani_08B</t>
  </si>
  <si>
    <t>0.16 - 0.21</t>
  </si>
  <si>
    <t>P28072</t>
  </si>
  <si>
    <t>PDI Sani-Cloth Bleach Disposable Wipe</t>
  </si>
  <si>
    <t>Analytical - Lid_02A</t>
  </si>
  <si>
    <t>P22884</t>
  </si>
  <si>
    <t>Lemon Scent</t>
  </si>
  <si>
    <t>6.5(+1.0/ -1.5)</t>
  </si>
  <si>
    <t>0.28(+0.08/ -0.03)</t>
  </si>
  <si>
    <t>Sani Pro Brand Sani-Cloth Disinfecting</t>
  </si>
  <si>
    <t>Analytical - Lid_03A</t>
  </si>
  <si>
    <t>Analytical - Lid_05A</t>
  </si>
  <si>
    <t>Analytical - Lid_06A</t>
  </si>
  <si>
    <t>Analytical - Lid_07A</t>
  </si>
  <si>
    <t>Analytical - Lid_08A</t>
  </si>
  <si>
    <t>Analytical - Lid_08B</t>
  </si>
  <si>
    <t>Analytical - Lid_09A</t>
  </si>
  <si>
    <t>Analytical - Lid_10A</t>
  </si>
  <si>
    <t>Analytical - Lid_11A</t>
  </si>
  <si>
    <t>Analytical - Lid_12A</t>
  </si>
  <si>
    <t>Analytical - Lid_13A</t>
  </si>
  <si>
    <t>Analytical - Lid_14A</t>
  </si>
  <si>
    <t>Analytical - Lid_15A</t>
  </si>
  <si>
    <t>1548 - 3072</t>
  </si>
  <si>
    <t>259 - 665</t>
  </si>
  <si>
    <t>0.28 - 0.52mm(CoA)</t>
  </si>
  <si>
    <t>822 - 2054 / 16 - 40 (N/50mm) (CoA)</t>
  </si>
  <si>
    <t>414 - 1434 / 8 - 28 (N/50mm) (CoA)</t>
  </si>
  <si>
    <t>Q87084</t>
  </si>
  <si>
    <t>Sanitex Germicidal Canister 65ct</t>
  </si>
  <si>
    <t>73 - 89</t>
  </si>
  <si>
    <t>0.0060 - 0.0087"</t>
  </si>
  <si>
    <t>31 - 39</t>
  </si>
  <si>
    <t>&gt;=1000 (g/25mm, CoA)</t>
  </si>
  <si>
    <t>&gt;=400 (g/25mm, CoA)</t>
  </si>
  <si>
    <t>32 - 39</t>
  </si>
  <si>
    <t>0.28 - 0.52 mm (CoA)</t>
  </si>
  <si>
    <t>822 - 2054 / 16 - 40 (CoA N/50mm)</t>
  </si>
  <si>
    <t>414 - 1438 / 8 - 28 (CoA N/50mm)</t>
  </si>
  <si>
    <t>0.62 - 0.80 mm (CoA)</t>
  </si>
  <si>
    <t>10 - 18 Kgy</t>
  </si>
  <si>
    <t>5.84 - 6.16</t>
  </si>
  <si>
    <t>35 - 45</t>
  </si>
  <si>
    <t>340 - 540uM (CoA)</t>
  </si>
  <si>
    <t>0.48 - 0.61 mm (CoA)</t>
  </si>
  <si>
    <t>39 - 47</t>
  </si>
  <si>
    <t>178 - 282 uM (CoA)</t>
  </si>
  <si>
    <t>2054 - 3286 / 40 - 64 (N/50mm, COA)</t>
  </si>
  <si>
    <t>260 - 1280 / 5-25 (N/50mm, CoA)</t>
  </si>
  <si>
    <t>0.32 - 0.56 mm (CoA)</t>
  </si>
  <si>
    <t>42.8 - 47.3</t>
  </si>
  <si>
    <t>0.58 - 0.82 mm (CoA)</t>
  </si>
  <si>
    <t>2825 - 4365 / 55 - 85 (N/50mm, CoA)</t>
  </si>
  <si>
    <t>668 - 2054 / 13 - 40 (N/50mm, CoA)</t>
  </si>
  <si>
    <t>0.87 - 1.06 mm (CoA)</t>
  </si>
  <si>
    <t>57 - 69</t>
  </si>
  <si>
    <t>0.56 - 0.68 mm (CoA)</t>
  </si>
  <si>
    <t>0.0049 - 0.0099" (CoA)</t>
  </si>
  <si>
    <t>Analytical - Applicator_10I</t>
  </si>
  <si>
    <t>0.51 - 0.64 mm (coA)</t>
  </si>
  <si>
    <t>1542 - 4622</t>
  </si>
  <si>
    <t>354 - 506 uM (CoA)</t>
  </si>
  <si>
    <t>1. Lid Diameter (OD) = Lid OD 2. Pop-Up Hole Outer Diameter = Pop-up hole diameter</t>
  </si>
  <si>
    <t>8AA680KCNY</t>
  </si>
  <si>
    <t>8AA739CK</t>
  </si>
  <si>
    <t>Customer supplied label, no need for testing</t>
  </si>
  <si>
    <t>Appereance</t>
  </si>
  <si>
    <t>Copy/color should be in accordance with individual Item # specification</t>
  </si>
  <si>
    <t>Low A</t>
  </si>
  <si>
    <t>High A</t>
  </si>
  <si>
    <t>Length (TM143)</t>
  </si>
  <si>
    <t>Width (TM 143)</t>
  </si>
  <si>
    <t xml:space="preserve">Diameter </t>
  </si>
  <si>
    <t>4OP28401</t>
  </si>
  <si>
    <t>LIQ OIL-FREE CLEANSING WIPES PINK GRAPEFRUIT ACNE-PRONE SKIN</t>
  </si>
  <si>
    <t>slightly hazy to clear liquid</t>
  </si>
  <si>
    <t>Analytical - BL_NEUT_04A</t>
  </si>
  <si>
    <t>1.9 - 2.1           (J&amp;J TM002349)</t>
  </si>
  <si>
    <t>31.938 - 32.125</t>
  </si>
  <si>
    <t>73.8 - 88.8</t>
  </si>
  <si>
    <t>3.8 - 4.8 (TMWW78014)</t>
  </si>
  <si>
    <t>Microbiological Requirement</t>
  </si>
  <si>
    <t>Meets Spec</t>
  </si>
  <si>
    <t>&gt;=1000 (CoA)</t>
  </si>
  <si>
    <t>&gt;=400 (CoA)</t>
  </si>
  <si>
    <t>201 - 282 uM (CoA)</t>
  </si>
  <si>
    <t>260 - 1280 / 5 - 25 (N/50mm, COA)</t>
  </si>
  <si>
    <t>340 - 540 uM</t>
  </si>
  <si>
    <t>5.0 - 6.1 mils</t>
  </si>
  <si>
    <t>29.5 - 32.6</t>
  </si>
  <si>
    <t>0.30 - 0.42 mm (CoA)</t>
  </si>
  <si>
    <t>0.410 - 0.530"</t>
  </si>
  <si>
    <t>2.440 - 2.560"</t>
  </si>
  <si>
    <t>7.820 - 7.940"</t>
  </si>
  <si>
    <t>0.63 – 0.67 mm (CoA)</t>
  </si>
  <si>
    <t>0.51 - 0.64 mm (CoA)</t>
  </si>
  <si>
    <t>340 - 540 uM (CoA)</t>
  </si>
  <si>
    <t>28"/35" +/- 1/8"</t>
  </si>
  <si>
    <t>0.014" - 0.020"</t>
  </si>
  <si>
    <t>0.33 - 0.42 mm (CoA)</t>
  </si>
  <si>
    <t>Analytical - Applicator_06C(_35",_28")</t>
  </si>
  <si>
    <t>Analytical - Applicator_06D(_35",_28")</t>
  </si>
  <si>
    <t>Analytical - Applicator_30A(_28", _35")</t>
  </si>
  <si>
    <t>Analytical - Applicator_30B(_28", _35")</t>
  </si>
  <si>
    <t>Q10584</t>
  </si>
  <si>
    <t>PDI Sani-Cloth HB INST 160ct</t>
  </si>
  <si>
    <t>Analytical - Sani_08C</t>
  </si>
  <si>
    <t xml:space="preserve">Only differs from 8b by the Dual Quat precision </t>
  </si>
  <si>
    <t>&lt;200 PPM</t>
  </si>
  <si>
    <t>&gt;=1500 (g/25mm, CoA)</t>
  </si>
  <si>
    <t>&gt;=600 (g/25mm, CoA)</t>
  </si>
  <si>
    <t>7.40 - 7.60"</t>
  </si>
  <si>
    <t>Analytical - Lid_03B</t>
  </si>
  <si>
    <t>Analytical - Lid_03C</t>
  </si>
  <si>
    <t>Analytical - Lid_03D</t>
  </si>
  <si>
    <t>Analytical - Lid_03E</t>
  </si>
  <si>
    <t>Analytical - Lid_03F</t>
  </si>
  <si>
    <t>Analytical - Lid_03G</t>
  </si>
  <si>
    <t>Analytical - Lid_03H</t>
  </si>
  <si>
    <t>2OP135LI – Orange PMS151-C (Orange)</t>
  </si>
  <si>
    <t>2OP159LI Blue PMS293C (Blue)</t>
  </si>
  <si>
    <t>2OP214LI - Yellow PMS0020-C (Yellow)</t>
  </si>
  <si>
    <t>2OP278LI - Green PMS368 (Green)</t>
  </si>
  <si>
    <t>2OP683LI - White to match approve lid (White)</t>
  </si>
  <si>
    <t>2OP920LI – Translucent Purple PMS2725-C (Translucent Purple)</t>
  </si>
  <si>
    <t>2OQ890LI – Red PMS185C (Red)</t>
  </si>
  <si>
    <t>2OQ869LI – Purple to match approved lid (Purple)</t>
  </si>
  <si>
    <t>2AQ337LI - White (White)</t>
  </si>
  <si>
    <t>2AQ471LI - Blue PMS293C (Blue)</t>
  </si>
  <si>
    <t>2OQ918LI - Lt. Green PMS368 (Light Green)</t>
  </si>
  <si>
    <t>Analytical - Lid_04A_560/_673</t>
  </si>
  <si>
    <t>Analytical - Lid_04B_560/_673</t>
  </si>
  <si>
    <t>Artwork</t>
  </si>
  <si>
    <t>32 ECT</t>
  </si>
  <si>
    <t>C</t>
  </si>
  <si>
    <t>Flute</t>
  </si>
  <si>
    <t>44 ECT</t>
  </si>
  <si>
    <t>Divider</t>
  </si>
  <si>
    <t>Complys</t>
  </si>
  <si>
    <t>40 ECT</t>
  </si>
  <si>
    <t>Layer Pad</t>
  </si>
  <si>
    <t>26 ECT</t>
  </si>
  <si>
    <t>B</t>
  </si>
  <si>
    <t>Mottled White</t>
  </si>
  <si>
    <t>D/C Roll Over Tray</t>
  </si>
  <si>
    <t>2OP710</t>
  </si>
  <si>
    <t>Lip (width) Lower Limit</t>
  </si>
  <si>
    <t>Lip (width) Upper Limit</t>
  </si>
  <si>
    <t>Green PMS# 368 - 2OP350LI (Green)</t>
  </si>
  <si>
    <t>Dark Red Patone 187C (Dark Red)</t>
  </si>
  <si>
    <t>Green PMS# 348 - 2OP832LI (Green)</t>
  </si>
  <si>
    <t>Yellow PMS# 123 - 2OP901LI (Yellow)</t>
  </si>
  <si>
    <t>Yellow Pantone 107C - 2OQ141LI (Yellow)</t>
  </si>
  <si>
    <t>Teal PMS# 326 - 2OQ875LI (Teal)</t>
  </si>
  <si>
    <t>Green 2OP125LI PMS#355c (Green)</t>
  </si>
  <si>
    <t>Yellow 2OP127LI PMS# 187c (Yellow)</t>
  </si>
  <si>
    <t>Blue 2OP776LI PMS#2727 (Blue)</t>
  </si>
  <si>
    <t>Translucent Aqua PMS# T505-5-7 (Translucent Aqua)</t>
  </si>
  <si>
    <t>2OP023LI White (White)</t>
  </si>
  <si>
    <t>2OP352LI Blue PMS293C (Blue)</t>
  </si>
  <si>
    <t>Green 353C (Green)</t>
  </si>
  <si>
    <t>Orange 151C (Orange)</t>
  </si>
  <si>
    <t>2OQ882LI – Deep Green to match approved lid. (Dark Green)</t>
  </si>
  <si>
    <t>2BQ551LI – Translucent
Purple T505-2-3 (Translucent Purple)</t>
  </si>
  <si>
    <t>FOL</t>
  </si>
  <si>
    <t>c</t>
  </si>
  <si>
    <t>b</t>
  </si>
  <si>
    <t>Die Cut</t>
  </si>
  <si>
    <t>HSC</t>
  </si>
  <si>
    <t>Analytical - Lid_05B</t>
  </si>
  <si>
    <t>Analytical - Lid_05C</t>
  </si>
  <si>
    <t>Analytical - Lid_05D</t>
  </si>
  <si>
    <t>Analytical - Lid_05E</t>
  </si>
  <si>
    <t>Analytical - Lid_05F</t>
  </si>
  <si>
    <t>Analytical - Lid_05G</t>
  </si>
  <si>
    <t>Pop-Up Hole Thickness</t>
  </si>
  <si>
    <t>D/C Tray</t>
  </si>
  <si>
    <t xml:space="preserve">LID MED DW LID TRANSLUCE PURPLE                </t>
  </si>
  <si>
    <t>275#</t>
  </si>
  <si>
    <t>D/C Header</t>
  </si>
  <si>
    <t>D/C Roll Over</t>
  </si>
  <si>
    <t>Kraft / Kraft Back</t>
  </si>
  <si>
    <t>D/C Header w/ Laminated Label</t>
  </si>
  <si>
    <t>Flat Die Cut</t>
  </si>
  <si>
    <t>WT/Kraft</t>
  </si>
  <si>
    <t>Kraft / Litho</t>
  </si>
  <si>
    <t>Shipper Filler</t>
  </si>
  <si>
    <t>80# White Litho Stock / Kraft</t>
  </si>
  <si>
    <t>Die Cut Rollover Tray</t>
  </si>
  <si>
    <t>D/C Tray w/ corner posts</t>
  </si>
  <si>
    <t>SBS</t>
  </si>
  <si>
    <t>Die Cut Display</t>
  </si>
  <si>
    <t>200#</t>
  </si>
  <si>
    <t>Scored Sheet</t>
  </si>
  <si>
    <t>D/C</t>
  </si>
  <si>
    <t>Flat</t>
  </si>
  <si>
    <t>D/C Base</t>
  </si>
  <si>
    <t>Die Cut Tray / Cap</t>
  </si>
  <si>
    <t>Die Cut Non-Jointed</t>
  </si>
  <si>
    <t>Pallet cap</t>
  </si>
  <si>
    <t>Pad</t>
  </si>
  <si>
    <t>Slip Sheet</t>
  </si>
  <si>
    <t>U-Shaped Half Shroud</t>
  </si>
  <si>
    <t>Analytical - Ship_NA_1A</t>
  </si>
  <si>
    <t>Analytical - Ship_NA_1B</t>
  </si>
  <si>
    <t>Analytical - Ship_NA_1C</t>
  </si>
  <si>
    <t>Corner Board</t>
  </si>
  <si>
    <t>Analytical - SHIP_29_1A</t>
  </si>
  <si>
    <t>Analytical - SHIP_29_1B</t>
  </si>
  <si>
    <t>Analytical - SHIP_29_2A</t>
  </si>
  <si>
    <t>Analytical - SHIP_29_1C</t>
  </si>
  <si>
    <t>Analytical - SHIP_29_1D</t>
  </si>
  <si>
    <t>Analytical - SHIP_29_1E</t>
  </si>
  <si>
    <t>Analytical - SHIP_29_1F</t>
  </si>
  <si>
    <t>Analytical - SHIP_26_1A</t>
  </si>
  <si>
    <t>Analytical - SHIP_26_2A</t>
  </si>
  <si>
    <t>Analytical - SHIP_32_1A</t>
  </si>
  <si>
    <t>Analytical - SHIP_32_1B</t>
  </si>
  <si>
    <t>Analytical - SHIP_32_1C</t>
  </si>
  <si>
    <t>Analytical - SHIP_32_1D</t>
  </si>
  <si>
    <t>Analytical - SHIP_32_1E</t>
  </si>
  <si>
    <t>Analytical - SHIP_32_1F</t>
  </si>
  <si>
    <t>Analytical - SHIP_32_1G</t>
  </si>
  <si>
    <t>Analytical - SHIP_32_1H</t>
  </si>
  <si>
    <t>Analytical - SHIP_32_1I</t>
  </si>
  <si>
    <t>Analytical - SHIP_32_1K</t>
  </si>
  <si>
    <t>Analytical - SHIP_32_1L</t>
  </si>
  <si>
    <t>Analytical - SHIP_32_1M</t>
  </si>
  <si>
    <t>Analytical - SHIP_32_1N</t>
  </si>
  <si>
    <t>Analytical - SHIP_32_1O</t>
  </si>
  <si>
    <t>Analytical - SHIP_32_1P</t>
  </si>
  <si>
    <t>6ZS505PD</t>
  </si>
  <si>
    <t>Analytical - SHIP_32_1Q</t>
  </si>
  <si>
    <t>Analytical - SHIP_32_1R</t>
  </si>
  <si>
    <t>Analytical - SHIP_32_1S</t>
  </si>
  <si>
    <t>Analytical - SHIP_32_1T</t>
  </si>
  <si>
    <t>Analytical - SHIP_32_1U</t>
  </si>
  <si>
    <t>Analytical - SHIP_32_1V</t>
  </si>
  <si>
    <t>Analytical - SHIP_32_1W</t>
  </si>
  <si>
    <t>Analytical - SHIP_32_1Y</t>
  </si>
  <si>
    <t>Analytical - SHIP_32_1Z</t>
  </si>
  <si>
    <t>Analytical - SHIP_32_1AA</t>
  </si>
  <si>
    <t>Analytical - SHIP_32_1AB</t>
  </si>
  <si>
    <t>Analytical - SHIP_32_1AC</t>
  </si>
  <si>
    <t>Analytical - SHIP_32_1AD</t>
  </si>
  <si>
    <t>Analytical - SHIP_32_1AE</t>
  </si>
  <si>
    <t>Analytical - SHIP_32_1AF</t>
  </si>
  <si>
    <t>Analytical - SHIP_32_1AH</t>
  </si>
  <si>
    <t>Analytical - SHIP_32_1AI</t>
  </si>
  <si>
    <t>Analytical - SHIP_32_1AJ</t>
  </si>
  <si>
    <t>Analytical - SHIP_32_1AK</t>
  </si>
  <si>
    <t>Analytical - SHIP_32_1AL</t>
  </si>
  <si>
    <t>Analytical - SHIP_32_1AM</t>
  </si>
  <si>
    <t>Analytical - SHIP_32_1AN</t>
  </si>
  <si>
    <t>Analytical - SHIP_32_1AO</t>
  </si>
  <si>
    <t>Analytical - SHIP_32_1AP</t>
  </si>
  <si>
    <t>Analytical - SHIP_32_1AQ</t>
  </si>
  <si>
    <t>Analytical - SHIP_32_1AR</t>
  </si>
  <si>
    <t>Analytical - SHIP_32_1AS</t>
  </si>
  <si>
    <t>Analytical - SHIP_32_1AU</t>
  </si>
  <si>
    <t>Analytical - SHIP_32_1AV</t>
  </si>
  <si>
    <t>Analytical - SHIP_32_1AW</t>
  </si>
  <si>
    <t>Analytical - SHIP_32_1AX</t>
  </si>
  <si>
    <t>Analytical - SHIP_32_1AY</t>
  </si>
  <si>
    <t>Analytical - SHIP_32_1AZ</t>
  </si>
  <si>
    <t>Analytical - SHIP_32_1BA</t>
  </si>
  <si>
    <t>Analytical - SHIP_32_1BB</t>
  </si>
  <si>
    <t>Analytical - SHIP_32_1BC</t>
  </si>
  <si>
    <t>Analytical - SHIP_32_1BD</t>
  </si>
  <si>
    <t>Analytical - SHIP_32_2A</t>
  </si>
  <si>
    <t>Analytical - SHIP_32_3A</t>
  </si>
  <si>
    <t>Analytical - SHIP_32_4A</t>
  </si>
  <si>
    <t>Analytical - SHIP_32_4B</t>
  </si>
  <si>
    <t>Analytical - SHIP_32_5A</t>
  </si>
  <si>
    <t>Analytical - SHIP_32_6A</t>
  </si>
  <si>
    <t>Analytical - SHIP_32_7A</t>
  </si>
  <si>
    <t>Analytical - SHIP_32_8A</t>
  </si>
  <si>
    <t>Analytical - SHIP_32_9A</t>
  </si>
  <si>
    <t>Analytical - SHIP_32_10A</t>
  </si>
  <si>
    <t>Analytical - SHIP_32_11A</t>
  </si>
  <si>
    <t>Analytical - SHIP_32_12A</t>
  </si>
  <si>
    <t>Analytical - SHIP_32_13A</t>
  </si>
  <si>
    <t>Analytical - SHIP_32_14A</t>
  </si>
  <si>
    <t>Analytical - SHIP_32_15A</t>
  </si>
  <si>
    <t>Analytical - SHIP_32_13B</t>
  </si>
  <si>
    <t>Analytical - SHIP_32_1BE</t>
  </si>
  <si>
    <t>Analytical - SHIP_32_16A</t>
  </si>
  <si>
    <t>Analytical - SHIP_32_17A</t>
  </si>
  <si>
    <t>Analytical - SHIP_32_18A</t>
  </si>
  <si>
    <t>Analytical - SHIP_32_19A</t>
  </si>
  <si>
    <t>Analytical - SHIP_32_20A</t>
  </si>
  <si>
    <t>Analytical - SHIP_44_1A</t>
  </si>
  <si>
    <t>Analytical - SHIP_44_1B</t>
  </si>
  <si>
    <t>Analytical - SHIP_44_2A</t>
  </si>
  <si>
    <t>Analytical - SHIP_44_2B</t>
  </si>
  <si>
    <t>Analytical - SHIP_44_2C</t>
  </si>
  <si>
    <t>Analytical - SHIP_44_2D</t>
  </si>
  <si>
    <t>Analytical - SHIP_44_2E</t>
  </si>
  <si>
    <t>Analytical - SHIP_44_2F</t>
  </si>
  <si>
    <t>Analytical - SHIP_44_3A</t>
  </si>
  <si>
    <t>Analytical - SHIP_44_1C</t>
  </si>
  <si>
    <t>Analytical - SHIP_44_1D</t>
  </si>
  <si>
    <t>Analytical - SHIP_44_3B</t>
  </si>
  <si>
    <t>Analytical - SHIP_44_2G</t>
  </si>
  <si>
    <t>Analytical - SHIP_44_2H</t>
  </si>
  <si>
    <t>Analytical - SHIP_44_2I</t>
  </si>
  <si>
    <t>Analytical - SHIP_44_2J</t>
  </si>
  <si>
    <t>Analytical - SHIP_44_2K</t>
  </si>
  <si>
    <t>Analytical - SHIP_44_2L</t>
  </si>
  <si>
    <t>Analytical - SHIP_44_2N</t>
  </si>
  <si>
    <t>Analytical - SHIP_44_2O</t>
  </si>
  <si>
    <t>Analytical - SHIP_44_2P</t>
  </si>
  <si>
    <t>Analytical - SHIP_44_2Q</t>
  </si>
  <si>
    <t>Analytical - SHIP_44_2R</t>
  </si>
  <si>
    <t>Analytical - SHIP_44_2S</t>
  </si>
  <si>
    <t>Analytical - SHIP_44_2T</t>
  </si>
  <si>
    <t>Analytical - SHIP_44_2U</t>
  </si>
  <si>
    <t>Analytical - SHIP_44_2V</t>
  </si>
  <si>
    <t>Analytical - SHIP_44_2W</t>
  </si>
  <si>
    <t>Analytical - SHIP_44_2X</t>
  </si>
  <si>
    <t>Analytical - SHIP_44_2Y</t>
  </si>
  <si>
    <t>Analytical - SHIP_44_2Z</t>
  </si>
  <si>
    <t>Analytical - SHIP_44_2AA</t>
  </si>
  <si>
    <t>Analytical - SHIP_44_2AB</t>
  </si>
  <si>
    <t>Analytical - SHIP_44_2AD</t>
  </si>
  <si>
    <t>Analytical - SHIP_44_2AE</t>
  </si>
  <si>
    <t>Analytical - SHIP_44_2AF</t>
  </si>
  <si>
    <t>Analytical - SHIP_44_2AG</t>
  </si>
  <si>
    <t>Analytical - SHIP_44_4A</t>
  </si>
  <si>
    <t>Analytical - SHIP_44_5A</t>
  </si>
  <si>
    <t>Analytical - SHIP_44_6A</t>
  </si>
  <si>
    <t>Analytical - SHIP_44_7A</t>
  </si>
  <si>
    <t>Analytical - SHIP_44_8A</t>
  </si>
  <si>
    <t>Analytical - SHIP_44_8B</t>
  </si>
  <si>
    <t>Analytical - SHIP_44_9A</t>
  </si>
  <si>
    <t>Analytical - SHIP_44_10A</t>
  </si>
  <si>
    <t>Analytical - SHIP_40_1A</t>
  </si>
  <si>
    <t>Analytical - SHIP_40_1B</t>
  </si>
  <si>
    <t>Analytical - SHIP_40_1C</t>
  </si>
  <si>
    <t>Analytical - SHIP_40_1D</t>
  </si>
  <si>
    <t>Analytical - SHIP_40_1F</t>
  </si>
  <si>
    <t>Analytical - SHIP_40_2A</t>
  </si>
  <si>
    <t>Analytical - SHIP_40_1G</t>
  </si>
  <si>
    <t>Analytical - SHIP_40_1H</t>
  </si>
  <si>
    <t>Analytical - SHIP_40_1I</t>
  </si>
  <si>
    <t>Analytical - SHIP_40_1J</t>
  </si>
  <si>
    <t>Analytical - SHIP_40_1K</t>
  </si>
  <si>
    <t>Analytical - SHIP_40_1L</t>
  </si>
  <si>
    <t>Analytical - SHIP_40_1M</t>
  </si>
  <si>
    <t>Analytical - SHIP_40_1N</t>
  </si>
  <si>
    <t>Analytical - SHIP_40_1O</t>
  </si>
  <si>
    <t>Analytical - SHIP_40_1P</t>
  </si>
  <si>
    <t>Analytical - SHIP_40_3A</t>
  </si>
  <si>
    <t>Analytical - SHIP_40_4A</t>
  </si>
  <si>
    <t>Analytical - SHIP_40_5A</t>
  </si>
  <si>
    <t>Analytical - SHIP_275_1A</t>
  </si>
  <si>
    <t>Analytical - SHIP_200_1A</t>
  </si>
  <si>
    <t>Analytical - SHIP_200_2A</t>
  </si>
  <si>
    <t>Analytical - SHIP_200_3A</t>
  </si>
  <si>
    <t>Analytical - Lid_08C</t>
  </si>
  <si>
    <t>Analytical - Lid_10B</t>
  </si>
  <si>
    <t>Analytical - Lid_10C</t>
  </si>
  <si>
    <t>Analytical - Lid_10D</t>
  </si>
  <si>
    <t>1. Overall Lid Height = Closed Lid Overall Height 2. Lid Wall Thickness = Overall Wall Thickness</t>
  </si>
  <si>
    <t>Overall Lid Height = Closed Lid Overall Height  2. Lid Wall Thickness = Overall Wall Thickness</t>
  </si>
  <si>
    <t>5AH565CL</t>
  </si>
  <si>
    <t>CLIP STRIP NNC MAKE-UP REMOVER R16-12-WCS2</t>
  </si>
  <si>
    <t>5OH143CL</t>
  </si>
  <si>
    <t>CLIP  STRIP SANI-HANDS 8 CT R16-12-WCS2</t>
  </si>
  <si>
    <t>Unsure if testing is needed</t>
  </si>
  <si>
    <t>Analytical - Lid_06B</t>
  </si>
  <si>
    <t>Analytical - Lid_06C</t>
  </si>
  <si>
    <t>Analytical - Lid_11B</t>
  </si>
  <si>
    <t>Analytical - Lid_13B</t>
  </si>
  <si>
    <t>2OP435LI - Translucent Purple PMS2725-C (Translucent Purple)</t>
  </si>
  <si>
    <t>2BQ084LI – Teal T275-2-1 (Translucent Teal)</t>
  </si>
  <si>
    <t>2OQ850LI – Red T085-2-1 (Translucent Red)</t>
  </si>
  <si>
    <t>P32084A</t>
  </si>
  <si>
    <t>Sani Hands for Kids 80ct.</t>
  </si>
  <si>
    <t>Idiana Item no need to test</t>
  </si>
  <si>
    <t>Limit</t>
  </si>
  <si>
    <t>Graphic is on the spec twice</t>
  </si>
  <si>
    <t>Analytical - Label_NP9815_</t>
  </si>
  <si>
    <t>Analytical - SHIP_29_1K</t>
  </si>
  <si>
    <t>Analytical - SHIP_29_1H</t>
  </si>
  <si>
    <t>Analytical - SHIP_29_1I</t>
  </si>
  <si>
    <t>Analytical - SHIP_29_1J</t>
  </si>
  <si>
    <t>Analytical - Label_NP9350_</t>
  </si>
  <si>
    <t>Analytical - Label_NP9890_</t>
  </si>
  <si>
    <t>Target in mm Range in inches</t>
  </si>
  <si>
    <t>Analytical - SHIP_200_1B</t>
  </si>
  <si>
    <t>Analytical - SHIP_200_1C</t>
  </si>
  <si>
    <t>6AP15472</t>
  </si>
  <si>
    <t>LBL UPS KROGER MED TUB 48 NP7030</t>
  </si>
  <si>
    <t>LBL KROGER MED TUB TOP 48 NP7310</t>
  </si>
  <si>
    <t>LBL UPS TARGET MED 48 R NP7030</t>
  </si>
  <si>
    <t>DSC LBL UPS CVS MED 48 SOLO NP7030</t>
  </si>
  <si>
    <t>DSC LBL 4.33"x1345 SATO RIBBON</t>
  </si>
  <si>
    <t>LBL PC SENS 80 SOLO BAND 2"</t>
  </si>
  <si>
    <t>Discountinued</t>
  </si>
  <si>
    <t>47mm +/- 1.5mm</t>
  </si>
  <si>
    <t>Thickness</t>
  </si>
  <si>
    <t>135 micron (5.3 mil) +/- 2.5%</t>
  </si>
  <si>
    <t>5CA402S96N</t>
  </si>
  <si>
    <t>2AA461R-1</t>
  </si>
  <si>
    <t>Analytical - Web_NP8535_16.5</t>
  </si>
  <si>
    <t>16.4375 - 16.5625</t>
  </si>
  <si>
    <t>2OH565</t>
  </si>
  <si>
    <t>8OA402S96N</t>
  </si>
  <si>
    <t>8OA402S96R</t>
  </si>
  <si>
    <t>6DB77801</t>
  </si>
  <si>
    <t>ABCO ALC PREP #818090</t>
  </si>
  <si>
    <t>White Natural (White)</t>
  </si>
  <si>
    <t>2OP520LI – White Natural (White)</t>
  </si>
  <si>
    <t>Analytical - Lid_13C</t>
  </si>
  <si>
    <t>0.85 - 1.10 mm (CoA)</t>
  </si>
  <si>
    <t>4107 - 6163</t>
  </si>
  <si>
    <t>1282 - 2312</t>
  </si>
  <si>
    <t>30.25 - 30.75</t>
  </si>
  <si>
    <t>No NP Structure</t>
  </si>
  <si>
    <t>Caliper LowA</t>
  </si>
  <si>
    <t>Caliper HighA</t>
  </si>
  <si>
    <t>not in smartdoc</t>
  </si>
  <si>
    <t>5JU87295</t>
  </si>
  <si>
    <t>Carton Style</t>
  </si>
  <si>
    <t>Carton Material</t>
  </si>
  <si>
    <t>Artwork / Copy</t>
  </si>
  <si>
    <t>Tuck Top / Auto Bottom</t>
  </si>
  <si>
    <t>UCSBS</t>
  </si>
  <si>
    <t>Straight tuck with Glued internal bottom &amp; 1"dummy Platform Bottom</t>
  </si>
  <si>
    <t>Tuck Top Dispenser Snap Lock Bottom</t>
  </si>
  <si>
    <t>Tuck Top w/Dispenser - 1-2-3 Lock Bottom</t>
  </si>
  <si>
    <t>Reverse Tuck End</t>
  </si>
  <si>
    <t>Tuck Top / Auto Bottom w/perf</t>
  </si>
  <si>
    <t>WCCN</t>
  </si>
  <si>
    <t>WCNB</t>
  </si>
  <si>
    <t>Tuck top/Auto bottom with Perforated Hang Tab</t>
  </si>
  <si>
    <t>Tuck Top / Auto Bottom w/ D/C Tab</t>
  </si>
  <si>
    <t>Chipboard</t>
  </si>
  <si>
    <t>CCNB</t>
  </si>
  <si>
    <t>Tuck top / Bottom w/internal divider tapered display tray</t>
  </si>
  <si>
    <t>Cut Pad</t>
  </si>
  <si>
    <t>Tuck Top/Auto Bottom w/1" glued double header</t>
  </si>
  <si>
    <t>Tuck Top Auto Bottom w/die-cut hang tab</t>
  </si>
  <si>
    <t>Die cut Open Top/Side Spec Glued Tray</t>
  </si>
  <si>
    <t>SBS (Grain Long)</t>
  </si>
  <si>
    <t>Tuck Top / Auto Bottom w/ 1" Glued Header</t>
  </si>
  <si>
    <t>Tuck Top / Auto Bottom Dispenser Box</t>
  </si>
  <si>
    <t>Tuck Top / Auto Bottom w/ Glued Header</t>
  </si>
  <si>
    <t>Straight Tuck w/Partition Dispenser Box</t>
  </si>
  <si>
    <t>Open Top/Auto Bottom Tray</t>
  </si>
  <si>
    <t>WCKB</t>
  </si>
  <si>
    <t>Open End Sleeve w/Double Top &amp; Finger Holes</t>
  </si>
  <si>
    <t>Bending Chip</t>
  </si>
  <si>
    <t>French Tuck Top / Auto Bottom</t>
  </si>
  <si>
    <t>Tuck Top Auto Bottom w/ Tab Lock</t>
  </si>
  <si>
    <t>Tuck Top/ Auto Bottom</t>
  </si>
  <si>
    <t>Open Top Auto Bottom Tapered Display</t>
  </si>
  <si>
    <t>Glued sleeve w/finger holes</t>
  </si>
  <si>
    <t>Die Cut Open Top / Side Spec Glued</t>
  </si>
  <si>
    <t>4-sided sleeve w/roll over glued flap</t>
  </si>
  <si>
    <t>Open Top/Auto Bottom Tray w/ pull tabs</t>
  </si>
  <si>
    <t>Tuck Top / Tuck Bottom</t>
  </si>
  <si>
    <t>Auto Bottom, open top w/tabs</t>
  </si>
  <si>
    <t>Any board</t>
  </si>
  <si>
    <t>White Coated Kraft</t>
  </si>
  <si>
    <t>Open End Sleeve with Finger Holes</t>
  </si>
  <si>
    <t>Straight Tuck French Style</t>
  </si>
  <si>
    <t>WCN</t>
  </si>
  <si>
    <t>Diecut Glued Sleeve w/ 2-1" fingerholes</t>
  </si>
  <si>
    <t>BC</t>
  </si>
  <si>
    <t>open top / auto bottom boot w/fullback &amp; sides</t>
  </si>
  <si>
    <t>WCK</t>
  </si>
  <si>
    <t>Tuck Top / Full Auto Bottom</t>
  </si>
  <si>
    <t xml:space="preserve">Tuck Top / Auto Bottom </t>
  </si>
  <si>
    <t>NB</t>
  </si>
  <si>
    <t>Tuck Top Auto Bottom with Perf. Tab</t>
  </si>
  <si>
    <t>6OM960TY</t>
  </si>
  <si>
    <t>2x60Ct Grime Boss Costco Canada Tray Cap</t>
  </si>
  <si>
    <t>Full DC</t>
  </si>
  <si>
    <t>Analytical - SHIP_32_21A</t>
  </si>
  <si>
    <t>4OP63801</t>
  </si>
  <si>
    <t>LIQ SUPERMAN SOLUTION</t>
  </si>
  <si>
    <t>Natural</t>
  </si>
  <si>
    <t>Clear to cloudy</t>
  </si>
  <si>
    <t>10.5 – 12.5</t>
  </si>
  <si>
    <t>Analytical - BL_Sani_08I</t>
  </si>
  <si>
    <t>3OA613</t>
  </si>
  <si>
    <t>AP3 SPUN 63GM QBD 50%VISC/50%PET 7.5"</t>
  </si>
  <si>
    <t>7.25 - 7.75</t>
  </si>
  <si>
    <t>0.85mm - 1.10mm (CoA)</t>
  </si>
  <si>
    <t>Analytical - Applicator_06K</t>
  </si>
  <si>
    <t>6OA999HS</t>
  </si>
  <si>
    <t>Grime Boss Lowe’s Quarter Pallet Horizontal Support</t>
  </si>
  <si>
    <t>6OA999VS</t>
  </si>
  <si>
    <t>Grime Boss Lowe’s Quarter Pallet Vertical Support</t>
  </si>
  <si>
    <t>Analytical - SHIP_44_11A</t>
  </si>
  <si>
    <t>Analytical - SHIP_44_11B</t>
  </si>
  <si>
    <t>6OA999SH</t>
  </si>
  <si>
    <t>Grime Boss Lowe's 1/4 Pallet Shroud</t>
  </si>
  <si>
    <t>Shroud</t>
  </si>
  <si>
    <t>Analytical - SHIP_44_12A</t>
  </si>
  <si>
    <t>6OA999FP</t>
  </si>
  <si>
    <t>Grime Boss Lowe's 1/4 Pallet Filler</t>
  </si>
  <si>
    <t>Filler</t>
  </si>
  <si>
    <t>Analytical - SHIP_44_13A</t>
  </si>
  <si>
    <t>6OM960CB</t>
  </si>
  <si>
    <t>2x60ct Grime Boss Costco Corner Board</t>
  </si>
  <si>
    <t>6OM608TR</t>
  </si>
  <si>
    <t>8x100Ct BJ Club Cap</t>
  </si>
  <si>
    <t>Analytical - SHIP_32_22A</t>
  </si>
  <si>
    <t>5OQ409SL</t>
  </si>
  <si>
    <t>U26595</t>
  </si>
  <si>
    <t>PDI Sani-Cloth Bleach Germicidal Disposable Wipe</t>
  </si>
  <si>
    <t>6x30Ct Boogie Wipe Tray Sleeve</t>
  </si>
  <si>
    <t>6OH143WM</t>
  </si>
  <si>
    <t>Sani Hands Clip Strip Unprinted Shipper</t>
  </si>
  <si>
    <t>Analytical - SHIP_32_23A</t>
  </si>
  <si>
    <t>Analytical - Label_A10</t>
  </si>
  <si>
    <t>Analytical - Label_A11</t>
  </si>
  <si>
    <t>Analytical - Label_A12</t>
  </si>
  <si>
    <t>Analytical - Label_A13</t>
  </si>
  <si>
    <t>Analytical - Label_A14</t>
  </si>
  <si>
    <t>Analytical - Label_A15</t>
  </si>
  <si>
    <t>Analytical - Label_A16</t>
  </si>
  <si>
    <t>Analytical - Label_A17</t>
  </si>
  <si>
    <t>Analytical - Label_A18</t>
  </si>
  <si>
    <t>Analytical - Label_A19</t>
  </si>
  <si>
    <t>Analytical - Label_A20</t>
  </si>
  <si>
    <t>Analytical - Label_A22</t>
  </si>
  <si>
    <t>Analytical - Label_A23</t>
  </si>
  <si>
    <t>Analytical - Label_A24</t>
  </si>
  <si>
    <t>Analytical - Label_A25</t>
  </si>
  <si>
    <t>Analytical - Label_A26</t>
  </si>
  <si>
    <t>Analytical - Label_A27</t>
  </si>
  <si>
    <t>Analytical - Label_A28</t>
  </si>
  <si>
    <t>Analytical - Label_A29</t>
  </si>
  <si>
    <t>Analytical - Label_A30</t>
  </si>
  <si>
    <t>Analytical - Label_A31</t>
  </si>
  <si>
    <t>Analytical - Label_A32</t>
  </si>
  <si>
    <t>Analytical - Label_A33</t>
  </si>
  <si>
    <t>Analytical - Label_A34</t>
  </si>
  <si>
    <t>Analytical - Label_A35</t>
  </si>
  <si>
    <t>Analytical - Label_A36</t>
  </si>
  <si>
    <t>Analytical - Label_A37</t>
  </si>
  <si>
    <t>Analytical - Label_A38</t>
  </si>
  <si>
    <t>Analytical - Label_A39</t>
  </si>
  <si>
    <t>Analytical - Label_A40</t>
  </si>
  <si>
    <t>Analytical - Label_A41</t>
  </si>
  <si>
    <t>Analytical - Label_A42</t>
  </si>
  <si>
    <t>Analytical - Label_A43</t>
  </si>
  <si>
    <t>Analytical - Label_A44</t>
  </si>
  <si>
    <t>Analytical - Label_A45</t>
  </si>
  <si>
    <t>Analytical - Label_A46</t>
  </si>
  <si>
    <t>Analytical - Label_B01</t>
  </si>
  <si>
    <t>Analytical - Label_B02</t>
  </si>
  <si>
    <t>Analytical - Label_B03</t>
  </si>
  <si>
    <t>Analytical - Label_B04</t>
  </si>
  <si>
    <t>Analytical - Label_A01</t>
  </si>
  <si>
    <t>Analytical - Label_A02</t>
  </si>
  <si>
    <t>Analytical - Label_A03</t>
  </si>
  <si>
    <t>Analytical - Label_A04</t>
  </si>
  <si>
    <t>Analytical - Label_A05</t>
  </si>
  <si>
    <t>Analytical - Label_A06</t>
  </si>
  <si>
    <t>Analytical - Label_A07</t>
  </si>
  <si>
    <t>Analytical - Label_A08</t>
  </si>
  <si>
    <t>Analytical - Label_A09</t>
  </si>
  <si>
    <t>10.8 +/- 0.5</t>
  </si>
  <si>
    <t>6OA999TC</t>
  </si>
  <si>
    <t>Grime Boss Lowe's 1/4 Pallet Cap</t>
  </si>
  <si>
    <t>kraft</t>
  </si>
  <si>
    <t>Analytical - SHIP_32_22B</t>
  </si>
  <si>
    <t>5AP308TY</t>
  </si>
  <si>
    <t>Plastic Wipes Try</t>
  </si>
  <si>
    <t>Total Height</t>
  </si>
  <si>
    <t>Flange- Top &amp; Bottom</t>
  </si>
  <si>
    <t>Flange- Sides</t>
  </si>
  <si>
    <t>Wall Thickness</t>
  </si>
  <si>
    <t>Biore Products Discontinued</t>
  </si>
  <si>
    <t>3OP095</t>
  </si>
  <si>
    <t>33 - 35</t>
  </si>
  <si>
    <t>Analytical - Applicator_06L</t>
  </si>
  <si>
    <t>AP1 SP SPUN 63 GSM QBD 6"AP1 SP SPUN 63 GSM QBD 6"</t>
  </si>
  <si>
    <t>0.80 - 1.14 mm (CoA)</t>
  </si>
  <si>
    <t>D249JR</t>
  </si>
  <si>
    <t>Hex Jar Dust-Off Anti-Bac Wipes</t>
  </si>
  <si>
    <t>Citrus/Alcohol</t>
  </si>
  <si>
    <t>P21784</t>
  </si>
  <si>
    <t>Sani Hands Kids 220 count Canister</t>
  </si>
  <si>
    <t>A402S96R</t>
  </si>
  <si>
    <t>Q517R30CS</t>
  </si>
  <si>
    <t>Quo Mini Eye Make-Up Remover Pads – Clip Strip</t>
  </si>
  <si>
    <t>Thin, opaque liquid</t>
  </si>
  <si>
    <t>Analytical - Mur_01A</t>
  </si>
  <si>
    <t>5.50 - 6.25</t>
  </si>
  <si>
    <t>0.060 - 0.120</t>
  </si>
  <si>
    <t>0.10 - 0.23</t>
  </si>
  <si>
    <t>0.010 - 0.023</t>
  </si>
  <si>
    <t>Quo Mini Eye Make-Up Remover Pads – 30 Count</t>
  </si>
  <si>
    <t>Q517R30</t>
  </si>
  <si>
    <t>0.0191" - 0.0261" (CoA)</t>
  </si>
  <si>
    <t>3OM924</t>
  </si>
  <si>
    <t>Applicator Thermal Bonded Nonwoven 35gsm</t>
  </si>
  <si>
    <t>0.35 - 0.75 mm</t>
  </si>
  <si>
    <t>Analytical - Applicator_01I</t>
  </si>
  <si>
    <t>2BA357R</t>
  </si>
  <si>
    <t>Analytical - Web_NP8600_12.0</t>
  </si>
  <si>
    <t>53.130 - 55.330</t>
  </si>
  <si>
    <t>2.7 - 3.3</t>
  </si>
  <si>
    <t>WFW NNC ELECTRONIC WPS 88 12/8600</t>
  </si>
  <si>
    <t>5BA335TR</t>
  </si>
  <si>
    <t>5BA581TR</t>
  </si>
  <si>
    <t>6OA543TR</t>
  </si>
  <si>
    <t>Grime Boss Hand Cleaning Wipes Tray</t>
  </si>
  <si>
    <t>Die Cut Tray</t>
  </si>
  <si>
    <t>Analytical - SHIP_200_4A</t>
  </si>
  <si>
    <t>6AM363XF6B</t>
  </si>
  <si>
    <t>CVS Baby Wipes Unprinted Shipper</t>
  </si>
  <si>
    <t>Analytical - SHIP_44_2AH</t>
  </si>
  <si>
    <t>6OA999PS</t>
  </si>
  <si>
    <t>6OA999DR</t>
  </si>
  <si>
    <t>6OA999TR</t>
  </si>
  <si>
    <t>Kemi / Kraft</t>
  </si>
  <si>
    <t>Grime Boss Display Divider</t>
  </si>
  <si>
    <t>Grime Boss Product Seat</t>
  </si>
  <si>
    <t>Grime Boss Display Tray</t>
  </si>
  <si>
    <t>8OM4000PL</t>
  </si>
  <si>
    <t>8OG350CP</t>
  </si>
  <si>
    <t>8OG30600</t>
  </si>
  <si>
    <t>8OG30601</t>
  </si>
  <si>
    <t>Grime Boss Hand Cleaning Wipe Coupon</t>
  </si>
  <si>
    <t>Office Depot Pallet Label</t>
  </si>
  <si>
    <t>8751, 13153, 51209, 93520</t>
  </si>
  <si>
    <t>93520 / 51209</t>
  </si>
  <si>
    <t>Analytical - Label_A47</t>
  </si>
  <si>
    <t>Analytical - Box_01A</t>
  </si>
  <si>
    <t>Analytical - Box_01B</t>
  </si>
  <si>
    <t>Analytical - Box_01C</t>
  </si>
  <si>
    <t>Analytical - Box_01D</t>
  </si>
  <si>
    <t>Analytical - Box_01E</t>
  </si>
  <si>
    <t>Analytical - Box_01F</t>
  </si>
  <si>
    <t>Analytical - Box_01G</t>
  </si>
  <si>
    <t>Analytical - Box_01H</t>
  </si>
  <si>
    <t>Analytical - Box_01I</t>
  </si>
  <si>
    <t>Analytical - Box_01J</t>
  </si>
  <si>
    <t>Analytical - Box_01K</t>
  </si>
  <si>
    <t>Analytical - Box_01L</t>
  </si>
  <si>
    <t>Analytical - Box_01M</t>
  </si>
  <si>
    <t>Analytical - Box_01N</t>
  </si>
  <si>
    <t>Analytical - Box_01O</t>
  </si>
  <si>
    <t>Analytical - Box_01P</t>
  </si>
  <si>
    <t>No SD</t>
  </si>
  <si>
    <t>Analytical - Box_02A</t>
  </si>
  <si>
    <t>Analytical - Box_03A</t>
  </si>
  <si>
    <t>Analytical - Box_04A</t>
  </si>
  <si>
    <t>Analytical - Box_05A</t>
  </si>
  <si>
    <t>Analytical - Box_06A</t>
  </si>
  <si>
    <t>Analytical - Box_07A</t>
  </si>
  <si>
    <t>Analytical - Box_08A</t>
  </si>
  <si>
    <t>Analytical - Box_09A</t>
  </si>
  <si>
    <t>Analytical - Box_10A</t>
  </si>
  <si>
    <t>Analytical - Box_11A</t>
  </si>
  <si>
    <t>Analytical - Box_16A</t>
  </si>
  <si>
    <t>Analytical - Box_18A</t>
  </si>
  <si>
    <t>Analytical - Box_19A</t>
  </si>
  <si>
    <t>Analytical - Box_20A</t>
  </si>
  <si>
    <t>Analytical - Box_21A</t>
  </si>
  <si>
    <t>Analytical - Box_22A</t>
  </si>
  <si>
    <t>Analytical - Box_23A</t>
  </si>
  <si>
    <t>Analytical - Box_24A</t>
  </si>
  <si>
    <t>Analytical - Box_26A</t>
  </si>
  <si>
    <t>Analytical - Box_27A</t>
  </si>
  <si>
    <t>Analytical - Box_28A</t>
  </si>
  <si>
    <t>Analytical - Box_29A</t>
  </si>
  <si>
    <t>Analytical - Box_31A</t>
  </si>
  <si>
    <t>Analytical - Box_33A</t>
  </si>
  <si>
    <t>Analytical - Box_34A</t>
  </si>
  <si>
    <t>Analytical - Box_35A</t>
  </si>
  <si>
    <t>Analytical - Box_36A</t>
  </si>
  <si>
    <t>Analytical - Box_37A</t>
  </si>
  <si>
    <t>Analytical - Box_38A</t>
  </si>
  <si>
    <t>Analytical - Box_39A</t>
  </si>
  <si>
    <t>Analytical - Box_42A</t>
  </si>
  <si>
    <t>Analytical - Box_43A</t>
  </si>
  <si>
    <t>Analytical - Box_44A</t>
  </si>
  <si>
    <t>Preparation H 96ct Box</t>
  </si>
  <si>
    <t>Analytical - Box_47A</t>
  </si>
  <si>
    <t>Straight Tuck End -  French Style</t>
  </si>
  <si>
    <t>P53572</t>
  </si>
  <si>
    <t>Safeway HH Disinfecting Lemon Wipes 35 counts</t>
  </si>
  <si>
    <t>Analytical - Sani_09A</t>
  </si>
  <si>
    <t>Same as Sani_03A with different TM for Quat</t>
  </si>
  <si>
    <t>0.25 - 0.36 (TM434)</t>
  </si>
  <si>
    <t>2AQ038BN</t>
  </si>
  <si>
    <t>Analytical - Web_NP8535_14.375</t>
  </si>
  <si>
    <t>14.3125 - 14.4375</t>
  </si>
  <si>
    <t>WFW CVS AGE DEF 36 14.375/8535</t>
  </si>
  <si>
    <t>WFW CVS FCL 36 BNS 13.125/8535</t>
  </si>
  <si>
    <t>8OQ25800</t>
  </si>
  <si>
    <t>LBL CVS SUNCARE 12 TP NP9800</t>
  </si>
  <si>
    <t>LBL CVS I GO 50 TUB FRT NP7200</t>
  </si>
  <si>
    <t>8OA80800</t>
  </si>
  <si>
    <t>Analytical - Label_A48</t>
  </si>
  <si>
    <t>2AQ006BN</t>
  </si>
  <si>
    <t>2BQ041R</t>
  </si>
  <si>
    <t>10.3125 - 10.4375</t>
  </si>
  <si>
    <t>Analytical - Web_NP8530_10.375</t>
  </si>
  <si>
    <t>49 - 59</t>
  </si>
  <si>
    <t>Insert</t>
  </si>
  <si>
    <t>50# White Paper Stock</t>
  </si>
  <si>
    <t>Tri-Fold (Z) Insert</t>
  </si>
  <si>
    <t>Rectangle Pocket Card</t>
  </si>
  <si>
    <t>CS1 Tag / POLYPRP Laminate</t>
  </si>
  <si>
    <t>Bag Length</t>
  </si>
  <si>
    <t>Thickness Low A</t>
  </si>
  <si>
    <t>Thickness Hi A</t>
  </si>
  <si>
    <t>Gussett Low A</t>
  </si>
  <si>
    <t>Bag Length Low A</t>
  </si>
  <si>
    <t>Bag Length Hi A</t>
  </si>
  <si>
    <t>Bag Width (Repeat)</t>
  </si>
  <si>
    <t>Bag Width (Repeat) Low A</t>
  </si>
  <si>
    <t>Bag Width (Repeat) Hi A</t>
  </si>
  <si>
    <t xml:space="preserve">Gussett </t>
  </si>
  <si>
    <t>Gussett 
Hi A</t>
  </si>
  <si>
    <t>Thickness
mils</t>
  </si>
  <si>
    <t>Poly Bag w/fold over top on 4” wicketts</t>
  </si>
  <si>
    <t>Outside Flap</t>
  </si>
  <si>
    <t>Not in SD</t>
  </si>
  <si>
    <t>P64272</t>
  </si>
  <si>
    <t>65.9 +/- 3.3</t>
  </si>
  <si>
    <t>CVS 50 ct Instant Hand Sanitizing Wipes</t>
  </si>
  <si>
    <t>2OA105SF</t>
  </si>
  <si>
    <t>Not tested</t>
  </si>
  <si>
    <t>2OJ315</t>
  </si>
  <si>
    <t>2OU585</t>
  </si>
  <si>
    <t>2OH269</t>
  </si>
  <si>
    <t>2OH617</t>
  </si>
  <si>
    <t>WTP CASABELLA MULTI SFC 60CT</t>
  </si>
  <si>
    <t>Grime Boss Hand Wipes 1ct - Free Sample</t>
  </si>
  <si>
    <t>Target Up &amp; Up Body Wipes 1ct</t>
  </si>
  <si>
    <t>Target Up &amp; Up Makeup Remover Wipes 1ct</t>
  </si>
  <si>
    <t>Exchange Select Unsct. Baby Wipes 16ct</t>
  </si>
  <si>
    <t>Nice 'N Clean Make-Up Remover Wipes 1ct</t>
  </si>
  <si>
    <t>Target Cleansing Wipes 80ct</t>
  </si>
  <si>
    <t>Q90172</t>
  </si>
  <si>
    <t>PDI Sani Cloth Plus Canada 160's</t>
  </si>
  <si>
    <t>Canister OD Lower Limit</t>
  </si>
  <si>
    <t>Canister OD Upper Limit</t>
  </si>
  <si>
    <t>Analytical - Label_A49</t>
  </si>
  <si>
    <t xml:space="preserve">LBL Sani-Hands ALC Antimicrobial Alcohol Gel Hand Wipes case label                    </t>
  </si>
  <si>
    <t>S32450</t>
  </si>
  <si>
    <t>3.05% &lt; 3.15% &lt; 3.47%</t>
  </si>
  <si>
    <t>3AA634</t>
  </si>
  <si>
    <t>70 gsm Dispersible Double S Embossed Airlaid – 7 ¼”</t>
  </si>
  <si>
    <t>Analytical - Applicator_31A</t>
  </si>
  <si>
    <t>2OP385LI</t>
  </si>
  <si>
    <t>3.200” ± 0.010”</t>
  </si>
  <si>
    <t>0.04” ± 0.010”</t>
  </si>
  <si>
    <t>2AA466SLI</t>
  </si>
  <si>
    <t>Analytical - Lid_01D</t>
  </si>
  <si>
    <t>Rexall Medicated Wipes Solo</t>
  </si>
  <si>
    <t>2OA670SLI</t>
  </si>
  <si>
    <t>CasaBella Quick Clean Multi Surface Cleaning Wipes</t>
  </si>
  <si>
    <t>2OJ315SLI</t>
  </si>
  <si>
    <t>Quick Clean Multi Surface Cleaning Wipes</t>
  </si>
  <si>
    <t>Analytical - Web_NP8535_12.5</t>
  </si>
  <si>
    <t>2OA527R</t>
  </si>
  <si>
    <t>Life Brand Feminine Cleans. Cloths 40ct</t>
  </si>
  <si>
    <t>8OA527P1</t>
  </si>
  <si>
    <t>Life Sensitive Cleansing Cloth 40ct. Twlt</t>
  </si>
  <si>
    <t>3OM652</t>
  </si>
  <si>
    <t>58 gsm Premium Airlaid 35"</t>
  </si>
  <si>
    <t>6AM998DV</t>
  </si>
  <si>
    <t>Grime Boss 1/4 Pallet Divider</t>
  </si>
  <si>
    <t>6DM910TY</t>
  </si>
  <si>
    <t>Kirkland Household Surface Wipes Tray</t>
  </si>
  <si>
    <t>Kemi</t>
  </si>
  <si>
    <t>Bliss Pallet Tray</t>
  </si>
  <si>
    <t>51-40-56</t>
  </si>
  <si>
    <t>8OM956BS</t>
  </si>
  <si>
    <t>Grime Boss Logo Sticker</t>
  </si>
  <si>
    <t>Analytical - Label_A50</t>
  </si>
  <si>
    <t>Sani Hands Sanitizing Wipes 8ct. Pouch</t>
  </si>
  <si>
    <t>8OH143WM</t>
  </si>
  <si>
    <t>Analytical - Applicator_32A</t>
  </si>
  <si>
    <t>64.0 - 76.0</t>
  </si>
  <si>
    <t>7.125 - 7.375</t>
  </si>
  <si>
    <t>56 - 60</t>
  </si>
  <si>
    <t>0.70 - 1.06 mm (CoA)</t>
  </si>
  <si>
    <t>640 - 1120</t>
  </si>
  <si>
    <t>146 - 354</t>
  </si>
  <si>
    <t>53.8 - 62.2</t>
  </si>
  <si>
    <t>600 - 1200</t>
  </si>
  <si>
    <t>300 - 650</t>
  </si>
  <si>
    <t>0.85 - 1.15 mm (CoA)</t>
  </si>
  <si>
    <t>76 - 80</t>
  </si>
  <si>
    <t>5AG60500</t>
  </si>
  <si>
    <t>5AA527TR</t>
  </si>
  <si>
    <t>5AH143PB</t>
  </si>
  <si>
    <t>5AH565PB</t>
  </si>
  <si>
    <t>Applicator – 6” Unembossed Spunlaced Nonwoven</t>
  </si>
  <si>
    <t>44 - 45</t>
  </si>
  <si>
    <t>Q91472</t>
  </si>
  <si>
    <t>COLORLESS TO LIGHT YELLOW</t>
  </si>
  <si>
    <t>ISOPROPYL ALCOHOL</t>
  </si>
  <si>
    <t>CLEAR TO SLIGHTLY HAZY LIQUID</t>
  </si>
  <si>
    <t>Asepti-Wipe II-Canada 180ct.</t>
  </si>
  <si>
    <t>2CA580</t>
  </si>
  <si>
    <t>Sani Table Turners Web</t>
  </si>
  <si>
    <t>Analytical - Web_NP8540_17.0</t>
  </si>
  <si>
    <t>16.9375 - 17.0625</t>
  </si>
  <si>
    <t>2.86 - 3.64</t>
  </si>
  <si>
    <t>2OD399</t>
  </si>
  <si>
    <t>J&amp;J Cool Wipes 1ct</t>
  </si>
  <si>
    <t>8OP61500</t>
  </si>
  <si>
    <t>Sani Professional NoroCLoth 75ct</t>
  </si>
  <si>
    <t>Sani Professional NoroCLoth 75ct.</t>
  </si>
  <si>
    <t>8OP61501</t>
  </si>
  <si>
    <t>B00707</t>
  </si>
  <si>
    <t>Fisherbrand Sterile Alcohol Prep</t>
  </si>
  <si>
    <t>Analytical - Label_A51</t>
  </si>
  <si>
    <t>Analytical - Box_48A</t>
  </si>
  <si>
    <t>Analytical - Box_01Q</t>
  </si>
  <si>
    <t>Analytical - Box_01R</t>
  </si>
  <si>
    <t>Analytical - Box_01S</t>
  </si>
  <si>
    <t>Analytical - Box_01T</t>
  </si>
  <si>
    <t>Analytical - Box_01U</t>
  </si>
  <si>
    <t>Analytical - Box_01V</t>
  </si>
  <si>
    <t>Straight Tuck End</t>
  </si>
  <si>
    <t>Tuck Top /Auto Bottom with Perf. Tab</t>
  </si>
  <si>
    <t>Tuck Top /Auto Bottom French Style</t>
  </si>
  <si>
    <t>Die cut Open Top / Side Spec Glued Tray</t>
  </si>
  <si>
    <t>Analytical - Box_01W</t>
  </si>
  <si>
    <t>Analytical - Box_01X</t>
  </si>
  <si>
    <t>2OH158</t>
  </si>
  <si>
    <t>Target Up &amp; Up Antibacterial Wipes 1ct</t>
  </si>
  <si>
    <t>Grime Boss Wet Sweeper Cloths 6ct</t>
  </si>
  <si>
    <t>Grime Boss Wet Sweeper Cloths</t>
  </si>
  <si>
    <t>Analytical - Label_C01</t>
  </si>
  <si>
    <t>Analytical - Box_43B</t>
  </si>
  <si>
    <t>Analytical - Box_37C</t>
  </si>
  <si>
    <t>Analytical - Box_37D</t>
  </si>
  <si>
    <t>Analytical - Box_37B</t>
  </si>
  <si>
    <t>12.5 ± 0.75</t>
  </si>
  <si>
    <t>1.04 (+/- 0.1)</t>
  </si>
  <si>
    <t>Sani-Professional NoroCLoth Germicidal Disposable Wipe</t>
  </si>
  <si>
    <t>P61572</t>
  </si>
  <si>
    <t>ALCOHOL</t>
  </si>
  <si>
    <t>CLEAR UNIFORM LIQ</t>
  </si>
  <si>
    <t>0.0260 (+ 0.0005 / - 0.0005)</t>
  </si>
  <si>
    <t>0.989 (± 0.002)</t>
  </si>
  <si>
    <t>7.00 (± 0.50)</t>
  </si>
  <si>
    <t>6.5 (+ 1.0 / - 1.0)</t>
  </si>
  <si>
    <t>4OM92401</t>
  </si>
  <si>
    <t>Sani No Rinse</t>
  </si>
  <si>
    <t>Analytical - BL_Sani_03B</t>
  </si>
  <si>
    <t>2OG306</t>
  </si>
  <si>
    <t>Grime Boss Wet Sweeper Cloths 6ct Pilfer</t>
  </si>
  <si>
    <t>Analytical - Web_NP9503_26.0</t>
  </si>
  <si>
    <t>2AA682SLI</t>
  </si>
  <si>
    <t>CVS Pharmacy Medicated Wipes Solo Lid</t>
  </si>
  <si>
    <t>6OA527R40</t>
  </si>
  <si>
    <t>Shoppers Fem Hy 40ct. Unprinted Shipper</t>
  </si>
  <si>
    <t>Analytical - SHIP_40_1Q</t>
  </si>
  <si>
    <t>6OA808F2B</t>
  </si>
  <si>
    <t>CVS Toddler Unprinted Shipper</t>
  </si>
  <si>
    <t>Analytical - SHIP_32_1BF</t>
  </si>
  <si>
    <t>Analytical - Label_A52</t>
  </si>
  <si>
    <t>Sani Dex ALC Case Label</t>
  </si>
  <si>
    <t>8OD436KS</t>
  </si>
  <si>
    <t>8OG306KS</t>
  </si>
  <si>
    <t>Grime Boss Wet Sweeper Cloths Fresh Air 6ct</t>
  </si>
  <si>
    <t>8OQ761CK</t>
  </si>
  <si>
    <t>Life Brand Sunthera3 Aloe After Sun Cleansing Wipes</t>
  </si>
  <si>
    <t>8OA544PI</t>
  </si>
  <si>
    <t>Grime Boss Hand Wipes PDQ Sticker</t>
  </si>
  <si>
    <t>8OA544RW</t>
  </si>
  <si>
    <t>Grime Boss Heavy Duty Hand Cleaning Wipes</t>
  </si>
  <si>
    <t>8OA527P0</t>
  </si>
  <si>
    <t>8OH617CK</t>
  </si>
  <si>
    <t>Target Up &amp; Up Make-Up Rmvr. Twlts.</t>
  </si>
  <si>
    <t>Target Up &amp; Up Antibacterial Wipes Case Label</t>
  </si>
  <si>
    <t>8OH158CK</t>
  </si>
  <si>
    <t>8OH269CK</t>
  </si>
  <si>
    <t>Target Up &amp; Up Body Wipes Case Label</t>
  </si>
  <si>
    <t>CVS Suncare Cleansing Wipes 12ct.</t>
  </si>
  <si>
    <t>2OQ258TP</t>
  </si>
  <si>
    <t>Analytical - Web_NP8530_11.125</t>
  </si>
  <si>
    <t>11.0625 - 11.1875</t>
  </si>
  <si>
    <t>CVS Deep Cleansing Facial Cloth CS Lbl</t>
  </si>
  <si>
    <t>8OQ349CS</t>
  </si>
  <si>
    <t>2OQ335R</t>
  </si>
  <si>
    <t>Target Exfoliating Apricot Facial Twlts. 30ct</t>
  </si>
  <si>
    <t>Analytical - Web_NP8530_12.5</t>
  </si>
  <si>
    <t>2AQ053TP</t>
  </si>
  <si>
    <t>BJ's Facial 15ct Travel Pack</t>
  </si>
  <si>
    <t>Analytical - Web_NP8508_10.25</t>
  </si>
  <si>
    <t>10.1875 - 10.3125</t>
  </si>
  <si>
    <t>BJ’s Daily Facial Cleansing Twlts. 30ct</t>
  </si>
  <si>
    <t>2AQ053R</t>
  </si>
  <si>
    <t>Analytical - Web_NP8530_13.125</t>
  </si>
  <si>
    <t>13.0625 - 13.1875</t>
  </si>
  <si>
    <t>2OP374</t>
  </si>
  <si>
    <t>Target Make-Up Remover Web</t>
  </si>
  <si>
    <t>Analytical - Web_NP8508_10.0</t>
  </si>
  <si>
    <t>9.9375 - 10.0625</t>
  </si>
  <si>
    <t>5AQ477TR</t>
  </si>
  <si>
    <t>5CQ18115</t>
  </si>
  <si>
    <t>5BQ05300</t>
  </si>
  <si>
    <t>P47572</t>
  </si>
  <si>
    <t>P5005P</t>
  </si>
  <si>
    <t>U21470</t>
  </si>
  <si>
    <t>SANI CLOTH DISINF WIPES 500CT PAIL</t>
  </si>
  <si>
    <t>Exsel HH Disinfecting Lemon Wipes 35 counts</t>
  </si>
  <si>
    <t>Kirkland Signature HH Wipes 1 ct Packet</t>
  </si>
  <si>
    <t>6.5 (+1.0/ -1.5)</t>
  </si>
  <si>
    <t>0.28 (+0.08/ -0.03)</t>
  </si>
  <si>
    <t>5OP308PD</t>
  </si>
  <si>
    <t>Chip Board</t>
  </si>
  <si>
    <t>5OA670HT</t>
  </si>
  <si>
    <t>8OP308SI</t>
  </si>
  <si>
    <t>8DQ94300</t>
  </si>
  <si>
    <t>8BP14800</t>
  </si>
  <si>
    <t>Remove Completely Label</t>
  </si>
  <si>
    <t>Sani Professional Sani Wipe 100ct</t>
  </si>
  <si>
    <t>Sani Professional Sani Wipe No Rinse</t>
  </si>
  <si>
    <t>2OP308SLI</t>
  </si>
  <si>
    <t>Aveeno Ultra Calming Make-up Rmvr. Wipes</t>
  </si>
  <si>
    <t>6BM321S9</t>
  </si>
  <si>
    <t xml:space="preserve"> Kirkland Tencel Baby Wipes</t>
  </si>
  <si>
    <t>70lb High Holdout Bright White Stock</t>
  </si>
  <si>
    <t>D/C RSC with handholds</t>
  </si>
  <si>
    <t>Analytical - SHIP_32_24A</t>
  </si>
  <si>
    <t>BJ's Daily Facial Cleans. Twlts. 150ct Box</t>
  </si>
  <si>
    <t>Hang Tab with Adhesive</t>
  </si>
  <si>
    <t>AQUA LAYER PAD</t>
  </si>
  <si>
    <t>Generic 15ct Travel Pack Tray</t>
  </si>
  <si>
    <t>Balea 25ct Facial Tray</t>
  </si>
  <si>
    <t>open top/auto bottom tray</t>
  </si>
  <si>
    <t>321A</t>
  </si>
  <si>
    <t>tuck top/auto lock bottom</t>
  </si>
  <si>
    <t>55.6 - 68.0</t>
  </si>
  <si>
    <t>54.5 - 66.6</t>
  </si>
  <si>
    <t>67.1 - 82.0</t>
  </si>
  <si>
    <t>41.0 - 50.1</t>
  </si>
  <si>
    <t>2.4 - 2.8</t>
  </si>
  <si>
    <t>78.9 - 96.5</t>
  </si>
  <si>
    <t>4.7 - 5.7</t>
  </si>
  <si>
    <t>45.4 - 57.8</t>
  </si>
  <si>
    <t>35.82 - 45.60</t>
  </si>
  <si>
    <t>Analytical - Web_NP5116_4.5</t>
  </si>
  <si>
    <t>49.8 - 60.8</t>
  </si>
  <si>
    <t>PDI Alcohol Prep</t>
  </si>
  <si>
    <t>H15805</t>
  </si>
  <si>
    <t>Target Anti-Bac 5CT Pouch</t>
  </si>
  <si>
    <t>H143WM</t>
  </si>
  <si>
    <t>Sani-Hands 8CT Pouch Clip Strip</t>
  </si>
  <si>
    <t>Clear to Slightly Cloudy</t>
  </si>
  <si>
    <t>5.5 (+1.5/-1.0)</t>
  </si>
  <si>
    <t>0.855 (±0.090)</t>
  </si>
  <si>
    <t>Total Chloride</t>
  </si>
  <si>
    <t>C58570</t>
  </si>
  <si>
    <t>Children’s Med Sterile Sali-Wipes 24Ct</t>
  </si>
  <si>
    <t>CVS Sterile Saline Wipes 24Ct</t>
  </si>
  <si>
    <t>C42170</t>
  </si>
  <si>
    <t>P490TW</t>
  </si>
  <si>
    <t>H14380</t>
  </si>
  <si>
    <t>Sani-Hands Bulk Packed for Clip Strip</t>
  </si>
  <si>
    <t>6OA999CB</t>
  </si>
  <si>
    <t>6OU38510</t>
  </si>
  <si>
    <t>5OH617PB</t>
  </si>
  <si>
    <t>5OH269PB</t>
  </si>
  <si>
    <t>8OU385CK</t>
  </si>
  <si>
    <t>Grime Boss Lowe's 1/4 Pallet Corner Board</t>
  </si>
  <si>
    <t>GPH Spec has thickness</t>
  </si>
  <si>
    <t>CVS Medicated Wipes Unprinted Shipper</t>
  </si>
  <si>
    <t>Analytical - SHIP_32_1BG</t>
  </si>
  <si>
    <t>Target Up &amp; Up Make-up Rmvr. Twlts. Pouch</t>
  </si>
  <si>
    <t>Target Up &amp; Up Body Wipes Pouch</t>
  </si>
  <si>
    <t>CVS Pharmacy Medicated Wipes To Go Case Label</t>
  </si>
  <si>
    <t>A466S48NY</t>
  </si>
  <si>
    <t>50(+/- 5)</t>
  </si>
  <si>
    <t>0.1 (+/- 0.02)</t>
  </si>
  <si>
    <t>0.018( +/- 0.008)</t>
  </si>
  <si>
    <t>Dollar General 48 Medicated Wipes Mini Solo</t>
  </si>
  <si>
    <t>Entered as 8OH143CL</t>
  </si>
  <si>
    <t>175 - 445</t>
  </si>
  <si>
    <t>Preparation H Wipes 96ct Solo Lids 0556-96N</t>
  </si>
  <si>
    <t>A402S96N</t>
  </si>
  <si>
    <t>1.000 (+/- 0.050)</t>
  </si>
  <si>
    <t>0.200+/- 0.04</t>
  </si>
  <si>
    <t>0.050% +/- 0.01</t>
  </si>
  <si>
    <t>2OA445SLI</t>
  </si>
  <si>
    <t>Bracket Solo Lid W/ Parents Choice Debossing</t>
  </si>
  <si>
    <t>Purple</t>
  </si>
  <si>
    <t>0.370” ± 0.015”</t>
  </si>
  <si>
    <t>4.35” ± 0.025”</t>
  </si>
  <si>
    <t>0.030” ± 0.005”</t>
  </si>
  <si>
    <t>11.5 ± 1.0 g</t>
  </si>
  <si>
    <t>Lid must open with one hand, stay open when moved past 90 degree and remain attached to refill. Lid must have positive from latch with an audible click.  Lid must open/close a minimum of 150 times without hinge cracking or separation</t>
  </si>
  <si>
    <t>Solo Lid W/ Target Up&amp;Up Debossing</t>
  </si>
  <si>
    <t>2OM418SLI</t>
  </si>
  <si>
    <t>11.5 g ± 1.0 g</t>
  </si>
  <si>
    <t>2OA119SLI</t>
  </si>
  <si>
    <t>Bracket Solo Lid W/ Target Up&amp;Up Debossing</t>
  </si>
  <si>
    <t>5AQ476TR</t>
  </si>
  <si>
    <t>Parent's Choice Stuffy Nose Wipes Tray</t>
  </si>
  <si>
    <t>Tapered Beers Tray With Double Front</t>
  </si>
  <si>
    <t>Back Height</t>
  </si>
  <si>
    <t>Front Height</t>
  </si>
  <si>
    <t>Back Height LowA</t>
  </si>
  <si>
    <t>Back Height HighA</t>
  </si>
  <si>
    <t>Front Height LowA</t>
  </si>
  <si>
    <t>Front Height HighA</t>
  </si>
  <si>
    <t>5OH382PD</t>
  </si>
  <si>
    <t>Unprinted Pad</t>
  </si>
  <si>
    <t>Any Board</t>
  </si>
  <si>
    <t>Any Caliper</t>
  </si>
  <si>
    <t>7O4OQ409</t>
  </si>
  <si>
    <t>Stuffy Nose Fragrance</t>
  </si>
  <si>
    <t>8OQ113PL</t>
  </si>
  <si>
    <t>Kirkland Daily Facial Twlts.</t>
  </si>
  <si>
    <t>2OP308</t>
  </si>
  <si>
    <t>Aveeno Ultra-Calming Makeup Removing Wipes</t>
  </si>
  <si>
    <t>12.1425 - 12.2675</t>
  </si>
  <si>
    <t>Analytical - Web_NP8512_12.205</t>
  </si>
  <si>
    <t>2BA819R</t>
  </si>
  <si>
    <t>Parent’s Choice 48ct Toddler Wipes</t>
  </si>
  <si>
    <t>Analytical - Web_NP8535_12.25</t>
  </si>
  <si>
    <t>12.1875 - 12.3125</t>
  </si>
  <si>
    <t>Target Up &amp; Up Scented Baby Wipes 528ct</t>
  </si>
  <si>
    <t>2AM8076XF6B</t>
  </si>
  <si>
    <t>Analytical - Web_NP9225_18.75</t>
  </si>
  <si>
    <t>18.5625 - 18.9375</t>
  </si>
  <si>
    <t>5AU38510</t>
  </si>
  <si>
    <t>CVS pharmacy Medicated Wipes To Go 10ct Box</t>
  </si>
  <si>
    <t>Straight Tuck End w/1" glued double header</t>
  </si>
  <si>
    <t>5CD45430</t>
  </si>
  <si>
    <t>NNC Lens Cleaning Wipes 30ct Box</t>
  </si>
  <si>
    <t>Tuck top/auto bottom</t>
  </si>
  <si>
    <t>5OH158PB</t>
  </si>
  <si>
    <t>Target Up &amp; Up Antibacterial Wipes Pouch</t>
  </si>
  <si>
    <t>Slight Blue Tint</t>
  </si>
  <si>
    <t>5AQ39130SL</t>
  </si>
  <si>
    <t>3x30ct/ 6x15ct Tray Sleeve</t>
  </si>
  <si>
    <r>
      <t xml:space="preserve">Potential probable that the part will have color variations, gels, carbon particles, stress cracks and striations. Part is to be free of dust, embedded dirt, hair and particulate matter.  </t>
    </r>
    <r>
      <rPr>
        <sz val="10"/>
        <color rgb="FFFF0000"/>
        <rFont val="Calibri"/>
        <family val="2"/>
      </rPr>
      <t>Flash or angel hair may not be more than +/- 1/32"</t>
    </r>
  </si>
  <si>
    <t>Seal Strength</t>
  </si>
  <si>
    <t>&gt;=2500</t>
  </si>
  <si>
    <t>7F4OP308</t>
  </si>
  <si>
    <t>Feverfew Conc. Enriched Serum Fraction CMP-01-A</t>
  </si>
  <si>
    <t>A689R48NY</t>
  </si>
  <si>
    <t>Target 48ct Medicated Reseal Wipes</t>
  </si>
  <si>
    <t>50 % (+/- 5)</t>
  </si>
  <si>
    <t>A681F48NY</t>
  </si>
  <si>
    <t>CVS Medicated 48 Tub</t>
  </si>
  <si>
    <t>0.018 (+/- 0.008)</t>
  </si>
  <si>
    <t>7G4OP308</t>
  </si>
  <si>
    <t>Perfume Meadow Mist RQ-1222</t>
  </si>
  <si>
    <t>8AP49501</t>
  </si>
  <si>
    <t>Sani Professional Sani Hands 250ct</t>
  </si>
  <si>
    <t>8OG201KS</t>
  </si>
  <si>
    <t>Casabella Quick Sweep Wet Floor Cleaning Cloth Case Label</t>
  </si>
  <si>
    <t>8OG202CS</t>
  </si>
  <si>
    <t>Casabella Quick Sweep Dry Floor Cleaning Cloth Case Label</t>
  </si>
  <si>
    <t>7B4OM799</t>
  </si>
  <si>
    <t>Actiphyte of Cucumber GL100NP</t>
  </si>
  <si>
    <t>2BG002</t>
  </si>
  <si>
    <t>Grime Boss Wet Sweeper Cloths 12ct Pilfer</t>
  </si>
  <si>
    <t>Clear, with copy per approved print specc</t>
  </si>
  <si>
    <t>25.9375 - 26.0625</t>
  </si>
  <si>
    <t>1.18 - 1.38</t>
  </si>
  <si>
    <t>Seal Initiation</t>
  </si>
  <si>
    <t>???</t>
  </si>
  <si>
    <t>6OG202D2</t>
  </si>
  <si>
    <t>Casabella Dry Floor Unprinted Shipper</t>
  </si>
  <si>
    <t>6OA67040</t>
  </si>
  <si>
    <t>Casabella Glass Wipes Unprinted Shipper</t>
  </si>
  <si>
    <t>6BA436XF6</t>
  </si>
  <si>
    <t>NNC Flushable Moist Wipes Shipper</t>
  </si>
  <si>
    <t>6AM919S9</t>
  </si>
  <si>
    <t>Grime Boss Carton</t>
  </si>
  <si>
    <t>6AM960TR</t>
  </si>
  <si>
    <t>Grime Boss Holding Tray</t>
  </si>
  <si>
    <t>Litho Label</t>
  </si>
  <si>
    <t>6OA766TR</t>
  </si>
  <si>
    <t>BJ's MTT TRAY CAP</t>
  </si>
  <si>
    <r>
      <t>200</t>
    </r>
    <r>
      <rPr>
        <i/>
        <sz val="9"/>
        <color indexed="8"/>
        <rFont val="Franklin Gothic Book"/>
        <family val="2"/>
        <scheme val="minor"/>
      </rPr>
      <t>#</t>
    </r>
  </si>
  <si>
    <t>2OU385</t>
  </si>
  <si>
    <t>CVS pharmacy Medicated Wipes To Go</t>
  </si>
  <si>
    <t>Analytical - Web_NP5115U_7.5</t>
  </si>
  <si>
    <t>2BD454</t>
  </si>
  <si>
    <t>NNC Lens Cleaning Wipes 1ct</t>
  </si>
  <si>
    <t>2OG201R</t>
  </si>
  <si>
    <t>CasaBella Quick Wet Floor Cleaning Cloths 1ct</t>
  </si>
  <si>
    <t>Analytical - Web_NP5115_14.0</t>
  </si>
  <si>
    <t>13.9375 - 14.0625</t>
  </si>
  <si>
    <t>8OH565CK</t>
  </si>
  <si>
    <t>8KQ59400</t>
  </si>
  <si>
    <t>Nice 'N Clean Make Up Remover Wipes Case Label</t>
  </si>
  <si>
    <t>NNC Antibacterial Reseal. Label</t>
  </si>
  <si>
    <t>Analytical - Label_A53</t>
  </si>
  <si>
    <t>Analytical - Sterile_Wipe_01A</t>
  </si>
  <si>
    <t>8BP21701</t>
  </si>
  <si>
    <t>Sani-Hands for Kids 220ct Back Lbl</t>
  </si>
  <si>
    <t>8BG52400</t>
  </si>
  <si>
    <t>Grime Boss Wet Sweeper Cloths 24ct</t>
  </si>
  <si>
    <t>8AM421PB</t>
  </si>
  <si>
    <t>Analytical - Lid_14B</t>
  </si>
  <si>
    <t>Analytical - Lid_16A</t>
  </si>
  <si>
    <t>Analytical - SHIP_200_5A</t>
  </si>
  <si>
    <t>Analytical - SHIP_200_6A</t>
  </si>
  <si>
    <t>Analytical - SHIP_200_7A</t>
  </si>
  <si>
    <t>Analytical - SHIP_32_1BH</t>
  </si>
  <si>
    <t>Analytical - SHIP_40_1R</t>
  </si>
  <si>
    <t>Analytical - SHIP_32_25A</t>
  </si>
  <si>
    <t>Analytical - SHIP_32_22C</t>
  </si>
  <si>
    <t>White to pale granular powder, free of foreign matter</t>
  </si>
  <si>
    <t>Acidity/Alkalinity
USP</t>
  </si>
  <si>
    <t>Passes Test for NF</t>
  </si>
  <si>
    <t>1.0% Max</t>
  </si>
  <si>
    <t>98.0 – 101.0%
USP</t>
  </si>
  <si>
    <t>0.001% Max</t>
  </si>
  <si>
    <t>Absorption (1%/1cm)
(NPTM 383)</t>
  </si>
  <si>
    <t>Clear, Colorless Liquid</t>
  </si>
  <si>
    <t>Faint Characteristic Odor</t>
  </si>
  <si>
    <t>Clear to hazy yellow/orange liquid</t>
  </si>
  <si>
    <t>Color 
(NPTM 208)</t>
  </si>
  <si>
    <t>Color
(NPTM 230
Gardner Color Test)</t>
  </si>
  <si>
    <t>1.5 ± 1.5</t>
  </si>
  <si>
    <t>10.75 ± 0.75</t>
  </si>
  <si>
    <t>Soapy</t>
  </si>
  <si>
    <t>Solids
(NPTM 206)</t>
  </si>
  <si>
    <t>30.0 ± 1.5</t>
  </si>
  <si>
    <t>Slightly White</t>
  </si>
  <si>
    <t>Slightly Opaque Viscous Liquid</t>
  </si>
  <si>
    <t>Free flowing granules or powder</t>
  </si>
  <si>
    <t>Free flowing crystalline powder</t>
  </si>
  <si>
    <t>White to almost white</t>
  </si>
  <si>
    <t>Faint</t>
  </si>
  <si>
    <t>Crystalline powder</t>
  </si>
  <si>
    <t>100% wt ± 1% wt
(USP)</t>
  </si>
  <si>
    <t>None- free of foreign particles</t>
  </si>
  <si>
    <t>Powder</t>
  </si>
  <si>
    <t>5.0 ± 1.0
(5% aqueous solution)</t>
  </si>
  <si>
    <t>Crystals/ Crystalline Powder</t>
  </si>
  <si>
    <t>Yellow Liquid to White Solid</t>
  </si>
  <si>
    <t>6.0 ± 1.0
(3% aqueous solution)</t>
  </si>
  <si>
    <t>Alcohol characteristic</t>
  </si>
  <si>
    <t>Meets USP requirement</t>
  </si>
  <si>
    <t>Colorless crystals or white crystalline powder</t>
  </si>
  <si>
    <t>126.5 +/- 1.5oC</t>
  </si>
  <si>
    <t>Melting Range
(NPTM 225)</t>
  </si>
  <si>
    <t>Free flowing powder or granules</t>
  </si>
  <si>
    <t>Identification - A 
USP for Potassium
Sorbate</t>
  </si>
  <si>
    <t>Identification - B
 USP for Potassium
Sorbate</t>
  </si>
  <si>
    <t>0.845 - 0.858</t>
  </si>
  <si>
    <t>Supplier(s)</t>
  </si>
  <si>
    <t>INOLEX (LEXOL 60A)
INOLEX (LEXOL 3975)</t>
  </si>
  <si>
    <t>6OA436CB</t>
  </si>
  <si>
    <t>NNC MTT Corner Board</t>
  </si>
  <si>
    <t>Analytical - Label_A21</t>
  </si>
  <si>
    <t>Analytical - Label_A54</t>
  </si>
  <si>
    <t>Remove Completely Label.</t>
  </si>
  <si>
    <t>Analytical - Box_37E</t>
  </si>
  <si>
    <t>Analytical - Box_37F</t>
  </si>
  <si>
    <t>Analytical - Box_43C</t>
  </si>
  <si>
    <t>Analytical - Box_49A</t>
  </si>
  <si>
    <t>Analytical - Box_49B</t>
  </si>
  <si>
    <t>Analytical - Box_50A</t>
  </si>
  <si>
    <t>Analytical - Box_50B</t>
  </si>
  <si>
    <t>Analytical - Box_50C</t>
  </si>
  <si>
    <t>Analytical - Box_50D</t>
  </si>
  <si>
    <t>.016-.020</t>
  </si>
  <si>
    <t xml:space="preserve">BOX UNIPATCH ADHES RMVR GR 2                       </t>
  </si>
  <si>
    <t>Analytical - Box_51A</t>
  </si>
  <si>
    <t>Analytical - Box_52A</t>
  </si>
  <si>
    <t>Analytical - Box_53A</t>
  </si>
  <si>
    <t>Analytical - Box_54A</t>
  </si>
  <si>
    <t>Analytical - Box_55A</t>
  </si>
  <si>
    <t>Analytical - Box_56A</t>
  </si>
  <si>
    <t>Analytical - Box_57A</t>
  </si>
  <si>
    <t>Instruction Sheet</t>
  </si>
  <si>
    <t>Photo Copied</t>
  </si>
  <si>
    <t>Analytical - Box_58A</t>
  </si>
  <si>
    <t>Analytical - Box_59A</t>
  </si>
  <si>
    <t>Analytical - Box_60A</t>
  </si>
  <si>
    <t>Analytical - Box_60B</t>
  </si>
  <si>
    <t>Analytical - Box_61A</t>
  </si>
  <si>
    <t>Analytical - Box_62A</t>
  </si>
  <si>
    <t>Analytical - Box_63A</t>
  </si>
  <si>
    <t>Total Height Low A</t>
  </si>
  <si>
    <t>Total Height High A</t>
  </si>
  <si>
    <t>Flange- Top &amp; Bottom Low A</t>
  </si>
  <si>
    <t>Flange- Top &amp; Bottom High A</t>
  </si>
  <si>
    <t>Flange- Sides Low A</t>
  </si>
  <si>
    <t>Flange- Sides High A</t>
  </si>
  <si>
    <t>NNC Flushable Moist Wipes Tray</t>
  </si>
  <si>
    <t>Open Top / Auto Bottom Tray</t>
  </si>
  <si>
    <t>Grime Boss Hand Wipes Box</t>
  </si>
  <si>
    <t>Casa Bella Clean Quick Sweep Cloths 16ct Box</t>
  </si>
  <si>
    <t>Seal End Carton / Perf. Opening</t>
  </si>
  <si>
    <t>CCKB</t>
  </si>
  <si>
    <t>Life Brand Feminine Cleansing Cloth Refill Tray</t>
  </si>
  <si>
    <t>Open Top / Auto Bottom Tray w/Double Front &amp; Sides</t>
  </si>
  <si>
    <t>Sani Hands 8ct Travel Pouch</t>
  </si>
  <si>
    <t>Nice 'N Clean Make-Up Remover Wipes Pouch</t>
  </si>
  <si>
    <t>needs COA, No Color/Copy test</t>
  </si>
  <si>
    <t>Analytical - Box_37G</t>
  </si>
  <si>
    <t>Analytical - Box_64A</t>
  </si>
  <si>
    <t>Analytical - Box_65A</t>
  </si>
  <si>
    <t>5AD32130</t>
  </si>
  <si>
    <t>Clear Oily Liquid</t>
  </si>
  <si>
    <t>0.845 +/- .008</t>
  </si>
  <si>
    <t>1.4700 +/- .01</t>
  </si>
  <si>
    <t>Interome</t>
  </si>
  <si>
    <t>Mallinckrodt Baker Inc</t>
  </si>
  <si>
    <t>Hygroscopic pellets</t>
  </si>
  <si>
    <t>Identification
USP 191</t>
  </si>
  <si>
    <t>97.75 ± 2.75%</t>
  </si>
  <si>
    <t>Symrise</t>
  </si>
  <si>
    <t>Pale brown to brown</t>
  </si>
  <si>
    <t>Characteristic/ match previous sample</t>
  </si>
  <si>
    <t>1.0450 ± 0.0050</t>
  </si>
  <si>
    <t>4.50 ± 0.50</t>
  </si>
  <si>
    <t>pH
(NPTM 200)</t>
  </si>
  <si>
    <t>1.3980 ± 0.0050</t>
  </si>
  <si>
    <t>International Aromatics, Inc.</t>
  </si>
  <si>
    <t>Mint</t>
  </si>
  <si>
    <t>0.8890 +/- 0.0100</t>
  </si>
  <si>
    <t>1.4725 +/- 0.0100</t>
  </si>
  <si>
    <t>ISP Technologies, Inc.</t>
  </si>
  <si>
    <t>Ethanol</t>
  </si>
  <si>
    <t>Clear Viscous Liquid</t>
  </si>
  <si>
    <t>Croda, Inc.</t>
  </si>
  <si>
    <t>A pale yellow to an amber liquid, free of foreign matter</t>
  </si>
  <si>
    <t>OXEA Corporation</t>
  </si>
  <si>
    <t>Odor
(NPTM 208)</t>
  </si>
  <si>
    <t>Color / Appearance
(NPTM 208)</t>
  </si>
  <si>
    <t>Colorless Liquid</t>
  </si>
  <si>
    <t>Mild – Match Standard</t>
  </si>
  <si>
    <t>1.005 +/- 0.001</t>
  </si>
  <si>
    <t>BASF AG</t>
  </si>
  <si>
    <t>Crystals</t>
  </si>
  <si>
    <t>Pass (ID for Ammonium)
Pass (ID for Chloride)</t>
  </si>
  <si>
    <t>Church &amp; Dwight</t>
  </si>
  <si>
    <t>Daicel Chemical Industries, Mays/Captree</t>
  </si>
  <si>
    <t>Appearance
(USP)</t>
  </si>
  <si>
    <t>Cream-white, free flowing crystalline powder with characteristic odor</t>
  </si>
  <si>
    <t xml:space="preserve">5BB32071                           </t>
  </si>
  <si>
    <t xml:space="preserve">5DH04095                           </t>
  </si>
  <si>
    <t>Analytical - Box_67A</t>
  </si>
  <si>
    <t>Analytical - Box_68A</t>
  </si>
  <si>
    <t xml:space="preserve">5GC29600                           </t>
  </si>
  <si>
    <t>TT / Auto Bottom Perfed Display</t>
  </si>
  <si>
    <t>DSM Nutritional Products, LTD</t>
  </si>
  <si>
    <t>Close match to standard
Clarity:  Clear
Color:  Yellow
Texture:  Viscous
Form:  Liquid</t>
  </si>
  <si>
    <t>Clear Colorless Liquid</t>
  </si>
  <si>
    <t>Acid Value
(TMWW78011)</t>
  </si>
  <si>
    <t>&lt; 1.0</t>
  </si>
  <si>
    <t>International Aromatics</t>
  </si>
  <si>
    <t>Clear to straw</t>
  </si>
  <si>
    <t>Clear to straw liquid</t>
  </si>
  <si>
    <t>Citrus Floral</t>
  </si>
  <si>
    <t>1.4575 – 1.4775</t>
  </si>
  <si>
    <t>1.0180 -1.0380</t>
  </si>
  <si>
    <t>Bell Flavors &amp; Fragrances, Inc.</t>
  </si>
  <si>
    <t>Black currant</t>
  </si>
  <si>
    <t>1.4351 ± 0.0050</t>
  </si>
  <si>
    <t>1.0307 ± 0.0500</t>
  </si>
  <si>
    <t>Archer Daniels Midland (ADM) Corn Processing</t>
  </si>
  <si>
    <t>Meets Requirement</t>
  </si>
  <si>
    <t>White, fine granular</t>
  </si>
  <si>
    <t>Assay
(USP)</t>
  </si>
  <si>
    <t>100.0 +/- 0.5%
on anhydrous basis</t>
  </si>
  <si>
    <t>Norbrook Laboratories Ltd.</t>
  </si>
  <si>
    <t xml:space="preserve">IR Identification
(Benzocain - TM 418)
</t>
  </si>
  <si>
    <t>Vertellus Performance Materials, Inc.</t>
  </si>
  <si>
    <t>Essentially odorless</t>
  </si>
  <si>
    <t>Ueno
(Japan)</t>
  </si>
  <si>
    <t>Small, colorless crystals or white crystalline powder</t>
  </si>
  <si>
    <t>International Aromatics, Inc.
(Moonachie, NJ)</t>
  </si>
  <si>
    <t>Pale Straw</t>
  </si>
  <si>
    <t>1.0694 +/-0.01</t>
  </si>
  <si>
    <t>1.4795 +/- 0.01</t>
  </si>
  <si>
    <t>Gattefosse Corporation
(Cedex, France)</t>
  </si>
  <si>
    <t>5.5 +/- 1.0</t>
  </si>
  <si>
    <t>Color: Brown
Form: Liquid</t>
  </si>
  <si>
    <t>Characteristic – sweet earthy and chemical</t>
  </si>
  <si>
    <t>9.5 +/- 4.5</t>
  </si>
  <si>
    <t>Clear to hazy</t>
  </si>
  <si>
    <t>4.5 ± 0.5</t>
  </si>
  <si>
    <t>B01051</t>
  </si>
  <si>
    <t>Hygea Barrier Wipes</t>
  </si>
  <si>
    <t>P06184</t>
  </si>
  <si>
    <t>6.0(+/- 1.0)</t>
  </si>
  <si>
    <t>P15384</t>
  </si>
  <si>
    <t>Colorless to Slightly Yellow</t>
  </si>
  <si>
    <t>Fresh Green Apple scent</t>
  </si>
  <si>
    <t>P34272</t>
  </si>
  <si>
    <t>P45172</t>
  </si>
  <si>
    <t>Fresh Green Apple Scent</t>
  </si>
  <si>
    <t>7.0 (+/- 1.0)</t>
  </si>
  <si>
    <t>0.315 (+/- 0.065)</t>
  </si>
  <si>
    <t>P46872</t>
  </si>
  <si>
    <t>Green Apple scent</t>
  </si>
  <si>
    <t>Fresh Air and Lemon Scent</t>
  </si>
  <si>
    <t xml:space="preserve">Fresh Scent/ Fresh Lemon </t>
  </si>
  <si>
    <t>P57584</t>
  </si>
  <si>
    <t>Safeway Lemon Scent Disinfecting Wipes – 75 ct</t>
  </si>
  <si>
    <t>Safeway Twin Pack w/1 Lemon, 1Fresh Air, 2-75 Count</t>
  </si>
  <si>
    <t>KAY Sani-Wipes US, 100 count.</t>
  </si>
  <si>
    <t>Sani-Cloth Disinfecting Wipes 75ct. (dist. Staples)</t>
  </si>
  <si>
    <t>Giant Eagle Disinfecting Wipes Lemon Scent 35 ct.</t>
  </si>
  <si>
    <t>Giant Eagle Disinfecting Wipes Fresh Scent 35 ct.</t>
  </si>
  <si>
    <t>Shoppers Drug Mart Fresh Air Scent Disinfecting Wipes-Canada</t>
  </si>
  <si>
    <t>Citrus / Lemon</t>
  </si>
  <si>
    <t>P72820</t>
  </si>
  <si>
    <t>Q74984</t>
  </si>
  <si>
    <t>Sani Wipe Canada 100ct</t>
  </si>
  <si>
    <t>Q76584</t>
  </si>
  <si>
    <t>Sani-Hands Antimicrobial Wipe-Canada</t>
  </si>
  <si>
    <t>Q97084</t>
  </si>
  <si>
    <t>Bathroom Disinfecting Wipe</t>
  </si>
  <si>
    <t>U16500</t>
  </si>
  <si>
    <t>Sani-Cloth AF</t>
  </si>
  <si>
    <t>Analytical - Box_66A</t>
  </si>
  <si>
    <t>Analytical - Box_69A</t>
  </si>
  <si>
    <t>Straight Tuck End w/Glued Internal Dividers&amp;15/16" Dummy Platform Bottom</t>
  </si>
  <si>
    <t>Matches standard</t>
  </si>
  <si>
    <t>Schulke, Inc
(Norderstedt, Germany)</t>
  </si>
  <si>
    <t>Clear yellow liquid</t>
  </si>
  <si>
    <t>Thor Specialty Chemicals (Acti-Chem Specialties, Inc.)
(Speyer, Germany)</t>
  </si>
  <si>
    <t>Yellow liquid</t>
  </si>
  <si>
    <t>1.  Dow Chemical Company (Freeport, TX)
2.  BASF Corporation (Ludwigshafen, Germany)</t>
  </si>
  <si>
    <t xml:space="preserve">White to Off-White
May contain small light tan to black water-soluble particles
</t>
  </si>
  <si>
    <t>5.0 +/- 1.0</t>
  </si>
  <si>
    <t>Protameen Chemicals
(Totowa, NJ)</t>
  </si>
  <si>
    <t>Yellow to amber</t>
  </si>
  <si>
    <t>Avantor
(Phillipsburg, NJ)</t>
  </si>
  <si>
    <t>Identification
(Potassium - NPTM 421)</t>
  </si>
  <si>
    <t>Pass test for formation of precipitate</t>
  </si>
  <si>
    <t>FMC Corporation
(Green River, Wy)</t>
  </si>
  <si>
    <t>Granular Solid</t>
  </si>
  <si>
    <t xml:space="preserve">7E4OD232                           </t>
  </si>
  <si>
    <t>Emerald Performance Materials, LLC
(Kalama, WA)</t>
  </si>
  <si>
    <t>Fine Granules</t>
  </si>
  <si>
    <t>Close Match to Standard (Sample or Spectrum)</t>
  </si>
  <si>
    <t>Stepan
(Elwood, IL)</t>
  </si>
  <si>
    <t>Clear, colorless liquid</t>
  </si>
  <si>
    <t>Identification
(NF Monograph)</t>
  </si>
  <si>
    <t>Identification Test A: Pass
Identification Test B: Pass</t>
  </si>
  <si>
    <t>Alcohol Content
(NF Monograph)</t>
  </si>
  <si>
    <t>&lt;=10%</t>
  </si>
  <si>
    <t>Limit of Foreign Amines
(NF Monograph)</t>
  </si>
  <si>
    <t>Ratio of Alkyl Compounds
(NF Monograph)</t>
  </si>
  <si>
    <t>Assay
(NF Monograph)</t>
  </si>
  <si>
    <t>47.5 – 52.5%</t>
  </si>
  <si>
    <t>Tate &amp; Lyle Ingredients America, Inc
(Decatur, IL)</t>
  </si>
  <si>
    <t>8OQ095PL</t>
  </si>
  <si>
    <t>Costco Wet Facial Pallet Label</t>
  </si>
  <si>
    <t>Pallet Label No testing Required</t>
  </si>
  <si>
    <t>8AP49500</t>
  </si>
  <si>
    <t>2AG451</t>
  </si>
  <si>
    <t>CasaBella Wet Floor Cleaning Cloths Pilfer</t>
  </si>
  <si>
    <t>2OM924R</t>
  </si>
  <si>
    <t>Table Turners Sanitizing Wipes 100ct</t>
  </si>
  <si>
    <t>57.40 - 73.06</t>
  </si>
  <si>
    <t>Seal Strength
(g/in@250F / 50psi / 1.0s dwell)</t>
  </si>
  <si>
    <t>Bond Strength (Printed Web)</t>
  </si>
  <si>
    <t>&gt;=370 (CoA)</t>
  </si>
  <si>
    <t>5AA54100</t>
  </si>
  <si>
    <t>Grime Boss Hand Cleaning Wipes Boot</t>
  </si>
  <si>
    <t>Open Top / Auto Bottom Boot</t>
  </si>
  <si>
    <t>Analytical - Box_70A</t>
  </si>
  <si>
    <t>5AD535BP</t>
  </si>
  <si>
    <t>Crystal Vision Lens Cloth Bonus Box 36ct</t>
  </si>
  <si>
    <t>Analytical - Box_01Y</t>
  </si>
  <si>
    <t>0.0185 (+/- 0.0015) (TM352)</t>
  </si>
  <si>
    <t>0.0185 (±0.0015) (TM352)</t>
  </si>
  <si>
    <t>Analytical - Sani_08E</t>
  </si>
  <si>
    <t>Analytical - Sani_08E_Fresh/Lemon</t>
  </si>
  <si>
    <t>Analytical - Box_05B</t>
  </si>
  <si>
    <t>Crodarom SAS
(Chanac, France)</t>
  </si>
  <si>
    <t>Clear colorless to pale yellow</t>
  </si>
  <si>
    <t>5.0 – 7.0</t>
  </si>
  <si>
    <t>1.395 – 1.420</t>
  </si>
  <si>
    <t>37.5 – 42.5%</t>
  </si>
  <si>
    <t>1.015 – 1.045</t>
  </si>
  <si>
    <t>Matches Standard</t>
  </si>
  <si>
    <t>Close match to standard
Clarity: Clear
Color: Brown
Form: Liquid</t>
  </si>
  <si>
    <t>Tea-like
Slightly earthy</t>
  </si>
  <si>
    <t>1.055 +/- 0.015</t>
  </si>
  <si>
    <t>1.400 +/- 0.015</t>
  </si>
  <si>
    <t>6.0 +/- 1.0</t>
  </si>
  <si>
    <t>Clariant Corporation
BU-IV Biocides
(Mount Holly, NC)</t>
  </si>
  <si>
    <t>D39980</t>
  </si>
  <si>
    <t>Monistat CoolWipes CN</t>
  </si>
  <si>
    <t>No Discoloration of Package</t>
  </si>
  <si>
    <t>Discoloration of Applicator - White to Off White</t>
  </si>
  <si>
    <t>4.0 – 5.5 (Target 4.75 +/- 0.75)</t>
  </si>
  <si>
    <t>0.08 – 0.12 (Target 0.10 +/- 0.02)</t>
  </si>
  <si>
    <t xml:space="preserve">6AP214TY                           </t>
  </si>
  <si>
    <t>254 microns PVC</t>
  </si>
  <si>
    <t>CFV-64 Sheeted Hang Tab</t>
  </si>
  <si>
    <t>2AA682R</t>
  </si>
  <si>
    <t>CVS Medicated Wipes 48ct</t>
  </si>
  <si>
    <t>Analytical - Web_NP8530_11.0</t>
  </si>
  <si>
    <t>10.9375 - 11.0625</t>
  </si>
  <si>
    <t>29.40 - 37.42</t>
  </si>
  <si>
    <t>2AP279</t>
  </si>
  <si>
    <t>KORRES Pomegranate Cleansing and MUR Wipes</t>
  </si>
  <si>
    <t>2AP485</t>
  </si>
  <si>
    <t>KORRES Milk Protein Cleansing and MUR Wipes</t>
  </si>
  <si>
    <t>2OD752</t>
  </si>
  <si>
    <t>FSA Anti Static Clean Screen Wipe</t>
  </si>
  <si>
    <t>2BA580SLI</t>
  </si>
  <si>
    <t>Table Turners Solo Lid</t>
  </si>
  <si>
    <t>5CA402S96</t>
  </si>
  <si>
    <t>Preparation H 96ct Box.</t>
  </si>
  <si>
    <t>6AP30895</t>
  </si>
  <si>
    <t>Aveeno Make-Up Remover Shipper</t>
  </si>
  <si>
    <t>Analytical - SHIP_32_1BI</t>
  </si>
  <si>
    <t>LBL KROGER MED TUB TOP 48 NP7310.</t>
  </si>
  <si>
    <t>ID for Magnesium:  Passes Test
ID for Chloride:  Passes Test</t>
  </si>
  <si>
    <t xml:space="preserve">7F4OD110                           </t>
  </si>
  <si>
    <t>Dow Chemical Company
(Freeport, Tx)</t>
  </si>
  <si>
    <t>11.0 +/- 0.5</t>
  </si>
  <si>
    <t xml:space="preserve">Archer Daniels Midland (ADM)
(Southport, NC)
</t>
  </si>
  <si>
    <t>Crystals or crystalline Powder</t>
  </si>
  <si>
    <t>100.0 +/- 0.5%</t>
  </si>
  <si>
    <t>&lt; 1.0%</t>
  </si>
  <si>
    <t>Water Content
NPTM 341</t>
  </si>
  <si>
    <t>BASF Corporation
(Ludwigshafen, Germany)</t>
  </si>
  <si>
    <t>White to yellowish soft or flowing paste
Close Match to Standard</t>
  </si>
  <si>
    <t>6.5 +/- 0.5</t>
  </si>
  <si>
    <t>55 +/- 5 mg/g</t>
  </si>
  <si>
    <t>Saponification Value
(KAO L.M. No. 4.2310)</t>
  </si>
  <si>
    <t>Croda, Inc.
(New Castle, DE)</t>
  </si>
  <si>
    <t>&lt;= 5</t>
  </si>
  <si>
    <t>Clear amber</t>
  </si>
  <si>
    <t>Takasago Corporation
(Northvale, NJ)</t>
  </si>
  <si>
    <t>Meets Odor Specification or of Characteristic Odor</t>
  </si>
  <si>
    <t>Pale Yellow Liquid, free of particulate matter</t>
  </si>
  <si>
    <t>1.4760 – 1.4860</t>
  </si>
  <si>
    <t>0.9830 – 1.0030</t>
  </si>
  <si>
    <t>Stearinerie Dubois Fils
(Ciron, France)</t>
  </si>
  <si>
    <t>Clear colorless liquid</t>
  </si>
  <si>
    <t>Acid Value
(TMWW780)</t>
  </si>
  <si>
    <t>&lt;= 1.0 mg KOH/g</t>
  </si>
  <si>
    <t>Thor Speciality Chemicals - Acti-Chem Specialites, Inc.
(Speyer, Germany)</t>
  </si>
  <si>
    <t>Yellow Liquid</t>
  </si>
  <si>
    <t>Equistar Chemicals, LP
(Tuscola, IL)</t>
  </si>
  <si>
    <t>Characteristic of Alcohol, with no musty, sour or rum odor</t>
  </si>
  <si>
    <t>Identification of Denatonium Benzoate
(J&amp;J TM4028)</t>
  </si>
  <si>
    <t>&gt;=85.0%</t>
  </si>
  <si>
    <t xml:space="preserve">Purity
(J&amp;J TM7742)
</t>
  </si>
  <si>
    <t>1.4920 – 1.4980</t>
  </si>
  <si>
    <t>ALZO International, Inc
(Sayreville, NJ)</t>
  </si>
  <si>
    <t>Oily consistency, Clear, Colorless Liquid. To match standard</t>
  </si>
  <si>
    <t>Light odor Characteristics to match standard</t>
  </si>
  <si>
    <t>Active Organics
(Lewisville, TX)</t>
  </si>
  <si>
    <t>Light yellow liquid</t>
  </si>
  <si>
    <t>Characteristic – comparable to standard</t>
  </si>
  <si>
    <t>1.4480 – 1.4580</t>
  </si>
  <si>
    <t>0.9700 – 0.9900</t>
  </si>
  <si>
    <t>Stearinerie-DuBois (Seppic, Inc.)
(Scoury, France)</t>
  </si>
  <si>
    <t>Oxea
(Bishop, Texas)</t>
  </si>
  <si>
    <t>&lt;=10</t>
  </si>
  <si>
    <t>Water Content 
(No Method)</t>
  </si>
  <si>
    <t>&lt;=0.5%</t>
  </si>
  <si>
    <t>Assay
(No Method)</t>
  </si>
  <si>
    <t>&gt;=99.5%</t>
  </si>
  <si>
    <t>Clear, colorless, slightly viscous, free of foreign matter</t>
  </si>
  <si>
    <t>Evonik Goldschmidt Corporation
(Essen, Germany)</t>
  </si>
  <si>
    <t>Clear Colorless Liquid To match standard</t>
  </si>
  <si>
    <t>Spec to be revised to remove one of the "Appearance" specs</t>
  </si>
  <si>
    <t>International Flavors &amp; Fragrances, Inc
(Hazlet, NJ)</t>
  </si>
  <si>
    <t>Pale Yellow To match standard</t>
  </si>
  <si>
    <t>Clear thin liquid. Free of particulate matter. To match standard</t>
  </si>
  <si>
    <t>0.977 +/- 0.005</t>
  </si>
  <si>
    <t>1.4980 +/- 0.005</t>
  </si>
  <si>
    <t>Procter and Gamble
(Cincinnati, Oh)</t>
  </si>
  <si>
    <t>Color
(USP Monograph)</t>
  </si>
  <si>
    <t>Pass Test</t>
  </si>
  <si>
    <t>Identification 
(USP Monograph)</t>
  </si>
  <si>
    <t>A clear, colorless syrupy liquid</t>
  </si>
  <si>
    <t>Meets the requirement</t>
  </si>
  <si>
    <t xml:space="preserve">Residual Solvents
(USP 467)
</t>
  </si>
  <si>
    <t>Passes Test A (IR) - USP &lt;197F&gt;
Passes test B: Limit of Diethylene Glycol and Ethylene Glycol
Passes Test C</t>
  </si>
  <si>
    <t>Sulfate Content
(USP Monograph)</t>
  </si>
  <si>
    <t>0.01% Max
(USP Monograph)</t>
  </si>
  <si>
    <t>1.249 Min</t>
  </si>
  <si>
    <t>Fatty Acids &amp; Esters
(USP Monograph)</t>
  </si>
  <si>
    <t>Chlorinated Compounds
(USP Monograph)</t>
  </si>
  <si>
    <t>0.003% as chloride</t>
  </si>
  <si>
    <t xml:space="preserve">&lt;=5 ppm </t>
  </si>
  <si>
    <t xml:space="preserve">&lt;=1 ml </t>
  </si>
  <si>
    <t>Chloride
(USP Monograph)</t>
  </si>
  <si>
    <t>&lt;=0.001%</t>
  </si>
  <si>
    <t>0.1% Max of any individual impurity found
(USP Monograph)</t>
  </si>
  <si>
    <t>99.5 – 101.0%
(Anhydrous)</t>
  </si>
  <si>
    <t>2BA436R</t>
  </si>
  <si>
    <t>NNC Flushable Moist Wipes 48ct</t>
  </si>
  <si>
    <t>Analytical - Web_NP8535_12.375</t>
  </si>
  <si>
    <t>12.3125 - 12.4375</t>
  </si>
  <si>
    <t>2BA436SLI</t>
  </si>
  <si>
    <t>NNC Flushable Moist Wipes Solo</t>
  </si>
  <si>
    <t>6AM420SF3B</t>
  </si>
  <si>
    <t>Target Baby - Unprinted Shipper</t>
  </si>
  <si>
    <t>Analytical - SHIP_44_2AI</t>
  </si>
  <si>
    <t>6OA119S3B</t>
  </si>
  <si>
    <t>Target Baby - Unprinted Shipper.</t>
  </si>
  <si>
    <t>Analytical - SHIP_40_1S</t>
  </si>
  <si>
    <t>6OA119S48</t>
  </si>
  <si>
    <t>Target Baby - Unprinted Shipper-1</t>
  </si>
  <si>
    <t>Analytical - SHIP_32_1BJ</t>
  </si>
  <si>
    <t>6OM416SF3B</t>
  </si>
  <si>
    <t>Target Baby - Unprinted Shipper-1.</t>
  </si>
  <si>
    <t>Analytical - SHIP_44_2AJ</t>
  </si>
  <si>
    <t>6OA54130AZ</t>
  </si>
  <si>
    <t>Grime Boss Unprinted Shipper</t>
  </si>
  <si>
    <t>Analytical - SHIP_32_1BK</t>
  </si>
  <si>
    <t>6OM929HSC</t>
  </si>
  <si>
    <t>Grime Boss Special Pack - HSC Cover</t>
  </si>
  <si>
    <t>Analytical - SHIP_44_14A</t>
  </si>
  <si>
    <t>8BA436P0</t>
  </si>
  <si>
    <t>NNC Flushable Moist Wipes</t>
  </si>
  <si>
    <t>8BA436P1</t>
  </si>
  <si>
    <t>8OA54130AZ</t>
  </si>
  <si>
    <t>8OMC192SU</t>
  </si>
  <si>
    <t>Walmart PC Baby Wipes Fresh Scent 80ct Tub</t>
  </si>
  <si>
    <t>8OQ558CS</t>
  </si>
  <si>
    <t>Exact 3 in 1 Facial Cleansing Cloths Case Label</t>
  </si>
  <si>
    <t>NNC Flushable Moist Wipes.</t>
  </si>
  <si>
    <t>Grime Boss Heavy Duty Hand Cleaning Wipes.</t>
  </si>
  <si>
    <t>Clear, colorless to pale yellow liquid</t>
  </si>
  <si>
    <t>4.5 +/- 1.0</t>
  </si>
  <si>
    <t>1.3665 +/- 0.0055</t>
  </si>
  <si>
    <t>1.06 +/- 0.04</t>
  </si>
  <si>
    <t>Penta Manufacturing Company
(Livingston, NJ)</t>
  </si>
  <si>
    <t>Colorless to white needle crystal or granule</t>
  </si>
  <si>
    <t>Odor
(USP)</t>
  </si>
  <si>
    <t>Characteristic Minty</t>
  </si>
  <si>
    <t>Nonvolatile Residue
(USP)</t>
  </si>
  <si>
    <t>&lt;= 0.050%</t>
  </si>
  <si>
    <t>1.  Cognis Corporation (Mauldin, SC)
2.  Croda (New Castle, De)</t>
  </si>
  <si>
    <t>Shall meet test</t>
  </si>
  <si>
    <t>A pale yellow to amber colored liquid, free of foreign matter</t>
  </si>
  <si>
    <t>&lt;=10ppm</t>
  </si>
  <si>
    <t>&lt;=3.0%</t>
  </si>
  <si>
    <t>Residue on Ignition
(USP)</t>
  </si>
  <si>
    <t>&lt;=0.25%</t>
  </si>
  <si>
    <t>96 – 108</t>
  </si>
  <si>
    <t>Hydroxyl Value
(USP)</t>
  </si>
  <si>
    <t>Acid Value
(USP)</t>
  </si>
  <si>
    <t>&lt;=2.2</t>
  </si>
  <si>
    <t>Saponification Value
(USP)</t>
  </si>
  <si>
    <t>40 – 50</t>
  </si>
  <si>
    <t>Dow Corning Corporation
(Carrollton, KY)</t>
  </si>
  <si>
    <t>Characteristic, not unpleasant or penetrating odor</t>
  </si>
  <si>
    <t>1.  BASF (Dusseldorf, Germany)
2.  BSAF (Mauldin, SC)</t>
  </si>
  <si>
    <t>Analytical - SHIP_44_14B</t>
  </si>
  <si>
    <t>Meets Specification</t>
  </si>
  <si>
    <t>2BA634R</t>
  </si>
  <si>
    <t>Kirkland Signature Moist Flushable Wipes</t>
  </si>
  <si>
    <t>13.5625 - 13.6875</t>
  </si>
  <si>
    <t>2OA670</t>
  </si>
  <si>
    <t>CasaBella Multi Surface Wipes 40ct.</t>
  </si>
  <si>
    <t>Analytical - Web_NP8535_14.5</t>
  </si>
  <si>
    <t>14.4375 - 14.5625</t>
  </si>
  <si>
    <t>2OD644</t>
  </si>
  <si>
    <t>Monistat Cool Wipes - Feminine Wipe 1ct</t>
  </si>
  <si>
    <t>5AP579TY</t>
  </si>
  <si>
    <t>VS Makeup Remover Inner Packer</t>
  </si>
  <si>
    <t>5CA335TR</t>
  </si>
  <si>
    <t>5EB114IS</t>
  </si>
  <si>
    <t>Chlorascrub Swab Insert</t>
  </si>
  <si>
    <t>5ES273IS</t>
  </si>
  <si>
    <t>Chlorascrub Maxi Swabstick Insert</t>
  </si>
  <si>
    <t>5ES324IS</t>
  </si>
  <si>
    <t>Chlorascrub Swabstick Insert</t>
  </si>
  <si>
    <t>5ES428IS</t>
  </si>
  <si>
    <t>6AP57915</t>
  </si>
  <si>
    <t>VS Makeup Remover Shipper</t>
  </si>
  <si>
    <t>8OA670CK</t>
  </si>
  <si>
    <t>Casabella Quick Clean Glass Cleaning Wipes</t>
  </si>
  <si>
    <t>8OG451KS</t>
  </si>
  <si>
    <t>Casabella Quick Sweep Wet Floor Cleansing Cloths</t>
  </si>
  <si>
    <t>8OG605KS</t>
  </si>
  <si>
    <t>Casabella Quick Sweep Dry Floor Cleaning Cloths</t>
  </si>
  <si>
    <t>8OJ315CK</t>
  </si>
  <si>
    <t>Casabella Quick Clean Multi Surface Cleaning Wipes</t>
  </si>
  <si>
    <t>Active Organics (Lewisville, TX)</t>
  </si>
  <si>
    <t>Light to Medium Amber</t>
  </si>
  <si>
    <t>5.3 + 1.3 / - 1.3 (10% Solution</t>
  </si>
  <si>
    <t>1.26 +/- 0.02</t>
  </si>
  <si>
    <t>1.4725 +/-
0.0055</t>
  </si>
  <si>
    <t>Light to Medium Yellow</t>
  </si>
  <si>
    <t>1.4740 +/-
0.0200</t>
  </si>
  <si>
    <t>1.27 +/- 0.02</t>
  </si>
  <si>
    <t>Takasago Corporation (Rockleigh, New Jersey)</t>
  </si>
  <si>
    <t>Colorless to Pale Yellow</t>
  </si>
  <si>
    <t>1.470 +/- 0.005</t>
  </si>
  <si>
    <t>0.947 +/- 0.010</t>
  </si>
  <si>
    <t>Integrated Botanical Technologies LLC (Ossining, New York)</t>
  </si>
  <si>
    <t>Red Brown Liquid (J&amp;J
TMWW78010)</t>
  </si>
  <si>
    <t>Meets Odor Specification or of Characteristic Odor (J&amp;J TMWW78010)</t>
  </si>
  <si>
    <t>Close Match to Standard (Sample or Spectrum) (J&amp;J TMWW78013)</t>
  </si>
  <si>
    <t>1.371 – 1.382
(20 C) (J&amp;J TMWW78015)</t>
  </si>
  <si>
    <t>14 – 18
(J&amp;J TM7278)</t>
  </si>
  <si>
    <t>Dry Matter @ 105 C for 16 hrs (2 g sample)</t>
  </si>
  <si>
    <t>19.0 – 21.0
(J&amp;J TM7690)</t>
  </si>
  <si>
    <t>3.7 – 4.2
(20 C)
(J&amp;J TMWW78014)</t>
  </si>
  <si>
    <t>International Aromatics, Inc. (Moonachie, NJ)</t>
  </si>
  <si>
    <t>Fruity Floral Musk</t>
  </si>
  <si>
    <t>1.4743 +/- 0.0100</t>
  </si>
  <si>
    <t>1.0841 +/- 0.0100</t>
  </si>
  <si>
    <t>7T4OP485</t>
  </si>
  <si>
    <t>Tate and Lyle
(Decatur, Illinois)</t>
  </si>
  <si>
    <t>&lt; 0.001%
(Pb)</t>
  </si>
  <si>
    <t>7S4OP485</t>
  </si>
  <si>
    <t>Sodium Benzoate NF</t>
  </si>
  <si>
    <t>Sodium Citrate Dihydrate USP</t>
  </si>
  <si>
    <t>Emerald Kalama Chemical (Kalama, WA)</t>
  </si>
  <si>
    <t>White, granular or crystalline powder</t>
  </si>
  <si>
    <t>1.5% Max</t>
  </si>
  <si>
    <t>10 ppm Max</t>
  </si>
  <si>
    <t>Analytical - SHIP_44_2AK</t>
  </si>
  <si>
    <t>Identification 
(NF Monograph)</t>
  </si>
  <si>
    <t>Passes Test
(ID B)</t>
  </si>
  <si>
    <t>Yields an alkaline residue (ROI, ID B)</t>
  </si>
  <si>
    <t>ID for Sodium: Passes Test 
ID for Citrate:Passes Test
(ID A)</t>
  </si>
  <si>
    <t>12 months(test date) / 24 months</t>
  </si>
  <si>
    <t>12 months / 24 months</t>
  </si>
  <si>
    <t>6 months / 12 months</t>
  </si>
  <si>
    <t>Dow Chemical (Freeport, TX)</t>
  </si>
  <si>
    <t>A clear, colorless slightly viscous liquid</t>
  </si>
  <si>
    <t>Slight Caracteristic Odor</t>
  </si>
  <si>
    <t>Chromatographic Purity
(USP)</t>
  </si>
  <si>
    <t>Phenol
(USP)</t>
  </si>
  <si>
    <t>&lt;= 0.1%</t>
  </si>
  <si>
    <t>1.105 - 1.110
(USP)</t>
  </si>
  <si>
    <t>Phenoxyethanol Content
(USP)</t>
  </si>
  <si>
    <t>98.0 - 102.0 %</t>
  </si>
  <si>
    <t>7P4OQ214</t>
  </si>
  <si>
    <t>7R4OP485</t>
  </si>
  <si>
    <t>Citrus Bouquet</t>
  </si>
  <si>
    <t>Yellow to Dark Yellow</t>
  </si>
  <si>
    <t>1.4560 +/-
0.0100</t>
  </si>
  <si>
    <t>0.9460 +/-
0.0100</t>
  </si>
  <si>
    <t>7P4OP485</t>
  </si>
  <si>
    <t>1. Florida Foods (Eustis, FL)
2. Terry Laboratories (Melbourne, FL)</t>
  </si>
  <si>
    <t>Light amber, clear to cloudy liquid</t>
  </si>
  <si>
    <t>1. 1.3490 – 1.3675 (20 C)
2. 1.3610 – 1.3675 (20 C)</t>
  </si>
  <si>
    <t>3.5 – 5.5</t>
  </si>
  <si>
    <t>7O4OU225</t>
  </si>
  <si>
    <t>15 days / 60 days</t>
  </si>
  <si>
    <t>Univar (Middletown, PA)</t>
  </si>
  <si>
    <t>straw-yellow</t>
  </si>
  <si>
    <t>Clear liquid with a chlorine odor</t>
  </si>
  <si>
    <t>11.75 (+/-1.25)
(10% aqueous solution)</t>
  </si>
  <si>
    <t>12.75 (+/-1.25)</t>
  </si>
  <si>
    <t>% NaOCl by weight
(NPTM 366)</t>
  </si>
  <si>
    <t>Phenoxyethanol</t>
  </si>
  <si>
    <t>All Purpose Linen Fragrance</t>
  </si>
  <si>
    <t>Aloe Vera Gel</t>
  </si>
  <si>
    <t>Sodium Hypochlorite 12.5%</t>
  </si>
  <si>
    <t>7O4OS639</t>
  </si>
  <si>
    <t>Calcium Lactate Pentahydrate USP</t>
  </si>
  <si>
    <t>6 months / 60 months</t>
  </si>
  <si>
    <t>Purac (Blair, NE)</t>
  </si>
  <si>
    <t>Practically Odorless</t>
  </si>
  <si>
    <t>Granules or powder</t>
  </si>
  <si>
    <t>7O4OS407</t>
  </si>
  <si>
    <t>20% Chlorhexidine Gluconate Solution Ph. Eur., BP</t>
  </si>
  <si>
    <t>6 months / 24 months</t>
  </si>
  <si>
    <t>Medichem S.A. (Giorna, Spain)</t>
  </si>
  <si>
    <t>Description
(Visual Observation)</t>
  </si>
  <si>
    <t>An almost colorless or paleyellowish liquid</t>
  </si>
  <si>
    <t>Specific Gravity (USP 894)</t>
  </si>
  <si>
    <t>1.06 -1.07</t>
  </si>
  <si>
    <t>≤ 500 ug/mL
(Part I - limit of p-Chloroaniline)
Conforms to USP
Total ≤ 3.0%
(Part II – Total Impurities)</t>
  </si>
  <si>
    <t>Organic Impurities
(USP)</t>
  </si>
  <si>
    <t>20.0% ± 1.0% w/v</t>
  </si>
  <si>
    <t>5.5 -7.0
(pH diluted 1 in 20)
(USP &lt;791&gt;)</t>
  </si>
  <si>
    <t>Alzo International
Sayreville, NJ</t>
  </si>
  <si>
    <t>A clear, colorless liquid</t>
  </si>
  <si>
    <t>LOD
(J&amp;J TM7690)</t>
  </si>
  <si>
    <t>57.0 – 61.0</t>
  </si>
  <si>
    <t>0.970 – 0.980</t>
  </si>
  <si>
    <t>&lt;=800 cps</t>
  </si>
  <si>
    <t>Viscosity
(NPTM 203)</t>
  </si>
  <si>
    <t>pH
(J&amp;J TMWW78014)</t>
  </si>
  <si>
    <t>3.0 – 3.3</t>
  </si>
  <si>
    <t>Limit of Ethylene Glycol and Diethylene Glycol
(USP Monograph –Glycerin –Identification B)</t>
  </si>
  <si>
    <t>&lt;=0.10</t>
  </si>
  <si>
    <t xml:space="preserve">1.  Tate and Lyle (Dayton, Oh)
2.  Archer Daniels Midland (ADM)  (Decatur, Ill) </t>
  </si>
  <si>
    <t>Thin, bluish-white, liquid emulsion concentrate</t>
  </si>
  <si>
    <t>Meets characteristic odor</t>
  </si>
  <si>
    <t>White, fine granules</t>
  </si>
  <si>
    <t>Color of Solution
(USP)</t>
  </si>
  <si>
    <t>≤0.015%</t>
  </si>
  <si>
    <t>Readily Carbonizable Substances
(USP (631))</t>
  </si>
  <si>
    <t>Test solution is not darker than Matching Fluid K</t>
  </si>
  <si>
    <t>Limit of Oxalic Acid
(USP Monograph)</t>
  </si>
  <si>
    <t>≤0.036%</t>
  </si>
  <si>
    <t>Particle Size –Retained 30 Mesh
(J&amp;J TM7344)</t>
  </si>
  <si>
    <t>Particle Size –Retained 100 Mesh
(J&amp;J TM7344)</t>
  </si>
  <si>
    <t>&lt;=5%</t>
  </si>
  <si>
    <t>99.5 – 100.5% (As Anhydrous)</t>
  </si>
  <si>
    <t>&lt;=1.0%</t>
  </si>
  <si>
    <t>≤ 10 ppm</t>
  </si>
  <si>
    <t>≤ 0.1% on 1 g</t>
  </si>
  <si>
    <t>ISP Technologies
(Chatham, NJ)</t>
  </si>
  <si>
    <t>Characteristic Amine</t>
  </si>
  <si>
    <t>Lonza
(Fairlawn, NJ)</t>
  </si>
  <si>
    <t>Identification
(NPTM 400)</t>
  </si>
  <si>
    <t>Formation of white precipitate per test. - Pass</t>
  </si>
  <si>
    <t>Assay
(NPTM 301/434)</t>
  </si>
  <si>
    <t>50.0 ± 2.5 %</t>
  </si>
  <si>
    <t>1.  Lonza (Williamsport, PA)
2.  Arch Chemicals (Rochester, NY)</t>
  </si>
  <si>
    <t>Colorless to Amber</t>
  </si>
  <si>
    <t>Clariant Corporation
(Nipa Biocides)
(Mount Holly, NC)</t>
  </si>
  <si>
    <t>Colorless – Light Yellow</t>
  </si>
  <si>
    <t>Liquid, high viscous</t>
  </si>
  <si>
    <t>1.125 +/- 0.005</t>
  </si>
  <si>
    <t>1.5415 +/- 0.0015</t>
  </si>
  <si>
    <t>PROCTOR &amp; GAMBLE
(CINCINNATI, OH)</t>
  </si>
  <si>
    <t>Color
(USP)</t>
  </si>
  <si>
    <t>Meets USP requirements</t>
  </si>
  <si>
    <t>≥ 1.249</t>
  </si>
  <si>
    <t>Identification
(NPTM 448)</t>
  </si>
  <si>
    <t>Compare to reference standard</t>
  </si>
  <si>
    <t>Related Compounds
(USP (621))</t>
  </si>
  <si>
    <t>≤ 0.1% individual impurity and
≤ 1.0% Total impurity</t>
  </si>
  <si>
    <t>Dow Chemical
(Channahon, IL)</t>
  </si>
  <si>
    <t>Faint Aromatic</t>
  </si>
  <si>
    <t>0.88 +/- 0.01</t>
  </si>
  <si>
    <t>OLD SPEC TEMPLATE</t>
  </si>
  <si>
    <t>FIRMENICH</t>
  </si>
  <si>
    <t>PALE TO MEDIUM YELLOW</t>
  </si>
  <si>
    <t>CHARACTERISTIC/MATCH PREVIOUS SAMPLE</t>
  </si>
  <si>
    <t>LIQUID</t>
  </si>
  <si>
    <t>0.929 - 0.949</t>
  </si>
  <si>
    <t>1.473 - 1.483</t>
  </si>
  <si>
    <t>Opaque, Thin Liquid</t>
  </si>
  <si>
    <t>International Aromatics
(Moonachie, NJ)</t>
  </si>
  <si>
    <t>1.4894 +/- 0.0100</t>
  </si>
  <si>
    <t>1.0215 +/- 0.0100</t>
  </si>
  <si>
    <t>1.  Dow Chemical (Seadrift, TX)
2.  Dow Chemical (Channahon, IL)</t>
  </si>
  <si>
    <t>Ether</t>
  </si>
  <si>
    <t>0.919 + 0.01</t>
  </si>
  <si>
    <t>Dowanol DPnP:  To Match Standard</t>
  </si>
  <si>
    <t>Identification
(NPTM 453)</t>
  </si>
  <si>
    <t>Dowanol PNB:  To Match Standard</t>
  </si>
  <si>
    <t>Xttrium Laboratories
(Chicago, Ill)</t>
  </si>
  <si>
    <t>Clear Solution</t>
  </si>
  <si>
    <t>CHG
(NPTM 370)</t>
  </si>
  <si>
    <t>20.0 ± 1.0% w/v</t>
  </si>
  <si>
    <t>PCA
(NPTM 370)</t>
  </si>
  <si>
    <t>≤ 500 ppm</t>
  </si>
  <si>
    <t>Sensient Colors
(St. Louis, MO)</t>
  </si>
  <si>
    <t>Dark Reddish</t>
  </si>
  <si>
    <t>UV peak, 405 &amp; 632nm ± 5nm</t>
  </si>
  <si>
    <t>Identification
(NPTM 229)</t>
  </si>
  <si>
    <t>UV peak, 530 nm ± 5nm</t>
  </si>
  <si>
    <t>Clear yellow – orange yellow</t>
  </si>
  <si>
    <t>Citrus, Grapefruit, Orange – Characteristic (to match standard)</t>
  </si>
  <si>
    <t>0.885 ± 0.01</t>
  </si>
  <si>
    <t>1.4635 ± 0.01</t>
  </si>
  <si>
    <t>7O4OQ918</t>
  </si>
  <si>
    <t>Fresh Fruity Floral</t>
  </si>
  <si>
    <t>0.9636 (+/- 0.0100)</t>
  </si>
  <si>
    <t>1.4800 (+/-
0.0100)</t>
  </si>
  <si>
    <t>7O4OQ904</t>
  </si>
  <si>
    <t>3 months / 12 months</t>
  </si>
  <si>
    <t>Mobile Liquid</t>
  </si>
  <si>
    <t>0.9200 – 0.9400</t>
  </si>
  <si>
    <t>1.4530 – 1.4730</t>
  </si>
  <si>
    <t>7O4OQ890</t>
  </si>
  <si>
    <t>1. Eastman Chemical Company (Kingsport, TN)
2. Dow Chemical Company (Channahon, IL)</t>
  </si>
  <si>
    <t>Ether-like</t>
  </si>
  <si>
    <t>0.901 – 0.903</t>
  </si>
  <si>
    <t>Water wt %
NPTM 341</t>
  </si>
  <si>
    <t>0.10 Max</t>
  </si>
  <si>
    <t>7O4OQ763</t>
  </si>
  <si>
    <t>Orange Grime Boss Fragrance</t>
  </si>
  <si>
    <t>Pale to light yellow</t>
  </si>
  <si>
    <t>Orange Bouquet</t>
  </si>
  <si>
    <t>0.944 +/- 0.01</t>
  </si>
  <si>
    <t>1.4455 +/- 0.01</t>
  </si>
  <si>
    <t>7O4OQ437</t>
  </si>
  <si>
    <t>Aminomethyl Propanol</t>
  </si>
  <si>
    <t>ANGUS Chemical Conpany (Sterlington, LA)</t>
  </si>
  <si>
    <t>Amine</t>
  </si>
  <si>
    <t>0.9422 +0.0043 / -0.0042</t>
  </si>
  <si>
    <t>7O4OQ342</t>
  </si>
  <si>
    <t>Sport Wipe Fragrance</t>
  </si>
  <si>
    <t>Very pale yellow</t>
  </si>
  <si>
    <t>Citrus Fresh</t>
  </si>
  <si>
    <t>0.9555 ± 0.010</t>
  </si>
  <si>
    <t>1.4605 ± 0.010</t>
  </si>
  <si>
    <t>7O4OQ243</t>
  </si>
  <si>
    <t>Germall II</t>
  </si>
  <si>
    <t>ISP Technologies, Inc.
(Chatham, NJ)</t>
  </si>
  <si>
    <t>Characteristically mild</t>
  </si>
  <si>
    <t>Fine, free-flowing powder</t>
  </si>
  <si>
    <t>7O4OQ229</t>
  </si>
  <si>
    <t>6 months / 36 months</t>
  </si>
  <si>
    <t>Characteristic witch hazel, free from acetous odor</t>
  </si>
  <si>
    <t>4.0 +/- 1.0</t>
  </si>
  <si>
    <t>pH
(USP 791)</t>
  </si>
  <si>
    <t>Total nonvolatile
residue
(USP)</t>
  </si>
  <si>
    <t>&lt; 25 mg/100ml</t>
  </si>
  <si>
    <t>Limit of tannins</t>
  </si>
  <si>
    <t>Peak area at RT of samples is less than std (Reassay only)</t>
  </si>
  <si>
    <t>0.981 +/- 0.002</t>
  </si>
  <si>
    <t>7O4OQ181</t>
  </si>
  <si>
    <t>Premier Specialties, Inc. (Middlesex, NJ)</t>
  </si>
  <si>
    <t>Light Brown/Reddish</t>
  </si>
  <si>
    <t>Characteristic Tea</t>
  </si>
  <si>
    <t>Clear/Hazy Liquid</t>
  </si>
  <si>
    <t>1.435 +/- 0.005</t>
  </si>
  <si>
    <t>1.005 +/- 0.005 (20 C)</t>
  </si>
  <si>
    <t>Triple Tea Blend 691000</t>
  </si>
  <si>
    <t>7O4OM799</t>
  </si>
  <si>
    <t>Refreshing Cucumber Fragrance</t>
  </si>
  <si>
    <t>Colorless to Straw</t>
  </si>
  <si>
    <t>Fruity Floral</t>
  </si>
  <si>
    <t>1.4740 +/-
0.0100</t>
  </si>
  <si>
    <t>1.0377 +/-
0.0100</t>
  </si>
  <si>
    <t>4.857” +/- 0.050”</t>
  </si>
  <si>
    <t>Evonik
(Pandino Italy)</t>
  </si>
  <si>
    <t>Characteristic bland to slight amine</t>
  </si>
  <si>
    <t>5.0 ± 0.5</t>
  </si>
  <si>
    <t>43.0% ± 2.0</t>
  </si>
  <si>
    <t>Intarome 
(Norwood, NJ)</t>
  </si>
  <si>
    <t>White Crystals</t>
  </si>
  <si>
    <t>Aromatic, reminiscent of thyme (match to standard)</t>
  </si>
  <si>
    <t>White solid crystals</t>
  </si>
  <si>
    <t>2OP456LI Burgundy PMS-Q150-1-4 (Burgundy)</t>
  </si>
  <si>
    <t>7O4OQ084</t>
  </si>
  <si>
    <t>Mason Chemical Company (Arlington Heights, IL)</t>
  </si>
  <si>
    <t>Colorless to light straw</t>
  </si>
  <si>
    <t>Pleasant, almond</t>
  </si>
  <si>
    <t>6.0 – 8.0
(10% Solution)</t>
  </si>
  <si>
    <t>76.0 -84.0</t>
  </si>
  <si>
    <t>Maquat MO2525M - 80%</t>
  </si>
  <si>
    <t>7O4OP862</t>
  </si>
  <si>
    <t>Ethanol-SDA 3C, 190 Proof -Corn Based</t>
  </si>
  <si>
    <t>Pharmco (Brookfield, CT)</t>
  </si>
  <si>
    <t>0.8074 – 0.8086</t>
  </si>
  <si>
    <t>7O4OP601</t>
  </si>
  <si>
    <t xml:space="preserve"> Fragrance Symrise Moisture Splash 830644</t>
  </si>
  <si>
    <t>Symrise (Branchburg, NJ)</t>
  </si>
  <si>
    <t>Light odor. Characteristics to match standard</t>
  </si>
  <si>
    <t>Clear pale yellow liquid oil. To match standard</t>
  </si>
  <si>
    <t>7O4OP527</t>
  </si>
  <si>
    <t>Target up &amp; up with Aloe #2 type fragrance</t>
  </si>
  <si>
    <t>0 months / 6 months</t>
  </si>
  <si>
    <t>Pale Yellow</t>
  </si>
  <si>
    <t>Fresh Citrus Floral</t>
  </si>
  <si>
    <t>Liquid- pale yellow</t>
  </si>
  <si>
    <t>1.039 (+/- 0.01)</t>
  </si>
  <si>
    <t>1.486 (+/- 0.01)</t>
  </si>
  <si>
    <t>7O4OP352</t>
  </si>
  <si>
    <t>Mackamine LO</t>
  </si>
  <si>
    <t>3 months / 24 months</t>
  </si>
  <si>
    <t>McIntyre Group LTD
(University Park, IL)</t>
  </si>
  <si>
    <t>Colorless to Yellow</t>
  </si>
  <si>
    <t>7.5 +/- 1.0</t>
  </si>
  <si>
    <t>7O4OP345</t>
  </si>
  <si>
    <t>Euxyl K 701</t>
  </si>
  <si>
    <t>6 months / 18 months</t>
  </si>
  <si>
    <t>Phenoxyethanol-like</t>
  </si>
  <si>
    <t>7O4OP338</t>
  </si>
  <si>
    <t>Caprylyl Methicone</t>
  </si>
  <si>
    <t>Clarity: Clear
Color: Colorless to Yellowish
Form: Liquid</t>
  </si>
  <si>
    <t>1.4125 +/- 0.0020</t>
  </si>
  <si>
    <t>3.00 cst +/- 1.00</t>
  </si>
  <si>
    <t>Kinematic Viscosity @ 25C
(NPTM 203)</t>
  </si>
  <si>
    <t>7O4OP284</t>
  </si>
  <si>
    <t>Grape Fruit Bliss A 297424</t>
  </si>
  <si>
    <t>NA months / 12 months</t>
  </si>
  <si>
    <t>Clear, Yellow liquid</t>
  </si>
  <si>
    <t>Meets the Requirement</t>
  </si>
  <si>
    <t>7O4OP279</t>
  </si>
  <si>
    <t>Tocopheryl Acetate</t>
  </si>
  <si>
    <t>12 months / 36 months</t>
  </si>
  <si>
    <t>1. BASF (Ludwigshafen, Germany)
2. DSM Nutritional Products (Sisseln, Switzerland)</t>
  </si>
  <si>
    <t>Translucent lime green (Translucent Lime Green)</t>
  </si>
  <si>
    <t>JEEN International
(Fairfield, NJ)</t>
  </si>
  <si>
    <t>Off-White to Cream</t>
  </si>
  <si>
    <t xml:space="preserve"> Slightly Characteristic</t>
  </si>
  <si>
    <t>USP (197M):  Close match to standard spectrum</t>
  </si>
  <si>
    <t>Clariant Corporation
(Mount Holly, NC)</t>
  </si>
  <si>
    <t>Cognis
(Cincinnatti, Oh / Thailand)</t>
  </si>
  <si>
    <t>1.436 +/- 0.001</t>
  </si>
  <si>
    <t>1.085 ± 0.005</t>
  </si>
  <si>
    <t>Croda /Uniqema
(New Castle, DE / Croda-Mevisa, Spain)</t>
  </si>
  <si>
    <t>Colorless to dark amber</t>
  </si>
  <si>
    <t>Arch Chemicals
(South Plainfield, NJ)</t>
  </si>
  <si>
    <t>Brown/Fawn (Comparable to standard)</t>
  </si>
  <si>
    <t>Clear to slightly hazy liquid (Comparable to standard)</t>
  </si>
  <si>
    <t>&lt;=2</t>
  </si>
  <si>
    <t>Pale Yellow to Yellow</t>
  </si>
  <si>
    <t>Fresh Floral Green Citrus</t>
  </si>
  <si>
    <t>1.4602 +/- 0.0100</t>
  </si>
  <si>
    <t>0.9788 +/- 0.0100</t>
  </si>
  <si>
    <t>Zhejuang Xinchang Pharmaceutical
(Xinchiang Zhejiang, China)</t>
  </si>
  <si>
    <t>Characteristic – match standard</t>
  </si>
  <si>
    <t>Clear, slightly oily viscous liquid</t>
  </si>
  <si>
    <t xml:space="preserve">Old Spec </t>
  </si>
  <si>
    <t>LONZA</t>
  </si>
  <si>
    <t>WHITE TO OFF WHITE</t>
  </si>
  <si>
    <t>POWDER</t>
  </si>
  <si>
    <t>Croda
(Edison, NJ)</t>
  </si>
  <si>
    <t>Characteristic – Mild, Fruity</t>
  </si>
  <si>
    <t>1.  Evonik (Essen, Germany)
2.  Abitec Corporation (Janesville, WI)</t>
  </si>
  <si>
    <t>Pale Yellow to Yellow Clear Liquid</t>
  </si>
  <si>
    <t>95 +/- 10</t>
  </si>
  <si>
    <t>Yellow to Orange Liquid</t>
  </si>
  <si>
    <t>1.472 ± 0.0100</t>
  </si>
  <si>
    <t>0.9650 ± 0.0100</t>
  </si>
  <si>
    <t>ISP Technologies
(Assonet, MA)</t>
  </si>
  <si>
    <t>White to off-white waxy solid</t>
  </si>
  <si>
    <t>Shall have a faint, Characteristic odor</t>
  </si>
  <si>
    <t>Symrise
(Branchburg, NJ)</t>
  </si>
  <si>
    <t>1.464 +/- 0.005</t>
  </si>
  <si>
    <t>0.983 +/- 0.005</t>
  </si>
  <si>
    <t>Acidity 
(USP/NF)</t>
  </si>
  <si>
    <t>Assay
(USP / NF)</t>
  </si>
  <si>
    <t>96.0 – 102.0%</t>
  </si>
  <si>
    <t>Colorless to light yellow/greenish yellow clear viscous liquid</t>
  </si>
  <si>
    <t>1.447 +/-  0.005</t>
  </si>
  <si>
    <t>0.968 +/- 0.005</t>
  </si>
  <si>
    <t>Dow Corning
(Midland, Mi)</t>
  </si>
  <si>
    <t>7B4OP209</t>
  </si>
  <si>
    <t>Tinogard HS</t>
  </si>
  <si>
    <t>NA months / 60 months</t>
  </si>
  <si>
    <t>BASF
(Grenzach-Wyhlen, Germany)</t>
  </si>
  <si>
    <t>7B4OP118</t>
  </si>
  <si>
    <t>PEG-32 NF</t>
  </si>
  <si>
    <t>BASF Corporation
(Washington, NJ)</t>
  </si>
  <si>
    <t>7B4OP027</t>
  </si>
  <si>
    <t>Abil B88183</t>
  </si>
  <si>
    <t>Waxy, white prill Close Match to Standard</t>
  </si>
  <si>
    <t>24 months / 24 months</t>
  </si>
  <si>
    <t>7B4OD232</t>
  </si>
  <si>
    <t>1. Dow Chemical (Freeport, TX)
2. Lyondel (Pasadena, TX)</t>
  </si>
  <si>
    <t>Propylene Glycol USP</t>
  </si>
  <si>
    <t>7B4OC109</t>
  </si>
  <si>
    <t>Antifoam AF-Emulsion</t>
  </si>
  <si>
    <t>Dow Corning Corporation (Carrollton, KY)</t>
  </si>
  <si>
    <t>7B4OB690</t>
  </si>
  <si>
    <t>VM&amp;P Naphtha HT</t>
  </si>
  <si>
    <t>Shell (Not available)</t>
  </si>
  <si>
    <t>7B4OB521</t>
  </si>
  <si>
    <t>Blue FD&amp;C #1</t>
  </si>
  <si>
    <t>Sensient Colors Inc
(St Louis MO)</t>
  </si>
  <si>
    <t>NA months / 24 months</t>
  </si>
  <si>
    <t>7B4OA242</t>
  </si>
  <si>
    <t>Citric Acid USP Anhydrous Granular</t>
  </si>
  <si>
    <t>Archer Daniels Midland (ADM) (Southport, NC)</t>
  </si>
  <si>
    <t>7B4OA234</t>
  </si>
  <si>
    <t>Actiplex 2883</t>
  </si>
  <si>
    <t>7O4OD419</t>
  </si>
  <si>
    <t>PMC Biogenix
(Memphis, TN)</t>
  </si>
  <si>
    <t>Univar USA
(Morrisville, PA)</t>
  </si>
  <si>
    <t>1.  Shell Chemicals (Ontario Canada)
2.  Exxon Mobil (Baton Rouge, LA)
3.  Dow Chemical (Texas City, Tx)</t>
  </si>
  <si>
    <t>Penta Manufacturing
(Livingston, NJ)</t>
  </si>
  <si>
    <t>Mallinckrodt
(Phillipsburg, NJ)</t>
  </si>
  <si>
    <t>ExxonMobil
(Baytown, TX)</t>
  </si>
  <si>
    <t xml:space="preserve">7A4OQ132                           </t>
  </si>
  <si>
    <t xml:space="preserve">7A4OQ353                           </t>
  </si>
  <si>
    <t xml:space="preserve">7A4OQ595                           </t>
  </si>
  <si>
    <t xml:space="preserve">7A4OX232                           </t>
  </si>
  <si>
    <t>7B4OA160</t>
  </si>
  <si>
    <t>Actiphyte of Comfrey BG50P</t>
  </si>
  <si>
    <t>7B4GB598</t>
  </si>
  <si>
    <t>Pumice</t>
  </si>
  <si>
    <t>12 months / 84 months</t>
  </si>
  <si>
    <t>C. R. Minerals Corporation
(San Juan Pueblo, NM)</t>
  </si>
  <si>
    <t>7B4FD110</t>
  </si>
  <si>
    <t>Boric Acid USP/NF</t>
  </si>
  <si>
    <t>Francais Borax
(Coudekerque-Branche Cedex-
France)</t>
  </si>
  <si>
    <t>7B4AS318</t>
  </si>
  <si>
    <t xml:space="preserve">Polysorbate 80           </t>
  </si>
  <si>
    <t>1. Protameen Chemicals, Inc. (Totowa, NJ)
2. Lonza (Williamsport, PA)
3. Croda Inc (New Castle, DE)</t>
  </si>
  <si>
    <t>7B4AL930</t>
  </si>
  <si>
    <t>Gluconic Acid 50% Technical</t>
  </si>
  <si>
    <t>PMP Fermentation Products, Inc.
(Peoria, Illinois)</t>
  </si>
  <si>
    <t>Penreco
(Karns City, PA)</t>
  </si>
  <si>
    <t>7A4OS639</t>
  </si>
  <si>
    <t>Sodium Phosphate Monobasic, Monohydrate USP</t>
  </si>
  <si>
    <t>7A4OS407</t>
  </si>
  <si>
    <t>Solumed Isopropyl Alcohol 99% USP</t>
  </si>
  <si>
    <t>Transparent, colorless, mobile, volatile liquid</t>
  </si>
  <si>
    <t>12 months / 20 months</t>
  </si>
  <si>
    <t>Shell Chemicals Canada Ltd
(Sarnia, Ontario)</t>
  </si>
  <si>
    <t>7A4OQ890</t>
  </si>
  <si>
    <t>Sodium Metasilicate Pentahydrate</t>
  </si>
  <si>
    <t>Occidental Chemical / OxyChem
(Dallas, TX)</t>
  </si>
  <si>
    <t>Dow Chemical
(Hahnville, LA)</t>
  </si>
  <si>
    <t>Rhodia
(University Park, IL)</t>
  </si>
  <si>
    <t>Marcus Research
(St. Louis, MO)</t>
  </si>
  <si>
    <t>1.  BASF (Gurnee, IL)
2.  Croda (New Castle, DE)</t>
  </si>
  <si>
    <t>Cognis
(Cincinnatti, OH / Dusseldorf , Germany)</t>
  </si>
  <si>
    <t>1.  Equistar Chemicals (Tuscola, IL)
2.  Pharmco Products (Brookfield, CT)</t>
  </si>
  <si>
    <t>1.  Avatar (University Park, IL)
2.  Dow Chemicals (Freeport, TX)
3.  Pan Century Oleochemicals (Jeher, Malaysia)</t>
  </si>
  <si>
    <t>Elias Fragrances
(Brooklyn, NY)</t>
  </si>
  <si>
    <t>Chemical Associates of Illinois
(Akron, Ohio)</t>
  </si>
  <si>
    <t>7A4OQ792</t>
  </si>
  <si>
    <t>Aloe Barbadensis Gel 1:1</t>
  </si>
  <si>
    <t>Terry Laboratories, Inc.
(Melbourne, FL)</t>
  </si>
  <si>
    <t>7A4OQ518</t>
  </si>
  <si>
    <t>BTC 2125M-50% Maquat MQ2525M-50% Barquat 4250Z</t>
  </si>
  <si>
    <t>1. Stepan (Elwood, IL)
2. Mason Chemical Company (Arlington Heights, IL)
3. Lonza, Inc. (Mapleton, IL)</t>
  </si>
  <si>
    <t>7A4OQ260</t>
  </si>
  <si>
    <t>Adult Wipe Fragrance</t>
  </si>
  <si>
    <t>7A4OQ214</t>
  </si>
  <si>
    <t>Sodium Nonoxynol-6-Phosphate</t>
  </si>
  <si>
    <t>AKZO NOBEL
(Houston, TX)</t>
  </si>
  <si>
    <t>7A4OQ203</t>
  </si>
  <si>
    <t>Carbopol Ultrez-10</t>
  </si>
  <si>
    <t>Lubrizol Advanced Materials
(Calvert City, KY)</t>
  </si>
  <si>
    <t>7A4OQ100</t>
  </si>
  <si>
    <t>Crodasinic LS 30</t>
  </si>
  <si>
    <t>Croda Europe Ltd
(East Yorkshire, United Kingdom)</t>
  </si>
  <si>
    <t>7A4OQ084</t>
  </si>
  <si>
    <t>DOW CHEMICAL (Freeport ,TX)</t>
  </si>
  <si>
    <t>PMP Fermentation
(Peoria, Illinois)</t>
  </si>
  <si>
    <t>Evonik Goldschmidt Degussa
(Essen, Germany)</t>
  </si>
  <si>
    <t>Pearl white light yellow pasty</t>
  </si>
  <si>
    <t>Active Concepts, LLC.
(Lincolnton, NC)</t>
  </si>
  <si>
    <t>Croda (Mill Hall, PA)</t>
  </si>
  <si>
    <t>Color: Yellow to amber
Texture: Viscous
Form: Liquid</t>
  </si>
  <si>
    <t>ISP Technologies
(Memmingen, Germany)</t>
  </si>
  <si>
    <t>Clear, water-white to light yellow liquid</t>
  </si>
  <si>
    <t>ISP Technologies, Inc.
(Assonet, MA)</t>
  </si>
  <si>
    <t>Clear, colorless to pale straw liquid</t>
  </si>
  <si>
    <t>1.  Lonza (Williamsport, PA)
2. Rhodia McIntyre Group (University Park, IL)</t>
  </si>
  <si>
    <t>1.  Clariant Corporation (Mount Holly, NC)
2.  N.S. Chemicals (Mumbai, India)</t>
  </si>
  <si>
    <t>1.  US Salt (Watkins Glen, NY)
2.  Cargill Salt (Minnetonka, MN)</t>
  </si>
  <si>
    <t>Tate &amp; Lyle
(Decatur, IL)</t>
  </si>
  <si>
    <t>Drom
(Towaco, NJ)</t>
  </si>
  <si>
    <t>Dow Chemical
(Lockland, OH)</t>
  </si>
  <si>
    <t>ICL PERFORMANCE PRODUCTS
(Lawrence, KS)</t>
  </si>
  <si>
    <t>Givaudan
(Mount Olive, NJ)</t>
  </si>
  <si>
    <t>Rhodia Poliamida Especialidades
(São Paulo, Brazil)</t>
  </si>
  <si>
    <t>Tate &amp; Lyle
(Calle, Columbia)</t>
  </si>
  <si>
    <t>Daicel Chemical
(Arai City, Japan)</t>
  </si>
  <si>
    <t>Arkema
(La Chambre, France)</t>
  </si>
  <si>
    <t>Croda
(New Castle, DE)</t>
  </si>
  <si>
    <t>Dow Chemical
(Freeport, TX)</t>
  </si>
  <si>
    <t>1.  Prayon (Augusta, GA)
2.  ICL Performance Products (Lawrence, KS)</t>
  </si>
  <si>
    <t>Nantong Acetic
(Jiangsu, China)</t>
  </si>
  <si>
    <t>1.  BASF (Jiangsu, China)
2.  Inolex Chemical (Philadelphia, PA)</t>
  </si>
  <si>
    <t>Dow Chemical
(Freeport, Tx)</t>
  </si>
  <si>
    <t>Penta International
(Livingston, NJ)</t>
  </si>
  <si>
    <t>1.  Equistar Chemicals (Tuscola, IL)
2.  Pharmco Products (Brookfield, CT)
3.  Archer Daniels Midland (Decatur, IL)</t>
  </si>
  <si>
    <t>Ueno (Osaka, Japan)</t>
  </si>
  <si>
    <t>Nantong Acetic (Jiangsu, China)</t>
  </si>
  <si>
    <t>DSM Nutritional Products
(Dalry, Scotland)</t>
  </si>
  <si>
    <t>Color:  Platinum-Cobalt Scale
(NPTM 220)</t>
  </si>
  <si>
    <t>≤ 50</t>
  </si>
  <si>
    <t>Transparent, colorless, mobile, volatile liquid
(Changed to "Appearance" Test)</t>
  </si>
  <si>
    <t>An almost colorless or paleyellowish liquid
(Changed to "Appearance" Test)</t>
  </si>
  <si>
    <t>Color:  Platinum-Cobalt Scale
(Kao L.M. No. 4.2190)</t>
  </si>
  <si>
    <t xml:space="preserve"> </t>
  </si>
  <si>
    <t>&lt; 10</t>
  </si>
  <si>
    <t>Conforms to USP
(USP &lt;197k&gt;) (ID A)
Conforms to USP
(USP &lt;201&gt;) (ID B)</t>
  </si>
  <si>
    <t xml:space="preserve">2AD436                             </t>
  </si>
  <si>
    <t>4OD79101</t>
  </si>
  <si>
    <t>Summer's Eve Sensitive Skin Liquid</t>
  </si>
  <si>
    <t>Clear to slightly cloudy solution with characteristic fragrance</t>
  </si>
  <si>
    <t>Description
(CB Fleet GCWI33)</t>
  </si>
  <si>
    <t>pH
(CB Fleet GCWI18)</t>
  </si>
  <si>
    <t>3.4 - 4.1</t>
  </si>
  <si>
    <t>0.24 – 0.36%</t>
  </si>
  <si>
    <t>Analytical - BL_Misc_13A</t>
  </si>
  <si>
    <t>6.8 (± 0.5)</t>
  </si>
  <si>
    <t>M924SH</t>
  </si>
  <si>
    <t>Table Turners No Rinse Sanitizing Wipes</t>
  </si>
  <si>
    <t>8OD53536</t>
  </si>
  <si>
    <t>Crystal Vision Lens Cloths 36ct. Case Lbl</t>
  </si>
  <si>
    <t>Safeway Disinfecting Wipes - Lemon</t>
  </si>
  <si>
    <t>Analytical - Sani_10A</t>
  </si>
  <si>
    <t>7A4AL930</t>
  </si>
  <si>
    <t>Potassium Hydroxide Pellets USP/NF</t>
  </si>
  <si>
    <t>7A4AS162</t>
  </si>
  <si>
    <t>NPTM 448 = NPTM 411
6 months / 24 months</t>
  </si>
  <si>
    <t>Glycerin USP</t>
  </si>
  <si>
    <t>7A4BF774</t>
  </si>
  <si>
    <t xml:space="preserve"> Elias JJ 5424</t>
  </si>
  <si>
    <t>7A4BL625</t>
  </si>
  <si>
    <t>Oliec Acid FCC</t>
  </si>
  <si>
    <t>7A4BQ164</t>
  </si>
  <si>
    <t>DMDM Hydantoin</t>
  </si>
  <si>
    <t>7A4CD419</t>
  </si>
  <si>
    <t>Parachlorometaxylenol USP grade</t>
  </si>
  <si>
    <t>3 months / 48 months</t>
  </si>
  <si>
    <t>7A4FD110</t>
  </si>
  <si>
    <t>Sodium Chloride USP/NF</t>
  </si>
  <si>
    <t>7A4OA234</t>
  </si>
  <si>
    <t>Facial Cleanser Fragrance</t>
  </si>
  <si>
    <t>7A4OA443</t>
  </si>
  <si>
    <t>Malic Acid NF</t>
  </si>
  <si>
    <t>Sodium Thiosulfate</t>
  </si>
  <si>
    <t>7A4OB314</t>
  </si>
  <si>
    <t>Isopropyl alcohol 99% USP</t>
  </si>
  <si>
    <t>6 months / 20 months</t>
  </si>
  <si>
    <t>7A4OB339</t>
  </si>
  <si>
    <t>Isopropyl Alcohol 99% USP</t>
  </si>
  <si>
    <t>7A4OB397</t>
  </si>
  <si>
    <t>3 months / 36 months</t>
  </si>
  <si>
    <t>Benzalkonium Chloride 50%</t>
  </si>
  <si>
    <t>7A4OB690</t>
  </si>
  <si>
    <t>Color and Appearance in same test
6 months / 12 months</t>
  </si>
  <si>
    <t>Isopar L/Isopar K</t>
  </si>
  <si>
    <t>7A4OD310</t>
  </si>
  <si>
    <t>Camphor crystals</t>
  </si>
  <si>
    <t>7A4OF292</t>
  </si>
  <si>
    <t>Acetone NF</t>
  </si>
  <si>
    <t>7A4OF602</t>
  </si>
  <si>
    <t>Avon Dry Facial Fragrance/Watery Floral</t>
  </si>
  <si>
    <t>Sample to be sent to Avon for testing
6 months / 36 months</t>
  </si>
  <si>
    <t>7A4OF774</t>
  </si>
  <si>
    <t>Amsco Odorless Mineral Spirits</t>
  </si>
  <si>
    <t>7A4OG169</t>
  </si>
  <si>
    <t>Dowfax C10L</t>
  </si>
  <si>
    <t>7A4OH247</t>
  </si>
  <si>
    <t>Trisodium Phosphate Crystalline (TSPc)</t>
  </si>
  <si>
    <t>7A4OH460</t>
  </si>
  <si>
    <t>G2 MOD UQ219733/00 Fragrance</t>
  </si>
  <si>
    <t>Salicylic Acid USP</t>
  </si>
  <si>
    <t>NPTM 443 = NPTM 411
6 months / 60 months</t>
  </si>
  <si>
    <t>Triton X-100</t>
  </si>
  <si>
    <t>7A4OQ353</t>
  </si>
  <si>
    <t>Cocamide DEA</t>
  </si>
  <si>
    <t>7A4OQ595</t>
  </si>
  <si>
    <t>Disodium Cocoamphodiacetate</t>
  </si>
  <si>
    <t>7A4OS411</t>
  </si>
  <si>
    <t>Povidone Iodine Powder USP/NF</t>
  </si>
  <si>
    <t>7A4OU870</t>
  </si>
  <si>
    <t>Sodium Lauryl Sulfate</t>
  </si>
  <si>
    <t>7A4OX110</t>
  </si>
  <si>
    <t>Polysorbate 20</t>
  </si>
  <si>
    <t>7A4OX232</t>
  </si>
  <si>
    <t>Alcohol SDA40-190 Proof 3.07 KG/GL</t>
  </si>
  <si>
    <t>7A4OY806</t>
  </si>
  <si>
    <t>Lavendar Oil #856</t>
  </si>
  <si>
    <t>7B4OP279</t>
  </si>
  <si>
    <t>Potassium Sorbate</t>
  </si>
  <si>
    <t>7B4OP601</t>
  </si>
  <si>
    <t>Hexylene Glycol</t>
  </si>
  <si>
    <t>7B4OP862</t>
  </si>
  <si>
    <t>Crodateric LADP-LQ-(AP)</t>
  </si>
  <si>
    <t>7B4OQ084</t>
  </si>
  <si>
    <t>Tergitol 15-S-12</t>
  </si>
  <si>
    <t>7B4OQ209</t>
  </si>
  <si>
    <t>Disodium Phosphate Food Grade</t>
  </si>
  <si>
    <t>7B4OQ214</t>
  </si>
  <si>
    <t>Sorbic Acid/FCC</t>
  </si>
  <si>
    <t>7B4OQ595</t>
  </si>
  <si>
    <t>1. 6 months / 36 months
2. 6 months / 24 months</t>
  </si>
  <si>
    <t>Bronopol</t>
  </si>
  <si>
    <t>7B4OQ794</t>
  </si>
  <si>
    <t>Disodium EDTA-USP</t>
  </si>
  <si>
    <t>7B4OS639</t>
  </si>
  <si>
    <t>Xylitol NF</t>
  </si>
  <si>
    <t>7B4OX110</t>
  </si>
  <si>
    <t>Oleth-10</t>
  </si>
  <si>
    <t>7B4OX232</t>
  </si>
  <si>
    <t>Alcohol SDA40-B 190 Proof</t>
  </si>
  <si>
    <t>7C4AS318</t>
  </si>
  <si>
    <t>Lemon Flavor Citrosynth</t>
  </si>
  <si>
    <t>7C4FD110</t>
  </si>
  <si>
    <t>Sodium Hydroxide Pellets NF/FCC</t>
  </si>
  <si>
    <t>7C4OA160</t>
  </si>
  <si>
    <t>Extrapone Chamomile Special</t>
  </si>
  <si>
    <t>15 months / 18 months</t>
  </si>
  <si>
    <t>7C4OB690</t>
  </si>
  <si>
    <t>Mint Fragrance</t>
  </si>
  <si>
    <t>3 months / 6 months</t>
  </si>
  <si>
    <t>7C4OB853</t>
  </si>
  <si>
    <t>Gantrez ES 225BF</t>
  </si>
  <si>
    <t>7C4OD232</t>
  </si>
  <si>
    <t>Methylparaben NF/USP</t>
  </si>
  <si>
    <t>7C4OD423</t>
  </si>
  <si>
    <t>Polysorbate 20 NF</t>
  </si>
  <si>
    <t>7C4OF250</t>
  </si>
  <si>
    <t>Butylene Glycol</t>
  </si>
  <si>
    <t>7C4OG169</t>
  </si>
  <si>
    <t>Ammonium Chloride</t>
  </si>
  <si>
    <t>7C4OG735</t>
  </si>
  <si>
    <t>Sodium Bicarbonate</t>
  </si>
  <si>
    <t>7C4OP279</t>
  </si>
  <si>
    <t>Sorbic Acid</t>
  </si>
  <si>
    <t>7C4OP338</t>
  </si>
  <si>
    <t>7C4OP601</t>
  </si>
  <si>
    <t>Glycerox 767</t>
  </si>
  <si>
    <t>7C4OP862</t>
  </si>
  <si>
    <t>Green Clean Fragrance</t>
  </si>
  <si>
    <t>7C4OQ595</t>
  </si>
  <si>
    <t>Potassium Sorbate USP/NF/FCC</t>
  </si>
  <si>
    <t>7C4OS639</t>
  </si>
  <si>
    <t>Black Currant Flavor</t>
  </si>
  <si>
    <t>7C4OU218</t>
  </si>
  <si>
    <t>Citric Acid USP Anhydrous E330</t>
  </si>
  <si>
    <t>7C4OX110</t>
  </si>
  <si>
    <t>IPP/IPM/IPS Blend</t>
  </si>
  <si>
    <t>12 months (Reassay only)</t>
  </si>
  <si>
    <t>7D40Q209</t>
  </si>
  <si>
    <t>7D4AB636</t>
  </si>
  <si>
    <t>Benzocaine USP</t>
  </si>
  <si>
    <t>7D4OB853</t>
  </si>
  <si>
    <t>Acetyl Tributyl Citrate</t>
  </si>
  <si>
    <t>7D4OD232</t>
  </si>
  <si>
    <t>Propylparaben USP</t>
  </si>
  <si>
    <t>7D4OG169</t>
  </si>
  <si>
    <t>Glass Wipe Fragrance</t>
  </si>
  <si>
    <t>7D4OP338</t>
  </si>
  <si>
    <t>Equiveda</t>
  </si>
  <si>
    <t>7D4OP485</t>
  </si>
  <si>
    <t>Lactose Whey Protein</t>
  </si>
  <si>
    <t>7D4OP601</t>
  </si>
  <si>
    <t>Euxyl K 702</t>
  </si>
  <si>
    <t>6 months / 17 months</t>
  </si>
  <si>
    <t>7D4OP862</t>
  </si>
  <si>
    <t>Acticide MBS Chem Spec</t>
  </si>
  <si>
    <t>7D4OQ214</t>
  </si>
  <si>
    <t>Disodium EDTA</t>
  </si>
  <si>
    <t>7D4OQ967</t>
  </si>
  <si>
    <t>PEG-75 Lanolin</t>
  </si>
  <si>
    <t>7D4OS639</t>
  </si>
  <si>
    <t>Potassium Chloride USP</t>
  </si>
  <si>
    <t>B39707</t>
  </si>
  <si>
    <t>McKesson Alcohol Prep Pad</t>
  </si>
  <si>
    <t>70 +/- 2</t>
  </si>
  <si>
    <t>2EB339</t>
  </si>
  <si>
    <t>2OA436FR</t>
  </si>
  <si>
    <t>NNC Flushable Moist Wipes 48ct Reseal. Refill</t>
  </si>
  <si>
    <t>2OQ558TP</t>
  </si>
  <si>
    <t>Exact Facial Cleansing Cloths</t>
  </si>
  <si>
    <t>Analytical - Web_NP8530_10.25</t>
  </si>
  <si>
    <t>10.1875 - 11.3125</t>
  </si>
  <si>
    <t>5BQ467SL</t>
  </si>
  <si>
    <t>CVS Night-Time Make-Up Remover Twlts.</t>
  </si>
  <si>
    <t>Analytical - Box_70B</t>
  </si>
  <si>
    <t>6AA436XF2B</t>
  </si>
  <si>
    <t>NNC Unprinted Shipper</t>
  </si>
  <si>
    <t>Analytical - SHIP_40_1T</t>
  </si>
  <si>
    <t>6EA500F48</t>
  </si>
  <si>
    <t>Hygea Flushable Wipes Shipper</t>
  </si>
  <si>
    <t>Analytical - SHIP_40_1U</t>
  </si>
  <si>
    <t>6OQ301S30</t>
  </si>
  <si>
    <t>Skin Effects - Unprinted Shipper</t>
  </si>
  <si>
    <t>Analytical - SHIP_44_2AL</t>
  </si>
  <si>
    <t>6OQ335R30</t>
  </si>
  <si>
    <t>Target Apricot Facial - Unprinted Shipper</t>
  </si>
  <si>
    <t>Analytical - SHIP_40_1V</t>
  </si>
  <si>
    <t>8BB10800</t>
  </si>
  <si>
    <t>PDI Chlorascrub Swabstick Case Label</t>
  </si>
  <si>
    <t>8BS40750</t>
  </si>
  <si>
    <t>Chlorascrub Swabstick Case Label</t>
  </si>
  <si>
    <t>8ES428CK</t>
  </si>
  <si>
    <t>Chlorascrub Compact Swabstick Case Label</t>
  </si>
  <si>
    <t>8OMC192L0</t>
  </si>
  <si>
    <t>Walmart PC Fresh Scent 80ct. Front Lbl</t>
  </si>
  <si>
    <t>Analytical - Label_A55</t>
  </si>
  <si>
    <t>8OMC192L1</t>
  </si>
  <si>
    <t>Walmart PC Fresh Scent Back Lbl 80ct. Tub</t>
  </si>
  <si>
    <t>8OP57900</t>
  </si>
  <si>
    <t>Victoria Secret 15ct. Make up Remover Reseal</t>
  </si>
  <si>
    <t>8OQ558TP</t>
  </si>
  <si>
    <t>Exact Cleansing Cloths 15ct Reseal.</t>
  </si>
  <si>
    <t>Analytical - Label_A56</t>
  </si>
  <si>
    <t>1. Eastman Chemical Company (Kingsport, TN)
2. Dow Chemical Company
(Sea Drift, TX)</t>
  </si>
  <si>
    <t>4BB10301</t>
  </si>
  <si>
    <t>CHG SOLUTION</t>
  </si>
  <si>
    <t>0.872 - 0.883
(20 C)</t>
  </si>
  <si>
    <t>4OU29501</t>
  </si>
  <si>
    <t>Pre-Wax with Benzocaine</t>
  </si>
  <si>
    <t>0.905 +/- 0.005</t>
  </si>
  <si>
    <t>6.0 +/- 0.3</t>
  </si>
  <si>
    <t>Analytical - BL_CHG_03A</t>
  </si>
  <si>
    <t>Analytical - BL_Misc_14A</t>
  </si>
  <si>
    <t>Analytical - Web_NP8760_17.125</t>
  </si>
  <si>
    <t>17.0625 - 17.1875</t>
  </si>
  <si>
    <t>1.8 - 2.2</t>
  </si>
  <si>
    <t>4.290” +/- 0.005”</t>
  </si>
  <si>
    <t>2OP579</t>
  </si>
  <si>
    <t>Victoria Secret 15ct. Makeup Remover TPK</t>
  </si>
  <si>
    <t>5BU16500</t>
  </si>
  <si>
    <t>PDI Sani Cloth AF 50ct Box</t>
  </si>
  <si>
    <t>8AA766CPL</t>
  </si>
  <si>
    <t>BJ's Family &amp; Toddler Moist Wipes</t>
  </si>
  <si>
    <t>8OP579CK</t>
  </si>
  <si>
    <t>VS Make-up Remover Wipes Case Label</t>
  </si>
  <si>
    <t>Analytical - Label_A57</t>
  </si>
  <si>
    <t>2OP280LI</t>
  </si>
  <si>
    <t>Large Deep Well Lid- Bleach Orifice</t>
  </si>
  <si>
    <t>2OP280LI Orange Translucent
T065-2-5
(Translucent Orange)</t>
  </si>
  <si>
    <t>0.035” ± 0.005”</t>
  </si>
  <si>
    <t>38.5 +3.5g/ -2.5g</t>
  </si>
  <si>
    <t>Lid must fit with a tight seal on canister (even when pilfer proof lid stock is required). Reference NPTM 148-Lid Pull Strength. Cap “flip lid” must snap closed.
“Flip lid” opening force to be a minimum of 0.75 lbs.</t>
  </si>
  <si>
    <t>Orifice Diameter</t>
  </si>
  <si>
    <t>Analytical - Lid_17A</t>
  </si>
  <si>
    <t>2OM924SLI</t>
  </si>
  <si>
    <t>Table Turners Sanitizing Wipes Solo Lid</t>
  </si>
  <si>
    <t>8OMC799CS</t>
  </si>
  <si>
    <t>Parent's Choice Baby Wipes Refreshing Cucumber 80ct</t>
  </si>
  <si>
    <t>2AMC1412RJ</t>
  </si>
  <si>
    <t>Parents Choice Fresh Scent Baby Wipes 80ct</t>
  </si>
  <si>
    <t>Analytical - Web_NP8535_13.875</t>
  </si>
  <si>
    <t>13.8125 - 13.9375</t>
  </si>
  <si>
    <t>2OP211</t>
  </si>
  <si>
    <t>Neutrogena Make-Up Remover</t>
  </si>
  <si>
    <t>3OA301</t>
  </si>
  <si>
    <t>48.3 - 56.7</t>
  </si>
  <si>
    <t>0.62 - 1.00 mm (CoA)</t>
  </si>
  <si>
    <t>7.9375 - 8.6875</t>
  </si>
  <si>
    <t>575 - 1225 (CoA)</t>
  </si>
  <si>
    <t>300 - 700 (CoA)</t>
  </si>
  <si>
    <t>Analytical - Applicator_32B</t>
  </si>
  <si>
    <t>Applicators-52.5 gsm Premium Airlaid 8 3/16"</t>
  </si>
  <si>
    <t>5OD454SL</t>
  </si>
  <si>
    <t>Diecut Glued Sleeve w/Finger Tab</t>
  </si>
  <si>
    <t>Analytical - Box_71A</t>
  </si>
  <si>
    <t>5AD45460</t>
  </si>
  <si>
    <t>NNC Lens Cleaning Wipes 60ct Box</t>
  </si>
  <si>
    <t>8FS27350</t>
  </si>
  <si>
    <t>8OD454CL</t>
  </si>
  <si>
    <t>Chlorascrub Maxi Swabstick Case Label</t>
  </si>
  <si>
    <t>NNC Lens Cleaning Wipes 60ct</t>
  </si>
  <si>
    <t>0.25 – 0.36</t>
  </si>
  <si>
    <t>Q365S30</t>
  </si>
  <si>
    <t>Not NY</t>
  </si>
  <si>
    <t>Etival Defi-Age Wipes – 30 Count</t>
  </si>
  <si>
    <t>Q75372</t>
  </si>
  <si>
    <t>Sani-Cart Wipe</t>
  </si>
  <si>
    <t>10.3 – 11.3</t>
  </si>
  <si>
    <t>14.6 – 15.6</t>
  </si>
  <si>
    <t>0.24 – 0.28</t>
  </si>
  <si>
    <t>2OMC8317</t>
  </si>
  <si>
    <t>Clear Web</t>
  </si>
  <si>
    <t>Analytical - Web_NP8420_15.2</t>
  </si>
  <si>
    <t>15.1375 - 15.2625</t>
  </si>
  <si>
    <t>1.4 - 1.8</t>
  </si>
  <si>
    <t>2AQ406BN</t>
  </si>
  <si>
    <t>Analytical - Web_NP8530_14.375</t>
  </si>
  <si>
    <t>CVS Night-Time Cleansing Twlts.</t>
  </si>
  <si>
    <t>2AQ467SLI</t>
  </si>
  <si>
    <t>CVS Nighttime Makeup Remover Cloths</t>
  </si>
  <si>
    <t>Analytical - Lid_01E</t>
  </si>
  <si>
    <t>2BA461R-1</t>
  </si>
  <si>
    <t>Target Up &amp; Up Cleansing Wipes 80ct</t>
  </si>
  <si>
    <t>2BG524</t>
  </si>
  <si>
    <t>Grime Boss Wet Sweeper Cloths 24ct Pilfer</t>
  </si>
  <si>
    <t>6AM929SB</t>
  </si>
  <si>
    <t>Grime Boss Shadow Box</t>
  </si>
  <si>
    <t>E</t>
  </si>
  <si>
    <t>Analytical - SHIP_200_5B</t>
  </si>
  <si>
    <t>Analytical - SHIP_200_5C</t>
  </si>
  <si>
    <t>Analytical - SHIP_200_5D</t>
  </si>
  <si>
    <t>Analytical - SHIP_200_5E</t>
  </si>
  <si>
    <t>6AP13872</t>
  </si>
  <si>
    <t>PDI Sani Cloth AF Large Shipper</t>
  </si>
  <si>
    <t>Analytical - SHIP_32_1BL</t>
  </si>
  <si>
    <t>6BMC667S4J</t>
  </si>
  <si>
    <t>Parent's Choice Club Box - 400ct</t>
  </si>
  <si>
    <t>Analytical - SHIP_32_26A</t>
  </si>
  <si>
    <t>8OMC690PL</t>
  </si>
  <si>
    <t>Parent's Choice Fresh Scent 700ct Club Box</t>
  </si>
  <si>
    <t>8OQ215CS</t>
  </si>
  <si>
    <t>Balea 3 in 1 Cleansing Cloths Case Label</t>
  </si>
  <si>
    <t>5AU27500</t>
  </si>
  <si>
    <t>PDI Sani Cloth AF3 50ct Box</t>
  </si>
  <si>
    <t>5CB10800</t>
  </si>
  <si>
    <t>PDI Chlorascrub Swab</t>
  </si>
  <si>
    <t>5CS41950</t>
  </si>
  <si>
    <t>PDI Chlorascrub Maxi Swabstick Box</t>
  </si>
  <si>
    <t>Kirkland Surface Wipes Orange Scent 55ct CDA</t>
  </si>
  <si>
    <t>Coconut Fatty Acid</t>
  </si>
  <si>
    <t xml:space="preserve">Disodium Cocoamphodiacetate                  </t>
  </si>
  <si>
    <t>7A4OQ132</t>
  </si>
  <si>
    <t>7A4OQ229</t>
  </si>
  <si>
    <t>7E4AS318</t>
  </si>
  <si>
    <t>7E4OD232</t>
  </si>
  <si>
    <t>7E4OP027</t>
  </si>
  <si>
    <t>7E4OP118</t>
  </si>
  <si>
    <t>7E4OP279</t>
  </si>
  <si>
    <t>7E4OP338</t>
  </si>
  <si>
    <t>7E4OP601</t>
  </si>
  <si>
    <t>7E4OS639</t>
  </si>
  <si>
    <t>7F4BP869</t>
  </si>
  <si>
    <t>7F4OA160</t>
  </si>
  <si>
    <t>7F4OD110</t>
  </si>
  <si>
    <t>7F4OP027</t>
  </si>
  <si>
    <t>7F4OP279</t>
  </si>
  <si>
    <t>7F4OP601</t>
  </si>
  <si>
    <t>7G4OA879</t>
  </si>
  <si>
    <t>7G4OP027</t>
  </si>
  <si>
    <t>7G4OP485</t>
  </si>
  <si>
    <t>7G4OP601</t>
  </si>
  <si>
    <t>7H4OP027</t>
  </si>
  <si>
    <t>7H4OP485</t>
  </si>
  <si>
    <t>7H4OP601</t>
  </si>
  <si>
    <t>7J4OP027</t>
  </si>
  <si>
    <t>7J4OP485</t>
  </si>
  <si>
    <t>7J4OP601</t>
  </si>
  <si>
    <t>7K4OP027</t>
  </si>
  <si>
    <t>7K4OP485</t>
  </si>
  <si>
    <t>7K4OP601</t>
  </si>
  <si>
    <t>7L4OP027</t>
  </si>
  <si>
    <t>7L4OP485</t>
  </si>
  <si>
    <t>7L4OP601</t>
  </si>
  <si>
    <t>7M4OP485</t>
  </si>
  <si>
    <t>7M4OP601</t>
  </si>
  <si>
    <t>7N4OP485</t>
  </si>
  <si>
    <t>7O4AQ084</t>
  </si>
  <si>
    <t>7O4AQ500</t>
  </si>
  <si>
    <t>7O4BM301</t>
  </si>
  <si>
    <t>7O4BQ164</t>
  </si>
  <si>
    <t>7O4BU125</t>
  </si>
  <si>
    <t>7O4CQ471</t>
  </si>
  <si>
    <t>7O4OA160</t>
  </si>
  <si>
    <t>7O4OA234</t>
  </si>
  <si>
    <t>7O4OA401</t>
  </si>
  <si>
    <t>7O4OA490</t>
  </si>
  <si>
    <t>7O4OB103</t>
  </si>
  <si>
    <t>7O4OB521</t>
  </si>
  <si>
    <t>7O4OD302</t>
  </si>
  <si>
    <t>7O4OD363</t>
  </si>
  <si>
    <t>7O4OD748</t>
  </si>
  <si>
    <t>7O4OF050</t>
  </si>
  <si>
    <t>7O4OF602</t>
  </si>
  <si>
    <t>7O4OG169</t>
  </si>
  <si>
    <t>7O4OH247</t>
  </si>
  <si>
    <t>7O4OH460</t>
  </si>
  <si>
    <t>7O4OH889</t>
  </si>
  <si>
    <t>7O4OM165</t>
  </si>
  <si>
    <t>7O4OM301</t>
  </si>
  <si>
    <t>7O4OP027</t>
  </si>
  <si>
    <t>7O4OP118</t>
  </si>
  <si>
    <t>7O4OP135</t>
  </si>
  <si>
    <t>7O4OP209</t>
  </si>
  <si>
    <t>7O4OP211</t>
  </si>
  <si>
    <t>Mallinckrodt
(Phillipsburg, NJ)
EZA Chemicals – AKZ O Nobel (Bohus Sweden)</t>
  </si>
  <si>
    <t>Elias JJ 5424</t>
  </si>
  <si>
    <t xml:space="preserve">DMDM Hydantoin </t>
  </si>
  <si>
    <t>1.  Shell Chemicals (Ontario Canada)
2.  Exxon Mobil (Baton Rouge, LA)
3.  Dow Chemical (Texas City, TX)</t>
  </si>
  <si>
    <t>Isopar K</t>
  </si>
  <si>
    <t>2OP638LI</t>
  </si>
  <si>
    <t>Large Deep Well Lid PDI Orifice Translucent Gray</t>
  </si>
  <si>
    <t>Analytical - Lid_13D</t>
  </si>
  <si>
    <t>2OP638LI -Translucent Gray (Translucent Gray)</t>
  </si>
  <si>
    <t>Versene 100</t>
  </si>
  <si>
    <t>Trisodium Citrate Dihydrate, USP</t>
  </si>
  <si>
    <t>Che alcohol SDA40-190 Proof 3.07 KG/GL</t>
  </si>
  <si>
    <t>Che alcohol SDA40-B 190 Proof</t>
  </si>
  <si>
    <t>Croda (New Castle, De)</t>
  </si>
  <si>
    <t>1. Nantong Acetic (Jiangsu, China)
2. Nutrinova Inc. (Frankfurt, Germany)</t>
  </si>
  <si>
    <t>7D4OQ209</t>
  </si>
  <si>
    <t>NP Baby Wipe Fragrance</t>
  </si>
  <si>
    <t>1.5171 +/- 0.0101</t>
  </si>
  <si>
    <t>5.0 +/- 1.0 (5% aqueous solution)</t>
  </si>
  <si>
    <t>Sodium Benzoate NF/FCC</t>
  </si>
  <si>
    <t>Sodium Carbonate Anhydrous</t>
  </si>
  <si>
    <t>Citric Acid Anhydrous - USP</t>
  </si>
  <si>
    <t>11.0 +/- 0.5 (1% Aqueous Solution)</t>
  </si>
  <si>
    <t>Analytical - Chem_01A</t>
  </si>
  <si>
    <t>Analytical - Chem_02A</t>
  </si>
  <si>
    <t>Analytical - Chem_04A</t>
  </si>
  <si>
    <t>Analytical - Chem_07A</t>
  </si>
  <si>
    <t>Analytical - Chem_08A</t>
  </si>
  <si>
    <t>Analytical - Chem_09A</t>
  </si>
  <si>
    <t>Analytical - Chem_10A</t>
  </si>
  <si>
    <t>Analytical - Chem_11A</t>
  </si>
  <si>
    <t>Identification (NPTM 421)</t>
  </si>
  <si>
    <t>Identification (NPTM 437)</t>
  </si>
  <si>
    <t>Identification (NPTM 408b)</t>
  </si>
  <si>
    <t>Identification (NPTM 422)</t>
  </si>
  <si>
    <t>Analytical - Chem_12A</t>
  </si>
  <si>
    <t>Analytical - Chem_13A</t>
  </si>
  <si>
    <t>Analytical - Chem_15A</t>
  </si>
  <si>
    <t>Analytical - Chem_16A</t>
  </si>
  <si>
    <t>Analytical - Chem_17A</t>
  </si>
  <si>
    <t>Analytical - Chem_18A</t>
  </si>
  <si>
    <t>Analytical - Chem_19A</t>
  </si>
  <si>
    <t>Analytical - Chem_20A</t>
  </si>
  <si>
    <t>Analytical - Chem_21A</t>
  </si>
  <si>
    <t>Analytical - Chem_22A</t>
  </si>
  <si>
    <t>Analytical - Chem_23A</t>
  </si>
  <si>
    <t>Analytical - Chem_24A</t>
  </si>
  <si>
    <t>Analytical - Chem_25A</t>
  </si>
  <si>
    <t>Meets requirements (Phosphate)
Meets requirements
(Sodium)</t>
  </si>
  <si>
    <t>Meets Requirement (Citrate)</t>
  </si>
  <si>
    <t>Analytical - Chem_27A</t>
  </si>
  <si>
    <t>Analytical - Chem_29A</t>
  </si>
  <si>
    <t>Analytical - Chem_30A</t>
  </si>
  <si>
    <t>Analytical - Chem_31A</t>
  </si>
  <si>
    <t>Analytical - Chem_32A</t>
  </si>
  <si>
    <t>Analytical - Chem_33A</t>
  </si>
  <si>
    <t>Analytical - Chem_34A</t>
  </si>
  <si>
    <t>Analytical - Chem_36A</t>
  </si>
  <si>
    <t>Analytical - Chem_37A</t>
  </si>
  <si>
    <t>Analytical - Chem_38A</t>
  </si>
  <si>
    <t>Analytical - Chem_39A</t>
  </si>
  <si>
    <t>Analytical - Chem_40A</t>
  </si>
  <si>
    <t>Analytical - Chem_41A</t>
  </si>
  <si>
    <t>Analytical - Chem_42A</t>
  </si>
  <si>
    <t>Analytical - Chem_43A</t>
  </si>
  <si>
    <t>Analytical - Chem_44A</t>
  </si>
  <si>
    <t>Analytical - Chem_45A</t>
  </si>
  <si>
    <t>Analytical - Chem_46A</t>
  </si>
  <si>
    <t>Analytical - Chem_47A</t>
  </si>
  <si>
    <t>Analytical - Chem_48A</t>
  </si>
  <si>
    <t>14 – 18</t>
  </si>
  <si>
    <t>Color
(J&amp;J TM7278)</t>
  </si>
  <si>
    <t>Analytical - Chem_49A</t>
  </si>
  <si>
    <t>Analytical - Chem_50A</t>
  </si>
  <si>
    <t>Analytical - Chem_51A</t>
  </si>
  <si>
    <t>Analytical - Chem_52A</t>
  </si>
  <si>
    <t>Analytical - Chem_58A</t>
  </si>
  <si>
    <t>Analytical - Chem_59A</t>
  </si>
  <si>
    <t>Analytical - Chem_60A</t>
  </si>
  <si>
    <t>Analytical - Chem_61A</t>
  </si>
  <si>
    <t>Analytical - Chem_62A</t>
  </si>
  <si>
    <t>Analytical - Chem_63A</t>
  </si>
  <si>
    <t>Analytical - Chem_65A</t>
  </si>
  <si>
    <t>Analytical - Chem_66A</t>
  </si>
  <si>
    <t>Analytical - Chem_68A</t>
  </si>
  <si>
    <t>Analytical - Chem_69A</t>
  </si>
  <si>
    <t>Analytical - Chem_80A</t>
  </si>
  <si>
    <t>Analytical - Chem_82A</t>
  </si>
  <si>
    <t>Analytical - Chem_83A</t>
  </si>
  <si>
    <t>Analytical - Chem_84A</t>
  </si>
  <si>
    <t>Analytical - Chem_86A</t>
  </si>
  <si>
    <t>Analytical - Chem_88A</t>
  </si>
  <si>
    <t>Analytical - Chem_89A</t>
  </si>
  <si>
    <t>Analytical - Chem_90A</t>
  </si>
  <si>
    <t>Analytical - Chem_91A</t>
  </si>
  <si>
    <t>Analytical - Chem_92A</t>
  </si>
  <si>
    <t>Analytical - Chem_72A</t>
  </si>
  <si>
    <t>Analytical - Chem_70A</t>
  </si>
  <si>
    <t>Analytical - Chem_74A</t>
  </si>
  <si>
    <t>Analytical - Chem_75A</t>
  </si>
  <si>
    <t>Analytical - Chem_76A</t>
  </si>
  <si>
    <t>Analytical - Chem_77A</t>
  </si>
  <si>
    <t>Analytical - Chem_78A</t>
  </si>
  <si>
    <t>Analytical - Chem_79A</t>
  </si>
  <si>
    <t>Analytical - Chem_81A</t>
  </si>
  <si>
    <t>Analytical - Chem_71A</t>
  </si>
  <si>
    <t>Analytical - Chem_93A</t>
  </si>
  <si>
    <t>Analytical - Chem_94A</t>
  </si>
  <si>
    <t>Analytical - Chem_95A</t>
  </si>
  <si>
    <t>Analytical - Chem_96A</t>
  </si>
  <si>
    <t>Analytical - Chem_97A</t>
  </si>
  <si>
    <t>Analytical - Chem_99A</t>
  </si>
  <si>
    <t>Analytical - Chem_100A</t>
  </si>
  <si>
    <t>Analytical - Chem_101A</t>
  </si>
  <si>
    <t>D/C RSC w/ Hand Holes</t>
  </si>
  <si>
    <t>Matches Standard
(NA)</t>
  </si>
  <si>
    <t>C22370</t>
  </si>
  <si>
    <t>PDI Sterile Saline Wipes</t>
  </si>
  <si>
    <t>H15880</t>
  </si>
  <si>
    <t>3.0 – 5.0</t>
  </si>
  <si>
    <t>Target 1000ct Anti-Bac Bulk Shipper</t>
  </si>
  <si>
    <t>62.6 – 69.2</t>
  </si>
  <si>
    <t>Analytical - Chem_06B</t>
  </si>
  <si>
    <t>Formation of precipitate per test. - Pass</t>
  </si>
  <si>
    <t>Formation of precipitate per test - Pass</t>
  </si>
  <si>
    <t>Analytical - Chem_177A</t>
  </si>
  <si>
    <t>Analytical - Chem_176A</t>
  </si>
  <si>
    <t>Analytical - Chem_174A</t>
  </si>
  <si>
    <t>Analytical - Chem_173A</t>
  </si>
  <si>
    <t>Analytical - Chem_170A</t>
  </si>
  <si>
    <t>Analytical - Chem_169A</t>
  </si>
  <si>
    <t>Analytical - Chem_168A</t>
  </si>
  <si>
    <t>Analytical - Chem_167A</t>
  </si>
  <si>
    <t>Analytical - Chem_166A</t>
  </si>
  <si>
    <t>Analytical - Chem_165A</t>
  </si>
  <si>
    <t>Analytical - Chem_163A</t>
  </si>
  <si>
    <t>Analytical - Chem_162A</t>
  </si>
  <si>
    <t>Analytical - Chem_159A</t>
  </si>
  <si>
    <t>Analytical - Chem_158A</t>
  </si>
  <si>
    <t>Analytical - Chem_157A</t>
  </si>
  <si>
    <t>Analytical - Chem_156A</t>
  </si>
  <si>
    <t>Analytical - Chem_155A</t>
  </si>
  <si>
    <t>Analytical - Chem_153A</t>
  </si>
  <si>
    <t>Analytical - Chem_150A</t>
  </si>
  <si>
    <t>Analytical - Chem_149A</t>
  </si>
  <si>
    <t>Analytical - Chem_148A</t>
  </si>
  <si>
    <t>Analytical - Chem_147A</t>
  </si>
  <si>
    <t>Analytical - Chem_146A</t>
  </si>
  <si>
    <t>Analytical - Chem_145A</t>
  </si>
  <si>
    <t>Analytical - Chem_144A</t>
  </si>
  <si>
    <t>Analytical - Chem_143A</t>
  </si>
  <si>
    <t>Analytical - Chem_142A</t>
  </si>
  <si>
    <t>Analytical - Chem_141A</t>
  </si>
  <si>
    <t>Analytical - Chem_140A</t>
  </si>
  <si>
    <t>Analytical - Chem_139A</t>
  </si>
  <si>
    <t>Analytical - Chem_138A</t>
  </si>
  <si>
    <t>Analytical - Chem_137A</t>
  </si>
  <si>
    <t>Analytical - Chem_136A</t>
  </si>
  <si>
    <t>Analytical - Chem_135A</t>
  </si>
  <si>
    <t>Analytical - Chem_133A</t>
  </si>
  <si>
    <t>Analytical - Chem_132A</t>
  </si>
  <si>
    <t>Analytical - Chem_131A</t>
  </si>
  <si>
    <t>Analytical - Chem_130A</t>
  </si>
  <si>
    <t>Analytical - Chem_129A</t>
  </si>
  <si>
    <t>Analytical - Chem_127A</t>
  </si>
  <si>
    <t>Analytical - Chem_126A</t>
  </si>
  <si>
    <t>Analytical - Chem_125A</t>
  </si>
  <si>
    <t>Analytical - Chem_121A</t>
  </si>
  <si>
    <t>Analytical - Chem_119A</t>
  </si>
  <si>
    <t>Analytical - Chem_116A</t>
  </si>
  <si>
    <t>Analytical - Chem_113A</t>
  </si>
  <si>
    <t>Analytical - Chem_111A</t>
  </si>
  <si>
    <t>Analytical - Chem_109A</t>
  </si>
  <si>
    <t>Analytical - Chem_108A</t>
  </si>
  <si>
    <t>Analytical - Chem_106A</t>
  </si>
  <si>
    <t>Analytical - Chem_103A</t>
  </si>
  <si>
    <t>Analytical - Chem_102A</t>
  </si>
  <si>
    <t>Benzalkonium Chloride 50%-Barquat 50-65</t>
  </si>
  <si>
    <t>Takasago Pomegranate 4865/3</t>
  </si>
  <si>
    <t>Takasago Milk Proteins 4866/3</t>
  </si>
  <si>
    <t>Actiphyte of Japanese Green Tea BG50P</t>
  </si>
  <si>
    <t>Actiphyte of Cucumber GL</t>
  </si>
  <si>
    <t>Benzalkonium Chloride 50% NF</t>
  </si>
  <si>
    <t>Sodium Citrate USP</t>
  </si>
  <si>
    <t>Fruitliquid Pomegranate BG</t>
  </si>
  <si>
    <t>Optivegetol Green Tea P108 Hydro</t>
  </si>
  <si>
    <t>Nipaguard IPF</t>
  </si>
  <si>
    <t>Magnesium Chloride Hexahydrate USP</t>
  </si>
  <si>
    <t>Tetrasodium Edetate</t>
  </si>
  <si>
    <t>Isononyl Isononanoate</t>
  </si>
  <si>
    <t>SD Alcohol 40-B 200 Proof</t>
  </si>
  <si>
    <t>Bisabolol</t>
  </si>
  <si>
    <t>Dermol ISP</t>
  </si>
  <si>
    <t>DUB PTO</t>
  </si>
  <si>
    <t>Tegosoft CO</t>
  </si>
  <si>
    <t>Glycerin</t>
  </si>
  <si>
    <t>Actiphyte of Aloe Vera 10 Fold GL</t>
  </si>
  <si>
    <t>Menthol USP</t>
  </si>
  <si>
    <t>Dow Corning Fluid</t>
  </si>
  <si>
    <t>Emulgade CM</t>
  </si>
  <si>
    <t>Citric Acid USP</t>
  </si>
  <si>
    <t>Integra 44</t>
  </si>
  <si>
    <t>Acticide IMS</t>
  </si>
  <si>
    <t>Isopropyl alcohol 99% USP-Inline</t>
  </si>
  <si>
    <t>Update Verified</t>
  </si>
  <si>
    <t>Dimensions Updated</t>
  </si>
  <si>
    <t>2XQ551LI</t>
  </si>
  <si>
    <t>Large Deep Well Lid 560 Orifice Translucent Purple</t>
  </si>
  <si>
    <t>2XQ551LI – Translucent Purple
T505-2-3
(Translucent Purple)</t>
  </si>
  <si>
    <t>Lid must fit with a tight seal on canister (even when pilfer proof lid stock is required). Reference NPTM 148-Lid Pull Strength. Cap “flip lid” must snap closed. “Flip lid” opening force to be a minimum of 0.75 lbs.</t>
  </si>
  <si>
    <t>38.5 g +/- 2.5 g</t>
  </si>
  <si>
    <t>Analytical - Lid_03I</t>
  </si>
  <si>
    <t>2CQ467R</t>
  </si>
  <si>
    <t>CVS Night-Time Make-Up Remover 25ct</t>
  </si>
  <si>
    <t>Analytical - Web_NP8550_11.75</t>
  </si>
  <si>
    <t>11.6875 - 11.8125</t>
  </si>
  <si>
    <t>37.8 - 48.2</t>
  </si>
  <si>
    <t>2OA119R</t>
  </si>
  <si>
    <t>Target Up &amp; Up Toddler Wipes 48ct</t>
  </si>
  <si>
    <t>Analytical - Web_NP8530_12.375</t>
  </si>
  <si>
    <t>2OA119S3B</t>
  </si>
  <si>
    <t>Target Up &amp; Up Toddler Wipes 144ct</t>
  </si>
  <si>
    <t>Analytical - Web_NP9225_11.0</t>
  </si>
  <si>
    <t>2OD646</t>
  </si>
  <si>
    <t>Crystal Vision Lens Cloths</t>
  </si>
  <si>
    <t>2OMC799R</t>
  </si>
  <si>
    <t>Parent's Choice Refreshing Cucumber Baby Wipes 80ct</t>
  </si>
  <si>
    <t>5AB432FA</t>
  </si>
  <si>
    <t>Target Alcohol Prep Pads 100ct Box</t>
  </si>
  <si>
    <t>Analytical - Box_01Z</t>
  </si>
  <si>
    <t>6AP63884</t>
  </si>
  <si>
    <t>PDI Sani Cloth AF3 Shipper</t>
  </si>
  <si>
    <t>8AP61500</t>
  </si>
  <si>
    <t>Sani Professional NoroCloth 75ct</t>
  </si>
  <si>
    <t>8OB432CL</t>
  </si>
  <si>
    <t>Target Alcohol Prep Pads Sterile 100ct Case Label</t>
  </si>
  <si>
    <t>1.005 +/- 0.001 (20 C)</t>
  </si>
  <si>
    <t>Analytical - Chem_181A</t>
  </si>
  <si>
    <t>4.841” ± 0.010”</t>
  </si>
  <si>
    <t>1.473” ± 0.005”</t>
  </si>
  <si>
    <t>0.040”±0.005”</t>
  </si>
  <si>
    <t>6OM924CB</t>
  </si>
  <si>
    <t>Table Turner 9Pk - Backspin</t>
  </si>
  <si>
    <t>ITW STACK MASTER 2600</t>
  </si>
  <si>
    <t>Has caliper spec</t>
  </si>
  <si>
    <t>2OP728</t>
  </si>
  <si>
    <t>Balea Antibacterial Wipes - 20ct</t>
  </si>
  <si>
    <t>Analytical - Web_NP8508_6.88</t>
  </si>
  <si>
    <t>6.8175 - 6.9425</t>
  </si>
  <si>
    <t>5AP728TY</t>
  </si>
  <si>
    <t>Balea Antibacterial Wipes Tray</t>
  </si>
  <si>
    <t>8OM120BL</t>
  </si>
  <si>
    <t>Biodegradable Wipes Burst Label</t>
  </si>
  <si>
    <t>Analytical - Label_A58</t>
  </si>
  <si>
    <t>8OM120EZRF</t>
  </si>
  <si>
    <t>Biodegradable Wipes Reseal. Label</t>
  </si>
  <si>
    <t>8OP72800</t>
  </si>
  <si>
    <t>Balea Antibacterial Reseal. Label</t>
  </si>
  <si>
    <t>Clear, Colorless Solution</t>
  </si>
  <si>
    <t>Formaldehyde, Free
(Kao L.M. No. 4.2595)</t>
  </si>
  <si>
    <t>Formaldehyde, Total
(Kao L.M. No. 4.2593)</t>
  </si>
  <si>
    <t>&lt;= 2%</t>
  </si>
  <si>
    <t>&gt;= 17%</t>
  </si>
  <si>
    <t>6OM924TY</t>
  </si>
  <si>
    <t>Table Turner 9PK-Backspin</t>
  </si>
  <si>
    <t>Analytical - SHIP_29_3A</t>
  </si>
  <si>
    <t>Analytical - Box_01AA</t>
  </si>
  <si>
    <t xml:space="preserve">Sani Hands Professional 100ct               </t>
  </si>
  <si>
    <t>Citrus/Orange/Grapefruit Fragrance for Lens Wipes</t>
  </si>
  <si>
    <t>Alcohol Characteristic
{Alcohol}</t>
  </si>
  <si>
    <t>Dowanol DPnP</t>
  </si>
  <si>
    <t>Butoxyethanol</t>
  </si>
  <si>
    <t>Dowanol PnB</t>
  </si>
  <si>
    <t>B10300</t>
  </si>
  <si>
    <t>0.59 ± 0.09</t>
  </si>
  <si>
    <t>69.15 ± 2.85</t>
  </si>
  <si>
    <t>100 Maximum</t>
  </si>
  <si>
    <t>Analytical - Chlorascrub_03A</t>
  </si>
  <si>
    <t>PDI CHG Prep Pad</t>
  </si>
  <si>
    <t xml:space="preserve">A284S48 </t>
  </si>
  <si>
    <t>Prep H Wipes 48 Solo Canada 0556-21</t>
  </si>
  <si>
    <t>C33400</t>
  </si>
  <si>
    <t>McKesson LG Sterile Alcohol</t>
  </si>
  <si>
    <t>5CD53530</t>
  </si>
  <si>
    <t>Crystal Vision Lens Cloths 30ct Box</t>
  </si>
  <si>
    <t>5DD45430</t>
  </si>
  <si>
    <t>NNC Lens Cleaning Wipes 30ct Box.</t>
  </si>
  <si>
    <t>2CD454</t>
  </si>
  <si>
    <t>NNC Lens Cleaning Wipes 1ct.</t>
  </si>
  <si>
    <t>6AMC9603BDL</t>
  </si>
  <si>
    <t>Parent's Choice Unprinted Shipper</t>
  </si>
  <si>
    <t>Analytical - SHIP_44_2AM</t>
  </si>
  <si>
    <t>8XM037CPL</t>
  </si>
  <si>
    <t>Target Up &amp; Up Baby Wipes Sensitive 480ct</t>
  </si>
  <si>
    <t>8XM076CPL</t>
  </si>
  <si>
    <t>Target Up &amp; Up Baby Wipes Scented 528ct</t>
  </si>
  <si>
    <t>8OP63801</t>
  </si>
  <si>
    <t>PDI Sani Cloth AF3 65ct</t>
  </si>
  <si>
    <t>6AA119S6</t>
  </si>
  <si>
    <t>Target Up &amp; Up Toddler Wipes 288ct.</t>
  </si>
  <si>
    <t>Analytical - SHIP_32_27A</t>
  </si>
  <si>
    <t>Target Up &amp; Up Toddler Wipes 432ct.</t>
  </si>
  <si>
    <t>6AA119S9</t>
  </si>
  <si>
    <t>Analytical - SHIP_32_27B</t>
  </si>
  <si>
    <t>8OQ543CK</t>
  </si>
  <si>
    <t>Family Solutions Makeup Remover Twlts.</t>
  </si>
  <si>
    <t>8OQ449CS</t>
  </si>
  <si>
    <t>Target Up &amp; Up Makeup Remover</t>
  </si>
  <si>
    <t>2OA899R</t>
  </si>
  <si>
    <t>Pudgies Unsct. Baby Wipes 72ct</t>
  </si>
  <si>
    <t>Analytical - Web_NP8530_15.0</t>
  </si>
  <si>
    <t>14.9375 - 15.0625</t>
  </si>
  <si>
    <t>2OQ543R</t>
  </si>
  <si>
    <t>Family Dollar Makeup Remover Twlts. 25ct</t>
  </si>
  <si>
    <t>Analytical - Web_NP8530_11.75</t>
  </si>
  <si>
    <t>2BM420R</t>
  </si>
  <si>
    <t>Target 80ct Sensitive Baby Wipes</t>
  </si>
  <si>
    <t>Analytical - Web_NP8535_15.0</t>
  </si>
  <si>
    <t>Tall Cup Canister Lid Translucent Teal</t>
  </si>
  <si>
    <t>Translucent Teal 505-5-4
(Translucent Teal)</t>
  </si>
  <si>
    <t>Diameter Over Snap
Bead</t>
  </si>
  <si>
    <t>3.070” ± 0.020”</t>
  </si>
  <si>
    <t>Orifice Flap Thickness = Orifice Thickness</t>
  </si>
  <si>
    <t>Analytical - Lid_18A</t>
  </si>
  <si>
    <t>2BA436XF2B</t>
  </si>
  <si>
    <t>Analytical - Web_NP9225_8.5</t>
  </si>
  <si>
    <t>2CM321R</t>
  </si>
  <si>
    <t>Kirkland Signature Baby Wipes Unsct. 100ct</t>
  </si>
  <si>
    <t>16.3125 - 16.4375</t>
  </si>
  <si>
    <t>Asepti Wipe Canadian 180ct Can</t>
  </si>
  <si>
    <t>PDI Sani Hands ALC</t>
  </si>
  <si>
    <t>10.30 – 11.30</t>
  </si>
  <si>
    <t>4AP30801</t>
  </si>
  <si>
    <t>Aveeno Aqua Make-Up Remover</t>
  </si>
  <si>
    <t>White to Off-White
(J&amp;J TMWW78010)</t>
  </si>
  <si>
    <t>Opaque
(J&amp;J TMWW78010)</t>
  </si>
  <si>
    <t>FORMULA DESCRIPTION</t>
  </si>
  <si>
    <t>TEXTURE (TACTILE FEEL)</t>
  </si>
  <si>
    <t>CLARITY</t>
  </si>
  <si>
    <t>Liquid with no evidence of phase separation
(J&amp;J TMWW78010)</t>
  </si>
  <si>
    <t>DISPERSED PARTICLES</t>
  </si>
  <si>
    <t>Spreads easily with medium slip Some residue after drying
(J&amp;J TMWW78010)</t>
  </si>
  <si>
    <t>No visible undispersed particle
(J&amp;J TMWW78010)</t>
  </si>
  <si>
    <t>Characteristic odor of Meadow Mist RQ-1222 BR fragrance consisting of floral with citrus notes. No objectionable off-odors
(J&amp;J TMWW78010)</t>
  </si>
  <si>
    <t>5.0 – 6.0
(J&amp;J TMWW78014)</t>
  </si>
  <si>
    <t>0.031 – 0.043
(J&amp;J TM-003725)</t>
  </si>
  <si>
    <t>0.53 – 0.71
(J&amp;J TM-003725)</t>
  </si>
  <si>
    <t>Analytical - BL_NEUT_05A</t>
  </si>
  <si>
    <t>2BA446TP</t>
  </si>
  <si>
    <t>NNC Flushable Moist Wipes 16ct</t>
  </si>
  <si>
    <t>Analytical - Web_NP8508_9.375</t>
  </si>
  <si>
    <t>9.3125 - 9.4375</t>
  </si>
  <si>
    <t>2FB114</t>
  </si>
  <si>
    <t>PDI Chlorascrub Swab Packette</t>
  </si>
  <si>
    <t>2FS324</t>
  </si>
  <si>
    <t>2FS407</t>
  </si>
  <si>
    <t>2FS419</t>
  </si>
  <si>
    <t>2FS428_</t>
  </si>
  <si>
    <t>Chlorascrub Swabstick</t>
  </si>
  <si>
    <t>PDI Chlorascrub Swabstick Packette</t>
  </si>
  <si>
    <t>PDI Chlorascrub Maxi Swabstick</t>
  </si>
  <si>
    <t>Analytical - Web_NP3860_13.0</t>
  </si>
  <si>
    <t>5CS40750</t>
  </si>
  <si>
    <t>PDI Chlorascrub Swabstick Box</t>
  </si>
  <si>
    <t>Analytical - Web_NP3860_18.0</t>
  </si>
  <si>
    <t>Chlorascrub Swabstick.</t>
  </si>
  <si>
    <t>Check</t>
  </si>
  <si>
    <t>Dimension Tolerance is 1/8"</t>
  </si>
  <si>
    <t>7A4OP211</t>
  </si>
  <si>
    <t>Carbopol Ultrez - 10</t>
  </si>
  <si>
    <t>1. Lubrizol Advanced Materials Europe BVBA (Antwerp, Belgium)
2. Lubrizol Advanced Materials (Calvert City, KY)</t>
  </si>
  <si>
    <t>Q46705</t>
  </si>
  <si>
    <t>CVS Night Calming Facial – 5 Count</t>
  </si>
  <si>
    <t>Indiana Product</t>
  </si>
  <si>
    <t>Glycacil-NP</t>
  </si>
  <si>
    <t>Crystals or crystalline powder
(Crystals/crystalline powder)</t>
  </si>
  <si>
    <t>Feminine Hygiene Wipe Fragrance</t>
  </si>
  <si>
    <t>SDM Balea Kids Antibacterial 20ct Travel Pack</t>
  </si>
  <si>
    <t>2FB108</t>
  </si>
  <si>
    <t>2OH592</t>
  </si>
  <si>
    <t>PDI Sani Cloth AF3 1ct. Packette</t>
  </si>
  <si>
    <t>6AH59200</t>
  </si>
  <si>
    <t>PDI Sani Cloth AF Shipper</t>
  </si>
  <si>
    <t>6AU26595</t>
  </si>
  <si>
    <t>PDI Sani Cloth Bleach Shipper</t>
  </si>
  <si>
    <t>Kirkland Surface Wipes Fresh Scent 65 ct CDA</t>
  </si>
  <si>
    <t>8OA544CK</t>
  </si>
  <si>
    <t>8OA999PL</t>
  </si>
  <si>
    <t>8OP13800</t>
  </si>
  <si>
    <t>8OP13801</t>
  </si>
  <si>
    <t>8OP46100</t>
  </si>
  <si>
    <t>8OP46101</t>
  </si>
  <si>
    <t>8OP63800</t>
  </si>
  <si>
    <t>8OP278F0</t>
  </si>
  <si>
    <t>8OA119KS</t>
  </si>
  <si>
    <t>Up &amp; Up Target Toddler Wipes Flushable 48ct Case Label</t>
  </si>
  <si>
    <t>Grime Boss Heavy Duty Hand Cleaning Wipes 10ct Bulk</t>
  </si>
  <si>
    <t>PDI Sani Cloth AF3 Large Front Label</t>
  </si>
  <si>
    <t>PDI Sani Cloth AF3 Large Back Label</t>
  </si>
  <si>
    <t>Target Hard Surface Sanitizing Wipes No Rinse Front Lbl</t>
  </si>
  <si>
    <t>Target Hard Surface Sanitizing Wipes No Rinse Back Lbl</t>
  </si>
  <si>
    <t>Crystals or crystalline Powder
(Crystals/crystalline powder)</t>
  </si>
  <si>
    <t>Characteristic – match standard
(To Match Standard)</t>
  </si>
  <si>
    <t>Polysorbate 80</t>
  </si>
  <si>
    <t>Slightly Characteristic</t>
  </si>
  <si>
    <t>Characteristic/ match previous sample
(match previous sample)</t>
  </si>
  <si>
    <t>CHARACTERISTIC/MATCH PREVIOUS SAMPLE
(match previous sample)</t>
  </si>
  <si>
    <t>Verify that the material is packaged in suitable containers to protect the contents from contamination and deterioration in normal shipment and storage. Evidence of contamination will cause rejection of shipment</t>
  </si>
  <si>
    <t>Analytical - Chem_107A</t>
  </si>
  <si>
    <t>2AM667R</t>
  </si>
  <si>
    <t>Parent's Choice Baby Wipes 100ct</t>
  </si>
  <si>
    <t>8OM930PB</t>
  </si>
  <si>
    <t>8OM960PL</t>
  </si>
  <si>
    <t>8OMC850UP</t>
  </si>
  <si>
    <t>Parents Choice Bundle - UPC Over Label</t>
  </si>
  <si>
    <t>8OMC960UP</t>
  </si>
  <si>
    <t>8OP585SI</t>
  </si>
  <si>
    <t>Analytical - Label_A59</t>
  </si>
  <si>
    <t>Analytical - Label_A60</t>
  </si>
  <si>
    <t>Panthenol-Cosmetic Grade</t>
  </si>
  <si>
    <t>2OP134</t>
  </si>
  <si>
    <t>Canister Medium Tapered White 4.1"</t>
  </si>
  <si>
    <t>9.5 +/- 0.5</t>
  </si>
  <si>
    <t>0.985 +/- 0.005</t>
  </si>
  <si>
    <t>4AQ22801</t>
  </si>
  <si>
    <t>All Purpose Linen</t>
  </si>
  <si>
    <t>Analytical - BL_Misc_06D</t>
  </si>
  <si>
    <t>P30895</t>
  </si>
  <si>
    <t>Aveeno Ultra Calming Make-Up Removing Wipes</t>
  </si>
  <si>
    <t>7A4OK459</t>
  </si>
  <si>
    <t>5OQ558TR</t>
  </si>
  <si>
    <t>15ct. Facial Tray</t>
  </si>
  <si>
    <t>2OQ449R</t>
  </si>
  <si>
    <t>Target Up &amp; Up Makeup Remover Twlts. 25ct</t>
  </si>
  <si>
    <t>6AP61572</t>
  </si>
  <si>
    <t>Sani Professional - NoroCloth Germicidal Wipes</t>
  </si>
  <si>
    <t>8OM929CPL</t>
  </si>
  <si>
    <t>Grime Boss Hand Wipes 120ct Pallet Label</t>
  </si>
  <si>
    <t>Analytical - Web_NP8535_11.75</t>
  </si>
  <si>
    <t>Fragrance Floresta 443-115</t>
  </si>
  <si>
    <t>Fresh Fougere Fragrance</t>
  </si>
  <si>
    <t>Pass
(Potassium)</t>
  </si>
  <si>
    <t>2OQ850</t>
  </si>
  <si>
    <t>Canister-Extra Large, Ribbed, White</t>
  </si>
  <si>
    <t>U38510</t>
  </si>
  <si>
    <t>2.3 - 2.8</t>
  </si>
  <si>
    <t>10.8125 - 11.1875</t>
  </si>
  <si>
    <t>8.3125 - 8.6875</t>
  </si>
  <si>
    <t>8OP728CK</t>
  </si>
  <si>
    <t>Balea Kids Antibacterial Wipes 20ct</t>
  </si>
  <si>
    <t>7A4OP027</t>
  </si>
  <si>
    <t>Ceraphyl 41</t>
  </si>
  <si>
    <t>2AM420SF3B</t>
  </si>
  <si>
    <t>2OQ111R</t>
  </si>
  <si>
    <t>Target Up &amp; Up Baby Wipes Sensitive 240ct</t>
  </si>
  <si>
    <t>Target Up &amp; Up Makeup Remover Twlts. 5ct</t>
  </si>
  <si>
    <t>Analytical - Web_NP9225_13.75</t>
  </si>
  <si>
    <t>Analytical - Web_NP8535_9.375</t>
  </si>
  <si>
    <t>13.5625 - 13.9375</t>
  </si>
  <si>
    <t>6AM076S6</t>
  </si>
  <si>
    <t>Litho</t>
  </si>
  <si>
    <t>RSC w/hand holes</t>
  </si>
  <si>
    <t>Analytical - SHIP_32_28A</t>
  </si>
  <si>
    <t>8OA226KS</t>
  </si>
  <si>
    <t>8XM073CPL</t>
  </si>
  <si>
    <t>Duane Reade I Go Toddler Wipes</t>
  </si>
  <si>
    <t>Target Up &amp; Up Baby Wipes Unscented 528ct</t>
  </si>
  <si>
    <t>Thymol USP/NF</t>
  </si>
  <si>
    <t>Glycacil-S</t>
  </si>
  <si>
    <t>Green Apple Fresh Fragrance</t>
  </si>
  <si>
    <t>Fresh Lemon Fragrance</t>
  </si>
  <si>
    <t>Orange Fragrance</t>
  </si>
  <si>
    <t>Tego Betaine 810</t>
  </si>
  <si>
    <t>Aromatic, reminiscent of thyme (match to standard)
(To match standard)</t>
  </si>
  <si>
    <t>1. 6 months / 36 months
2. 6 months / 24 months</t>
  </si>
  <si>
    <t>2OU275</t>
  </si>
  <si>
    <t>PDI Sani-Cloth AF3</t>
  </si>
  <si>
    <t>Biore Chem</t>
  </si>
  <si>
    <t>Bronidox-L</t>
  </si>
  <si>
    <t>Phenonip</t>
  </si>
  <si>
    <t>Red D&amp;C #33</t>
  </si>
  <si>
    <t>Total Solids
(NPTM 206)</t>
  </si>
  <si>
    <t>43.0% ± 2.0
(2 g for 3 hr @ 105°C)</t>
  </si>
  <si>
    <t>PEG-6 Caprylic/Capric Glycerides</t>
  </si>
  <si>
    <t>Perfume Ballerina Clean 478150</t>
  </si>
  <si>
    <t>Glycerin, USP, FCC NON-ADRM</t>
  </si>
  <si>
    <t>Ceraphyl 28</t>
  </si>
  <si>
    <t>Pale Yellow Liquid</t>
  </si>
  <si>
    <t>IR conform to standard (USP&lt;197F&gt;)</t>
  </si>
  <si>
    <t>6AU27500</t>
  </si>
  <si>
    <t>D64480</t>
  </si>
  <si>
    <t>Monistat CoolWipes</t>
  </si>
  <si>
    <t>Monistat CoolWipes Singles</t>
  </si>
  <si>
    <t>D64481</t>
  </si>
  <si>
    <t>8ES32450</t>
  </si>
  <si>
    <t>Chlorascrub Swabstick Case Label.</t>
  </si>
  <si>
    <t>8EB11400</t>
  </si>
  <si>
    <t>PDI Chlorascrub Swab Case Label</t>
  </si>
  <si>
    <t>8BS41950</t>
  </si>
  <si>
    <t>Chlorascrub Maxi Swabstick Case Label.</t>
  </si>
  <si>
    <t>Specific Gravity (USP 841)</t>
  </si>
  <si>
    <t>2AP374</t>
  </si>
  <si>
    <t>Target Up &amp; Up Makeup Rmvr. Cleans. Twlts. 10ct</t>
  </si>
  <si>
    <t>2OP027</t>
  </si>
  <si>
    <t>WFW NEUTRO DEEP CL 12.2"/8512 7500 IMP/ROLL</t>
  </si>
  <si>
    <t>Analytical - Web_NP8512_310</t>
  </si>
  <si>
    <t>308 - 312 mm</t>
  </si>
  <si>
    <t>4OQ40901</t>
  </si>
  <si>
    <t>Stuffy Nose Wipe Solution</t>
  </si>
  <si>
    <t>5.25 +/- 0.15</t>
  </si>
  <si>
    <t>0.100 +/- 0.020</t>
  </si>
  <si>
    <t>0.015 – 0.005 / + 0.008</t>
  </si>
  <si>
    <t>Analytical - BL_Baby_02B</t>
  </si>
  <si>
    <t>2OA226BG</t>
  </si>
  <si>
    <t>2OA226R</t>
  </si>
  <si>
    <t>2OP279</t>
  </si>
  <si>
    <t>2OP585</t>
  </si>
  <si>
    <t>2OU265</t>
  </si>
  <si>
    <t>Duane Reade I Go Toddler Wipes 100ct</t>
  </si>
  <si>
    <t>Duane Reade I Go Toddler Wipes 50ct</t>
  </si>
  <si>
    <t>PDI Sani-Cloth Bleach</t>
  </si>
  <si>
    <t>Analytical - Web_NP9225_7.75</t>
  </si>
  <si>
    <t>Analytical - Web_NP8535_12.625</t>
  </si>
  <si>
    <t>7.5625 - 7.9375</t>
  </si>
  <si>
    <t>2OP585SLI</t>
  </si>
  <si>
    <t>Cream Colored</t>
  </si>
  <si>
    <t>Lid must open / close throughout duration of the product until the pack is exhausted of all wipes. Lid must open with one hand, stay open when moved past 90° and remain attached to refill. Lid must have a positive front latch with an audible click. Lid must arrive closed and must remain closed throughout the manufacturing and distribution process.</t>
  </si>
  <si>
    <t>Analytical - Lid_19A</t>
  </si>
  <si>
    <t>No solvent odor is to be present.
None detectable</t>
  </si>
  <si>
    <t>Material must be clean and free of particulate matter.
Lid is to be free of dust, embedded dirt, hair and particulate matter. Part should have a uniform surface appearance, free from color variations, gels, carbon particles, stress cracks, striations, and flash.</t>
  </si>
  <si>
    <t>Length: 66.4mm ± 1.0mm
Width: 80mm ± 1.0mm</t>
  </si>
  <si>
    <t>6AP58595</t>
  </si>
  <si>
    <t>Aveeno Ultra Calming Make-Up Remover Shipper</t>
  </si>
  <si>
    <t>8OA544UC</t>
  </si>
  <si>
    <t>8OH14348</t>
  </si>
  <si>
    <t>8OP765RL</t>
  </si>
  <si>
    <t>8OP80800</t>
  </si>
  <si>
    <t>Grime Boss Clip Strip UPC Sticker</t>
  </si>
  <si>
    <t>Sani Hands 8ct Pouch Case Label</t>
  </si>
  <si>
    <t>Target 10ct. Facial Generic Reseal</t>
  </si>
  <si>
    <t>Sani Hands - Hand Sanitizing Wipes Reseal.</t>
  </si>
  <si>
    <t>Analytical - Label_A61</t>
  </si>
  <si>
    <t>Analytical - Label_A62</t>
  </si>
  <si>
    <t>Analytical - Label_A63</t>
  </si>
  <si>
    <t>12.5625 - 12.6875</t>
  </si>
  <si>
    <t>Black</t>
  </si>
  <si>
    <t>Lid must open with one hand, stay open when moved past 90 degree and remain attached to refill. Lid must have positive from latch with an audible click. Lid must flex minimum of 150 times without separation</t>
  </si>
  <si>
    <t>4.376” ± 0.025”</t>
  </si>
  <si>
    <t>Analytical - Lid_20A</t>
  </si>
  <si>
    <t>4OP42101</t>
  </si>
  <si>
    <t>Light Cucumber</t>
  </si>
  <si>
    <t>6.00 +/-0.25</t>
  </si>
  <si>
    <t>0.100 -0.008/+0.020</t>
  </si>
  <si>
    <t>0.200 +/-0.030</t>
  </si>
  <si>
    <t>0.020 -0.003/+0.004</t>
  </si>
  <si>
    <t>Kiwi Shoe Cleaner Solution</t>
  </si>
  <si>
    <t>U29500</t>
  </si>
  <si>
    <t>5.4 – 6.6</t>
  </si>
  <si>
    <t>% BENZOCAINE</t>
  </si>
  <si>
    <t>Analytical - Misc_Wipe_03A</t>
  </si>
  <si>
    <t>2.0 Max</t>
  </si>
  <si>
    <t>The infrared spectrum shall exhibit absorption bands of the same pattern and placement as those exhibited by the standard, with no extraneous bands present, as determined by a qualified analyst.</t>
  </si>
  <si>
    <t>Packaging
Damage or
Contamination
(J&amp;J TM7252)</t>
  </si>
  <si>
    <t>Contamination (J&amp;J TM- 003188)</t>
  </si>
  <si>
    <t>Identification
(J&amp;J TMWW78013)</t>
  </si>
  <si>
    <t>Saponification Value
(J&amp;J TMWW78016)</t>
  </si>
  <si>
    <t>195.0 – 210.0</t>
  </si>
  <si>
    <t xml:space="preserve">0.900 – 0.920
</t>
  </si>
  <si>
    <t>Appearance
(J&amp;J TMWW78010)</t>
  </si>
  <si>
    <t>A clear colorless to pale straw colored liquid.</t>
  </si>
  <si>
    <t>Density @ 25 (J&amp;J TMWW78012)</t>
  </si>
  <si>
    <t>Specific Gravity @ 25 (J&amp;J TMWW78012)</t>
  </si>
  <si>
    <t>1.014 – 1.034</t>
  </si>
  <si>
    <t>1.3700 – 1.3800</t>
  </si>
  <si>
    <t>Refractive Index @ 20C
(J&amp;J
TMWW78015)</t>
  </si>
  <si>
    <t>Odor
(J&amp;J TM-003188)</t>
  </si>
  <si>
    <t>1.3710 – 1.4075</t>
  </si>
  <si>
    <t>Refractive Index @ 25C
(J&amp;J
TMWW78015)</t>
  </si>
  <si>
    <t>1.00 – 1.04</t>
  </si>
  <si>
    <t>4.0 – 6.5</t>
  </si>
  <si>
    <t>1.05 – 1.15</t>
  </si>
  <si>
    <t>Passes Test Soluble in any proportion of water</t>
  </si>
  <si>
    <t>1.3920 – 1.5000</t>
  </si>
  <si>
    <t>Light Yellow Liquid</t>
  </si>
  <si>
    <t>Meets Odor Specification or of Characteristic Odor. If supplier unable to provide results, do not perform test</t>
  </si>
  <si>
    <t>8AB432CK</t>
  </si>
  <si>
    <t>Target up &amp; Up Alcohol Prep Pads 100ct</t>
  </si>
  <si>
    <t>Analytical - Label_A64</t>
  </si>
  <si>
    <t>98.0 - 101.0%</t>
  </si>
  <si>
    <t>Passes tests A and B</t>
  </si>
  <si>
    <t>Passes test.</t>
  </si>
  <si>
    <t>standard.</t>
  </si>
  <si>
    <t>Color (J&amp;J TMWW78010)</t>
  </si>
  <si>
    <t>0.1% Max Each
(USP)</t>
  </si>
  <si>
    <t>Procetyl AWS</t>
  </si>
  <si>
    <t>5.5 - 7.5
(3% Aqueous)</t>
  </si>
  <si>
    <t>2.0 Max mg KOH/g</t>
  </si>
  <si>
    <t>Moisture Content
(J&amp;J TMWW78017)</t>
  </si>
  <si>
    <t>Colorless to white, clear to slightly hazy liquid</t>
  </si>
  <si>
    <t>Certified on COA as meets odor specification. If supplier is unable to provide result.</t>
  </si>
  <si>
    <t>Fragrance Symrise Moisture Splash 830644</t>
  </si>
  <si>
    <t>1.4520 – 1.4620</t>
  </si>
  <si>
    <t>Colorless to pale yellow clear liquid.</t>
  </si>
  <si>
    <t>The infrared spectrum of the sample shall exhibit absorption bands of the same pattern and placement as those exhibited by the standard, with no extraneous bands present, as determined by a qualified analyst. Not required when performing GC profile Test</t>
  </si>
  <si>
    <t>0.986 – 0.996</t>
  </si>
  <si>
    <t>To match standard. Not required when performing IR test.</t>
  </si>
  <si>
    <t>0.1% Max Each</t>
  </si>
  <si>
    <t>1.02 – 1.10</t>
  </si>
  <si>
    <t>1.3610 – 1.3720</t>
  </si>
  <si>
    <t>The infrared spectrum shall exhibit absorption bands of the same pattern and placement as those exhibited by the standard with no extraneous bands present, as determined by a qualified analyst.</t>
  </si>
  <si>
    <t>0.920 – 0.923</t>
  </si>
  <si>
    <t>0.1000 % Max
(Water Content)</t>
  </si>
  <si>
    <t>Acidity 
(ASTM D1613)</t>
  </si>
  <si>
    <t>0.00500 % Max
(as Acetic Acid)</t>
  </si>
  <si>
    <t>Clear colorless liquid.</t>
  </si>
  <si>
    <t>Certified on COA as meets odor specification. If supplier is unable to provide result, do not perform test.</t>
  </si>
  <si>
    <t>2S5115U</t>
  </si>
  <si>
    <t>WBU NP5115U 7.5" 693.090 SI/RL</t>
  </si>
  <si>
    <t>6BP28425</t>
  </si>
  <si>
    <t>Neutrogena Shipper</t>
  </si>
  <si>
    <t xml:space="preserve">8AP02700                           </t>
  </si>
  <si>
    <t>Neutrogena Makeup Remover Cleans. Twlts.</t>
  </si>
  <si>
    <t>Neutrogena Deep Clean Oil Free Makeup Rmvr.</t>
  </si>
  <si>
    <t>8AP60100</t>
  </si>
  <si>
    <t>8CQ87001</t>
  </si>
  <si>
    <t>Sanitex Plus XL 65ct</t>
  </si>
  <si>
    <t>2OP284</t>
  </si>
  <si>
    <t>Neutrogena Oil-Free Cleansing Wipes</t>
  </si>
  <si>
    <t>Moist Toilet Tissue Tub</t>
  </si>
  <si>
    <t>Tubs shall de-nest cleanly and without difficulty. Tub lid must open more than 90° and stay in such open position. Tub lid must close with an audible click. Tub lid must be able to be opened and closed for a minimum of ten refills.</t>
  </si>
  <si>
    <t>Front to Back OD Lower Limit</t>
  </si>
  <si>
    <t>Front to Back OD Upper Limit</t>
  </si>
  <si>
    <t>Side to Side OD Lower Limit</t>
  </si>
  <si>
    <t>Side to Side OD Upper Limit</t>
  </si>
  <si>
    <t>Analytical - Canister_10A</t>
  </si>
  <si>
    <t>2OP843LI – White Natural
(White Natural)</t>
  </si>
  <si>
    <t>2OP843LI</t>
  </si>
  <si>
    <t>8OB803CS</t>
  </si>
  <si>
    <t>Tyco Uni-Patch Adhesive Remover.</t>
  </si>
  <si>
    <t>2AA402RNY</t>
  </si>
  <si>
    <t>3.2 - 3.9</t>
  </si>
  <si>
    <t>Seal Strength (g/in@350F / 30psi / 0.5s dwell Top Jaw Only)</t>
  </si>
  <si>
    <t>&gt;=2700</t>
  </si>
  <si>
    <t>Dyne Level (outside film)</t>
  </si>
  <si>
    <t>36 - 38</t>
  </si>
  <si>
    <t>3.00 - 3.30</t>
  </si>
  <si>
    <t>2X3870</t>
  </si>
  <si>
    <t>6BP92084</t>
  </si>
  <si>
    <t>Sani Professional Sani Hands Shipper</t>
  </si>
  <si>
    <t>Teal Pantone  3145C (Teal)</t>
  </si>
  <si>
    <t>Analytical - Lid_21A</t>
  </si>
  <si>
    <t>P97584</t>
  </si>
  <si>
    <t>Sani Hands for Kinds 300 ct Canister</t>
  </si>
  <si>
    <t>2D5115U</t>
  </si>
  <si>
    <t>WBU NP5115U 9" 831.708 SI/ROLL</t>
  </si>
  <si>
    <t>Analytical - Web_NP5115U_9.0</t>
  </si>
  <si>
    <t>2BA849SLI</t>
  </si>
  <si>
    <t>Exchange Select Premium Cleans. Cloths</t>
  </si>
  <si>
    <t>Dimension Tolerance is 0.125"</t>
  </si>
  <si>
    <t>Analytical - Box_02B</t>
  </si>
  <si>
    <t>5AU26595</t>
  </si>
  <si>
    <t>PDI Sani Cloth Bleach 40ct Box</t>
  </si>
  <si>
    <t>6HQ70040</t>
  </si>
  <si>
    <t>PDI - Nice &amp; Clean Baby Wipes</t>
  </si>
  <si>
    <t>Identity of
Denatonium
Benzoate
(J&amp;J TM4028)</t>
  </si>
  <si>
    <t>Odor
(J&amp;J TMWW78010)</t>
  </si>
  <si>
    <t>Analytical - Chem_182A</t>
  </si>
  <si>
    <t>Acid Value
(J&amp;J TMWW78011)</t>
  </si>
  <si>
    <t>4DT00101</t>
  </si>
  <si>
    <t>NP Lubricating Jelly</t>
  </si>
  <si>
    <t>Clear to translucent viscous gel</t>
  </si>
  <si>
    <t>5.5 – 6.5</t>
  </si>
  <si>
    <t>400,000 cps –
650,000 cps (T-C bar @
1.0 rpm)</t>
  </si>
  <si>
    <t>Analytical - Chem_183A</t>
  </si>
  <si>
    <t>0 months / 10 weeks</t>
  </si>
  <si>
    <t>Sheffield Pharmaceuticals
(New London, CT)</t>
  </si>
  <si>
    <t>140.0 – 155.0
mg KOH/g</t>
  </si>
  <si>
    <t>2.0 gI/100g Max</t>
  </si>
  <si>
    <t>Iodine Value (USP/NF &lt;401&gt;)</t>
  </si>
  <si>
    <t>0.5 mg KOH/g Max</t>
  </si>
  <si>
    <t>10.0 mg KOH/g Max</t>
  </si>
  <si>
    <t>Solidification
Point
(J&amp;J TM7280)</t>
  </si>
  <si>
    <t>0.852 – 0.857</t>
  </si>
  <si>
    <t>Clear to hazy light to medium amber liquid</t>
  </si>
  <si>
    <t>8OP42100</t>
  </si>
  <si>
    <t>SC Johnson Kiwi Shoe Cleaner Reseal</t>
  </si>
  <si>
    <t>Identification
(USP)</t>
  </si>
  <si>
    <t>20 μg/g Max</t>
  </si>
  <si>
    <t>158 - 161°C</t>
  </si>
  <si>
    <t>Melting Range
(USP)</t>
  </si>
  <si>
    <t>0.05 % Max</t>
  </si>
  <si>
    <t>Assay
(J&amp;J TM-002580)</t>
  </si>
  <si>
    <t>Related Compounds
(USP)</t>
  </si>
  <si>
    <t>NNC Lens - Unprinted Shipper</t>
  </si>
  <si>
    <t>6OD45460</t>
  </si>
  <si>
    <t>Analytical - SHIP_32_1BM</t>
  </si>
  <si>
    <t>H21724</t>
  </si>
  <si>
    <t>Safeway Hand Sanitizing Wipes 24ct</t>
  </si>
  <si>
    <t>A solution (1 in 25) responds to the tests for Potassium
(Pass)</t>
  </si>
  <si>
    <t xml:space="preserve"> Passes Test</t>
  </si>
  <si>
    <t>Pale Straw Liquid</t>
  </si>
  <si>
    <t>5.0 – 7.5</t>
  </si>
  <si>
    <t>Total Solids
(J&amp;J TM1080)</t>
  </si>
  <si>
    <t>45.0 – 48.0</t>
  </si>
  <si>
    <t>6.3 – 7.9
(10% Aqueous)</t>
  </si>
  <si>
    <t>Color
(J&amp;J TM701)</t>
  </si>
  <si>
    <t>Clear amber liquid.</t>
  </si>
  <si>
    <t>Determination of
Chloride Content (J&amp;J TM-002975)</t>
  </si>
  <si>
    <t>Crystal clear fluid free from suspended matter.</t>
  </si>
  <si>
    <t>96.00 - 100.00%</t>
  </si>
  <si>
    <t>Composition of Cyclomethicone
(J&amp;J TM7435)</t>
  </si>
  <si>
    <t>White or nearly white, hard, brittle material</t>
  </si>
  <si>
    <t>Insoluble Substances and Organic Matter
(USP)</t>
  </si>
  <si>
    <t>A solution (1 in 20) is complete, clear, and colorless to slightly colored</t>
  </si>
  <si>
    <t>0.003% Max</t>
  </si>
  <si>
    <t>Clear colorless to pale yellow liquid.</t>
  </si>
  <si>
    <t>0.5 % Max</t>
  </si>
  <si>
    <t>90 - 100 mg KOH/g</t>
  </si>
  <si>
    <t>Iodine Value
(J&amp;J TM-003029)</t>
  </si>
  <si>
    <t>1.0 Max g I2/100g</t>
  </si>
  <si>
    <t>1.0 Max mg KOH/g</t>
  </si>
  <si>
    <t>GC Profile
(J&amp;J TM-003030)</t>
  </si>
  <si>
    <t>Loss on Drying
(USP)</t>
  </si>
  <si>
    <t>Soothex</t>
  </si>
  <si>
    <t>1.5 % Max</t>
  </si>
  <si>
    <t>7 mg</t>
  </si>
  <si>
    <t>Brown/Fawn. Clear to slightly hazy liquid.</t>
  </si>
  <si>
    <t>4OP47501</t>
  </si>
  <si>
    <t>Improved Lemon Consumer Sani 9480-5</t>
  </si>
  <si>
    <t>0.47 ± 0.02</t>
  </si>
  <si>
    <t>1.02 ± 0.025</t>
  </si>
  <si>
    <t>6.25 ± 1.25</t>
  </si>
  <si>
    <t>Analytical - BL_Sani_06B</t>
  </si>
  <si>
    <t>White crystalline powder</t>
  </si>
  <si>
    <t>99.0 – 101.0%</t>
  </si>
  <si>
    <t>4.0 – 6.0
(1 in 20 solution)</t>
  </si>
  <si>
    <t>Calcium
(USP)</t>
  </si>
  <si>
    <t>8.7 – 11.4%</t>
  </si>
  <si>
    <t>0.01% Max</t>
  </si>
  <si>
    <t>Nitrilotriacetic
Acid
(USP)</t>
  </si>
  <si>
    <t>0.1% Max</t>
  </si>
  <si>
    <t>12 months / 60 months</t>
  </si>
  <si>
    <t>60 Max</t>
  </si>
  <si>
    <t>Colorless to pale yellow liquid.</t>
  </si>
  <si>
    <t>338.0 - 368.0 mg KOH/g</t>
  </si>
  <si>
    <t>0.10 mg KOH/g
Max</t>
  </si>
  <si>
    <t>0.20% Max</t>
  </si>
  <si>
    <t>Water Content
(J&amp;J TMWW78017)</t>
  </si>
  <si>
    <t>Iodine Value
(J&amp;J TMI-127)</t>
  </si>
  <si>
    <t>5.0 mg KOH/g
Max</t>
  </si>
  <si>
    <t>Colour
(J&amp;J TM7377)</t>
  </si>
  <si>
    <t>1.0 g I2/100g Max</t>
  </si>
  <si>
    <t>0.20 mg KOH/g Max</t>
  </si>
  <si>
    <t>185.0 - 200.0 mg KOH/g</t>
  </si>
  <si>
    <t>0.5 g I2/100g Max</t>
  </si>
  <si>
    <t>Iodine Value
(J&amp;J TM7286)</t>
  </si>
  <si>
    <t>Clear liquid with oily consistency</t>
  </si>
  <si>
    <t>4OB712OM</t>
  </si>
  <si>
    <t>Nail Polish Remover 0 VOC</t>
  </si>
  <si>
    <t>0.989 +/- 0.005</t>
  </si>
  <si>
    <t>Cosco Soap &amp; Detergent Co.
(Ridgewood, New York)</t>
  </si>
  <si>
    <t>Analytical - Chem_187A</t>
  </si>
  <si>
    <t>Ester Like – Pleasant – Solvent – Sweet Smelling</t>
  </si>
  <si>
    <t>P13872</t>
  </si>
  <si>
    <t>PDI Sani-Cloth AF3 160ct.</t>
  </si>
  <si>
    <t>Colorless to slightly yellowish</t>
  </si>
  <si>
    <t>9.00 – 11.50</t>
  </si>
  <si>
    <t>Analytical - Sani_08D</t>
  </si>
  <si>
    <t>8OP146F0</t>
  </si>
  <si>
    <t>Kirkland Surface Wipes Fresh Air 65 ct MEX</t>
  </si>
  <si>
    <t>Kirkland Surface Wipes Fresh Air 65ct Mex</t>
  </si>
  <si>
    <t>Kirkland Surface Wipes Lemon Scent 65 ct MEX</t>
  </si>
  <si>
    <t>1.0 Max</t>
  </si>
  <si>
    <t>Color
(J&amp;J TM-000839)</t>
  </si>
  <si>
    <t>1.4510 - 1.4530</t>
  </si>
  <si>
    <t>100.0 - 115.0mg KOH/g</t>
  </si>
  <si>
    <t>2.0 g I2/100g Max</t>
  </si>
  <si>
    <t>0.845 - 0.865</t>
  </si>
  <si>
    <t>Clear liquid at 25 degrees.</t>
  </si>
  <si>
    <t>2.0 mg KOH/g Max</t>
  </si>
  <si>
    <t>ID Test A: A solution (1 in 20) responds to the tests for potassium.
ID Test B: A solution (1 in 20) responds to the tests for chloride.</t>
  </si>
  <si>
    <t>J&amp;J Chem
No Spec</t>
  </si>
  <si>
    <t>White, powder</t>
  </si>
  <si>
    <t>45,000 - 65,000 cps
(0.5% solution) – Brookfield RVT at 20 rpm, Spindle No.7 at 30 secs or when fluctuation is &lt; 1 scale unit. Dry sample for 1 hour at 80C (176F) with a vacuum of 29 inches (736 mm) Hg before use</t>
  </si>
  <si>
    <t>LOD
(J&amp;J TM7221)</t>
  </si>
  <si>
    <t>2.00 % Max</t>
  </si>
  <si>
    <t>1.436 +/- 0.001
(20 C)</t>
  </si>
  <si>
    <t>1.085 ± 0.005
(20 C)</t>
  </si>
  <si>
    <t>White to light beige fine powder.</t>
  </si>
  <si>
    <t>Certified on CoA as Meets Odor Specification or of Characteristic Odor. If supplier unable to provide results, do not perform the test</t>
  </si>
  <si>
    <t>401.8 Min</t>
  </si>
  <si>
    <t>Absorption (1%/1cm)
(J&amp;J TM-002747)</t>
  </si>
  <si>
    <t>J&amp;J Chem
(New)</t>
  </si>
  <si>
    <t>P58595</t>
  </si>
  <si>
    <t>Aveeno Ultra Calming Make-Up Removing Wipes - Canada</t>
  </si>
  <si>
    <t>White to slightly yellow
(J&amp;J TMWW78010)</t>
  </si>
  <si>
    <t>Report from Bulk Liquid result
(J&amp;J TMWW78014)</t>
  </si>
  <si>
    <t>Wet wipes with added Aveeno J&amp;J  Ultra Calming Makeup Removing Bulk
(J&amp;J TMWW78010)</t>
  </si>
  <si>
    <t>Wipe has medium slip. J&amp;J Some residue on skin after drying
(J&amp;J TMWW78010)</t>
  </si>
  <si>
    <t>Free from dirt and specks
(J&amp;J TMWW78010)</t>
  </si>
  <si>
    <t>All packaging seals closed and intact</t>
  </si>
  <si>
    <t>CONDITION OF CONTAINER</t>
  </si>
  <si>
    <t>0.5% Max</t>
  </si>
  <si>
    <t>99.0 - 101.0%</t>
  </si>
  <si>
    <t>132°C - 135°C</t>
  </si>
  <si>
    <t>0.2% Max</t>
  </si>
  <si>
    <t>ID A: Passes test. (NF Sorbic Acid Monograph)
ID B: Passes test. (NF-Sorbic Acid Monograph)</t>
  </si>
  <si>
    <t>Powder.</t>
  </si>
  <si>
    <t>Supplier certifies on C of A that odor matches standard</t>
  </si>
  <si>
    <t>1.111 - 1.131 g/ml</t>
  </si>
  <si>
    <t>71.0 - 77.0%</t>
  </si>
  <si>
    <t>Phenoxyethanol Content
(J&amp;J TM882)</t>
  </si>
  <si>
    <t>11.0 - 13.0%</t>
  </si>
  <si>
    <t>Benzoic Acid
(J&amp;J TM882)</t>
  </si>
  <si>
    <t>1.526 - 1.538</t>
  </si>
  <si>
    <t>6.5 - 7.5%</t>
  </si>
  <si>
    <t>Dehydroacetic Acid
(J&amp;J TM882)</t>
  </si>
  <si>
    <t>Clear, yellow liquid.</t>
  </si>
  <si>
    <t>Clear, colorless liquid.</t>
  </si>
  <si>
    <t>Limit of Amines and Amine Salts
(NF Monograph)</t>
  </si>
  <si>
    <t>Acidity/Alkalinity
(USP)</t>
  </si>
  <si>
    <t>ID A: Passes test.
ID B: Passes test.
ID C: Passes test.
ID D: Passes test.</t>
  </si>
  <si>
    <t>47.5 - 52.5%</t>
  </si>
  <si>
    <t>6AQ95084</t>
  </si>
  <si>
    <t>Eco Lab Shipper</t>
  </si>
  <si>
    <t>5FS273IS</t>
  </si>
  <si>
    <t>5FS428IS</t>
  </si>
  <si>
    <t>Analytical - Box_60C</t>
  </si>
  <si>
    <t>B432FA</t>
  </si>
  <si>
    <t>Target Alcohol Prep Pads First Aid 100 ct</t>
  </si>
  <si>
    <t>PDI Sani-Cloth AF3 XL Canister 65ct.</t>
  </si>
  <si>
    <t>P63884</t>
  </si>
  <si>
    <t>Height issue
5.810</t>
  </si>
  <si>
    <t>C12 Content: Min 20.0%
C14 Content: Min 40.0%
C12+C14 Content: Min 70.0%</t>
  </si>
  <si>
    <t>(Chloromethyl)benzene: Max 0.05%
Benzaldehyde: Max 0.15%
Benzyl Alcohol: Max 0.5%</t>
  </si>
  <si>
    <t>EZ EM Mammo Wipe</t>
  </si>
  <si>
    <t>2EH070</t>
  </si>
  <si>
    <t>Clear colorless to pale yellow liquid</t>
  </si>
  <si>
    <t>Meets Odor Specification or of Characteristic Odor If supplier unable to provide results, do not perform test</t>
  </si>
  <si>
    <t>Compares to Standard Not Required when performing IR test</t>
  </si>
  <si>
    <t>Pale yellow liquid, free of particulate matter</t>
  </si>
  <si>
    <t>Red Brown Liquid</t>
  </si>
  <si>
    <t>Dry Matter @ 105 C for 16 hrs (2 g sample)
(J&amp;J TM7690)</t>
  </si>
  <si>
    <t>3.7 – 4.2
(20 C)</t>
  </si>
  <si>
    <t>1.371 – 1.382</t>
  </si>
  <si>
    <t>Colorless to Light Yellow Liquid, Free of Particulate Matter</t>
  </si>
  <si>
    <t>85.0 % Min</t>
  </si>
  <si>
    <t>Pale yellow liquid</t>
  </si>
  <si>
    <t>Colour
(J&amp;J TMP-552)</t>
  </si>
  <si>
    <t>10 Max</t>
  </si>
  <si>
    <t>99.50% Min</t>
  </si>
  <si>
    <t>Assay
(J&amp;J TM4075)</t>
  </si>
  <si>
    <t>Acidity 
(J&amp;J TM-003589)</t>
  </si>
  <si>
    <t>0.005% Max as Acetic Acid. Use 10ml burette (0.05ml subdivisions) and titrate with 0.01N NaOH</t>
  </si>
  <si>
    <t>Colorless viscous liquid</t>
  </si>
  <si>
    <t>1.004 - 1.006</t>
  </si>
  <si>
    <t>ID A: Passes Test
ID B: Passes Test
ID C: Passes Test</t>
  </si>
  <si>
    <t>A clear, colorless, syrupy liquid</t>
  </si>
  <si>
    <t>0.1% Max (Of any individual impurity found)
1.0% Max (Of total impurities found)</t>
  </si>
  <si>
    <t>5 ppm Max
(NMT 5μg/gram)</t>
  </si>
  <si>
    <t>1.0 mL Max
(Of 0.5N NaOH)</t>
  </si>
  <si>
    <t>1.249 Min
(at 25°C)</t>
  </si>
  <si>
    <t>Specific Gravity (USP)</t>
  </si>
  <si>
    <t>41°C - 44°C</t>
  </si>
  <si>
    <t>-51° - -45°</t>
  </si>
  <si>
    <t>40 - 50</t>
  </si>
  <si>
    <t>Passes test</t>
  </si>
  <si>
    <t>0.25% Max</t>
  </si>
  <si>
    <t>3.0% Max</t>
  </si>
  <si>
    <t>96 - 108</t>
  </si>
  <si>
    <t>A pale yellow to an amber colored liquid, free of foreign matter.</t>
  </si>
  <si>
    <t>Thin, bluishwhite, liquid emulsion concentrate.</t>
  </si>
  <si>
    <t>Certified on COA as meets odor specification. If supplier is unable to provide result, do not perform.</t>
  </si>
  <si>
    <t>Moisture Content
(J&amp;J TM7690)</t>
  </si>
  <si>
    <t>0.970 - 0.980</t>
  </si>
  <si>
    <t>3.0 - 3.3
(20 C)</t>
  </si>
  <si>
    <t>800 cps Max</t>
  </si>
  <si>
    <t>0.10% Max</t>
  </si>
  <si>
    <t xml:space="preserve">(11595)
Special tolerance </t>
  </si>
  <si>
    <t>1.0 g I2/100g
Max</t>
  </si>
  <si>
    <t>1.0 mg KOH/g
Max</t>
  </si>
  <si>
    <t>187.0 - 197.0 mg KOH/g</t>
  </si>
  <si>
    <t>0.1% Max
(determined on 1.0g)</t>
  </si>
  <si>
    <t>Colorless crystals or white, granular to fine crystalline powder</t>
  </si>
  <si>
    <t>99.5 - 100.5%
(on dried basis)</t>
  </si>
  <si>
    <t>0.001% Max (10ppm)</t>
  </si>
  <si>
    <t>5% Max</t>
  </si>
  <si>
    <t>Particle Size -Through 100 Mesh
(J&amp;J TM7344)</t>
  </si>
  <si>
    <t>Particle Size  -Retained 30 Mesh
(J&amp;J TM7344)</t>
  </si>
  <si>
    <t>174.0 - 189.0 mg KOH/g</t>
  </si>
  <si>
    <t>0.978 - 0.988</t>
  </si>
  <si>
    <t>1.4590 - 1.4690</t>
  </si>
  <si>
    <t>Current USP monograph of Vitamin E</t>
  </si>
  <si>
    <t>96.0 - 102.0%</t>
  </si>
  <si>
    <t>1.4420 – 1.4520</t>
  </si>
  <si>
    <t>0.963 – 0.973</t>
  </si>
  <si>
    <t>1.3610 – 1.3675</t>
  </si>
  <si>
    <t>98.0 - 102.0%</t>
  </si>
  <si>
    <t>White, granular, or crystalline powder.</t>
  </si>
  <si>
    <t>ID A: Passes Test
ID B: Passes Test</t>
  </si>
  <si>
    <t>99.0 – 100.5% (Anhydrous Basis)</t>
  </si>
  <si>
    <t>0.001% (Pb) Max</t>
  </si>
  <si>
    <t>Ratio of Alkyl Compounds
(USP Monograph)</t>
  </si>
  <si>
    <t>19.0 – 21.0
(%)</t>
  </si>
  <si>
    <t>Purity
(J&amp;J TM7742)</t>
  </si>
  <si>
    <t>8OP146F1</t>
  </si>
  <si>
    <t>8AD454CK</t>
  </si>
  <si>
    <t>Analytical - Chem_188A</t>
  </si>
  <si>
    <t>CVS 20ct Antlbac. Travel Pack</t>
  </si>
  <si>
    <t>2AP156</t>
  </si>
  <si>
    <t>Analytical - Box_72A</t>
  </si>
  <si>
    <t>Safeway Disinfect. Wipes- Lemon</t>
  </si>
  <si>
    <t>8OP535UP</t>
  </si>
  <si>
    <t>3OD535</t>
  </si>
  <si>
    <t>P52372</t>
  </si>
  <si>
    <t>Dust-off Disinfecting Office Surface Wipes 35 ct</t>
  </si>
  <si>
    <t>7O4OP421</t>
  </si>
  <si>
    <t>Plantatex CM</t>
  </si>
  <si>
    <t>3.15 +/- 0.15</t>
  </si>
  <si>
    <t>BASF
(Dusseldorf, Germany or Mauldin, SC)</t>
  </si>
  <si>
    <t>4AP42101</t>
  </si>
  <si>
    <t>Tegosoft LSE 65 K Soft</t>
  </si>
  <si>
    <t>7A4OP601</t>
  </si>
  <si>
    <t>47.0 – 57.0 KOH/g</t>
  </si>
  <si>
    <t>Paper Crepe 21 lb., 6”</t>
  </si>
  <si>
    <t>21.0 lb ± 1.0 lb / ream</t>
  </si>
  <si>
    <t>4.5 mils +/- 0.5 mils</t>
  </si>
  <si>
    <t>1815 +/- 565 g/in</t>
  </si>
  <si>
    <t>800 g/in +/- 200 g/in</t>
  </si>
  <si>
    <t>6” ± 1/16”</t>
  </si>
  <si>
    <t>32” ± 1”</t>
  </si>
  <si>
    <t>5 +5, -3</t>
  </si>
  <si>
    <t>Porosity - (8 ply, 100 cc)
(C of A)</t>
  </si>
  <si>
    <t>Analytical - Applicator_34A</t>
  </si>
  <si>
    <t>5AP421TY</t>
  </si>
  <si>
    <t>2EQ700</t>
  </si>
  <si>
    <t>6AP37072</t>
  </si>
  <si>
    <t>NNC Unscented 40ct. FW</t>
  </si>
  <si>
    <t>Analytical - Web_NP8535_13.5</t>
  </si>
  <si>
    <t>13.4375 - 13.5625</t>
  </si>
  <si>
    <t>Kiwi Women's Quick Clean Wipes</t>
  </si>
  <si>
    <t>Tuck Tear Away Top with Auto Bottom</t>
  </si>
  <si>
    <t>Analytical - Box_73A</t>
  </si>
  <si>
    <t>Sani Pro - Sani Hands Hand Sanitizing Wipes</t>
  </si>
  <si>
    <t>Analytical - SHIP_32_1BN</t>
  </si>
  <si>
    <t>P78872</t>
  </si>
  <si>
    <t>Dust-off Disinfecting Keyboard Wipes 35 ct</t>
  </si>
  <si>
    <t>7A4OB223</t>
  </si>
  <si>
    <t>Translucent crystals or crystalline powder</t>
  </si>
  <si>
    <t>Analytical - Chem_189A</t>
  </si>
  <si>
    <t>Univar USA – Morrisville, PA
(Shin Chia Chemical
148-2 Putzu Village
Tzutung Hsiang Yunlin Hsien – 647 Taipao City, Taiwan)</t>
  </si>
  <si>
    <t>P73472</t>
  </si>
  <si>
    <t>Spartan Disinfecting Wipes Fresh Scent 35 ct</t>
  </si>
  <si>
    <t>Fresh Scent</t>
  </si>
  <si>
    <t>0.39 ± 0.02</t>
  </si>
  <si>
    <t>LBL Neutrogena Hydrating Cleansing Cloths CDA Reseal</t>
  </si>
  <si>
    <t>LBL Neutrogena Make-Up Rmvr Reseal</t>
  </si>
  <si>
    <t>2OP421</t>
  </si>
  <si>
    <t>SC Johnson Kiwi Shoe Cleaner 10ct. Tpk</t>
  </si>
  <si>
    <t>Analytical - Web_NP8535_8.0</t>
  </si>
  <si>
    <t>Compound Benzoin Tincture USP</t>
  </si>
  <si>
    <t>4OS424AS</t>
  </si>
  <si>
    <t>Match standard</t>
  </si>
  <si>
    <t>0.870-0.885</t>
  </si>
  <si>
    <t>1. Bio-Botanica, Inc. (Hauppauge, NY)
2. Frutarom (North Bergen, NJ)</t>
  </si>
  <si>
    <t>Analytical - Chem_190A</t>
  </si>
  <si>
    <t>2OH441</t>
  </si>
  <si>
    <t>Life Brand Feminine Cleansing Cloths</t>
  </si>
  <si>
    <t>4AH51501</t>
  </si>
  <si>
    <t>Deep Clean Acne Cleansing Wipes</t>
  </si>
  <si>
    <t>0.945 (+/- 0.030)</t>
  </si>
  <si>
    <t>2.05 (+/- 0.15)
(NPTM 384)</t>
  </si>
  <si>
    <t>0.10 (+/- 0.02)</t>
  </si>
  <si>
    <t>0.20 (+/- 0.03)</t>
  </si>
  <si>
    <t>0.020 (+/- 0.003)</t>
  </si>
  <si>
    <t>4.0 (+/- 0.4)</t>
  </si>
  <si>
    <t>20.0 - 21.0</t>
  </si>
  <si>
    <t>1.0675 - 1.3075</t>
  </si>
  <si>
    <t>P63572</t>
  </si>
  <si>
    <t>Safeway HH Disinfecting Fresh Wipes 35 counts</t>
  </si>
  <si>
    <t>JB Web</t>
  </si>
  <si>
    <t>Tapered Canister – 6.51”</t>
  </si>
  <si>
    <t>Analytical - Canister_11A</t>
  </si>
  <si>
    <t>3OB603</t>
  </si>
  <si>
    <t>3OC699</t>
  </si>
  <si>
    <t>8OP37000</t>
  </si>
  <si>
    <t>Sani Hands 40ct Car Cup Holder Front Label</t>
  </si>
  <si>
    <t>Sani Hands 40ct Car Cup Holder Back Label</t>
  </si>
  <si>
    <t>8OP37001</t>
  </si>
  <si>
    <t>Analytical - Label_A67</t>
  </si>
  <si>
    <t>Lid must fit with a tight seal on canister (even when pilfer proof lidstock is required). Cap of lid must snap closed.</t>
  </si>
  <si>
    <t>7A4OP862</t>
  </si>
  <si>
    <t>6.5 – 7.5
(10% Solution)</t>
  </si>
  <si>
    <t>Sodium Gluconate</t>
  </si>
  <si>
    <t>Analytical - Chem_191A</t>
  </si>
  <si>
    <t>7O4OP638</t>
  </si>
  <si>
    <t>Enhansys CG-100</t>
  </si>
  <si>
    <t>Clear, colorless to light yellow liquid / White solid</t>
  </si>
  <si>
    <t>Analytical - Chem_192A</t>
  </si>
  <si>
    <t>Mason
(Arlington Heights, IL)</t>
  </si>
  <si>
    <t>2OA302SLI</t>
  </si>
  <si>
    <t>Hygea Multi-Purpose Cleansing Cloths Solo</t>
  </si>
  <si>
    <t>Label Size (Length)</t>
  </si>
  <si>
    <t>3OP638</t>
  </si>
  <si>
    <t>37.375 - 37.625</t>
  </si>
  <si>
    <t>Analytical - Applicator_15I</t>
  </si>
  <si>
    <t>40 gsm, Hydroentangled Nonwoven 37 1/2”</t>
  </si>
  <si>
    <t>P69172</t>
  </si>
  <si>
    <t>Spartan Disinfecting Wipes Lemon Scent 35 ct.</t>
  </si>
  <si>
    <t>Analytical - Sani_04E_Fresh</t>
  </si>
  <si>
    <t>Analytical - Sani_04E_Lemon</t>
  </si>
  <si>
    <t>2AA466R</t>
  </si>
  <si>
    <t>Rexall Medicated Wipes 48ct</t>
  </si>
  <si>
    <t>2BP378</t>
  </si>
  <si>
    <t>Victoria's Secret Makeup Remover Wipes</t>
  </si>
  <si>
    <t>S17250</t>
  </si>
  <si>
    <t>PDI Alcohol Swabstick 1's CN</t>
  </si>
  <si>
    <t>Isopropyl alcohol</t>
  </si>
  <si>
    <t>68.5 ± 3.5</t>
  </si>
  <si>
    <t>Analytical - Alc_Prep_CN_02B</t>
  </si>
  <si>
    <t>Added Char Limits to LIMS spec</t>
  </si>
  <si>
    <t>7565 - 10235</t>
  </si>
  <si>
    <t>0.97 - 1.17</t>
  </si>
  <si>
    <t>12.5 (+/- .75)</t>
  </si>
  <si>
    <t xml:space="preserve">4DH24701                           </t>
  </si>
  <si>
    <t>PDI Sani Cloth Bleach Dis. Wipes</t>
  </si>
  <si>
    <t>8CS40750</t>
  </si>
  <si>
    <t>0.919 ± 0.01</t>
  </si>
  <si>
    <t>Specific Rotation
(USP)</t>
  </si>
  <si>
    <t>P37084</t>
  </si>
  <si>
    <t>Sani Hands Adult 40 count</t>
  </si>
  <si>
    <t>5CP37815</t>
  </si>
  <si>
    <t>Victoria's Secret Inner Packer</t>
  </si>
  <si>
    <t>6CP37815</t>
  </si>
  <si>
    <t>Victoria's Secret Shipper</t>
  </si>
  <si>
    <t>6OA466DR</t>
  </si>
  <si>
    <t>Unprinted Divider</t>
  </si>
  <si>
    <t>Analytical - SHIP_32_29A</t>
  </si>
  <si>
    <t>2OP337</t>
  </si>
  <si>
    <t>5.00 gI/100g Max</t>
  </si>
  <si>
    <t>37.00 - 33.00%</t>
  </si>
  <si>
    <t>2OA302</t>
  </si>
  <si>
    <t>Hygea Multi-Purpose Cleansing Wipes 48ct</t>
  </si>
  <si>
    <t>Analytical - Web_NP8530_15.75</t>
  </si>
  <si>
    <t>5DQ50615</t>
  </si>
  <si>
    <t>6OQ181R15</t>
  </si>
  <si>
    <t>CRU GEN FCL 15 12X8X9.1875"ID</t>
  </si>
  <si>
    <t>Analytical - SHIP_32_1BO</t>
  </si>
  <si>
    <t>Hygea- Unprinted Shipper</t>
  </si>
  <si>
    <t>6OA30248</t>
  </si>
  <si>
    <t>Analytical - SHIP_32_1BP</t>
  </si>
  <si>
    <t>Equate Facial Cleansing Toweletts Tray</t>
  </si>
  <si>
    <t>Analytical - Box_37H</t>
  </si>
  <si>
    <t>Asepti Wipe Canadian 65 ct Can</t>
  </si>
  <si>
    <t>Hygea Multi-Purpose Cleansing Cloths 48ct. Case Label</t>
  </si>
  <si>
    <t>8OA302CS</t>
  </si>
  <si>
    <t>6AM8801CB</t>
  </si>
  <si>
    <t>704CT Target 2.5x2.5x 41.25 Corner Board</t>
  </si>
  <si>
    <t>Analytical - Ship_NA_2A</t>
  </si>
  <si>
    <t>P42195</t>
  </si>
  <si>
    <t>Kiwi Shoe Wipe</t>
  </si>
  <si>
    <t>% METHYLPARABEN</t>
  </si>
  <si>
    <t>% PROPYLPARABEN</t>
  </si>
  <si>
    <t>2MD351</t>
  </si>
  <si>
    <t>PDI BZK Antiseptic Twlt.</t>
  </si>
  <si>
    <t>6CD35185</t>
  </si>
  <si>
    <t>Hygea BZK Shipper</t>
  </si>
  <si>
    <t>4OY11001</t>
  </si>
  <si>
    <t>Awad Lemon Oil</t>
  </si>
  <si>
    <t>Pale yellow</t>
  </si>
  <si>
    <t>1.4750 +/- 0.0100</t>
  </si>
  <si>
    <t>0.8780 +/- 0.0100</t>
  </si>
  <si>
    <t>Analytical - Chem_194A</t>
  </si>
  <si>
    <t>6OP42195</t>
  </si>
  <si>
    <t>Kiwi Shoe Cleaner - Unprinted Shipper</t>
  </si>
  <si>
    <t>Analytical - SHIP_32_1BQ</t>
  </si>
  <si>
    <t>6BP73684</t>
  </si>
  <si>
    <t>Sani Cloth AF X-LG Wipes</t>
  </si>
  <si>
    <t>2AA680R</t>
  </si>
  <si>
    <t>Target Up &amp; Up Medicated Wipes</t>
  </si>
  <si>
    <t>5DS40750</t>
  </si>
  <si>
    <t>2RQ890</t>
  </si>
  <si>
    <t>PIL WH CL-250XWH 18.125 NP9508 652,500 SL/RL</t>
  </si>
  <si>
    <t>Analytical - Web_NP9508_18.125</t>
  </si>
  <si>
    <t>18.0625 - 18.1875</t>
  </si>
  <si>
    <t>37.8 - 46.2</t>
  </si>
  <si>
    <t>Sample must peel apart and show stress whitening when sealed</t>
  </si>
  <si>
    <t>8BQ506CSA</t>
  </si>
  <si>
    <t>Equate Facial Cleans. Twlts.</t>
  </si>
  <si>
    <t>8OQ527CSA</t>
  </si>
  <si>
    <t>Walgreen's Cleans. Make-Up Rmv.Twlts.</t>
  </si>
  <si>
    <t>2OP328</t>
  </si>
  <si>
    <t>2AU385</t>
  </si>
  <si>
    <t>2OP104</t>
  </si>
  <si>
    <t>Avon Makeup Removing Wipes 24ct</t>
  </si>
  <si>
    <t>8OP10400</t>
  </si>
  <si>
    <t>Avon Makeup Removing Wipes</t>
  </si>
  <si>
    <t>8OP32800</t>
  </si>
  <si>
    <t>Neutrogena Oil Free Cleansing Wipes</t>
  </si>
  <si>
    <t>8AP37800</t>
  </si>
  <si>
    <t>2CQ181TP</t>
  </si>
  <si>
    <t>Equate 15ct Facial Cleansing Twlts</t>
  </si>
  <si>
    <t>Analytical - Web_NP8535_10.25</t>
  </si>
  <si>
    <t>Analytical - Sani_04A_1</t>
  </si>
  <si>
    <t>Analytical - Sani_04A_2</t>
  </si>
  <si>
    <t>8FQ506TPA</t>
  </si>
  <si>
    <t>Equate 15ct Facial Cleans. Cloths</t>
  </si>
  <si>
    <t>Analytical - Label_A68</t>
  </si>
  <si>
    <t>7A4OD791</t>
  </si>
  <si>
    <t>Aloe Vera Gel Concentrate C/S</t>
  </si>
  <si>
    <t>Aloecorp De Mexico
(Gonzales, Tamulipas Mexico)</t>
  </si>
  <si>
    <t>Description
(GCWI33)</t>
  </si>
  <si>
    <t>Light yellowish/brown liquid with few visible precipitates</t>
  </si>
  <si>
    <t>3.5 – 4.7</t>
  </si>
  <si>
    <t>pH
(GCWI18)</t>
  </si>
  <si>
    <t>Total Solids
(GCWI16)</t>
  </si>
  <si>
    <t>Tocopheryl Acetate C/S</t>
  </si>
  <si>
    <t>7O4OD791</t>
  </si>
  <si>
    <t>8AQ527TPA</t>
  </si>
  <si>
    <t>Walgreen's 15ct Cleansing &amp; Make-up Rmv. Twlts.</t>
  </si>
  <si>
    <t>5AA302TY</t>
  </si>
  <si>
    <t>Hygea Multi-Purpose Cleansing Cloths</t>
  </si>
  <si>
    <t>Tuck Top / Auto Bottom French Style w/Perfs</t>
  </si>
  <si>
    <t>Analytical - Box_74A</t>
  </si>
  <si>
    <t>LBL Neutrogena Make Up Remover Cleansing Twlt 21ct</t>
  </si>
  <si>
    <t>Analytical - PVP_01D (7.5% Povidone-Iodine)</t>
  </si>
  <si>
    <t>0.82 - 0.90
(TM430)</t>
  </si>
  <si>
    <t>Analytical - Mur_01C</t>
  </si>
  <si>
    <t>4AQ51601</t>
  </si>
  <si>
    <t>Hydrating Facial Solution</t>
  </si>
  <si>
    <t>6.00 +/- 0.25</t>
  </si>
  <si>
    <t>0.100 - 0.008 / + 0.020</t>
  </si>
  <si>
    <t>0.200 +/- 0.030</t>
  </si>
  <si>
    <t>0.020 – 0.003 / + 0.004</t>
  </si>
  <si>
    <t>1.6875 - 1.8125</t>
  </si>
  <si>
    <t>Analytical - Applicator_10B3aa403</t>
  </si>
  <si>
    <t>8FS428CK</t>
  </si>
  <si>
    <t>8AU451CS</t>
  </si>
  <si>
    <t>Grime Boss Hand Wipes with Power</t>
  </si>
  <si>
    <t>5OD371SL</t>
  </si>
  <si>
    <t>SLU 6.125"x5.0625"x2.3125 G 96</t>
  </si>
  <si>
    <t>Diecut glued sleeve</t>
  </si>
  <si>
    <t>Analytical - Box_75A</t>
  </si>
  <si>
    <t>2OJ660SLI</t>
  </si>
  <si>
    <t>Sustainable Earth Cleaning Wipes</t>
  </si>
  <si>
    <t>1. Lemon
2. Characteristic</t>
  </si>
  <si>
    <t>1. Pale Yellow to Yellow Liquid
2. Clear Liquid</t>
  </si>
  <si>
    <t>6OA466S48</t>
  </si>
  <si>
    <t>Medicated Wipes Unprinted Shipper</t>
  </si>
  <si>
    <t>Analytical - SHIP_44_2AN</t>
  </si>
  <si>
    <t>8CS41950</t>
  </si>
  <si>
    <t>Yellow to Light Yellow Liquid</t>
  </si>
  <si>
    <t>Orange</t>
  </si>
  <si>
    <t>1. International Aromatics (Moonachie, NJ)
2. Intarome (Norwood, NJ)</t>
  </si>
  <si>
    <t>Analytical - Chem_171A_IA
Analytical - Chem_171A_Inta</t>
  </si>
  <si>
    <t>Analytical - Chem_172A_IA
Analytical - Chem_172A_Inta</t>
  </si>
  <si>
    <t>1. Fresh Fruity Floral
2. Characteristic</t>
  </si>
  <si>
    <t>1. Yellow Liquid
2. Clear Liquid</t>
  </si>
  <si>
    <t>Colorless to pale yellow liquid</t>
  </si>
  <si>
    <t>Citrus Lemon Scent</t>
  </si>
  <si>
    <t>Analytical - Sani_04E_Orange</t>
  </si>
  <si>
    <t>8OD606CS</t>
  </si>
  <si>
    <t>Nice &amp; Clean Electronic Cleaning Wipes Display</t>
  </si>
  <si>
    <t>NNC Electronic Wipes Sidekick Display</t>
  </si>
  <si>
    <t>8AQ508TPA</t>
  </si>
  <si>
    <t>Equate Facial Cleans. Twlts. 15ct Reseal</t>
  </si>
  <si>
    <t>Exchange Select Facial Cleans. Twlts.</t>
  </si>
  <si>
    <t>8OQ424TPA</t>
  </si>
  <si>
    <t>3AB103</t>
  </si>
  <si>
    <t>A402S96T</t>
  </si>
  <si>
    <t>PREP-H WPS96 SOLO LIDS ON TUBE PACK F00573055697</t>
  </si>
  <si>
    <t>Light yellow pasty fluid</t>
  </si>
  <si>
    <t>6.5 – 7.5
(5% DI Water:
Methanol 1:1)</t>
  </si>
  <si>
    <t>0.45 - 0.61 mm</t>
  </si>
  <si>
    <t>409 - 1231 g/in</t>
  </si>
  <si>
    <t>6AD606SK</t>
  </si>
  <si>
    <t>6BD17385</t>
  </si>
  <si>
    <t>J&amp;J Cleansing Wipes Shipper</t>
  </si>
  <si>
    <t>Applicator Thermal Bonded Nonwoven – 30 mm – 1 3/16”</t>
  </si>
  <si>
    <t>PDI Sani Cloth AF 65ct</t>
  </si>
  <si>
    <t>8AP73600</t>
  </si>
  <si>
    <t>BOX PDI Super Sani</t>
  </si>
  <si>
    <t>5JU87250</t>
  </si>
  <si>
    <t>8CB10800</t>
  </si>
  <si>
    <t>U43450</t>
  </si>
  <si>
    <t>2GB108</t>
  </si>
  <si>
    <t>5DB10800</t>
  </si>
  <si>
    <t>PDI Chlorascrub Swabs Box</t>
  </si>
  <si>
    <t>2GS419</t>
  </si>
  <si>
    <t>74 - 90</t>
  </si>
  <si>
    <t>3AD504</t>
  </si>
  <si>
    <t>40 gsm, Hydroentangled Nonwoven 6”</t>
  </si>
  <si>
    <t>&gt;=1000 (g/in, CoA)</t>
  </si>
  <si>
    <t>&gt;=400 (g/in, CoA)</t>
  </si>
  <si>
    <t>Analytical - Applicator_15J</t>
  </si>
  <si>
    <t>6AP71084B</t>
  </si>
  <si>
    <t>Sani-Hands for Kids Shipper</t>
  </si>
  <si>
    <t>6BA67040</t>
  </si>
  <si>
    <t>Glass Wipes Unprinted Shipper</t>
  </si>
  <si>
    <t>Analytical - SHIP_32_1BR</t>
  </si>
  <si>
    <t>8OQ424CSA</t>
  </si>
  <si>
    <t>8OQ508CSA</t>
  </si>
  <si>
    <t>Exchange Select Facial Twlts.</t>
  </si>
  <si>
    <t>Equate Facial Cleans. Twlts</t>
  </si>
  <si>
    <t>6CD35100</t>
  </si>
  <si>
    <t>PDI BZK Towelette Shipper</t>
  </si>
  <si>
    <t>5DS41950</t>
  </si>
  <si>
    <t>5.00 Max</t>
  </si>
  <si>
    <t>Loss on Ignition
(USP)</t>
  </si>
  <si>
    <t>6.0 – 9.0</t>
  </si>
  <si>
    <t>5.5 – 7.5
(10% in
water)</t>
  </si>
  <si>
    <t>8OB803CK</t>
  </si>
  <si>
    <t>Tyco Uni-Patch Adhesive Remover</t>
  </si>
  <si>
    <t>4OD65501</t>
  </si>
  <si>
    <t>Liquid BZK 0.24% Solution</t>
  </si>
  <si>
    <t>0.24 (±0.012)</t>
  </si>
  <si>
    <t>Analytical - BLR_BZK_03C</t>
  </si>
  <si>
    <t>0.42” – 0.53”</t>
  </si>
  <si>
    <t>ACB Bio-Chelate</t>
  </si>
  <si>
    <t>7A4OP345</t>
  </si>
  <si>
    <t>4.0 +/- 0.5</t>
  </si>
  <si>
    <t>Analytical - Chem_195A</t>
  </si>
  <si>
    <t>5OU295PB</t>
  </si>
  <si>
    <t>Unprinted Poly Bag Fold Over Top w/2" Wickett</t>
  </si>
  <si>
    <t>Poly Bag w/fold over top on 2” wicketts</t>
  </si>
  <si>
    <t>LDPE</t>
  </si>
  <si>
    <t>Lip</t>
  </si>
  <si>
    <t>Back Flip</t>
  </si>
  <si>
    <t>Lip
Low A</t>
  </si>
  <si>
    <t>Back Flip
Low A</t>
  </si>
  <si>
    <t>Lip
High A</t>
  </si>
  <si>
    <t>Back Flip
High A</t>
  </si>
  <si>
    <t>Analytical - Box_76A</t>
  </si>
  <si>
    <t>2OP150LI</t>
  </si>
  <si>
    <t>Medium Deep Well Lid 560 Orifice</t>
  </si>
  <si>
    <t>Antibacterial Fresh Scent Solution</t>
  </si>
  <si>
    <t>3.0 - 4.0</t>
  </si>
  <si>
    <t>0.975 - 0.985</t>
  </si>
  <si>
    <t>8BP92001</t>
  </si>
  <si>
    <t>8CP43501</t>
  </si>
  <si>
    <t>8OU295CK</t>
  </si>
  <si>
    <t>8AH143KL</t>
  </si>
  <si>
    <t>Sani Hands 1ct Sample Case Label</t>
  </si>
  <si>
    <t>2AA630</t>
  </si>
  <si>
    <t>Analytical - Web_NP8535_15.5</t>
  </si>
  <si>
    <t>Generic 80ct Unscented Baby Wipes Web</t>
  </si>
  <si>
    <t>2OU434</t>
  </si>
  <si>
    <t>Prep H Packette - Canada</t>
  </si>
  <si>
    <t>2RQ119</t>
  </si>
  <si>
    <t>PIL WH CL-250XWH 6.375"/NP9508 229,500 SI/RL</t>
  </si>
  <si>
    <t>Analytical - Web_NP9508_6.375</t>
  </si>
  <si>
    <t>6.3125 - 6.4375</t>
  </si>
  <si>
    <t>5BU451TY</t>
  </si>
  <si>
    <t>Grime Boss Hand Wipes with Power 60ct</t>
  </si>
  <si>
    <t>5.5 – 7.5</t>
  </si>
  <si>
    <t>Certified on CoA as Meets Odor Specification or of Characteristic Odor.</t>
  </si>
  <si>
    <t>Odor
(COA)</t>
  </si>
  <si>
    <t>6DQ59448</t>
  </si>
  <si>
    <t>Nice &amp; Clean Antibacterial Hand Wipes</t>
  </si>
  <si>
    <t>Analytical - SHIP_40_1W</t>
  </si>
  <si>
    <t>Analytical - Sani_04E_Citrus</t>
  </si>
  <si>
    <t>8AP71500</t>
  </si>
  <si>
    <t>NNC Antibacterial 20ct TPK</t>
  </si>
  <si>
    <t>2NQ594</t>
  </si>
  <si>
    <t>6HQ59470</t>
  </si>
  <si>
    <t>Nice &amp; Clean Antibac. Shipper</t>
  </si>
  <si>
    <t>Analytical - SHIP_44_2AO</t>
  </si>
  <si>
    <t>U39050</t>
  </si>
  <si>
    <t>Preparation H Bulk Wipes 0558-01</t>
  </si>
  <si>
    <t>6HQ34540</t>
  </si>
  <si>
    <t>Analytical - Sani_04A_3</t>
  </si>
  <si>
    <t>5OQ594SL</t>
  </si>
  <si>
    <t>Unprinted Sleeve (Gr 35A)</t>
  </si>
  <si>
    <t>35A</t>
  </si>
  <si>
    <t>Sleeve (Die Cut w/ finger holes)</t>
  </si>
  <si>
    <t>Analytical - Box_77A</t>
  </si>
  <si>
    <t>560 aperture: 0.560” +/- 0.005”</t>
  </si>
  <si>
    <t>Teal/ Green – Coloron # 55618
(Teal/Green)</t>
  </si>
  <si>
    <t>Analytical - Lid_04E_560</t>
  </si>
  <si>
    <t>65.3 - 79.8</t>
  </si>
  <si>
    <t>3.9 - 4.7</t>
  </si>
  <si>
    <t>2BU451</t>
  </si>
  <si>
    <t>Grime Boss Hand Wipes with Power 1ct</t>
  </si>
  <si>
    <t>8AP92000</t>
  </si>
  <si>
    <t>8BP43500</t>
  </si>
  <si>
    <t>2CD436</t>
  </si>
  <si>
    <t>8BP15900</t>
  </si>
  <si>
    <t>8BP159CS</t>
  </si>
  <si>
    <t>8BD436CS</t>
  </si>
  <si>
    <t>Sani Professional Sani Hands</t>
  </si>
  <si>
    <t>Sani Professional - Sani Hands 150ct</t>
  </si>
  <si>
    <t>Sani Hands Reseal. 20ct</t>
  </si>
  <si>
    <t>Sani Professional Sani Hands 300ct</t>
  </si>
  <si>
    <t>Sani Professional Sani Hands 150ct</t>
  </si>
  <si>
    <t>PDI Sani-Hands 220ct Front Label</t>
  </si>
  <si>
    <t>PDI Sani-Hands Case Label</t>
  </si>
  <si>
    <t>None or Pale Straw</t>
  </si>
  <si>
    <t>3OG350</t>
  </si>
  <si>
    <t>Airlaid Nonwoven-8 1/4"</t>
  </si>
  <si>
    <t>117 - 143</t>
  </si>
  <si>
    <t>8.00 - 8.50</t>
  </si>
  <si>
    <t>44 - 48</t>
  </si>
  <si>
    <t>1.40 - 1.71 mm
(CoA)</t>
  </si>
  <si>
    <t>Analytical - Applicator_06M</t>
  </si>
  <si>
    <t>5AA366TR</t>
  </si>
  <si>
    <t>5AB43201</t>
  </si>
  <si>
    <t>5BU21210</t>
  </si>
  <si>
    <t>BOX Prep H 10ct Totables Box</t>
  </si>
  <si>
    <t>48Ct Medicated Tray</t>
  </si>
  <si>
    <t>O.T.A.B Tapered Tray w/ Double F-nt, Side&amp;Btm</t>
  </si>
  <si>
    <t>Analytical - Box_78A</t>
  </si>
  <si>
    <t>6BQ79772</t>
  </si>
  <si>
    <t>Generic Sani Shipper</t>
  </si>
  <si>
    <t>Sally Hansen Benzocaine Wipes 650D00060 5/BG</t>
  </si>
  <si>
    <t>U46500</t>
  </si>
  <si>
    <t>Sally Hansen Benzocaine Wipes 650D00040 4/BG</t>
  </si>
  <si>
    <t>7O4DM102</t>
  </si>
  <si>
    <t>Chamomile Recutita Extract</t>
  </si>
  <si>
    <t>2AH592</t>
  </si>
  <si>
    <t>8BP13400</t>
  </si>
  <si>
    <t>8BP13401</t>
  </si>
  <si>
    <t>2S3870</t>
  </si>
  <si>
    <t>WBU NP3870 11.5" 372.600 IMP ROLL</t>
  </si>
  <si>
    <t>6CP214TY</t>
  </si>
  <si>
    <t>TYP KIRKLAND HSEHOLD 3PK TRAY</t>
  </si>
  <si>
    <t>6JB40600</t>
  </si>
  <si>
    <t>Povidone Iodine Prep Pad Shipper</t>
  </si>
  <si>
    <t>8OU465CK</t>
  </si>
  <si>
    <t>Sally Hansen Benzocaine Wipe Case Label</t>
  </si>
  <si>
    <t>4OA55401</t>
  </si>
  <si>
    <t>GB Hand Cleaner 2008</t>
  </si>
  <si>
    <t>6.00 ±0.25</t>
  </si>
  <si>
    <t>0.10 ± 0.02</t>
  </si>
  <si>
    <t>0.20 ± 0.03</t>
  </si>
  <si>
    <t>0.20 - 0.003/+0.004</t>
  </si>
  <si>
    <t>8GB11400</t>
  </si>
  <si>
    <t>8HS27350</t>
  </si>
  <si>
    <t>8GS32450</t>
  </si>
  <si>
    <t>6AM1500S72J</t>
  </si>
  <si>
    <t>3BA618-J</t>
  </si>
  <si>
    <t>47 - 57</t>
  </si>
  <si>
    <t>0.74 - 0.94 (CoA)</t>
  </si>
  <si>
    <t>Analytical - Applicator_06N</t>
  </si>
  <si>
    <t>Rolls Spunlaced Nonwoven – 8” – 52gsm</t>
  </si>
  <si>
    <t>Analytical - SHIP_44_2AP</t>
  </si>
  <si>
    <t>5GD35100</t>
  </si>
  <si>
    <t>5AB29307</t>
  </si>
  <si>
    <t>PDI BZK Towelette 100ct.</t>
  </si>
  <si>
    <t>Target Alcohol Prep Pads 200ct Box</t>
  </si>
  <si>
    <t>CCN</t>
  </si>
  <si>
    <t>Analytical - Box_79A</t>
  </si>
  <si>
    <t>Analytical - Box_01AB</t>
  </si>
  <si>
    <t>2OQ002SLI</t>
  </si>
  <si>
    <t>3800 - 5600 g/30mm</t>
  </si>
  <si>
    <t>0.18 - 0.25
(TM434)</t>
  </si>
  <si>
    <t>Analytical - BZK_01B</t>
  </si>
  <si>
    <t>0.125 - 0.225
(TM434)</t>
  </si>
  <si>
    <t>6BM420S9</t>
  </si>
  <si>
    <t>Target Up &amp; Up Baby Wipes Sensitive 720ct</t>
  </si>
  <si>
    <t>Analytical - SHIP_40_6A</t>
  </si>
  <si>
    <t>6OA42640A</t>
  </si>
  <si>
    <t>Unprinted Shipper</t>
  </si>
  <si>
    <t>Analytical - SHIP_40_1X</t>
  </si>
  <si>
    <t>5KQ594TR</t>
  </si>
  <si>
    <t>NNC Antibacterial Tray</t>
  </si>
  <si>
    <t>6BD24780</t>
  </si>
  <si>
    <t>COR PERRIGO WIPES</t>
  </si>
  <si>
    <t>5DA402S96</t>
  </si>
  <si>
    <t>2GS428</t>
  </si>
  <si>
    <t>5DD24624</t>
  </si>
  <si>
    <t>NNC Electronic Cleaning Wipes 24ct</t>
  </si>
  <si>
    <t>Tuck Top /Auto Bottom w/perf tab</t>
  </si>
  <si>
    <t>1500 - 3850</t>
  </si>
  <si>
    <t>1000 – 2500</t>
  </si>
  <si>
    <t>6FB60335</t>
  </si>
  <si>
    <t>PDI Alcohol Prep Pad Shipper</t>
  </si>
  <si>
    <t>Analytical - SHIP_29_1L</t>
  </si>
  <si>
    <t>Analytical - Box_80A</t>
  </si>
  <si>
    <t>2OB293</t>
  </si>
  <si>
    <t>Target Up &amp; Up Alcohol Prep Pad</t>
  </si>
  <si>
    <t>2AP164</t>
  </si>
  <si>
    <t>WTP CVS CLEANS 8.875"/8508 8.600 IMP/ROLL</t>
  </si>
  <si>
    <t>Analytical - Web_NP8508_8.875</t>
  </si>
  <si>
    <t>8.8125 - 8.9375</t>
  </si>
  <si>
    <t>5BD43600</t>
  </si>
  <si>
    <t>PDI Sani Hands 100ct Box</t>
  </si>
  <si>
    <t>Walgreen's Cleansing &amp; Make-up Twlts.</t>
  </si>
  <si>
    <t>8OP69700</t>
  </si>
  <si>
    <t>2OU295</t>
  </si>
  <si>
    <t>Sally Hansen Pain-Relief Pre-Wax Wipe</t>
  </si>
  <si>
    <t>6OU71020</t>
  </si>
  <si>
    <t>2OP097</t>
  </si>
  <si>
    <t>8OU710CK</t>
  </si>
  <si>
    <t>2AU275</t>
  </si>
  <si>
    <t>8AD436KS</t>
  </si>
  <si>
    <t>2CH211</t>
  </si>
  <si>
    <t>8CP15901</t>
  </si>
  <si>
    <t>8BP134CS</t>
  </si>
  <si>
    <t>8DS40750</t>
  </si>
  <si>
    <t>8DS41950</t>
  </si>
  <si>
    <t>8DB10800</t>
  </si>
  <si>
    <t>5GB114IS</t>
  </si>
  <si>
    <t>5GS273IS</t>
  </si>
  <si>
    <t>5GS324IS</t>
  </si>
  <si>
    <t>5GS428IS</t>
  </si>
  <si>
    <t>5DH21130</t>
  </si>
  <si>
    <t>8GS428CK</t>
  </si>
  <si>
    <t>3OP383</t>
  </si>
  <si>
    <t>3OP453</t>
  </si>
  <si>
    <t>5AA284TR</t>
  </si>
  <si>
    <t>Preparation H 48ct Tray</t>
  </si>
  <si>
    <t>2GB114</t>
  </si>
  <si>
    <t>8GS27350</t>
  </si>
  <si>
    <t>6DB60307</t>
  </si>
  <si>
    <t>PDI Sterile Alcohol</t>
  </si>
  <si>
    <t>2OA284SLI</t>
  </si>
  <si>
    <t>Lid must open with one hand, stay open when moved past 90 degree and remain attached to refill. Lid must have positive from latch with an audible click.</t>
  </si>
  <si>
    <t>Analytical - Lid_22A</t>
  </si>
  <si>
    <t>Preparation H Solo</t>
  </si>
  <si>
    <t>8OM420CPL</t>
  </si>
  <si>
    <t>Target Up &amp; Up Sens 720ct</t>
  </si>
  <si>
    <t>Sani Hands for Kids 40ct Cup Holder</t>
  </si>
  <si>
    <t>2DP710LB</t>
  </si>
  <si>
    <t>8OA466KSNY</t>
  </si>
  <si>
    <t>Rexall 48ct Medicated Wipes</t>
  </si>
  <si>
    <t>7O4OA517</t>
  </si>
  <si>
    <t>Green Floral Q-43660 Mod 1</t>
  </si>
  <si>
    <t>0.9910 +/- 0.0050</t>
  </si>
  <si>
    <t>1.4530 +/- 0.0050</t>
  </si>
  <si>
    <t>Analytical - Chem_196A</t>
  </si>
  <si>
    <t>31 - 34</t>
  </si>
  <si>
    <t>Applicator Thermal Bonded Nonwoven 25gsm</t>
  </si>
  <si>
    <t>2OA657</t>
  </si>
  <si>
    <t>Equate Medicated Wipes</t>
  </si>
  <si>
    <t>5CP490SL</t>
  </si>
  <si>
    <t>Safeway Disinfecting Wipes Sleeve</t>
  </si>
  <si>
    <t>Die Cut Open Top / Special Glued Tray</t>
  </si>
  <si>
    <t>Analytical - Box_81A</t>
  </si>
  <si>
    <t>2OP640</t>
  </si>
  <si>
    <t>Rite Aid Makeup Removing Twlts.</t>
  </si>
  <si>
    <t>CVS Total Home Antibac. Wipes 30ct Box</t>
  </si>
  <si>
    <t>8OB293CK</t>
  </si>
  <si>
    <t>Target up &amp; Up Alcohol Prep Pads 200ct</t>
  </si>
  <si>
    <t>PDI Sani-Hands 220ct Back Label</t>
  </si>
  <si>
    <t>5FH04095</t>
  </si>
  <si>
    <t>BOX PDI Sani Individual</t>
  </si>
  <si>
    <t>8AP765CK</t>
  </si>
  <si>
    <t>Traget Up &amp; Up Makeup Rmvr</t>
  </si>
  <si>
    <t>6DP43572</t>
  </si>
  <si>
    <t>Lid must fit with a tight seal on canister (even when pilfer proof lidstock is required). Cap of lid must snap closed</t>
  </si>
  <si>
    <t>4OP38301</t>
  </si>
  <si>
    <t>Fresh Enhanced Light for Canada</t>
  </si>
  <si>
    <t>5AU710TY</t>
  </si>
  <si>
    <t>Grime Boss Hand Wipes with Power 20ct Box</t>
  </si>
  <si>
    <t>SUS</t>
  </si>
  <si>
    <t>Analytical - Box_82A</t>
  </si>
  <si>
    <t>Analytical - BL_Sani_11A</t>
  </si>
  <si>
    <t>4OP45301</t>
  </si>
  <si>
    <t>Lemon Enhanced Light for Canada</t>
  </si>
  <si>
    <t>Clear colorless liquid free from suspended materials</t>
  </si>
  <si>
    <t>2AP159LI</t>
  </si>
  <si>
    <t>Large Deep Well Lid 560 Orifice - Blue Translucent</t>
  </si>
  <si>
    <t>Lid is to be free of dust, embedded dirt, hair and particulate matter. Part should have a uniform surface appearance, free from color variations, gels, carbon particles, stress cracks, striations, and flash.</t>
  </si>
  <si>
    <t>2AP159LI Blue Translucent PMS293C
(Translucent Blue)</t>
  </si>
  <si>
    <t>8OP63500</t>
  </si>
  <si>
    <t>8OP63501</t>
  </si>
  <si>
    <t>8OS420CL</t>
  </si>
  <si>
    <t>Safeway Disinfecting Wipes Fresh Air Sct</t>
  </si>
  <si>
    <t>Safeway Disinfecting Wipes Fresh Air Sct.</t>
  </si>
  <si>
    <t>PDI Povidone Iodine Swab 1’s</t>
  </si>
  <si>
    <t>Clear, colorless liquid to slight yellowish oily liquid</t>
  </si>
  <si>
    <t>Overall Lid Height = Overall Height (Open Lid)</t>
  </si>
  <si>
    <t>1.483” +/- 0.010”</t>
  </si>
  <si>
    <t>4OP44801</t>
  </si>
  <si>
    <t>Colorless to faint yellow</t>
  </si>
  <si>
    <t>8FB11400</t>
  </si>
  <si>
    <t>6AU71020</t>
  </si>
  <si>
    <t>2OA366RNY</t>
  </si>
  <si>
    <t>Kroger Medication Wipes</t>
  </si>
  <si>
    <t>Grime Boss Hands 20ct.Printed Shipper</t>
  </si>
  <si>
    <t>Analytical - SHIP_40_1Y</t>
  </si>
  <si>
    <t>1. DSM Nutritional Products (Parsippany, New Jersey)
2. BASF SE (Ludwigshafen Germany)</t>
  </si>
  <si>
    <t>Description
(GC000184)</t>
  </si>
  <si>
    <t>Clear, slightly yellowish, practically odorless semi viscous oil with no visible particulate matter</t>
  </si>
  <si>
    <t>NMT 1.0 mL of 0.1N Sodium Hydroxide is consumed</t>
  </si>
  <si>
    <t>Acidity 
(MAT03529AR)</t>
  </si>
  <si>
    <t>Identity
(MAT03529AR)</t>
  </si>
  <si>
    <t>The UV scan exhibits a maximum at 284 +/- 2 nm and a minimum at 354 +/- 2 nm</t>
  </si>
  <si>
    <t>≥ 4.6% by
weight
Use 10 g of
sample, dry 1 hr
@ 105°C</t>
  </si>
  <si>
    <t>6 months / 12 months
CB Fleet Chemical
Received Released</t>
  </si>
  <si>
    <t>12 months / 36 months
CB Fleet Chemical
Received Released</t>
  </si>
  <si>
    <t>Analytical - Chem_CB_Fleet</t>
  </si>
  <si>
    <t>4.0 - 7.0 %</t>
  </si>
  <si>
    <t>6DD35185</t>
  </si>
  <si>
    <t>Analytical - SHIP_32_1BS</t>
  </si>
  <si>
    <t>2OU710</t>
  </si>
  <si>
    <t>8OP09700</t>
  </si>
  <si>
    <t>Avon Solutions Makeup Remover Wipes Reseal.</t>
  </si>
  <si>
    <t>2BQ471LI</t>
  </si>
  <si>
    <t>PDI Sani-Hands 135ct Front Label</t>
  </si>
  <si>
    <t>PDI Sani-Hands 135ct Back Label</t>
  </si>
  <si>
    <t>2HS273</t>
  </si>
  <si>
    <t>Chlorascrub Maxi Swabstick</t>
  </si>
  <si>
    <t>6CP92084</t>
  </si>
  <si>
    <t>8OP17300</t>
  </si>
  <si>
    <t>8OP17301</t>
  </si>
  <si>
    <t>BJs Disinfecting Wipes Fresh Air Sct. 75ct</t>
  </si>
  <si>
    <t>Avon Solutions 24ct Web</t>
  </si>
  <si>
    <t>8AA564CK</t>
  </si>
  <si>
    <t>8AP45101</t>
  </si>
  <si>
    <t>8BP45100</t>
  </si>
  <si>
    <t>Target Medicated Wipes 96ct Case Label</t>
  </si>
  <si>
    <t>Giant Eagle Disinfecting Wipes 35ct</t>
  </si>
  <si>
    <t>5FB114IS</t>
  </si>
  <si>
    <t>3x30 Ct Safeway Basic Tray Sleeve</t>
  </si>
  <si>
    <t>5BQ39130SL</t>
  </si>
  <si>
    <t>Analytical - Box_43D</t>
  </si>
  <si>
    <t>6YM934CP</t>
  </si>
  <si>
    <t>4 PACK HH PALLET CAP</t>
  </si>
  <si>
    <t>Analytical - SHIP_32_1BT</t>
  </si>
  <si>
    <t>PDI Prevantics Compact Swabstick Case Label</t>
  </si>
  <si>
    <t>PDI Sani Cloth Bleach 75ct</t>
  </si>
  <si>
    <t>8HS428CK</t>
  </si>
  <si>
    <t>8BP54001</t>
  </si>
  <si>
    <t>Structure</t>
  </si>
  <si>
    <t>NP7030</t>
  </si>
  <si>
    <t>NP7100</t>
  </si>
  <si>
    <t>5AD76630</t>
  </si>
  <si>
    <t>Analytical - Box_29B</t>
  </si>
  <si>
    <t>Life Brand Lens Cleaning Wipes 30ct</t>
  </si>
  <si>
    <t>Tuck Top / Auto Bottom w/ Glued Double Header</t>
  </si>
  <si>
    <t>Analytical - Box_83A</t>
  </si>
  <si>
    <t>2OU284</t>
  </si>
  <si>
    <t>Sani Professional Sani-Cloth Disinfecting Wipes</t>
  </si>
  <si>
    <t>6ED35185</t>
  </si>
  <si>
    <t>Graphics: Hygea BZK Shipper</t>
  </si>
  <si>
    <t>Analytical - SHIP_32_1BU</t>
  </si>
  <si>
    <t>7O4OP448</t>
  </si>
  <si>
    <t>2KS273</t>
  </si>
  <si>
    <t>PDI Prevantics Maxi Swabstick</t>
  </si>
  <si>
    <t>Fatty odor</t>
  </si>
  <si>
    <t>0.0 - 3.0</t>
  </si>
  <si>
    <t>9.0 - 11.0 (10% H2O)</t>
  </si>
  <si>
    <t>Promidium CO-LQ-(AP)</t>
  </si>
  <si>
    <t>Analytical - Chem_197A</t>
  </si>
  <si>
    <t>U27500</t>
  </si>
  <si>
    <t>PDI Sani-Cloth AF3 – Large Packets</t>
  </si>
  <si>
    <t>H59200</t>
  </si>
  <si>
    <t>Thor
(Speyer, Germany)</t>
  </si>
  <si>
    <t>Clear, yellow liquid</t>
  </si>
  <si>
    <t>Assay
(J&amp;J TM-002528)</t>
  </si>
  <si>
    <t>9.00 – 11.00%</t>
  </si>
  <si>
    <t>1.00% Max</t>
  </si>
  <si>
    <t>8DP54000</t>
  </si>
  <si>
    <t>2JS324</t>
  </si>
  <si>
    <t>2JS407</t>
  </si>
  <si>
    <t>2JS419</t>
  </si>
  <si>
    <t>2JB114</t>
  </si>
  <si>
    <t>2JS428</t>
  </si>
  <si>
    <t>PDI Prevantics Swabstick</t>
  </si>
  <si>
    <t>PDI Prevantics Swabstick Packette</t>
  </si>
  <si>
    <t>PDI Prevantics Swab Packette</t>
  </si>
  <si>
    <t>6JS16225</t>
  </si>
  <si>
    <t>Analytical - SHIP_26_1C</t>
  </si>
  <si>
    <t>Kirkland Surface Wipes Orange 55 ct MEX</t>
  </si>
  <si>
    <t>Kirkland Surface Wipes Orange Scent 65ct Mex</t>
  </si>
  <si>
    <t>8OP12400</t>
  </si>
  <si>
    <t>8OP12401</t>
  </si>
  <si>
    <t>6AP173TY</t>
  </si>
  <si>
    <t>BJs Disinfecting Wipes Tray</t>
  </si>
  <si>
    <t>2X5116</t>
  </si>
  <si>
    <t>Unprinted Roll Stock - 5116</t>
  </si>
  <si>
    <t>Analytical - Web_NP5116_8.5_UP</t>
  </si>
  <si>
    <t>2AP237LB</t>
  </si>
  <si>
    <t>Falcon Anti-Static Monitor Wipes</t>
  </si>
  <si>
    <t>PDI Sani-Cloth AF3 – XL Packets</t>
  </si>
  <si>
    <t>6BP14884</t>
  </si>
  <si>
    <t>Croda Europe
(East Yorkshire, United Kingdom)</t>
  </si>
  <si>
    <t>7G4OP806</t>
  </si>
  <si>
    <t>Sea Salt Extra Fine</t>
  </si>
  <si>
    <t>Analytical - Chem_198A</t>
  </si>
  <si>
    <t>6AQ20372</t>
  </si>
  <si>
    <t>6JS23125</t>
  </si>
  <si>
    <t>PDI PVP Duo Swabs</t>
  </si>
  <si>
    <t>COR MED TAPER CANISTER SHIPPER</t>
  </si>
  <si>
    <t>8AP12400</t>
  </si>
  <si>
    <t>U28401</t>
  </si>
  <si>
    <t>5AA366SL</t>
  </si>
  <si>
    <t>6AA366R48</t>
  </si>
  <si>
    <t>Kroger Unprinted Shipper</t>
  </si>
  <si>
    <t>Analytical - SHIP_44_2AQ</t>
  </si>
  <si>
    <t>48Ct Medicated Sleeve</t>
  </si>
  <si>
    <t>Analytical - Box_43E</t>
  </si>
  <si>
    <t>7O4OP806</t>
  </si>
  <si>
    <t>7H4OP806</t>
  </si>
  <si>
    <t>7E4OP806</t>
  </si>
  <si>
    <t>Carbopol 2020</t>
  </si>
  <si>
    <t>Fluffy white powder free of lumps</t>
  </si>
  <si>
    <t>2.00% Max
(80C Vacuum, 1 hour)</t>
  </si>
  <si>
    <t>47,000 – 77,000 cps</t>
  </si>
  <si>
    <t>Kelp &amp; Sea Salt Fragrance</t>
  </si>
  <si>
    <t>Symrise
(Teterboro, NJ)</t>
  </si>
  <si>
    <t>Clear yellow to dark yellow liquid</t>
  </si>
  <si>
    <t>Arkema, INC
(La Chambre, France)</t>
  </si>
  <si>
    <t>0.100 % Max
(10 grams of
sample)
(Water Content)</t>
  </si>
  <si>
    <t>Analytical - Chem_58B</t>
  </si>
  <si>
    <t>7O4DH247</t>
  </si>
  <si>
    <t>7O4OP630</t>
  </si>
  <si>
    <t>7A4OP630</t>
  </si>
  <si>
    <t>Dequest 7000</t>
  </si>
  <si>
    <t>Jianghai Environmental Protection Co., Ltd
(Zhenglu Town, Changzhou City, Jiansu China)</t>
  </si>
  <si>
    <t>≤ 2.0</t>
  </si>
  <si>
    <t>Bleach/chlorine</t>
  </si>
  <si>
    <t>Clear solution, free from solids</t>
  </si>
  <si>
    <t>1.270 – 1.310 (20C)</t>
  </si>
  <si>
    <t>Analytical - Chem_201A</t>
  </si>
  <si>
    <t>Flavosterone SB</t>
  </si>
  <si>
    <t>Fragrance Orchid Dew</t>
  </si>
  <si>
    <t>Ichimaru Pharcos CO Ltd
(Motosu-shi, Japan)</t>
  </si>
  <si>
    <t>Light yellowish brown to yellowish brown, clear liquid</t>
  </si>
  <si>
    <t>20 ppm Max</t>
  </si>
  <si>
    <t>Arsenic
(USP)</t>
  </si>
  <si>
    <t>2 ppm Max</t>
  </si>
  <si>
    <t>Analytical - Chem_202A</t>
  </si>
  <si>
    <t>Pale yellow to yellow liquid</t>
  </si>
  <si>
    <t>5OA466S48</t>
  </si>
  <si>
    <t>Unprinted Box</t>
  </si>
  <si>
    <t>8BA680KC</t>
  </si>
  <si>
    <t>2CD246</t>
  </si>
  <si>
    <t>NNC Electronic Cleaning Wipes</t>
  </si>
  <si>
    <t>Target Medicated Wipes Refill Case Label</t>
  </si>
  <si>
    <t>4.5 – 7.0
(1% Solution)</t>
  </si>
  <si>
    <t>8DQ88200</t>
  </si>
  <si>
    <t>8DQ88201</t>
  </si>
  <si>
    <t>Ecolab Asept-Wipe II 180 ct</t>
  </si>
  <si>
    <t>Analytical - Web_NP8535_10.0</t>
  </si>
  <si>
    <t>White powder or fine granules</t>
  </si>
  <si>
    <t>2.00% Max</t>
  </si>
  <si>
    <t>2L5115U</t>
  </si>
  <si>
    <t>6HS41350</t>
  </si>
  <si>
    <t>7H4OP308</t>
  </si>
  <si>
    <t>Feverfew CMP-02A</t>
  </si>
  <si>
    <t>UV/VIS
(USP/NF &lt;197U&gt;)</t>
  </si>
  <si>
    <t>4BP30801</t>
  </si>
  <si>
    <t>COR SAFEWAY 75CT. SANI 32 ECT</t>
  </si>
  <si>
    <t>RSC w Ext GL Tab</t>
  </si>
  <si>
    <t>6DP13184</t>
  </si>
  <si>
    <t>Analytical - SHIP_32_30A</t>
  </si>
  <si>
    <t>WBU NP5115U 12" 907.200 SI PER ROLL</t>
  </si>
  <si>
    <t>Analytical - Web_NP5115U_12.0</t>
  </si>
  <si>
    <t>6AP32825</t>
  </si>
  <si>
    <t>PDI PVP Swab 1's</t>
  </si>
  <si>
    <t>Sanitex Plus XL Shipper</t>
  </si>
  <si>
    <t>6EQ87084</t>
  </si>
  <si>
    <t>7A4OP806</t>
  </si>
  <si>
    <t>Actipone Laminaria Saccharina GW</t>
  </si>
  <si>
    <t>Symrise GmbH
(Holzminden, Germany)</t>
  </si>
  <si>
    <t>Clear, pale yellow to brown liquid</t>
  </si>
  <si>
    <t>Analytical - Chem_205A</t>
  </si>
  <si>
    <t>8CQ87000</t>
  </si>
  <si>
    <t>6BP54072</t>
  </si>
  <si>
    <t>8BH211CK</t>
  </si>
  <si>
    <t>CVS pharmacy Total Home Antibacterial Moist Wipes</t>
  </si>
  <si>
    <t>6EQ88272</t>
  </si>
  <si>
    <t>Asepti Wipe II Shipper</t>
  </si>
  <si>
    <t>CVS Total Home Antibacterial Moist Wipes</t>
  </si>
  <si>
    <t>8OP47500</t>
  </si>
  <si>
    <t>8OP47501</t>
  </si>
  <si>
    <t>Exchange Select Disinfecting Wipes 35ct</t>
  </si>
  <si>
    <t>0.97% - 1.17%
(TM366 or TM385)</t>
  </si>
  <si>
    <t>U92401</t>
  </si>
  <si>
    <t>H21112A</t>
  </si>
  <si>
    <t>Sani-Professional Sani-Cloth Packet</t>
  </si>
  <si>
    <t>Neutrogena Oil Free Cleansing Wipe Pink Grapefruit -Canada</t>
  </si>
  <si>
    <t>P32825</t>
  </si>
  <si>
    <t>1.9 – 2.1 w/w</t>
  </si>
  <si>
    <t>White to off white fully wetted wipe free of dirt and debris</t>
  </si>
  <si>
    <t>Characteristic of the fragrance in product</t>
  </si>
  <si>
    <t>Analytical - Neutrogena_06A</t>
  </si>
  <si>
    <t>Clear to Slight Cloudy</t>
  </si>
  <si>
    <t>0.0170 – 0.0200
(TM 352)</t>
  </si>
  <si>
    <t>6.3 – 7.3</t>
  </si>
  <si>
    <t>Sani Pro Table Turners Sanitizing Wipe Packet</t>
  </si>
  <si>
    <t>no analytical testing</t>
  </si>
  <si>
    <t>3OD186</t>
  </si>
  <si>
    <t>U58001</t>
  </si>
  <si>
    <t>Sani Professional Brand Table Turners Original Packette</t>
  </si>
  <si>
    <t>Colorless to yellowish</t>
  </si>
  <si>
    <t>Clear to Cloudy</t>
  </si>
  <si>
    <t>8.60 (+/- 1.00)</t>
  </si>
  <si>
    <t>0.997 (+/- 0.020)</t>
  </si>
  <si>
    <t>Analytical - Misc_Wipe_02B</t>
  </si>
  <si>
    <t>5AH44116</t>
  </si>
  <si>
    <t>Life Brand Feminine Cloths Box</t>
  </si>
  <si>
    <t>2AD399</t>
  </si>
  <si>
    <t>J &amp; J Cool Wipes 1ct</t>
  </si>
  <si>
    <t>Specific Gravity (USP/NF)</t>
  </si>
  <si>
    <t>Assay
(USP/NF)</t>
  </si>
  <si>
    <t>Phenol
(USP/NF)</t>
  </si>
  <si>
    <t>12.0 - 16.6
(TM314)</t>
  </si>
  <si>
    <t>3.00 - 5.00
(TM200)</t>
  </si>
  <si>
    <t>CVS Anti-Bac 30ct Box</t>
  </si>
  <si>
    <t>Analytical - AntiBac_02C</t>
  </si>
  <si>
    <t>6AP78872</t>
  </si>
  <si>
    <t>5FB10800</t>
  </si>
  <si>
    <t>8AP34201</t>
  </si>
  <si>
    <t>8BP34200</t>
  </si>
  <si>
    <t>4AB1110M</t>
  </si>
  <si>
    <t>3OH225</t>
  </si>
  <si>
    <t>3OP448</t>
  </si>
  <si>
    <t>3OP487</t>
  </si>
  <si>
    <t>Spunlaced Nonwoven - 40gsm-7.1” - Unembossed</t>
  </si>
  <si>
    <t>0.48 - 0.61 (CoA)</t>
  </si>
  <si>
    <t>6.975 - 7.225</t>
  </si>
  <si>
    <t>Analytical - Applicator_08C</t>
  </si>
  <si>
    <t>Spunlaced Nonwoven - 40gsm-28.5” - Unembossed</t>
  </si>
  <si>
    <t>28.375 - 28.625</t>
  </si>
  <si>
    <t>Analytical - Applicator_08D</t>
  </si>
  <si>
    <t>Spunlaced Nonwoven - 40gsm-7.5” - Unembossed</t>
  </si>
  <si>
    <t>Analytical - Applicator_08E</t>
  </si>
  <si>
    <t>PDI Prevantics Swab Box</t>
  </si>
  <si>
    <t>Dust Off Keyboard Wipes Shipper</t>
  </si>
  <si>
    <t>After Bite Solution C/S</t>
  </si>
  <si>
    <t>Tender Corporation
(Littleton, NH)</t>
  </si>
  <si>
    <t>Ammonia</t>
  </si>
  <si>
    <t>11.5 ± 1.5</t>
  </si>
  <si>
    <t>0.984 ± 0.004</t>
  </si>
  <si>
    <t>Analytical - Chem_206A</t>
  </si>
  <si>
    <t>Giant Eagle Disinfecting Wipes - Lemon 35ct</t>
  </si>
  <si>
    <t>Giant Eagle Disinfecting Wipes - Lemon 35ct.</t>
  </si>
  <si>
    <t>2JB108</t>
  </si>
  <si>
    <t>Applicator – 28” Embossed Spunlaced Nonwoven</t>
  </si>
  <si>
    <t>27.875 - 28.125</t>
  </si>
  <si>
    <t>Applicator – 35” Embossed Spunlaced Nonwoven</t>
  </si>
  <si>
    <t>34.875 - 35.125</t>
  </si>
  <si>
    <t>Analytical - Applicator_06O</t>
  </si>
  <si>
    <t>Analytical - Applicator_06P</t>
  </si>
  <si>
    <t>5CD606TY</t>
  </si>
  <si>
    <t>5OC105PD</t>
  </si>
  <si>
    <t>NNC Electronic Cleaning Wipes 24ct Tray</t>
  </si>
  <si>
    <t>Analytical - Box_50E</t>
  </si>
  <si>
    <t>8BP97501</t>
  </si>
  <si>
    <t>8HB11400</t>
  </si>
  <si>
    <t>8EB10800</t>
  </si>
  <si>
    <t>8AP97500</t>
  </si>
  <si>
    <t>Sani Hands for Kids 300ct</t>
  </si>
  <si>
    <t>PDI Prevantics Swab Case Label</t>
  </si>
  <si>
    <t>PDI Prevantics Swabstick Case Label</t>
  </si>
  <si>
    <t>Sani Professional Sani Hands for Kids 300ct</t>
  </si>
  <si>
    <t>PA43572</t>
  </si>
  <si>
    <t>Sani-Professional Sani Hands – 150 Count</t>
  </si>
  <si>
    <t xml:space="preserve">Unprinted Shipper                 </t>
  </si>
  <si>
    <t>5FS40750</t>
  </si>
  <si>
    <t>6OC10560</t>
  </si>
  <si>
    <t>PDI Prevantics Swabstick Box</t>
  </si>
  <si>
    <t>Avon Unprinted Shipper</t>
  </si>
  <si>
    <t>Analytical - SHIP_32_1BV</t>
  </si>
  <si>
    <t>N/A / 12 months</t>
  </si>
  <si>
    <t>Grape Fruit Extract</t>
  </si>
  <si>
    <t>7A4OP284</t>
  </si>
  <si>
    <t>7 Max (alternate method TM701)</t>
  </si>
  <si>
    <t>Clear to hazy light to medium amber liquid.</t>
  </si>
  <si>
    <t>1.02 – 1.08</t>
  </si>
  <si>
    <t>5HB114IS</t>
  </si>
  <si>
    <t>PDI Prevantics Swab Insert</t>
  </si>
  <si>
    <t>Analytical - Box_60D</t>
  </si>
  <si>
    <t>5HS273IS</t>
  </si>
  <si>
    <t>PDI Prevantics Maxi Swabstick Insert</t>
  </si>
  <si>
    <t>5HS324IS</t>
  </si>
  <si>
    <t>PDI Prevantics Swabstick Insert</t>
  </si>
  <si>
    <t>5HS428IS</t>
  </si>
  <si>
    <t>6BP97584</t>
  </si>
  <si>
    <t>Sani Pro Sani Hands for Kids Shipper</t>
  </si>
  <si>
    <t>8ES40750</t>
  </si>
  <si>
    <t>8ES41950</t>
  </si>
  <si>
    <t>PDI Prevantics Maxi Swabstick Case Label</t>
  </si>
  <si>
    <t>8HS32450</t>
  </si>
  <si>
    <t>8JS27350</t>
  </si>
  <si>
    <t>Chlorascrub TM /Prevantics TM Swabstick</t>
  </si>
  <si>
    <t>5.0 to 8.0
(USP &lt;791&gt;)</t>
  </si>
  <si>
    <t>2BQ471LI - Blue Translucent PMS293C
(Translucent Blue)</t>
  </si>
  <si>
    <t>Bulk Solution 3.55% CHG w/v in 70% IPA v/v</t>
  </si>
  <si>
    <t>66.5 -  73.5%
(TM 371/386)</t>
  </si>
  <si>
    <t>3.40-3.65%
(TM 370/386)</t>
  </si>
  <si>
    <t>Report ≥ 0.10% Individual &lt; 1.00% Total ≤ 3.00%
(TM 370/233)</t>
  </si>
  <si>
    <t>GC Profile
(J&amp;J TM-001862)</t>
  </si>
  <si>
    <t>5FS41950</t>
  </si>
  <si>
    <t>PDI Prevantics Maxi Swabstick Box</t>
  </si>
  <si>
    <t>3.05-3.47%
(TM 370/386)</t>
  </si>
  <si>
    <r>
      <rPr>
        <u/>
        <sz val="9"/>
        <color theme="1"/>
        <rFont val="Franklin Gothic Book"/>
        <family val="2"/>
        <scheme val="minor"/>
      </rPr>
      <t>&lt;</t>
    </r>
    <r>
      <rPr>
        <sz val="9"/>
        <color theme="1"/>
        <rFont val="Franklin Gothic Book"/>
        <family val="2"/>
        <scheme val="minor"/>
      </rPr>
      <t xml:space="preserve"> 50 ug/ml
(TM 370/233)</t>
    </r>
  </si>
  <si>
    <t>PDI Chlorascrub™/Prevantics™ Swab, (3.15% w/v CHG &amp; 70% v/v IPA)</t>
  </si>
  <si>
    <t>Conform to Standard
(TM 370/TM 386)</t>
  </si>
  <si>
    <t>3.05 - 3.47%
(TM 370/TM 386)</t>
  </si>
  <si>
    <t>66.5% -77.0%
(TM 371/TM 386)</t>
  </si>
  <si>
    <r>
      <rPr>
        <u/>
        <sz val="9"/>
        <color indexed="8"/>
        <rFont val="Arial"/>
        <family val="2"/>
      </rPr>
      <t>&lt;</t>
    </r>
    <r>
      <rPr>
        <sz val="9"/>
        <color indexed="8"/>
        <rFont val="Arial"/>
        <family val="2"/>
      </rPr>
      <t xml:space="preserve"> 50 ug / ml
(TM 370/TM 233)</t>
    </r>
  </si>
  <si>
    <t>1.105 - 1.110
(20C)</t>
  </si>
  <si>
    <t>BZK Reorder # - Overlabel</t>
  </si>
  <si>
    <t>8OD185OL</t>
  </si>
  <si>
    <t>NP7900</t>
  </si>
  <si>
    <t>Analytical - Label_A69</t>
  </si>
  <si>
    <t>Suggested Sample Template</t>
  </si>
  <si>
    <t>BZK Anti-Bacterial Solution</t>
  </si>
  <si>
    <t>4XQ59601</t>
  </si>
  <si>
    <t>Citrus with alcohol under notes</t>
  </si>
  <si>
    <t>4.0 (+/- 0.5)</t>
  </si>
  <si>
    <t>0.980 (+/- 0.005)</t>
  </si>
  <si>
    <t>Analytical - BL_AntiBac_01C</t>
  </si>
  <si>
    <t>Analytical - Web_NP8530_16.375</t>
  </si>
  <si>
    <t>Analytical - Web_NP8530_13.625</t>
  </si>
  <si>
    <t>P38372</t>
  </si>
  <si>
    <t>Target Canada 35ct Fresh Disinfecting</t>
  </si>
  <si>
    <t>Clear to slightly Cloudy</t>
  </si>
  <si>
    <t>6.0 – 7.5</t>
  </si>
  <si>
    <t>0.216% – 0.300%</t>
  </si>
  <si>
    <t>4BA27601</t>
  </si>
  <si>
    <t>4BP86201</t>
  </si>
  <si>
    <t>Rhodia Direcao Quimica
(Paulinia SP Brazil)</t>
  </si>
  <si>
    <t>0.12% -0.22%</t>
  </si>
  <si>
    <t>8OA682CK</t>
  </si>
  <si>
    <t>8OP38300</t>
  </si>
  <si>
    <t>8OP38301</t>
  </si>
  <si>
    <t>8OP40300</t>
  </si>
  <si>
    <t>8OP40301</t>
  </si>
  <si>
    <t>8OP45300</t>
  </si>
  <si>
    <t>8OP45301</t>
  </si>
  <si>
    <t>8OP50900</t>
  </si>
  <si>
    <t>8OP50901</t>
  </si>
  <si>
    <t>8OP57000</t>
  </si>
  <si>
    <t>8OP57001</t>
  </si>
  <si>
    <t>CVS pharmacy Medicated Wipes Case Label</t>
  </si>
  <si>
    <t>Target Disinfecting Wipes - Fresh Sct. 35ct</t>
  </si>
  <si>
    <t>Up &amp; Up Disinfecting Wipes 75ct - Lemon</t>
  </si>
  <si>
    <t>Up &amp; Up Disinfecting Wipes 75ct - Lemon Sct.</t>
  </si>
  <si>
    <t>Target Up &amp; Up Disinfecting Wipes 35ct - Lemon</t>
  </si>
  <si>
    <t>Up &amp; Up Disinfecting Wipes 75ct</t>
  </si>
  <si>
    <t>Up &amp; Up Antibacterial Hand Wipes 75ct</t>
  </si>
  <si>
    <t>8OA71100</t>
  </si>
  <si>
    <t>8OA711CK</t>
  </si>
  <si>
    <t>8OA816CK</t>
  </si>
  <si>
    <t>Up &amp; Up Gentle Medicated Wipes Reseal.</t>
  </si>
  <si>
    <t>NP9800</t>
  </si>
  <si>
    <t>Up &amp; Up Gentle Medicated Wipes Case Label</t>
  </si>
  <si>
    <t>2BA682R</t>
  </si>
  <si>
    <t>2BA682SLI</t>
  </si>
  <si>
    <t>NP7600</t>
  </si>
  <si>
    <t>8OH225CK</t>
  </si>
  <si>
    <t>Up &amp; Up Antibacterial Hand Wipes Case Label</t>
  </si>
  <si>
    <t>8OP349CK</t>
  </si>
  <si>
    <t>Up &amp; Up Disinfecting Wipes 150ct.</t>
  </si>
  <si>
    <t>8OP487CK</t>
  </si>
  <si>
    <t>8OP570CK</t>
  </si>
  <si>
    <t>7A4OP448</t>
  </si>
  <si>
    <t>Fresh Scent Type #2 Fragrance</t>
  </si>
  <si>
    <t>International Aromatics (Moonachie, NJ)</t>
  </si>
  <si>
    <t>Fresh Bouquet</t>
  </si>
  <si>
    <t>Clear to pale yellow liquid</t>
  </si>
  <si>
    <t>0.9694 – 0.9894</t>
  </si>
  <si>
    <t>1.4655 – 1.4855</t>
  </si>
  <si>
    <t>Analytical - Chem_208A</t>
  </si>
  <si>
    <t>8OP453CK</t>
  </si>
  <si>
    <t>Up &amp; Up Disinfecting Wipes Lemon Sct 35ct.</t>
  </si>
  <si>
    <t>6OB389PD</t>
  </si>
  <si>
    <t>8OP383CK</t>
  </si>
  <si>
    <t>8OP48700</t>
  </si>
  <si>
    <t>Up &amp; Up Disinfecting Wipes Fresh Sct. 35ct</t>
  </si>
  <si>
    <t>Up &amp; Up Antibacterial Hand Wipes Reseal.</t>
  </si>
  <si>
    <t>NP9510</t>
  </si>
  <si>
    <t>5AD35185</t>
  </si>
  <si>
    <t>5AP349SL</t>
  </si>
  <si>
    <t>Up &amp; Up Disinfecting Wipes Tray</t>
  </si>
  <si>
    <t>PDI Hygea BZK Antiseptic Towelette</t>
  </si>
  <si>
    <t>2AQ214SLI</t>
  </si>
  <si>
    <t>CVS Deep Action Makeup Remover Clths. Solo</t>
  </si>
  <si>
    <t>P50984</t>
  </si>
  <si>
    <t>P349TW</t>
  </si>
  <si>
    <t>Target Canada 75ct Fresh Disinfecting</t>
  </si>
  <si>
    <t>P57072</t>
  </si>
  <si>
    <t>75ct. Fresh Antibacterial Canister</t>
  </si>
  <si>
    <t>3.0-5.0</t>
  </si>
  <si>
    <t>7F4OP806</t>
  </si>
  <si>
    <t>7P4OP203</t>
  </si>
  <si>
    <t>7B4OP203</t>
  </si>
  <si>
    <t>7C4OP203</t>
  </si>
  <si>
    <t>7M4OP203</t>
  </si>
  <si>
    <t>7L4OP203</t>
  </si>
  <si>
    <t>Analytical - Ship_NA_3A</t>
  </si>
  <si>
    <t>8DQ84500</t>
  </si>
  <si>
    <t>8DQ84501</t>
  </si>
  <si>
    <t>Ecolab Asepti-Wipe II 160 ct</t>
  </si>
  <si>
    <t>8DQ845SK</t>
  </si>
  <si>
    <t>Ecolab Asepti-Wipe II</t>
  </si>
  <si>
    <t>7G4OP203</t>
  </si>
  <si>
    <t>7N4OP203</t>
  </si>
  <si>
    <t>7E4OP203</t>
  </si>
  <si>
    <t>7D4OP203</t>
  </si>
  <si>
    <t>Clear, thin colorless liquid</t>
  </si>
  <si>
    <t>Sodium Citrate - RI-0662</t>
  </si>
  <si>
    <t>Archer Daniels Midland Co. (ADM) (Southport, NC)</t>
  </si>
  <si>
    <t>Reassay / Exp</t>
  </si>
  <si>
    <t>(A): ATR and 12 M
(B): ATR</t>
  </si>
  <si>
    <t>Meets CoA
(B)</t>
  </si>
  <si>
    <t>White
(A)</t>
  </si>
  <si>
    <t>Similar in character and intensity to standard, practically odorless
(A)</t>
  </si>
  <si>
    <t>Crystalline solid, free of foreign matter.
(A)</t>
  </si>
  <si>
    <t>99.0 Min
(B)</t>
  </si>
  <si>
    <t>10.0 – 13.0 (APAM 6.018)
(B)</t>
  </si>
  <si>
    <t>Diazolidinyl Urea – RI-1157</t>
  </si>
  <si>
    <t>ISP Technologies / Sutton Labs (Chatham, NJ)</t>
  </si>
  <si>
    <t>Similar in character and intensity to standard, slight pungent odor
(A)</t>
  </si>
  <si>
    <t>Free flowing powder, free of foreign material
(A)</t>
  </si>
  <si>
    <t>Solubility
NPTM 222</t>
  </si>
  <si>
    <t>Clear and Colorless (1% w/v aqueous sol’n)
(B)</t>
  </si>
  <si>
    <t>Leontopodium Alpinum Flower/Leaf Extract – RI-119235</t>
  </si>
  <si>
    <t>3,6 months / 18 months</t>
  </si>
  <si>
    <t>Cosmetochem Intl AG (Steinhausen, Switzerland)</t>
  </si>
  <si>
    <t>Yellow to Brown
(D)</t>
  </si>
  <si>
    <t>12 Max
(D)</t>
  </si>
  <si>
    <t>Similar in character and intensity to standard. Herbal Odor
(D)</t>
  </si>
  <si>
    <t>Clear liquid, free of foreign matter. Note: Material separates on standing. Drums must be mixed well prior to all testing and use in production
(D)</t>
  </si>
  <si>
    <t>Disodium EDTA - RI-3736</t>
  </si>
  <si>
    <t>Akzo Nobel (Lima, OH)</t>
  </si>
  <si>
    <t>Moderately fine or coarse, crystalline powder, free of foreign matter.
(A)</t>
  </si>
  <si>
    <t>6OP349TW</t>
  </si>
  <si>
    <t>6OP38372</t>
  </si>
  <si>
    <t>6OP40384</t>
  </si>
  <si>
    <t>Up &amp; Up Disinfecting Wipes Unprinted Shipper</t>
  </si>
  <si>
    <t>rsc</t>
  </si>
  <si>
    <t>Analytical - SHIP_NY_40K_100_14-9.1875-9.5</t>
  </si>
  <si>
    <t>Analytical - SHIP_NY_40K_100_13.625-10.1875-8.3125</t>
  </si>
  <si>
    <t>Analytical - SHIP_NY_32K_100_13.5625-9.0625-9.5</t>
  </si>
  <si>
    <t>2AA180LI</t>
  </si>
  <si>
    <t>Solo Lid White</t>
  </si>
  <si>
    <t>Part should have a uniform surface appearance free from color variations, gels, carbon particles, stress cracks and striations.  Lid is to be free of dust, embedded dirt, hair and particulate matter.</t>
  </si>
  <si>
    <t>Lid must open with one hand, stay open when moved past 90° and remain attached to refill. Lid must have a positive front latch with an audible click.</t>
  </si>
  <si>
    <t>2S5130</t>
  </si>
  <si>
    <t>WBU NP5130U/11.5"</t>
  </si>
  <si>
    <t>Analytical - Web_NP5130U_11.5</t>
  </si>
  <si>
    <t>2OA711</t>
  </si>
  <si>
    <t>Up &amp; Up Gentle Medicated Wipes 48ct</t>
  </si>
  <si>
    <t>Micro diff from Analy</t>
  </si>
  <si>
    <t>Glycerin - RI-0420</t>
  </si>
  <si>
    <t>Emery Oleochemical (Cincinnati, Ohio)</t>
  </si>
  <si>
    <t>Passes Test per Current USP
(A)</t>
  </si>
  <si>
    <t>Clear, syrupy liquid, free of foreign matter.
(A)</t>
  </si>
  <si>
    <t>5.0 Max(APAM 6.018)
(A)</t>
  </si>
  <si>
    <t>Solutions Destination Cleansing 5351254 – RI-120765</t>
  </si>
  <si>
    <t>0.1% Max DEG
0.1% Max EG
0.1% Max individual impurity
1% Max Total impurities per USP Monograph
(B)</t>
  </si>
  <si>
    <t>Int’l Flavors and Fragrances (New York, NY)</t>
  </si>
  <si>
    <t>Meets CoA
AVON</t>
  </si>
  <si>
    <t>Citric Acid Anhydrous - RI-0220</t>
  </si>
  <si>
    <t>White or colorless
(A)</t>
  </si>
  <si>
    <t>Odorless
(A)</t>
  </si>
  <si>
    <t>Colorless, translucent crystals or white granular to fine crystalline powder, free of foreign matter.
(A)</t>
  </si>
  <si>
    <t>Passes Test
(B)</t>
  </si>
  <si>
    <t>0.5 Max (APAM 6.018)
(B)</t>
  </si>
  <si>
    <t>99.5 – 100.5%
(B)</t>
  </si>
  <si>
    <t>8AP63500</t>
  </si>
  <si>
    <t>8AP44300</t>
  </si>
  <si>
    <t>Cocamidopropyl Dimonium Chloride Phosphate RI-1059</t>
  </si>
  <si>
    <t>3,6 months / 24 months</t>
  </si>
  <si>
    <t>6 Max
(A)</t>
  </si>
  <si>
    <t>Similar in character and intensity to standard. “Soapy” odor
(A)</t>
  </si>
  <si>
    <t>Clear viscous liquid, free of foreign matter.
(A)</t>
  </si>
  <si>
    <t>6.5 – 7.5 (10%
aq/ w/v aq. sol’n)
(A)</t>
  </si>
  <si>
    <t>Cationics (Qual)
(APAM
4.030)</t>
  </si>
  <si>
    <t>Dimethicone Copolyol RI-2322</t>
  </si>
  <si>
    <t>Dow Corning Corporation (Midland, MI)</t>
  </si>
  <si>
    <t>6,12 months / 12 months</t>
  </si>
  <si>
    <t>Similar in character and intensity to standard. Slight “waxy” odor
(A)</t>
  </si>
  <si>
    <t>Softening
Point (APAM
3.042)</t>
  </si>
  <si>
    <t>BHT (Qual)
(APAM
7.508)</t>
  </si>
  <si>
    <t>Safeway Disinfecting Wipes Fresh Air Sct. 75ct</t>
  </si>
  <si>
    <t>Custom Essence, Incorporated
Somerset, NJ</t>
  </si>
  <si>
    <t>Cucumber/Melon</t>
  </si>
  <si>
    <t>7O4OQ318</t>
  </si>
  <si>
    <t>Cucumber CE-70832 Fragrance</t>
  </si>
  <si>
    <t>0.944 +/- 0.015
(20C)</t>
  </si>
  <si>
    <t>Analytical - Chem_209A</t>
  </si>
  <si>
    <t>A52048</t>
  </si>
  <si>
    <t>Kroger Medicated Wipes 48 ct Solo</t>
  </si>
  <si>
    <t>0.08 – 0.12</t>
  </si>
  <si>
    <t>0.01 – 0.026</t>
  </si>
  <si>
    <t>8CP57500</t>
  </si>
  <si>
    <t>8AP53500</t>
  </si>
  <si>
    <t>Safeway Disinfecting Wipes Lemon Sct. 75ct</t>
  </si>
  <si>
    <t>Safeway Disinfecting Wipes Lemon Sct.</t>
  </si>
  <si>
    <t>5AA682S96</t>
  </si>
  <si>
    <t>5AA81696</t>
  </si>
  <si>
    <t>5BP146SL</t>
  </si>
  <si>
    <t>6OA682S96</t>
  </si>
  <si>
    <t>Analytical - SHIP_NY_44K_100_10.375-6.125-8</t>
  </si>
  <si>
    <t>CVS pharmacy Medicated Wipes 96ct Box</t>
  </si>
  <si>
    <t>Analytical - Box_47B</t>
  </si>
  <si>
    <t>Target Gentle Medicated Wipes 96ct Box</t>
  </si>
  <si>
    <t>Analytical - Box_22B</t>
  </si>
  <si>
    <t>Kirkland Household Wipes Sleeve - Mexico</t>
  </si>
  <si>
    <t>7O4OM212</t>
  </si>
  <si>
    <t>7O4GA493</t>
  </si>
  <si>
    <t>4 months / 24 months</t>
  </si>
  <si>
    <t>Terry Laboratories (Melbourne, FL)</t>
  </si>
  <si>
    <t>Flowering Herbs Rev 10/08</t>
  </si>
  <si>
    <t>0.9908 +/- 0.0100</t>
  </si>
  <si>
    <t>1.4815 +/- 0.0100</t>
  </si>
  <si>
    <t>P44872</t>
  </si>
  <si>
    <t>40ct. Fresh Antibacterial Cupholder</t>
  </si>
  <si>
    <t>20ct. Fresh Antibacterial Travel Pack</t>
  </si>
  <si>
    <t>P48720</t>
  </si>
  <si>
    <t>43” ± 2”</t>
  </si>
  <si>
    <t>3OC455</t>
  </si>
  <si>
    <t>Applicator Textured Thermal Bond – 71.8 gsm – 3”</t>
  </si>
  <si>
    <t>Analytical - Applicator_14B</t>
  </si>
  <si>
    <t>&gt;=2505</t>
  </si>
  <si>
    <t>&gt;=293</t>
  </si>
  <si>
    <t>3OB128</t>
  </si>
  <si>
    <t>Applicator Textured Thermal Bond – 71.8 gsm – 1.25”</t>
  </si>
  <si>
    <t>Analytical - Applicator_14C</t>
  </si>
  <si>
    <t>Analytical - Chem_214A</t>
  </si>
  <si>
    <t>Neolone 950</t>
  </si>
  <si>
    <t>Rohm &amp; Hass Chemicals, LLC</t>
  </si>
  <si>
    <t>4.5 +/- 1.5</t>
  </si>
  <si>
    <t>P40384</t>
  </si>
  <si>
    <t>P54372</t>
  </si>
  <si>
    <t>66.8 - 76.8</t>
  </si>
  <si>
    <t>0.0315 - 0.0385 (CoA)</t>
  </si>
  <si>
    <t>Target Canada 75ct Lemon Disinfecting</t>
  </si>
  <si>
    <t>Analytical - Sani_08F_Fresh</t>
  </si>
  <si>
    <t>Analytical - Sani_08F_Lemon</t>
  </si>
  <si>
    <t>D438PT</t>
  </si>
  <si>
    <t>Sani-Hands Pallet – 100ct boxes</t>
  </si>
  <si>
    <t>2GB803</t>
  </si>
  <si>
    <t>Covidien Uni-Patch Adhesive Remover</t>
  </si>
  <si>
    <t>2HB349</t>
  </si>
  <si>
    <t>Covidien Uni-Patch Pre-TENS Skin Prep Wipes</t>
  </si>
  <si>
    <t>Analytical - Web_NP5115U_4.0</t>
  </si>
  <si>
    <t>P742TP</t>
  </si>
  <si>
    <t>Target Canada 3x35ct. Lemon/Fresh Disinfecting Wipes</t>
  </si>
  <si>
    <t>P45372</t>
  </si>
  <si>
    <t>Target Canada 35ct Lemon Disinfecting</t>
  </si>
  <si>
    <t>Lemon Scent / Fresh Green Apple Scent</t>
  </si>
  <si>
    <t>0.216 – 0.300</t>
  </si>
  <si>
    <t>Analytical - Sani_08G_Lemon/Fresh</t>
  </si>
  <si>
    <t>Fresh Green Apple and Lemon Scent</t>
  </si>
  <si>
    <t>7J4OP203</t>
  </si>
  <si>
    <t>PEG-90M - RI-1183</t>
  </si>
  <si>
    <t>7F4OP203</t>
  </si>
  <si>
    <t>PEG-11 Methyl Ether Dimethicone - RI-24039</t>
  </si>
  <si>
    <t>7O4OP203</t>
  </si>
  <si>
    <t>Polysaccharide Glucose – RI-3349</t>
  </si>
  <si>
    <t>H22524</t>
  </si>
  <si>
    <t>24ct Fresh Scent Packettes</t>
  </si>
  <si>
    <t>6OM35650</t>
  </si>
  <si>
    <t>Analytical - SHIP_NY_32K_100_15.625-6.125-10.25</t>
  </si>
  <si>
    <t>0.12 - 0.22</t>
  </si>
  <si>
    <t>Amerchol (Midland, MI)</t>
  </si>
  <si>
    <t>Similar in character and intensity to standard.  Slight “acrylic-like” odor
(A)</t>
  </si>
  <si>
    <t>Fine powder, free of foreign matter.
(A)</t>
  </si>
  <si>
    <t>Shin-Etsu Chemical (Chiyodaku Tokyo, Japan)</t>
  </si>
  <si>
    <t>Colorless to light yellow
(A)</t>
  </si>
  <si>
    <t>Similar in character and intensity to standard. Slightly sweet, “ethereal” odor
(A)</t>
  </si>
  <si>
    <t>Clear slightly viscous liquid, free of foreign matter.
(A)</t>
  </si>
  <si>
    <t>Alban Muller Int’l (Vincennes France)</t>
  </si>
  <si>
    <t>Beige to pale tan
(A)</t>
  </si>
  <si>
    <t>Similar in character and intensity to standard, faint to mild “sweet” odor
(A)</t>
  </si>
  <si>
    <t>Analytical - Sani_08F_Fresh/Lemon</t>
  </si>
  <si>
    <t>Target Canada 2x75ct. Lemon/Fresh Disinfecting Wipes</t>
  </si>
  <si>
    <t>5AP742SL</t>
  </si>
  <si>
    <t>Analytical - Box_81B</t>
  </si>
  <si>
    <t>5FB80300</t>
  </si>
  <si>
    <t>8AP15300</t>
  </si>
  <si>
    <t>6BU26595</t>
  </si>
  <si>
    <t>Sani-Cloth Disinfecting Wipes 75ct</t>
  </si>
  <si>
    <t>3AP715</t>
  </si>
  <si>
    <t>36 gsm Unembossed Nonwoven – 8.4”</t>
  </si>
  <si>
    <t>2OP487</t>
  </si>
  <si>
    <t>Up &amp; Up Antibacterial Wipes 20ct Canada</t>
  </si>
  <si>
    <t>Analytical - Web_NP8508_9.5</t>
  </si>
  <si>
    <t>9.4375 - 9.5625</t>
  </si>
  <si>
    <t>8.275 - 8.525</t>
  </si>
  <si>
    <t>Maximum 36”</t>
  </si>
  <si>
    <t>Analytical - Applicator_02D</t>
  </si>
  <si>
    <t>Analytical - SHIP_NY_32K_100_13.625-4.5-12.25</t>
  </si>
  <si>
    <t>A682S96</t>
  </si>
  <si>
    <t>A71148</t>
  </si>
  <si>
    <t>5EH07050</t>
  </si>
  <si>
    <t>EZ EM Mammo Wipes</t>
  </si>
  <si>
    <t>6.125 x 2.4375 x 6</t>
  </si>
  <si>
    <t>Analytical - Box_69B</t>
  </si>
  <si>
    <t>5JB34950</t>
  </si>
  <si>
    <t>6OH22524</t>
  </si>
  <si>
    <t>Up &amp; Up Antibac. Wipes Unprinted Shipper</t>
  </si>
  <si>
    <t>Analytical - SHIP_NY_32K_100_9.875-6.1875-6.875</t>
  </si>
  <si>
    <t>4BP21101</t>
  </si>
  <si>
    <t>4BP60101</t>
  </si>
  <si>
    <t>A62596</t>
  </si>
  <si>
    <t>2CM321SLI</t>
  </si>
  <si>
    <t>Neutrogena Make-Up Remover # 12125-013</t>
  </si>
  <si>
    <t>None
(J&amp;J TMWW78010)</t>
  </si>
  <si>
    <t>White to Off-White complex solution
(J&amp;JTMWW78010)</t>
  </si>
  <si>
    <t>Characteristic of Product
(J&amp;JTMWW78010)</t>
  </si>
  <si>
    <t>5.0 – 6.0
(J&amp;JTMWW78014)</t>
  </si>
  <si>
    <t>Neutrogena Hydrating</t>
  </si>
  <si>
    <t>White to Off-White Liquid Emulsion
(J&amp;JTMWW78010)</t>
  </si>
  <si>
    <t>Analytical - BL_NEUT_06A</t>
  </si>
  <si>
    <t>Analytical - BL_NEUT_07A</t>
  </si>
  <si>
    <t>Kroger Medicated Wipes 96 ct</t>
  </si>
  <si>
    <t>0.010 – 0.026</t>
  </si>
  <si>
    <t>Solo Lid w/ Costco (Kirkland) Upright Debossing</t>
  </si>
  <si>
    <t>4.366” ± 0.025”</t>
  </si>
  <si>
    <t>11.4 g ± 1.0 g</t>
  </si>
  <si>
    <t>Solo Lid is to be free of dust, embedded dirt, hair and particulate matter. Part should have a uniform surface appearance, free from color variations, gels, carbon particles, stress cracks, striations, and flash.</t>
  </si>
  <si>
    <t>Lid must open with one hand, stay open when moved past 90 degree and remain attached to refill. Lid must have positive from latch with an audible click. Lid must open/close a minimum of 150 times without hinge cracking or separation</t>
  </si>
  <si>
    <t>Analytical - Lid_14A/D</t>
  </si>
  <si>
    <t>Analytical - Lid_14C</t>
  </si>
  <si>
    <t>Analytical - Lid_04D_560</t>
  </si>
  <si>
    <t>4BP02701</t>
  </si>
  <si>
    <t>4AP28401</t>
  </si>
  <si>
    <t>5BD45460</t>
  </si>
  <si>
    <t>5EH35650</t>
  </si>
  <si>
    <t>E-Z-EM X-Ray Wipes 50ct Box</t>
  </si>
  <si>
    <t>Analytical - Box_01AD</t>
  </si>
  <si>
    <t>2OH225</t>
  </si>
  <si>
    <t>Shipper Styles</t>
  </si>
  <si>
    <t>Number Category</t>
  </si>
  <si>
    <t>Bliss Pallet Tray (Done)</t>
  </si>
  <si>
    <r>
      <t xml:space="preserve">OK </t>
    </r>
    <r>
      <rPr>
        <sz val="11"/>
        <color theme="1"/>
        <rFont val="Franklin Gothic Book"/>
        <family val="2"/>
        <scheme val="minor"/>
      </rPr>
      <t>Corner Board (Done)</t>
    </r>
  </si>
  <si>
    <r>
      <t xml:space="preserve">       </t>
    </r>
    <r>
      <rPr>
        <sz val="11"/>
        <color theme="1"/>
        <rFont val="Franklin Gothic Book"/>
        <family val="2"/>
        <scheme val="minor"/>
      </rPr>
      <t>D/C (Done)</t>
    </r>
    <r>
      <rPr>
        <sz val="11"/>
        <color rgb="FFFF0000"/>
        <rFont val="Franklin Gothic Book"/>
        <family val="2"/>
        <scheme val="minor"/>
      </rPr>
      <t xml:space="preserve"> Non-standard terminology/description</t>
    </r>
  </si>
  <si>
    <r>
      <t xml:space="preserve">OK </t>
    </r>
    <r>
      <rPr>
        <sz val="11"/>
        <color theme="1"/>
        <rFont val="Franklin Gothic Book"/>
        <family val="2"/>
        <scheme val="minor"/>
      </rPr>
      <t>D/C Base  (Done)</t>
    </r>
  </si>
  <si>
    <r>
      <t xml:space="preserve">       </t>
    </r>
    <r>
      <rPr>
        <sz val="11"/>
        <color theme="1"/>
        <rFont val="Franklin Gothic Book"/>
        <family val="2"/>
        <scheme val="minor"/>
      </rPr>
      <t>D/C D Tray Shipper (Done)</t>
    </r>
    <r>
      <rPr>
        <sz val="11"/>
        <color rgb="FFFF0000"/>
        <rFont val="Franklin Gothic Book"/>
        <family val="2"/>
        <scheme val="minor"/>
      </rPr>
      <t>Non-standard terminology/description</t>
    </r>
  </si>
  <si>
    <r>
      <t xml:space="preserve">       </t>
    </r>
    <r>
      <rPr>
        <sz val="11"/>
        <color theme="1"/>
        <rFont val="Franklin Gothic Book"/>
        <family val="2"/>
        <scheme val="minor"/>
      </rPr>
      <t>D/C Hand Non-Jointed (Done)</t>
    </r>
    <r>
      <rPr>
        <sz val="11"/>
        <color rgb="FFFF0000"/>
        <rFont val="Franklin Gothic Book"/>
        <family val="2"/>
        <scheme val="minor"/>
      </rPr>
      <t xml:space="preserve"> Non-standard terminology/description</t>
    </r>
  </si>
  <si>
    <r>
      <t xml:space="preserve">OK </t>
    </r>
    <r>
      <rPr>
        <sz val="11"/>
        <color theme="1"/>
        <rFont val="Franklin Gothic Book"/>
        <family val="2"/>
        <scheme val="minor"/>
      </rPr>
      <t>D/C Header w/ Laminated Label  (Done)</t>
    </r>
  </si>
  <si>
    <r>
      <t>OK</t>
    </r>
    <r>
      <rPr>
        <sz val="11"/>
        <color rgb="FF1F497D"/>
        <rFont val="Franklin Gothic Book"/>
        <family val="2"/>
        <scheme val="minor"/>
      </rPr>
      <t xml:space="preserve"> </t>
    </r>
    <r>
      <rPr>
        <sz val="11"/>
        <color theme="1"/>
        <rFont val="Franklin Gothic Book"/>
        <family val="2"/>
        <scheme val="minor"/>
      </rPr>
      <t>D/C Header  (Done)</t>
    </r>
  </si>
  <si>
    <r>
      <t>OK</t>
    </r>
    <r>
      <rPr>
        <sz val="11"/>
        <color rgb="FF1F497D"/>
        <rFont val="Franklin Gothic Book"/>
        <family val="2"/>
        <scheme val="minor"/>
      </rPr>
      <t xml:space="preserve"> </t>
    </r>
    <r>
      <rPr>
        <sz val="11"/>
        <color theme="1"/>
        <rFont val="Franklin Gothic Book"/>
        <family val="2"/>
        <scheme val="minor"/>
      </rPr>
      <t>D/C Roll Over Tray  (Done)</t>
    </r>
  </si>
  <si>
    <r>
      <t xml:space="preserve">       </t>
    </r>
    <r>
      <rPr>
        <sz val="11"/>
        <color theme="1"/>
        <rFont val="Franklin Gothic Book"/>
        <family val="2"/>
        <scheme val="minor"/>
      </rPr>
      <t>D/C Roll Over  (Done)</t>
    </r>
    <r>
      <rPr>
        <sz val="11"/>
        <color rgb="FFFF0000"/>
        <rFont val="Franklin Gothic Book"/>
        <family val="2"/>
        <scheme val="minor"/>
      </rPr>
      <t xml:space="preserve"> Non-standard terminology/description but should be the same as D/C Roll Over Tray</t>
    </r>
  </si>
  <si>
    <r>
      <t xml:space="preserve">OK </t>
    </r>
    <r>
      <rPr>
        <sz val="11"/>
        <color theme="1"/>
        <rFont val="Franklin Gothic Book"/>
        <family val="2"/>
        <scheme val="minor"/>
      </rPr>
      <t>D/C RSC (Done)</t>
    </r>
  </si>
  <si>
    <r>
      <t>OK</t>
    </r>
    <r>
      <rPr>
        <sz val="11"/>
        <color rgb="FF1F497D"/>
        <rFont val="Franklin Gothic Book"/>
        <family val="2"/>
        <scheme val="minor"/>
      </rPr>
      <t xml:space="preserve"> </t>
    </r>
    <r>
      <rPr>
        <sz val="11"/>
        <color theme="1"/>
        <rFont val="Franklin Gothic Book"/>
        <family val="2"/>
        <scheme val="minor"/>
      </rPr>
      <t>D/C RSC w/ Hand Holes (Done)</t>
    </r>
  </si>
  <si>
    <r>
      <t xml:space="preserve">       </t>
    </r>
    <r>
      <rPr>
        <sz val="11"/>
        <color theme="1"/>
        <rFont val="Franklin Gothic Book"/>
        <family val="2"/>
        <scheme val="minor"/>
      </rPr>
      <t xml:space="preserve">D/C RSC w/ handle (Done) </t>
    </r>
    <r>
      <rPr>
        <sz val="11"/>
        <color rgb="FFFF0000"/>
        <rFont val="Franklin Gothic Book"/>
        <family val="2"/>
        <scheme val="minor"/>
      </rPr>
      <t>Non-standard terminology/description but should be the same as D/C RSC w/Hand Holes</t>
    </r>
  </si>
  <si>
    <r>
      <t>       D/C RSC with handholds (Done)</t>
    </r>
    <r>
      <rPr>
        <sz val="11"/>
        <color rgb="FFFF0000"/>
        <rFont val="Franklin Gothic Book"/>
        <family val="2"/>
        <scheme val="minor"/>
      </rPr>
      <t>Same as above</t>
    </r>
  </si>
  <si>
    <r>
      <t>OK</t>
    </r>
    <r>
      <rPr>
        <sz val="11"/>
        <color theme="1"/>
        <rFont val="Franklin Gothic Book"/>
        <family val="2"/>
        <scheme val="minor"/>
      </rPr>
      <t xml:space="preserve"> D/C Side Lock Tray (Done) </t>
    </r>
    <r>
      <rPr>
        <sz val="11"/>
        <color rgb="FFFF0000"/>
        <rFont val="Franklin Gothic Book"/>
        <family val="2"/>
        <scheme val="minor"/>
      </rPr>
      <t>Not sure what this is but is likely a good description of the item</t>
    </r>
  </si>
  <si>
    <r>
      <t xml:space="preserve">      </t>
    </r>
    <r>
      <rPr>
        <sz val="11"/>
        <color theme="1"/>
        <rFont val="Franklin Gothic Book"/>
        <family val="2"/>
        <scheme val="minor"/>
      </rPr>
      <t xml:space="preserve"> D/C Top Cap </t>
    </r>
    <r>
      <rPr>
        <sz val="11"/>
        <color rgb="FFFF0000"/>
        <rFont val="Franklin Gothic Book"/>
        <family val="2"/>
        <scheme val="minor"/>
      </rPr>
      <t>Same as Die Cut Tray/Cap below</t>
    </r>
  </si>
  <si>
    <r>
      <t>OK</t>
    </r>
    <r>
      <rPr>
        <sz val="11"/>
        <color theme="1"/>
        <rFont val="Franklin Gothic Book"/>
        <family val="2"/>
        <scheme val="minor"/>
      </rPr>
      <t xml:space="preserve"> D/C Tray / Cap w/ Locking Tabs (Done)</t>
    </r>
  </si>
  <si>
    <r>
      <t xml:space="preserve">       D/C Tray w/ corner posts  (Done) </t>
    </r>
    <r>
      <rPr>
        <sz val="11"/>
        <color rgb="FFFF0000"/>
        <rFont val="Franklin Gothic Book"/>
        <family val="2"/>
        <scheme val="minor"/>
      </rPr>
      <t>Non-standard terminology/description</t>
    </r>
  </si>
  <si>
    <r>
      <t>OK</t>
    </r>
    <r>
      <rPr>
        <sz val="11"/>
        <color theme="1"/>
        <rFont val="Franklin Gothic Book"/>
        <family val="2"/>
        <scheme val="minor"/>
      </rPr>
      <t xml:space="preserve"> D/C Tray  (Done)</t>
    </r>
  </si>
  <si>
    <r>
      <t>OK</t>
    </r>
    <r>
      <rPr>
        <sz val="11"/>
        <color theme="1"/>
        <rFont val="Franklin Gothic Book"/>
        <family val="2"/>
        <scheme val="minor"/>
      </rPr>
      <t xml:space="preserve"> Die Cut Display  (Done)</t>
    </r>
  </si>
  <si>
    <r>
      <t xml:space="preserve">       Die Cut Non-Jointed  (Done) </t>
    </r>
    <r>
      <rPr>
        <sz val="11"/>
        <color rgb="FFFF0000"/>
        <rFont val="Franklin Gothic Book"/>
        <family val="2"/>
        <scheme val="minor"/>
      </rPr>
      <t>Non-standard terminology/description</t>
    </r>
  </si>
  <si>
    <r>
      <t xml:space="preserve">       Die Cut Rollover Tray  (Done) </t>
    </r>
    <r>
      <rPr>
        <sz val="11"/>
        <color rgb="FFFF0000"/>
        <rFont val="Franklin Gothic Book"/>
        <family val="2"/>
        <scheme val="minor"/>
      </rPr>
      <t>Same as previous description above</t>
    </r>
  </si>
  <si>
    <r>
      <t xml:space="preserve">       Die Cut RSC w/ Handholes (Done) </t>
    </r>
    <r>
      <rPr>
        <sz val="11"/>
        <color rgb="FFFF0000"/>
        <rFont val="Franklin Gothic Book"/>
        <family val="2"/>
        <scheme val="minor"/>
      </rPr>
      <t>Same as previous description above</t>
    </r>
  </si>
  <si>
    <r>
      <t>OK</t>
    </r>
    <r>
      <rPr>
        <sz val="11"/>
        <color theme="1"/>
        <rFont val="Franklin Gothic Book"/>
        <family val="2"/>
        <scheme val="minor"/>
      </rPr>
      <t xml:space="preserve"> Die Cut Shadow Box (Done)</t>
    </r>
  </si>
  <si>
    <r>
      <t xml:space="preserve">       Die Cut Tray (Done) </t>
    </r>
    <r>
      <rPr>
        <sz val="11"/>
        <color rgb="FFFF0000"/>
        <rFont val="Franklin Gothic Book"/>
        <family val="2"/>
        <scheme val="minor"/>
      </rPr>
      <t>Same as previous description above</t>
    </r>
  </si>
  <si>
    <r>
      <t>OK</t>
    </r>
    <r>
      <rPr>
        <sz val="11"/>
        <color theme="1"/>
        <rFont val="Franklin Gothic Book"/>
        <family val="2"/>
        <scheme val="minor"/>
      </rPr>
      <t xml:space="preserve"> Die Cut Tray / Cap  (Done)</t>
    </r>
  </si>
  <si>
    <r>
      <t xml:space="preserve">       Die Cut  (Done) </t>
    </r>
    <r>
      <rPr>
        <sz val="11"/>
        <color rgb="FFFF0000"/>
        <rFont val="Franklin Gothic Book"/>
        <family val="2"/>
        <scheme val="minor"/>
      </rPr>
      <t>Non-standard terminology/description</t>
    </r>
  </si>
  <si>
    <r>
      <t xml:space="preserve">OK </t>
    </r>
    <r>
      <rPr>
        <sz val="11"/>
        <color theme="1"/>
        <rFont val="Franklin Gothic Book"/>
        <family val="2"/>
        <scheme val="minor"/>
      </rPr>
      <t>Divider  (Done)</t>
    </r>
  </si>
  <si>
    <r>
      <t>OK</t>
    </r>
    <r>
      <rPr>
        <sz val="11"/>
        <color theme="1"/>
        <rFont val="Franklin Gothic Book"/>
        <family val="2"/>
        <scheme val="minor"/>
      </rPr>
      <t xml:space="preserve"> Filler (Done)</t>
    </r>
  </si>
  <si>
    <r>
      <t>       Flat Die Cut  (Done)</t>
    </r>
    <r>
      <rPr>
        <sz val="11"/>
        <color rgb="FFFF0000"/>
        <rFont val="Franklin Gothic Book"/>
        <family val="2"/>
        <scheme val="minor"/>
      </rPr>
      <t xml:space="preserve"> Non-standard terminology/description</t>
    </r>
  </si>
  <si>
    <r>
      <t xml:space="preserve">       Flat  (Done) </t>
    </r>
    <r>
      <rPr>
        <sz val="11"/>
        <color rgb="FFFF0000"/>
        <rFont val="Franklin Gothic Book"/>
        <family val="2"/>
        <scheme val="minor"/>
      </rPr>
      <t>Non-standard terminology/description</t>
    </r>
  </si>
  <si>
    <r>
      <t>OK</t>
    </r>
    <r>
      <rPr>
        <sz val="11"/>
        <color theme="1"/>
        <rFont val="Franklin Gothic Book"/>
        <family val="2"/>
        <scheme val="minor"/>
      </rPr>
      <t xml:space="preserve"> FOL  (Done)</t>
    </r>
  </si>
  <si>
    <r>
      <t>       Fold Over Stadium Tray (Done)</t>
    </r>
    <r>
      <rPr>
        <sz val="11"/>
        <color rgb="FFFF0000"/>
        <rFont val="Franklin Gothic Book"/>
        <family val="2"/>
        <scheme val="minor"/>
      </rPr>
      <t xml:space="preserve"> Non-standard terminology/description but is likely a “ D/C roll over tray”</t>
    </r>
  </si>
  <si>
    <r>
      <t xml:space="preserve">       Full DC (Done) </t>
    </r>
    <r>
      <rPr>
        <sz val="11"/>
        <color rgb="FFFF0000"/>
        <rFont val="Franklin Gothic Book"/>
        <family val="2"/>
        <scheme val="minor"/>
      </rPr>
      <t>Non-standard terminology/description</t>
    </r>
  </si>
  <si>
    <r>
      <t xml:space="preserve">       Full Die Cut (Done) </t>
    </r>
    <r>
      <rPr>
        <sz val="11"/>
        <color rgb="FFFF0000"/>
        <rFont val="Franklin Gothic Book"/>
        <family val="2"/>
        <scheme val="minor"/>
      </rPr>
      <t>Non-standard terminology/description</t>
    </r>
  </si>
  <si>
    <r>
      <t>OK</t>
    </r>
    <r>
      <rPr>
        <sz val="11"/>
        <color theme="1"/>
        <rFont val="Franklin Gothic Book"/>
        <family val="2"/>
        <scheme val="minor"/>
      </rPr>
      <t xml:space="preserve"> Gravity Feed Display - Power Wing (Done)</t>
    </r>
  </si>
  <si>
    <r>
      <t>OK</t>
    </r>
    <r>
      <rPr>
        <sz val="11"/>
        <color theme="1"/>
        <rFont val="Franklin Gothic Book"/>
        <family val="2"/>
        <scheme val="minor"/>
      </rPr>
      <t xml:space="preserve"> HSC (Done)</t>
    </r>
  </si>
  <si>
    <r>
      <t xml:space="preserve">       HSC Cover (Done) </t>
    </r>
    <r>
      <rPr>
        <sz val="11"/>
        <color rgb="FFFF0000"/>
        <rFont val="Franklin Gothic Book"/>
        <family val="2"/>
        <scheme val="minor"/>
      </rPr>
      <t>Same as “HSC” above</t>
    </r>
  </si>
  <si>
    <r>
      <t>OK</t>
    </r>
    <r>
      <rPr>
        <sz val="11"/>
        <color theme="1"/>
        <rFont val="Franklin Gothic Book"/>
        <family val="2"/>
        <scheme val="minor"/>
      </rPr>
      <t xml:space="preserve"> ITW STACK MASTER 2600 (Done)</t>
    </r>
  </si>
  <si>
    <r>
      <t>OK</t>
    </r>
    <r>
      <rPr>
        <sz val="11"/>
        <color theme="1"/>
        <rFont val="Franklin Gothic Book"/>
        <family val="2"/>
        <scheme val="minor"/>
      </rPr>
      <t xml:space="preserve"> Layer Pad  (Done)</t>
    </r>
  </si>
  <si>
    <r>
      <t xml:space="preserve">       Lock Tap Tray Cap (Done)  </t>
    </r>
    <r>
      <rPr>
        <sz val="11"/>
        <color rgb="FFFF0000"/>
        <rFont val="Franklin Gothic Book"/>
        <family val="2"/>
        <scheme val="minor"/>
      </rPr>
      <t>Same as “D/C Tray / Cap w/ Locking Tabs” above</t>
    </r>
  </si>
  <si>
    <r>
      <t>       N/A (Done)</t>
    </r>
    <r>
      <rPr>
        <sz val="11"/>
        <color rgb="FFFF0000"/>
        <rFont val="Franklin Gothic Book"/>
        <family val="2"/>
        <scheme val="minor"/>
      </rPr>
      <t>??</t>
    </r>
  </si>
  <si>
    <r>
      <t xml:space="preserve">       Open Top Auto Bottom (Done) </t>
    </r>
    <r>
      <rPr>
        <sz val="11"/>
        <color rgb="FFFF0000"/>
        <rFont val="Franklin Gothic Book"/>
        <family val="2"/>
        <scheme val="minor"/>
      </rPr>
      <t>Non-standard terminology/description but likely refers to a folding carton tray</t>
    </r>
  </si>
  <si>
    <r>
      <t xml:space="preserve">       Other (OOS) </t>
    </r>
    <r>
      <rPr>
        <sz val="11"/>
        <color rgb="FFFF0000"/>
        <rFont val="Franklin Gothic Book"/>
        <family val="2"/>
        <scheme val="minor"/>
      </rPr>
      <t>??</t>
    </r>
  </si>
  <si>
    <r>
      <t xml:space="preserve">OK </t>
    </r>
    <r>
      <rPr>
        <sz val="11"/>
        <color theme="1"/>
        <rFont val="Franklin Gothic Book"/>
        <family val="2"/>
        <scheme val="minor"/>
      </rPr>
      <t>Pad  (Done)</t>
    </r>
  </si>
  <si>
    <r>
      <t xml:space="preserve">       Pallet cap  (Done) </t>
    </r>
    <r>
      <rPr>
        <sz val="11"/>
        <color rgb="FFFF0000"/>
        <rFont val="Franklin Gothic Book"/>
        <family val="2"/>
        <scheme val="minor"/>
      </rPr>
      <t>Same as “D/C Tray / Cap w/ Locking Tabs” above</t>
    </r>
  </si>
  <si>
    <r>
      <t>OK</t>
    </r>
    <r>
      <rPr>
        <sz val="11"/>
        <color theme="1"/>
        <rFont val="Franklin Gothic Book"/>
        <family val="2"/>
        <scheme val="minor"/>
      </rPr>
      <t xml:space="preserve"> Pallet Shroud (Done)                                                                              </t>
    </r>
  </si>
  <si>
    <r>
      <t>OK</t>
    </r>
    <r>
      <rPr>
        <sz val="11"/>
        <color theme="1"/>
        <rFont val="Franklin Gothic Book"/>
        <family val="2"/>
        <scheme val="minor"/>
      </rPr>
      <t xml:space="preserve"> RSC (Done)</t>
    </r>
  </si>
  <si>
    <r>
      <t>OK</t>
    </r>
    <r>
      <rPr>
        <sz val="11"/>
        <color theme="1"/>
        <rFont val="Franklin Gothic Book"/>
        <family val="2"/>
        <scheme val="minor"/>
      </rPr>
      <t xml:space="preserve"> RSC w/ shyed flaps (Done)</t>
    </r>
  </si>
  <si>
    <r>
      <t>OK</t>
    </r>
    <r>
      <rPr>
        <sz val="11"/>
        <color theme="1"/>
        <rFont val="Franklin Gothic Book"/>
        <family val="2"/>
        <scheme val="minor"/>
      </rPr>
      <t xml:space="preserve"> RSC w/hand holes (Done)</t>
    </r>
  </si>
  <si>
    <r>
      <t xml:space="preserve">       Scored Pallet Shroud (Done) </t>
    </r>
    <r>
      <rPr>
        <sz val="11"/>
        <color rgb="FFFF0000"/>
        <rFont val="Franklin Gothic Book"/>
        <family val="2"/>
        <scheme val="minor"/>
      </rPr>
      <t>Same as “Pallet Shroud” above</t>
    </r>
  </si>
  <si>
    <r>
      <t>OK</t>
    </r>
    <r>
      <rPr>
        <sz val="11"/>
        <color theme="1"/>
        <rFont val="Franklin Gothic Book"/>
        <family val="2"/>
        <scheme val="minor"/>
      </rPr>
      <t xml:space="preserve"> Scored Sheet  (Done)</t>
    </r>
  </si>
  <si>
    <t>       Self-Locking D/C (Done)</t>
  </si>
  <si>
    <t>       Shipper Filler  (Done)</t>
  </si>
  <si>
    <r>
      <t xml:space="preserve">       Shroud (Done) </t>
    </r>
    <r>
      <rPr>
        <sz val="11"/>
        <color rgb="FFFF0000"/>
        <rFont val="Franklin Gothic Book"/>
        <family val="2"/>
        <scheme val="minor"/>
      </rPr>
      <t>Same as “Pallet Shroud” above</t>
    </r>
  </si>
  <si>
    <r>
      <t>OK</t>
    </r>
    <r>
      <rPr>
        <sz val="11"/>
        <color theme="1"/>
        <rFont val="Franklin Gothic Book"/>
        <family val="2"/>
        <scheme val="minor"/>
      </rPr>
      <t xml:space="preserve"> Slip Sheet  (Done)</t>
    </r>
  </si>
  <si>
    <r>
      <t xml:space="preserve">       Tear Away (Done) </t>
    </r>
    <r>
      <rPr>
        <sz val="11"/>
        <color rgb="FFFF0000"/>
        <rFont val="Franklin Gothic Book"/>
        <family val="2"/>
        <scheme val="minor"/>
      </rPr>
      <t xml:space="preserve">Non-standard terminology/description </t>
    </r>
  </si>
  <si>
    <r>
      <t>OK</t>
    </r>
    <r>
      <rPr>
        <sz val="11"/>
        <color theme="1"/>
        <rFont val="Franklin Gothic Book"/>
        <family val="2"/>
        <scheme val="minor"/>
      </rPr>
      <t xml:space="preserve">  Tray Cap (Done)  </t>
    </r>
    <r>
      <rPr>
        <sz val="11"/>
        <color rgb="FFFF0000"/>
        <rFont val="Franklin Gothic Book"/>
        <family val="2"/>
        <scheme val="minor"/>
      </rPr>
      <t>Similar to D/C tray/cap but is not die cut</t>
    </r>
  </si>
  <si>
    <r>
      <t xml:space="preserve">       U-Shaped Half Shroud  (Done) </t>
    </r>
    <r>
      <rPr>
        <sz val="11"/>
        <color rgb="FFFF0000"/>
        <rFont val="Franklin Gothic Book"/>
        <family val="2"/>
        <scheme val="minor"/>
      </rPr>
      <t>Same as “Pallet Shroud” above</t>
    </r>
  </si>
  <si>
    <t>If supplier is unable to provide results, do not perform test</t>
  </si>
  <si>
    <t>Up &amp; Up Antibacterial Hand Wipes 1ct</t>
  </si>
  <si>
    <t>2DA580</t>
  </si>
  <si>
    <t>2OA520</t>
  </si>
  <si>
    <t>2OA520SLI</t>
  </si>
  <si>
    <t>5AA62596</t>
  </si>
  <si>
    <t>8OA625CK</t>
  </si>
  <si>
    <t>8OA520CK</t>
  </si>
  <si>
    <t>8AP570CK</t>
  </si>
  <si>
    <t>Neutrogena Deep Clean MUR</t>
  </si>
  <si>
    <t>3.5 – 4.5
(J&amp;JTMWW78014)</t>
  </si>
  <si>
    <t>0.45 – 0.55
(J&amp;J TM 891)</t>
  </si>
  <si>
    <t>Report Value
(J&amp;JTMWW78012)</t>
  </si>
  <si>
    <t>Analytical - BL_NEUT_08A</t>
  </si>
  <si>
    <t>Oil-Free Cleansing Wipes Pink Grapefruit Acne-Prone Skin</t>
  </si>
  <si>
    <t>One phase, slightly hazy to clear liquid (J&amp;JTMWW78010)</t>
  </si>
  <si>
    <t>Characteristic of the fragrance in product
(J&amp;JTMWW78010)</t>
  </si>
  <si>
    <t>3.8 – 4.8
(J&amp;JTMWW78014)</t>
  </si>
  <si>
    <t>1.9 – 2.1
(J&amp;JTM002349)</t>
  </si>
  <si>
    <t>Analytical - BL_NEUT_09A</t>
  </si>
  <si>
    <t>Kroger Medicated Wipes</t>
  </si>
  <si>
    <t>Kroger Medicated Wipes 48ct Solo</t>
  </si>
  <si>
    <t>Kroger Medicated Wipes 96ct Box</t>
  </si>
  <si>
    <t>Kroger Medicated Wipes Refill Case Label</t>
  </si>
  <si>
    <t>Cut Pad (Sheet)</t>
  </si>
  <si>
    <t>Analytical - Lid_04F_560</t>
  </si>
  <si>
    <t>0.117-0.25</t>
  </si>
  <si>
    <t>Analytical - AntiBac_05B</t>
  </si>
  <si>
    <t>5AA405TY</t>
  </si>
  <si>
    <t>5KU87250</t>
  </si>
  <si>
    <t>6JU87295</t>
  </si>
  <si>
    <t>8AA405CS</t>
  </si>
  <si>
    <t>Parent’s Choice Extra Large Bath Wipes Tray</t>
  </si>
  <si>
    <t>Tuck Top / Auto Bottom Frech Style w/Perfs</t>
  </si>
  <si>
    <t>Box Styles</t>
  </si>
  <si>
    <t>Sleeve Styles</t>
  </si>
  <si>
    <t>Tray Styles</t>
  </si>
  <si>
    <t xml:space="preserve">Miscellaneous Styles </t>
  </si>
  <si>
    <t>Long Name</t>
  </si>
  <si>
    <t>Variations</t>
  </si>
  <si>
    <t>Unknown Carton Material</t>
  </si>
  <si>
    <t>Comments</t>
  </si>
  <si>
    <t>Tuck Top / Auto Bottom French Style</t>
  </si>
  <si>
    <t xml:space="preserve">Tuck Top / Auto Bottom with 1" Glued Double Header </t>
  </si>
  <si>
    <t>Tuck Top / Auto Bottom w / glued double header
Tuck Top / Auto Bottom w/ Glued Double Header
Tuck Top / Auto Bottom w/ Glued Header
Tuck Top / Auto Bottom w/ 1" Glued Header
Tuck Top/Auto Bottom w/1" glued double header</t>
  </si>
  <si>
    <t>Tuck Top / Auto Bottom with Perforated Hang Tab</t>
  </si>
  <si>
    <t>Tuck Top / Auto Bottom w/ D/C Tab
Tuck Top Auto Bottom w/die-cut hang tab
Tuck Top Auto Bottom with Perf. Tab
Tuck top/Auto bottom with Perforated Hang Tab</t>
  </si>
  <si>
    <t>Tuck Top / Auto Bottom with Perforated Display</t>
  </si>
  <si>
    <t>TT / Auto Bottom Perfed Display
Tuck Top / Auto Bottom w/perf</t>
  </si>
  <si>
    <t>Tuck Top / Auto Bottom with Window</t>
  </si>
  <si>
    <t>Tuck Top / Auto Bottom w/window</t>
  </si>
  <si>
    <t>Tuck Top / Auto Bottom with Tab Lock</t>
  </si>
  <si>
    <t>Tuck Top Auto Bottom w/ Tab Lock
Tuck Top / Auto Lock Bottom</t>
  </si>
  <si>
    <t xml:space="preserve">Straight Tuck End </t>
  </si>
  <si>
    <t xml:space="preserve">Straight Tuck End - French Style </t>
  </si>
  <si>
    <t xml:space="preserve">Straight Tuck French Style  </t>
  </si>
  <si>
    <t xml:space="preserve">Reverse Tuck End  </t>
  </si>
  <si>
    <t xml:space="preserve">Straight Tuck End with 1" Glued Double Header </t>
  </si>
  <si>
    <t xml:space="preserve">Straight Tuck End w/1" glued double header </t>
  </si>
  <si>
    <t xml:space="preserve">Straight Tuck End with Glued Internal Dividers and 15/16" Dummy Platform Bottom </t>
  </si>
  <si>
    <t xml:space="preserve">Straight Tuck End w/Glued Internal Dividers&amp;15/16" Dummy Platform Bottom </t>
  </si>
  <si>
    <t xml:space="preserve">Straight Tuck End with Glued Internal Bottom and 1" Dummy Platform Bottom  </t>
  </si>
  <si>
    <t xml:space="preserve">Straight tuck with Glued internal bottom &amp; 1"dummy Platform Bottom  </t>
  </si>
  <si>
    <t xml:space="preserve">Straight Tuck with Partition Dispenser Box  </t>
  </si>
  <si>
    <t xml:space="preserve">Straight Tuck w/Partition Dispenser Box  </t>
  </si>
  <si>
    <t xml:space="preserve">Tuck Tear Away Top with Auto Bottom </t>
  </si>
  <si>
    <t>Tuck Top / Full Auto Bottom Perforated Display</t>
  </si>
  <si>
    <t>TT / Full Auto Bottom Perfd Display</t>
  </si>
  <si>
    <t>Tuck Top / Full Auto Lock Bottom French Style</t>
  </si>
  <si>
    <t>Tuck Top / Full Auto Bottom French Style
TT / Full Auto Bottom Perfd Display</t>
  </si>
  <si>
    <t xml:space="preserve">Tuck Top Dispenser Snap Lock Bottom  </t>
  </si>
  <si>
    <t>Economy Seal End</t>
  </si>
  <si>
    <t>Seal End Carton / Perforated Opening</t>
  </si>
  <si>
    <t>Die Cut 4 Sided Open End Glued Sleeves</t>
  </si>
  <si>
    <t>Glued Sleeve
Diecut glued sleeve
D/C 4 Sided Sleeve</t>
  </si>
  <si>
    <t>Die Cut 4 Sided Open End Glued Sleeves with Finger Holes</t>
  </si>
  <si>
    <t>D/C 4 Sided Sleeve w/ Finger holes
4 Sided Sleeve 2 up Unit w/finger holes
D/C 4 sided sleeve w/2 - 1” finger holes
Diecut Glued Sleeve w/ 2-1" fingerholes
Diecut Glued Sleeve w/2 Finger Holes
Open End Sleeve with Finger Holes
Glued sleeve w/finger holes
Sleeve - Die Cut w/ finger holes</t>
  </si>
  <si>
    <t>Die Cut Glued Sleeve with Double Top and 2-1" Finger Holes</t>
  </si>
  <si>
    <t>Diecut Glued Sleeve w/ DT &amp; 2-1" Finger Holes
Open End Sleeve w/Double Top &amp; Finger Holes
4-sided sleeve w/roll over glued flap</t>
  </si>
  <si>
    <t>Die Cut Glued Sleeve with 1" Turn-in Top and Bottom</t>
  </si>
  <si>
    <t>Die cut glued sleeve w/1" turn-in top &amp; bottom
D/C 4 Side Slv w/ Rollover Ends Glued</t>
  </si>
  <si>
    <t>Die Cut 4 Sided Open End Glued Sleeve with Finger Tab</t>
  </si>
  <si>
    <t>OT/AB Tray
Auto Bottom Open top
Auto Bottom Tray
Open Top / Auto Bottom
Open Top/Auto Bottom Tray</t>
  </si>
  <si>
    <t>Open Top / Auto Bottom Perforation Display Tray</t>
  </si>
  <si>
    <t xml:space="preserve">OT/AB Perf. Display Tray </t>
  </si>
  <si>
    <t>Open Top / Auto Bottom Tray with Pull Tabs</t>
  </si>
  <si>
    <t>Auto Bottom, open top w/tabs
Open Top/Auto Bottom Tray w/ pull tabs</t>
  </si>
  <si>
    <t>Open Top / Auto Bottom Tray with Double Front and Sides</t>
  </si>
  <si>
    <t>Open Top / Auto Bottom Tray w/Double Front &amp; Sides
O.T.A.B Tapered Tray w/ Double F-nt Side&amp;Btm</t>
  </si>
  <si>
    <t>Open Top / Auto Bottom Boot with Full Back</t>
  </si>
  <si>
    <t xml:space="preserve">Open Top / Auto Bottom Boot with Full Back and Sides </t>
  </si>
  <si>
    <t xml:space="preserve">open top / auto bottom boot w/fullback &amp; sides </t>
  </si>
  <si>
    <t>Die Cut Open Top / Side Spec Glued
Die cut Open Top / Side Spec Glued Tray</t>
  </si>
  <si>
    <t>CFV-6494 Sheeted Hang Tab</t>
  </si>
  <si>
    <t>127PVC</t>
  </si>
  <si>
    <t>127 microns PVC</t>
  </si>
  <si>
    <t>254PVC</t>
  </si>
  <si>
    <t>50#</t>
  </si>
  <si>
    <t>PC</t>
  </si>
  <si>
    <t>AB</t>
  </si>
  <si>
    <t>CB</t>
  </si>
  <si>
    <t xml:space="preserve">Bending Chip </t>
  </si>
  <si>
    <t>Clay Coated Kraft Back</t>
  </si>
  <si>
    <t>Clay Coated News Back</t>
  </si>
  <si>
    <t>White Clay Coated news Back</t>
  </si>
  <si>
    <t>WCCN, WCN</t>
  </si>
  <si>
    <t>White Coated Kraft Back</t>
  </si>
  <si>
    <t>CS1Tag</t>
  </si>
  <si>
    <t>Low Density Polypropylene</t>
  </si>
  <si>
    <t>Solid Bleached Sulphat</t>
  </si>
  <si>
    <t>Solid Unbleached Sulphat</t>
  </si>
  <si>
    <t>PDI Super Sani-Cloth 50ct Box</t>
  </si>
  <si>
    <t>PDI Super Sani Cloth Germicidal Disposable Wipe</t>
  </si>
  <si>
    <t>Parent's Choice Extra Large Bath Wipes 48ct Case Label</t>
  </si>
  <si>
    <t>5AH22524</t>
  </si>
  <si>
    <t>Up &amp; Up Antibacterial Hand Wipes 24ct</t>
  </si>
  <si>
    <t>Analytical - Sani_04E_Fresh/_Lemon</t>
  </si>
  <si>
    <t>Green Apple Scent/Lemon Scent</t>
  </si>
  <si>
    <t>3OH592</t>
  </si>
  <si>
    <t>3OU275</t>
  </si>
  <si>
    <t>40 gsm, Hydroentangled Nonwoven 11 3/4” with Diamond Emboss</t>
  </si>
  <si>
    <t>40 gsm, Hydroentangled Nonwoven 7 7/8” with Diamond Emboss</t>
  </si>
  <si>
    <t>3OP138</t>
  </si>
  <si>
    <t>40 gsm, Hydroentangled Nonwoven 30" with Diamond Emboss</t>
  </si>
  <si>
    <t>5CD38430</t>
  </si>
  <si>
    <t>Tuck Top / Auto Bottom - French Style
French Tuck Top / Auto Bottom</t>
  </si>
  <si>
    <t>Top Care Lens 30ct Box</t>
  </si>
  <si>
    <t>CVS Medicated 96ct Box</t>
  </si>
  <si>
    <t>Target Canada Medicated 48 ct</t>
  </si>
  <si>
    <t>Up &amp; Up Disinfecting Wipes 105ct.</t>
  </si>
  <si>
    <t>8OP742CK</t>
  </si>
  <si>
    <t>4AP63801</t>
  </si>
  <si>
    <t>Superman Solution</t>
  </si>
  <si>
    <t>Analytical - BL_Sani_08H</t>
  </si>
  <si>
    <t>5GD45430</t>
  </si>
  <si>
    <t>5DD45460</t>
  </si>
  <si>
    <t>5GH04095</t>
  </si>
  <si>
    <t>6EH04082</t>
  </si>
  <si>
    <t>8HQ55101</t>
  </si>
  <si>
    <t>8FQ86901</t>
  </si>
  <si>
    <t>Super Sani Cloth 160ct.</t>
  </si>
  <si>
    <t>Super Sani XL Cloth 65ct.</t>
  </si>
  <si>
    <t>7O4OA580</t>
  </si>
  <si>
    <t>Glycacil SG</t>
  </si>
  <si>
    <t>3XP138</t>
  </si>
  <si>
    <t>40 gsm, Hydroentangled Nonwoven 37 1/2" with Diamond Emboss</t>
  </si>
  <si>
    <t>7.750 - 8.000</t>
  </si>
  <si>
    <t>Analytical - Box_NY_0.018CCNB_100_3.1875-2.3125-6.0625</t>
  </si>
  <si>
    <t>Analytical - Box_NY_0.020SBS_127_6.25-2.5625-4.625</t>
  </si>
  <si>
    <t>Analytical - SHIP_NY_32K_100_13.4375-6.25-9.6875</t>
  </si>
  <si>
    <t>8BP115L1</t>
  </si>
  <si>
    <t>6OB29307</t>
  </si>
  <si>
    <t>Target Alcohol Prep Pads 200ct Unprinted Shipper</t>
  </si>
  <si>
    <t>Analytical - SHIP_NY_32K_100_8.625-8.625-11.1875</t>
  </si>
  <si>
    <t>LBL COSTCO ASIA HH DISINF WIPE</t>
  </si>
  <si>
    <t>Analytical - Lid_04C_560</t>
  </si>
  <si>
    <t>6OB43201</t>
  </si>
  <si>
    <t>Target Alcohol Prep Pads 100ct Unprinted Shipper</t>
  </si>
  <si>
    <t>Analytical - SHIP_NY_32K_100_8.25-4.75-7.125</t>
  </si>
  <si>
    <t>Improved Lemon Consumer Sani 9480-5 - Packet</t>
  </si>
  <si>
    <t>Analytical - Chem_NY_Takasago Pomegranate 4865/3</t>
  </si>
  <si>
    <t>A81696</t>
  </si>
  <si>
    <t>Target Canada Medicated 96 ct Box</t>
  </si>
  <si>
    <t>Analytical - Chem_NY_Glycerin</t>
  </si>
  <si>
    <t>4AH99901</t>
  </si>
  <si>
    <t>Acne Facial Wipes</t>
  </si>
  <si>
    <t>1.0037 (+/- 0.0300)</t>
  </si>
  <si>
    <t>2.1 (+/- 0.15) %wt</t>
  </si>
  <si>
    <t>% SALICYLIC ACID
(NPTM 384)</t>
  </si>
  <si>
    <t>Analytical - BL_Misc_15A</t>
  </si>
  <si>
    <t>Analytical - BL_Misc_16A</t>
  </si>
  <si>
    <t>5AU239IB</t>
  </si>
  <si>
    <t>5AA759SL</t>
  </si>
  <si>
    <t>5AP173SL</t>
  </si>
  <si>
    <t>6OQ008S25</t>
  </si>
  <si>
    <t>Analytical - SHIP_NY_44K_100_10.375-10.375-4.5</t>
  </si>
  <si>
    <t>BOX- Basis Twlts Inner Box</t>
  </si>
  <si>
    <t>Customer Supplied</t>
  </si>
  <si>
    <t>Analytical - Box_NY_NA_CB_100_5.25-3.9375-5.875</t>
  </si>
  <si>
    <t>6x48 Ct Medicated Wipe Tray Sleeve</t>
  </si>
  <si>
    <t>Analytical - Box_NY_0.024BC_220_5.8125-3.3125-11.375</t>
  </si>
  <si>
    <t>BJ's Disinfecting Wipes 300ct</t>
  </si>
  <si>
    <t>Die Cut Open Top / Side Special Glued Tray</t>
  </si>
  <si>
    <t>Analytical - Box_NY_0.018SBS_340_20.25-4.53125-2.75</t>
  </si>
  <si>
    <t>5AA759TY</t>
  </si>
  <si>
    <t>6x48 Ct Medicated Wipe Tray w/ UK Solo</t>
  </si>
  <si>
    <t>Tapered Beers Tray w/Drag Flaps</t>
  </si>
  <si>
    <t xml:space="preserve">Four Corner Glued Tray w/ Drag Flaps </t>
  </si>
  <si>
    <t>5BQ476TR</t>
  </si>
  <si>
    <t>8BP21700</t>
  </si>
  <si>
    <t>8OQ095UL</t>
  </si>
  <si>
    <t>Tapered Beers Tray w/double front and drag flaps</t>
  </si>
  <si>
    <t>Four Corner Glued Tray w/double front and drag flaps</t>
  </si>
  <si>
    <t>Analytical - Box_NY_0.024WCN_350_5.75-11.375-3.25-1.50</t>
  </si>
  <si>
    <t>Analytical - Box_NY_0.024WCK_351_3.75-12.5-3.9375-2.5625</t>
  </si>
  <si>
    <t>Sani Hands for Kids 220ct Front LBL</t>
  </si>
  <si>
    <t>Remove Completely Label for Mini Solo</t>
  </si>
  <si>
    <t>Analytical - Label_NY_NP9800_01</t>
  </si>
  <si>
    <t>6OP48720</t>
  </si>
  <si>
    <t>Analytical - SHIP_NY_32K_100_14-8.75-4.6875</t>
  </si>
  <si>
    <t>3AQ347</t>
  </si>
  <si>
    <t>Rolls Spunlaced Nonwoven – 37 1/2” – 52 gsm</t>
  </si>
  <si>
    <t>0.80 - 0.97 (CoA)</t>
  </si>
  <si>
    <t>3851 - 5803</t>
  </si>
  <si>
    <t>1233 - 1849</t>
  </si>
  <si>
    <t>Analytical - Applicator_35A</t>
  </si>
  <si>
    <t>2OP485</t>
  </si>
  <si>
    <t>2AA437</t>
  </si>
  <si>
    <t>4AA58001</t>
  </si>
  <si>
    <t>Table Turners Low VOC</t>
  </si>
  <si>
    <t>1.000 +/- 0.005</t>
  </si>
  <si>
    <t>Analytical - BL_Misc_01I</t>
  </si>
  <si>
    <t>8ZP57001</t>
  </si>
  <si>
    <t>6OA63748</t>
  </si>
  <si>
    <t>Identical to IR Spectrum of standard
(B)</t>
  </si>
  <si>
    <t>(D): ATR and 6 M
(F): ATR and 3 M
(B): ATR</t>
  </si>
  <si>
    <t>5.5 – 8.5
(D)</t>
  </si>
  <si>
    <t>2.0 – 5.5
(D)</t>
  </si>
  <si>
    <t>1.370 – 1.390
20C
(B)</t>
  </si>
  <si>
    <t>1.035 – 1.055
20C
(B)</t>
  </si>
  <si>
    <t>Phenoxyethanol
(APAM 9.546)</t>
  </si>
  <si>
    <t>Positive
(B)</t>
  </si>
  <si>
    <t>Analytical - Chem_NY_Diazolidinyl Urea – RI-1157
Analytical - Chem_NY_Diazolidinyl Urea – RI-1157_Reassay</t>
  </si>
  <si>
    <t>Analytical - Chem_NY_Leontopodium Alpinum Flower/Leaf Extract – RI-119235
Analytical - Chem_NY_Leontopodium Alpinum Flower/Leaf Extract – RI-119235_Reassay</t>
  </si>
  <si>
    <t>7O4OH999</t>
  </si>
  <si>
    <t>Pink Grapefruit - CE-145431</t>
  </si>
  <si>
    <t>32” OD.+/-2”</t>
  </si>
  <si>
    <t>Analytical - Applicator_36A</t>
  </si>
  <si>
    <t>45” +/-2”</t>
  </si>
  <si>
    <t>Analytical - Applicator_36B</t>
  </si>
  <si>
    <t>Analytical - SHIP_NY_44K_100_13-10.625-8.75</t>
  </si>
  <si>
    <t>Analytical - Label_NP7900_01B</t>
  </si>
  <si>
    <t>8OP20300</t>
  </si>
  <si>
    <t>Avon Elements Refreshing Cleansing Wipes</t>
  </si>
  <si>
    <t>2OP203</t>
  </si>
  <si>
    <t>Avon Elements Refreshing Cleans. Wipes 24ct</t>
  </si>
  <si>
    <t>Analytical - Web_NP5116_7.5</t>
  </si>
  <si>
    <t>Analytical - Box_NY_0.002LDPE_407_4-5</t>
  </si>
  <si>
    <t>2AP136</t>
  </si>
  <si>
    <t>Analytical - Label_NY_NP7900_01A</t>
  </si>
  <si>
    <t>NP9815</t>
  </si>
  <si>
    <t>Analytical - Label_NY_NP9815_01A</t>
  </si>
  <si>
    <t>8OP48500</t>
  </si>
  <si>
    <t>Korres Pomegranate Cleansing &amp; Make-Up Rmvr.</t>
  </si>
  <si>
    <t>KORRES Milk Proteins Cleansing &amp; Make-Up Rmvr.</t>
  </si>
  <si>
    <t>Loblaw's - Exact Anit Bacterial Wipes 20 ct.</t>
  </si>
  <si>
    <t>P16372</t>
  </si>
  <si>
    <t>40ct Sensitive Skin Hand Cupholder</t>
  </si>
  <si>
    <t>White/Grayish</t>
  </si>
  <si>
    <t>Witch Hazel Scent</t>
  </si>
  <si>
    <t>Opaque</t>
  </si>
  <si>
    <t>Analytical - Misc_Wipe_01A</t>
  </si>
  <si>
    <t>Analytical - Misc_Wipe_01B</t>
  </si>
  <si>
    <t>D43830</t>
  </si>
  <si>
    <t>Analytical - Applicator_36C</t>
  </si>
  <si>
    <t>Analytical - Applicator_36D</t>
  </si>
  <si>
    <t>Analytical - Box_NY_0.020BC_101_9-6.625-4.5625</t>
  </si>
  <si>
    <t>6x25 CT KORRES BOX</t>
  </si>
  <si>
    <t>6OP52784A</t>
  </si>
  <si>
    <t>Analytical - SHIP_NY_32K_100_10-6.75-5.75</t>
  </si>
  <si>
    <t>6OA582CB</t>
  </si>
  <si>
    <t>2OA405SLI</t>
  </si>
  <si>
    <t>2OA405</t>
  </si>
  <si>
    <t>Parent's Choice Extra Large Bath Wipes 48ct</t>
  </si>
  <si>
    <t>Parent's Choice Extra Large Bath Wipes Solo</t>
  </si>
  <si>
    <t>90CT TABLE TURNER CB</t>
  </si>
  <si>
    <t>Fresh/Alcohol</t>
  </si>
  <si>
    <t>P25784</t>
  </si>
  <si>
    <t>PDI Sani-Cloth Germicidal Bleach Disposable Wipe-XL</t>
  </si>
  <si>
    <t>Sani Professional Brand Sani Hands 3000ct Bulk</t>
  </si>
  <si>
    <t>Colorless to light yellow/greenish yellow clear viscous liquid.</t>
  </si>
  <si>
    <t>Analytical - Chem_NY_Tocopheryl Acetate_7O4OP279</t>
  </si>
  <si>
    <t>7A4OP203</t>
  </si>
  <si>
    <t>Hydroxyethyl Cellulose - RI-0427</t>
  </si>
  <si>
    <t>7A4OC109</t>
  </si>
  <si>
    <t>Sodium Xylene Sulfonate</t>
  </si>
  <si>
    <t>1. Tate &amp; Lyle
(Calle, Columbia)
2. Jungbunzlauer Austria AG
(Wolzenshofen, Austria)</t>
  </si>
  <si>
    <t>4OP20301</t>
  </si>
  <si>
    <t>Avon Solutions</t>
  </si>
  <si>
    <t>8AP14800</t>
  </si>
  <si>
    <t>8AP14801</t>
  </si>
  <si>
    <t>LBL HYGEA PERSONAL CLEANS CLTH</t>
  </si>
  <si>
    <t>8OU120CK</t>
  </si>
  <si>
    <t>3OS450</t>
  </si>
  <si>
    <t>Swabstick</t>
  </si>
  <si>
    <t>D24985</t>
  </si>
  <si>
    <t>Dust-Off Anti-Bac Wipes 2001 bulk</t>
  </si>
  <si>
    <t>P24172</t>
  </si>
  <si>
    <t>40ct. Citrus Antibacterial Cupholder</t>
  </si>
  <si>
    <t>6AP25784</t>
  </si>
  <si>
    <t>The Dow Chemical Company
(Midland, MI)</t>
  </si>
  <si>
    <t>To Match Target</t>
  </si>
  <si>
    <t>Analytical - Chem_NY_Polyethylene Glycol 1450</t>
  </si>
  <si>
    <t>Analytical - SHIP_NY_40K_100_15.375-10.5625-9.625</t>
  </si>
  <si>
    <t>4.75 in ± 0.06 in</t>
  </si>
  <si>
    <t>0.51 in ± 0.03 in</t>
  </si>
  <si>
    <t>1.00 in ± 0.03 in</t>
  </si>
  <si>
    <t>0.42 in ± 0.03 in</t>
  </si>
  <si>
    <t>&gt; 1.4 lbf</t>
  </si>
  <si>
    <t>Analytical - Applicator_37A</t>
  </si>
  <si>
    <t>Analytical - Web_NP8535_12.0</t>
  </si>
  <si>
    <t>Hazy grey liquid, to match standard</t>
  </si>
  <si>
    <t>0.9900 – 1.0200</t>
  </si>
  <si>
    <t>5.0 – 5.5</t>
  </si>
  <si>
    <t>320 Maximum APAM 3.024
(Spindle#2, 20 rpm, 1 min.)</t>
  </si>
  <si>
    <t>Description
(TM208)</t>
  </si>
  <si>
    <t>A grey, slightly hazy solution that is free flowing and slightly pituitous</t>
  </si>
  <si>
    <t>% Water
APAM 6.018</t>
  </si>
  <si>
    <t>89.5 – 93.5</t>
  </si>
  <si>
    <t>COCOAMIDOPROPYL DIMONIUM CHLORIDE PHOSPHATE
(APAM 4.030)</t>
  </si>
  <si>
    <t>Positive
(Qual)</t>
  </si>
  <si>
    <t>8OP25700</t>
  </si>
  <si>
    <t>8OP25701</t>
  </si>
  <si>
    <t>6CA580FW</t>
  </si>
  <si>
    <t>Sani Table Turners Shipper</t>
  </si>
  <si>
    <t>3OA580</t>
  </si>
  <si>
    <t>45 gsm, Hydroentangled Nonwoven 11-1/2”</t>
  </si>
  <si>
    <t>385 - 611 uM (CoA)</t>
  </si>
  <si>
    <t>Analytical - Applicator_38A</t>
  </si>
  <si>
    <t>Lonza, Inc.
(Williamsport, PA)</t>
  </si>
  <si>
    <t>Colorless to amber</t>
  </si>
  <si>
    <t>Analytical - Chem_NY_Glycacil SG</t>
  </si>
  <si>
    <t>1.025 ± 0.175
(TM430)</t>
  </si>
  <si>
    <t>Analytical - SHIP_NY_44K_100_16.75-8.125-10</t>
  </si>
  <si>
    <t>PDI Sani Cloth Bleach 65ct.</t>
  </si>
  <si>
    <t>Analytical - Chem_NY_Sodium Citrate - RI-0662
Analytical - Chem_NY_Sodium Citrate - RI-0662_Reassay</t>
  </si>
  <si>
    <t>4.0 – 6.0
(5% w/v aq. sol’n)
(A)</t>
  </si>
  <si>
    <t>Analytical - Chem_NY_Disodium EDTA - RI-3736
Analytical - Chem_NY_Disodium EDTA - RI-3736_Reassay</t>
  </si>
  <si>
    <t>1.249 Min
(B)</t>
  </si>
  <si>
    <t>Analytical - Chem_NY_Glycerin - RI-0420
Analytical - Chem_NY_Glycerin - RI-0420_Reassay</t>
  </si>
  <si>
    <t>Analytical - Chem_NY_Solutions Destination Cleansing 5351254 – RI-120765</t>
  </si>
  <si>
    <t>Analytical - Chem_NY_Citric Acid Anhydrous - RI-0220
Analytical - Chem_NY_Citric Acid Anhydrous - RI-0220_Reassay</t>
  </si>
  <si>
    <t>Analytical - Chem_NY_Cocamidopropyl Dimonium Chloride Phosphate RI-1059
Analytical - Chem_NY_Cocamidopropyl Dimonium Chloride Phosphate RI-1059_Reassay</t>
  </si>
  <si>
    <t>Analytical - Chem_NY_Dimethicone Copolyol RI-2322
Analytical - Chem_NY_Dimethicone Copolyol RI-2322_Reassay</t>
  </si>
  <si>
    <t>8.0 – 10.0 (1% w/v aq. Sol’n)
(A)</t>
  </si>
  <si>
    <t>Analytical - Chem_NY_PEG-90M - RI-1183
Analytical - Chem_NY_PEG-90M - RI-1183_Reassay</t>
  </si>
  <si>
    <t>Analytical - Chem_NY_PEG-11 Methyl Ether Dimethicone - RI-24039
Analytical - Chem_PEG-11 Methyl Ether Dimethicone - RI-24039_Reassay</t>
  </si>
  <si>
    <t>6.0 – 8.0 (1% w/v aqueous sol’n)
(A)</t>
  </si>
  <si>
    <t>Analytical - Chem_NY_Polysaccharide Glucose – RI-3349
Analytical - Chem_Polysaccharide Glucose – RI-3349_Reassay</t>
  </si>
  <si>
    <t>Custom Essence
(Somerset, NJ)</t>
  </si>
  <si>
    <t>Characteristic Match Standard</t>
  </si>
  <si>
    <t>Clear, Slight Haze, Hazy</t>
  </si>
  <si>
    <t>0.983 +/- 0.015</t>
  </si>
  <si>
    <t>Analytical - Chem_NY_Pink Grapefruit - CE-145431</t>
  </si>
  <si>
    <t>6,12 months / 36 months</t>
  </si>
  <si>
    <t>Amerchol
(Edison, NJ)</t>
  </si>
  <si>
    <t>White to light tan
(A)</t>
  </si>
  <si>
    <t>6.0 – 8.5
(1% w/v aqueous sol’n)
(A)</t>
  </si>
  <si>
    <t>5.0 Max -
% Volatile
Matter
(B)</t>
  </si>
  <si>
    <t>12.0 Max - % Moisture
(A)</t>
  </si>
  <si>
    <t>100 max
(1 g sample + 4 ml
ethyl acetate)
(B)</t>
  </si>
  <si>
    <t>Analytical - Chem_NY_Hydroxyethyl Cellulose - RI-0427
Analytical - Chem_Hydroxyethyl Cellulose - RI-0427_Reassay</t>
  </si>
  <si>
    <t>Stepan Company
(Elwood, IL)</t>
  </si>
  <si>
    <t>7.5 - 9.0</t>
  </si>
  <si>
    <t>EtO Residue
(APAM
9.702)</t>
  </si>
  <si>
    <t>Analytical - Chem_NY_Sodium Xylene Sulfonate</t>
  </si>
  <si>
    <t>Morton Salt
(Newark, CA)</t>
  </si>
  <si>
    <t>12 months / 48 months</t>
  </si>
  <si>
    <t>2AA284R</t>
  </si>
  <si>
    <t>Preparation H 48ct</t>
  </si>
  <si>
    <t>5AD71890</t>
  </si>
  <si>
    <t>NNC Touch Screen Wipes 90ct Box</t>
  </si>
  <si>
    <t>TT/Snap Lock Bottom Dispenser carton w/hand tab off back panel</t>
  </si>
  <si>
    <t>Analytical - Box_NY_0.020SBS_171_4.5-2.1875-8</t>
  </si>
  <si>
    <t>2EQ345</t>
  </si>
  <si>
    <t>NNC Scented Baby Wipes FW</t>
  </si>
  <si>
    <t>7A4OP485</t>
  </si>
  <si>
    <t>Panthenol</t>
  </si>
  <si>
    <t>Analytical - Chem_NY_Panthenol</t>
  </si>
  <si>
    <t>A clear, colorless to slight yellow viscous liquid.</t>
  </si>
  <si>
    <t>98.0 – 102.0 %</t>
  </si>
  <si>
    <t>0.1 % Max
(Sulfated Ash)</t>
  </si>
  <si>
    <t>1.495 – 1.502</t>
  </si>
  <si>
    <t>Refractive Index @ 20C
(USP)</t>
  </si>
  <si>
    <t>Limit of Aminopropanol
(USP/NF)</t>
  </si>
  <si>
    <t>1. Zhejiang Hangzhou Xinfu Pharmaceutical Co. Ltd.
(Zhejiang, China)
2. DSM Nutritional Products Ltd
(Dairy Scotland, UK)</t>
  </si>
  <si>
    <t>All USP test to follow Dexpanthenol</t>
  </si>
  <si>
    <r>
      <t>+29.0 - +31.5</t>
    </r>
    <r>
      <rPr>
        <vertAlign val="superscript"/>
        <sz val="10"/>
        <color theme="1"/>
        <rFont val="Franklin Gothic Book"/>
        <family val="2"/>
        <scheme val="minor"/>
      </rPr>
      <t>O</t>
    </r>
  </si>
  <si>
    <t>2.7 gram Sterile PDI Lube Jelly II</t>
  </si>
  <si>
    <t>Analytical - Lube_Jelly_01A</t>
  </si>
  <si>
    <t>T00137</t>
  </si>
  <si>
    <t>2GH040</t>
  </si>
  <si>
    <t>PDI Super Sani-Cloth</t>
  </si>
  <si>
    <t>99.0 – 101.0 (as %
C10H14N2Na2O8•2H2O)
(multiply result by 1.107 for dehydrate)
(B)</t>
  </si>
  <si>
    <t>2AA284SLI</t>
  </si>
  <si>
    <t>3OB108</t>
  </si>
  <si>
    <t>8FQ86900</t>
  </si>
  <si>
    <t>4OP24101</t>
  </si>
  <si>
    <t>Antibacterial Citrus Scent Solution</t>
  </si>
  <si>
    <t>Citrus/ alcohol Scent</t>
  </si>
  <si>
    <t>3.0-4.0</t>
  </si>
  <si>
    <t>12.8 - 15.7</t>
  </si>
  <si>
    <t>6.25 (± 1.25)</t>
  </si>
  <si>
    <t>0.33 (± 0.01)</t>
  </si>
  <si>
    <t>26 - 32 mm</t>
  </si>
  <si>
    <t>Analytical - Chem_NY_Feverfew CMP-02A</t>
  </si>
  <si>
    <t>4OP57501</t>
  </si>
  <si>
    <t>Improved Lemon Consumer Sani 9480-5 - CR</t>
  </si>
  <si>
    <t>0.50 ±0.02</t>
  </si>
  <si>
    <t>12.0- 16.3</t>
  </si>
  <si>
    <t>Analytical - AntiBac_01F</t>
  </si>
  <si>
    <t>Soft waxy solid @ 25°C, free of foreign matter.
(A)</t>
  </si>
  <si>
    <t>Positive
use 2 g sample
(B)</t>
  </si>
  <si>
    <t>28.0 – 34.0
(B)</t>
  </si>
  <si>
    <t>(A): ATR and 12 M
(B): ATR
(C): No Testing</t>
  </si>
  <si>
    <t>P79448</t>
  </si>
  <si>
    <t>H21112</t>
  </si>
  <si>
    <t>2OP383LI</t>
  </si>
  <si>
    <t>2OP384LI</t>
  </si>
  <si>
    <t>Small Canister Lid with Offset Aperture - Blue</t>
  </si>
  <si>
    <t>Blue- PMS 2995
(Blue)</t>
  </si>
  <si>
    <t>Analytical - Lid_05H</t>
  </si>
  <si>
    <t>Small Canister Lid with Offset Aperture - Orange</t>
  </si>
  <si>
    <t>Orange- PMS 130
(Orange)</t>
  </si>
  <si>
    <t>Analytical - Lid_05I</t>
  </si>
  <si>
    <t>Contractor 2429CE3 (for Merck KGaA)
(Frankfurt, Germany)</t>
  </si>
  <si>
    <t>White granules</t>
  </si>
  <si>
    <t>Takasago International Group
(Northvale, NJ)</t>
  </si>
  <si>
    <t>7H4OP203</t>
  </si>
  <si>
    <t>Hexylene Glycol - RI-0425</t>
  </si>
  <si>
    <t>Analytical - Chem_NY_Hexylene Glycol - RI-0425
Analytical - Chem_NY_Hexylene Glycol - RI-0425_Reassay</t>
  </si>
  <si>
    <t>Arkema/France
(La Chambre, France)</t>
  </si>
  <si>
    <t>Water white
(A)</t>
  </si>
  <si>
    <t>Clear colorless liquid, free of foreign matter.
(A)</t>
  </si>
  <si>
    <t>0.919 – 0.923
(A)</t>
  </si>
  <si>
    <t>≤ 0.70 mL</t>
  </si>
  <si>
    <t>Acidity 
(NPTM 375)</t>
  </si>
  <si>
    <t>0.0025% Max
(B)</t>
  </si>
  <si>
    <t>Heavy Metals
(APAM 6.180)</t>
  </si>
  <si>
    <t>(A): ATR and 12 M
(B): ATR
(E-10): ATR and every 10th receipt</t>
  </si>
  <si>
    <t>20 ppm Max
(E-10)</t>
  </si>
  <si>
    <t>T00250</t>
  </si>
  <si>
    <t>Viscosity
(TM 203)</t>
  </si>
  <si>
    <t>P12072</t>
  </si>
  <si>
    <t>Sani Hands Adult Canister, 50 count.</t>
  </si>
  <si>
    <t>4AA49001</t>
  </si>
  <si>
    <t>Improved Fresh Consumer Sani 9480-5</t>
  </si>
  <si>
    <t>Fresh Geen Apple</t>
  </si>
  <si>
    <t>0.50 ± 0.015</t>
  </si>
  <si>
    <t>Analytical - BL_Sani_08J</t>
  </si>
  <si>
    <t>Open Top / Special Glued Tray</t>
  </si>
  <si>
    <t>U295SA</t>
  </si>
  <si>
    <t>SALLY HANSEN B&amp;D BENZOCAINE WIPES SUB-ASSEMBLY</t>
  </si>
  <si>
    <t>Analytical - Benzocaine_01A</t>
  </si>
  <si>
    <t>Analytical - Canister_12A</t>
  </si>
  <si>
    <t>Canister, Large, White, Threaded Neck</t>
  </si>
  <si>
    <t>2AQ654</t>
  </si>
  <si>
    <t>Thread OD Lower Limit</t>
  </si>
  <si>
    <t>Thread OD Upper Limit</t>
  </si>
  <si>
    <t>5BU26595</t>
  </si>
  <si>
    <t>Analytical - Box_NY_0.024SBS_102_4.390625-4.390625-12</t>
  </si>
  <si>
    <t>4OD36501</t>
  </si>
  <si>
    <t>Aramsco Awad Citrus</t>
  </si>
  <si>
    <t>Analytical - BL_Misc_17A</t>
  </si>
  <si>
    <t>6OD36055</t>
  </si>
  <si>
    <t>2OP509LI</t>
  </si>
  <si>
    <t>2OP510LI</t>
  </si>
  <si>
    <t>1.35” ± 0.005”</t>
  </si>
  <si>
    <t>Analytical - Lid_08D</t>
  </si>
  <si>
    <t>Analytical - SHIP_NY_40K_100_13.625-10.1875-8.625</t>
  </si>
  <si>
    <t>0.12 -0.22</t>
  </si>
  <si>
    <t>Analytical - Box_NY_0.018NB_100_2.3125-1.625-6.0625</t>
  </si>
  <si>
    <t>2AH225</t>
  </si>
  <si>
    <t>Target Up &amp; Up Antibac. Hand Wipes 1ct</t>
  </si>
  <si>
    <t>Analytical - SHIP_NY_29K_100_14.625-6.375-5</t>
  </si>
  <si>
    <t>PDI CHG Prep Shipper</t>
  </si>
  <si>
    <t>8AP909BL</t>
  </si>
  <si>
    <t>8JQ55100</t>
  </si>
  <si>
    <t>3870 - 6930 g/30mm</t>
  </si>
  <si>
    <t>Super Sani Cloth XL 65ct. Shipper</t>
  </si>
  <si>
    <t>6KQ86984</t>
  </si>
  <si>
    <t>3906 – 4934</t>
  </si>
  <si>
    <t>1131 - 1593</t>
  </si>
  <si>
    <t>Complies to
Standard
Not Required when
performing IR</t>
  </si>
  <si>
    <t>0.957 – 0.967</t>
  </si>
  <si>
    <t>1.4560 – 1.4660</t>
  </si>
  <si>
    <t>Analytical - Chem_NY_Kelp &amp; Sea Salt Fragrance</t>
  </si>
  <si>
    <t>Fresh/ alcohol Scent</t>
  </si>
  <si>
    <t>Analytical - BL_AntiBac_01D</t>
  </si>
  <si>
    <t>411 - 1335 g/in
(CoA)</t>
  </si>
  <si>
    <t>6390 - 9450 g/44mm</t>
  </si>
  <si>
    <t>41 - 47 mm</t>
  </si>
  <si>
    <t>Applicator Thermal Bonded Nonwoven – 44 mm – 1 3/4”</t>
  </si>
  <si>
    <t>409 - 1231 g/in
(CoA)</t>
  </si>
  <si>
    <t>General Chemical LLC (Midlothian, TX)
EKA Chemicals (Bohus, Sweden)</t>
  </si>
  <si>
    <t>2AU265</t>
  </si>
  <si>
    <t>Costco Australia Burst Label</t>
  </si>
  <si>
    <t>Super Sani Cloth 160ct</t>
  </si>
  <si>
    <t>Analytical - Chem_NY_Bisabolol</t>
  </si>
  <si>
    <t>8BP15600</t>
  </si>
  <si>
    <t>2BP156</t>
  </si>
  <si>
    <t>2OP742SF</t>
  </si>
  <si>
    <t>5OA520SL</t>
  </si>
  <si>
    <t>5OA520TY</t>
  </si>
  <si>
    <t>Lonza Group LTD
(Rochester, NY)</t>
  </si>
  <si>
    <t>Analytical - Chem_NY_Grape Fruit Extract</t>
  </si>
  <si>
    <t>Analytical - Chem_NY_Tegosoft LSE 65 K Soft</t>
  </si>
  <si>
    <t>Fresh /Alcohol</t>
  </si>
  <si>
    <t>0.165” ± 0.005”</t>
  </si>
  <si>
    <t>28 grams ± 1.5 grams</t>
  </si>
  <si>
    <t>45 - 48</t>
  </si>
  <si>
    <t>Matches Standard Do not need to perform if running IR</t>
  </si>
  <si>
    <t>1.4850 – 1.4950</t>
  </si>
  <si>
    <t>0.9447 – 0.9547</t>
  </si>
  <si>
    <t>Analytical - Chem_NY_Fragrance Orchid Dew</t>
  </si>
  <si>
    <t>Purity
(USP/NF)</t>
  </si>
  <si>
    <t>1.105 – 1.110 (20C)</t>
  </si>
  <si>
    <t>Analytical - Chem_NY_Phenoxyethanol_7F4OP806</t>
  </si>
  <si>
    <t>Oxea Chemicals
(Bishop, Texas)</t>
  </si>
  <si>
    <t>CVS 20ct Antibacterial Travel Pack</t>
  </si>
  <si>
    <t>BEMIS CLYSAR HPG</t>
  </si>
  <si>
    <t>Analytical - Web_NP6360_28.0</t>
  </si>
  <si>
    <t>28.0 - 25.25</t>
  </si>
  <si>
    <t>0.54 - 0.66</t>
  </si>
  <si>
    <t>NP7700</t>
  </si>
  <si>
    <t>8OP163CK</t>
  </si>
  <si>
    <t>8OP241CK</t>
  </si>
  <si>
    <t>8OP448CK</t>
  </si>
  <si>
    <t>6 x 48Ct Kroger Medicated Tray Sleeve</t>
  </si>
  <si>
    <t>Analytical - Box_NY_0.024BC_220_3.4375-5.875-12</t>
  </si>
  <si>
    <t>5FS48450</t>
  </si>
  <si>
    <t>Analytical - SHIP_NY_NA_200_2.5-2.5-33.75</t>
  </si>
  <si>
    <t>48Ct Kroger Medicated Tray w/Solo</t>
  </si>
  <si>
    <t>OT / AB Tray w/Double Front</t>
  </si>
  <si>
    <t>4 Max</t>
  </si>
  <si>
    <t>8OP16300</t>
  </si>
  <si>
    <t>8OP16301</t>
  </si>
  <si>
    <t>8OP24100</t>
  </si>
  <si>
    <t>8OP24101</t>
  </si>
  <si>
    <t>8OP44800</t>
  </si>
  <si>
    <t>8OP44801</t>
  </si>
  <si>
    <t>CVS Antibacterial Moist Wipes Reseal</t>
  </si>
  <si>
    <t>Target Sensitive Skin Hand Wipes - Canada</t>
  </si>
  <si>
    <t>Target Antibac. Hand Wipes Citrus - Canada</t>
  </si>
  <si>
    <t>Target Antibac. Hand Wipes Fresh Sct. - Canada</t>
  </si>
  <si>
    <t>Up &amp; Up Sensitive Skin Hand Wipes 40ct - Front</t>
  </si>
  <si>
    <t>Up &amp; Up Sensitive Skin Hand Wipes 40ct - Back</t>
  </si>
  <si>
    <t>Up &amp; Up Antibacterial Hand Wipes 40ct - Front</t>
  </si>
  <si>
    <t>Up &amp; Up Antibacterial Hand Wipes 40ct - Back</t>
  </si>
  <si>
    <t>6ES48450</t>
  </si>
  <si>
    <t>PDI CHG Swab Shipper</t>
  </si>
  <si>
    <t>Analytical - SHIP_NY_29K_100_17.125-6.6875-11.75</t>
  </si>
  <si>
    <t>PDI CHG Swabsticks Box</t>
  </si>
  <si>
    <t>Analytical - Box_NY_0.016UCSBS_100_6.5-3.375-5.8125</t>
  </si>
  <si>
    <t>5AH59200</t>
  </si>
  <si>
    <t>PDI Sani Cloth AF3 Box</t>
  </si>
  <si>
    <t>Analytical - SHIP_NY_40K_100_12.5-7.25-6.25</t>
  </si>
  <si>
    <t>6OA52048</t>
  </si>
  <si>
    <t xml:space="preserve">P48595 </t>
  </si>
  <si>
    <t>Korres Milk Proteins</t>
  </si>
  <si>
    <t>White to off white fully wetted wipes free from dirt and specks. Wet with Korres Milk Protein Cleansing &amp; Make Up Removing Wipes juice</t>
  </si>
  <si>
    <t>Characteristic of Takasago “Milk Protein MOD3 RW 4866/3” fragranced base</t>
  </si>
  <si>
    <t>PHENOXYETHANOL
(J&amp;J TM-003448)</t>
  </si>
  <si>
    <t>POTASSIUM SORBATE
(J&amp;J TM-003448)</t>
  </si>
  <si>
    <t>0.64 – 0.88% w/w</t>
  </si>
  <si>
    <t>0.24 – 0.34% w/w</t>
  </si>
  <si>
    <t>0.18 – 0.24% w/w</t>
  </si>
  <si>
    <t>Analytical - Korres_01A</t>
  </si>
  <si>
    <t>6MQ55172</t>
  </si>
  <si>
    <t>5BA284TR</t>
  </si>
  <si>
    <t>Super Sani Cloth 160ct. Shipper</t>
  </si>
  <si>
    <t>Analytical - SHIP_NY_44K_100_15.25-10.375-15.4375</t>
  </si>
  <si>
    <t>Analytical - Box_NY_0.018SBS_300_6-5.875-3.625</t>
  </si>
  <si>
    <t>8OD718CK</t>
  </si>
  <si>
    <t>8OD718CL</t>
  </si>
  <si>
    <t>8OD718CS</t>
  </si>
  <si>
    <t>Nice 'n Clean Touch Screen Wipes 30ct</t>
  </si>
  <si>
    <t>Nice ‘n Clean Touch Screen Wipes Case Label</t>
  </si>
  <si>
    <t>Nice ’n CleanTouch Screen Wipes 60ct</t>
  </si>
  <si>
    <t>P44584</t>
  </si>
  <si>
    <t>Sani Professional Sani Hands Basics 300ct Canister</t>
  </si>
  <si>
    <t>Analytical - Chem_NY_Salicylic Acid USP</t>
  </si>
  <si>
    <t>Analytical - Chem_NY_Benzalkonium Chloride 50% NF</t>
  </si>
  <si>
    <t>2LU872</t>
  </si>
  <si>
    <t>2EH143</t>
  </si>
  <si>
    <t>Sani Hands Professional 1ct Packette</t>
  </si>
  <si>
    <t>Analytical - Chem_NY_DUB PTO</t>
  </si>
  <si>
    <t>3AC124</t>
  </si>
  <si>
    <t>3BC296</t>
  </si>
  <si>
    <t>3OD239</t>
  </si>
  <si>
    <t>3OH143</t>
  </si>
  <si>
    <t>3OP710</t>
  </si>
  <si>
    <t>3OQ437</t>
  </si>
  <si>
    <t>0.50 – 0.64 mm</t>
  </si>
  <si>
    <t>4883 – 7967</t>
  </si>
  <si>
    <t>1443 – 2463</t>
  </si>
  <si>
    <t>26 - 34</t>
  </si>
  <si>
    <t>55 gsm Unembossed Spunlaced Nonwoven 6"</t>
  </si>
  <si>
    <t>Analytical - Applicator_06R</t>
  </si>
  <si>
    <t>Embossed Spunlaced Nonwoven 45 gsm – 7”</t>
  </si>
  <si>
    <t>0.55 – 0.67 mm</t>
  </si>
  <si>
    <t>89.7 gsm Rayon/ Polypropylene</t>
  </si>
  <si>
    <t>76.2 - 103.2</t>
  </si>
  <si>
    <t>0.034" - 0.044"</t>
  </si>
  <si>
    <t>8AH225CK</t>
  </si>
  <si>
    <t>Target Up &amp; Up Antibac. Hand Wipes.</t>
  </si>
  <si>
    <t>53.8 gsm Cellulose/Polypropylene</t>
  </si>
  <si>
    <t>0.011" - 0.025"</t>
  </si>
  <si>
    <t>2112 - 5568</t>
  </si>
  <si>
    <t>2100 - 4140</t>
  </si>
  <si>
    <t>1600 - 4060</t>
  </si>
  <si>
    <t>36 gsm Unembossed Nonwoven – 27 ½”</t>
  </si>
  <si>
    <t>0.0054 - 0.0104"</t>
  </si>
  <si>
    <t>975 - 2325 g/25mm</t>
  </si>
  <si>
    <t>950 - 3450 g/25mm</t>
  </si>
  <si>
    <t>320 - 2120 g/25mm</t>
  </si>
  <si>
    <t>480 - 1380 g/25mm</t>
  </si>
  <si>
    <t>36 gsm Unembossed Nonwoven – 30"</t>
  </si>
  <si>
    <t>7O4OP241</t>
  </si>
  <si>
    <t>Citrus Scent – CE-144477</t>
  </si>
  <si>
    <t>Clear, Liquid</t>
  </si>
  <si>
    <t>Yellow 4 +/- 3.0</t>
  </si>
  <si>
    <t>1.003 +/- 0.015</t>
  </si>
  <si>
    <t>Analytical - Chem_NY_Citrus Scent – CE-144477</t>
  </si>
  <si>
    <t>6DA580FW</t>
  </si>
  <si>
    <t>Analytical - SHIP_NY_44K_100_16.75-8.125-10.75</t>
  </si>
  <si>
    <t>5AD71830</t>
  </si>
  <si>
    <t>5AD71860</t>
  </si>
  <si>
    <t>NNC Touch Screen Wipes 30ct Box</t>
  </si>
  <si>
    <t>Analytical - Box_NY_0.018CCNB_100_2.3125-1.625-6.0625</t>
  </si>
  <si>
    <t>NNC Touch Screen Wipes 60ct Box</t>
  </si>
  <si>
    <t>2OP448LI</t>
  </si>
  <si>
    <t>2OP163LI</t>
  </si>
  <si>
    <t>Tall Cup Canister Lid - White</t>
  </si>
  <si>
    <t>Analytical - Lid_18B</t>
  </si>
  <si>
    <t>Target Antibac. Unprinted Shipper</t>
  </si>
  <si>
    <t>6OA44872</t>
  </si>
  <si>
    <t>Analytical - SHIP_NY_32K_100_13-10-7</t>
  </si>
  <si>
    <t>Tall Cup Canister Lid- Purple</t>
  </si>
  <si>
    <t>Purple PMS 266</t>
  </si>
  <si>
    <t>Analytical - Lid_18C</t>
  </si>
  <si>
    <t>6OD71890</t>
  </si>
  <si>
    <t>NNC Screen Wipes - Unprinted Shipper</t>
  </si>
  <si>
    <t>Analytical - SHIP_NY_32K_100_9.375-9.1875-8.125</t>
  </si>
  <si>
    <t>2HS821</t>
  </si>
  <si>
    <t>PDI Povidone-Iodine Cleansing Scrub Swab</t>
  </si>
  <si>
    <t>PDI Povidone-Iodine Swabstick (1's)</t>
  </si>
  <si>
    <t>2KS413</t>
  </si>
  <si>
    <t>2NS411</t>
  </si>
  <si>
    <t>PDI Povidone-Iodine Swabstick (3's)</t>
  </si>
  <si>
    <t>6JS82125</t>
  </si>
  <si>
    <t>PDI Povidone-Iodine Cleansing Scrub Swab.</t>
  </si>
  <si>
    <t>6KS23125</t>
  </si>
  <si>
    <t>PDI Duo-Swab Povidone-Iodine</t>
  </si>
  <si>
    <t>8OP150CK</t>
  </si>
  <si>
    <t>Renewal pink grapefruit cleans. twlts.</t>
  </si>
  <si>
    <t>Analytical - BL_NY_Avon Solutions</t>
  </si>
  <si>
    <t>Drug</t>
  </si>
  <si>
    <t>8OP44500</t>
  </si>
  <si>
    <t>8OP44501</t>
  </si>
  <si>
    <t>Sani Professional Sani Hands Basics 300ct</t>
  </si>
  <si>
    <t>6AP44584</t>
  </si>
  <si>
    <t>6HS41125</t>
  </si>
  <si>
    <t>Sani Professional - Sani Hands Basics</t>
  </si>
  <si>
    <t>2OP150</t>
  </si>
  <si>
    <t>Rite Aid Renewal pink grapefruit Cleans. Wipes</t>
  </si>
  <si>
    <t>Drug
Not Updated</t>
  </si>
  <si>
    <t>3AP590</t>
  </si>
  <si>
    <t>35” Rolls Spunlaced Nonwoven – 35 gsm</t>
  </si>
  <si>
    <t>43 - 45</t>
  </si>
  <si>
    <t>White with no off colors or shading</t>
  </si>
  <si>
    <t>May have residual sulfur odor when wet</t>
  </si>
  <si>
    <t>Free of hard wrinkles. Formation uniform</t>
  </si>
  <si>
    <t>Analytical - Applicator_NY_89.7 gsm Rayon/ Polypropylene
Analytical - REDUCED TESTING_NY_3AC124</t>
  </si>
  <si>
    <t>Analytical - Applicator_NY_35” Rolls Spunlaced Nonwoven – 35 gsm
Analytical - REDUCED TESTING_NY_3AP590</t>
  </si>
  <si>
    <t>3AP811</t>
  </si>
  <si>
    <t>28" Rolls Spunlaced Nonwoven - 35 gsm</t>
  </si>
  <si>
    <t>Analytical - Applicator_NY_28" Rolls Spunlaced Nonwoven - 35 gsm
Analytical - REDUCED TESTING_NY_3AP811</t>
  </si>
  <si>
    <t>3AS411</t>
  </si>
  <si>
    <t>Swabstick Rayon-Double Tipped, Gamma Irradiated-Topical Use</t>
  </si>
  <si>
    <t>Swabstick Rayon-Double Tipped, Gamma Irradiated - Oral use</t>
  </si>
  <si>
    <t>Analytical - Applicator_NY_Swabstick Rayon-Double Tipped, Gamma Irradiated-Topical Use
Analytical - REDUCED TESTING_NY_3AS411</t>
  </si>
  <si>
    <t>Analytical - Applicator_NY_Swabstick Rayon-Double Tipped, Gamma Irradiated - Oral use
Analytical - REDUCED TESTING_NY_3OS639</t>
  </si>
  <si>
    <t>3OS639</t>
  </si>
  <si>
    <t>No detached tufts. No unraveling, No tailing</t>
  </si>
  <si>
    <t>3BB164</t>
  </si>
  <si>
    <t>3BB241</t>
  </si>
  <si>
    <t>71.6 gsm Cellulose/Polypropylene</t>
  </si>
  <si>
    <t>No objectionable odor detectable wet or dry</t>
  </si>
  <si>
    <t>Analytical - Applicator_NY_71.6 gsm Cellulose/Polypropylene
Analytical - REDUCED TESTING_NY_3BB241</t>
  </si>
  <si>
    <t>Applicator Textured Thermal Bond – 52.6 gsm</t>
  </si>
  <si>
    <t>3BB406</t>
  </si>
  <si>
    <t>Applicator shall be white and have a diamond embossing pattern, free of wrinkles and with a uniform formation.</t>
  </si>
  <si>
    <t>Smooth, free of hard wrinkles, and formation uniform</t>
  </si>
  <si>
    <t>5.75 - 6.25
(Roll width determined with material on roll)</t>
  </si>
  <si>
    <t>6" Unembossed Spunlaced Nonwoven</t>
  </si>
  <si>
    <t>Analytical - Applicator_NY_6" Unembossed Spunlaced Nonwoven
Analytical - REDUCED TESTING_NY_3OA403</t>
  </si>
  <si>
    <t>Analytical - Applicator_NY_Applicator Textured Thermal Bond – 52.6 gsm
Analytical - REDUCED TESTING_NY_3BB406</t>
  </si>
  <si>
    <t>3OB465</t>
  </si>
  <si>
    <t>3OC105</t>
  </si>
  <si>
    <t>Paper Crepe 23 lb., 7 3/4"</t>
  </si>
  <si>
    <t>3OA403</t>
  </si>
  <si>
    <t>Analytical - Applicator_NY_Paper Crepe 23 lb., 7 3/4"
Analytical - REDUCED TESTING_NY_3OD186</t>
  </si>
  <si>
    <t>3OD198</t>
  </si>
  <si>
    <t>3OD304</t>
  </si>
  <si>
    <t>3OD438</t>
  </si>
  <si>
    <t>35 gsm Unembossed Nonwoven</t>
  </si>
  <si>
    <t>Analytical - Applicator_NY_35 gsm Unembossed Nonwoven
Analytical - REDUCED TESTING_NY_3OD438</t>
  </si>
  <si>
    <t>7.1" Rolls Spunlaced Nonwoven -35 gsm</t>
  </si>
  <si>
    <t>Analytical - Applicator_NY_7.1" Rolls Spunlaced Nonwoven -35 gsm
Analytical - REDUCED TESTING_NY_3OH115</t>
  </si>
  <si>
    <t>Analytical - Applicator_NY_Embossed Spunlaced Nonwoven 45 gsm – 7”
Analytical - REDUCED TESTING_NY_3OH143</t>
  </si>
  <si>
    <t>3OH633</t>
  </si>
  <si>
    <t>3OP120</t>
  </si>
  <si>
    <t>Green Cleaning Wipes Liquid (with Acticide MBS)</t>
  </si>
  <si>
    <t>1.000 - 1.010</t>
  </si>
  <si>
    <t>6.75 - 7.75</t>
  </si>
  <si>
    <t>Analytical - BL_NY_Green Cleaning Wipes Liquid (with Acticide MBS)</t>
  </si>
  <si>
    <t>2OD718</t>
  </si>
  <si>
    <t>3OP580</t>
  </si>
  <si>
    <t>5DB80351</t>
  </si>
  <si>
    <t>P55084</t>
  </si>
  <si>
    <t>Nice ‘N Clean Anti Bacterial Cup Holder</t>
  </si>
  <si>
    <t>Analytical - Chem_NY_Tegosoft CO</t>
  </si>
  <si>
    <t>4OP16301</t>
  </si>
  <si>
    <t>Sensitive Skin Hands Formula</t>
  </si>
  <si>
    <t>White/ Grayish</t>
  </si>
  <si>
    <t>4.0 – 6.0</t>
  </si>
  <si>
    <t>Analytical - BL_NY_Baby_01B(Witch-Hazel-Scent_White-Grayish_Opaque)</t>
  </si>
  <si>
    <t>Embossed Spunlaced Nonwoven 45 gsm – 30”</t>
  </si>
  <si>
    <t>Analytical - Applicator_NY_Embossed Spunlaced Nonwoven 45 gsm – 30”
Analytical - REDUCED TESTING_NY_3OP120</t>
  </si>
  <si>
    <t>3OP175</t>
  </si>
  <si>
    <t>3OP540</t>
  </si>
  <si>
    <t>Free of hard wrinkles, and formation uniform, with micro crepe texture</t>
  </si>
  <si>
    <t>Analytical - Applicator_NY_36 gsm Unembossed Nonwoven – 27 ½”
Analytical - REDUCED TESTING_NY_3OP710</t>
  </si>
  <si>
    <t>3OP784</t>
  </si>
  <si>
    <t>27" Rolls Spunlaced Nonwoven - 35 gsm</t>
  </si>
  <si>
    <t>Analytical - Applicator_NY_27" Rolls Spunlaced Nonwoven - 35 gsm
Analytical - REDUCED TESTING_NY_3OP784</t>
  </si>
  <si>
    <t>3OP811</t>
  </si>
  <si>
    <t>Analytical - Applicator_NY_36 gsm Unembossed Nonwoven – 30"
Analytical - REDUCED TESTING_NY_3OQ437</t>
  </si>
  <si>
    <t>3OS419</t>
  </si>
  <si>
    <t>3OS428</t>
  </si>
  <si>
    <t>Analytical - Applicator_NY_Swabstick_3OS428
Analytical - REDUCED TESTING_NY_3OS428</t>
  </si>
  <si>
    <t>Swabstick Foam – Double Tipped</t>
  </si>
  <si>
    <t>Arlasilk Phospholipid PTC</t>
  </si>
  <si>
    <t>Analytical - Chem_NY_Arlasilk Phospholipid PTC</t>
  </si>
  <si>
    <t>3OP211</t>
  </si>
  <si>
    <t>3OP078</t>
  </si>
  <si>
    <t>3OP607</t>
  </si>
  <si>
    <t>3OS407</t>
  </si>
  <si>
    <t>3OP136</t>
  </si>
  <si>
    <t>Analytical - Applicator_NY_35 gsm Unembossed Nonwoven
Analytical - REDUCED TESTING_NY_3OP136</t>
  </si>
  <si>
    <t>Analytical - Chem_NY_Sodium Citrate Dihydrate USP</t>
  </si>
  <si>
    <t>Analytical - Chem_NY_Butylene Glycol_7J4OP485</t>
  </si>
  <si>
    <t>Analytical - Chem_NY_Phenoxyethanol_7R4OP485</t>
  </si>
  <si>
    <t>NNC Touch Screen Wipe 1ct</t>
  </si>
  <si>
    <t>Unipatch Adhesive Remover</t>
  </si>
  <si>
    <t>Analytical - Box_NY_0.016UCSBS_123_6.125-1.5-2.375</t>
  </si>
  <si>
    <t>2ED454</t>
  </si>
  <si>
    <t>RSC w/shyed Flaps</t>
  </si>
  <si>
    <t>Analytical - SHIP_NY_32K_102_10.625-6.375-11.25</t>
  </si>
  <si>
    <t>Analytical - SHIP_NY_32K_100_10.625-6.375-11.25</t>
  </si>
  <si>
    <t>25.375 - 25.625</t>
  </si>
  <si>
    <t>39 - 45</t>
  </si>
  <si>
    <t>5AP147TY</t>
  </si>
  <si>
    <t>CVS Oil Free Acne Cleans. Twlt. – Pink Grapefruit</t>
  </si>
  <si>
    <t>Open Top / Auto Bottom Boot w/ Scoop Front and Back</t>
  </si>
  <si>
    <t>Analytical - Box_NY_0.020WCNB_323_3.375-2-2.625</t>
  </si>
  <si>
    <t>7O4BH999</t>
  </si>
  <si>
    <t>Ashland
(Assonet, MA)</t>
  </si>
  <si>
    <t>Analytical - Chem_NY_Ceraphyl 28</t>
  </si>
  <si>
    <t>Sucromiles (formerly Tate and Lyle)
(Cali, Columbia)</t>
  </si>
  <si>
    <t>Passes Test. Identification A: Sodium USP &lt;191&gt;, Identification B: Citrate USP &lt;191&gt;
Identification C</t>
  </si>
  <si>
    <t>2OP147</t>
  </si>
  <si>
    <t>CVS pharmacy Oil Free Acne Cleans. Twlts. 25ct</t>
  </si>
  <si>
    <t>5EB01051</t>
  </si>
  <si>
    <t>PDI Hygea Shield 'n Protect Wipes</t>
  </si>
  <si>
    <t>4.25" Canister Lid with 560 Offset Aperture - Sky Blue</t>
  </si>
  <si>
    <t>Analytical - Lid_08E</t>
  </si>
  <si>
    <t>4.25" Canister Lid with 560 Offset Aperture - Orange</t>
  </si>
  <si>
    <t>4OD24001</t>
  </si>
  <si>
    <t>Antifog Lens Solution</t>
  </si>
  <si>
    <t>Analytical - BL_NY_Misc_01A(Slt.-IPA_Colorless_Clear)</t>
  </si>
  <si>
    <t>SR 9865</t>
  </si>
  <si>
    <t>AF3 liquid for TR 9733</t>
  </si>
  <si>
    <t>Clear to cloudy liquid</t>
  </si>
  <si>
    <t>10.5 - 12.5</t>
  </si>
  <si>
    <t>0.48 - 0.50</t>
  </si>
  <si>
    <t>Analytical - BL_NY_AF_01A(Natural_Colorless_Clear-Cloudy)</t>
  </si>
  <si>
    <t>8AP14700</t>
  </si>
  <si>
    <t>CVS pharmacy Oil-Free Acne Cleans. Twlts</t>
  </si>
  <si>
    <t>0.55 - 0.73 mm
(0.025” ± 0.004”)</t>
  </si>
  <si>
    <t>4160 - 8640</t>
  </si>
  <si>
    <t>975 - 2025</t>
  </si>
  <si>
    <t>2795 - 5805</t>
  </si>
  <si>
    <t>845 - 1755</t>
  </si>
  <si>
    <t>5.75 - 6.25
Measured on Roll</t>
  </si>
  <si>
    <t>Analytical - Applicator_NY_Applicator – 6” Unembossed Spunlaced Nonwoven
Analytical - REDUCED TESTING_NY_3AA403</t>
  </si>
  <si>
    <t>5OP140SL</t>
  </si>
  <si>
    <t>6x25ct Acne Tray Sleeve w/Solo</t>
  </si>
  <si>
    <t>5OP140TY</t>
  </si>
  <si>
    <t>6x25Ct Acne TRAY w Solo</t>
  </si>
  <si>
    <t>Analytical - Box_NY_0.020BC_220_3.8125-5.5-13.5</t>
  </si>
  <si>
    <t>OT/AB Tapered Tray</t>
  </si>
  <si>
    <t>Analytical - Box_NY_0.020WCNB_303_3.75-13.5-5.4375</t>
  </si>
  <si>
    <t>Unprinted Roll Stock</t>
  </si>
  <si>
    <t>Analytical - Web_NP3870_9.0</t>
  </si>
  <si>
    <t>45 gsm, Hydroentangled Nonwoven 28”/35”</t>
  </si>
  <si>
    <t>No objectionable odor detectable wet or dry.</t>
  </si>
  <si>
    <t>Smooth, free of hard wrinkles
and formation uniform.</t>
  </si>
  <si>
    <t xml:space="preserve">Analytical - Applicator_NY_45 gsm, Hydroentangled Nonwoven 28”
Analytical - Applicator_NY_45 gsm, Hydroentangled Nonwoven 35”
</t>
  </si>
  <si>
    <t>12.0-16.3</t>
  </si>
  <si>
    <t>0.14-0.25</t>
  </si>
  <si>
    <t xml:space="preserve">0.14 – 0.25 </t>
  </si>
  <si>
    <t>8AB010CK</t>
  </si>
  <si>
    <t>PDI Hygea Shield 'n Protect Wipe</t>
  </si>
  <si>
    <t>7D4FD110</t>
  </si>
  <si>
    <t>Purified Water USP</t>
  </si>
  <si>
    <t>Analytical - Chem_NY_Purified Water USP</t>
  </si>
  <si>
    <t>Entered as a scheduled Sample</t>
  </si>
  <si>
    <t>NA / 1 Day</t>
  </si>
  <si>
    <t>NP/PDI</t>
  </si>
  <si>
    <t>Total Organic Carbon
(USP &lt;643&gt;)</t>
  </si>
  <si>
    <t>Conductivity
(USP &lt;645&gt;)</t>
  </si>
  <si>
    <t>Meets the Requirements</t>
  </si>
  <si>
    <t>12.10 - 16.40
(TM314)</t>
  </si>
  <si>
    <t>0.100 - 0.250
(TM434)</t>
  </si>
  <si>
    <t>Conforms to USP
(USP &lt;197k&gt;) (ID A)
Conforms to USP
(USP &lt;201&gt;) (ID B)</t>
  </si>
  <si>
    <t>19.0% - 21.0% w/v</t>
  </si>
  <si>
    <t>5.5 - 7.0
(5% v/v solution)
(USP &lt;791&gt;)</t>
  </si>
  <si>
    <t>Analytical - Chem_NY_20% Chlorhexidine Gluconate (CHG) Concentrate</t>
  </si>
  <si>
    <t>20% Chlorhexidine Gluconate (CHG) Concentrate</t>
  </si>
  <si>
    <t>2OA500SLI</t>
  </si>
  <si>
    <t>0.14 -0.25</t>
  </si>
  <si>
    <t>12.0 - 16.6</t>
  </si>
  <si>
    <t>Analytical - AntiBac_01G</t>
  </si>
  <si>
    <t>0.117 - 0.25</t>
  </si>
  <si>
    <t>Ashland formerly ISP Technologies
(Assonet, MA)</t>
  </si>
  <si>
    <t>6JS41350</t>
  </si>
  <si>
    <t>6OP14725</t>
  </si>
  <si>
    <t>PDI Povidone-Iodine Swabstick (1’s)</t>
  </si>
  <si>
    <t>Acne Wipes Unprinted Shipper</t>
  </si>
  <si>
    <t>Analytical - SHIP_NY_44K_100_14.5-10.75-6.5</t>
  </si>
  <si>
    <t>Hygea Flushable Personal Cleans. Clths. Solo</t>
  </si>
  <si>
    <t>Analytical - BL_NY_Bleach_01A(Bleach-chlorine_Colorless_Clear)</t>
  </si>
  <si>
    <t>3OD405</t>
  </si>
  <si>
    <t>Rolls Spunlaced Nonwoven – 75.9 gsm – 5 1/8”</t>
  </si>
  <si>
    <t>Analytical - Chem_NY_Sodium Hypochlorite 12.5%</t>
  </si>
  <si>
    <t>PDI Sani Cloth Bleach dis. Wipes</t>
  </si>
  <si>
    <t>Analytical - BL_NY_Bleach_01B(Bleach-chlorine_Colorless_Clear)</t>
  </si>
  <si>
    <t>4CH24701</t>
  </si>
  <si>
    <t>Analytical - Chem_NY_Isopropyl alcohol 99% USP-Inline</t>
  </si>
  <si>
    <t>Analytical - Chem_NY_Solumed Isopropyl Alcohol 99% USP</t>
  </si>
  <si>
    <t>Analytical - Chem_NY_Witch Hazel</t>
  </si>
  <si>
    <t>3OS334</t>
  </si>
  <si>
    <t>12 months / 18 months</t>
  </si>
  <si>
    <t>S33450</t>
  </si>
  <si>
    <t>PrevanticsTM Modified Swabstick</t>
  </si>
  <si>
    <t>Total: &lt; 3.00%
Individual: &lt; 1.00%
Report: &gt; 0.10%
(TM 370/TM 233)</t>
  </si>
  <si>
    <t>5BH22524</t>
  </si>
  <si>
    <t>Up &amp; Up Antibacterial Hand Wipes 24ct Box</t>
  </si>
  <si>
    <t>5LQ594TR</t>
  </si>
  <si>
    <t>6AM928S80</t>
  </si>
  <si>
    <t>PDI Sani-Cloth AF3 Shipper</t>
  </si>
  <si>
    <t>8CP115F1</t>
  </si>
  <si>
    <t>8CP115L1</t>
  </si>
  <si>
    <t>8DP02101</t>
  </si>
  <si>
    <t>Kirkland Surface Wipes Fresh Scent - ASIA</t>
  </si>
  <si>
    <t>Kirkland Surface Wipes Lemon Scent - ASIA</t>
  </si>
  <si>
    <t>Kirkland Surface Wipes Orange Scent - ASIA</t>
  </si>
  <si>
    <t>Analytical - Box_NY_0.018SBS_107_4-2.03125-4.5</t>
  </si>
  <si>
    <t>BOX SH4KIDS 24CT GRP 249</t>
  </si>
  <si>
    <t>5DH11524</t>
  </si>
  <si>
    <t>Analytical - SHIP_NY_44K_100_15.5-9-10.5</t>
  </si>
  <si>
    <t>Analytical - Chem_NY_Tinogard HS</t>
  </si>
  <si>
    <t>BASF
(Grenzach-Wyhlen, Germany)
BASF
(Schweizerhalle, Switzerland)</t>
  </si>
  <si>
    <t>NY Glass Cleaner Base W/Sodium Hydroxide Low VOC</t>
  </si>
  <si>
    <t>0.997 +/- 0.005
(TM 201)</t>
  </si>
  <si>
    <t>Analytical - BL_NY_NY Glass Cleaner Base W/Sodium Hydroxide Low VOC</t>
  </si>
  <si>
    <t>3OP176</t>
  </si>
  <si>
    <t>3OP179</t>
  </si>
  <si>
    <t>28” Rolls Embossed Spunlaced Nonwoven – 45 gsm</t>
  </si>
  <si>
    <t>2ND351</t>
  </si>
  <si>
    <t>Analytical - Applicator_NY_Applicator Thermal Bonded Nonwoven – 44 mm – 1 3/4”
Analytical - REDUCED TESTING_NY_3OC699</t>
  </si>
  <si>
    <t>6AH14324</t>
  </si>
  <si>
    <t>Analytical - SHIP_NY_32K_100_12.4375-9-5.25</t>
  </si>
  <si>
    <t>SHP Sani Hands Professional Shipper</t>
  </si>
  <si>
    <t>2CP156</t>
  </si>
  <si>
    <t>CVS 20ct Antibacterial Wipes Travel Pack</t>
  </si>
  <si>
    <t>2DH211</t>
  </si>
  <si>
    <t>5CU451TY</t>
  </si>
  <si>
    <t>Grime Boss Hand &amp; Everything Wipes 60ct</t>
  </si>
  <si>
    <t>5EH21130</t>
  </si>
  <si>
    <t>Analytical - Box_NY_0.020SBS_128_5.375-5-5.5</t>
  </si>
  <si>
    <t>Analytical - Chem_NY_Potassium Sorbate_7B4OP279</t>
  </si>
  <si>
    <t>Analytical - Chem_NY_Polysorbate 20_7L4OP485</t>
  </si>
  <si>
    <t>Analytical - Bleach_NY_01A</t>
  </si>
  <si>
    <t>2PQ594</t>
  </si>
  <si>
    <t>8AQ594CK</t>
  </si>
  <si>
    <t>8AQ594CS</t>
  </si>
  <si>
    <t>Analytical - Chem_NY_Citric Acid USP_7N4OP485</t>
  </si>
  <si>
    <t>Readily Carbonizable Substances
(USP/NF)</t>
  </si>
  <si>
    <t>Limit of Oxalic Acid
(USP/NF)</t>
  </si>
  <si>
    <t>Clarity of Solution (USP/NF)</t>
  </si>
  <si>
    <t>Color of Solution
(USP/NF)</t>
  </si>
  <si>
    <t>BSAF (Mauldin, SC)</t>
  </si>
  <si>
    <t>57.00 - 61.00%
105C for 30 minutes</t>
  </si>
  <si>
    <t>Analytical - Chem_NY_Emulgade CM_7M4OP485</t>
  </si>
  <si>
    <t>5BD35185</t>
  </si>
  <si>
    <t>8BU451CS</t>
  </si>
  <si>
    <t>Grime Boss Hand &amp; Everything Wipes w/Power 1ct</t>
  </si>
  <si>
    <t>6FD35185</t>
  </si>
  <si>
    <t>8FQ85001</t>
  </si>
  <si>
    <t>PDI Sani Cloth Plus 65ct</t>
  </si>
  <si>
    <t>Analytical - Chem_NY_Sodium Benzoate NF_7S4OP485</t>
  </si>
  <si>
    <t>3OH581</t>
  </si>
  <si>
    <t>2OP147SLI</t>
  </si>
  <si>
    <t>2OP150SLI</t>
  </si>
  <si>
    <t>Spunlaced Nonwoven 50 gsm 100% Polyester – 7”</t>
  </si>
  <si>
    <t>Analytical - Applicator_NY_Spunlaced Nonwoven 50 gsm 100% Polyester – 7”</t>
  </si>
  <si>
    <t>White Flakes</t>
  </si>
  <si>
    <t>H21112B</t>
  </si>
  <si>
    <t>Q59470B</t>
  </si>
  <si>
    <t>8AP44500</t>
  </si>
  <si>
    <t>8AP44501</t>
  </si>
  <si>
    <t>Nice 'n Clean Antibacterial Hand Wipes 20ct</t>
  </si>
  <si>
    <t>8CH211CK</t>
  </si>
  <si>
    <t>CVS pharmacy Total Home Antibac. Moist Wipes</t>
  </si>
  <si>
    <t>8OP63000</t>
  </si>
  <si>
    <t>Aveeno Positively Radiant Make-Up Removing Wipes</t>
  </si>
  <si>
    <t xml:space="preserve">CVS Oil Free Acne Cleans. Twlts. Pink Grapefruit </t>
  </si>
  <si>
    <t>Rite Aid Renewal Pink Grapefruit Cleans. Wipes</t>
  </si>
  <si>
    <t>Analytical - Lid_01F</t>
  </si>
  <si>
    <t>Analytical - Box_NY_0.016SBS_100_4.75-2.375-3.25</t>
  </si>
  <si>
    <t>Match Standard</t>
  </si>
  <si>
    <t>Analytical - Chem_NY_Procetyl AWS_7O4BH999</t>
  </si>
  <si>
    <t>Croda
(Mill Hall, PA)</t>
  </si>
  <si>
    <t>5.5 - 7.5
(3% aqueous)</t>
  </si>
  <si>
    <t>4BH99901</t>
  </si>
  <si>
    <t>P15648B</t>
  </si>
  <si>
    <t>CVS 20ct Antibacterial Moist Wipes</t>
  </si>
  <si>
    <t>Q59448B</t>
  </si>
  <si>
    <t>Analytical - Box_NY_0.016UCSBS_100_6.5-2.3125-6.0625</t>
  </si>
  <si>
    <t>Analytical - SHIP_NY_32K_100_13.25-12-12.4375</t>
  </si>
  <si>
    <t>P14725</t>
  </si>
  <si>
    <t>CVS Grapefruit Acne Wipes – 25Ct</t>
  </si>
  <si>
    <t>8BP97500</t>
  </si>
  <si>
    <t>8CP97501</t>
  </si>
  <si>
    <t>NNC Antibacterial Wipes 20ct TPK</t>
  </si>
  <si>
    <t>8BP156CS</t>
  </si>
  <si>
    <t>CVS pharmacy Antibac. Moist Wipes</t>
  </si>
  <si>
    <t>3OP159</t>
  </si>
  <si>
    <t>36 gsm Unembossed Nonwoven – 36”</t>
  </si>
  <si>
    <t>3OP445</t>
  </si>
  <si>
    <t>36 gsm Unembossed Nonwoven – 37 1/2”</t>
  </si>
  <si>
    <t>2BH225</t>
  </si>
  <si>
    <t>8AP03501</t>
  </si>
  <si>
    <t>4OQ59401</t>
  </si>
  <si>
    <t>Antibacterial Solution With Promidium</t>
  </si>
  <si>
    <t>0.28 - 0.32</t>
  </si>
  <si>
    <t>Analytical - BL_NY_AntiBac_01A(Citrus-Alcohol_NC-Slt.Yellow_Clear-Cloudy)</t>
  </si>
  <si>
    <t>0.974 - 0.984</t>
  </si>
  <si>
    <t>N7100</t>
  </si>
  <si>
    <t>N7100 / NP7200</t>
  </si>
  <si>
    <t>NP9837</t>
  </si>
  <si>
    <t>Analytical - Label_NY_NP9837_01A</t>
  </si>
  <si>
    <t>Lifebrand Disinfect. Wipes</t>
  </si>
  <si>
    <t>4XD35101</t>
  </si>
  <si>
    <t>BXK Solution With Promidium</t>
  </si>
  <si>
    <t>5.5 (+/- 0.5)</t>
  </si>
  <si>
    <t>0.24 (+/- 0.012)</t>
  </si>
  <si>
    <t>Grapefruit Extract</t>
  </si>
  <si>
    <t>Active Organics, Inc.
(Lewisville, TX)
Arch Chemicals, Inc. (Lonza)
(Norwalk, CT)</t>
  </si>
  <si>
    <t>7D4OP118</t>
  </si>
  <si>
    <t>Analytical - Chem_NY_Grapefruit Extract_7D4OP118</t>
  </si>
  <si>
    <t>P27995</t>
  </si>
  <si>
    <t>Korres Pomegranate</t>
  </si>
  <si>
    <t>White to off white fully wetted wipes free from dirt and specks. Wet with Korres Pomegranate Cleansing &amp; Make Up Removing Wipes juice</t>
  </si>
  <si>
    <t>Characteristic of Takasago “Pomegranate MOD3 RW 4865/3” fragranced base</t>
  </si>
  <si>
    <t>PHENOXYETHANOL
(J&amp;J TM-003449)</t>
  </si>
  <si>
    <t>POTASSIUM SORBATE
(J&amp;J TM-003449)</t>
  </si>
  <si>
    <t>0.48 – 0.66% w/w</t>
  </si>
  <si>
    <t>0.37 – 0.51% w/w</t>
  </si>
  <si>
    <t>0.14 – 0.20% w/w</t>
  </si>
  <si>
    <t>Analytical - Korres_02A</t>
  </si>
  <si>
    <t>P14930</t>
  </si>
  <si>
    <t>CVS Grapefruit Acne Wipes – 30Ct Bonus</t>
  </si>
  <si>
    <t>5JB60302</t>
  </si>
  <si>
    <t>PDI Alcohol Prep Pad</t>
  </si>
  <si>
    <t>Analytical - BL_NY_BZK_01A(None_NC-Lt.Yellow_Clear-Slt.Cloudy)</t>
  </si>
  <si>
    <t>P15025</t>
  </si>
  <si>
    <t>Rite Aid Grapefruit Acne Wipes – 25Ct</t>
  </si>
  <si>
    <t>5OP149TY</t>
  </si>
  <si>
    <t>30ct Acne Bonus Tray</t>
  </si>
  <si>
    <t>Analytical - BL_NY_Acne_01A(Characteristic_NC_Clear)</t>
  </si>
  <si>
    <t>0.10 (+/- 0.02) %wt</t>
  </si>
  <si>
    <t>0.20 (+/- 0.03) %wt</t>
  </si>
  <si>
    <t>0.020 (+/- 0.003) %wt</t>
  </si>
  <si>
    <t>Colorless to slightly Yellow</t>
  </si>
  <si>
    <t>3.8 - 4.2</t>
  </si>
  <si>
    <t>1.9 - 2.1
(NPTM 384)</t>
  </si>
  <si>
    <t>Analytical - Acne_01A(Characteristic_NC-Slt.-Yellow_Clear-Slt.-Cloudy)</t>
  </si>
  <si>
    <t>Analytical - Acne_02A(Characteristic_NC-Slt.-Yellow_Clear-Slt.-Cloudy)</t>
  </si>
  <si>
    <t>Analytical - Box_NY_0.016UCSBS_100_6.125-4-2.375</t>
  </si>
  <si>
    <t>Analytical - Box_NY_0.024WCNB_100_7-7-5</t>
  </si>
  <si>
    <t>1.0031 (+/- 0.0300)</t>
  </si>
  <si>
    <t>4.0 (+/- 0.2)</t>
  </si>
  <si>
    <t>2.00 (+/- 0.10) %wt</t>
  </si>
  <si>
    <t>7O4OP228</t>
  </si>
  <si>
    <t>Ecosurf EH-9 Surfactant</t>
  </si>
  <si>
    <t>RM-000533</t>
  </si>
  <si>
    <t>0.8900 - 0.8930</t>
  </si>
  <si>
    <t>0.00 - 0.20</t>
  </si>
  <si>
    <t>RM01596</t>
  </si>
  <si>
    <t>RM-008166</t>
  </si>
  <si>
    <t>RM-009636</t>
  </si>
  <si>
    <t>RM-010040</t>
  </si>
  <si>
    <t>Hydromanil</t>
  </si>
  <si>
    <t>RM-010141</t>
  </si>
  <si>
    <t>RM-014949</t>
  </si>
  <si>
    <t>Cetiol CC</t>
  </si>
  <si>
    <t>Tegosoft CT</t>
  </si>
  <si>
    <t>Lexfeel Natural</t>
  </si>
  <si>
    <t>Zemea</t>
  </si>
  <si>
    <t>Diva Mod 4 RY-007326</t>
  </si>
  <si>
    <t>ELESTAB CPN ULTRA PURE</t>
  </si>
  <si>
    <t>Analytical - Chem_NY_Cetiol CC</t>
  </si>
  <si>
    <t>Colorless to yellowish limpid liquid.</t>
  </si>
  <si>
    <t>1.440 - 1.452</t>
  </si>
  <si>
    <t>310 - 360 mg KOH/g</t>
  </si>
  <si>
    <t>Analytical - Chem_NY_Tegosoft CT</t>
  </si>
  <si>
    <t>Analytical - Chem_NY_ELESTAB CPN ULTRA PURE</t>
  </si>
  <si>
    <t>Analytical - Chem_NY_Lexfeel Natural</t>
  </si>
  <si>
    <t>Analytical - Chem_NY_Hydromanil</t>
  </si>
  <si>
    <t>Analytical - Chem_NY_Zemea</t>
  </si>
  <si>
    <t>Analytical - Chem_NY_Diva Mod 4 RY-007326</t>
  </si>
  <si>
    <t>SR Chem</t>
  </si>
  <si>
    <t>BASF GmbH
(Dusseldorf, Germany)</t>
  </si>
  <si>
    <t>Evonik
(Essen, Germany)</t>
  </si>
  <si>
    <t>BASF France
(Pulnoy, France)</t>
  </si>
  <si>
    <t>White to off - white powder or crystalline aggregates.</t>
  </si>
  <si>
    <t>Assay
(TM-002291)</t>
  </si>
  <si>
    <t>99.0 % Min</t>
  </si>
  <si>
    <t>Inolex Chemical Company
(Philadelphia, PA)</t>
  </si>
  <si>
    <t>Clear, colorless to pale yellow liquid.</t>
  </si>
  <si>
    <t>0.1 mg KOH/g Max</t>
  </si>
  <si>
    <t>0.1 % w/w Max</t>
  </si>
  <si>
    <t>50 Max</t>
  </si>
  <si>
    <t>An opalescent, pale yellow to pale brown viscous liquid.</t>
  </si>
  <si>
    <t>4.5 - 5.5</t>
  </si>
  <si>
    <t>1.100 - 1.140</t>
  </si>
  <si>
    <t>DuPont Tate and Lyle Bio Products Co
(Loudon, TN)</t>
  </si>
  <si>
    <t>A clear, colorless liquid.</t>
  </si>
  <si>
    <t>Assay
(TM-002823)</t>
  </si>
  <si>
    <t>99.80 - 100.00 Area %</t>
  </si>
  <si>
    <t>1000 ppm Max</t>
  </si>
  <si>
    <t>Colorless to light yellow liquid</t>
  </si>
  <si>
    <t>1.4350 - 1.4370</t>
  </si>
  <si>
    <t>P14025</t>
  </si>
  <si>
    <t>SDM Grapefruit Acne Wipes – 25Ct</t>
  </si>
  <si>
    <t>P16025</t>
  </si>
  <si>
    <t>Harmon Grapefruit Acne Wipes – 25Ct</t>
  </si>
  <si>
    <t>2GC124</t>
  </si>
  <si>
    <t>PDI Povidone Iodine Prep Pad Large</t>
  </si>
  <si>
    <t>4.0 (± 0.2)</t>
  </si>
  <si>
    <t>5FC12400</t>
  </si>
  <si>
    <t>5HC69900</t>
  </si>
  <si>
    <t>Povidone Iodine Prep Pads</t>
  </si>
  <si>
    <t>PDI Sterile Alcohol Pad Large</t>
  </si>
  <si>
    <t>6JS48050</t>
  </si>
  <si>
    <t>Analytical - Box_NY_0.016UCSBS_100_5.0625-4.25-3.0625</t>
  </si>
  <si>
    <t>5BU710TY</t>
  </si>
  <si>
    <t>Grime Boss Hand &amp; Everything Wipes</t>
  </si>
  <si>
    <t>2GC699</t>
  </si>
  <si>
    <t>PDI Alcohol Sterile – Large</t>
  </si>
  <si>
    <t>5HS41125</t>
  </si>
  <si>
    <t>PDI Povidone-Iodine Swabstick (3's) Box</t>
  </si>
  <si>
    <t>5JS23125</t>
  </si>
  <si>
    <t>PDI Duo-Swab Povidone-Iodine 25ct Box</t>
  </si>
  <si>
    <t>5JS41350</t>
  </si>
  <si>
    <t>PDI Povidone-Iodine Swabstick (1's) Box</t>
  </si>
  <si>
    <t>5JS48050</t>
  </si>
  <si>
    <t>PDI Povidone-Iodine Cleansing Scrub Box</t>
  </si>
  <si>
    <t>5JS82125</t>
  </si>
  <si>
    <t>8OP70500</t>
  </si>
  <si>
    <t>Cetaphil Gentle Skin Cleansing Cloths Reseal.</t>
  </si>
  <si>
    <t>7A4OP705</t>
  </si>
  <si>
    <t>Allantoin</t>
  </si>
  <si>
    <t>Analytical - Chem_NY_Ceraphyl 41</t>
  </si>
  <si>
    <t>OT/AB Per'd Tray</t>
  </si>
  <si>
    <t>Analytical - Box_NY_0.020BC_301_6.125-4-2.375</t>
  </si>
  <si>
    <t>2AA634SLI</t>
  </si>
  <si>
    <t>Stepped Solo Lid w/ Kirkland Inverted Debossing</t>
  </si>
  <si>
    <t>2AP487</t>
  </si>
  <si>
    <t>Target Up &amp; Up Antibacterial Wipes 20ct Canada</t>
  </si>
  <si>
    <t>5OP140SLV</t>
  </si>
  <si>
    <t>25ct Acne Tray Sleeve w/Reseal</t>
  </si>
  <si>
    <t>P80625</t>
  </si>
  <si>
    <t>Clean &amp; Clear Night Relaxing All-in-One Cleansing Wipes</t>
  </si>
  <si>
    <t>7O4OP705</t>
  </si>
  <si>
    <t>Cetaphil Concentrate</t>
  </si>
  <si>
    <t>7B4OP705</t>
  </si>
  <si>
    <t>Zinc Gluconate</t>
  </si>
  <si>
    <t xml:space="preserve">Sani Hands for Kids </t>
  </si>
  <si>
    <t>8OP21701</t>
  </si>
  <si>
    <t>White to off-white
(J&amp;J TMWW78010)</t>
  </si>
  <si>
    <t>Floral notes characteristic of Kelp &amp; Sea Salt Mod 4 946901 fragrance without objectionable off-odors
(J&amp;JTMWW78010)</t>
  </si>
  <si>
    <t>0.031 – 0.041
(J&amp;J TM-003725)</t>
  </si>
  <si>
    <t>Wet wipes – non woven coated with Clean &amp; Clear Night Relaxing All in-One Cleansing Wipe Liquid
(J&amp;J TMWW78010)</t>
  </si>
  <si>
    <t>Wipe has medium slip. Some residue on skin after drying
(J&amp;J TMWW78010)</t>
  </si>
  <si>
    <t>Free of undispersed material foreign matter, dirt, or specks
(J&amp;J TMWW78010)</t>
  </si>
  <si>
    <t>All packaging seals closed and intact
(J&amp;JTMWW78010)</t>
  </si>
  <si>
    <t>Analytical - Neutrogena_05B</t>
  </si>
  <si>
    <t>43 - 48</t>
  </si>
  <si>
    <t>Rolls Spunlaced Nonwoven – 8” – 52 gsm</t>
  </si>
  <si>
    <t>May have residual sulfur odor when wet.</t>
  </si>
  <si>
    <t>Free of hard wrinkles and formation uniform with a large dot embossing pattern.</t>
  </si>
  <si>
    <t>Analytical - Applicator_NY_Rolls Spunlaced Nonwoven – 8” – 52 gsm</t>
  </si>
  <si>
    <t>2OP755</t>
  </si>
  <si>
    <t>Cetaphil Gentle Skin Cleansing Cloths 10ct</t>
  </si>
  <si>
    <t>6MQ89072</t>
  </si>
  <si>
    <t>PDI Sani Cloth Plus Shipper 160ct.</t>
  </si>
  <si>
    <t>6OP75510</t>
  </si>
  <si>
    <t>Cetaphil Unprinted Shipper</t>
  </si>
  <si>
    <t>5AP140TRY</t>
  </si>
  <si>
    <t>SDM Life Brand Acne Wipes 25ct. Tray</t>
  </si>
  <si>
    <t>Analytical - Web_NP8530_9.0</t>
  </si>
  <si>
    <t>Analytical - Lid_16B</t>
  </si>
  <si>
    <t>6.5% - 9.0%</t>
  </si>
  <si>
    <t>Reducing Sugars
(TM-002569)</t>
  </si>
  <si>
    <t>2.5% - 3.6%</t>
  </si>
  <si>
    <t>Total Sugar
(TM-002568)</t>
  </si>
  <si>
    <t>DSM Nutritional Products
(Almeria, Spain)</t>
  </si>
  <si>
    <t>12 months / 96 months</t>
  </si>
  <si>
    <t>Description
(TM 208)</t>
  </si>
  <si>
    <t>Loss on Drying
(TM 206)</t>
  </si>
  <si>
    <t>It loses NMT 0.1% of its weight</t>
  </si>
  <si>
    <t>NMT 0.1%</t>
  </si>
  <si>
    <t>Reducing Substances
(USP)</t>
  </si>
  <si>
    <t>Spec Exp</t>
  </si>
  <si>
    <t>Smooth, free of hard wrinkles and formation uniform</t>
  </si>
  <si>
    <t>No objectionable odor wet or dry</t>
  </si>
  <si>
    <t>Analytical - Applicator_NY_Applicator Thermal Bonded Nonwoven – 30 mm – 1 3/16”
Analytical - REDUCED TESTING_NY_3OB603</t>
  </si>
  <si>
    <t>98.5 – 101.0%</t>
  </si>
  <si>
    <t>Analytical - Chem_NY_Allantoin</t>
  </si>
  <si>
    <t>The R value of the principal spot obtained from Sample Solution A corresponds to that from Standard Solution A, as described in the test for Organic Impurities
{Passes Test}
(Current USP &lt;201&gt;)</t>
  </si>
  <si>
    <t>With methyl red TS, and 0.01M sodium hydroxide: a yellow color is observed
With 0.01M hydrochloric acid: the solution turns red
{Passes Test}</t>
  </si>
  <si>
    <t>Any spot from Sample solution A, except for the principal spot, is not more intense than the spot form Standard solution B (NMT 0.5%)
{Passes Test}</t>
  </si>
  <si>
    <t>The solution remains violet for at least 10 minutes
{Passes Test}</t>
  </si>
  <si>
    <t>No solvent class I, II or III are likely to be present
{Passes Test}</t>
  </si>
  <si>
    <t>Galderma
(Quebec, Canada)</t>
  </si>
  <si>
    <t>Viscous, slightly translucent, offwhite liquid: cetyl alcohol odor</t>
  </si>
  <si>
    <t>Analytical - Chem_NY_Cetaphil Concentrate</t>
  </si>
  <si>
    <t>Givaudan
(Lyon, France)</t>
  </si>
  <si>
    <t>White or practically white powder or granules</t>
  </si>
  <si>
    <t>ID A: Responds to the tests for Zinc
ID B: The principal spot of the Sample solution corresponds in color, size and R value to that of the Standard solution</t>
  </si>
  <si>
    <t>NMT 11.6%</t>
  </si>
  <si>
    <t>A 1.0 g portion shows no more chloride than corresponds to 0.70 ml of 0.020 N hydrochloric acid (NMT 0.05%)</t>
  </si>
  <si>
    <t>A 2.0 g portion shows no more sulfate than corresponds to 1.0 ml of 0.020 N sulfuric acid (NMT 0.05%)</t>
  </si>
  <si>
    <t>NMT 3 ppm</t>
  </si>
  <si>
    <t>NMT 1.0%</t>
  </si>
  <si>
    <t>NMT 5 ppm</t>
  </si>
  <si>
    <t>Limit of Cadmium
(USP)</t>
  </si>
  <si>
    <t>Limit of Lead
(USP)</t>
  </si>
  <si>
    <t>The absorbance of the Sample solution does not exceed that of the Standard solution (NMT 10 ppm)</t>
  </si>
  <si>
    <t>97.0 – 102.0%
on the
anhydrous basis</t>
  </si>
  <si>
    <t>Analytical - Chem_NY_Zinc Gluconate</t>
  </si>
  <si>
    <t>4OP80601</t>
  </si>
  <si>
    <t>Floral notes characteristic of Kelp &amp; Sea Salt Mod 4 946901fragrance without objectionable off-odors
(J&amp;J TMWW78010)</t>
  </si>
  <si>
    <t>0.52 – 0.69%
(J&amp;J TM-003725)</t>
  </si>
  <si>
    <t>0.029 – 0.041%
(J&amp;J TM-003725)</t>
  </si>
  <si>
    <t>Free of undispersed material and foreign matter
(J&amp;J TMWW78010)</t>
  </si>
  <si>
    <t>Analytical - BL_NEUT_05B</t>
  </si>
  <si>
    <t>Clean &amp; Clear #11905-059</t>
  </si>
  <si>
    <t>NP7100 / NP7200</t>
  </si>
  <si>
    <t>Takasago Corporation
(Rockleigh, NJ)</t>
  </si>
  <si>
    <t>Provital S.A
(Barbera del Valles, Spain)</t>
  </si>
  <si>
    <t>2OP140</t>
  </si>
  <si>
    <t>2OP149</t>
  </si>
  <si>
    <t>Life Brand Clear Action Cleansing Wipes 25ct</t>
  </si>
  <si>
    <t>CVS pharmacy Oil Free Acne Cleans. Twlts. 30ct</t>
  </si>
  <si>
    <t>5BP438TY</t>
  </si>
  <si>
    <t>Sani-Hands for Kids Antibac. Tray 15ct</t>
  </si>
  <si>
    <t>3OP705</t>
  </si>
  <si>
    <t>3OP241</t>
  </si>
  <si>
    <t>2OP624SLI</t>
  </si>
  <si>
    <t>Cetaphil Gentle Skin Cleansing Cloths Solo</t>
  </si>
  <si>
    <t>6JQ85084</t>
  </si>
  <si>
    <t>PDI Sani Cloth Plus Shipper</t>
  </si>
  <si>
    <t>4 (+/- 2.5)</t>
  </si>
  <si>
    <t>1.15 (± .05)
(TM430)</t>
  </si>
  <si>
    <t>Rolls Spunlaced Nonwoven – 25 1/2” – 52 gsm</t>
  </si>
  <si>
    <t>White with no off colors or shading.</t>
  </si>
  <si>
    <t>Analytical - Applicator_NY_Rolls Spunlaced Nonwoven – 25 1/2” – 52 gsm</t>
  </si>
  <si>
    <t>Smooth, free of hard wrinkles and formation uniform.</t>
  </si>
  <si>
    <t>Analytical - Applicator_NY_Spunlaced Nonwoven - 40gsm-34.25” - Unembossed</t>
  </si>
  <si>
    <t>Analytical - SHIP_NY_32K_100_15.375-11.5625-10.5625</t>
  </si>
  <si>
    <t>8AQ95001</t>
  </si>
  <si>
    <t>ECOLAB Eco-Wipe 100ct</t>
  </si>
  <si>
    <t>8HQ89001</t>
  </si>
  <si>
    <t>Sani Cloth Plus back lbl</t>
  </si>
  <si>
    <t>4OP63001</t>
  </si>
  <si>
    <t>Aveeno Positively Radiant MUR Wipe Solution</t>
  </si>
  <si>
    <t>2MS480</t>
  </si>
  <si>
    <t>66.3-72.0</t>
  </si>
  <si>
    <t>0.5-0.725</t>
  </si>
  <si>
    <t>2KB108</t>
  </si>
  <si>
    <t xml:space="preserve">PDI Prevantics Swab Packette </t>
  </si>
  <si>
    <t>Analytical - Web_NP5114_41.0</t>
  </si>
  <si>
    <t>40.9375 - 41.0625</t>
  </si>
  <si>
    <t>5AP624BT</t>
  </si>
  <si>
    <t>Cetaphil Gentle Skin Cleansing Cloths Boot</t>
  </si>
  <si>
    <t>8OP14000</t>
  </si>
  <si>
    <t>Life Brand Clear Action Cleansing Wipes Reseal.</t>
  </si>
  <si>
    <t>8OP24500</t>
  </si>
  <si>
    <t>Sani Professional Sani Hands Basics 150ct</t>
  </si>
  <si>
    <t>8OP245CK</t>
  </si>
  <si>
    <t>Sani Professional Sani Hands Basics Case Label</t>
  </si>
  <si>
    <t>2OP630</t>
  </si>
  <si>
    <t>Aveeno Positively Radiant Make-Up Removing Wipes 25ct</t>
  </si>
  <si>
    <t>6OP14025</t>
  </si>
  <si>
    <t>Acne Wipe Unprinted Shipper</t>
  </si>
  <si>
    <t>Analytical - Web_NP8440_310</t>
  </si>
  <si>
    <t>44.88 - 57.12</t>
  </si>
  <si>
    <t>3 +/- 12%</t>
  </si>
  <si>
    <t>3OQ645N</t>
  </si>
  <si>
    <t>30" Rolls Thermal Bonded Nonwoven – 25 gsm</t>
  </si>
  <si>
    <t>Analytical - Applicator_NY_30" Rolls Thermal Bonded Nonwoven – 25 gsm</t>
  </si>
  <si>
    <t>23 - 28</t>
  </si>
  <si>
    <t>0.30 - 0.42 mm
(CoA)</t>
  </si>
  <si>
    <t>P63025</t>
  </si>
  <si>
    <t>2OP806</t>
  </si>
  <si>
    <t>8AP46801</t>
  </si>
  <si>
    <t>8OP24501</t>
  </si>
  <si>
    <t>Analytical - Label_NY_NP7100/NP7200_4-4.5</t>
  </si>
  <si>
    <t>Disinfecting Wipes - Fresh Sct.</t>
  </si>
  <si>
    <t>0.50 in ± 0.03 in</t>
  </si>
  <si>
    <t>Analytical - Applicator_NY_Swabstick_3OS334
Analytical - REDUCED TESTING_NY_3OS334</t>
  </si>
  <si>
    <t>Fruity, floral and musk notes characteristic of Orchid Dew 2 fragrance without objectionable off odors
(J&amp;JTMWW78010 )</t>
  </si>
  <si>
    <t>0.42 – 0.69
(J&amp;J TM-003725)</t>
  </si>
  <si>
    <t>0.023 – 0.041
(J&amp;J TM-003725)</t>
  </si>
  <si>
    <t>Wet wipes with added Aveeno Positively Radiant Make-Up Removing Wipe Liquid
(J&amp;J TMWW78010)</t>
  </si>
  <si>
    <t>Fruity, floral and musk notes characteristic of Orchid Dew 2 fragrance without objectionable off-odors
(J&amp;J TMWW78010)</t>
  </si>
  <si>
    <t>0.50 – 0.69%
(J&amp;J TM-003725)</t>
  </si>
  <si>
    <t>Analytical - BL_NEUT_05C</t>
  </si>
  <si>
    <t>Analytical - Web_NP8512_12.625</t>
  </si>
  <si>
    <t>NP7600
2AA180SLI</t>
  </si>
  <si>
    <t>Analytical - Box_NY_0.024WCKB_100_6-5-3</t>
  </si>
  <si>
    <t>4OP70501</t>
  </si>
  <si>
    <t>Cetaphil Facial Solution</t>
  </si>
  <si>
    <t>B47000</t>
  </si>
  <si>
    <t>PDI IO-Gone Prep Pad</t>
  </si>
  <si>
    <t>8OP80600</t>
  </si>
  <si>
    <t>Clean &amp; Clear Night Relaxing All-In-One Cleansing Wipes</t>
  </si>
  <si>
    <t>6AP63025</t>
  </si>
  <si>
    <t>6AP80625</t>
  </si>
  <si>
    <t>Aveeno Positively Radiant - Shipper</t>
  </si>
  <si>
    <t>Clean &amp; Clear Night Relaxing Shipper</t>
  </si>
  <si>
    <t>Analytical - Box_NY_0.020BC_200_3.8125-5.125-12.5</t>
  </si>
  <si>
    <t>Analytical - Box_NY_0.020WCNB_300_3.75-12.5-5</t>
  </si>
  <si>
    <t>Analytical - Box_NY_0.020SBS_305_2.5-6.25-5.5</t>
  </si>
  <si>
    <t>Open Top Auto Bottom w/ scoop front and back</t>
  </si>
  <si>
    <t>Analytical - Box_NY_0.020SBS_306_3.3125-1.4375-2.625</t>
  </si>
  <si>
    <t>Analytical - SHIP_NY_40K_100_13-8-5.25</t>
  </si>
  <si>
    <t>Same as Analytical - SHIP_32_1P</t>
  </si>
  <si>
    <t>Analytical - SHIP_NY_32K_100_11.25-5.8125-4.3125</t>
  </si>
  <si>
    <t>Analytical - SHIP_NY_32K_100_11.25-5.8125-8.625</t>
  </si>
  <si>
    <t>Analytical - Web_NP8430_310</t>
  </si>
  <si>
    <t>White to Off-White</t>
  </si>
  <si>
    <t>Milky Liquid</t>
  </si>
  <si>
    <t>6.0 – 6.5</t>
  </si>
  <si>
    <t>0.080 – 0.120
(TM 391)</t>
  </si>
  <si>
    <t>0.012 – 0.018
(TM 391)</t>
  </si>
  <si>
    <t>Analytical - BL_NY_Cetaphil_01A(Unscented_White-Off-White_Milky-Liquid)</t>
  </si>
  <si>
    <t>Open Ttop / Auto Bottom Tray</t>
  </si>
  <si>
    <t>6FC69900</t>
  </si>
  <si>
    <t>PDI Alc Sterile Lg Shipper</t>
  </si>
  <si>
    <t>6CC12400</t>
  </si>
  <si>
    <t>PDI Povidone-Iodine Prep Pad Shipper</t>
  </si>
  <si>
    <t>5OP624PB</t>
  </si>
  <si>
    <t>Poly Bag w/fold over top on 2" wicket</t>
  </si>
  <si>
    <t>5OP705PB</t>
  </si>
  <si>
    <t>Analytical - Box_NY_0.0018LDPE_407_12-5.5-5-4</t>
  </si>
  <si>
    <t>Analytical - Box_NY_0.0018LDPE_407_12.5-6.5-5-4</t>
  </si>
  <si>
    <t>Drug - Needs Justification</t>
  </si>
  <si>
    <t>Applicator shall be free from contamination of any kind. Dirt on roll edges and embedded particles must not be present. No sharp or abrasive materials allowed. There shall be no separation of plies during conversion or use.</t>
  </si>
  <si>
    <t>6AP278TY</t>
  </si>
  <si>
    <t>Analytical - Applicator_NY_53.8 gsm Cellulose/Polypropylene
Analytical - REDUCED TESTING_NY_3BC296</t>
  </si>
  <si>
    <t>5GS48450</t>
  </si>
  <si>
    <t>5AS334IS</t>
  </si>
  <si>
    <t>PDI Prevantics Swabsticks</t>
  </si>
  <si>
    <t>P24572</t>
  </si>
  <si>
    <t>150ct Sani Hands Basics</t>
  </si>
  <si>
    <t>6OP14930</t>
  </si>
  <si>
    <t>Kirkland Household Tray - Canada</t>
  </si>
  <si>
    <t>CVS Acne Unprinted Shipper</t>
  </si>
  <si>
    <t>5CH21724</t>
  </si>
  <si>
    <t>Safeway Care Instant Hand Sanitizer Wipes</t>
  </si>
  <si>
    <t>5OP149SL</t>
  </si>
  <si>
    <t xml:space="preserve">CVS Facial Sleeve </t>
  </si>
  <si>
    <t>D/C Glued sleeve w/ finger holes</t>
  </si>
  <si>
    <t>Analytical - Box_NY_0.020BC_220_3.875-5.125-7.875</t>
  </si>
  <si>
    <t>Analytical - SHIP_NY_32S_240_33.625-34.625</t>
  </si>
  <si>
    <t>6BQ95084</t>
  </si>
  <si>
    <t>Ecolab Eco-Wipes Shipper</t>
  </si>
  <si>
    <t>Sodium Hydroxide 30%</t>
  </si>
  <si>
    <t>Analytical - BL_Misc_10A
Analytical - BL_NY_Sodium Hydroxide 30%</t>
  </si>
  <si>
    <t>Up &amp; Up Antibacterical Hand Wipes 75ct</t>
  </si>
  <si>
    <t>8AP57001</t>
  </si>
  <si>
    <t>Analytical - SHIP_NY_NA_200_2.5-2.5-32.625</t>
  </si>
  <si>
    <t>2OP624</t>
  </si>
  <si>
    <t>2OP705</t>
  </si>
  <si>
    <t>Cetaphil Gentle Skin Cleansing Cloths 25ct</t>
  </si>
  <si>
    <t>Cetaphil Gentle Skin Cleansing Cloths</t>
  </si>
  <si>
    <t>6AP70510</t>
  </si>
  <si>
    <t>Cetaphil - Gentle Skin Cleansing Cloths</t>
  </si>
  <si>
    <t>6AP62425</t>
  </si>
  <si>
    <t>Cetaphil - Gental Skin Cleansing Cloths</t>
  </si>
  <si>
    <t>Analytical - Web_NP8550_11.0</t>
  </si>
  <si>
    <t>9.5g ± 1.0g</t>
  </si>
  <si>
    <t>Analytical - Box_NY_NA50#_402_5-3.25</t>
  </si>
  <si>
    <t>Analytical - SHIP_NY_32K_100_15.75-8.625-5.1875</t>
  </si>
  <si>
    <t>Analytical - SHIP_NY_44K_100_15.375-10.5625-9.625</t>
  </si>
  <si>
    <t>Analytical - SHIP_NY_44K_100_15.5-8.375-10.125</t>
  </si>
  <si>
    <t>2LB712</t>
  </si>
  <si>
    <t>PDI Nail Polish Remover</t>
  </si>
  <si>
    <t>5JB114IS</t>
  </si>
  <si>
    <t>6FS48450</t>
  </si>
  <si>
    <t>PDI CHG Swab shipper</t>
  </si>
  <si>
    <t>Analytical - Bleach_NY_02A</t>
  </si>
  <si>
    <t>Sterile Wipe Solution</t>
  </si>
  <si>
    <t>Analytical - BL_Misc_09A
Analytical - BL_NY_Sterile Wipe Solution</t>
  </si>
  <si>
    <t>Analytical - Chem_NY_Flowering Herbs Rev 10/08_01-08-38037</t>
  </si>
  <si>
    <t>6BU71020</t>
  </si>
  <si>
    <t>Grime Boss Hand &amp; Everything Wipes Shipper</t>
  </si>
  <si>
    <t>2OP906TY</t>
  </si>
  <si>
    <t>Basis Tray Specification</t>
  </si>
  <si>
    <t>Analytical - Chem_NY_Carbopol 2020</t>
  </si>
  <si>
    <t>Lubrizol Advanced Materials
(Calvert City, Kentucky)
Lubrizol
(Kallo, Belgium)</t>
  </si>
  <si>
    <t>8OQ095TS</t>
  </si>
  <si>
    <t>Kirkland Facial Tamper Evident Label</t>
  </si>
  <si>
    <t>Analytical - Label_NY_NP7835_1.5</t>
  </si>
  <si>
    <t>Asepti Wipe Canadian 180 ct Can</t>
  </si>
  <si>
    <t>8BQ91401</t>
  </si>
  <si>
    <t>P46515</t>
  </si>
  <si>
    <t>Spec Changed</t>
  </si>
  <si>
    <t>Applicator shall be free from contamination of any kind. Dirt on roll edges and embedded particles must not be present. No sharp or abrasive materials allowed.</t>
  </si>
  <si>
    <t>Analytical - Applicator_NY_Applicator Thermal Bonded Nonwoven 25gsm
Analytical - REDUCED TESTING_NY_3OH633</t>
  </si>
  <si>
    <t>40 gsm Thermobond 100% PP Nonwoven – 30 mm – 1 3/16”</t>
  </si>
  <si>
    <t>Analytical - Applicator_NY_40 gsm Thermobond 100% PP Nonwoven – 30 mm – 1 3/16”
Analytical - REDUCED TESTING_NY_3AB103</t>
  </si>
  <si>
    <t>2BA868</t>
  </si>
  <si>
    <t>4.290”± 0.080”</t>
  </si>
  <si>
    <t>2AP438</t>
  </si>
  <si>
    <t>Analytical - Box_NY_NA50#_402_2.5-3.25</t>
  </si>
  <si>
    <t>Analytical - SHIP_NY_40K_100_15.625-6.375-6.5</t>
  </si>
  <si>
    <t>6EB71200</t>
  </si>
  <si>
    <t>0.62 mm+/- 0.08 mm</t>
  </si>
  <si>
    <t>2825 – 4365</t>
  </si>
  <si>
    <t>1798 - 2824</t>
  </si>
  <si>
    <t>P62425</t>
  </si>
  <si>
    <t>Cetaphil Gentle Skin Cleansing Cloths – 25 Count</t>
  </si>
  <si>
    <t>P64525</t>
  </si>
  <si>
    <t>Aveeno Positively Radiant Make-Up Removing Wipes - CDA</t>
  </si>
  <si>
    <t>U46580</t>
  </si>
  <si>
    <t>SALLY HANSEN BENZOCAINE WIPES 0D5068004 960 BULK</t>
  </si>
  <si>
    <t>Sani Hands for Kids 15ct.</t>
  </si>
  <si>
    <t>Drug - Not Justified</t>
  </si>
  <si>
    <t>8OP465CK</t>
  </si>
  <si>
    <t>8OP465RL</t>
  </si>
  <si>
    <t>Clear to slighlt hazy liquid</t>
  </si>
  <si>
    <t>0.35mm - 0.65mm</t>
  </si>
  <si>
    <t>6EJ14108</t>
  </si>
  <si>
    <t>Hygea Multi Purpose Washcloth</t>
  </si>
  <si>
    <t>8JS428CK</t>
  </si>
  <si>
    <t>8JB11400</t>
  </si>
  <si>
    <t>8OB196CK</t>
  </si>
  <si>
    <t>PDI Prevantics Device Swab Case Label</t>
  </si>
  <si>
    <t>6FB10300</t>
  </si>
  <si>
    <t xml:space="preserve">PDI CHG /Isopropyl Alcohol Shipper </t>
  </si>
  <si>
    <t>5FB10300</t>
  </si>
  <si>
    <t>PDI CHG Prep Pad Box</t>
  </si>
  <si>
    <t>2EB103</t>
  </si>
  <si>
    <t xml:space="preserve">PDI CHG Prep Pad </t>
  </si>
  <si>
    <t>2KB114</t>
  </si>
  <si>
    <t>PDI Prevantics Skin Swab Packette</t>
  </si>
  <si>
    <t>Analytical - Sani_08H</t>
  </si>
  <si>
    <t>6OP705PD</t>
  </si>
  <si>
    <t>10ct Galderma Cetaphil Pad</t>
  </si>
  <si>
    <t>6OP46515</t>
  </si>
  <si>
    <t>Sani Hands For Kids Unprinted Shipper</t>
  </si>
  <si>
    <t>Analytical - SHIP_NY_32K_100_10.75-6.5-5.75</t>
  </si>
  <si>
    <t>2OB196</t>
  </si>
  <si>
    <t xml:space="preserve">PDI Prevantics Device Swab </t>
  </si>
  <si>
    <t>8FS40750</t>
  </si>
  <si>
    <t xml:space="preserve">PDI Prevantics Swanstick Case Label </t>
  </si>
  <si>
    <t>Inserts</t>
  </si>
  <si>
    <t>Analytical - SHIP_NY_32NA_250_18.6875-11.4375</t>
  </si>
  <si>
    <t>Sample Name</t>
  </si>
  <si>
    <t>37 1/2" Rolls Spunlaced Nonwoven - 35 gsm</t>
  </si>
  <si>
    <t>Analytical - Applicator_NY_37 1/2" Rolls Spunlaced Nonwoven - 35 gsm
Analytical - REDUCED TESTING_NY_3OP078</t>
  </si>
  <si>
    <t>Sani Hands for Kids 15ct Travel Pack</t>
  </si>
  <si>
    <t>Sani Hands for Kids Antibac Reseal Label</t>
  </si>
  <si>
    <t>43- 45</t>
  </si>
  <si>
    <t xml:space="preserve">Drug
</t>
  </si>
  <si>
    <t>Analytical - Chem_NY_Carbopol Ultrez-10_7A4OQ203</t>
  </si>
  <si>
    <t>Dow Chemical (Nitro WV)</t>
  </si>
  <si>
    <t>5.0 – 7.5
(1% in H2O)</t>
  </si>
  <si>
    <t>Analytical - Chem_NY_Ecosurf EH-9 Surfactant</t>
  </si>
  <si>
    <t>RSC w/ Shyed Flaps</t>
  </si>
  <si>
    <t xml:space="preserve"> 32ECT</t>
  </si>
  <si>
    <t>Analytical - SHIP_NY_32K_102_14.625-6.375-5</t>
  </si>
  <si>
    <t>Analytical - SHIP_NY_44K_100_16.625-8.625-7</t>
  </si>
  <si>
    <t>Free of hard wrinkles and formation uniform with micro crepe texture.</t>
  </si>
  <si>
    <t>0.0054- 0.0104"</t>
  </si>
  <si>
    <t>950- 3450 g/25mm</t>
  </si>
  <si>
    <t>975- 2325 g/25mm</t>
  </si>
  <si>
    <t>320- 2120 g/25mm</t>
  </si>
  <si>
    <t>480- 1380 g/25mm</t>
  </si>
  <si>
    <t>35.875- 36.125</t>
  </si>
  <si>
    <t>Analytical - Applicator_NY_36 gsm Unembossed Nonwoven – 36”</t>
  </si>
  <si>
    <t>43- 47</t>
  </si>
  <si>
    <t>New Supplier added</t>
  </si>
  <si>
    <t>2KS428</t>
  </si>
  <si>
    <t>5JS428IS</t>
  </si>
  <si>
    <t>5GB10800</t>
  </si>
  <si>
    <t>PDI Prevantics Swab Box - NY</t>
  </si>
  <si>
    <t>32.4- 39.6</t>
  </si>
  <si>
    <t>8AP20300</t>
  </si>
  <si>
    <t>Avon Elements Refreshing Cleasnsing Wipes - NY</t>
  </si>
  <si>
    <t>8OP140CK</t>
  </si>
  <si>
    <t>2QS231</t>
  </si>
  <si>
    <t>PDI Duo-Swab Povidone-Iodine - NY</t>
  </si>
  <si>
    <t>PDI Prevantics Skin Swabsticks - NY</t>
  </si>
  <si>
    <t>Drug-Needs
Justfication</t>
  </si>
  <si>
    <t>37.375- 37.625</t>
  </si>
  <si>
    <t>Analytical - Applicator_NY_36 gsm Unembossed Nonwoven – 37 1/2”</t>
  </si>
  <si>
    <t>5BB43201</t>
  </si>
  <si>
    <t>55.6 - 68.1</t>
  </si>
  <si>
    <t>7.9375- 8.0625</t>
  </si>
  <si>
    <t>78.9- 96.5</t>
  </si>
  <si>
    <t>4.7- 5.7</t>
  </si>
  <si>
    <t>Analytical - Web_NP3860_41.0</t>
  </si>
  <si>
    <t>40.9375- 41.0625</t>
  </si>
  <si>
    <t>5BB29307</t>
  </si>
  <si>
    <t>Target Up &amp; Up Alcohol Prep Pads 200ct - NY</t>
  </si>
  <si>
    <t>Life Brand Clear Action MC Oil Free Cleans. Wipes-NY</t>
  </si>
  <si>
    <t>2AP203</t>
  </si>
  <si>
    <t>Avon Elements Refreshing Cleans. Wipes 24ct - NY</t>
  </si>
  <si>
    <t>Silchem  (Ontario, Canada)                                                                   Dow Corning Corporation (Carrollton, KY)</t>
  </si>
  <si>
    <t>Analytical - Web_NP8535_12.75</t>
  </si>
  <si>
    <t>12.6875- 12.8225</t>
  </si>
  <si>
    <t>0.12 - 0.25</t>
  </si>
  <si>
    <t>Analytical - AntiBac_02D</t>
  </si>
  <si>
    <t>H51895</t>
  </si>
  <si>
    <t>Sani-Cloth Bleach Large Packet</t>
  </si>
  <si>
    <t>Analytical - SHIP_NY_32K_100_12-7.25-6.75</t>
  </si>
  <si>
    <t>Spec Issue- wait</t>
  </si>
  <si>
    <t>2LB108</t>
  </si>
  <si>
    <t>5AA404S48</t>
  </si>
  <si>
    <t>Preparation H Medicated Wipes 48ct Box - NY</t>
  </si>
  <si>
    <t>Prevantics Swab Packette</t>
  </si>
  <si>
    <t>Analytical - Box_NY_0.018SBS_111_6-5.875-3.625</t>
  </si>
  <si>
    <t>Tuck Top / Auto Bottom French Style with perfs</t>
  </si>
  <si>
    <t>D33333</t>
  </si>
  <si>
    <t>Sani-Hands Packets with High Alcohol</t>
  </si>
  <si>
    <t>6OP90625</t>
  </si>
  <si>
    <t xml:space="preserve">Basis Unprinted Shipper </t>
  </si>
  <si>
    <t>62.6- 69.2</t>
  </si>
  <si>
    <t>Analytical - Box_NY_0.018CCN_100_4.1875-4.1875-2.1875</t>
  </si>
  <si>
    <t>8OP149CK</t>
  </si>
  <si>
    <t>CVS pharmacy Oil Free Acne Cleansing Twlts</t>
  </si>
  <si>
    <t>2KS419</t>
  </si>
  <si>
    <t>5JS273IS</t>
  </si>
  <si>
    <t>Analytical - Box_NY_0.016UCSBS_100_6.125-2.750-2.375</t>
  </si>
  <si>
    <t>Analytical - Box_NY_0.018SBS_100_5.125-2.25-2.09375</t>
  </si>
  <si>
    <t xml:space="preserve">Target Up &amp; Up Alcohol Prep Pads 100ct </t>
  </si>
  <si>
    <t>Analytical - Box_NY_0.016SBS_100_4-2.25-2.25</t>
  </si>
  <si>
    <t>Analytical - SHIP_NY_32K_100_18.875-11.625-9</t>
  </si>
  <si>
    <t>1 months / 2 months, extended shelf life to one more month if material meets spec at 2 months interval</t>
  </si>
  <si>
    <t>5BU38510</t>
  </si>
  <si>
    <t>CVS pharmacy Medicated Wipes to Go 10ct Box</t>
  </si>
  <si>
    <t>8AA680RF</t>
  </si>
  <si>
    <t>Target Up &amp; Up Gentle Medicated Wipes</t>
  </si>
  <si>
    <t>5CH22524</t>
  </si>
  <si>
    <t>Target Up&amp; Up Antibacterial Hand Wipes 24ct Box</t>
  </si>
  <si>
    <t>A404S48</t>
  </si>
  <si>
    <t>Preparation H Wipes 48ct Solo Lid 0556-20S</t>
  </si>
  <si>
    <t>Analytical - Prep-H_01B</t>
  </si>
  <si>
    <t>A White Moist Wipe</t>
  </si>
  <si>
    <t>6AH58195</t>
  </si>
  <si>
    <t>5AH58195</t>
  </si>
  <si>
    <t>PDI Sani Cloth Bleach</t>
  </si>
  <si>
    <t>5AU536D</t>
  </si>
  <si>
    <t>Cetaphil Gentle Skin Cleans. Cloths Dispenser</t>
  </si>
  <si>
    <t>Analytical - Box_NY_0.016SBS_124_2.9375-1.875-3.8125</t>
  </si>
  <si>
    <t xml:space="preserve">Tuck Top Auto Bottom w/ Tab Lock
</t>
  </si>
  <si>
    <t>Analytical - Box_NY_0.020SBS_129_5.75-3-3.875</t>
  </si>
  <si>
    <t>Straight Tuck End - French Style Dispenser w/False Style</t>
  </si>
  <si>
    <t>12 months / 30 months(EKA Chemicals)  12 months/ 36 months (General Chemicals)</t>
  </si>
  <si>
    <t>95.0 – 100.5% (of total alkali calculated as NaOH)               3.0% Maximum of Na2CO3)</t>
  </si>
  <si>
    <t>8AP57000</t>
  </si>
  <si>
    <t>Target Up &amp; Up Antibacterial Hand Wipes 75ct</t>
  </si>
  <si>
    <t>FG003232</t>
  </si>
  <si>
    <t>DBI Pillow Pack Solution (Witch Hazel)</t>
  </si>
  <si>
    <t>Analytical - Chem_NY_DBI Pillow Pack Solution (Witch Hazel)</t>
  </si>
  <si>
    <t>American Distiling East</t>
  </si>
  <si>
    <t>Meets COA</t>
  </si>
  <si>
    <t>3.0- 7.0</t>
  </si>
  <si>
    <t>0.975- 0.985</t>
  </si>
  <si>
    <t>NP7100/NP7200</t>
  </si>
  <si>
    <t>3OQ501</t>
  </si>
  <si>
    <t>Analytical - Applicator_NY_37.75” rolls Thermal Bonded Nonwoven 50gsm 80PP/20V</t>
  </si>
  <si>
    <t>45.0- 55.0</t>
  </si>
  <si>
    <t>44- 46</t>
  </si>
  <si>
    <t>2D5130U</t>
  </si>
  <si>
    <t>WBU NP 5130 9" SQ"/RL 822.960</t>
  </si>
  <si>
    <t>Analytical - Web_NP5130U_9</t>
  </si>
  <si>
    <t>67.1- 82.0</t>
  </si>
  <si>
    <t>Analytical - Web_NP3860_41</t>
  </si>
  <si>
    <t>78.9 -96.5</t>
  </si>
  <si>
    <t>15.9375- 16.0625</t>
  </si>
  <si>
    <t>74- 90</t>
  </si>
  <si>
    <t>Analytical - Web_NP3885_16</t>
  </si>
  <si>
    <t>8AA759CK</t>
  </si>
  <si>
    <t>Exchange Select Medicated Wipes</t>
  </si>
  <si>
    <t>2OH581</t>
  </si>
  <si>
    <t>H58195</t>
  </si>
  <si>
    <t>2BU385</t>
  </si>
  <si>
    <t>8AP128CK</t>
  </si>
  <si>
    <t>2AP705</t>
  </si>
  <si>
    <t>2AP755</t>
  </si>
  <si>
    <t>6AU53601</t>
  </si>
  <si>
    <t xml:space="preserve">Cetaphil Gentle Skin Cleans. Cloths Shipper </t>
  </si>
  <si>
    <t>PDI Sani Hands ALC Case Label</t>
  </si>
  <si>
    <t>5BB51200</t>
  </si>
  <si>
    <t>PDI Povidone-Iodine Prep Pad</t>
  </si>
  <si>
    <t>5BS42050</t>
  </si>
  <si>
    <t>PDI Povidone-Iodine Scrub 1's CDA</t>
  </si>
  <si>
    <t>5BS42325</t>
  </si>
  <si>
    <t>PDI Povidone-Iodine Swab 3's</t>
  </si>
  <si>
    <t>6OA75948</t>
  </si>
  <si>
    <t>AAFES Medicated Unprinted Shipper</t>
  </si>
  <si>
    <t>Analytical - SHIP_NY_44K_100_11.6875-6.25-6.75</t>
  </si>
  <si>
    <t>5JB71200</t>
  </si>
  <si>
    <t>Analytical - Box_NY_0.016UCSBS_100_6.125-2.75-2.375</t>
  </si>
  <si>
    <t>Depth</t>
  </si>
  <si>
    <t>None detactable</t>
  </si>
  <si>
    <t>Tray is to be free of dust, embedded dirt, hair and particulate matter. Part should have a uniform surface appearance, free from gels, carbon particles, stress cracks, striations, and flash.</t>
  </si>
  <si>
    <t>Tray lay flat without rocking</t>
  </si>
  <si>
    <t>350- 354 mm</t>
  </si>
  <si>
    <t>120- 124 mm</t>
  </si>
  <si>
    <t>69- 71 mm</t>
  </si>
  <si>
    <t>29.7- 36.3 gms</t>
  </si>
  <si>
    <t>Analytical -Tray_NY_352-122-70-33</t>
  </si>
  <si>
    <t>8OA404SMS</t>
  </si>
  <si>
    <t>Preparation H Wipes 48's Solo Lid</t>
  </si>
  <si>
    <t>2OP906</t>
  </si>
  <si>
    <t>Basis So Refreshing Facial Cleansing Cloths 25ct</t>
  </si>
  <si>
    <t>3OQ084N</t>
  </si>
  <si>
    <t>3OQ084N Applicator Thermal Bonded Nonwoven – 42”</t>
  </si>
  <si>
    <t>5OA567SL</t>
  </si>
  <si>
    <t>40ct CB Fleet Sleeve</t>
  </si>
  <si>
    <t>2OD333</t>
  </si>
  <si>
    <t>Sani Professional Sani Hands Packette</t>
  </si>
  <si>
    <t>8OP906RL</t>
  </si>
  <si>
    <t>Basis So Refreshing Facial Cleans. Cloths Reseal</t>
  </si>
  <si>
    <t>0.48 – 0.69
(J&amp;J TM-003725)</t>
  </si>
  <si>
    <t>P75510</t>
  </si>
  <si>
    <t>Cetaphil Gentle Skin Cleansing Cloths – 10 Count - Bulk</t>
  </si>
  <si>
    <t>2OU526</t>
  </si>
  <si>
    <t>Cetaphil Gentle Skin Cleans. Cloths 1ct</t>
  </si>
  <si>
    <t>2FB470</t>
  </si>
  <si>
    <t>PDI Povidone Iodine Prep Pad</t>
  </si>
  <si>
    <t>5EB47000</t>
  </si>
  <si>
    <t>PDI Io-Gone</t>
  </si>
  <si>
    <t>8AS420CL</t>
  </si>
  <si>
    <t>PDI Povidone Iodine Swab 1's</t>
  </si>
  <si>
    <t>8AB470CK</t>
  </si>
  <si>
    <t>PDI Io-Gone Iodine Remover Pad</t>
  </si>
  <si>
    <t>3OD333</t>
  </si>
  <si>
    <t>6” Rolls Spunlaced Nonwoven – 35 gsm</t>
  </si>
  <si>
    <t>P56025</t>
  </si>
  <si>
    <t>P70510</t>
  </si>
  <si>
    <t>Cetaphil Gentle Skin Cleansing Cloths – 10 Count Travel Pak</t>
  </si>
  <si>
    <t>4OP72301</t>
  </si>
  <si>
    <t>Instant Hand Sanitizer - 70% Alcohol</t>
  </si>
  <si>
    <t>2OP560</t>
  </si>
  <si>
    <t>Clean &amp; Clear Night Relaxing All in One Cleans Wipes</t>
  </si>
  <si>
    <t>2OA759</t>
  </si>
  <si>
    <t>Exchange Select Medicated Wipes 48ct</t>
  </si>
  <si>
    <t>White to off white</t>
  </si>
  <si>
    <t>Thin, Opaque liquid</t>
  </si>
  <si>
    <t>Analytical - Cetaphil_01A</t>
  </si>
  <si>
    <t>6AP66125</t>
  </si>
  <si>
    <t>2BA680R</t>
  </si>
  <si>
    <t>8OP16000</t>
  </si>
  <si>
    <t>Harmon Face Values Oil-Free Cleans. Twlts.</t>
  </si>
  <si>
    <t>8OP160CK</t>
  </si>
  <si>
    <t>P15540</t>
  </si>
  <si>
    <t>Walmart Grapefruit Acne Wipes – 40Ct</t>
  </si>
  <si>
    <t>2AP806</t>
  </si>
  <si>
    <t>2OP645</t>
  </si>
  <si>
    <t>Aveeno Positively Radiant Make Up Removing Wipes 25ct</t>
  </si>
  <si>
    <t>6AP56025</t>
  </si>
  <si>
    <t>6AP64525</t>
  </si>
  <si>
    <t>Aveeno Positively Radiant</t>
  </si>
  <si>
    <t>8OP56000</t>
  </si>
  <si>
    <t>Clean &amp; Clear Night Relaxing all-in- one cleans. Wipes</t>
  </si>
  <si>
    <t>8OP64500</t>
  </si>
  <si>
    <t>Aveeno Positively Radiant Make Up Remover Wipes</t>
  </si>
  <si>
    <t>Analytical -Bleach_NY_01A</t>
  </si>
  <si>
    <t>B16400</t>
  </si>
  <si>
    <t>PDI Adhesive Tape Remover</t>
  </si>
  <si>
    <t>Analytical - Adhesive Tape_01A</t>
  </si>
  <si>
    <t>Mineral Spirit</t>
  </si>
  <si>
    <t>Analytical - Web_NP8530_8.25</t>
  </si>
  <si>
    <t>8.1875- 8.3125</t>
  </si>
  <si>
    <t>2.64- 3.36</t>
  </si>
  <si>
    <t>8AP12801</t>
  </si>
  <si>
    <t>8BP12800</t>
  </si>
  <si>
    <t>Analytical - Label_A70</t>
  </si>
  <si>
    <t>Analytical - Label_NY_NP7100/NP7200_4.5-4</t>
  </si>
  <si>
    <t>6AA540S40</t>
  </si>
  <si>
    <t>Summer's Eve Sheer Floral- Shipper</t>
  </si>
  <si>
    <t>3OC585</t>
  </si>
  <si>
    <t>55 gsm Unembossed Spunlaced Nonwoven – 6”</t>
  </si>
  <si>
    <t>EMD Millipore/ Contractor 2429CE3</t>
  </si>
  <si>
    <t>White powder or crystal</t>
  </si>
  <si>
    <t>Analytical - Label_NY_NP7030_6-5</t>
  </si>
  <si>
    <t>Analytical - Label_NY_NP7030_6-4</t>
  </si>
  <si>
    <t>Analytical - Label_NY_NP9800_2.375-3.5</t>
  </si>
  <si>
    <t>Analytical - Label_NY_NP7030_9-2.625</t>
  </si>
  <si>
    <t>Analytical - Label_NY_NP9837_73-85</t>
  </si>
  <si>
    <t>5JS42450</t>
  </si>
  <si>
    <t>PDI Tinc. Benzoin Swab 1</t>
  </si>
  <si>
    <t>U52601</t>
  </si>
  <si>
    <t>Gentle Skin Cleansing Cloths – 1 Count Packet - Bulk</t>
  </si>
  <si>
    <t>Analytical - SHIP_NY_32K_100_14.125-10-10.875</t>
  </si>
  <si>
    <t>Spec revised</t>
  </si>
  <si>
    <t>Analytical - SHIP_NY_32K_100_11.8125-9.375-8.5</t>
  </si>
  <si>
    <t>Analytical - SHIP_NY_44K_100_15.125-11.0625-6.9375</t>
  </si>
  <si>
    <t>Analytical - SHIP_NY_32K_100_16.5625-6.3125-5.9375</t>
  </si>
  <si>
    <t>ATOPALM Moisturizing Cleansing Wipes</t>
  </si>
  <si>
    <t>spec update</t>
  </si>
  <si>
    <t>12 months/ 24 months</t>
  </si>
  <si>
    <t>6OA404S48</t>
  </si>
  <si>
    <t>Prep H Shipper</t>
  </si>
  <si>
    <t>Analytical - SHIP_NY_44K_100_15.625-12.5-6.1875</t>
  </si>
  <si>
    <t>6FB60307</t>
  </si>
  <si>
    <t>2LB111</t>
  </si>
  <si>
    <t>Afterbite - Insect Bite Relief</t>
  </si>
  <si>
    <t>2JS424</t>
  </si>
  <si>
    <t>PDI Tinc Benzoin Swab 1's</t>
  </si>
  <si>
    <t>8OP161CK</t>
  </si>
  <si>
    <t>Target Up &amp; Up 25ct Cleans. Twlts. Pink Grapefruit</t>
  </si>
  <si>
    <t>spec change</t>
  </si>
  <si>
    <t>U53601</t>
  </si>
  <si>
    <t>Cetaphil Gentle Skin Cleansing Cloths – 1 Count - Dispenser</t>
  </si>
  <si>
    <t>3OA565</t>
  </si>
  <si>
    <t>11.5” Rolls Embossed Spunlaced Nonwoven – 50 gsm</t>
  </si>
  <si>
    <t>4.7 – 5.7
(J&amp;J TMWW78014)</t>
  </si>
  <si>
    <t>RM-011350806</t>
  </si>
  <si>
    <t>Vagisil Wipe Type Fragrance</t>
  </si>
  <si>
    <t>Analytical - Chem_NY_Vagisil Wipe Type Fragrance</t>
  </si>
  <si>
    <t>SR Chem SR#10009</t>
  </si>
  <si>
    <t>1.4690- 1.4890</t>
  </si>
  <si>
    <t>1.0366- 1.0566</t>
  </si>
  <si>
    <t>Analytical - Web_NP8530_12</t>
  </si>
  <si>
    <t>11.9375- 12.0625</t>
  </si>
  <si>
    <t>Analytical - Neutrogena_05D</t>
  </si>
  <si>
    <t>0.029 – 0.041
(J&amp;J TM-003725)</t>
  </si>
  <si>
    <t>8AP16100</t>
  </si>
  <si>
    <t>Target Up &amp; Up Oil Free Cleans. Twlts. - NY</t>
  </si>
  <si>
    <t>NBE to Vagisil Formula</t>
  </si>
  <si>
    <t>Analytical - BL_NY_Vagisil_01A</t>
  </si>
  <si>
    <t>Faint Yellow to Yellow</t>
  </si>
  <si>
    <t>Slighlty Hazy</t>
  </si>
  <si>
    <t>Floral Scent</t>
  </si>
  <si>
    <t>4.0- 5.0</t>
  </si>
  <si>
    <t>0.010 -0.020</t>
  </si>
  <si>
    <t>0.080- 0.120</t>
  </si>
  <si>
    <t>0.95- 1.05</t>
  </si>
  <si>
    <t>2OP161</t>
  </si>
  <si>
    <t>Target Up &amp; Up Cleans. Twlts. Pink Grapefruit</t>
  </si>
  <si>
    <t>2CH225</t>
  </si>
  <si>
    <t>5AC80100</t>
  </si>
  <si>
    <t>Philips Children's Medical Ventures - Sali Wipes</t>
  </si>
  <si>
    <t>6CS42450</t>
  </si>
  <si>
    <t>PDI Compound Benzoin</t>
  </si>
  <si>
    <t>2OQ271TR</t>
  </si>
  <si>
    <t>Clear Display Tray</t>
  </si>
  <si>
    <t>5OU526PD</t>
  </si>
  <si>
    <t>500 ct Galderma Cetaphil Pad</t>
  </si>
  <si>
    <t>5OP155SL</t>
  </si>
  <si>
    <t>6OP906LP</t>
  </si>
  <si>
    <t>Generic Pad</t>
  </si>
  <si>
    <t>Analytical - SHIP_NY_32NA_250_13.875-9.250</t>
  </si>
  <si>
    <t>6AU52601</t>
  </si>
  <si>
    <t>2OP160</t>
  </si>
  <si>
    <t>Harmon Face Values Oil-Free Cleans. Twlts. 25ct</t>
  </si>
  <si>
    <t>2C3870</t>
  </si>
  <si>
    <t>Analytical - Web_NP3870_12</t>
  </si>
  <si>
    <t>6AD33333</t>
  </si>
  <si>
    <t>2HC223</t>
  </si>
  <si>
    <t>PDI Sterile Wipes</t>
  </si>
  <si>
    <t>SR-10005</t>
  </si>
  <si>
    <t>8OP90600</t>
  </si>
  <si>
    <t>Basis Cleansing Cloth 25 Pouch Case Label</t>
  </si>
  <si>
    <t>8OP906CK</t>
  </si>
  <si>
    <t>Basis Cleansing Cloth 25PC Pouch Case Label</t>
  </si>
  <si>
    <t>5FH07050</t>
  </si>
  <si>
    <t>5OP101CL</t>
  </si>
  <si>
    <t>Clip Strip</t>
  </si>
  <si>
    <t>5OP100PB</t>
  </si>
  <si>
    <t>Poly Bag</t>
  </si>
  <si>
    <t>4GA49301</t>
  </si>
  <si>
    <t>Toddler Towel Rev 11/08</t>
  </si>
  <si>
    <t>Analytical - BL_Baby_01B</t>
  </si>
  <si>
    <t>Floral/ Herbal</t>
  </si>
  <si>
    <t>Applicator Textured Thermal Bond - 55.8 gsm - 25 ½"</t>
  </si>
  <si>
    <t>Analytical - Applicator_NY_Applicator Textured Thermal Bond - 55.8 gsm - 25 ½"
Analytical - REDUCED TESTING_NY_3OB108</t>
  </si>
  <si>
    <t>52.3 - 59.6</t>
  </si>
  <si>
    <t>2054- 3286</t>
  </si>
  <si>
    <t>260- 1280</t>
  </si>
  <si>
    <t>30- 32</t>
  </si>
  <si>
    <t>5.9375- 6.25</t>
  </si>
  <si>
    <t>Analytical - Applicator_NY_6” Rolls Spunlaced Nonwoven – 35 gsm                                         Analytical - REDUCED TESTING_NY_3OD333</t>
  </si>
  <si>
    <t>Analytical - Applicator_NY_3OQ084N Applicator Thermal Bonded Nonwoven – 42”</t>
  </si>
  <si>
    <t>Not updated</t>
  </si>
  <si>
    <t>38- 42</t>
  </si>
  <si>
    <t>41.875 - 42.125</t>
  </si>
  <si>
    <t>38.5 g + 3.5 g/-2.5g</t>
  </si>
  <si>
    <t>0.023" +/- 0.005"</t>
  </si>
  <si>
    <t>Analytical - Lid_03K</t>
  </si>
  <si>
    <t>Analytical - SHIP_NY_32K_100_21-12.5-14</t>
  </si>
  <si>
    <t>2OP144SLI</t>
  </si>
  <si>
    <t>Safeway Care Pink Grapefruit Cleans. Twlts. Solo</t>
  </si>
  <si>
    <t>2OP155SLI</t>
  </si>
  <si>
    <t>Equate Beauty Pink Grapefruit Solo</t>
  </si>
  <si>
    <t>5CH22018</t>
  </si>
  <si>
    <t>CVS pharmacy Cleansing Cloths 18ct Box</t>
  </si>
  <si>
    <t>5BA682S96</t>
  </si>
  <si>
    <t>8OP144CK</t>
  </si>
  <si>
    <t>Safeway Pink Grapefruit Cleansing Twlts.</t>
  </si>
  <si>
    <t>0.30- 0.50 mm</t>
  </si>
  <si>
    <t>2OP158</t>
  </si>
  <si>
    <t>Target Up &amp; Up Oil Free Cleans. Twlts. Pink Grapefruit</t>
  </si>
  <si>
    <t>2AH220</t>
  </si>
  <si>
    <t>CVS pharmacy Cleansing Cloths</t>
  </si>
  <si>
    <t>2CA682SLI</t>
  </si>
  <si>
    <t>CVS pharmacy Medicated Wipes</t>
  </si>
  <si>
    <t>Analytical - Box_NY_0.016UCSBS_100_6.5-3.3125-5.8125</t>
  </si>
  <si>
    <t>Analytical - Box_NY_0.020BC_220_5.5625-6.3125-3.875</t>
  </si>
  <si>
    <t>5AP144TY</t>
  </si>
  <si>
    <t>Safeway Care Pink Grapefruit Cleans. Twlts.</t>
  </si>
  <si>
    <t>6 months / 365 days</t>
  </si>
  <si>
    <t>2CA682R</t>
  </si>
  <si>
    <t>CVS pharmacy Medicated Wipes 48ct</t>
  </si>
  <si>
    <t>2OQ224TR</t>
  </si>
  <si>
    <t>5OP144SL</t>
  </si>
  <si>
    <t>3x25Ct Safeway Acne Grapefruit Solo Sleeve</t>
  </si>
  <si>
    <t>0.7952 Max for Equistar, MGP &amp; Grain</t>
  </si>
  <si>
    <r>
      <t xml:space="preserve">0.7905 – 0.7920  for </t>
    </r>
    <r>
      <rPr>
        <b/>
        <sz val="10"/>
        <color theme="1"/>
        <rFont val="Calibri"/>
        <family val="2"/>
      </rPr>
      <t>ADM</t>
    </r>
  </si>
  <si>
    <t>Analytical - Chem_NY_SD Alcohol 40-B 200 Proof_ADM                                                     Analytical - Chem_NY_SD Alcohol 40-B 200 Proof_Equistar_ MGP_ Grain</t>
  </si>
  <si>
    <t>Specific Gravity@ 15.56 C/ 60 F            J&amp;J TMWW 78012</t>
  </si>
  <si>
    <t>5GC22324</t>
  </si>
  <si>
    <t>PDI Hygea Sterile Saline Wipes</t>
  </si>
  <si>
    <t>8AH143LC</t>
  </si>
  <si>
    <t>Sani Pro.-Sani Hands-Hand Sanitizing Wipes</t>
  </si>
  <si>
    <t>8OP01700</t>
  </si>
  <si>
    <t>Wet Nap Antibacterial Hand Wipes</t>
  </si>
  <si>
    <t>8OP01701</t>
  </si>
  <si>
    <t>Wet Nap Antibacterial Hand Wipes- Citrus</t>
  </si>
  <si>
    <t>8OP11600</t>
  </si>
  <si>
    <t>Wet Nap Antibacterial Hand Wipes - Fresh</t>
  </si>
  <si>
    <t>8OP11601</t>
  </si>
  <si>
    <t>8OP02601</t>
  </si>
  <si>
    <t>5AD02424</t>
  </si>
  <si>
    <t xml:space="preserve"> 5AD41736</t>
  </si>
  <si>
    <t>Wet Nap Hand &amp; Face Cleansing Wipes</t>
  </si>
  <si>
    <t>5AD24500</t>
  </si>
  <si>
    <t>Wet Nap Antibacterial Hand Wipes - Citrus</t>
  </si>
  <si>
    <t>5AD01524</t>
  </si>
  <si>
    <t>5AD24301</t>
  </si>
  <si>
    <t>8AP15800</t>
  </si>
  <si>
    <t>Target Up &amp; Up Oil Free Cleans. Twlts. Reseal.</t>
  </si>
  <si>
    <t>8OP02501</t>
  </si>
  <si>
    <t xml:space="preserve">Meets CoA                                    </t>
  </si>
  <si>
    <r>
      <t xml:space="preserve">0.785 ± 0.002        </t>
    </r>
    <r>
      <rPr>
        <b/>
        <sz val="10"/>
        <color indexed="8"/>
        <rFont val="Calibri"/>
        <family val="2"/>
      </rPr>
      <t>0.785 ± 0.002(Reduced Test)</t>
    </r>
  </si>
  <si>
    <r>
      <t xml:space="preserve">1.377 ± 0.001 (@ 20 C)   </t>
    </r>
    <r>
      <rPr>
        <b/>
        <sz val="10"/>
        <color indexed="8"/>
        <rFont val="Calibri"/>
        <family val="2"/>
      </rPr>
      <t xml:space="preserve">Not required (Reduced Test)     </t>
    </r>
  </si>
  <si>
    <r>
      <t xml:space="preserve">≤ 0.005% w/v (NPTM 226)     </t>
    </r>
    <r>
      <rPr>
        <b/>
        <sz val="10"/>
        <color indexed="8"/>
        <rFont val="Calibri"/>
        <family val="2"/>
      </rPr>
      <t xml:space="preserve">Not required (Reduced Test)   </t>
    </r>
    <r>
      <rPr>
        <sz val="10"/>
        <color indexed="8"/>
        <rFont val="Calibri"/>
        <family val="2"/>
      </rPr>
      <t xml:space="preserve">  </t>
    </r>
  </si>
  <si>
    <r>
      <t xml:space="preserve">≥ 99.0% (NPTM 376)                         </t>
    </r>
    <r>
      <rPr>
        <b/>
        <sz val="10"/>
        <color indexed="8"/>
        <rFont val="Calibri"/>
        <family val="2"/>
      </rPr>
      <t>≥ 99.0% (NPTM 376) (Reduced Test)</t>
    </r>
  </si>
  <si>
    <r>
      <t xml:space="preserve">≤ 0.70 mL          </t>
    </r>
    <r>
      <rPr>
        <b/>
        <sz val="10"/>
        <color indexed="8"/>
        <rFont val="Calibri"/>
        <family val="2"/>
      </rPr>
      <t xml:space="preserve">Not required (Reduced Test) </t>
    </r>
    <r>
      <rPr>
        <sz val="10"/>
        <color indexed="8"/>
        <rFont val="Calibri"/>
        <family val="2"/>
      </rPr>
      <t xml:space="preserve">    </t>
    </r>
  </si>
  <si>
    <r>
      <t xml:space="preserve">Match standard, per USP                                  </t>
    </r>
    <r>
      <rPr>
        <b/>
        <sz val="10"/>
        <color indexed="8"/>
        <rFont val="Calibri"/>
        <family val="2"/>
      </rPr>
      <t>Match standard, per USP (Reduced Test)</t>
    </r>
  </si>
  <si>
    <r>
      <t xml:space="preserve">Clear, mobile liquid                                </t>
    </r>
    <r>
      <rPr>
        <b/>
        <sz val="10"/>
        <color indexed="8"/>
        <rFont val="Calibri"/>
        <family val="2"/>
      </rPr>
      <t>Clear, mobile liquid (Reduced test)</t>
    </r>
  </si>
  <si>
    <r>
      <t xml:space="preserve">IPA - Characteristic                                                 </t>
    </r>
    <r>
      <rPr>
        <b/>
        <sz val="10"/>
        <color indexed="8"/>
        <rFont val="Calibri"/>
        <family val="2"/>
      </rPr>
      <t xml:space="preserve">IPA - Characteristic (Reduced Test)     </t>
    </r>
  </si>
  <si>
    <r>
      <t xml:space="preserve">Colorless </t>
    </r>
    <r>
      <rPr>
        <b/>
        <sz val="10"/>
        <color indexed="8"/>
        <rFont val="Calibri"/>
        <family val="2"/>
      </rPr>
      <t>Colorless (Reduced Test)</t>
    </r>
  </si>
  <si>
    <r>
      <t xml:space="preserve">None               </t>
    </r>
    <r>
      <rPr>
        <b/>
        <sz val="10"/>
        <color indexed="8"/>
        <rFont val="Calibri"/>
        <family val="2"/>
      </rPr>
      <t xml:space="preserve">None (Reduced Test)        </t>
    </r>
    <r>
      <rPr>
        <sz val="10"/>
        <color indexed="8"/>
        <rFont val="Calibri"/>
        <family val="2"/>
      </rPr>
      <t xml:space="preserve">                                                                                                                    </t>
    </r>
  </si>
  <si>
    <r>
      <t xml:space="preserve">Analytical - Chem_NY_Isopropyl alcohol 99% USP                                                                    </t>
    </r>
    <r>
      <rPr>
        <b/>
        <sz val="10"/>
        <color theme="1"/>
        <rFont val="Franklin Gothic Book"/>
        <family val="2"/>
        <scheme val="minor"/>
      </rPr>
      <t>Analytical - Chem_NY_Isopropyl alcohol 99% USP_Reduced Test</t>
    </r>
  </si>
  <si>
    <r>
      <t xml:space="preserve">5/17/2013 </t>
    </r>
    <r>
      <rPr>
        <b/>
        <sz val="10"/>
        <color theme="1"/>
        <rFont val="Franklin Gothic Book"/>
        <family val="2"/>
        <scheme val="minor"/>
      </rPr>
      <t>11/22/2013</t>
    </r>
  </si>
  <si>
    <t>Reduced Testing started on 11/22/2013</t>
  </si>
  <si>
    <t>Analytical - SHIP_NY_40K_100_16.5-12.3125-6.1875</t>
  </si>
  <si>
    <t>Analytical - SHIP_NY_32K_100_14.875-9.625-7.625</t>
  </si>
  <si>
    <t>2OP155</t>
  </si>
  <si>
    <t>A430S48</t>
  </si>
  <si>
    <t>Analytical -Tray_NY_10.38-5.00-1.5</t>
  </si>
  <si>
    <t>Tray is to be free of dust, embedded dirt, hair and particulate matter. Part should have a uniform surface apperance, free from color variations, gels,carbon particles,stress cracks,striations and flash.</t>
  </si>
  <si>
    <t>When placed on flat surface,empty tray shall sit and not rock.</t>
  </si>
  <si>
    <t>5OP155TY</t>
  </si>
  <si>
    <t>3OU212</t>
  </si>
  <si>
    <t>Analytical - Chem_Trisodium Citrate Dihydrate USP</t>
  </si>
  <si>
    <t>100.0 +/- 2.0 %</t>
  </si>
  <si>
    <t>Analytical - Chem_NY_Benzocaine USP</t>
  </si>
  <si>
    <t>Analytical - Chem_NY_Methylparaben NF/USP</t>
  </si>
  <si>
    <t>8OM962KA</t>
  </si>
  <si>
    <t>Wet Nap 110ct. Hand &amp; Face Cleans. Wipes Cs. Lbl</t>
  </si>
  <si>
    <t>8OP158CK</t>
  </si>
  <si>
    <t>Target Up &amp; Up CDA 25ct Cleans. Twlts. Pink Grapefruit</t>
  </si>
  <si>
    <t>8OM963KA</t>
  </si>
  <si>
    <t>Wet Nap 110ct. Hands &amp; Face Cleansing Wipes Cs. Lbl</t>
  </si>
  <si>
    <t>8OD024CK</t>
  </si>
  <si>
    <t>Wet Nap 24ct. Fresh Antibacterial Hand Wipes Cs. Lbl</t>
  </si>
  <si>
    <t>8OP025CK</t>
  </si>
  <si>
    <t>Wet Nap 40ct. Citrus Antibacterial Hand Wipes Cs Lbl</t>
  </si>
  <si>
    <t>8OD015CK</t>
  </si>
  <si>
    <t>Wet Nap 24ct. Citrus Antibacterial Hand Wipes Cs Lbl</t>
  </si>
  <si>
    <t>9.0 % - 12.0 % (Dried Basis, USP) Assay as is (Without drying) to report only</t>
  </si>
  <si>
    <t>Spec revised to add NP 7200, LIMS spec remain unchanged since both structures are same</t>
  </si>
  <si>
    <t>Analytical - Label_NY_NP7100/NP7200_3.9659-4.3336</t>
  </si>
  <si>
    <t>Labels are printed in house</t>
  </si>
  <si>
    <t>Analytical - Label_NY_NP7030_10-4.25</t>
  </si>
  <si>
    <t>Apparent Proof (STM 101)</t>
  </si>
  <si>
    <t>189.7- 190.2</t>
  </si>
  <si>
    <t>2OP144</t>
  </si>
  <si>
    <t>6AP10110</t>
  </si>
  <si>
    <t>Cetaphil - Gentle Skin Cleansing Cloths Display Strip</t>
  </si>
  <si>
    <t>6AP471TY</t>
  </si>
  <si>
    <t>Sani Professional - Sani Hands Tray</t>
  </si>
  <si>
    <t>8OP017CK</t>
  </si>
  <si>
    <t>Wet-Nap Citrus Antibacterial Hand Wipes Case Label</t>
  </si>
  <si>
    <t>8OD245CK</t>
  </si>
  <si>
    <t>Wet-Nap Citrus Antibacterial Hand Wipes</t>
  </si>
  <si>
    <r>
      <t>&lt;</t>
    </r>
    <r>
      <rPr>
        <sz val="10"/>
        <color theme="1"/>
        <rFont val="Calibri"/>
        <family val="2"/>
      </rPr>
      <t xml:space="preserve"> 0.5%</t>
    </r>
  </si>
  <si>
    <t>Analytical - Chem_Sodium Chloride USP/NF</t>
  </si>
  <si>
    <t>3OQ028-D</t>
  </si>
  <si>
    <t>Unembossed Spunlaced Nonwoven -50gsm 37 ½”</t>
  </si>
  <si>
    <t>Analytical - Applicator_NY_Unembossed Spunlaced Nonwoven -50gsm 37 ½”</t>
  </si>
  <si>
    <t>0.60 mm +/-0.10 mm (Vendor COA)</t>
  </si>
  <si>
    <t>2590 - 5180</t>
  </si>
  <si>
    <t>775 - 1815</t>
  </si>
  <si>
    <t>37.25- 37.75</t>
  </si>
  <si>
    <t>99.0- 100.5% On dried basis</t>
  </si>
  <si>
    <t>5FH35650</t>
  </si>
  <si>
    <t>8OP026CK</t>
  </si>
  <si>
    <t>Wet-Nap Fresh Antibacterial Hand Wipes Case Lbl.</t>
  </si>
  <si>
    <t>3OP333</t>
  </si>
  <si>
    <t>Spunlaced Nonwoven – 50 gsm – 28.5” - Unembossed</t>
  </si>
  <si>
    <t>3OP334</t>
  </si>
  <si>
    <t>Spunlaced Nonwoven – 50 gsm – 34.25”-Unembossed</t>
  </si>
  <si>
    <t>Analytical - Box_NY_0.020BC_400_14.750-9.500</t>
  </si>
  <si>
    <t>Guillotine Cut Pad</t>
  </si>
  <si>
    <t>4CP02701</t>
  </si>
  <si>
    <t>Ethanol (SDA 3C)</t>
  </si>
  <si>
    <t>95.24 +/- 0.48 %</t>
  </si>
  <si>
    <t>Analytical - Chem_NY_Ethanol-SDA 3C, 190 Proof-Corn Based</t>
  </si>
  <si>
    <t>3OH334</t>
  </si>
  <si>
    <t>Spunlaced Nonwoven – 50 gsm – 7.1” - Unembossed</t>
  </si>
  <si>
    <t>7G4OA940</t>
  </si>
  <si>
    <t>Aloe Vera Gel Powder (200X Conc) RI-3764</t>
  </si>
  <si>
    <t>7F4OA940</t>
  </si>
  <si>
    <t>Decyl Polyglycoside RI-3274</t>
  </si>
  <si>
    <t xml:space="preserve">24 months/ 12 months </t>
  </si>
  <si>
    <t>BASF</t>
  </si>
  <si>
    <t>Analytical - Chem_NY_Decyl Polyglycoside RI-3274                                                                     Analytical - Chem_NY_Decyl Polyglycoside RI-3274_Reassay</t>
  </si>
  <si>
    <t>Pale Yellow to straw (A)</t>
  </si>
  <si>
    <t>Cloudy, viscous liquid free of foreign matter (A)</t>
  </si>
  <si>
    <t>Identical to IR Spectrum of Standard (B)</t>
  </si>
  <si>
    <t>11.5- 12.5 (10% solids in 85:15 v/v H2O:Isopropyl Alcohol (A)</t>
  </si>
  <si>
    <t>48- 55 (B)</t>
  </si>
  <si>
    <t>45- 52 (APAM 6.018)</t>
  </si>
  <si>
    <t>6OA637TR</t>
  </si>
  <si>
    <t>Generic Pallet Cap</t>
  </si>
  <si>
    <t>8OD417CK</t>
  </si>
  <si>
    <t>Wet-Nap Hand &amp; Face Cleansing Wipes</t>
  </si>
  <si>
    <t>8OP155CK</t>
  </si>
  <si>
    <t>Equate Beauty Pink Grapefruit Oil-Free Cleans. Twlts</t>
  </si>
  <si>
    <t>6OP15540</t>
  </si>
  <si>
    <t>Acne Facial Unprinted Shipper</t>
  </si>
  <si>
    <t>7.4375- 7.5625</t>
  </si>
  <si>
    <t>55.6- 68.0</t>
  </si>
  <si>
    <t>7D4OA940</t>
  </si>
  <si>
    <t>Sodium Benzoate RI-0660</t>
  </si>
  <si>
    <t>7J4OA940</t>
  </si>
  <si>
    <t>Natural Kids Apple 485442D RI-125366</t>
  </si>
  <si>
    <t>7K4OA940</t>
  </si>
  <si>
    <t>Sodium Hydroxide Solution 50% – RI-0659</t>
  </si>
  <si>
    <t>7H4OA940</t>
  </si>
  <si>
    <t>Phenoxyethanol 98% Min RI-11921</t>
  </si>
  <si>
    <t>2OD712</t>
  </si>
  <si>
    <t>Grime Boss Touch Screen Wipes</t>
  </si>
  <si>
    <t>5AD71230</t>
  </si>
  <si>
    <t>5KS16225</t>
  </si>
  <si>
    <t>PDI Lemon Glyc Swabsticks</t>
  </si>
  <si>
    <t>Analytical - Chem_NY_Propylparaben USP</t>
  </si>
  <si>
    <t>100.0%+/-2</t>
  </si>
  <si>
    <t>Analytical - Box_NY_0.020WCCN_100_5.0625-1.75-3.0625</t>
  </si>
  <si>
    <t>TT/Ab w/Tab Lock</t>
  </si>
  <si>
    <t>Analytical - Box_NY_0.018SBS_100_4-2.125-6.125</t>
  </si>
  <si>
    <t>Analytical - Box_NY_0.018UCSBS_100_5.0625-1.75-3.0625</t>
  </si>
  <si>
    <t>Analytical - Box_NY_0.016UCSBS_100_5-6.03125-3.03125</t>
  </si>
  <si>
    <t xml:space="preserve">EZ EM X-Ray Wipes </t>
  </si>
  <si>
    <t>Tuck Top / Auto Bottom w/hang tab</t>
  </si>
  <si>
    <t>Analytical - Box_NY_0.018SBS_112_2.3125-1.625-6.0625</t>
  </si>
  <si>
    <t>7O4OA862</t>
  </si>
  <si>
    <t>Delicate Aloe – Givaudan UAC03417/00</t>
  </si>
  <si>
    <t>2DD436</t>
  </si>
  <si>
    <t>PDI Sani Hands 1ct.</t>
  </si>
  <si>
    <t>8OP116CK</t>
  </si>
  <si>
    <t>Analytical - Applicator_NY_28” Rolls Embossed Spunlaced Nonwoven – 45 gsm</t>
  </si>
  <si>
    <t>Free of hard wrinkles and formation uniform embossed with a big dot.</t>
  </si>
  <si>
    <t>40.5- 49.5</t>
  </si>
  <si>
    <t>0.48- 0.61 mm (COA)</t>
  </si>
  <si>
    <t>1591-3563 (COA)</t>
  </si>
  <si>
    <t>1010- 2050 (COA)</t>
  </si>
  <si>
    <t>28- 28.25</t>
  </si>
  <si>
    <t>Analytical - Applicator_NY_55 gsm Unembossed Spunlaced Nonwoven – 6”</t>
  </si>
  <si>
    <t>49.5- 60.5</t>
  </si>
  <si>
    <t>0.52 -0.74 mm</t>
  </si>
  <si>
    <t>4392- 7808</t>
  </si>
  <si>
    <t>992- 2208</t>
  </si>
  <si>
    <t>5.875- 6.125</t>
  </si>
  <si>
    <t>28- 36</t>
  </si>
  <si>
    <t>Analytical - SHIP_NY_32K_100_10.250-6.250-4.750</t>
  </si>
  <si>
    <t>Analytical -Tray_NY_16-4-1.40-30</t>
  </si>
  <si>
    <t>Tray is to be free of dust, embedded dirt, hair and particulate matter. Part should have a uniform surface appearance, free from color variations, stress cracks.</t>
  </si>
  <si>
    <t>When placed on a flat surface, empty tray shall sit flat and not rock.</t>
  </si>
  <si>
    <t>24- 36 gms</t>
  </si>
  <si>
    <t>1.369- 1.431 "</t>
  </si>
  <si>
    <t>3.969- 4.031 "</t>
  </si>
  <si>
    <t>15.969- 16.031 "</t>
  </si>
  <si>
    <t>2FH070</t>
  </si>
  <si>
    <t>5CD43600</t>
  </si>
  <si>
    <t>8OP47401</t>
  </si>
  <si>
    <t>8OP47400</t>
  </si>
  <si>
    <t>Analytical - BL_Sani_01B</t>
  </si>
  <si>
    <t xml:space="preserve">Colorless </t>
  </si>
  <si>
    <t>0.878- 0.888</t>
  </si>
  <si>
    <t>66.5- 73.5</t>
  </si>
  <si>
    <t>Analytical - Label_NY_NP7100/NP7200_5.5625-6.25</t>
  </si>
  <si>
    <t>4BP28401</t>
  </si>
  <si>
    <t>7A4OA940</t>
  </si>
  <si>
    <t>Carbopol 940 RI-0231</t>
  </si>
  <si>
    <t>7O4OA940</t>
  </si>
  <si>
    <t>Simethicone Emulsion AF RI-0167</t>
  </si>
  <si>
    <t>Tocopheryl Acetate-SYN RI-1168</t>
  </si>
  <si>
    <t>7E4OA940</t>
  </si>
  <si>
    <t>Analytical - Misc_Wipe_03B</t>
  </si>
  <si>
    <t xml:space="preserve">Archer Daniels Midland (ADM)
(Southport, NC) S.A Citrique Belge N.V( Distributed by Univar)
</t>
  </si>
  <si>
    <t>Analytical - Chem_NY_Citric Acid Anhydrous - USP</t>
  </si>
  <si>
    <t>Analytical - Applicator_NY_6 1/4" Unembossed Spunlaced Nonwoven
Analytical - REDUCED TESTING_NY_3OU212</t>
  </si>
  <si>
    <t xml:space="preserve">0.55 - 0.73 mm </t>
  </si>
  <si>
    <t>6.0 - 6.50
(Roll width determined with material on roll)</t>
  </si>
  <si>
    <t>6 1/4” Unembossed Spunlaced Nonwoven</t>
  </si>
  <si>
    <t>Free of hard wrinkles. Formation uniform with small dot embossing pattern and rough texture.</t>
  </si>
  <si>
    <t>45- 55</t>
  </si>
  <si>
    <t>0.58 - 0.82 mm
(CoA)</t>
  </si>
  <si>
    <t>2725 - 4465 (COA)</t>
  </si>
  <si>
    <t>668 - 2054 (COA)</t>
  </si>
  <si>
    <t>11.5 - 11.75 (inch)</t>
  </si>
  <si>
    <t>43 - 45 (inch)</t>
  </si>
  <si>
    <t>Analytical - Applicator_NY_11.5” Rolls Embossed Spunlaced Nonwoven – 50 gsm</t>
  </si>
  <si>
    <t>Active Organics, Inc.
(Lewisville, TX)
RITA Corporation
Crystal Lake, IL</t>
  </si>
  <si>
    <t>Similar in character and intensity to standard, Sharp, "sweet vegetable" odor.
(A)</t>
  </si>
  <si>
    <t>Fine granular powder, free of foreign matter.
(A)</t>
  </si>
  <si>
    <t>2 Max (A)</t>
  </si>
  <si>
    <t>4.5 - 7.0 (0.5% w/v aq soln) (A)</t>
  </si>
  <si>
    <t>8.0 Max (B)</t>
  </si>
  <si>
    <t>Analytical - Chem_NY_Delicate Aloe – Givaudan UAC03417/00</t>
  </si>
  <si>
    <t>Brownish red to very slightly yellow</t>
  </si>
  <si>
    <t>Green Floral, Ambery</t>
  </si>
  <si>
    <t>0.9861 - 0.9961         @ 25C</t>
  </si>
  <si>
    <t>1.4559 - 1.4659</t>
  </si>
  <si>
    <t>Analytical - Applicator_NY_Rolls Spunlaced Nonwoven – 75.9 gsm – 5 1/8”</t>
  </si>
  <si>
    <t>Spunlace nonwoven with crepe texture.</t>
  </si>
  <si>
    <t>68.4 - 83.4</t>
  </si>
  <si>
    <t>Min 31 lbf (COA)  Target 38 lbf(COA)</t>
  </si>
  <si>
    <t>Min 16 lbf (COA)  Target 21 lbf(COA)</t>
  </si>
  <si>
    <t>4.875 - 5.375 (inch)</t>
  </si>
  <si>
    <t>42 - 46 (inch)</t>
  </si>
  <si>
    <t>Tensile strength Units are in lbf</t>
  </si>
  <si>
    <t>Analytical - Applicator_NY_Spunlaced Nonwoven – 50 gsm – 28.5” - Unembossed</t>
  </si>
  <si>
    <t>Free of hard wrinkles, formation uniform</t>
  </si>
  <si>
    <t>28.5" +/- 1/4"</t>
  </si>
  <si>
    <t>43 - 47 (inch)</t>
  </si>
  <si>
    <t>Analytical - Applicator_NY_Spunlaced Nonwoven – 50 gsm – 34.25”-Unembossed</t>
  </si>
  <si>
    <t>34.25" +/- 1/4"</t>
  </si>
  <si>
    <t>1.7717 +/- 0.0625"</t>
  </si>
  <si>
    <t>1.9685 +/- 0.0625"</t>
  </si>
  <si>
    <t>P10110</t>
  </si>
  <si>
    <t>Cetaphil Gentle Skin Cleansing Cloths – 10 count Clip Strip</t>
  </si>
  <si>
    <t>2OA941SLI</t>
  </si>
  <si>
    <t>2OC801</t>
  </si>
  <si>
    <t>2OA565R</t>
  </si>
  <si>
    <t>2OA941</t>
  </si>
  <si>
    <t>Target Up &amp; Up Extra Large Cleansing cloths</t>
  </si>
  <si>
    <t>Grime Boss Stove Wipes - 20ct.</t>
  </si>
  <si>
    <t>Philip's Children's Medical Ventures-Sali- Wipes</t>
  </si>
  <si>
    <t xml:space="preserve">Target Up &amp; Up Extra Large Cleans. Solo </t>
  </si>
  <si>
    <t>5AA565TR</t>
  </si>
  <si>
    <t>Grime Boss Stove Wipes Tray</t>
  </si>
  <si>
    <t>5AD712TY</t>
  </si>
  <si>
    <t>Grime Boss Touch Screen Wipes tray</t>
  </si>
  <si>
    <t>NP7600 2OQ001SLI</t>
  </si>
  <si>
    <t>Analytical - Lid_01G</t>
  </si>
  <si>
    <t>Overall width = closed,   Overall length = Open Lid</t>
  </si>
  <si>
    <t>Material must be clean and free of particulate matter.
Lid is to be free of dust, embedded dirt, hair and particulate matter. Part should have a uniform surface appearance, free from color variations, gels, carbon particles, stress cracks, striations.</t>
  </si>
  <si>
    <t>66.4mm +/- 1.0mm</t>
  </si>
  <si>
    <t>80mm +/- 1.0mm</t>
  </si>
  <si>
    <t>Analytical - Box_NY_0.020SBS_125_6.125-2.4375-6.015625</t>
  </si>
  <si>
    <t xml:space="preserve">HYGEA PREMIUM MULTI PURPOSE             </t>
  </si>
  <si>
    <t>Analytical - Lid_NY_NP7600_01C</t>
  </si>
  <si>
    <t xml:space="preserve">2AJ143SLI                          </t>
  </si>
  <si>
    <t>8CP13400</t>
  </si>
  <si>
    <t>8CP13401</t>
  </si>
  <si>
    <t>8BD436KS</t>
  </si>
  <si>
    <t>Analytical - Label_NY_NP7100_4.5-4</t>
  </si>
  <si>
    <t>8CP134CS</t>
  </si>
  <si>
    <t>Analytical - Box_NY_0.018SBS_101_3.875-2-4.75</t>
  </si>
  <si>
    <t>3.875X2X4.75</t>
  </si>
  <si>
    <t>8OD712CK</t>
  </si>
  <si>
    <t>Grime Boss Touchscreen Wipes Case Label</t>
  </si>
  <si>
    <t>8OJ165CK</t>
  </si>
  <si>
    <t>Grime Boss Glass &amp; Surface Wipes Case Label</t>
  </si>
  <si>
    <t>7F4OP230</t>
  </si>
  <si>
    <t>7B4OP661</t>
  </si>
  <si>
    <t>Pemulen TR-2</t>
  </si>
  <si>
    <t>7A4OP661</t>
  </si>
  <si>
    <t>Atopalm Cream</t>
  </si>
  <si>
    <t>7C4OP661</t>
  </si>
  <si>
    <t>Supplier Attestation Letter Received. No Testing required.</t>
  </si>
  <si>
    <t>1.4510 - 1.4610</t>
  </si>
  <si>
    <t>0.9580 - 0.9680</t>
  </si>
  <si>
    <t>Odor
(J&amp;J TM-003589)</t>
  </si>
  <si>
    <t>6OD71230</t>
  </si>
  <si>
    <t>6OJ16530</t>
  </si>
  <si>
    <t>Analytical - Box_NY_0.020BC_5.3125-3.750-10.500</t>
  </si>
  <si>
    <t>40ct Acne Pink Grapefruit Oil Free Sleeve Box</t>
  </si>
  <si>
    <t>Analytical - Box_NY_0.020BC_360_3.8125-4.9375-6.250</t>
  </si>
  <si>
    <t>D/C Glued Sleeve w/2-1" Finger Holes</t>
  </si>
  <si>
    <t>5AA941TY</t>
  </si>
  <si>
    <t>Target Up &amp; UP Extra Large Cleans Cloths</t>
  </si>
  <si>
    <t>8AA430SMS</t>
  </si>
  <si>
    <t>Preparation H Wipes 48's Refill Pack</t>
  </si>
  <si>
    <t>Analytical - Web_NP8512_13.25</t>
  </si>
  <si>
    <t>Print Repeat (inch)</t>
  </si>
  <si>
    <t xml:space="preserve">Equate Beauty Pink Grapefruit Oil Free Cleansing Twlts. </t>
  </si>
  <si>
    <t>Analytical -Tray_NY_14.12-5.87-1.63-36</t>
  </si>
  <si>
    <t>Tray is to be free of dust, embedded dirt, hair and particulate matter. Part should have a uniform surface appearance, free from color variations, gels,carbon particles,stress cracks, striations and flash.</t>
  </si>
  <si>
    <t>1.605 - 1.655"</t>
  </si>
  <si>
    <t>5.845 - 5.895"</t>
  </si>
  <si>
    <t>14.095 - 14.145"</t>
  </si>
  <si>
    <t>6OQ235R25</t>
  </si>
  <si>
    <t>Facial Unprinted Shipper</t>
  </si>
  <si>
    <t>Analytical - SHIP_NY_32K_100_14.5-6-7.5</t>
  </si>
  <si>
    <t>Analytical - Box_NY_0.018SBS_47B_3.9375-3.25-5.8125</t>
  </si>
  <si>
    <t>2CB6038</t>
  </si>
  <si>
    <t>2AJ143</t>
  </si>
  <si>
    <t>Hygea Premium Multi Purpose Washcloths</t>
  </si>
  <si>
    <t>Analytical - Box_NY_0.020WCN_307_3.75-6.25-4.875</t>
  </si>
  <si>
    <t>Open Top/Auto bottom taperred Tray</t>
  </si>
  <si>
    <t>3.75X6.25X4.875</t>
  </si>
  <si>
    <t>5OQ5019SL</t>
  </si>
  <si>
    <t>4X(3x40ct) Sensitive Skin w/Solo</t>
  </si>
  <si>
    <t>Analytical - Box_NY_0.018BC_220_6.59375-3.53125-7.5</t>
  </si>
  <si>
    <t xml:space="preserve">6.59375x3.53125 x7.5 </t>
  </si>
  <si>
    <t>NP7600  2AA180LI</t>
  </si>
  <si>
    <t>2AJ213SLI</t>
  </si>
  <si>
    <t>Analytical - Lid_NY_NP7600_22A</t>
  </si>
  <si>
    <t>5AG567TR</t>
  </si>
  <si>
    <t>Grime Boss Furniture Wipes Tray</t>
  </si>
  <si>
    <t>5AJ165TY</t>
  </si>
  <si>
    <t>Grime Boss Glass and Surface Wipes Tray</t>
  </si>
  <si>
    <t>Analytical - Box_NY_0.024WCN_303_5.5-7.125-7.625</t>
  </si>
  <si>
    <t>OT / AB tapered Tray w/Double Front</t>
  </si>
  <si>
    <t>5.5x7.125x7.625</t>
  </si>
  <si>
    <t>415-A</t>
  </si>
  <si>
    <t>Analytical - Box_NY_0.024WCN_307_4.4375-5.875-10</t>
  </si>
  <si>
    <t>4.4375x5.875x10</t>
  </si>
  <si>
    <t>2AS420</t>
  </si>
  <si>
    <t>PDI Povidone-Iodine Swab 1's</t>
  </si>
  <si>
    <t>2HS162</t>
  </si>
  <si>
    <t>PDI Lemon Glycerine Swab 3's</t>
  </si>
  <si>
    <t>8CQ85901</t>
  </si>
  <si>
    <t>Sani Cloth Plus 65ct. Canada</t>
  </si>
  <si>
    <t>8DQ859CK</t>
  </si>
  <si>
    <t>Analytical - Label_NY_NP7030_9-7</t>
  </si>
  <si>
    <t>6EJ14143</t>
  </si>
  <si>
    <t>Hygea Premium Multi Purpose</t>
  </si>
  <si>
    <t>Analytical - SHIP_NY_44K_100_16.5-10.875-5.5</t>
  </si>
  <si>
    <t>416-A</t>
  </si>
  <si>
    <t>Analytical - Box_NY_0.024WCK_111_5.25-6.25-8.625/3.5</t>
  </si>
  <si>
    <t>Analytical - Box_NY_0.020WCN_303_4.75-6.6875-6.09375</t>
  </si>
  <si>
    <t>4.75x6.6875x 6.09375</t>
  </si>
  <si>
    <t>6OA605CB</t>
  </si>
  <si>
    <t>Unprinted Corner Board</t>
  </si>
  <si>
    <t>0.225 Pressed Fibre Board</t>
  </si>
  <si>
    <t>Analytical - Ship_NY_NA_230_3-3-38_0.225</t>
  </si>
  <si>
    <t>Analytical - SHIP_NY_32SBS_240_11.0625x15.0625x2</t>
  </si>
  <si>
    <t>Analytical - SHIP_NY_32K_100_11-11-7.75</t>
  </si>
  <si>
    <t>14.25 - 15.75</t>
  </si>
  <si>
    <t>Analytical - Applicator_NY_Spunlaced Nonwoven - 50 gsm - 7.1"
Analytical - REDUCED TESTING_NY_3OH334</t>
  </si>
  <si>
    <t>Free of hard wrinkles, and formation uniform.</t>
  </si>
  <si>
    <t>0.50 - 0.70 mm</t>
  </si>
  <si>
    <t>3338 - 5392 g/in</t>
  </si>
  <si>
    <t>925 - 1643 g/in</t>
  </si>
  <si>
    <t>6.975" - 7.225"</t>
  </si>
  <si>
    <t>28" - 32"</t>
  </si>
  <si>
    <t>P16125</t>
  </si>
  <si>
    <t>Up &amp; Up Grapefruit Acne Wipes-25ct</t>
  </si>
  <si>
    <t>1694 - 3030</t>
  </si>
  <si>
    <t>231 - 745</t>
  </si>
  <si>
    <t>3OA435</t>
  </si>
  <si>
    <t>50 gsm, Hydroentangled Nonwoven - 11 1/4"</t>
  </si>
  <si>
    <t>Analytical - Applicator_NY_50gsm,Hydroentangled Nonwoven-11 1/4"</t>
  </si>
  <si>
    <t>44 - 56</t>
  </si>
  <si>
    <t>529 uM +/-10% (COA)</t>
  </si>
  <si>
    <t>&gt;=200 (g/in, CoA)</t>
  </si>
  <si>
    <t>&gt;=181 (g/in, CoA)</t>
  </si>
  <si>
    <t>11.125 - 11.375 (inch)</t>
  </si>
  <si>
    <t>D01524</t>
  </si>
  <si>
    <t>24ct BZK Citrus Packettes Box</t>
  </si>
  <si>
    <t>Analytical - BZKCitrus_01C</t>
  </si>
  <si>
    <t>0.12-0.22</t>
  </si>
  <si>
    <t>4BA23401</t>
  </si>
  <si>
    <t>Analytical - BL_MUR_04B</t>
  </si>
  <si>
    <t>0.853 - 0.943     NPTM 392</t>
  </si>
  <si>
    <t>0.120 - 0.170   NPTM 392</t>
  </si>
  <si>
    <t>MUR Solution - Paraben Free</t>
  </si>
  <si>
    <t>5DH22018</t>
  </si>
  <si>
    <t>2OD024</t>
  </si>
  <si>
    <t>8OD243CK</t>
  </si>
  <si>
    <t>Wet-Nap Fresh Antibacterial Hand Wipes</t>
  </si>
  <si>
    <t>6CC22370</t>
  </si>
  <si>
    <t>PDI Hygea Sterile Saline</t>
  </si>
  <si>
    <t>6KS16225</t>
  </si>
  <si>
    <t>PDI Lemon Glyc Swab 3 's</t>
  </si>
  <si>
    <t>Analytical - SHIP_NY_32K_100_11.125-6.375-10.375</t>
  </si>
  <si>
    <t>P14425</t>
  </si>
  <si>
    <t>Safeway Grapefruit Acne Wipes - 25ct</t>
  </si>
  <si>
    <t>12.1- 16.4</t>
  </si>
  <si>
    <t>0.07 - 0.12</t>
  </si>
  <si>
    <t>0.004 - 0.026</t>
  </si>
  <si>
    <t>50.0% (+/- 5)  (TM 393)</t>
  </si>
  <si>
    <t>TM 393 added</t>
  </si>
  <si>
    <t>50.0% (+/- 5) (TM393)</t>
  </si>
  <si>
    <t>ADDED TM 393 BME</t>
  </si>
  <si>
    <t>Analytical - SHIP_NY_32K_100_11.625-7.875-7.5</t>
  </si>
  <si>
    <t>5AD47030</t>
  </si>
  <si>
    <t>AAFES Exchange Select Lens Cleaning Wipes 30ct</t>
  </si>
  <si>
    <t>2OD470</t>
  </si>
  <si>
    <t>AAFES Exchange Select Lense Cleaning Wipes</t>
  </si>
  <si>
    <t>8OD470CK</t>
  </si>
  <si>
    <t>Exchange Select Lens Cleaning Wipes</t>
  </si>
  <si>
    <t>8OA565CK</t>
  </si>
  <si>
    <t>Grime Boss Stove Wipes Case Label</t>
  </si>
  <si>
    <t>6OA557TY</t>
  </si>
  <si>
    <t>12x60ct MTT Club Cap</t>
  </si>
  <si>
    <t>add TM 393</t>
  </si>
  <si>
    <t>50.0% (+/- 5) (TM 393)</t>
  </si>
  <si>
    <t>Analytical - Prep-H_01C</t>
  </si>
  <si>
    <t>add TM393</t>
  </si>
  <si>
    <t>D02424</t>
  </si>
  <si>
    <t>24ct BZK Fresh Packettes Box</t>
  </si>
  <si>
    <t>Analytical - BZKFresh_01C</t>
  </si>
  <si>
    <t>P15825</t>
  </si>
  <si>
    <t>6OD01524</t>
  </si>
  <si>
    <t>Walmart Wet Nap Unprinted Shipper</t>
  </si>
  <si>
    <t>Analytical - SHIP_NY_32K_100_8.25-6.25-4.6875</t>
  </si>
  <si>
    <t>3OP230</t>
  </si>
  <si>
    <t>Free of odor, except from typical fiber smell</t>
  </si>
  <si>
    <t>Smooth, Free of hard wrinkles and formation uniform embossed with a 3mm circular dot pattern.</t>
  </si>
  <si>
    <t>36.3 - 36.7 (inch)</t>
  </si>
  <si>
    <t>10 - 18 kGy</t>
  </si>
  <si>
    <t>Elongation % Dry MD</t>
  </si>
  <si>
    <t>Elongation % Dry CD</t>
  </si>
  <si>
    <t>6OP01784</t>
  </si>
  <si>
    <t>6x40 Canister Unprinted Shipper</t>
  </si>
  <si>
    <t>Analytical - SHIP_NY_29K_100_10-6.750-7</t>
  </si>
  <si>
    <t>7O4OP230</t>
  </si>
  <si>
    <t>7C4OP230</t>
  </si>
  <si>
    <t>8AB512CL</t>
  </si>
  <si>
    <t>6OH124CK</t>
  </si>
  <si>
    <t>2OJ165</t>
  </si>
  <si>
    <t>Grime Boss Glass &amp; Surface Wipes - 30ct</t>
  </si>
  <si>
    <t>Analytical - Web_NP8535_14</t>
  </si>
  <si>
    <t xml:space="preserve">3338 - 5392 </t>
  </si>
  <si>
    <t xml:space="preserve">925 - 1643 </t>
  </si>
  <si>
    <t>2OP017LI</t>
  </si>
  <si>
    <t>Tall Cup Canister Lid - Transluscent Orange.</t>
  </si>
  <si>
    <t>Orange PMS#1505</t>
  </si>
  <si>
    <t>Lid is to be free of dust, embedded dirt, hair and particulate matter. Part should have a uniform surface appearance, free from color variations, gels, carbon particles, stress cracks, striations and flash.</t>
  </si>
  <si>
    <t>3OA630</t>
  </si>
  <si>
    <t>Applicator 8" Embossed Spunlaced Nonwoven</t>
  </si>
  <si>
    <t>Analytical - Applicator_8" Embossed Spunlaced Nonwoven</t>
  </si>
  <si>
    <t>0.57 - 0.77 mm</t>
  </si>
  <si>
    <t>Analytical - Lid_NY_NP7600_22B</t>
  </si>
  <si>
    <t>66.5 - 73.5
(TM314)</t>
  </si>
  <si>
    <t>Rev. 7</t>
  </si>
  <si>
    <t>8OA565CLF</t>
  </si>
  <si>
    <t>Clear Reseal Label</t>
  </si>
  <si>
    <t>2OP116LI</t>
  </si>
  <si>
    <t>Tall Cup Canister Lid - Transluscent Teal.</t>
  </si>
  <si>
    <t>Analytical - Label_NY_NP7700_2.625-5.375</t>
  </si>
  <si>
    <t>Black eye mark is to print on the liner.</t>
  </si>
  <si>
    <t>8CP159CS</t>
  </si>
  <si>
    <t>0.48 - 0.52 (NPTM 234/434)</t>
  </si>
  <si>
    <t>0.25 – 0.29 (NPTM 234/434)</t>
  </si>
  <si>
    <t>0.33 - 0.35 (NPTM 234/434)</t>
  </si>
  <si>
    <t>P02640</t>
  </si>
  <si>
    <t>40ct. BZK Fresh Canister</t>
  </si>
  <si>
    <t>7B4OP230</t>
  </si>
  <si>
    <t>Cosvat (Elestab CPN Ultra Pure)</t>
  </si>
  <si>
    <t>Analytical - Chem_NY_Cosvat (Elestab CPN Ultra Pure)</t>
  </si>
  <si>
    <t>BASF France
(Pulnoy, France)                                                                                                                                                                                                                Vivimed Labs LTD, Narsapur Mandal, India</t>
  </si>
  <si>
    <t>12 months / 24 months                     24 months/48 months</t>
  </si>
  <si>
    <t>Solvay
(University Park, IL)</t>
  </si>
  <si>
    <t>P02540</t>
  </si>
  <si>
    <t>7D4OP230</t>
  </si>
  <si>
    <t>C80100</t>
  </si>
  <si>
    <t>2OD015</t>
  </si>
  <si>
    <t>0.48 - 0.56   (TM234/TM434)</t>
  </si>
  <si>
    <t>54.5 - 56.7 (TM234/TM323)</t>
  </si>
  <si>
    <t>Analytical - SHIP_NY_32K_100_9.75-6.4375-7.125</t>
  </si>
  <si>
    <t>P11640</t>
  </si>
  <si>
    <t>2000 – 2500 cps (APAM 3.036-3)
(1% aqueous
sol’n)
(B)</t>
  </si>
  <si>
    <t>Acidity    (APAM 5.000-1)</t>
  </si>
  <si>
    <t>7O4OP167</t>
  </si>
  <si>
    <t>Clearasil NBE International Aromatic 01-13-5144</t>
  </si>
  <si>
    <t>Analytical - Chem_NY_Clearasil NBE International Aromatic 01-13-5144</t>
  </si>
  <si>
    <t>International Aromatics, Inc. 200 Anderson Avenue.</t>
  </si>
  <si>
    <t>Clear to Straw Liquid</t>
  </si>
  <si>
    <t>1.4620 - 1.4820</t>
  </si>
  <si>
    <t>1.0561 - 1.0761</t>
  </si>
  <si>
    <t>4AQ16801</t>
  </si>
  <si>
    <t>Sensitive Skin B5-Paraben-Free</t>
  </si>
  <si>
    <t>Analytical - BL_sensitive skin_01</t>
  </si>
  <si>
    <t>P01740</t>
  </si>
  <si>
    <t>40ct. BZK Citrus Canister</t>
  </si>
  <si>
    <t>P471PT</t>
  </si>
  <si>
    <t>Sani Hands 300 count for Costco US</t>
  </si>
  <si>
    <t>Q483BK</t>
  </si>
  <si>
    <t>Target Eye MUR Pads-30 count Bulk</t>
  </si>
  <si>
    <t>5BA56448</t>
  </si>
  <si>
    <t>Target Gentle Medicated Wipes</t>
  </si>
  <si>
    <t>Analytical - Box_NY_0.018SBS_122_3.5-3.375-5.625</t>
  </si>
  <si>
    <t>2LB114</t>
  </si>
  <si>
    <t>2AB512</t>
  </si>
  <si>
    <t>2AS423</t>
  </si>
  <si>
    <t>8BD454CK</t>
  </si>
  <si>
    <t>Nice'n Clean Lens Wipes-30ct Case Label</t>
  </si>
  <si>
    <t>Analytical - Label_NY_NP7100/NP7200_6-3.75</t>
  </si>
  <si>
    <t>8OA940RL</t>
  </si>
  <si>
    <t>Avon Naturals Kids Hand &amp; Face Wipes Reseal.</t>
  </si>
  <si>
    <t>Analytical - Label_NY_NP9800_2.25-4.25</t>
  </si>
  <si>
    <t>8OG301CS</t>
  </si>
  <si>
    <t>Grime Boss Duster Kit Case Label</t>
  </si>
  <si>
    <t>7E4OP230</t>
  </si>
  <si>
    <t>Pass                          (TM 409)</t>
  </si>
  <si>
    <t>5OJ165SL</t>
  </si>
  <si>
    <t>30ct GB HH Multi Tray Sleeve</t>
  </si>
  <si>
    <t>Analytical - Box_NY_0.020BC_222_7.6875-7.1875-5.500</t>
  </si>
  <si>
    <t>Diecut Glued Sleeve w/ DT &amp; 4 fingerholes</t>
  </si>
  <si>
    <t>EZ Mammo Wipe</t>
  </si>
  <si>
    <t>Analytical - Web_NP8535_13</t>
  </si>
  <si>
    <t>7M4OP027</t>
  </si>
  <si>
    <t>Benzalkonium Chloride 50% - USP</t>
  </si>
  <si>
    <t>Analytical - Chem_NY_Benzalkonium Chloride 50% -USP</t>
  </si>
  <si>
    <t>FeF Chemicals A/S                                                               Koge, Denmark</t>
  </si>
  <si>
    <t xml:space="preserve">47.5 - 52.5% </t>
  </si>
  <si>
    <t>Passes Test                      USP/NF</t>
  </si>
  <si>
    <t>C14 Content: Min 20.0%
C12 Content: Min 40.0%
C12+C14 Content: Min 70.0%</t>
  </si>
  <si>
    <t>8OA941CK</t>
  </si>
  <si>
    <t>Up&amp;Up Extra Large Cleans. Cloth Case Label</t>
  </si>
  <si>
    <t>P474PT</t>
  </si>
  <si>
    <t>Sani Hands 300 count for Costco Mexico</t>
  </si>
  <si>
    <t>2CQ496</t>
  </si>
  <si>
    <t>NNC Baby Wipes Scented 12ct</t>
  </si>
  <si>
    <t>Analytical - Web_NP8508_11.125</t>
  </si>
  <si>
    <t>2OM157R</t>
  </si>
  <si>
    <t>Generic 72ct Web</t>
  </si>
  <si>
    <t>Analytical - Web_NP8530_15.5</t>
  </si>
  <si>
    <t>8OG126CS</t>
  </si>
  <si>
    <t>Grime Boss Floor Pads 12ct case Label</t>
  </si>
  <si>
    <t>8OA119CPL</t>
  </si>
  <si>
    <t>Up&amp;Up Target Toddler Wipes Flushable 288ct.</t>
  </si>
  <si>
    <t>Analytical - Label_NY_NP7030_10.5-5.25</t>
  </si>
  <si>
    <t>8OA582CK</t>
  </si>
  <si>
    <t>Grime Boss Hand Wipes With Power Case Label</t>
  </si>
  <si>
    <t>8OG302CS</t>
  </si>
  <si>
    <t>Grime Boss Basics 360 Duster Kit Case Label</t>
  </si>
  <si>
    <t>8OG127CS</t>
  </si>
  <si>
    <t>Grime Boss Basics Floor Pad Refills Case Label</t>
  </si>
  <si>
    <t>7O4OQ268</t>
  </si>
  <si>
    <t>Euxyl K703</t>
  </si>
  <si>
    <t>1.539 - 1.543   @20C</t>
  </si>
  <si>
    <t>1.124 - 1.128  @20C</t>
  </si>
  <si>
    <t>Analytical - Chem_NY_Euxyl K703</t>
  </si>
  <si>
    <t xml:space="preserve">0.58 - 0.82 mm </t>
  </si>
  <si>
    <t xml:space="preserve">2825 - 4365 </t>
  </si>
  <si>
    <t xml:space="preserve">668 - 2054 </t>
  </si>
  <si>
    <t>31.75 - 32.25</t>
  </si>
  <si>
    <t>3AP135</t>
  </si>
  <si>
    <t>32" Rolls Embossed Spunlaced Nonwoven-50 gsm</t>
  </si>
  <si>
    <t>Analytical - Applicator_NY_32" Rolls Embossed Spunlaced Nonwoven-50 gsm</t>
  </si>
  <si>
    <t>4CQ18105</t>
  </si>
  <si>
    <t>Triple Tea - Paraben Free</t>
  </si>
  <si>
    <t>Analytical - BL_Triple Tea_01</t>
  </si>
  <si>
    <t>4CA49001</t>
  </si>
  <si>
    <t>Improved Fresh Consumer Sani Alt 9480-5</t>
  </si>
  <si>
    <t>Analytical - BL_Sani Alt_01</t>
  </si>
  <si>
    <t>8OG129CS</t>
  </si>
  <si>
    <t>Grime Boss Basics Duster Refill Case Label</t>
  </si>
  <si>
    <t>8OG133CS</t>
  </si>
  <si>
    <t>Grime Boss Basics 360 Duster Refill Case Label</t>
  </si>
  <si>
    <t>8OA127UC</t>
  </si>
  <si>
    <t>NNC Moist Toilet Tissue Twin Pack Case Label</t>
  </si>
  <si>
    <t>8AA619SU</t>
  </si>
  <si>
    <t>Equate Beauty Exfoliating Cleansing Twlts 60ct.</t>
  </si>
  <si>
    <t>8AA613KS</t>
  </si>
  <si>
    <t>Equate Beauty Original Cleansing Twlts 120ct.</t>
  </si>
  <si>
    <t>8AA613SU</t>
  </si>
  <si>
    <t>Equate Beauty Original Cleansing Twlts 60ct.</t>
  </si>
  <si>
    <t>8OM005PL</t>
  </si>
  <si>
    <t>Target PIPO Pallet Placard</t>
  </si>
  <si>
    <t>Analytical - Label_NY_11-8.5</t>
  </si>
  <si>
    <t>3AD239</t>
  </si>
  <si>
    <t>Analytical - Applicator_NY_55 gsm Unembossed Spunlaced Nonwoven  6”</t>
  </si>
  <si>
    <t>12.0- 16.3 (W/W)</t>
  </si>
  <si>
    <t xml:space="preserve">3AU120                             </t>
  </si>
  <si>
    <t>Applicator 10" Embossed Spunlaced Nonwoven - 45 gsm</t>
  </si>
  <si>
    <t>Analytical - Applicator_NY_ 10" Embossed Spunlaced Nonwoven - 45 gsm</t>
  </si>
  <si>
    <t>3336 – 4364</t>
  </si>
  <si>
    <t>2003 – 2413</t>
  </si>
  <si>
    <t xml:space="preserve">3AU125                             </t>
  </si>
  <si>
    <t>Applicator - 6 1/4" Unembossed Spunlaced Nonwoven</t>
  </si>
  <si>
    <t>Analytical - Applicator_NY_ 6 1/4" Unembossed Spunlaced Nonwoven</t>
  </si>
  <si>
    <t>3CC124</t>
  </si>
  <si>
    <t>Analytical - Applicator_NY_89.7 gsm Rayon/ Polypropylene
Analytical - REDUCED TESTING_NY_3CC124</t>
  </si>
  <si>
    <t>4AQ03801</t>
  </si>
  <si>
    <t>Retinol &amp; Collagen - Paraben-Free</t>
  </si>
  <si>
    <t>Analytical - BL_Retinol_01</t>
  </si>
  <si>
    <t>3AM452-G</t>
  </si>
  <si>
    <t>Rolls Embossed Spunlaced Nonwoven-32"</t>
  </si>
  <si>
    <t>Analytical - Applicator_NY_Rolls Embossed Spunlaced Nonwoven-32"</t>
  </si>
  <si>
    <t>3767 - 6553</t>
  </si>
  <si>
    <t>1020 - 1768</t>
  </si>
  <si>
    <t>31.875 - 32.125 inch</t>
  </si>
  <si>
    <t>48 - 60 inch</t>
  </si>
  <si>
    <t>Moisture %               (TM 703)</t>
  </si>
  <si>
    <t>4.0 - 8.0</t>
  </si>
  <si>
    <t>4BQ51601</t>
  </si>
  <si>
    <t>Hydrating - Paraben - Free</t>
  </si>
  <si>
    <t>7A4OP230</t>
  </si>
  <si>
    <t>Givaudan                                                                             Labrit, France</t>
  </si>
  <si>
    <t>2OA961CS</t>
  </si>
  <si>
    <t>Clamshell Travel Pack for Wet Wipes</t>
  </si>
  <si>
    <t>Analytical - Clamshell_NY_218.4-119.5-28.8-55</t>
  </si>
  <si>
    <t>Pearl White</t>
  </si>
  <si>
    <t>Clamshell is to be free of dust, embedded dirt, hair and particulate matter. Part should have a uniform surface appearance, free from color variations, gels,carbon particles,stress cracks, striations and flash.</t>
  </si>
  <si>
    <t>Meet the specs</t>
  </si>
  <si>
    <t>217.4 - 219.4 mm (cover)</t>
  </si>
  <si>
    <t>118.5 - 120.5 mm  (Cover)</t>
  </si>
  <si>
    <t>53.0 - 57.0 gms</t>
  </si>
  <si>
    <t>27.8 - 29.8 mm (Cover)</t>
  </si>
  <si>
    <t>0.54 - 0.62 mm</t>
  </si>
  <si>
    <t>1325 – 1992</t>
  </si>
  <si>
    <t>3BQ472</t>
  </si>
  <si>
    <t>Applicator - 32" Embossed Spunlaced Nonwoven</t>
  </si>
  <si>
    <t>Analytical-Applicator_NY_ 32" Embossed Spunlaced Nonwoven</t>
  </si>
  <si>
    <t>3OA322</t>
  </si>
  <si>
    <t>Rolls Embossed Spunlaced Nonwoven 40 gsm-11 1/2"</t>
  </si>
  <si>
    <t>Analytical-Applicator_NY_Rolls Embossed Spunlaced Nonwoven 40 gsm-11 1/2"</t>
  </si>
  <si>
    <t>Very slight</t>
  </si>
  <si>
    <t>0.46 - 0.56 mm (CoA)</t>
  </si>
  <si>
    <t>1200 - 3200</t>
  </si>
  <si>
    <t>430 - 1030</t>
  </si>
  <si>
    <t>43 - 46 inch</t>
  </si>
  <si>
    <t>36.85 - 48.30 gms</t>
  </si>
  <si>
    <t>Analytical - BL_Hydrating_01</t>
  </si>
  <si>
    <t>4OP16701</t>
  </si>
  <si>
    <t>Acne Facial - Clearasil NBE</t>
  </si>
  <si>
    <t>Analytical - BL_Acne Facial_01A</t>
  </si>
  <si>
    <t>4CA52201</t>
  </si>
  <si>
    <t>Improved Orange Consumer Sani Alt 9480-5</t>
  </si>
  <si>
    <t>Analytical - BL_Sani Alt_02</t>
  </si>
  <si>
    <t>0.41 ± 0.015</t>
  </si>
  <si>
    <t>4OM43401</t>
  </si>
  <si>
    <t>Lavender Baby Wipe Solution</t>
  </si>
  <si>
    <t>Analytical - BL_Baby_01C</t>
  </si>
  <si>
    <t>Fresh Clean, Flowery</t>
  </si>
  <si>
    <t>4OM42201</t>
  </si>
  <si>
    <t>Shea Butter Baby Wipe Solution</t>
  </si>
  <si>
    <t>Analytical - BL_Baby_01D</t>
  </si>
  <si>
    <t xml:space="preserve">Fresh Clean, Powdery/Creamy </t>
  </si>
  <si>
    <t>2AD015</t>
  </si>
  <si>
    <t>6BD33333</t>
  </si>
  <si>
    <t>Analytical - SHIP_NY_32K_100_21-12.5-10.5</t>
  </si>
  <si>
    <t>7O4OM434</t>
  </si>
  <si>
    <t>Lavender Fragrance</t>
  </si>
  <si>
    <t>1.4700 +/- 0.0100</t>
  </si>
  <si>
    <t>1.0443 +/- 0.0100</t>
  </si>
  <si>
    <t>Analytical - Chem_NY_Lavender Fragrance</t>
  </si>
  <si>
    <t>7C4OA940</t>
  </si>
  <si>
    <t>Propylene Glycol - RI-0570</t>
  </si>
  <si>
    <t>Analytical - Chem_NY_Propylene Glycol-RI-0570</t>
  </si>
  <si>
    <t>1. Dow Chemical (Freeport, TX)
2. Huntsman (The Woodlands, TX)</t>
  </si>
  <si>
    <t>Passes Test (max 0.0007)</t>
  </si>
  <si>
    <t>% of Water      APAM 6.018</t>
  </si>
  <si>
    <t>0.2 Max</t>
  </si>
  <si>
    <t>Passes Test (Max 0.006)</t>
  </si>
  <si>
    <t>P66672</t>
  </si>
  <si>
    <t>150ct Sani Hands Basics Fragrance Free</t>
  </si>
  <si>
    <t>Analytical - BZKQuat_01A</t>
  </si>
  <si>
    <t>Quat/Alcohol</t>
  </si>
  <si>
    <t>4OP66601</t>
  </si>
  <si>
    <t>Fragrance Free Antibacterial Formula</t>
  </si>
  <si>
    <t>Analytical - BL_NY_AntiBac_01A(Quat base)</t>
  </si>
  <si>
    <t>Quat base</t>
  </si>
  <si>
    <t>P23872</t>
  </si>
  <si>
    <t>Thermo-San Food Contact Sanitizing Wipes</t>
  </si>
  <si>
    <t>Analytical - Sani_10(Thermo-San)</t>
  </si>
  <si>
    <t>Neutral/Non-descript</t>
  </si>
  <si>
    <t>4OA94001</t>
  </si>
  <si>
    <t>Avon Naturals Kids Amazing Apple Solution</t>
  </si>
  <si>
    <t>Analytical - BL_MUR_Avon Natural</t>
  </si>
  <si>
    <t>To Match Standard-off-white</t>
  </si>
  <si>
    <t>0.9900 – 1.0300</t>
  </si>
  <si>
    <t>240 cps (Max)</t>
  </si>
  <si>
    <t>Positive (APAM 9.546)</t>
  </si>
  <si>
    <t>If requested by AVON   92.5 - 96.5</t>
  </si>
  <si>
    <t>Sodium Benzoate  APAM 9.546</t>
  </si>
  <si>
    <t>8DP15901</t>
  </si>
  <si>
    <t>8CP15900</t>
  </si>
  <si>
    <t>Q962S30</t>
  </si>
  <si>
    <t>Canada Target Eye MUR Pads-30 count Bulk</t>
  </si>
  <si>
    <t>Analytical -Target_ Mur_01A</t>
  </si>
  <si>
    <t>3OQ850</t>
  </si>
  <si>
    <t>Applicator Thermal Bonded Nonwoven-37 1/2"</t>
  </si>
  <si>
    <t>Analytical - Applicator_NY_Thermal Bonded Nonwoven-37 1/2"</t>
  </si>
  <si>
    <t>0.35- 0.45 mm (COA)</t>
  </si>
  <si>
    <t>2054- 4108 g/inch  40 -80 N/50mm</t>
  </si>
  <si>
    <t>513- 1130 g/inch    10- 22 N/50mm</t>
  </si>
  <si>
    <t>44- 47</t>
  </si>
  <si>
    <t>38.0- 42.0</t>
  </si>
  <si>
    <t>4.0 - 6.5</t>
  </si>
  <si>
    <t>4OP56301</t>
  </si>
  <si>
    <t>DBI Pillow Pack Solution FG003232</t>
  </si>
  <si>
    <t>Analytical - BL_DBI Pillow</t>
  </si>
  <si>
    <t>3.0 - 7.0</t>
  </si>
  <si>
    <t>8OP02901</t>
  </si>
  <si>
    <t>Exchange Select Disinfecting Surface Wipes 75ct</t>
  </si>
  <si>
    <t>Analytical - Label_NY_NP7100/NP7200_5.25-6.25</t>
  </si>
  <si>
    <t>8OP02900</t>
  </si>
  <si>
    <t>8OP029CK</t>
  </si>
  <si>
    <t>EXSEL Disinfecting Surface Wipes 75ct</t>
  </si>
  <si>
    <t>5AP155SL</t>
  </si>
  <si>
    <t>Walmart Equate Beauty Acne</t>
  </si>
  <si>
    <t>Analytical - Box_NY_0.020BC_110_5.3125-3.750-10.500</t>
  </si>
  <si>
    <t>8AS423CL</t>
  </si>
  <si>
    <t>PDI Povidone Iodine Swab 3's CDA</t>
  </si>
  <si>
    <t>Methylisothiazolinone TM348</t>
  </si>
  <si>
    <t>Analytical - BL_sinking_01</t>
  </si>
  <si>
    <t>4KA49301</t>
  </si>
  <si>
    <t>MTT Sinking liquid</t>
  </si>
  <si>
    <t>Analytical - Chem_NY_Aloe Vera Gel Powder (200X Conc) RI-3764                                                    Analytical-chem_Aloe vera Gel Powder (200 X conc) RI-3764_Reassay</t>
  </si>
  <si>
    <r>
      <t>(A): ATR and 12 M</t>
    </r>
    <r>
      <rPr>
        <sz val="10"/>
        <color theme="1"/>
        <rFont val="Franklin Gothic Book"/>
        <family val="2"/>
        <scheme val="minor"/>
      </rPr>
      <t xml:space="preserve">
(B): ATR</t>
    </r>
  </si>
  <si>
    <t>Analytical-Chem_NY_Natural Kids Apple 485442D RI-125366</t>
  </si>
  <si>
    <t>Firmenich                                                                            Plainsboro, New Jesrsy</t>
  </si>
  <si>
    <t>AVON letter</t>
  </si>
  <si>
    <t>B.F Goodrich, Cleveland, Ohio &amp; Calvert city, Kentucky.                                                                           3-V chemical corp. Italy.                                                                    RITA corp. Crystal Lake, IL</t>
  </si>
  <si>
    <t>Chalky White</t>
  </si>
  <si>
    <t>Similar in character and intensity to standard, no more than slightly acidic odor.</t>
  </si>
  <si>
    <t>Light powder, free of foreign matter</t>
  </si>
  <si>
    <t>6.0 - 8.0</t>
  </si>
  <si>
    <t>Viscosity
(APAM 3.036 /APAM 3.030-3)</t>
  </si>
  <si>
    <t>40000 - 47000                                     (0.5%soln spd#7@20rpm)</t>
  </si>
  <si>
    <t>Absorption      @284nm       USP</t>
  </si>
  <si>
    <t>3.95 - 4.40</t>
  </si>
  <si>
    <t>DSM Nutritionals, Parsippany, NJ                                       BASF Corp, Ludwigshafen, Germany                                          EMD Chemicals. Darmstadt, Germany</t>
  </si>
  <si>
    <t>Color (Gardner) APAM 3.100-2/APAM 3.1003</t>
  </si>
  <si>
    <t>Similar in character and intensity to standard, Slight sweet odor.</t>
  </si>
  <si>
    <t>Clear viscous liquid free of forein matter</t>
  </si>
  <si>
    <t>1.4930 - 1.4970</t>
  </si>
  <si>
    <t>Analytical-Chem_NY_Tocopheryl Acetate-SYN RI-1168                                                             Analytical-Chem_NY_Tocopheryl Acetate-SYN RI-1168-Reassay 12M</t>
  </si>
  <si>
    <t>8.5 - 11.0 g</t>
  </si>
  <si>
    <t>Clariant, Charlotte, NC                                                        Galaxy Surfactants LTD, Maharashtra, India</t>
  </si>
  <si>
    <t>1 Max</t>
  </si>
  <si>
    <t>Similar in character and intensity to standard, Slight  to moderate aromatic odor.</t>
  </si>
  <si>
    <t>Transparent  viscous liquid free of forein matter</t>
  </si>
  <si>
    <t>Close Match to Standard  IR Spectrum</t>
  </si>
  <si>
    <t>Assay                   APAM 9.062</t>
  </si>
  <si>
    <t>99.5 Min</t>
  </si>
  <si>
    <t>1.105 - 1.110</t>
  </si>
  <si>
    <t>1.5355 - 1.5395</t>
  </si>
  <si>
    <t>Analytical-Chem_NY_Phenoxyethanol 98% Min RI-11921                                                         Analytical-Chem_NY_Phenoxyethanol 98% Min RI-11921-Reassay 12M</t>
  </si>
  <si>
    <t>Analytical-Chem_NY_Sodium Benzoate RI-0660                             Analytical-Chem_NY_Sodium Benzoate RI-0660-Reassay 12M</t>
  </si>
  <si>
    <t>Avantor (Phillipsburg, NJ)                                                 Mckesson Chemical company NY                              Emerald Kalama, Kalama, Washington.</t>
  </si>
  <si>
    <t>Similar in character and intensity to standard, Nearly odorless.</t>
  </si>
  <si>
    <t>Free flowing granules or crystalline powder. Free of foreign matter.</t>
  </si>
  <si>
    <t>% of Sodium Benzoate      USP</t>
  </si>
  <si>
    <t>99.0 - 100.5</t>
  </si>
  <si>
    <t>Analytical-Chem_NY_Sodium Hydroxide Solution 50% – RI-0659</t>
  </si>
  <si>
    <t>Avantor Performance Materials, Inc                                   Philipsburg, NJ</t>
  </si>
  <si>
    <t>Water white</t>
  </si>
  <si>
    <t>Clear Liquid, free foreign matter</t>
  </si>
  <si>
    <t>% of Sodium Hydroxide APAM 6.004-1</t>
  </si>
  <si>
    <t>% of Sodium Carbonate APAM 6.004-1</t>
  </si>
  <si>
    <t>48.5 52.0</t>
  </si>
  <si>
    <t>1.5 Max</t>
  </si>
  <si>
    <t>8OB803CL</t>
  </si>
  <si>
    <t>TT/AB French style w/2-1" Finger holes</t>
  </si>
  <si>
    <t>2OA940</t>
  </si>
  <si>
    <t>AVON Naturals 30ct Web</t>
  </si>
  <si>
    <t>Analytical - Web_NP8530_11.687</t>
  </si>
  <si>
    <t>11.625 - 11.750</t>
  </si>
  <si>
    <t>Passes Test. (5cm Quartz)</t>
  </si>
  <si>
    <t>(A): ATR and 6 M
(B): ATR</t>
  </si>
  <si>
    <t>Dow Corning/Xiameter, Carrollton, KY</t>
  </si>
  <si>
    <t>Off-white</t>
  </si>
  <si>
    <t>Similar in character and intensity to standard.</t>
  </si>
  <si>
    <t>Thick, homogeneous emulsion ,free of foreign matter</t>
  </si>
  <si>
    <t>36.0 min</t>
  </si>
  <si>
    <t>Defoaming performance test @50ppm in sec. (APAM 3.130-1)</t>
  </si>
  <si>
    <t>15 max</t>
  </si>
  <si>
    <t>Sorbic Acid (Qual)    APAM 9.434-2</t>
  </si>
  <si>
    <t>Analytical-Chem_NY_Simethicone Emulsion AF RI-0167                                                                   Analytical-Chem_NY_Simethicone Emulsion AF RI-0167-Reassay 6M</t>
  </si>
  <si>
    <t>2EJ141R</t>
  </si>
  <si>
    <t>Hygea Adult Flow Wrap</t>
  </si>
  <si>
    <t>Analytical - Web_NP8535_16</t>
  </si>
  <si>
    <t>7A4OM962</t>
  </si>
  <si>
    <t>Plantacare 818 UP</t>
  </si>
  <si>
    <t>7O4AQ904</t>
  </si>
  <si>
    <t>Analytical-Chem_NY_Plantacare 818 UP</t>
  </si>
  <si>
    <t>BASF, Cincinnati, OH</t>
  </si>
  <si>
    <t>Conforms to standard</t>
  </si>
  <si>
    <t>conforms to standard</t>
  </si>
  <si>
    <t>11.5 - 12.5  (20% in 15:85 IPA:water)</t>
  </si>
  <si>
    <t xml:space="preserve"> Intarome (Norwood, NJ)</t>
  </si>
  <si>
    <t>Colorless - Pale yellow</t>
  </si>
  <si>
    <t>7O4OP661</t>
  </si>
  <si>
    <t>Xanthan Gum</t>
  </si>
  <si>
    <t>Analytical-Chem_NY_Xanthan Gum</t>
  </si>
  <si>
    <t>18 months / 36 months</t>
  </si>
  <si>
    <t>White to yellow-white</t>
  </si>
  <si>
    <t xml:space="preserve"> Jungbunzlauer, Wulzeshofen, Austria</t>
  </si>
  <si>
    <t>Free flowing powder</t>
  </si>
  <si>
    <t>4AM96201</t>
  </si>
  <si>
    <t>New Lotion Baby Liquid</t>
  </si>
  <si>
    <t>Analytical-BL_NY_Baby_01E</t>
  </si>
  <si>
    <t>Grayish-White</t>
  </si>
  <si>
    <t>Thin Hazy Liquid</t>
  </si>
  <si>
    <t>4.5 - 5.0</t>
  </si>
  <si>
    <t>0.121 - 0.149      (NPTM 394)</t>
  </si>
  <si>
    <t>% Dehydroacetic acid         NPTM 394</t>
  </si>
  <si>
    <t>0.064 - 0.096</t>
  </si>
  <si>
    <t>4AM42201</t>
  </si>
  <si>
    <t>Analytical-BL_NY_Baby_02A</t>
  </si>
  <si>
    <t>0.81 - 0.99            (NPTM 394)</t>
  </si>
  <si>
    <t>4CQ18101</t>
  </si>
  <si>
    <t>Analytical - BL_NY_Triple Tea_01A</t>
  </si>
  <si>
    <t>4AM43401</t>
  </si>
  <si>
    <t>Analytical-BL_NY_Baby_02B</t>
  </si>
  <si>
    <t>Flowery, Lavender</t>
  </si>
  <si>
    <t>4OP87001</t>
  </si>
  <si>
    <t>Take It All Off Facial Solution (Paraben Free)</t>
  </si>
  <si>
    <t>Analytical - BL_NY_Facial_01B</t>
  </si>
  <si>
    <t>4.50 - 5.00</t>
  </si>
  <si>
    <t>0.864 - 0.954            (NPTM 394)</t>
  </si>
  <si>
    <t>0.120 - 0.170      (NPTM 394)</t>
  </si>
  <si>
    <t>4DA52201</t>
  </si>
  <si>
    <t>Analytical - BL_NY_Sani Alt_02A</t>
  </si>
  <si>
    <t>8OP017PQ</t>
  </si>
  <si>
    <t>Wet-Nap 40ct Anti-Bac Citrus PDQ</t>
  </si>
  <si>
    <t>8OP116PQ</t>
  </si>
  <si>
    <t>Wet-Nap 40ct Anti-Bac Fresh PDQ</t>
  </si>
  <si>
    <t>8OD015PQ</t>
  </si>
  <si>
    <t>Wet-Nap 24ct Anti-Bac Citrus PDQ</t>
  </si>
  <si>
    <t>8BB432CK</t>
  </si>
  <si>
    <t>Target Up &amp; Up Alcohol Prep Pads Case Label</t>
  </si>
  <si>
    <t>5CB43201</t>
  </si>
  <si>
    <t>P02984</t>
  </si>
  <si>
    <t>AAFES Lemon Scent Disinfecting Wipes - 75ct.</t>
  </si>
  <si>
    <t>Citrus/Lemon</t>
  </si>
  <si>
    <t>Analytical - Sani_08F</t>
  </si>
  <si>
    <t>2OP238LI</t>
  </si>
  <si>
    <t>Red T085-2-1</t>
  </si>
  <si>
    <t>Lid is to be free of dust, embedded dirt, hair and particulate matter. Part should have a uniform surface appearance, free from color variations, gels, carbon particles, stress cracks, striations. The statement "Pull wipe at angle" must appear on the lid surface.</t>
  </si>
  <si>
    <t>Analytical - Lid_04G_560</t>
  </si>
  <si>
    <t>7O4AP135</t>
  </si>
  <si>
    <t>Analytical-Chem_NY_Orange Fragrance</t>
  </si>
  <si>
    <t>Light Yellow - Yellow</t>
  </si>
  <si>
    <t>1.4543 - 1.4743</t>
  </si>
  <si>
    <t>1.0092 - 1.0292</t>
  </si>
  <si>
    <t>7O4AQ918</t>
  </si>
  <si>
    <t>Green Apple Fresh Scent</t>
  </si>
  <si>
    <t>Pale yellow - Light yellow</t>
  </si>
  <si>
    <t>8OD024PQ</t>
  </si>
  <si>
    <t>Wet-Nap 24ct Anti-Bac Fresh PDQ</t>
  </si>
  <si>
    <t>4DA89001</t>
  </si>
  <si>
    <t>Improved Lemon Consumer Sani Alt 9480-5</t>
  </si>
  <si>
    <t>Analytical - BL_NY_Sani Alt_02B</t>
  </si>
  <si>
    <t>4OP23001</t>
  </si>
  <si>
    <t>Neutrogena Naturals Solution</t>
  </si>
  <si>
    <t>Analytical - BL_NY_NEUT_05D</t>
  </si>
  <si>
    <t>Citrus, fruity, floral and musk bouquets notes characteristic of Diva Mod 4 fragrance without objectionable off-odors
(J&amp;J TMWW78010)</t>
  </si>
  <si>
    <t>4.7 – 5.3
(J&amp;J TMWW78014)</t>
  </si>
  <si>
    <t>0.48 – 0.66%
(J&amp;J TM-003725)</t>
  </si>
  <si>
    <t>0.08 – 0.11%
(J&amp;J TM-003725)</t>
  </si>
  <si>
    <t>% of Chloronenesin            (J&amp;J TM-003725)</t>
  </si>
  <si>
    <t>0.16 - 0.22</t>
  </si>
  <si>
    <t>7O4OM962</t>
  </si>
  <si>
    <t>Emulgade NICE</t>
  </si>
  <si>
    <t>Analytical-Chem_NY_Emulgade NICE</t>
  </si>
  <si>
    <t>BASF, Mauldin, SC</t>
  </si>
  <si>
    <t>Opaque Viscous Liquid</t>
  </si>
  <si>
    <t>4.80 - 5.30</t>
  </si>
  <si>
    <t>3OM353-M</t>
  </si>
  <si>
    <t>Embossed Spunlaced Nonwoven-2X8.125"-50 gsm</t>
  </si>
  <si>
    <t>Analytical-Applicator_NY_Embossed Spunlaced Nonwoven-2X8.125"-50 gsm</t>
  </si>
  <si>
    <t>May have slight odoe when wet.</t>
  </si>
  <si>
    <t>Free of hard wrinkles, and formation uniform with a quilted dot embossing pattern.</t>
  </si>
  <si>
    <t>0.61 - 0.81 mm (Vendor COA)</t>
  </si>
  <si>
    <t>3750 - 5750</t>
  </si>
  <si>
    <t>950 - 1950</t>
  </si>
  <si>
    <t>Elongation % Wet MD</t>
  </si>
  <si>
    <t>Elongation % Wet CD</t>
  </si>
  <si>
    <t>10 - 40</t>
  </si>
  <si>
    <t>75 - 105</t>
  </si>
  <si>
    <t>8.0625 - 8.2500</t>
  </si>
  <si>
    <t>45 - 60 inch</t>
  </si>
  <si>
    <t>3DM612-S</t>
  </si>
  <si>
    <t>Rolls Spunlaced Nonwoven - 2X8" -52gsm</t>
  </si>
  <si>
    <t>Analytical-Applicator_NY_Rolls Spunlaced Nonwoven - 2X8" -52gsm</t>
  </si>
  <si>
    <t>Free of hard wrinkles, and formation uniform with a quilted big dot embossing pattern.</t>
  </si>
  <si>
    <t>46.8 - 57.2</t>
  </si>
  <si>
    <t>0.62 - 0.82 mm (Vendor COA)</t>
  </si>
  <si>
    <t>3230 - 6570</t>
  </si>
  <si>
    <t>1100 - 2100</t>
  </si>
  <si>
    <t>3DM612-SN</t>
  </si>
  <si>
    <t>3OM427-M</t>
  </si>
  <si>
    <t>Embossed Spunlaced Nonwoven-8.125"-50 gsm</t>
  </si>
  <si>
    <t>Analytical-Applicator_NY_Embossed Spunlaced Nonwoven-8.125"-50 gsm</t>
  </si>
  <si>
    <t>3OQ300-M</t>
  </si>
  <si>
    <t>Embossed Spunlaced Nonwoven-37.75"-50gsm</t>
  </si>
  <si>
    <t>Analytical-Applicator_NY_Embossed Spunlaced Nonwoven-37.75"-50gsm</t>
  </si>
  <si>
    <t>37.75 - 38.00</t>
  </si>
  <si>
    <t>3OQ095-M</t>
  </si>
  <si>
    <t>Rolls Embossed Spunlaced Nonwoven-63gsm 30.5"</t>
  </si>
  <si>
    <t>Analytical -Applicator_NY_Rolls Embossed Spunlaced Nonwoven-63gsm 30.5"</t>
  </si>
  <si>
    <t>56.7 - 69.3</t>
  </si>
  <si>
    <t>P23025</t>
  </si>
  <si>
    <t>Neutrogena Naturals Purifying Makeup Remover Cleansing Towlettes 25ct, 680252700</t>
  </si>
  <si>
    <t>Analytical - Neutrogena_05E</t>
  </si>
  <si>
    <t>Free of hard wrinkles, and formation uniform embossed with a big dot.</t>
  </si>
  <si>
    <t>1561 - 3563 (COA)</t>
  </si>
  <si>
    <t>1010 - 2050 (COA)</t>
  </si>
  <si>
    <t>5AP563TY</t>
  </si>
  <si>
    <t>Dickinson's Original Witch Hazel</t>
  </si>
  <si>
    <t>Analytical - Box_NY_0.020SBS_105_5.375-7.375-4.125</t>
  </si>
  <si>
    <t>Tuck Top / Auto Bottom w/Perfs</t>
  </si>
  <si>
    <t>7O4OJ123</t>
  </si>
  <si>
    <t>NET-KOB</t>
  </si>
  <si>
    <t>Analytical-Chem_NY_NET-KOB</t>
  </si>
  <si>
    <t>Barnet Products, Englewood Cliffs, NJ</t>
  </si>
  <si>
    <t>Viscous Liquid</t>
  </si>
  <si>
    <t>3OP728</t>
  </si>
  <si>
    <t>Analytical-Applicator_NY_35 gsm Unembossed Nonwoven</t>
  </si>
  <si>
    <t>0.0060 - 0.0087 (COA)</t>
  </si>
  <si>
    <t xml:space="preserve">2000 - 5000 </t>
  </si>
  <si>
    <t>19.875 - 20.125</t>
  </si>
  <si>
    <t>% Chlorophenesin</t>
  </si>
  <si>
    <t>0.16 - 0.22         (J&amp;J TM-003725)</t>
  </si>
  <si>
    <t>P22907</t>
  </si>
  <si>
    <t>Analytical - Neutrogena_05F</t>
  </si>
  <si>
    <t>0.08 – 0.11
(J&amp;J TM-003725)</t>
  </si>
  <si>
    <t>2GU120</t>
  </si>
  <si>
    <t>PDI Hygea Personal Cleansing Packet</t>
  </si>
  <si>
    <t>5BD01524</t>
  </si>
  <si>
    <t>Wet Nap Antibacterial Hand Wipes-Citrus</t>
  </si>
  <si>
    <t>TT/Ab French style w/Tab Lock</t>
  </si>
  <si>
    <t>5BD02424</t>
  </si>
  <si>
    <t>Wet Nap Antibacterial Hand Wipes-Fresh</t>
  </si>
  <si>
    <t>P56325</t>
  </si>
  <si>
    <t>Dickinson's Witch Hazel Oil-Controlling Towelettes</t>
  </si>
  <si>
    <t>Analytical - Dickinson's_Wipe_01</t>
  </si>
  <si>
    <t>Shape (NPTM 208)</t>
  </si>
  <si>
    <t>Rectangular (N/A)</t>
  </si>
  <si>
    <t>4CA89001</t>
  </si>
  <si>
    <t>Analytical - BL_NY_Sani Alt_02C</t>
  </si>
  <si>
    <t>3OP144</t>
  </si>
  <si>
    <t>Unembossed Spunlaced Nonwoven -50gsm 30”</t>
  </si>
  <si>
    <t>Analytical-Applicator_NY_Unembossed Spunlaced Nonwoven -50gsm 30”</t>
  </si>
  <si>
    <t>&lt;=4.5</t>
  </si>
  <si>
    <t>8OD718CLA</t>
  </si>
  <si>
    <t>Nice'n Clean 90ct Touch Screen Wipes</t>
  </si>
  <si>
    <t>8OD718CKA</t>
  </si>
  <si>
    <t>Nice'n Clean 30ct Touch Screen Wipes</t>
  </si>
  <si>
    <t>5BD71830</t>
  </si>
  <si>
    <t>Nice 'N Clean Touch Screen Wipes 30ct Box</t>
  </si>
  <si>
    <t>Analytical - Box_NY_0.018CCNB_103_2.3125-1.625-6.0625</t>
  </si>
  <si>
    <t>Tuck Top / Auto Bottom w/glued double header and hang tab</t>
  </si>
  <si>
    <t>5BD71890</t>
  </si>
  <si>
    <t>Nice 'N Clean Touch Screen Wipes 90ct Box</t>
  </si>
  <si>
    <t>TT/Snap Lock Bottom Dispenser w/glued double header and sombrero</t>
  </si>
  <si>
    <t>3OQ850N</t>
  </si>
  <si>
    <t>Analytical-Chem_NY_Pemulen TR-2</t>
  </si>
  <si>
    <t>Lubrizol Advanced Materials
(Calvert City, Kentucky)</t>
  </si>
  <si>
    <t>Slightly Acetic</t>
  </si>
  <si>
    <t>Analytical-Chem_NY_Atopalm Cream</t>
  </si>
  <si>
    <t>Analytical-Chem_NY_Euxyl K 701</t>
  </si>
  <si>
    <t>Neopharm USA, Dae Jeon, Korea</t>
  </si>
  <si>
    <t>Cream emulsion</t>
  </si>
  <si>
    <t>0.950 - 1.050</t>
  </si>
  <si>
    <t>25000 - 35000</t>
  </si>
  <si>
    <t>Phenoxyethanol like</t>
  </si>
  <si>
    <t>1.533 - 1.545</t>
  </si>
  <si>
    <t>1.116 - 1.128</t>
  </si>
  <si>
    <t>3OA407</t>
  </si>
  <si>
    <t>Unembossed Spunlaced Nonwoven -55gsm-7 3/8"</t>
  </si>
  <si>
    <t>Analytical-Applicator_NY_Unembossed Spunlaced Nonwoven -55gsm- 7 3/8”</t>
  </si>
  <si>
    <t>0.52 - 0.74 mm (COA)</t>
  </si>
  <si>
    <t>4392 - 7808</t>
  </si>
  <si>
    <t>992 - 2208</t>
  </si>
  <si>
    <t>7.125 - 7.625</t>
  </si>
  <si>
    <t>3OP345</t>
  </si>
  <si>
    <t>Rolls Embossed Spunlaced Nonwoven-63gsm-24.4"</t>
  </si>
  <si>
    <t>Analytical -Applicator_NY_Rolls Embossed Spunlaced Nonwoven-63gsm-24.4"</t>
  </si>
  <si>
    <t>Smooth, Free of hard wrinkles, and formation uniform with a quilted large dot embossing pattern.</t>
  </si>
  <si>
    <t>0.83 - 1.09 mm (Vendor COA)</t>
  </si>
  <si>
    <t>24.15 - 24.65</t>
  </si>
  <si>
    <t>Thin, Opaque,pearlescent liquid</t>
  </si>
  <si>
    <t>J12325</t>
  </si>
  <si>
    <t>8OD71880CK</t>
  </si>
  <si>
    <t>Nice'n Clean Touch Screen Pakettes - Bulk</t>
  </si>
  <si>
    <t>8AP01701</t>
  </si>
  <si>
    <t>8AP11601</t>
  </si>
  <si>
    <t>P10510</t>
  </si>
  <si>
    <t>Cetaphil Gentle Skin Cleansing Cloths- 10 count Clip Strip</t>
  </si>
  <si>
    <t>6OD02400</t>
  </si>
  <si>
    <t>Wet Nap - Unprinted Shipper</t>
  </si>
  <si>
    <t>Analytical - Lid_NY_NP7600_22C</t>
  </si>
  <si>
    <t>2AA941SLI</t>
  </si>
  <si>
    <t>Analytical - BL_NEUT_09B</t>
  </si>
  <si>
    <t>8OP23800</t>
  </si>
  <si>
    <t>Thermo San Surface Sanitizing Wipes 150ct</t>
  </si>
  <si>
    <t>8OP23801</t>
  </si>
  <si>
    <t>2LS419</t>
  </si>
  <si>
    <t>2MB108</t>
  </si>
  <si>
    <t>8GB10800</t>
  </si>
  <si>
    <t>8KS32450</t>
  </si>
  <si>
    <t>8GS40750</t>
  </si>
  <si>
    <t>8LS27350</t>
  </si>
  <si>
    <t>8KS428CK</t>
  </si>
  <si>
    <t>8KB11400</t>
  </si>
  <si>
    <t>8OD718CSA</t>
  </si>
  <si>
    <t>Nice'n Clean 60ct Touch Screen Wipes</t>
  </si>
  <si>
    <t>7A4OQ028</t>
  </si>
  <si>
    <t>Emulgin VL-75</t>
  </si>
  <si>
    <t>Analytical-Chem_NY_Emulgin VL-75</t>
  </si>
  <si>
    <t>BASF 
(Dusseldorf, Germany)</t>
  </si>
  <si>
    <t>Yellowish Liquid</t>
  </si>
  <si>
    <t>Clear to slightly Turbid</t>
  </si>
  <si>
    <t>7D4OQ028</t>
  </si>
  <si>
    <t>Dicaprylyl Ether</t>
  </si>
  <si>
    <t>Analytical-Chem_NY_Dicaprylyl Ether</t>
  </si>
  <si>
    <t>1.431 - 1.435</t>
  </si>
  <si>
    <t>U19101</t>
  </si>
  <si>
    <t>Cetaphil Gentle Skin Cleansing Cloths- 1 count - Dispenser</t>
  </si>
  <si>
    <t>P71310</t>
  </si>
  <si>
    <t>Cetaphil Gentle Skin Cleansing Cloths- 10 count Travel Pak</t>
  </si>
  <si>
    <t>P38210</t>
  </si>
  <si>
    <t>Cetaphil Gentle Skin Cleansing Cloths- 10 count - Bulk</t>
  </si>
  <si>
    <t>Cetaphil Gentle Skin Cleansing Cloths- 1 count Packet - Bulk</t>
  </si>
  <si>
    <t>U21901</t>
  </si>
  <si>
    <t>5HB10800</t>
  </si>
  <si>
    <t>PDI Prevantics Swabs Box</t>
  </si>
  <si>
    <t>Analytical - Box_NY_0.018SBS_100_6.125-2.25-2.5625</t>
  </si>
  <si>
    <t>5HD45430</t>
  </si>
  <si>
    <t>Nice'N Clean Lens Wipes Box 30ct</t>
  </si>
  <si>
    <t>Analytical - Box_NY_0.018WCN_103_2.3125-1.625-6.0625</t>
  </si>
  <si>
    <t>5KS428IS</t>
  </si>
  <si>
    <t>3OQ222</t>
  </si>
  <si>
    <t>35.5 - 44.5</t>
  </si>
  <si>
    <t>0.40 - 0.48 mm</t>
  </si>
  <si>
    <t>6CD72400</t>
  </si>
  <si>
    <t>PDI Sani Hands ALC Bilingual</t>
  </si>
  <si>
    <t>Analytical - SHIP_NY_32K_100_13.25-12-6.125</t>
  </si>
  <si>
    <t>5OD718SL</t>
  </si>
  <si>
    <t>4X90ct Packettes Carton Sleeve</t>
  </si>
  <si>
    <t>Analytical - Box_NY_0.020BC_200_9.0625-8.1875-4.500</t>
  </si>
  <si>
    <t>Diecut Glued Sleeve w/ 2-1" fingerholes stripped out</t>
  </si>
  <si>
    <t>3OM814</t>
  </si>
  <si>
    <t>Rolls Spunlaced Nonwoven - 2X8" -45gsm</t>
  </si>
  <si>
    <t>Analytical-Applicator_NY_Rolls Spunlaced Nonwoven - 2X8" -45gsm</t>
  </si>
  <si>
    <t>Free of hard wrinkles, and formation uniform with a big dot embossing pattern.</t>
  </si>
  <si>
    <t>0.82 - 1.02 mm (Vendor COA)</t>
  </si>
  <si>
    <t>4600 - 7200</t>
  </si>
  <si>
    <t>970 - 1770</t>
  </si>
  <si>
    <t>7.9375 - 8.125</t>
  </si>
  <si>
    <t>4AQ26801</t>
  </si>
  <si>
    <t>Economy - Paraben - Free</t>
  </si>
  <si>
    <t>Analytical - BL_NY_Facial_01C</t>
  </si>
  <si>
    <t>0.853 - 0.943            (NPTM 394)</t>
  </si>
  <si>
    <t>0.135 - 0.159      (NPTM 394)</t>
  </si>
  <si>
    <t>0.0621 - 0.093</t>
  </si>
  <si>
    <t>2MS324</t>
  </si>
  <si>
    <t>5LB114IS</t>
  </si>
  <si>
    <t>5LS428IS</t>
  </si>
  <si>
    <t>5JS40750</t>
  </si>
  <si>
    <t>PDI Prevantics Skin Swabstick 50ct Box</t>
  </si>
  <si>
    <t>Analytical - Box_NY_0.018SBS_100_7.125-3-6.625</t>
  </si>
  <si>
    <t>8LB11400</t>
  </si>
  <si>
    <t>8LS32450</t>
  </si>
  <si>
    <t>8HB10800</t>
  </si>
  <si>
    <t>50 - 130 (N/50mm) (CoA)</t>
  </si>
  <si>
    <t>42 - 45</t>
  </si>
  <si>
    <t>&gt;=3810</t>
  </si>
  <si>
    <t>&gt;=635</t>
  </si>
  <si>
    <t>Drug ( Revised to 01)
Not Updated</t>
  </si>
  <si>
    <t>8GS41950</t>
  </si>
  <si>
    <t>0.853 - 0.943     NPTM 394</t>
  </si>
  <si>
    <t>Revision 1</t>
  </si>
  <si>
    <t>8BQ594CS</t>
  </si>
  <si>
    <t>Nice 'N Clean Antibacterial Wipes 20ct</t>
  </si>
  <si>
    <t>5CD72400</t>
  </si>
  <si>
    <t>PDI Sani Dex ALC</t>
  </si>
  <si>
    <t>2AP284</t>
  </si>
  <si>
    <t>8AP28400</t>
  </si>
  <si>
    <t>NP9890</t>
  </si>
  <si>
    <t>Analytical - Label_NY_NP9890_73-85</t>
  </si>
  <si>
    <t>8AP02601</t>
  </si>
  <si>
    <t>8AP02501</t>
  </si>
  <si>
    <t>8GQ86900</t>
  </si>
  <si>
    <t>PDI Super Sani Cloth 65ct.</t>
  </si>
  <si>
    <t xml:space="preserve"> NP7200</t>
  </si>
  <si>
    <t>Analytical - Label_NY_NP7200_5.5625-6.25</t>
  </si>
  <si>
    <t>8KQ55100</t>
  </si>
  <si>
    <t>PDI Super Sani Cloth 160ct.</t>
  </si>
  <si>
    <t>Analytical - Label_NY_NP7200_6-3.75</t>
  </si>
  <si>
    <t>NP7200</t>
  </si>
  <si>
    <t>7D4AA580</t>
  </si>
  <si>
    <t>Monoethanolamine</t>
  </si>
  <si>
    <t>Analytical-Chem_NY_Monoethanolamine</t>
  </si>
  <si>
    <t>Dow Chemical, Placquemine, LA</t>
  </si>
  <si>
    <t>Ammoniacal</t>
  </si>
  <si>
    <t>Clear, colorless viscous liquid</t>
  </si>
  <si>
    <t>3OM353-SN</t>
  </si>
  <si>
    <t>Embossed Spunlaced Nonwoven-2X8"-50 gsm</t>
  </si>
  <si>
    <t>Analytical-Applicator_NY_Embossed Spunlaced Nonwoven-2X8"-50 gsm</t>
  </si>
  <si>
    <t>3105 - 6445</t>
  </si>
  <si>
    <t>1040 - 2040</t>
  </si>
  <si>
    <t>8BQ594CK</t>
  </si>
  <si>
    <t>Rev 6.0</t>
  </si>
  <si>
    <t>% Sodium Benzoate
(TM-3449, TM-392,TM-395)</t>
  </si>
  <si>
    <t>4OM85701</t>
  </si>
  <si>
    <t>Cucumber &amp; Green Tea Baby (4/14)</t>
  </si>
  <si>
    <t>Analytical-BL_NY_Baby_02C</t>
  </si>
  <si>
    <t>4.5 - 4.9</t>
  </si>
  <si>
    <t>0.810 - 0.990            (NPTM 395)</t>
  </si>
  <si>
    <t>0.486 - 0.592     (NPTM 395)</t>
  </si>
  <si>
    <t>0.135 - 0.170   NPTM 394</t>
  </si>
  <si>
    <t>4BQ45701</t>
  </si>
  <si>
    <t>Sensitive Skin - Paraben-Free</t>
  </si>
  <si>
    <t>Analytical - BL_NY_Facial_01D</t>
  </si>
  <si>
    <t>0.135 - 0.170      (NPTM 394)</t>
  </si>
  <si>
    <t>0.0621 - 0.0930</t>
  </si>
  <si>
    <t>4BQ46701</t>
  </si>
  <si>
    <t>Night Calming - Paraben-Free</t>
  </si>
  <si>
    <t>Analytical - BL_NY_Facial_01E</t>
  </si>
  <si>
    <t>4CQ40601</t>
  </si>
  <si>
    <t>Evening Soothe - Paraben-Free</t>
  </si>
  <si>
    <t>Analytical - BL_NY_Facial_01F</t>
  </si>
  <si>
    <t>Rev 1.0</t>
  </si>
  <si>
    <t>6OP90025</t>
  </si>
  <si>
    <t>Analytical - SHIP_NY_40K_100_14.125-10-9.625</t>
  </si>
  <si>
    <t>8KQ594RF</t>
  </si>
  <si>
    <t>NNC Antibacterial Reseal Label</t>
  </si>
  <si>
    <t>Analytical - Label_NY_NP9510_3.3125-1.5625</t>
  </si>
  <si>
    <t>8EQ90101</t>
  </si>
  <si>
    <t>Sani Cloth Plus 160ct. Canada</t>
  </si>
  <si>
    <t>8CQ901CK</t>
  </si>
  <si>
    <t>Sani Cloth Plus 160ct. Canada Cs LBL</t>
  </si>
  <si>
    <t>Analytical-Applicator_NY_ 30" Embossed Spunlaced Nonwoven</t>
  </si>
  <si>
    <t>Applicator - 30" Embossed Spunlaced Nonwoven</t>
  </si>
  <si>
    <t>3OQ333</t>
  </si>
  <si>
    <t>Embossed Spunlaced Nonwoven - 37 1/2"</t>
  </si>
  <si>
    <t>Analytical-Applicator_NY_ Embossed Spunlaced Nonwoven - 37 1/2"</t>
  </si>
  <si>
    <t>P7007P</t>
  </si>
  <si>
    <t>Sani-Cloth Bleach 160 Count Pail</t>
  </si>
  <si>
    <t>Analytical - Bleach_NY_01B</t>
  </si>
  <si>
    <t>P700RF</t>
  </si>
  <si>
    <t>Analytical - Bleach_NY_01C</t>
  </si>
  <si>
    <t>Sani-Cloth Bleach 160 Count Refill Bag</t>
  </si>
  <si>
    <t>P1450P</t>
  </si>
  <si>
    <t>Sani-Cloth AF3 160 Count Pail</t>
  </si>
  <si>
    <t>Analytical - Sani_08J</t>
  </si>
  <si>
    <t>P2450P</t>
  </si>
  <si>
    <t>Sani-Cloth AF3 160 Count Refill Bag</t>
  </si>
  <si>
    <t>Analytical - Sani_08K</t>
  </si>
  <si>
    <t>2MS407</t>
  </si>
  <si>
    <t>PDI Prevantics Skin Swabstick</t>
  </si>
  <si>
    <t>2AP585</t>
  </si>
  <si>
    <t>2LS428</t>
  </si>
  <si>
    <t>2BD724</t>
  </si>
  <si>
    <t>4BQ31801</t>
  </si>
  <si>
    <t>Cucumber - Paraben-Free</t>
  </si>
  <si>
    <t>Analytical - BL_NY_Facial_01G</t>
  </si>
  <si>
    <t>4BQ33501</t>
  </si>
  <si>
    <t>Apricot Scrub - Paraben-Free</t>
  </si>
  <si>
    <t>Analytical - BL_NY_Facial_01H</t>
  </si>
  <si>
    <t>Apricot</t>
  </si>
  <si>
    <t>4OP44501</t>
  </si>
  <si>
    <t>Antibacterial Solution</t>
  </si>
  <si>
    <t>Analytical - BL_NY_AntiBac_01E</t>
  </si>
  <si>
    <t>Faint Citrus/Alcohol</t>
  </si>
  <si>
    <t>P017PQ</t>
  </si>
  <si>
    <t>Analytical - BZKCitrus_01D</t>
  </si>
  <si>
    <t>P116PQ</t>
  </si>
  <si>
    <t>Analytical - BZKFresh_01E</t>
  </si>
  <si>
    <t>D015PQ</t>
  </si>
  <si>
    <t>Analytical - BZKCitrus_01F</t>
  </si>
  <si>
    <t>D024PQ</t>
  </si>
  <si>
    <t>Analytical - BZKFresh_01G</t>
  </si>
  <si>
    <t>D45480</t>
  </si>
  <si>
    <t>Lens Wipes</t>
  </si>
  <si>
    <t>Analytical - Lens_01</t>
  </si>
  <si>
    <t>Spec Rev 1.0</t>
  </si>
  <si>
    <t>7O4AA580</t>
  </si>
  <si>
    <t>Ethylene Glycol Monohexyl ether</t>
  </si>
  <si>
    <t>Analytical-Chem_NY_Ethylene Glycol Monohexyl Ether</t>
  </si>
  <si>
    <t>Dow Chemical (Seadrift, TX)</t>
  </si>
  <si>
    <t>Pungent</t>
  </si>
  <si>
    <t>6AP56325</t>
  </si>
  <si>
    <t>Dickinson's Original Witch Hazel Shipper</t>
  </si>
  <si>
    <t>Analytical - SHIP_NY_32CW_100_12.875-5.625-7.625</t>
  </si>
  <si>
    <t>Clay White</t>
  </si>
  <si>
    <t>8OD45480CK</t>
  </si>
  <si>
    <t>Nice'N Clean Lens Packettes-Bulk</t>
  </si>
  <si>
    <t>8DP68300</t>
  </si>
  <si>
    <t>Henry Schein Maxi Wipe 160ct.</t>
  </si>
  <si>
    <t>8DP68301</t>
  </si>
  <si>
    <t>Analytical - Lid_NY_NP7600_22D</t>
  </si>
  <si>
    <t>22 g +/- 2 g</t>
  </si>
  <si>
    <t>Overall Lid Height = Overall Height (Open Lid)                        specs rev: 1.0</t>
  </si>
  <si>
    <t>Specs Rev 8.0</t>
  </si>
  <si>
    <t xml:space="preserve">
1.  Croda (New Castle, De)</t>
  </si>
  <si>
    <t>2.00 mg KOH/g Max</t>
  </si>
  <si>
    <t>7O4DX220</t>
  </si>
  <si>
    <t>Neutralizing Agent</t>
  </si>
  <si>
    <t>Analytical-Chem_NY_Neutralizing Agent</t>
  </si>
  <si>
    <t>Light Yellow Liquid - Comparable to Standard</t>
  </si>
  <si>
    <t>Characteristic - Comparable to Standard</t>
  </si>
  <si>
    <t>1.4600 – 1.4800</t>
  </si>
  <si>
    <t>1.0880 - 1.1180</t>
  </si>
  <si>
    <t>7O4OM666</t>
  </si>
  <si>
    <t>Sodium Benzoate EDF NF/FCC</t>
  </si>
  <si>
    <t>Analytical-Chem_NY_Sodium Benzoate EDF NF/FCC</t>
  </si>
  <si>
    <t>Extruded Pellets</t>
  </si>
  <si>
    <t>3OH126</t>
  </si>
  <si>
    <t>Rolls Spunlaced Nonwoven - 6"-50gsm</t>
  </si>
  <si>
    <t>Analytical-Applicator_NY_ Rolls Spunlaced Nonwoven-6"-50gsm</t>
  </si>
  <si>
    <t>0.51 - 0.71</t>
  </si>
  <si>
    <t>3330 - 6670</t>
  </si>
  <si>
    <t>Quat with faint Citrus/Alcohol</t>
  </si>
  <si>
    <t>Specs Rev 4.0</t>
  </si>
  <si>
    <t>7A4AA580</t>
  </si>
  <si>
    <t>Disodium Cocoamphodipropinate</t>
  </si>
  <si>
    <t>Analytical-Chem_NY_Disodium Cocoamphodipropinate</t>
  </si>
  <si>
    <t xml:space="preserve">Croda 
New Castle, DE </t>
  </si>
  <si>
    <t>colorless - Yellow</t>
  </si>
  <si>
    <t>Clear to Hazy Liquid</t>
  </si>
  <si>
    <t>Active Matter J&amp;J-TM-003519</t>
  </si>
  <si>
    <t>Viscosity
(J&amp;J TM7423 , J&amp;J TM-7664)</t>
  </si>
  <si>
    <t>90 - 300 mpas</t>
  </si>
  <si>
    <t>7B4AA580</t>
  </si>
  <si>
    <t>Acetic Acid - USP</t>
  </si>
  <si>
    <t>Analytical-Chem_NY_Acetic Acid - USP</t>
  </si>
  <si>
    <t>Eastman Chemical,    Kingsport, TN</t>
  </si>
  <si>
    <t>3OQ367</t>
  </si>
  <si>
    <t>70 gsm Dispersible - 28.5"</t>
  </si>
  <si>
    <t>Analytical-Applicator_NY_ 70 gsm Dispersible-28.5"</t>
  </si>
  <si>
    <t>White, non-pigmented with no off colors or shading</t>
  </si>
  <si>
    <t>65 - 75</t>
  </si>
  <si>
    <t>0.50 - 0.70 mm (Vendor COA)</t>
  </si>
  <si>
    <t>324 - 700</t>
  </si>
  <si>
    <t>550 - 1200</t>
  </si>
  <si>
    <r>
      <rPr>
        <u/>
        <sz val="9"/>
        <color theme="1"/>
        <rFont val="Franklin Gothic Book"/>
        <family val="2"/>
        <scheme val="minor"/>
      </rPr>
      <t>&lt;</t>
    </r>
    <r>
      <rPr>
        <sz val="9"/>
        <color theme="1"/>
        <rFont val="Franklin Gothic Book"/>
        <family val="2"/>
        <scheme val="minor"/>
      </rPr>
      <t xml:space="preserve"> 40%</t>
    </r>
  </si>
  <si>
    <r>
      <rPr>
        <u/>
        <sz val="9"/>
        <color theme="1"/>
        <rFont val="Franklin Gothic Book"/>
        <family val="2"/>
        <scheme val="minor"/>
      </rPr>
      <t>&lt;</t>
    </r>
    <r>
      <rPr>
        <sz val="9"/>
        <color theme="1"/>
        <rFont val="Franklin Gothic Book"/>
        <family val="2"/>
        <scheme val="minor"/>
      </rPr>
      <t xml:space="preserve"> 60%</t>
    </r>
  </si>
  <si>
    <t>28.5 - 28.75</t>
  </si>
  <si>
    <t>41 -42</t>
  </si>
  <si>
    <t>% Dispersible</t>
  </si>
  <si>
    <t>95 minimum</t>
  </si>
  <si>
    <t>3OP345G</t>
  </si>
  <si>
    <t>Rolls Embossed Spunlaced Nonwoven - 63gsm-24.4"</t>
  </si>
  <si>
    <t>Analytical-Applicator_NY_ Rolls Spunlaced Nonwoven-63gsm-24.4"</t>
  </si>
  <si>
    <t>3340 - 6940</t>
  </si>
  <si>
    <t>2OP563</t>
  </si>
  <si>
    <t>Dickinson's Original Witch Hazel 25ct</t>
  </si>
  <si>
    <t>Analytical - Web_NP8530_12.205</t>
  </si>
  <si>
    <t>2OU211</t>
  </si>
  <si>
    <t>Brighton Professional Disinfecting Wipes</t>
  </si>
  <si>
    <t>2AP161</t>
  </si>
  <si>
    <t>Target Up &amp; Up Cleans Twlts Pink Grapefruit</t>
  </si>
  <si>
    <t>5KB114IS</t>
  </si>
  <si>
    <t>2LS407</t>
  </si>
  <si>
    <t>8OP563RL</t>
  </si>
  <si>
    <t>Dickinson's Original Witch Hazel Reseal.</t>
  </si>
  <si>
    <t>Analytical - Label_NY_NP9800_2.874-3.3465</t>
  </si>
  <si>
    <t>7O4OQ413</t>
  </si>
  <si>
    <t>Juicy Fruits / Berry Fragrance</t>
  </si>
  <si>
    <t>Analytical-Chem_NY_Juicy Fruits/Berry Fragrance</t>
  </si>
  <si>
    <t>V. Mane Fils, 06620 LE BAR SUR LOUP, France</t>
  </si>
  <si>
    <t>Colorless/ Yellow</t>
  </si>
  <si>
    <t>Melon, Apple, Blackcurrent, Peach, Musky - Comparable to Standard</t>
  </si>
  <si>
    <t>1.4450 - 1.4650</t>
  </si>
  <si>
    <t>0.944 - 0.974</t>
  </si>
  <si>
    <t>4OM402001</t>
  </si>
  <si>
    <t>Sensitive Baby Formula</t>
  </si>
  <si>
    <t>Analytical-BL_NY_Baby_02D</t>
  </si>
  <si>
    <t>0.81 - 0.99            (NPTM 395)</t>
  </si>
  <si>
    <t>8OD4360B</t>
  </si>
  <si>
    <t>12.0625 - 12.1875</t>
  </si>
  <si>
    <t>2OQ387</t>
  </si>
  <si>
    <t>NNC Sensitive Ultra Soft Baby Wipes 40ct</t>
  </si>
  <si>
    <t>Analytical - Web_NP8530_12.125</t>
  </si>
  <si>
    <t>8OP45200</t>
  </si>
  <si>
    <t>Shop Rite Antibacterial Hand Wipes Fresh Sct.</t>
  </si>
  <si>
    <t>8OP45201</t>
  </si>
  <si>
    <t>7A4OQ904</t>
  </si>
  <si>
    <t>Lemon DUP Fragrance for wet wipes</t>
  </si>
  <si>
    <t>Analytical-Chem_NY_Lemon DUP Fragrance for wet wipes</t>
  </si>
  <si>
    <t>1.4360 - 1.4560</t>
  </si>
  <si>
    <t>0.9355 - 0.9555</t>
  </si>
  <si>
    <t>7O4OD376</t>
  </si>
  <si>
    <t>Pramoxine HCL (USP Grade)</t>
  </si>
  <si>
    <t>Analytical-Chem_NY_Pramoxine HCL (USP Grade)</t>
  </si>
  <si>
    <t>SYN-TECH Chem &amp; Pharma Co. Ltd, Taiwan</t>
  </si>
  <si>
    <t>Slightly aromatics</t>
  </si>
  <si>
    <t>Assay-Dried basis (TM373)</t>
  </si>
  <si>
    <r>
      <rPr>
        <u/>
        <sz val="10"/>
        <color theme="1"/>
        <rFont val="Franklin Gothic Book"/>
        <family val="2"/>
        <scheme val="minor"/>
      </rPr>
      <t>&lt;</t>
    </r>
    <r>
      <rPr>
        <sz val="10"/>
        <color theme="1"/>
        <rFont val="Franklin Gothic Book"/>
        <family val="2"/>
        <scheme val="minor"/>
      </rPr>
      <t>1.0%</t>
    </r>
  </si>
  <si>
    <r>
      <rPr>
        <u/>
        <sz val="10"/>
        <color theme="1"/>
        <rFont val="Franklin Gothic Book"/>
        <family val="2"/>
        <scheme val="minor"/>
      </rPr>
      <t xml:space="preserve">&lt; </t>
    </r>
    <r>
      <rPr>
        <sz val="10"/>
        <color theme="1"/>
        <rFont val="Franklin Gothic Book"/>
        <family val="2"/>
        <scheme val="minor"/>
      </rPr>
      <t>0.1%</t>
    </r>
  </si>
  <si>
    <t>Melting Range
(NPTM 225 &amp; 207)</t>
  </si>
  <si>
    <t>170.0 - 174.0 degree C</t>
  </si>
  <si>
    <t>Analytical - Web_NP8530_13.5</t>
  </si>
  <si>
    <t>2AP158</t>
  </si>
  <si>
    <t>7C4AA580</t>
  </si>
  <si>
    <t>Fragrance - Grapefruit Blossom &amp; Orange</t>
  </si>
  <si>
    <t>Analytical-Chem_NY_Fragrance-Grapefruit Blossom &amp;Orange</t>
  </si>
  <si>
    <t xml:space="preserve"> Lemon Fragrance</t>
  </si>
  <si>
    <t>2. International Aromatics (Moonachie, NJ)
1. Intarome (Norwood, NJ)</t>
  </si>
  <si>
    <t>1. Colorless-pale yellow
2. Light Yellow</t>
  </si>
  <si>
    <t>2. Lemon
1. Characteristic</t>
  </si>
  <si>
    <t>1. Clear Liquid
2. Clear Yellow</t>
  </si>
  <si>
    <t>1. 1.4501 – 1.4701
2. 1.4530 – 1.4730</t>
  </si>
  <si>
    <t>1. 0.9714 – 0.9914
2. 0.9200 – 0.9400</t>
  </si>
  <si>
    <t>Analytical - Chem_NY_Lemon Fragrance_IA
Analytical - Chem_NY_Lemon Fragrance_Inta</t>
  </si>
  <si>
    <t>Specs rev 1.0</t>
  </si>
  <si>
    <t>7O4OJ131</t>
  </si>
  <si>
    <t>Fragrance - Geranium &amp; Violet</t>
  </si>
  <si>
    <t>Analytical-Chem_NY_Fragrance-Geranium &amp; Violet</t>
  </si>
  <si>
    <t>1.0623 - 1.0823</t>
  </si>
  <si>
    <t>7O4BM422</t>
  </si>
  <si>
    <t>Shea Butter Fragrance</t>
  </si>
  <si>
    <t>Analytical-Chem_NY_Shea Butter Fragrance</t>
  </si>
  <si>
    <t>Colorless  to light Peach</t>
  </si>
  <si>
    <t>1.4701 - 1.4901</t>
  </si>
  <si>
    <t>1.0382 - 1.0582</t>
  </si>
  <si>
    <t>5AP87015</t>
  </si>
  <si>
    <t>Analytical - Box_NY_0.020BC_100_8.5-3.75-5.75</t>
  </si>
  <si>
    <t>6AP87015</t>
  </si>
  <si>
    <t>Victoria's Secret Makeup remover Shipper</t>
  </si>
  <si>
    <t>Analytical - SHIP_NY_44K_100_17.9375-9-7.75</t>
  </si>
  <si>
    <t>8OP87000</t>
  </si>
  <si>
    <t>Victoria's Secret Beauty Rush Reseal</t>
  </si>
  <si>
    <t>66.5 - 73.5   (TM314)</t>
  </si>
  <si>
    <t>specs revised 6.0</t>
  </si>
  <si>
    <t>Analytical - Sani_01AA</t>
  </si>
  <si>
    <t>Sani Hands ALC (US) 220 ct.</t>
  </si>
  <si>
    <t>8OP452CK</t>
  </si>
  <si>
    <t>Shop Rite antibacterial Wipes Case Label</t>
  </si>
  <si>
    <t>6DQ387S40</t>
  </si>
  <si>
    <t>PDI NNC Baby Wipes Newborn Solo</t>
  </si>
  <si>
    <t>Analytical - SHIP_NY_40K_100_14.125-7.6875-5</t>
  </si>
  <si>
    <t>8OD02400</t>
  </si>
  <si>
    <t>Wet-Nap AB Fresh Packette 500ct Case Label</t>
  </si>
  <si>
    <t>8OQ387RL</t>
  </si>
  <si>
    <t>Analytical - Label_NY_NP9800_2.625-5.375</t>
  </si>
  <si>
    <t>8AP520CK</t>
  </si>
  <si>
    <t>Henry Schein Maxi Wipe</t>
  </si>
  <si>
    <t>8DP683CK</t>
  </si>
  <si>
    <t>7F4OQ028</t>
  </si>
  <si>
    <t>Octyldodecyl Stearoyl Stearate</t>
  </si>
  <si>
    <t>Analytical-Chem_NY_Octyldodecyl Stearoyl Stearate</t>
  </si>
  <si>
    <t>Mild Characteristic</t>
  </si>
  <si>
    <t>1.4550 - 1.4600</t>
  </si>
  <si>
    <t>0.8650 - 0.8850</t>
  </si>
  <si>
    <t>Free of hard wrinkles, and formation uniform embossed with a diamond pattern.</t>
  </si>
  <si>
    <t>D43600B</t>
  </si>
  <si>
    <t>Sani-Hands Alcohol Packets Bulk Packed</t>
  </si>
  <si>
    <t>Analytical_NY_Sani_01B</t>
  </si>
  <si>
    <t>66.5 - 73.5</t>
  </si>
  <si>
    <t>2MU872</t>
  </si>
  <si>
    <t>2NS273</t>
  </si>
  <si>
    <t>2HH040</t>
  </si>
  <si>
    <t>2OU171</t>
  </si>
  <si>
    <t>Kirkland Signature - Disinfecting Wipes 1ct</t>
  </si>
  <si>
    <t>2PS411</t>
  </si>
  <si>
    <t>PDI Povidone - Iodine Swabstick (3's)</t>
  </si>
  <si>
    <t>2MS419</t>
  </si>
  <si>
    <t>2MS428</t>
  </si>
  <si>
    <t>7O4OM857</t>
  </si>
  <si>
    <t>Refreshing Cucumber Water SolubleFragrance</t>
  </si>
  <si>
    <t>Cucumber</t>
  </si>
  <si>
    <t>1.4640 - 1.4840</t>
  </si>
  <si>
    <t>1.0732 - 1.0932</t>
  </si>
  <si>
    <t>Analytical-Chem_NY_Refreshing Cucumber Water Soluble Fragrance</t>
  </si>
  <si>
    <t>8HS41950</t>
  </si>
  <si>
    <t>8HS40750</t>
  </si>
  <si>
    <t>8LS428CK</t>
  </si>
  <si>
    <t>8GQ86901</t>
  </si>
  <si>
    <t>PDI Super Sani Cloth XL 65ct</t>
  </si>
  <si>
    <t>8JQ55101</t>
  </si>
  <si>
    <t>2BU214</t>
  </si>
  <si>
    <t>1. Pale Yellow - Light yellow
2. Yellow/Green</t>
  </si>
  <si>
    <t>2. Apple
1. Characteristic</t>
  </si>
  <si>
    <t>1. Clear Liquid
2. Clear, light green/ yellow liquid</t>
  </si>
  <si>
    <t>1. 1.4605 – 1.4805
2. 1.4890 – 1.5090</t>
  </si>
  <si>
    <t>1. 1.0074 – 1.0274
2. 0.9580 – 0.9780</t>
  </si>
  <si>
    <t>Analytical - Chem_NY_Green Apple Fresh Scent_IA
Analytical - Chem_NY_Green Apple Fresh Scent_Inta</t>
  </si>
  <si>
    <t>3AM652</t>
  </si>
  <si>
    <t>58 gsm Premium Airlaid 35" - Hour Glass Emboss</t>
  </si>
  <si>
    <t>Analytical-Applicator_NY_58 gsm Premium Airlaid 35" - Hour Glass Emboss</t>
  </si>
  <si>
    <t xml:space="preserve">White non-pigmented,with no colors or shading </t>
  </si>
  <si>
    <t>Smooth, free of hard wrinkles and formation uniform, with an hour glass embossing pattern</t>
  </si>
  <si>
    <t>0.85 - 1.15 mm (Vendor COA)</t>
  </si>
  <si>
    <t>35 - 35.25</t>
  </si>
  <si>
    <t>2OP870</t>
  </si>
  <si>
    <t>Victoria’s Secret Makeup Removing Wipes 15ct</t>
  </si>
  <si>
    <t>6BP23872</t>
  </si>
  <si>
    <t>Thermo San Food Contact Surface Shipper</t>
  </si>
  <si>
    <t>Analytical - SHIP_NY_32K_100_16.3125-12.25-7.5625</t>
  </si>
  <si>
    <t>6LQ86984</t>
  </si>
  <si>
    <t>RM-014039</t>
  </si>
  <si>
    <t>Actipone White Tea GW</t>
  </si>
  <si>
    <t>Analytical-Chem_NY_Actipone White Tea GW</t>
  </si>
  <si>
    <t>SR chemical</t>
  </si>
  <si>
    <t>Yellow to dark brown, Clear to opal liquid</t>
  </si>
  <si>
    <t>The IR spectrum shall exhibit absorption bands of the same pattern and placement as those exhibited bybthe standard with no extraneous bands present, as determined by a qualified analust.</t>
  </si>
  <si>
    <t>4.00 - 5.00</t>
  </si>
  <si>
    <t>1.388 - 1.398</t>
  </si>
  <si>
    <t>1.112 - 1.122</t>
  </si>
  <si>
    <t>5HS40750</t>
  </si>
  <si>
    <t>5JS41950</t>
  </si>
  <si>
    <t>Analytical - Box_NY_0.018SBS_100_6.625-4.125-8.125</t>
  </si>
  <si>
    <t>5HH04095</t>
  </si>
  <si>
    <t>5JB10800</t>
  </si>
  <si>
    <t>PDI Prevantics Antiseptic Swab 100ct Box</t>
  </si>
  <si>
    <t>5LU87250</t>
  </si>
  <si>
    <t>Analytical - Box_NY_0.024SBS_127_4.375-4.375-12</t>
  </si>
  <si>
    <t>2OU191</t>
  </si>
  <si>
    <t>Cetaphil Gentle Skin Cleans Cloths 1ct.</t>
  </si>
  <si>
    <t>2OH126</t>
  </si>
  <si>
    <t>NNC Make-Up Remover Cleans. Twlts</t>
  </si>
  <si>
    <t>5KS324IS</t>
  </si>
  <si>
    <t>5KS273IS</t>
  </si>
  <si>
    <t>5LS273IS</t>
  </si>
  <si>
    <t>6JS41125</t>
  </si>
  <si>
    <t>6NQ55172</t>
  </si>
  <si>
    <t>6AP23872</t>
  </si>
  <si>
    <t>2OJ123SLI</t>
  </si>
  <si>
    <t>Analytical - Lid_NY_NP7600_22E</t>
  </si>
  <si>
    <t>2DMC288SLI</t>
  </si>
  <si>
    <t>Solo Lid W/Parents Choice Debossing</t>
  </si>
  <si>
    <t xml:space="preserve">
Lid is to be free of dust, embedded dirt, hair and particulate matter. Part should have a uniform surface appearance, free from color variations, gels, carbon particles, stress cracks, striations and flash</t>
  </si>
  <si>
    <t>11.4g ± 1.0g</t>
  </si>
  <si>
    <t>4.366" ± 0.025"</t>
  </si>
  <si>
    <t>Analytical - Lid_14D</t>
  </si>
  <si>
    <t>2LS324</t>
  </si>
  <si>
    <t>22.0 g +/- 2 g</t>
  </si>
  <si>
    <t>22.0g ± 2g</t>
  </si>
  <si>
    <t>8AP23800</t>
  </si>
  <si>
    <t>P45272</t>
  </si>
  <si>
    <t>ShopRite Anti-bacterial 40ct. Canister</t>
  </si>
  <si>
    <t>Analytical - AntiBac_01H</t>
  </si>
  <si>
    <t>8OH125CK</t>
  </si>
  <si>
    <t>Nice 'N Clean Antibacterial Packettes</t>
  </si>
  <si>
    <t>8AP23801</t>
  </si>
  <si>
    <t>8AP383CK</t>
  </si>
  <si>
    <t>Target Up &amp; Up DisinfectingWipes Fresh Sct.</t>
  </si>
  <si>
    <t>8AP09700</t>
  </si>
  <si>
    <t>Avon Solutions Clean Reseal Label</t>
  </si>
  <si>
    <t>Analytical - Label_NY_NP9800_2.3437-3.375</t>
  </si>
  <si>
    <t>6KU87295</t>
  </si>
  <si>
    <t>5AJ165SL</t>
  </si>
  <si>
    <t>Diecut Glued Sleeve w/ 2 fingerholes stripped out</t>
  </si>
  <si>
    <t>Analytical - Box_NY_0.020BC_223_7.8125-7.1875-5.500</t>
  </si>
  <si>
    <t>5HS41950</t>
  </si>
  <si>
    <t>2OD612</t>
  </si>
  <si>
    <t>Comfort Wipes Feminine Wipes 1ct</t>
  </si>
  <si>
    <t>2AP097</t>
  </si>
  <si>
    <t>Avon Solutions Clean - 24ct</t>
  </si>
  <si>
    <t>5OU475SL</t>
  </si>
  <si>
    <t>9ct Box Banding (PB9050-PP)</t>
  </si>
  <si>
    <t>Brown Paper</t>
  </si>
  <si>
    <t>Analytical - Box_NY_BrownPaper_2.624-1.9680</t>
  </si>
  <si>
    <t xml:space="preserve">2AA657SLI                          </t>
  </si>
  <si>
    <t>Analytical - Lid_01H</t>
  </si>
  <si>
    <t>8AU214UP</t>
  </si>
  <si>
    <t>KS Fresh Air Disinfecting Wipe 1ct Case Lbl</t>
  </si>
  <si>
    <t>4OM400101</t>
  </si>
  <si>
    <t>Unscented Baby Formula</t>
  </si>
  <si>
    <t>4OM400401</t>
  </si>
  <si>
    <t>Scented Baby Formula</t>
  </si>
  <si>
    <t>Analytical-BL_NY_Baby_02E</t>
  </si>
  <si>
    <t>Analytical-BL_NY_Baby_02F</t>
  </si>
  <si>
    <t>0.486 - 0.590     (NPTM 395)</t>
  </si>
  <si>
    <t>6OM752EZCB</t>
  </si>
  <si>
    <t>Angleboard Patented Cornerboard</t>
  </si>
  <si>
    <t>D61280</t>
  </si>
  <si>
    <t>Comfort Wipes</t>
  </si>
  <si>
    <t>Analytical - Comfort_01</t>
  </si>
  <si>
    <t>4.0 - 5.5</t>
  </si>
  <si>
    <t>7A4OQ758</t>
  </si>
  <si>
    <t>Protachem HCO-40</t>
  </si>
  <si>
    <t>Analytical-Chem_NY_Protachem HCO-40</t>
  </si>
  <si>
    <t>pale yellow</t>
  </si>
  <si>
    <t>Mild Characteristic Castor Oil</t>
  </si>
  <si>
    <t>Light Yellow to Yellow semi solid</t>
  </si>
  <si>
    <t>5.50 - 7.00</t>
  </si>
  <si>
    <t>7G4OQ028</t>
  </si>
  <si>
    <t>Aminomethylpropanol</t>
  </si>
  <si>
    <t>ANGUS  , Ibbenburen, Germany</t>
  </si>
  <si>
    <t>match standard</t>
  </si>
  <si>
    <t>specs error on TM 411 or TM 204</t>
  </si>
  <si>
    <t>7B4OQ028</t>
  </si>
  <si>
    <t>Sorbitan Monolaurate</t>
  </si>
  <si>
    <t>Analytical - Chem_NY_Aminomethylpropanol</t>
  </si>
  <si>
    <t>Analytical-Chem_NY_Sorbitan Monolaurate</t>
  </si>
  <si>
    <t>6FH04082</t>
  </si>
  <si>
    <t>Analytical - SHIP_NY_29K_100_10-9.5625-6.75</t>
  </si>
  <si>
    <t>6OU47500</t>
  </si>
  <si>
    <t>Coty Unprinted Shipper</t>
  </si>
  <si>
    <t>Procetyl AWS-LQ(MH)ET4334/0100/4P35(PPG-5-Ceteth-20)</t>
  </si>
  <si>
    <t>Rev 2.0</t>
  </si>
  <si>
    <t>2OP713</t>
  </si>
  <si>
    <t>Cetaphil Gentle Skin Cleansing Cloths 10ct.</t>
  </si>
  <si>
    <t>2OP382</t>
  </si>
  <si>
    <t>2OJ123</t>
  </si>
  <si>
    <t>Cetaphil Gentle Skin Cleansing Cloths 25ct.</t>
  </si>
  <si>
    <t>3OM816</t>
  </si>
  <si>
    <t>Rolls Spunlaced Nonwoven - 8" - 45gsm</t>
  </si>
  <si>
    <t>Analytical-Applicator_NY_Rolls Spunlaced Nonwoven - 8" - 45gsm</t>
  </si>
  <si>
    <t>2AP147</t>
  </si>
  <si>
    <t>2AP149</t>
  </si>
  <si>
    <t>CVS Pharmacy Oil Free Acne Cleans Twlts 25ct</t>
  </si>
  <si>
    <t>CVS Pharmacy Oil Free Acne Cleans Twlts 30ct</t>
  </si>
  <si>
    <t>7E4OQ028</t>
  </si>
  <si>
    <t>Ethylhexyl Hydroxystearate</t>
  </si>
  <si>
    <t>Analytical-Chem_NY_Ethylhexyl Hydroxystearate</t>
  </si>
  <si>
    <t>Lubrizol, Clifton, NJ</t>
  </si>
  <si>
    <t>Slight, Characteristic</t>
  </si>
  <si>
    <t>Clear to slightly Hazy Liquid</t>
  </si>
  <si>
    <t>1.4555 - 1.4580</t>
  </si>
  <si>
    <t>0.8920 - 0.8980</t>
  </si>
  <si>
    <t>7O4OQ028</t>
  </si>
  <si>
    <t>Analytical-Chem_NY_Hexylene Glycol</t>
  </si>
  <si>
    <t>0.9200 - 0.9230</t>
  </si>
  <si>
    <t>7H4OQ028</t>
  </si>
  <si>
    <t>Analytical-Chem_NY_Fragrance IA 01-13-52229</t>
  </si>
  <si>
    <t>1.4835 - 1.5035</t>
  </si>
  <si>
    <t>1.0361 - 1.0561</t>
  </si>
  <si>
    <t>7C4OQ028</t>
  </si>
  <si>
    <t>Isohexadecane</t>
  </si>
  <si>
    <t>Analytical-Chem_NY_Isohexadecane</t>
  </si>
  <si>
    <t>Ineos, Germany</t>
  </si>
  <si>
    <t>1.4 - 1.5</t>
  </si>
  <si>
    <t>Characteristic – Match Standard
(J&amp;J TMWW78010)</t>
  </si>
  <si>
    <t>NEUTROGENA Deep Clean Oil-Free Make-up Remover Wipes</t>
  </si>
  <si>
    <t>Specs rev 3.0</t>
  </si>
  <si>
    <t>Specs rev 10.0</t>
  </si>
  <si>
    <t>8OU171CK</t>
  </si>
  <si>
    <t>KS Orange Scrubbing Disinfecting Wipe 1ct</t>
  </si>
  <si>
    <t>8AP38301</t>
  </si>
  <si>
    <t>Target Disinfecting Wipes  - Fresh 35ct.</t>
  </si>
  <si>
    <t>Analytical - Label_NY_NP7200_4.25-5.5</t>
  </si>
  <si>
    <t>8AP28400A</t>
  </si>
  <si>
    <t>Analytical - Label_NY_NP9890_85-73</t>
  </si>
  <si>
    <t>8AP52000</t>
  </si>
  <si>
    <t>Henry Schein Maxi Wipe 65ct</t>
  </si>
  <si>
    <t>Spec rev 3.0</t>
  </si>
  <si>
    <t>4BM42201</t>
  </si>
  <si>
    <t>Analytical-BL_NY_Baby_02G</t>
  </si>
  <si>
    <t>0.81 - 0.99           (NPTM 395)</t>
  </si>
  <si>
    <t>4OM65201</t>
  </si>
  <si>
    <t>Fragrance Free Baby Formula</t>
  </si>
  <si>
    <t>Analytical-BL_NY_Baby_02H</t>
  </si>
  <si>
    <t>4OM81401</t>
  </si>
  <si>
    <t>Sensitive Skin Baby</t>
  </si>
  <si>
    <t>Analytical-BL_NY_Baby_02J</t>
  </si>
  <si>
    <t>4AM85701</t>
  </si>
  <si>
    <t>Unscented Cucumber &amp; Green Tea Baby (4/14)</t>
  </si>
  <si>
    <t>Analytical-BL_NY_Baby_02K</t>
  </si>
  <si>
    <t>4OA96201</t>
  </si>
  <si>
    <t>Global MTT/Toddler Solution</t>
  </si>
  <si>
    <t>Analytical-BL_NY_Baby_02L</t>
  </si>
  <si>
    <t>Floral/Herbal-Like</t>
  </si>
  <si>
    <t>4BQ04601</t>
  </si>
  <si>
    <t>Gentle Cleansing - Paraben-Free</t>
  </si>
  <si>
    <t>Analytical - BL_NY_Facial_01J</t>
  </si>
  <si>
    <t>4BQ21401</t>
  </si>
  <si>
    <t>Deep Action - Paraben-Free</t>
  </si>
  <si>
    <t>Analytical - BL_NY_Facial_01K</t>
  </si>
  <si>
    <t>4BQ03001</t>
  </si>
  <si>
    <t>Detoxifying - Paraben-Free</t>
  </si>
  <si>
    <t>Analytical - BL_NY_Facial_01L</t>
  </si>
  <si>
    <t>Woodsy Herbal</t>
  </si>
  <si>
    <t>2OP204</t>
  </si>
  <si>
    <t>2LS413</t>
  </si>
  <si>
    <t>PDI Povidone Iodine Swabstick (1's)</t>
  </si>
  <si>
    <t>2DD249</t>
  </si>
  <si>
    <t>Dust-Off Anti-Bacterial Wipes 1ct</t>
  </si>
  <si>
    <t>8AP487CK</t>
  </si>
  <si>
    <t>Target Up &amp; Up Antibacterial Hand Wipes</t>
  </si>
  <si>
    <t>8BP570CK</t>
  </si>
  <si>
    <t>8AA711CK</t>
  </si>
  <si>
    <t>3OP284</t>
  </si>
  <si>
    <t>Spunlaced Nonwoven 55 gsm - 30"</t>
  </si>
  <si>
    <t>Analytical-Applicator_NY_Spunlaced Nonwoven 55 gsm - 30"</t>
  </si>
  <si>
    <t>Smooth, non-apertured, free of hard wrinkles and formation uniform</t>
  </si>
  <si>
    <t>2JS821</t>
  </si>
  <si>
    <t>PDI Povidone-Iodine Cleansing Scurb Swab.</t>
  </si>
  <si>
    <t>0.63 - 0.80 mm (Vendor COA)</t>
  </si>
  <si>
    <t>29.8 - 30.2</t>
  </si>
  <si>
    <t>3292 - 6838 (COA)</t>
  </si>
  <si>
    <t>764 - 1586 ( COA)</t>
  </si>
  <si>
    <t>2785 - 5785 (COA)</t>
  </si>
  <si>
    <t>692 - 1438 (COA)</t>
  </si>
  <si>
    <t>12 months / 30 months   (galaxy)                            12months/24 months (Dow)</t>
  </si>
  <si>
    <t>Galaxy Surfactant Ltd (Jhagadia, India)                         Dow Chemical Company, Freeport, TX</t>
  </si>
  <si>
    <t>25 ppm Max</t>
  </si>
  <si>
    <t>Specs rev 2.0</t>
  </si>
  <si>
    <t>Hydromanil H. GL MS</t>
  </si>
  <si>
    <t>7O4OM502</t>
  </si>
  <si>
    <t>Wet Floor Fragrance Lavender Vanilla 01-12-49043</t>
  </si>
  <si>
    <t>Analytical-Chem_NY_Wet Floor Fragrance Lavender Vanilla 01-12-49043</t>
  </si>
  <si>
    <t>International Aromatics, 200 Anderson Ave, Moonachie, NJ 07074</t>
  </si>
  <si>
    <t>1.4685 - 1.4885</t>
  </si>
  <si>
    <t>1.0674 - 1.0874</t>
  </si>
  <si>
    <t>7O4OM002</t>
  </si>
  <si>
    <t>Plantapon TF</t>
  </si>
  <si>
    <t>Analytical-Chem_NY_Plantapon TF</t>
  </si>
  <si>
    <t>BASF,      Mauldin, SC</t>
  </si>
  <si>
    <t>Clear Yellow</t>
  </si>
  <si>
    <t>Characteristics</t>
  </si>
  <si>
    <t>Clear yellow Liquid</t>
  </si>
  <si>
    <t>ID A: Passes Test
ID C: Passes Test</t>
  </si>
  <si>
    <t xml:space="preserve">Passes Test
</t>
  </si>
  <si>
    <t>White to Off-White Liquid Emulsion               (J&amp;J TMWW78010)</t>
  </si>
  <si>
    <t>Characteristic of Product  (J&amp;J TMWW78010)</t>
  </si>
  <si>
    <t>P23925</t>
  </si>
  <si>
    <t>Analytical - Neutrogena_05G</t>
  </si>
  <si>
    <t>Citrus, Fruity,Floral and Musk bouquets notes characteristic of Diva Mod 4 fragrance without objectionable off-odors
(J&amp;JTMWW78010)</t>
  </si>
  <si>
    <t>0.48 – 0.66
(J&amp;J TM-003725)</t>
  </si>
  <si>
    <t>Free of undispersed material foreign matter
(J&amp;J TMWW78010)</t>
  </si>
  <si>
    <t>5AP449PD</t>
  </si>
  <si>
    <t>7ct Facial Pad</t>
  </si>
  <si>
    <t>Analytical - Box_NY_0.020BC_400_7.4375-8.3125</t>
  </si>
  <si>
    <r>
      <t>8OB714</t>
    </r>
    <r>
      <rPr>
        <b/>
        <sz val="11"/>
        <color theme="1"/>
        <rFont val="Franklin Gothic Book"/>
        <family val="2"/>
        <scheme val="minor"/>
      </rPr>
      <t>CKB</t>
    </r>
  </si>
  <si>
    <t>Nice'N Clean Nail Polish Remover Case Lbl</t>
  </si>
  <si>
    <t>5OQ401SL</t>
  </si>
  <si>
    <t>24X5ct Tray Bend</t>
  </si>
  <si>
    <t>D/C Sleeve</t>
  </si>
  <si>
    <t>Analytical - Box_NY_0.024BC_341_6.875-6.250-3.000</t>
  </si>
  <si>
    <t>D02400</t>
  </si>
  <si>
    <t>Wet-Naps Fresh Packettes 500ct</t>
  </si>
  <si>
    <t>Analytical - AntiBac_01J</t>
  </si>
  <si>
    <t>P20425</t>
  </si>
  <si>
    <t>Cetaphil Gentle Skin Cleansing Cloths - 25 count Canada</t>
  </si>
  <si>
    <t>Analytical - Cetaphil_01B</t>
  </si>
  <si>
    <t>J17025</t>
  </si>
  <si>
    <t>Cetaphil Gentle Skin Cleansing Cloths - 25 count Australia</t>
  </si>
  <si>
    <t>Analytical - Cetaphil_01C</t>
  </si>
  <si>
    <t>Specs rev 6.0</t>
  </si>
  <si>
    <t>Specs Rev 3.0</t>
  </si>
  <si>
    <t>Analytical - Benzocaine_01B</t>
  </si>
  <si>
    <t>U47500</t>
  </si>
  <si>
    <t>White to slightly yellow wipes
Free from dirt and specks
Wet with Hydrating Cleansing
Cloth Juice
(J&amp;J TMWW78010)</t>
  </si>
  <si>
    <t>Characteristic of Product
(J&amp;J TMWW78010)</t>
  </si>
  <si>
    <t>Specs revised 2.0</t>
  </si>
  <si>
    <t>6EQ387S40</t>
  </si>
  <si>
    <t>6LS23125</t>
  </si>
  <si>
    <t>5JC69900</t>
  </si>
  <si>
    <t>5BD76630</t>
  </si>
  <si>
    <t>Analytical - Box_NY_0.018WCCN_103_2.3125-1.625-6.0625</t>
  </si>
  <si>
    <t>5KS82125</t>
  </si>
  <si>
    <t>5KS23125</t>
  </si>
  <si>
    <t>5JS41125</t>
  </si>
  <si>
    <t>5KS41350</t>
  </si>
  <si>
    <t>2AP870</t>
  </si>
  <si>
    <t>3OQ133</t>
  </si>
  <si>
    <t>Rolls Embossed Spunlaced Nonwoven -45gsm - 37.5"</t>
  </si>
  <si>
    <t>Analytical-Applicator_NY_Rolls Embossed Spunlaced Nonwoven-45gsm-37.5"</t>
  </si>
  <si>
    <t>37.25 - 37.75"</t>
  </si>
  <si>
    <t xml:space="preserve">8AP52001                           </t>
  </si>
  <si>
    <t xml:space="preserve">LBL HENRY SCHEIN MAXI WIPE            </t>
  </si>
  <si>
    <t>8OU211CK</t>
  </si>
  <si>
    <t>Staples Disinfecting Lemon Packette</t>
  </si>
  <si>
    <t>7O4OA356</t>
  </si>
  <si>
    <t>Fermented Vegetable Extract</t>
  </si>
  <si>
    <t>Analytical-Chem_NY_Fermented Vegetable Extract</t>
  </si>
  <si>
    <t>Carrubba Inc,                                                                      70 Research dr. Milford, CT 06460</t>
  </si>
  <si>
    <t>1.000 - 1.020</t>
  </si>
  <si>
    <t>7O4OA407</t>
  </si>
  <si>
    <t>Gentle Floral 79904B Fragrance</t>
  </si>
  <si>
    <t>Analytical-Chem_NY_Gentle Floral 79904B Fragrance</t>
  </si>
  <si>
    <t>Conforms to Standard</t>
  </si>
  <si>
    <t>1.4980 - 1.5060</t>
  </si>
  <si>
    <t>0.9933 - 1.0033</t>
  </si>
  <si>
    <t>Waiting for revised specs</t>
  </si>
  <si>
    <t>4OJ12301</t>
  </si>
  <si>
    <t>Cetaphil Cleansing Solution (Non-Bronopol)</t>
  </si>
  <si>
    <t>Analytical - BL_NY_Cetaphil_01B</t>
  </si>
  <si>
    <t>Clear to slightly cloudy Liquid</t>
  </si>
  <si>
    <t>4OA52201</t>
  </si>
  <si>
    <t>Improved Orange Consumer Sani 9480 -5</t>
  </si>
  <si>
    <t>Analytical - BL_NY_Sani Orange_01A</t>
  </si>
  <si>
    <t>0.445 ± 0.015</t>
  </si>
  <si>
    <t>0.135 - 0.195   (TM396)</t>
  </si>
  <si>
    <t>0.020 - 0.028     (TM396)</t>
  </si>
  <si>
    <t>0.37 - 0.45    (NPTM396)</t>
  </si>
  <si>
    <t>U475SA</t>
  </si>
  <si>
    <t>Sally Hansen B&amp;D Benzocaine Wipes 9ct Box Sub-Assembly</t>
  </si>
  <si>
    <t>Analytical - Benzocaine_01C</t>
  </si>
  <si>
    <t>2BD365</t>
  </si>
  <si>
    <t>Lead Wipe Packette</t>
  </si>
  <si>
    <t>2OP034</t>
  </si>
  <si>
    <t>Cetaphil Gentle Skin Cleansing Cloths 10ct-Canada</t>
  </si>
  <si>
    <t>2AB293</t>
  </si>
  <si>
    <t>Target Alcohol Prep Pad</t>
  </si>
  <si>
    <t>Neutrogena Hydrating Makeup Remover Cleansing Towelettes</t>
  </si>
  <si>
    <t>2OJ170</t>
  </si>
  <si>
    <t>4OP66101</t>
  </si>
  <si>
    <t>Atopalm Wipes Liquid</t>
  </si>
  <si>
    <t>Analytical - BL_NY_Facial_01M</t>
  </si>
  <si>
    <t>Sweet Floral</t>
  </si>
  <si>
    <t>4.50 - 5.50</t>
  </si>
  <si>
    <t>0.851 - 0.919            (NPTM 394)</t>
  </si>
  <si>
    <t>0.108 - 0.147      (NPTM 394)</t>
  </si>
  <si>
    <t>0.068 - 0.088</t>
  </si>
  <si>
    <t>0.86 - 1.10 mm (Vendor COA)</t>
  </si>
  <si>
    <t>1000 - 2000</t>
  </si>
  <si>
    <t>5000 - 8000</t>
  </si>
  <si>
    <t>&gt;=1587</t>
  </si>
  <si>
    <t>&gt;=272</t>
  </si>
  <si>
    <t>J&amp;J Cleansing Wipes-J&amp;J #724683</t>
  </si>
  <si>
    <t>Clear to slightly hazy liquid
Free of foreign matter
(J&amp;J TMWW78010)</t>
  </si>
  <si>
    <t>Unfragranced with
Alcohol undertones
(J&amp;J TMWW78010)</t>
  </si>
  <si>
    <t>&lt; 0.986
(J&amp;J TMWW 78012)</t>
  </si>
  <si>
    <t>5.0 - 9.0  (J&amp;J TMWW78014)</t>
  </si>
  <si>
    <t>Specs rev 5.0</t>
  </si>
  <si>
    <t>Neutrogena Naturals Purifying Makeup Removing Wipes 25ct Canada</t>
  </si>
  <si>
    <t>specs rev 1.0</t>
  </si>
  <si>
    <t>Wet wipes - non-woven coated with F#11905-069 liquid
(J&amp;J TMWW78010)</t>
  </si>
  <si>
    <t>5AU19101</t>
  </si>
  <si>
    <t>Cetaphil Gentle Skin Cleans Cloths Dispenser</t>
  </si>
  <si>
    <t>Straight Tuck End French Style Dispenser W/False Bottom</t>
  </si>
  <si>
    <t>5AP204BT</t>
  </si>
  <si>
    <t>5AJ170BT</t>
  </si>
  <si>
    <t>Cetaphil Gentle Skin Cleansing Wipes Boot</t>
  </si>
  <si>
    <t>5AQ429TR</t>
  </si>
  <si>
    <t>Grime Boss Wipes 5ct Tray</t>
  </si>
  <si>
    <t>Analytical - Box_NY_0.024CCN_308_9-6.75-6.125</t>
  </si>
  <si>
    <t>A/B Tray w/Partial Header</t>
  </si>
  <si>
    <t>H12630</t>
  </si>
  <si>
    <t>NNC MUR BULK 1000ct Packet</t>
  </si>
  <si>
    <t>Analytical - Mur_01D</t>
  </si>
  <si>
    <t>PDI Sani Cloth HB 160ct</t>
  </si>
  <si>
    <t>Structure revised to NP7200</t>
  </si>
  <si>
    <t>Specs revised to 1.0</t>
  </si>
  <si>
    <t>Kirkland Surface Wipes Fresh Scent 65ct</t>
  </si>
  <si>
    <t>Kirkland Surface Wipes Lemon Scent 65ct</t>
  </si>
  <si>
    <t>Kirkland Surface Wipes Orange Scent 55ct</t>
  </si>
  <si>
    <t>Kirkland Surface Wipes Lemon Sct. 65ct - Back</t>
  </si>
  <si>
    <t>Kirkland Surface Wipes Fresh Sct. 65ct - Back</t>
  </si>
  <si>
    <t>Kirkland Surface Wipes Orange Sct. 55ct - Back</t>
  </si>
  <si>
    <t>Fatty Acid Composition  USP/NF</t>
  </si>
  <si>
    <t>C12 - 3.0% Max    C14 - 1.0% Max    C8 - 50.0 - 80.0%    C10 - 20.0-50.0%                     C6 - 2.0% Max</t>
  </si>
  <si>
    <t>25 - 33 cps (USP/NF)</t>
  </si>
  <si>
    <t>Viscosity
(J&amp;J TM-000864 / USP/NF)</t>
  </si>
  <si>
    <t>Peroxide Value  (USP/NF)</t>
  </si>
  <si>
    <t>1.0 meqO2/Kg</t>
  </si>
  <si>
    <t>Density @ 20 (J&amp;J TMWW78012 / NPTM202/USP/NF)</t>
  </si>
  <si>
    <t>0.930 - 0.960 g/ml</t>
  </si>
  <si>
    <t>Unsaponifiable Matter         USP/NF</t>
  </si>
  <si>
    <t>10.0 mg KOH/g</t>
  </si>
  <si>
    <t>1.0gI/100g Max</t>
  </si>
  <si>
    <t>0.2mg KOH/g Max</t>
  </si>
  <si>
    <t>P03410</t>
  </si>
  <si>
    <t>Cetaphil Gentle Skin Cleansing Cloths - 10 count Bulk - Canada</t>
  </si>
  <si>
    <t>Analytical - Cetaphil_01D</t>
  </si>
  <si>
    <t>Specs rev 4.0</t>
  </si>
  <si>
    <t>Loblaw's Antibac Travel Pack 20ct.</t>
  </si>
  <si>
    <t>2BA490SLI</t>
  </si>
  <si>
    <t>Solo Lid w/nice n Clean Debossing</t>
  </si>
  <si>
    <t>Analytical - Lid_14E</t>
  </si>
  <si>
    <t>Lid must have positive from latch with an audible click</t>
  </si>
  <si>
    <t>Overall Lid Height = Closed Lid Overall Height</t>
  </si>
  <si>
    <t>0.390" +/-0.020"</t>
  </si>
  <si>
    <t>3.166" +/- 0.025"</t>
  </si>
  <si>
    <t>Bottom Land (glue) area</t>
  </si>
  <si>
    <t>0.330"+/-0.010" (front/ back)                                                                              0.275 +/-0.010" (left/right)</t>
  </si>
  <si>
    <t>0.030"+/-0.005" (Back/top)      0.040"+/-0.005"     (Front /top)</t>
  </si>
  <si>
    <t>7.30g +/- 1.0g</t>
  </si>
  <si>
    <t>3OP713</t>
  </si>
  <si>
    <t>Rolls Spunlaced Nonwoven - 20 1/4" - 52gsm</t>
  </si>
  <si>
    <t>Analytical-Applicator_NY_Rolls Spunlaced Nonwoven - 20 1/4" -52gsm</t>
  </si>
  <si>
    <t>Free of hard wrinkles, and formation uniform with a large dot embossing pattern.</t>
  </si>
  <si>
    <t>0.77 - 0.97 mm (Vendor COA)</t>
  </si>
  <si>
    <t>20.125 - 20.375</t>
  </si>
  <si>
    <t>41 - 45 inch</t>
  </si>
  <si>
    <t>P58025</t>
  </si>
  <si>
    <t>Analytical - Dickinson's_Wipe_01A</t>
  </si>
  <si>
    <t>2OH201</t>
  </si>
  <si>
    <t>NNC Antibacterial Hand Wipe 1ct</t>
  </si>
  <si>
    <t>2OB714</t>
  </si>
  <si>
    <t>NNC Nail Polish Remover Wipes</t>
  </si>
  <si>
    <t>2AP140</t>
  </si>
  <si>
    <t>8OP34500A</t>
  </si>
  <si>
    <t>Avon Makeup Remover Wipes Reseal.</t>
  </si>
  <si>
    <t>3OP229</t>
  </si>
  <si>
    <t>Irradiated White, non-apertured Spunlace non-woven with 3mm Dot Pattern, 50gsm</t>
  </si>
  <si>
    <t>Analytical-Applicator_NY_Irradiated White, non-apertured Spunlace non-woven with 3mm Dot Pattern, 50gsm</t>
  </si>
  <si>
    <t>9 - 18kGy</t>
  </si>
  <si>
    <t>50 - 130 (N/5cm)</t>
  </si>
  <si>
    <t>9 -21 (N/5cm)</t>
  </si>
  <si>
    <t>12 -36 (N/5cm)</t>
  </si>
  <si>
    <t>85 - 275 (N/5cm)</t>
  </si>
  <si>
    <t>29.0 - 29.4 inch</t>
  </si>
  <si>
    <t>42" - 45"</t>
  </si>
  <si>
    <t>55 - 65</t>
  </si>
  <si>
    <t>3OA916</t>
  </si>
  <si>
    <t>60 gsm Dispersible - 6.96"</t>
  </si>
  <si>
    <t>Analytical-Applicator_NY_ 60 gsm Dispersible- 6.96"</t>
  </si>
  <si>
    <t>220 - 400</t>
  </si>
  <si>
    <t>370 - 570</t>
  </si>
  <si>
    <t>6.96 - 7.09</t>
  </si>
  <si>
    <t>8OP22900</t>
  </si>
  <si>
    <t>Neutrogena Naturals Purifying Makeup Remover</t>
  </si>
  <si>
    <t>Analytical - Label_NY_NP9837_78-61</t>
  </si>
  <si>
    <t>8OP23000</t>
  </si>
  <si>
    <t>8AP20300A</t>
  </si>
  <si>
    <t>2HC124</t>
  </si>
  <si>
    <t>2FQ345</t>
  </si>
  <si>
    <t>NNC Baby Wipes Scented 40ct</t>
  </si>
  <si>
    <t>6JQ34540</t>
  </si>
  <si>
    <t>NNC Baby Wipes Shipper</t>
  </si>
  <si>
    <t>6CM233XT</t>
  </si>
  <si>
    <t>Analytical - SHIP_NY_44K_100_14.125-7.6875-10.625</t>
  </si>
  <si>
    <t>6DM225XT</t>
  </si>
  <si>
    <t>NNC Baby Wipes Scented Shipper</t>
  </si>
  <si>
    <t>6JQ70040</t>
  </si>
  <si>
    <t>PDI NNC Baby Wipes Shipper</t>
  </si>
  <si>
    <t>RMT0907</t>
  </si>
  <si>
    <t>Spunlace Nonwoven 50gsm 65% Rayon and 35% PET</t>
  </si>
  <si>
    <t>Analytical-Applicator_NY_Spunlace Nonwoven 50gsm 65% Rayon and 35% PET</t>
  </si>
  <si>
    <t>SR # 10388</t>
  </si>
  <si>
    <t>The fabric shall be white, clean and free from wrinkles, creases, streaks, heavy areas, holes , coloured fibers, dirt, greases, metal particles and any other contaminants.</t>
  </si>
  <si>
    <t>48 - 52</t>
  </si>
  <si>
    <t>0.50 - 0.72</t>
  </si>
  <si>
    <t>50  Min(N/5cm)</t>
  </si>
  <si>
    <t>12 Min (N/5cm)</t>
  </si>
  <si>
    <t>30 -50 (N/5cm)</t>
  </si>
  <si>
    <t>120 - 150 (N/5cm)</t>
  </si>
  <si>
    <t>Fill in</t>
  </si>
  <si>
    <t>Absorbant Capacity %</t>
  </si>
  <si>
    <t>750 Min</t>
  </si>
  <si>
    <t>2 Max</t>
  </si>
  <si>
    <t>Absorbenct Time Sec.</t>
  </si>
  <si>
    <t>3OQ637</t>
  </si>
  <si>
    <t>8OP23900</t>
  </si>
  <si>
    <t>Neutrogena Naturals Purifying Makeup Removing Wipes</t>
  </si>
  <si>
    <t>2OP230</t>
  </si>
  <si>
    <t>Neutrogena Naturals Purifying Makeup Rmvr. Cleans. Twlts.</t>
  </si>
  <si>
    <t>2OP229</t>
  </si>
  <si>
    <t>Analytical - Web_NP8512_9.5</t>
  </si>
  <si>
    <t>5AP229TY</t>
  </si>
  <si>
    <t>Neutrogena Naturals Makeup Rmvr. Tray</t>
  </si>
  <si>
    <t>Analytical - Box_NY_0.024SBS_303_8.228-3.661-6.024</t>
  </si>
  <si>
    <t>A/B Tray with tear-off lid</t>
  </si>
  <si>
    <t>Neutrogena Hydrating Makeup Remover Cleansing Towelettes Canada</t>
  </si>
  <si>
    <t>White to slightly yellow wipes
Free from dirt and specks
Wet with Hydrating Cleansing
Cloth Juice
(J&amp;J TMWW78010))</t>
  </si>
  <si>
    <t>Characteristic of Product
(J&amp;J TMWW78010))</t>
  </si>
  <si>
    <t>6AP23025</t>
  </si>
  <si>
    <t>Neutrogena Naturals Shipper</t>
  </si>
  <si>
    <t>6AP22907</t>
  </si>
  <si>
    <t>Analytical - SHIP_NY_32K_100_8.5625-7.8125-6.4375</t>
  </si>
  <si>
    <t>6KQ85084</t>
  </si>
  <si>
    <t>6NQ89072</t>
  </si>
  <si>
    <t>PDI Sani Cloth Shipper 160ct</t>
  </si>
  <si>
    <t>8HQ89000</t>
  </si>
  <si>
    <t>Sani Cloth Plus 160ct Front Lbl</t>
  </si>
  <si>
    <t>8FQ85000</t>
  </si>
  <si>
    <t>8GQ85001</t>
  </si>
  <si>
    <t>8JQ89001</t>
  </si>
  <si>
    <t>PDI Sani Cloth Plus Back Lbl</t>
  </si>
  <si>
    <t>8DQ85900</t>
  </si>
  <si>
    <t>PDI Sani Cloth Plus</t>
  </si>
  <si>
    <t>8EQ859CK</t>
  </si>
  <si>
    <t>5GC12400</t>
  </si>
  <si>
    <t>5CB29307</t>
  </si>
  <si>
    <t>Target Up &amp; Up Alcohol Prep Pads 200ct</t>
  </si>
  <si>
    <t>2BM233SLI</t>
  </si>
  <si>
    <t>NNC Unscented Baby Wipes Solo</t>
  </si>
  <si>
    <t>Analytical - Lid_01J</t>
  </si>
  <si>
    <t>NP 7600</t>
  </si>
  <si>
    <t>2OJ170SLI</t>
  </si>
  <si>
    <t>Cetaphil Gentle Skin Cleansing Wipes Solo</t>
  </si>
  <si>
    <t>Analytical - Lid_NY_NP7600_22F</t>
  </si>
  <si>
    <t>2CM225SLI</t>
  </si>
  <si>
    <t>Nice 'N Clean Scented Baby Wipes Solo</t>
  </si>
  <si>
    <t>Analytical - Lid_01K</t>
  </si>
  <si>
    <t>3OM210</t>
  </si>
  <si>
    <t>52.5 gsm Premium Airlaid 2X8" rolls</t>
  </si>
  <si>
    <t>White, non-pigmented with no colors or shading</t>
  </si>
  <si>
    <t>Smooth, free of hard wrinkles and formation uniform, to match embossing pattern</t>
  </si>
  <si>
    <t>575 - 1225</t>
  </si>
  <si>
    <t>300 - 700</t>
  </si>
  <si>
    <t>7.875 - 8.125 inch</t>
  </si>
  <si>
    <t>56 - 60 inch</t>
  </si>
  <si>
    <t>Analytical-Applicator_NY_52.5 gsm Premium Airlaid 2X8" rolls</t>
  </si>
  <si>
    <t>4OX99901</t>
  </si>
  <si>
    <t>Citric Acid 50% Solution</t>
  </si>
  <si>
    <t>Analytical - BL_NY_Citric acid_01</t>
  </si>
  <si>
    <t>6OP080TC</t>
  </si>
  <si>
    <t>D/C Hand Non-Jointed</t>
  </si>
  <si>
    <t>Analytical - SHIP_NY_29K_201_44.250-36.750-3.000</t>
  </si>
  <si>
    <t>Neutrogena Naturals Purifying Makeup Remover Cleansing Towlettes 7ct,</t>
  </si>
  <si>
    <t>Spunlaced Nonwoven 55gsm 37 1/2"</t>
  </si>
  <si>
    <t>Spec rev 4.0</t>
  </si>
  <si>
    <t>65 - 115</t>
  </si>
  <si>
    <t xml:space="preserve">Specs rev 1.0 </t>
  </si>
  <si>
    <t>8DQ901CK</t>
  </si>
  <si>
    <t>8DQ90100</t>
  </si>
  <si>
    <t>2AD766</t>
  </si>
  <si>
    <t>Life Brand Lens Cleaning Wipes 1ct</t>
  </si>
  <si>
    <t>2AD504</t>
  </si>
  <si>
    <t>Dust-Off Touch Screen Wipes</t>
  </si>
  <si>
    <t>Identification A = Passes Test           Identification B = Passes the Test</t>
  </si>
  <si>
    <t>Individual Impurity (USP/NF)</t>
  </si>
  <si>
    <t>Total Impurities (USP/NF)</t>
  </si>
  <si>
    <t>2.0% Max</t>
  </si>
  <si>
    <t>2OU475</t>
  </si>
  <si>
    <t>Sally Hansen Ouch-Relief Numbing Wipes</t>
  </si>
  <si>
    <t>2AJ165</t>
  </si>
  <si>
    <t>3OM819</t>
  </si>
  <si>
    <t>Analytical-Applicator_NY_Rolls Embossed Spunlaced Nonwoven - 55gsm-2X8"</t>
  </si>
  <si>
    <t>Rolls Embossed Spunlaced Nonwoven - 55gsm-2X8"</t>
  </si>
  <si>
    <t xml:space="preserve"> 49.5 - 60.5</t>
  </si>
  <si>
    <t>850 - 1850</t>
  </si>
  <si>
    <t>8DQ70000</t>
  </si>
  <si>
    <t>NNC Unscented Baby Wipes Reseal 40ct</t>
  </si>
  <si>
    <t>8DQ34500</t>
  </si>
  <si>
    <t>NNC Scented Baby Wipes Reseal 40ct</t>
  </si>
  <si>
    <t>6CP97584</t>
  </si>
  <si>
    <t>Sani Professional - Sani Hands For Kids</t>
  </si>
  <si>
    <t>2200 - 3400</t>
  </si>
  <si>
    <t>2FQ700</t>
  </si>
  <si>
    <t>NNC Unsct 40ct FW</t>
  </si>
  <si>
    <t>U21100</t>
  </si>
  <si>
    <t>1ct Staples Signature Household - Lemon</t>
  </si>
  <si>
    <t>Analytical-Sani_08G</t>
  </si>
  <si>
    <t>Lemon Fragrance</t>
  </si>
  <si>
    <t>2OD384</t>
  </si>
  <si>
    <t>Top Care Lens Cleaning Wipe</t>
  </si>
  <si>
    <t>4OX99601</t>
  </si>
  <si>
    <t>20X Sodium Benz Base Blend</t>
  </si>
  <si>
    <t>will expire on 9/23/2014</t>
  </si>
  <si>
    <t>7.00 - 7.50</t>
  </si>
  <si>
    <t>9.0 - 12.5</t>
  </si>
  <si>
    <t>Analytical-BL_NY_CB Fleet_01A</t>
  </si>
  <si>
    <t>4OA86301</t>
  </si>
  <si>
    <t>CB Fleet Lavender Silk Solution - Encapsulated Fragrance</t>
  </si>
  <si>
    <t>5.10 - 5.40  @25C</t>
  </si>
  <si>
    <t>0.080 - 0.120</t>
  </si>
  <si>
    <t>0.013 - 0.023</t>
  </si>
  <si>
    <t>2HC699</t>
  </si>
  <si>
    <t>0.85 - 1.10 mm (Vendor COA)</t>
  </si>
  <si>
    <t>3OQ807</t>
  </si>
  <si>
    <t>Rolls Embossed Spunlaced Nonwoven - 58gsm - 30.5"</t>
  </si>
  <si>
    <t>Analytical-Applicator_NY_Rolls Embossed Spunlaced Nonwoven - 58gsm - 30.5"</t>
  </si>
  <si>
    <t>52.2 - 63.8</t>
  </si>
  <si>
    <t>0.82 - 1.06 mm (Vendor COA)</t>
  </si>
  <si>
    <t>5200 - 8200</t>
  </si>
  <si>
    <t>6BP44584</t>
  </si>
  <si>
    <t>6FQ87084</t>
  </si>
  <si>
    <t>6KB40600</t>
  </si>
  <si>
    <t>Analytical - SHIP_NY_29K_100_12.375-5.5-4.625</t>
  </si>
  <si>
    <t>6AJ17025</t>
  </si>
  <si>
    <t>6AP08084</t>
  </si>
  <si>
    <t>Wt Nap Antibacterial Hand Wipes Shipper</t>
  </si>
  <si>
    <t>New Page White</t>
  </si>
  <si>
    <t>Analytical - SHIP_NY_40NPW_100_10-6.75-7</t>
  </si>
  <si>
    <t>6LS16225</t>
  </si>
  <si>
    <t>Analytical - Box_NY_NA50#_404_4.375-3.625</t>
  </si>
  <si>
    <t>Folded length 2.1875"</t>
  </si>
  <si>
    <t>50# Recycled Paper</t>
  </si>
  <si>
    <t>5OU475IS</t>
  </si>
  <si>
    <t>5BJ16530TY</t>
  </si>
  <si>
    <t>ST/Tuck End &amp; 1.875" Glued double header &amp; sombrero hang tag stripped out</t>
  </si>
  <si>
    <t>5AU47500</t>
  </si>
  <si>
    <t>Analytical - Box_NY_0.016SBS_130_3.25-1.5-3.875</t>
  </si>
  <si>
    <t>5KB60302</t>
  </si>
  <si>
    <t>5AP080TY</t>
  </si>
  <si>
    <t>Wet Nap fresh Scent Tray</t>
  </si>
  <si>
    <t>Analytical - Box_NY_32NPW_342_20.75-14.125-7.4375</t>
  </si>
  <si>
    <t>ECT 32 Lbs</t>
  </si>
  <si>
    <t>Quat with faint citrus/Alcohol</t>
  </si>
  <si>
    <t>8FQ50701</t>
  </si>
  <si>
    <t>Sanitex Plus 160ct</t>
  </si>
  <si>
    <t>8GQ50700</t>
  </si>
  <si>
    <t>8DQ87000</t>
  </si>
  <si>
    <t>8DQ87001</t>
  </si>
  <si>
    <t>207 - 629</t>
  </si>
  <si>
    <t>519 - 1353</t>
  </si>
  <si>
    <t>6AP03410</t>
  </si>
  <si>
    <t>0.48 - 0.60     (NPTM 395)</t>
  </si>
  <si>
    <t>Analytical - BL_NY_Baby Base_01A</t>
  </si>
  <si>
    <t>4AY00001</t>
  </si>
  <si>
    <t>Indiana Baby Base Blend</t>
  </si>
  <si>
    <t>4.40 - 4.80</t>
  </si>
  <si>
    <t>P22907A</t>
  </si>
  <si>
    <t>Neutrogena Naturals Purifying Makeup RemoverCleansing Towelettes 7ct.</t>
  </si>
  <si>
    <t>Analytical - Neutrogena_05H</t>
  </si>
  <si>
    <t>PR-008698</t>
  </si>
  <si>
    <t>Neutrogena Make-up Remover Cleansing Towelettes, Formula 1497-007</t>
  </si>
  <si>
    <t>Analytical - Neutrogena_05J</t>
  </si>
  <si>
    <t>SR# 10388A B C</t>
  </si>
  <si>
    <t>Wipes fully wetted with bulk Lotion</t>
  </si>
  <si>
    <t>Smooth</t>
  </si>
  <si>
    <t>4OQ50101</t>
  </si>
  <si>
    <t>Exfoliating Sensitive Skin Solution</t>
  </si>
  <si>
    <t>Analytical - BL_NY_Facial_01N</t>
  </si>
  <si>
    <t>6AU20100</t>
  </si>
  <si>
    <t>5LB40600</t>
  </si>
  <si>
    <t>PDI Povidone Iodine Prep Med</t>
  </si>
  <si>
    <t>Analytical - Box_NY_0.016UCSBS_100_5.125-2.25-2.09375</t>
  </si>
  <si>
    <t>5DP490SL</t>
  </si>
  <si>
    <t>Safeway Disinfecting Wipes Tray</t>
  </si>
  <si>
    <t>Analytical - Box_NY_0.016SBS_340_11.46875-4.5-2.75</t>
  </si>
  <si>
    <t>8AQ387RL</t>
  </si>
  <si>
    <t>3OQ103</t>
  </si>
  <si>
    <t>Unembossed Spunlaced Nonwoven- 55gsm 30 1/2"</t>
  </si>
  <si>
    <t>Analytical-Applicator_NY_Unembossed Spunlaced Nonwoven- 55gsm 30 1/2"</t>
  </si>
  <si>
    <t>0.52 - 0.74 mm (Vendor COA)</t>
  </si>
  <si>
    <t>6OP572LP</t>
  </si>
  <si>
    <t>Analytical - SHIP_NY_32NA_250_15-10.875</t>
  </si>
  <si>
    <t>8AP14000</t>
  </si>
  <si>
    <t>8OP21100A</t>
  </si>
  <si>
    <t>Neutrogena makeup Remover Cleans Twlts</t>
  </si>
  <si>
    <t>2OMC4527NU</t>
  </si>
  <si>
    <t>Babies R Us Unsct. Baby Wipes 100ct.</t>
  </si>
  <si>
    <t>2OA437B</t>
  </si>
  <si>
    <t>NNC Baby Wipes Scented 80ct</t>
  </si>
  <si>
    <t>2OA630B</t>
  </si>
  <si>
    <t>NNC Baby Wipes Unscented 80ct</t>
  </si>
  <si>
    <t>6JQ50772</t>
  </si>
  <si>
    <t>Sanitex Plus 160ct Shipper</t>
  </si>
  <si>
    <t>0.88 - 1.12 mm (Vendor COA)</t>
  </si>
  <si>
    <t>2500 - 4500</t>
  </si>
  <si>
    <t>40 - 46 inch</t>
  </si>
  <si>
    <t>3OQ169</t>
  </si>
  <si>
    <t>Rolls Embossed Spunlaced Nonwoven - 55gsm-37.5"</t>
  </si>
  <si>
    <t>Analytical-Applicator_NY_Rolls Embossed Spunlaced Nonwoven - 55gsm-37.5"</t>
  </si>
  <si>
    <t>2AM306S3B</t>
  </si>
  <si>
    <t>Target Botanic Up&amp;Up Sensitive  Refill Bag 192ct.</t>
  </si>
  <si>
    <t>Analytical - Web_NP9225_12.125</t>
  </si>
  <si>
    <t>P02640TK</t>
  </si>
  <si>
    <t>40ct BZK Fresh canister</t>
  </si>
  <si>
    <t>Analytical - BZKFresh_01H</t>
  </si>
  <si>
    <t>U20100</t>
  </si>
  <si>
    <t>Cetaphil Gentle Skin Cleansing Cloths - 1 count Packet- Bulk - Canada</t>
  </si>
  <si>
    <t>Analytical - Cetaphil_01E</t>
  </si>
  <si>
    <t>6AP24572</t>
  </si>
  <si>
    <t>4OY400101</t>
  </si>
  <si>
    <t>Unscented Baby Late Addition</t>
  </si>
  <si>
    <t>Analytical - BL_NY_Late Addition_01</t>
  </si>
  <si>
    <t>Slight Characteristic</t>
  </si>
  <si>
    <t>7.5 - 8.0</t>
  </si>
  <si>
    <t>2ZA863SLI</t>
  </si>
  <si>
    <t>Solo Lid</t>
  </si>
  <si>
    <t>Analytical - Solo Lid_01</t>
  </si>
  <si>
    <t xml:space="preserve">
Solo Lid is to be free of dust, embedded dirt, hair and particulate matter. Part should have a uniform surface appearance, free from color variations, gels, carbon particles, stress cracks, striations and flash</t>
  </si>
  <si>
    <t>10.4 - 12.4 g</t>
  </si>
  <si>
    <t>3OM532-M</t>
  </si>
  <si>
    <t>Embossed Spunlaced Nonwoven - 8.125" - 50gsm</t>
  </si>
  <si>
    <t>Analytical-Applicator_NY_Embossed Spunlaced Nonwoven - 8.125" - 50gsm</t>
  </si>
  <si>
    <t>May Have slight odor when wet</t>
  </si>
  <si>
    <t>Free of hard wrinkles and formation uniform with a quilted dot embossing pattern</t>
  </si>
  <si>
    <t>0.65 - 0.85 mm (Vendor COA)</t>
  </si>
  <si>
    <t>10% - 40%</t>
  </si>
  <si>
    <t>65% - 115%</t>
  </si>
  <si>
    <t>2OU201</t>
  </si>
  <si>
    <t>2OP239</t>
  </si>
  <si>
    <t>width in mm</t>
  </si>
  <si>
    <t>308 - 312</t>
  </si>
  <si>
    <t>2CA630</t>
  </si>
  <si>
    <t>8OJ171CK</t>
  </si>
  <si>
    <t>Nice'n Clean Electronic Wipes 42ct Case Label</t>
  </si>
  <si>
    <t>8CP57501</t>
  </si>
  <si>
    <t>Safeway Disinfecting Wipes Lemon Sct. 75ct.</t>
  </si>
  <si>
    <t>Analytical - Label_NY_NP7200_5.25-6.25</t>
  </si>
  <si>
    <t>8AB293CK</t>
  </si>
  <si>
    <t>Target Up&amp;Up Alcohol Prep Pads Sterile 200ct</t>
  </si>
  <si>
    <t>8OG135IR</t>
  </si>
  <si>
    <t>Grime Boss Basics Coupon</t>
  </si>
  <si>
    <t>Analytical - Label_NY_NP7950_2.125-2.0625</t>
  </si>
  <si>
    <t>NP7950</t>
  </si>
  <si>
    <t>8AJ165CK</t>
  </si>
  <si>
    <t>Grime Boss Glass &amp; Mirror Wipes Case Label</t>
  </si>
  <si>
    <t>2NB108</t>
  </si>
  <si>
    <t>Specs rev 7.0</t>
  </si>
  <si>
    <t>P21195A</t>
  </si>
  <si>
    <t>Neutrogena Make-up Remover Towelettes - F12125-013</t>
  </si>
  <si>
    <t>Analytical - Neutrogena_01AA</t>
  </si>
  <si>
    <t>White to off-white complex solution
(J&amp;J TMWW78010)</t>
  </si>
  <si>
    <t>Characteristics of product (J&amp;JTMWW 78010)</t>
  </si>
  <si>
    <t>0.57 - 0.67% (J&amp;JTM882)</t>
  </si>
  <si>
    <t>0.031 - 0.042% (J&amp;JTM882)</t>
  </si>
  <si>
    <t>5AJ123BT</t>
  </si>
  <si>
    <t>Open Top Auto Bottom w/ scoop front and legs</t>
  </si>
  <si>
    <t>H12520</t>
  </si>
  <si>
    <t>Nice'N Clean Antibac Packets</t>
  </si>
  <si>
    <t>Analytical - AntiBac_02E</t>
  </si>
  <si>
    <t>4AJ13201</t>
  </si>
  <si>
    <t>Glass &amp; Mirror Cleaning Liquid</t>
  </si>
  <si>
    <t>Analytical - BL_NY_Glass &amp; Mirror_01</t>
  </si>
  <si>
    <t>Floral Cleaner</t>
  </si>
  <si>
    <t>6.00 - 8.00</t>
  </si>
  <si>
    <t>7O4AJ131</t>
  </si>
  <si>
    <t>Acticide LG</t>
  </si>
  <si>
    <t>Analytical-Chem_NY_Acticide LG</t>
  </si>
  <si>
    <t>12 months / 12 months</t>
  </si>
  <si>
    <t>6GC69900</t>
  </si>
  <si>
    <t>6AP23925</t>
  </si>
  <si>
    <t>6GB60307</t>
  </si>
  <si>
    <t>6DS42450</t>
  </si>
  <si>
    <t>5BP173SL</t>
  </si>
  <si>
    <t>BJ's Disinfecting Wipes Tray</t>
  </si>
  <si>
    <t>2OD240</t>
  </si>
  <si>
    <t>PDI See Clear Lens Wipes</t>
  </si>
  <si>
    <t>5KS42450</t>
  </si>
  <si>
    <t>PDI Tinc. Benzoin Swab 1's</t>
  </si>
  <si>
    <t>U17101</t>
  </si>
  <si>
    <t>1ct Kirkland Signature Household Orange Scrubby.</t>
  </si>
  <si>
    <t>Analytical-Sani_08G_Orange</t>
  </si>
  <si>
    <t>5AD45330</t>
  </si>
  <si>
    <t>Analytical - Box_NY_0.018WCCN_100_2.3125-1.625-6.0625</t>
  </si>
  <si>
    <t>2OJ171SLI</t>
  </si>
  <si>
    <t>Nice'N Clean Electronic Wipes Solo</t>
  </si>
  <si>
    <t>Analytical - Lid_NY_NP7600_22G</t>
  </si>
  <si>
    <t>2JS162</t>
  </si>
  <si>
    <t>2OJ131</t>
  </si>
  <si>
    <t>Brighton Multi-Surface Wipes 30ct</t>
  </si>
  <si>
    <t>Analytical - Web_NP8530_14</t>
  </si>
  <si>
    <t>2OJ132</t>
  </si>
  <si>
    <t>Brighton Glass &amp; Surface Wipes 30ct</t>
  </si>
  <si>
    <t>Hygea Multi Purpose Washcloths</t>
  </si>
  <si>
    <t>3OP572</t>
  </si>
  <si>
    <t>Spunlace Nonwoven 50gsm - 37 1/2"</t>
  </si>
  <si>
    <t>Analytical-Applicator_NY_Spunlace Nonwoven 50gsm - 37 1/2"</t>
  </si>
  <si>
    <t>Smooth, Free of hard wrinkles and formation uniform</t>
  </si>
  <si>
    <t>0.45 - 0.72 mm (Vendor COA)</t>
  </si>
  <si>
    <t>2568 Minimum</t>
  </si>
  <si>
    <t>616 minimum</t>
  </si>
  <si>
    <t>1541 min</t>
  </si>
  <si>
    <t>411 min</t>
  </si>
  <si>
    <t>50% max</t>
  </si>
  <si>
    <t>180% max</t>
  </si>
  <si>
    <t>42 - 45 inch</t>
  </si>
  <si>
    <t>6BP21195</t>
  </si>
  <si>
    <t>Analytical - SHIP_NY_44K_100_14.375-12.1875-9.25</t>
  </si>
  <si>
    <t>8AP21100</t>
  </si>
  <si>
    <t>8AP21100A</t>
  </si>
  <si>
    <t>8OP22900RF</t>
  </si>
  <si>
    <t xml:space="preserve">Target in mm </t>
  </si>
  <si>
    <t>2AP211</t>
  </si>
  <si>
    <t>Neutrogena Make-up Remover Cleans Twlts.</t>
  </si>
  <si>
    <t>6KS41350</t>
  </si>
  <si>
    <t>8OP63000RF</t>
  </si>
  <si>
    <t>Aveeno Positively Radiant Make-up Removing Wipes</t>
  </si>
  <si>
    <t>Analytical - Label_NY_NP9837_85-73</t>
  </si>
  <si>
    <t>8OP713RSL</t>
  </si>
  <si>
    <t>Cetaphil Gentle Skin Cleansing Cloths Reseal</t>
  </si>
  <si>
    <t>Analytical - Label_NY_NP9800_3.375-2.3437</t>
  </si>
  <si>
    <t>8OP034RSL</t>
  </si>
  <si>
    <t>P57225</t>
  </si>
  <si>
    <t>Neutrogena MUR Cleansing Towlettes - 6 count Tray - F1497-007</t>
  </si>
  <si>
    <t>Analytical - Neutrogena_01B</t>
  </si>
  <si>
    <t>White to off-white, free of visible undispersed matter and foreign matter. Smooth
(J&amp;J TMWW78010)</t>
  </si>
  <si>
    <t>Floral Characteristic of Ballerina CL-Wipes
(J&amp;J TMWW78010)</t>
  </si>
  <si>
    <t>0.56 – 0.68
(TM 882)</t>
  </si>
  <si>
    <t>0.032 – 0.040
(TM 882)</t>
  </si>
  <si>
    <t>4OP57201</t>
  </si>
  <si>
    <t>Neutrogena MUR Solution (1497-007)</t>
  </si>
  <si>
    <t>Analytical - BL_NEUT_02B</t>
  </si>
  <si>
    <t>White to Off-White                (J&amp;J TMWW78010)</t>
  </si>
  <si>
    <t>5.0 – 6.0 (J&amp;J TMWW78014)</t>
  </si>
  <si>
    <t>P57925</t>
  </si>
  <si>
    <t>Neutrogena MUR Cleansing Towlettes -36 count Bulk - F1497-007</t>
  </si>
  <si>
    <t>Analytical - Neutrogena_01C</t>
  </si>
  <si>
    <t>D02424TK</t>
  </si>
  <si>
    <t>Analytical - BZKFresh_01K</t>
  </si>
  <si>
    <t>40ct BZK Citrus canister</t>
  </si>
  <si>
    <t>P01740TK</t>
  </si>
  <si>
    <t>6FQ88272</t>
  </si>
  <si>
    <t>Analytical - BZKCitrus_01L</t>
  </si>
  <si>
    <t>P02540TK</t>
  </si>
  <si>
    <t>A863S32</t>
  </si>
  <si>
    <t>Summers Eve Lavender Night-time Cleansing Cloths - 32 Count Solo</t>
  </si>
  <si>
    <t>6AA630FWB</t>
  </si>
  <si>
    <t>2AP585SLI</t>
  </si>
  <si>
    <t>Aveeno Ultra Calming Make-up Remover solo</t>
  </si>
  <si>
    <t>Analytical - Lid_NY_NP7550_01</t>
  </si>
  <si>
    <t>NP7550 2OP208LI</t>
  </si>
  <si>
    <t>Material must be clean and free of particulate matter.
Lid is to be free of dust, embedded dirt, hair and particulate matter. Part should have a uniform surface appearance, free from color variations, gels, carbon particles, stress cracks, striations and flash.</t>
  </si>
  <si>
    <t>Lid must open with one hand, stay open when moved past 90° and remain attached to refill. Lid must have a positive front latch with an audible click. Lid must arrived closed and must remain closed throughout the manufacturing and distribution process.</t>
  </si>
  <si>
    <t>2OM423SLI</t>
  </si>
  <si>
    <t>Solo Lid W/ up&amp;up Debossing</t>
  </si>
  <si>
    <t>Analytical - Lid_14F</t>
  </si>
  <si>
    <t>Analytical - Summers Eve_01</t>
  </si>
  <si>
    <t>Clear to Cloudy or turbid liquid</t>
  </si>
  <si>
    <t>Characteristic - Lavender</t>
  </si>
  <si>
    <t xml:space="preserve">pH </t>
  </si>
  <si>
    <t>4.50 - 6.00</t>
  </si>
  <si>
    <t>0.025 - 0.120</t>
  </si>
  <si>
    <t>4OQ02801</t>
  </si>
  <si>
    <t>Improved Makeup Remover</t>
  </si>
  <si>
    <t>Analytical - BL_NY_MUR Imp_01</t>
  </si>
  <si>
    <t>White to Off-White liquid</t>
  </si>
  <si>
    <t>Floral - type</t>
  </si>
  <si>
    <t>5.80 - 6.40</t>
  </si>
  <si>
    <t>0.810 - 0.990     (TM397)</t>
  </si>
  <si>
    <t>1500 -2000  (Information only)</t>
  </si>
  <si>
    <t>8EQ84500</t>
  </si>
  <si>
    <t>Ecolab Asepti-Wipe II 160ct</t>
  </si>
  <si>
    <t>Analytical - Label_NY_NP7200_5.25-5.625</t>
  </si>
  <si>
    <t>8CQ89900</t>
  </si>
  <si>
    <t>Asepti Wipe Canadian 65ct Can</t>
  </si>
  <si>
    <t>8EQ84501</t>
  </si>
  <si>
    <t>8EQ845SK</t>
  </si>
  <si>
    <t>8CQ899CK</t>
  </si>
  <si>
    <t>Asepti Wipe 65ct Canada case Label</t>
  </si>
  <si>
    <t>8EQ88201</t>
  </si>
  <si>
    <t>Ecolab Asepti-Wipe II 180ct</t>
  </si>
  <si>
    <t>8AP47501</t>
  </si>
  <si>
    <t>8XB432CK</t>
  </si>
  <si>
    <t>Target UP&amp;UP Alcohol Prep Pads Case Lbl</t>
  </si>
  <si>
    <t>Analytical - Label_NY_NP7900_9-2.625</t>
  </si>
  <si>
    <t>8EQ88200</t>
  </si>
  <si>
    <t>8OP160RF</t>
  </si>
  <si>
    <t>Harmon Face Values Oil-Free Cleans Twlts</t>
  </si>
  <si>
    <t>Analytical - Label_NY_NP9800_3.5-2.375</t>
  </si>
  <si>
    <t>8AP17301</t>
  </si>
  <si>
    <t>BJ's Disinfecting Wipes Fresh Air Sct.75ct</t>
  </si>
  <si>
    <t>8OA962P1</t>
  </si>
  <si>
    <t>Nice 'N Clean Flushable Moist Wipes</t>
  </si>
  <si>
    <t>Analytical - Label_NY_NP7200_4.5-1.5</t>
  </si>
  <si>
    <t>8OM425CPL</t>
  </si>
  <si>
    <t>Kirkland Signature Baby Wipes-Cnada</t>
  </si>
  <si>
    <t>8OA641CPL</t>
  </si>
  <si>
    <t>6OM653TR</t>
  </si>
  <si>
    <t>3X(5x72ct) Perf. Shippers Stabilizing Tray</t>
  </si>
  <si>
    <t>8CQ914SL</t>
  </si>
  <si>
    <t>Ecolab Asepti-Wipe II Case Label</t>
  </si>
  <si>
    <t>Tray Hand</t>
  </si>
  <si>
    <t>Analytical - SHIP_NY_29K_202_15.375-13.875-4.000</t>
  </si>
  <si>
    <t>7O4OA043</t>
  </si>
  <si>
    <t>Creamy Soy Milk Fragrance G9810 WS</t>
  </si>
  <si>
    <t>Analytical-Chem_NY_Creamy Soy Milk Fragrance G9810 WS</t>
  </si>
  <si>
    <t>1.4580 - 1.4780</t>
  </si>
  <si>
    <t>1.070 - 1.090</t>
  </si>
  <si>
    <t>7O4OA863</t>
  </si>
  <si>
    <t>Lavender Silk Encapsulated Fragrance</t>
  </si>
  <si>
    <t>Analytical-Chem_NY_Lavender Silk Encapsulated Fragrance</t>
  </si>
  <si>
    <t>Salvona, LLC                                                                Dayton, NJ</t>
  </si>
  <si>
    <t>Typical to fragrance used</t>
  </si>
  <si>
    <t>Homogenous, translucent fluid. Free of foreign particles.</t>
  </si>
  <si>
    <t>0.9900 - 1.1100</t>
  </si>
  <si>
    <t>7A4OA863</t>
  </si>
  <si>
    <t>Analytical-Chem_NY_Lavender Silk UAC0285/00</t>
  </si>
  <si>
    <t>8DQ91400</t>
  </si>
  <si>
    <t>3BA527</t>
  </si>
  <si>
    <t>51.2 gsm Airlaid Embossed - 35" Roll</t>
  </si>
  <si>
    <t>Analytical-Applicator_NY_51.2 gsm Airlaid Embossed - 35" Roll</t>
  </si>
  <si>
    <t>Smooth, free of hard wrinkles and formation uniform, with a double S embossing pattern</t>
  </si>
  <si>
    <t>47.1 - 55.3</t>
  </si>
  <si>
    <t>0.55 - 0.85</t>
  </si>
  <si>
    <t>917 - 1317</t>
  </si>
  <si>
    <t>417 - 717</t>
  </si>
  <si>
    <t>293 - 573</t>
  </si>
  <si>
    <t>35.00 - 35.25 inch</t>
  </si>
  <si>
    <t>76 - 80 inch</t>
  </si>
  <si>
    <t>1.3860 – 1.3960</t>
  </si>
  <si>
    <t>1.1100 – 1.1200</t>
  </si>
  <si>
    <t>0.10% Max each</t>
  </si>
  <si>
    <t>2.624 LF</t>
  </si>
  <si>
    <t>width +/-0.12</t>
  </si>
  <si>
    <t>4OX60101</t>
  </si>
  <si>
    <t>50% Solution of Acetic Acid</t>
  </si>
  <si>
    <t>Analytical - BL_NY_Misc_01AA</t>
  </si>
  <si>
    <t>0.50 -2.50</t>
  </si>
  <si>
    <t>2CA437</t>
  </si>
  <si>
    <t>Preparation H Wipes 96ct Solo Shrink 0556-96T</t>
  </si>
  <si>
    <t>2OM439SLI</t>
  </si>
  <si>
    <t>Solo Lid w/Kirkland Debossing</t>
  </si>
  <si>
    <t>Analytical - Lid_14G</t>
  </si>
  <si>
    <t>Analytical - Lid_14H</t>
  </si>
  <si>
    <t>2OA641SLI</t>
  </si>
  <si>
    <t>6AA437FWB</t>
  </si>
  <si>
    <t>2EB6038</t>
  </si>
  <si>
    <t>5HB16400</t>
  </si>
  <si>
    <t>5FB01051</t>
  </si>
  <si>
    <t>5GB59800</t>
  </si>
  <si>
    <t>PDI Electrode Prep Pad</t>
  </si>
  <si>
    <t>7O4OQ030</t>
  </si>
  <si>
    <t>Detoxifying Fragrance</t>
  </si>
  <si>
    <t>Analytical-Chem_NY_Detoxifying Fragrance</t>
  </si>
  <si>
    <t>Green Floral Musk</t>
  </si>
  <si>
    <t>1.4670 - 1.4870</t>
  </si>
  <si>
    <t>0.9889 - 1.0089</t>
  </si>
  <si>
    <t>D01524TK</t>
  </si>
  <si>
    <t>Analytical - BZKCitrus_01N</t>
  </si>
  <si>
    <t>P11640TK</t>
  </si>
  <si>
    <t>Analytical - BZKFresh_01O</t>
  </si>
  <si>
    <t>9.8 - 9.925</t>
  </si>
  <si>
    <t>3OP572X</t>
  </si>
  <si>
    <t>Spunlace Nonwoven 50gsm - 30"</t>
  </si>
  <si>
    <t>Analytical-Applicator_NY_Spunlace Nonwoven 50gsm - 30"</t>
  </si>
  <si>
    <t>7O4OA617</t>
  </si>
  <si>
    <t>Water Soluble Baby Fragrance</t>
  </si>
  <si>
    <t>Analytical-Chem_NY_Water Soluble Baby Fragrance</t>
  </si>
  <si>
    <t>Powdery</t>
  </si>
  <si>
    <t>1.4935 -1.5135</t>
  </si>
  <si>
    <t>1.0658 - 1.0858</t>
  </si>
  <si>
    <t>7O4OA634</t>
  </si>
  <si>
    <t>Water Soluble Flowering Herbs Fragrance</t>
  </si>
  <si>
    <t>Analytical-Chem_NY_Water Soluble Flowering Herbs Fragrance</t>
  </si>
  <si>
    <t>1.4655 - 1.4855</t>
  </si>
  <si>
    <t>1.0531 - 1.0831</t>
  </si>
  <si>
    <t>Pale yellow to Straw</t>
  </si>
  <si>
    <t>2MB114</t>
  </si>
  <si>
    <t>Analytical - Lid_NY_NP7600_22H</t>
  </si>
  <si>
    <t>2OP204SLI</t>
  </si>
  <si>
    <t>Kirkland Surface Wipes Fresh Sct. 65ct - Mexico</t>
  </si>
  <si>
    <t>8OP146L1</t>
  </si>
  <si>
    <t>Kirkland Surface Wipes Lemon Sct. 65ct - Mexico</t>
  </si>
  <si>
    <t>8OP146L0</t>
  </si>
  <si>
    <t>Analytical - BL_NY_Facial_01P</t>
  </si>
  <si>
    <t>4.50 - 4.90</t>
  </si>
  <si>
    <t>0.810 - 0.990     (TM394)</t>
  </si>
  <si>
    <t>4OM96801</t>
  </si>
  <si>
    <t>Ultra Sensitive Lotion</t>
  </si>
  <si>
    <t>2OJ190SLI</t>
  </si>
  <si>
    <t>Analytical - Lid_NY_NP7600_22J</t>
  </si>
  <si>
    <t>6AP20425</t>
  </si>
  <si>
    <t>Kirkland Surface Wipes Orange Sct. 55ct - Mexico</t>
  </si>
  <si>
    <t>8OD453CK</t>
  </si>
  <si>
    <t>Walmart  Crystal Vision Lens Cloths 30ct Case Label</t>
  </si>
  <si>
    <t>8OP190CK</t>
  </si>
  <si>
    <t>Target Up &amp; Up 25ct Cleans Twlts Pink Grapefruit</t>
  </si>
  <si>
    <t>Thor Specialty Chemicals 
(Speyer, Germany)                                                               Thor Quimicos de
 Queretaro, Mexico.</t>
  </si>
  <si>
    <t>5LS16225</t>
  </si>
  <si>
    <t>915/2014</t>
  </si>
  <si>
    <t>2KS424</t>
  </si>
  <si>
    <t>2LB164</t>
  </si>
  <si>
    <t>3BA640</t>
  </si>
  <si>
    <t>70 gsm Dispersible - 6.96"</t>
  </si>
  <si>
    <t>Analytical-Applicator_NY_70 gsm Dispersible - 6.96"</t>
  </si>
  <si>
    <t>0.60 - 0.80 mm (Vendor COA)</t>
  </si>
  <si>
    <t>250 - 500</t>
  </si>
  <si>
    <r>
      <rPr>
        <u/>
        <sz val="9"/>
        <color theme="1"/>
        <rFont val="Franklin Gothic Book"/>
        <family val="2"/>
        <scheme val="minor"/>
      </rPr>
      <t>&lt;</t>
    </r>
    <r>
      <rPr>
        <sz val="9"/>
        <color theme="1"/>
        <rFont val="Franklin Gothic Book"/>
        <family val="2"/>
        <scheme val="minor"/>
      </rPr>
      <t xml:space="preserve"> 65%</t>
    </r>
  </si>
  <si>
    <t>Rolls Embossed Spunlaced Nonwoven-58gsm-37.75"</t>
  </si>
  <si>
    <t>Analytical-Applicator_NY_Rolls Embossed Spunlaced Nonwoven-58gsm-37.75"</t>
  </si>
  <si>
    <t>37.50 - 38.00</t>
  </si>
  <si>
    <t>3OM857</t>
  </si>
  <si>
    <t>Analytical-Applicator_NY_Rolls Embossed Spunlaced Nonwoven - 55gsm-8.0125"</t>
  </si>
  <si>
    <t>3OQ478-M</t>
  </si>
  <si>
    <t>4AJ13101</t>
  </si>
  <si>
    <t>Multi-Purpose Wipe</t>
  </si>
  <si>
    <t>Analytical - BL_NY_Misc_01AB</t>
  </si>
  <si>
    <t>2OJ133</t>
  </si>
  <si>
    <t>Walmart Crystal Vision Lens Cloths 24ct</t>
  </si>
  <si>
    <t>Analytical - Web_NP8530_8.5</t>
  </si>
  <si>
    <t>8OP028RSL</t>
  </si>
  <si>
    <t>8OP80600RF</t>
  </si>
  <si>
    <t>Clean &amp; Clear Night Relaxing All-in-one Cleansing Wipes</t>
  </si>
  <si>
    <t>8OJ132CK</t>
  </si>
  <si>
    <t>Brighton Professionals Glass and Surface Wipes</t>
  </si>
  <si>
    <t>2OH129</t>
  </si>
  <si>
    <t>CVS Makeup Remover Twlt.</t>
  </si>
  <si>
    <t>2OP190</t>
  </si>
  <si>
    <t>7O4AQ763</t>
  </si>
  <si>
    <t>GB Hand Fragrance F-161684</t>
  </si>
  <si>
    <t>Analytical-Chem_NY_GB Hand Fragrance F-161684</t>
  </si>
  <si>
    <t>Colorless - Pale Yellow</t>
  </si>
  <si>
    <t>1.4385 - 1.4585</t>
  </si>
  <si>
    <t>0.8921 - 0.9121</t>
  </si>
  <si>
    <t>3CA620</t>
  </si>
  <si>
    <t>Rolls Spunlaced Nonwoven Exfoliating - 7 3/8" - 56gsm</t>
  </si>
  <si>
    <t>Analytical-Applicator_NY_Rolls Spunlaced Nonwoven Exfoliating - 7 3/8" - 56gsm</t>
  </si>
  <si>
    <t>Print Characteristics</t>
  </si>
  <si>
    <t>Dot composition - water Based               Dot Pattern - 65 dots/inch</t>
  </si>
  <si>
    <t>Free of hard wrinkles, and formation uniform with a white raised dot.</t>
  </si>
  <si>
    <t>50.4 - 61.6</t>
  </si>
  <si>
    <t>0.66 - 0.82</t>
  </si>
  <si>
    <t>4276 - 6846</t>
  </si>
  <si>
    <t>1658 - 2372</t>
  </si>
  <si>
    <t>6EA580FW</t>
  </si>
  <si>
    <t>Analytical - SHIP_NY_44K_100_16.750-8.125-10.750</t>
  </si>
  <si>
    <t>8CB432CK</t>
  </si>
  <si>
    <t>2OH132</t>
  </si>
  <si>
    <t>CVS Hydrating Makeup Remover Twlt</t>
  </si>
  <si>
    <t>5DB43201</t>
  </si>
  <si>
    <t>2OH131</t>
  </si>
  <si>
    <t>CVS Deep Action Makeup Remover Twlt</t>
  </si>
  <si>
    <t>8BB164CK</t>
  </si>
  <si>
    <t>PDI Adhesive Tape Remover Pad</t>
  </si>
  <si>
    <t>8OJ131CK</t>
  </si>
  <si>
    <t>Brighton Professionals Multi Surface Wipes</t>
  </si>
  <si>
    <t>8AB196CK</t>
  </si>
  <si>
    <t>PDI Prevantics Device Swab Case label</t>
  </si>
  <si>
    <t>3TQ541</t>
  </si>
  <si>
    <t>Rolls Embossed Spunlaced Nonwoven - 58gms -30.5"</t>
  </si>
  <si>
    <t>Analytical-Applicator_NY_Rolls Embossed Spunlaced Nonwoven - 58gms -30.5"</t>
  </si>
  <si>
    <t>3000 - 5000</t>
  </si>
  <si>
    <t>870 - 1870</t>
  </si>
  <si>
    <t>40 - 46</t>
  </si>
  <si>
    <t>30.4 - 30.6</t>
  </si>
  <si>
    <t>3TQ501</t>
  </si>
  <si>
    <t>Rolls Embossed Spunlaced Nonwoven - 58gms -37.75"</t>
  </si>
  <si>
    <t>Analytical-Applicator_NY_Rolls Embossed Spunlaced Nonwoven - 58gms -37.75"</t>
  </si>
  <si>
    <t>37.69 - 37.88</t>
  </si>
  <si>
    <t>3OP555</t>
  </si>
  <si>
    <t>21" Rolls Spunlaced Nonwoven - 35gsm</t>
  </si>
  <si>
    <t>Analytical-Applicator_NY_21" Rolls Spunlaced Nonwoven - 35gsm</t>
  </si>
  <si>
    <t>Free of hard wrinkles Formation uniform</t>
  </si>
  <si>
    <t>0.28 - 0.52 mm</t>
  </si>
  <si>
    <t>822 - 2054</t>
  </si>
  <si>
    <t>414 - 1434</t>
  </si>
  <si>
    <t>20.75 - 21.25</t>
  </si>
  <si>
    <t>41 - 45</t>
  </si>
  <si>
    <t>3OQ432-M</t>
  </si>
  <si>
    <t>Rolls Embossed Spunlaced Nonwoven - 58gms - 30.5"</t>
  </si>
  <si>
    <t>Analytical-Applicator_NY_Rolls Embossed Spunlaced Nonwoven - 58gms - 30.5"</t>
  </si>
  <si>
    <t>3OA615</t>
  </si>
  <si>
    <t>480 - 1000</t>
  </si>
  <si>
    <t>5KS40750</t>
  </si>
  <si>
    <t>5KS48050</t>
  </si>
  <si>
    <t>5KS41950</t>
  </si>
  <si>
    <t>5KB10800</t>
  </si>
  <si>
    <t>5MS324IS</t>
  </si>
  <si>
    <t>2AP563</t>
  </si>
  <si>
    <t>Analytical - Web_NP8530_12.705</t>
  </si>
  <si>
    <t>12.6425 - 12.7675</t>
  </si>
  <si>
    <t>6KS48050</t>
  </si>
  <si>
    <t>6CD33333</t>
  </si>
  <si>
    <t>Analytical - SHIP_NY_44K_100_21-12.5-10.5</t>
  </si>
  <si>
    <t>3OP308</t>
  </si>
  <si>
    <t>Analytical-Applicator_NY_Spunlaced Nonwoven 55gsm 37 1/2"</t>
  </si>
  <si>
    <t>450 - 1250</t>
  </si>
  <si>
    <t>37.30 - 37.70</t>
  </si>
  <si>
    <t>1.0399 - 1.0599</t>
  </si>
  <si>
    <t>SR 10381</t>
  </si>
  <si>
    <t>Mild chemical odor</t>
  </si>
  <si>
    <t>2MB114X</t>
  </si>
  <si>
    <t>8AP140RF</t>
  </si>
  <si>
    <t>8OP19000</t>
  </si>
  <si>
    <t>Target Up &amp; Up Cleans Twlts Reseal</t>
  </si>
  <si>
    <t>8AP63501</t>
  </si>
  <si>
    <t>Safeway Disinfecting Wipes Fresh Air Scent</t>
  </si>
  <si>
    <t>8AP53501</t>
  </si>
  <si>
    <t>Safeway Disinfecting Wipes Lemon Scent.</t>
  </si>
  <si>
    <t>Analytical - Label_NY_NP7700_3.375-2.3437</t>
  </si>
  <si>
    <t>5BB19600</t>
  </si>
  <si>
    <t>Prevantics Device Swab 100ct Box</t>
  </si>
  <si>
    <t>8JB10800</t>
  </si>
  <si>
    <t>2AB196</t>
  </si>
  <si>
    <t>B19600</t>
  </si>
  <si>
    <t>Prevantics™ Device Swab, (3.15% w/v CHG &amp; 70% v/v IPA)</t>
  </si>
  <si>
    <t xml:space="preserve">Analytical - Chlorascrub_01C
</t>
  </si>
  <si>
    <t>8JS40750</t>
  </si>
  <si>
    <t>8JS41950</t>
  </si>
  <si>
    <t>8MB11400</t>
  </si>
  <si>
    <t>8MS32450</t>
  </si>
  <si>
    <t>8MS428CK</t>
  </si>
  <si>
    <t>5MS273IS</t>
  </si>
  <si>
    <t>5MS428IS</t>
  </si>
  <si>
    <t>5MB114IS</t>
  </si>
  <si>
    <t>5EB43201</t>
  </si>
  <si>
    <t>6AJ19025</t>
  </si>
  <si>
    <t>Cetaphil - Asia 25ct Shipper</t>
  </si>
  <si>
    <t>2OJ190</t>
  </si>
  <si>
    <t>Cetaphil Gentle Skin Cleansing Wipes 25ct</t>
  </si>
  <si>
    <t>5AP423TY</t>
  </si>
  <si>
    <t>NNC Antibacterial Hand Wipes Tray</t>
  </si>
  <si>
    <t>5AU33901</t>
  </si>
  <si>
    <t>2KB406</t>
  </si>
  <si>
    <t>PDI PVP Prep Pad Med</t>
  </si>
  <si>
    <t>Analytical - Web_NP3870_10.0</t>
  </si>
  <si>
    <t>7O4AQ516</t>
  </si>
  <si>
    <t>Fragrance F-161194</t>
  </si>
  <si>
    <t>Analytical-Chem_NY_Fragrance F-161194</t>
  </si>
  <si>
    <t>1.4810 - 1.5010</t>
  </si>
  <si>
    <t>0.9785 - 0.9985</t>
  </si>
  <si>
    <t>Hydroxyl Value
(USP/NF &lt;401&gt; /J&amp;J TMWW7671)</t>
  </si>
  <si>
    <t>35 - 50 mgKOH/g</t>
  </si>
  <si>
    <t>Solubility
(J&amp;J TMWW78010/J&amp;J TM-003311)</t>
  </si>
  <si>
    <t>Passes Test. In 10% water solution-Material is completely soluble. (J&amp;J TM-003311)</t>
  </si>
  <si>
    <t>White Crystalline powder</t>
  </si>
  <si>
    <t>7O4OQ826</t>
  </si>
  <si>
    <t>Actiphyte of Fever Few GL</t>
  </si>
  <si>
    <t>Analytical-Chem_NY_Actiphyte of Fever Few GL</t>
  </si>
  <si>
    <t xml:space="preserve">Active Organics, Inc.
(Lewisville, TX)
</t>
  </si>
  <si>
    <t>Light to medium Amber</t>
  </si>
  <si>
    <t>1.3920 - 1.5000</t>
  </si>
  <si>
    <t>1.05 - 1.15</t>
  </si>
  <si>
    <t>7A4OQ826</t>
  </si>
  <si>
    <t>Calming Facial Fragrance</t>
  </si>
  <si>
    <t>Analytical-Chem_NY_Calming Facial Fragrance</t>
  </si>
  <si>
    <t>Florals, Fruity</t>
  </si>
  <si>
    <t>Dow Chemical
(Freeport, Tx)                                                                            AKZO NOBEL Functional Chemicals</t>
  </si>
  <si>
    <t xml:space="preserve">Identification A: Passes Test 
Identification B: Passes Test 
Identification C: Passes Test </t>
  </si>
  <si>
    <t>0.005% Max</t>
  </si>
  <si>
    <t>Spec rev 10.0</t>
  </si>
  <si>
    <t>Analytical-Chem_NY_Disodium EDTA-USP</t>
  </si>
  <si>
    <t>0.37- 0.77 mm</t>
  </si>
  <si>
    <t>1798- 3338 g/inch 35- 65 N/50mm</t>
  </si>
  <si>
    <t>462- 976 g/inch       9 - 19 N/50mm</t>
  </si>
  <si>
    <t>3OQ300-SN</t>
  </si>
  <si>
    <t>Embossed Spunlaced Nonwoven - 37 3/4" - 50gsm</t>
  </si>
  <si>
    <t>Analytical-Applicator_NY_Embossed Spunlaced Nonwoven - 37 3/4" - 50gsm</t>
  </si>
  <si>
    <t>37.75 - 38.00 inch</t>
  </si>
  <si>
    <t>3OQ444</t>
  </si>
  <si>
    <t>36" Embossed Spunlaced Nonwoven</t>
  </si>
  <si>
    <t>Analytical-Applicator_NY_36" Embossed Spunlaced Nonwoven</t>
  </si>
  <si>
    <t>Free of hard wrinkles, Formation uniform, embossed with a diamond Pattern.</t>
  </si>
  <si>
    <t>0.40 - 0.48mm</t>
  </si>
  <si>
    <t>42 - 46 inch</t>
  </si>
  <si>
    <t>H12901</t>
  </si>
  <si>
    <t>CVS Makeup Remover Packette</t>
  </si>
  <si>
    <t>Analytical - CVSMUR_01</t>
  </si>
  <si>
    <t>Thin, Opaque, liquid</t>
  </si>
  <si>
    <t>H13001</t>
  </si>
  <si>
    <t>CVS Night Calming Packette</t>
  </si>
  <si>
    <t>Analytical - CVS Night Calming_01</t>
  </si>
  <si>
    <t>H13201</t>
  </si>
  <si>
    <t>CVS Hydrating Packette</t>
  </si>
  <si>
    <t>Analytical - CVS Hydrating_01</t>
  </si>
  <si>
    <t>4CP30801</t>
  </si>
  <si>
    <t>Analytical - BL_NY_Aveeno MUR_01</t>
  </si>
  <si>
    <t>White to O+H115:AY115ff-White
(J&amp;J TMWW78010)</t>
  </si>
  <si>
    <t>White to off-White
(J&amp;J TMWW78010)</t>
  </si>
  <si>
    <t>4CP21101</t>
  </si>
  <si>
    <t>Analytical - BL_NY_Neut MUR_01</t>
  </si>
  <si>
    <t>4CP60101</t>
  </si>
  <si>
    <t>Analytical - BL_NY_Neut Hydrating_01</t>
  </si>
  <si>
    <t>H13101</t>
  </si>
  <si>
    <t>CVS Deep Clean Packette</t>
  </si>
  <si>
    <t>Analytical - CVS Deep Clean_01</t>
  </si>
  <si>
    <t>4CM42201</t>
  </si>
  <si>
    <t>0.760 - 0.880            (NPTM 395)</t>
  </si>
  <si>
    <t>0.447 - 0.517     (NPTM 395)</t>
  </si>
  <si>
    <t>Analytical - BL_NY_Shea Butter BW_01</t>
  </si>
  <si>
    <t>4BM43401</t>
  </si>
  <si>
    <t>Analytical - BL_NY_Lavender BW_01</t>
  </si>
  <si>
    <t>4OM26001</t>
  </si>
  <si>
    <t>Analytical - BL_NY_Scented Baby Formula_01</t>
  </si>
  <si>
    <t>4OM35601</t>
  </si>
  <si>
    <t>Analytical - BL_NY_Sensitive Baby Formula_01</t>
  </si>
  <si>
    <t>4BQ40901</t>
  </si>
  <si>
    <t>Analytical - BL_NY_Stuffy Nose_01</t>
  </si>
  <si>
    <t>Fruity/Floral-Like</t>
  </si>
  <si>
    <t>4OM43901</t>
  </si>
  <si>
    <t>Analytical - BL_NY_Unscented Baby Formula_01</t>
  </si>
  <si>
    <t>13.50 - 15.75 (NPTM 234/323)</t>
  </si>
  <si>
    <t>0.226 - 0.274 (NPTM 234/434)</t>
  </si>
  <si>
    <t>7O4AQ467</t>
  </si>
  <si>
    <t>Fragrance CE-154785</t>
  </si>
  <si>
    <t>Analytical-Chem_NY_Fragrance CE-154785</t>
  </si>
  <si>
    <t>1.025 - 1.055 @ 20.4 degree C</t>
  </si>
  <si>
    <t>7O4OQ855</t>
  </si>
  <si>
    <t>Actiphyte of Willow Bark GL</t>
  </si>
  <si>
    <t>Analytical-Chem_NY_Actiphyte of Willow Bark GL</t>
  </si>
  <si>
    <t>Medium to dark Amber</t>
  </si>
  <si>
    <t>6YM4426TR</t>
  </si>
  <si>
    <t>8 X Club Box Cap</t>
  </si>
  <si>
    <t>Analytical - SHIP_NY_29K_201_40.4375-38.875-3.000</t>
  </si>
  <si>
    <t>4AM65201</t>
  </si>
  <si>
    <t>Analytical - BL_NY_Fragrance free Baby Formula_01</t>
  </si>
  <si>
    <t>7O4OQ467</t>
  </si>
  <si>
    <t>Night Calming Fragrance CE-122551</t>
  </si>
  <si>
    <t>Analytical-Chem_NY_Night Calming Fragrance CE-122551</t>
  </si>
  <si>
    <t>8BP44301</t>
  </si>
  <si>
    <t>Safeway Disinfecting Wipes Fresh Air Sct 75ct</t>
  </si>
  <si>
    <t>5AJ324BT</t>
  </si>
  <si>
    <t xml:space="preserve">Cetaphil Gentle Skin Cleansing Cloths Boot </t>
  </si>
  <si>
    <t>443-A</t>
  </si>
  <si>
    <t>7O4OQ214</t>
  </si>
  <si>
    <t>Deep Action Fragrance</t>
  </si>
  <si>
    <t>Analytical-Chem_NY_Deep Action Fragrance</t>
  </si>
  <si>
    <t>1.4650 - 1.4850</t>
  </si>
  <si>
    <t>0.9470 - 0.9670</t>
  </si>
  <si>
    <t>7O4OQ516</t>
  </si>
  <si>
    <t>Hydrating Fragrance</t>
  </si>
  <si>
    <t>Analytical-Chem_NY_Hydrating Fragrance</t>
  </si>
  <si>
    <t>Clear to Straw</t>
  </si>
  <si>
    <t>Green Fruity Floral</t>
  </si>
  <si>
    <t>1.4540 - 1.4740</t>
  </si>
  <si>
    <t>0.9800 - 1.0000</t>
  </si>
  <si>
    <t>2HB598</t>
  </si>
  <si>
    <t>6DC12400</t>
  </si>
  <si>
    <t>2OJ171</t>
  </si>
  <si>
    <t>NNC Electronic Wipes 42ct</t>
  </si>
  <si>
    <t>5BP155SL</t>
  </si>
  <si>
    <t>Analytical - Box_NY_0.020BC_223_5.1875-3.5625-10.5</t>
  </si>
  <si>
    <t>Analytical - Web_NP8615_9.625</t>
  </si>
  <si>
    <t>9.5625 - 9.6875</t>
  </si>
  <si>
    <t>46.86 - 57.28</t>
  </si>
  <si>
    <t>2.88 - 3.52</t>
  </si>
  <si>
    <t>3600 - 7000</t>
  </si>
  <si>
    <t>15.1 +/- 0.5 (TM 234/323)</t>
  </si>
  <si>
    <t>14.60 – 15.60 (TM 234/323)</t>
  </si>
  <si>
    <t>0.24 – 0.28  (TM 234/434)</t>
  </si>
  <si>
    <t>0.26 +/- 0.02 (TM 234/434)</t>
  </si>
  <si>
    <t>2OP572</t>
  </si>
  <si>
    <t>Neutrogena Makeup Remover Cleans Twlts</t>
  </si>
  <si>
    <t>Analytical - Web_NP8522_12.204</t>
  </si>
  <si>
    <t>12.1415 - 12.2665</t>
  </si>
  <si>
    <t>39.6 - 50.4</t>
  </si>
  <si>
    <t>&gt;=1000</t>
  </si>
  <si>
    <t>Seal Strength
(g/in@130C / 14psi / 1.0s dwell) / (g/in@130C/43psi/0.5sec dwell)</t>
  </si>
  <si>
    <t>2.56 - 3.26</t>
  </si>
  <si>
    <t>2OP423</t>
  </si>
  <si>
    <t>NNC Antibacterial Hand Wipes 20ct</t>
  </si>
  <si>
    <t>Analytical - Web_NP8508_8.5</t>
  </si>
  <si>
    <t>2BB293</t>
  </si>
  <si>
    <t>2BA466R</t>
  </si>
  <si>
    <t>8OP423CK</t>
  </si>
  <si>
    <t>Nice 'n Clean Antibacterial Hand Wipes</t>
  </si>
  <si>
    <t>7B4OQ855</t>
  </si>
  <si>
    <t>Hydromanil H. GL</t>
  </si>
  <si>
    <t>Analytical-Chem_NY_Hydromanil H. GL</t>
  </si>
  <si>
    <t>Provital Group
(Barcelona, Spain)</t>
  </si>
  <si>
    <t>Pale Yellow - Pale Brown</t>
  </si>
  <si>
    <t>Opalescent Viscous Liquid</t>
  </si>
  <si>
    <t>6OM814EZTR</t>
  </si>
  <si>
    <t>Analytical - SHIP_NY_29K_201_47.3125-37.9375-3.000</t>
  </si>
  <si>
    <t>6OM816EZTR</t>
  </si>
  <si>
    <t>Analytical - SHIP_NY_29K_201_44.8125-39.500-3.000</t>
  </si>
  <si>
    <t>Analyti+C455:X455cal - SHIP_NY_NA_200_2.5-2.5-37.375</t>
  </si>
  <si>
    <t>0.199" - 0.201"</t>
  </si>
  <si>
    <t>Analytical - SHIP_NY_NA_200_2.5-2.5-37.125</t>
  </si>
  <si>
    <t>6YM4426CB</t>
  </si>
  <si>
    <t>66.6 - 77.0</t>
  </si>
  <si>
    <t>0.0288 - 0.0412 (CoA)</t>
  </si>
  <si>
    <t>&gt;=2268</t>
  </si>
  <si>
    <t>2.35 - 2.65                  (1% solution)</t>
  </si>
  <si>
    <t>2BB196</t>
  </si>
  <si>
    <t>6AU33901</t>
  </si>
  <si>
    <t>Cetaphil Gentle Skin Cleans. Cloths Shipper - Canada</t>
  </si>
  <si>
    <t>6BP03410</t>
  </si>
  <si>
    <t>Analytical - SHIP_NY_44K_100_18.875-11.625-9</t>
  </si>
  <si>
    <t>5OP460PD</t>
  </si>
  <si>
    <t>Cut Pad for COR529v00</t>
  </si>
  <si>
    <t>Analytical - Box_NY_NA_400_11.875-4.625</t>
  </si>
  <si>
    <t>Cut pad</t>
  </si>
  <si>
    <t>2OJ324SLI</t>
  </si>
  <si>
    <t>Analytical - Lid_NY_NP7600_22K</t>
  </si>
  <si>
    <t>2AA759SLI</t>
  </si>
  <si>
    <t>AAFES Exchange Select Medicated Wipes</t>
  </si>
  <si>
    <t>4AM81401</t>
  </si>
  <si>
    <t>Analytical - BL_NY_Sensitive Baby Formula_02</t>
  </si>
  <si>
    <t>4BM85701</t>
  </si>
  <si>
    <t>Cucumber &amp; Green Tea Baby</t>
  </si>
  <si>
    <t>Analytical - BL_NY_Cucumber &amp; Green Tea Baby_01</t>
  </si>
  <si>
    <t>4BY00001</t>
  </si>
  <si>
    <t>Analytical - BL_NY_Indiana Baby Base Blend_01</t>
  </si>
  <si>
    <t>Analytical - BL_NY_Stuffy Nose_02</t>
  </si>
  <si>
    <t>4BQ50401</t>
  </si>
  <si>
    <t>Stuffy Nose Wipe Solution - Grape</t>
  </si>
  <si>
    <t>8.000 - 8.25</t>
  </si>
  <si>
    <t>0.0060 - 0.0090" (CoA)</t>
  </si>
  <si>
    <t>Drug                specs rev 2.0</t>
  </si>
  <si>
    <t>2OH130</t>
  </si>
  <si>
    <t>CVS Nighttime Makeup Remover Twlt</t>
  </si>
  <si>
    <t>1027/2014</t>
  </si>
  <si>
    <t>4GQ12001</t>
  </si>
  <si>
    <t>Hand And Face Sans PG</t>
  </si>
  <si>
    <t>Analytical - BL_NY_Hand &amp; Face sans_01</t>
  </si>
  <si>
    <t>Soapy/Fresh</t>
  </si>
  <si>
    <t>P20684</t>
  </si>
  <si>
    <t>Sanihands Instant Hand Sanitizer Cupholder 32ct</t>
  </si>
  <si>
    <t>4AX99601</t>
  </si>
  <si>
    <t>Analytical - BL_NY_Sodium +C191:AZ191Benz Base_01</t>
  </si>
  <si>
    <t>Analytical - BL_NY_Sodium Benz Base_02</t>
  </si>
  <si>
    <t>6.60 - 7.10</t>
  </si>
  <si>
    <t>8.930 - 10.340</t>
  </si>
  <si>
    <t>3OQ541-E</t>
  </si>
  <si>
    <t>Rolls Spunlaced Nonwoven - 30 1/2" - 58 gsm</t>
  </si>
  <si>
    <t>Analytical-Applicator_NY_Rolls Spunlaced Nonwoven - 30 1/2" - 58 gsm</t>
  </si>
  <si>
    <t>Free of hard wrinkles, Formation uniform with  a big dot embossing pattern.</t>
  </si>
  <si>
    <t>0.75 - 0.95 (Vendor COA)</t>
  </si>
  <si>
    <t>5005 - 8345</t>
  </si>
  <si>
    <t>542 - 2598</t>
  </si>
  <si>
    <t>2OA863SLI</t>
  </si>
  <si>
    <t>Summer's Eve Lavender Night-Time Cleans Cloths</t>
  </si>
  <si>
    <t>Analytical - Lid_NY_NP7600_22L</t>
  </si>
  <si>
    <t xml:space="preserve">
Solo Lid is to be free of dust, embedded dirt, hair and particulate matter. Part should have a uniform surface appearance, free from color variations, gels, carbon particles, stress cracks, striations and Flash.</t>
  </si>
  <si>
    <t>NP7600  2ZA863SLI</t>
  </si>
  <si>
    <t xml:space="preserve">
None detectable</t>
  </si>
  <si>
    <t>4OY43901</t>
  </si>
  <si>
    <t>Analytical - BL_NY_Late Addition_02</t>
  </si>
  <si>
    <t>8BP44501</t>
  </si>
  <si>
    <t>Sani Professional Sani Hands Basics300ct</t>
  </si>
  <si>
    <t>4OA64401</t>
  </si>
  <si>
    <t>Grime Boss Ultimate Cleaning Liquid</t>
  </si>
  <si>
    <t>Analytical - BL_NY_Grime Boss_01</t>
  </si>
  <si>
    <t>3AM452-B</t>
  </si>
  <si>
    <t>56.8 - 68.2</t>
  </si>
  <si>
    <t>0.63 - 0.77 mm</t>
  </si>
  <si>
    <t>4380 - 7620</t>
  </si>
  <si>
    <t>1320 - 2063</t>
  </si>
  <si>
    <t>7A4OQ992</t>
  </si>
  <si>
    <t>Actiphyte Sea Kelp AQ PH</t>
  </si>
  <si>
    <t>Analytical-Chem_NY_Actiphyte Sea Kelp AQ PH</t>
  </si>
  <si>
    <t>Light to medium yellow liquid</t>
  </si>
  <si>
    <t>1.3300 - 1.3550</t>
  </si>
  <si>
    <t>0.99 - 1.02</t>
  </si>
  <si>
    <t>Analytical - Applicator_07B                           Analytical - REDUCED TESTING_NY_3OP607</t>
  </si>
  <si>
    <t>Analytical - Lid_14J</t>
  </si>
  <si>
    <t>2OM814SLI</t>
  </si>
  <si>
    <t>3OM211</t>
  </si>
  <si>
    <t>52.5 gsm Premium Airlaid 32"</t>
  </si>
  <si>
    <t>Analytical-Applicator_NY_52.5 gsm Premium Airlaid 32"</t>
  </si>
  <si>
    <t>48.3 -56.7</t>
  </si>
  <si>
    <t>0.62 - 1.00 mm</t>
  </si>
  <si>
    <t>31.75 - 32.50 inch</t>
  </si>
  <si>
    <t>56" - 60"</t>
  </si>
  <si>
    <t>2AH126</t>
  </si>
  <si>
    <t>5OJ132TY</t>
  </si>
  <si>
    <t>Unprinted Tray</t>
  </si>
  <si>
    <t>6AU25101</t>
  </si>
  <si>
    <t>Cetaphil - Asia 1ct Shipper</t>
  </si>
  <si>
    <t>6AP02810</t>
  </si>
  <si>
    <t>Cetaphil - Asia 10ct Shipper</t>
  </si>
  <si>
    <t>2BA466SLI</t>
  </si>
  <si>
    <t>7O4OQ992</t>
  </si>
  <si>
    <t>Fragrance F-163401</t>
  </si>
  <si>
    <t>Analytical-Chem_NY_Fragrance F-163401</t>
  </si>
  <si>
    <t>1.4605 - 1.4805</t>
  </si>
  <si>
    <t>0.9924 - 1.0124</t>
  </si>
  <si>
    <t>0.73 - 0.97 mm (Vendor COA)</t>
  </si>
  <si>
    <t>8BB010CK</t>
  </si>
  <si>
    <t>8BB598CK</t>
  </si>
  <si>
    <t>8AH128CK</t>
  </si>
  <si>
    <t>CVS Pharmacy Instant Hand Sanitizer Wipes</t>
  </si>
  <si>
    <t>2DB010</t>
  </si>
  <si>
    <t>6OJ17142</t>
  </si>
  <si>
    <t>NNC Electronic Wipes Unprinted Shipper</t>
  </si>
  <si>
    <t xml:space="preserve">Analytical - Box_84A_0.024
</t>
  </si>
  <si>
    <t>0.82 - 1.08 mm (Vendor COA)</t>
  </si>
  <si>
    <t>6500 - 10100</t>
  </si>
  <si>
    <t>1400 - 2200</t>
  </si>
  <si>
    <t>7D4OD376</t>
  </si>
  <si>
    <t>Vitamin A &amp; D3</t>
  </si>
  <si>
    <t>Analytical-Chem_NY_Vitamin A &amp; D3</t>
  </si>
  <si>
    <t>DSM Nutritional Products, Kaiseraugst,                     Switzerland</t>
  </si>
  <si>
    <t>Golden Yellow</t>
  </si>
  <si>
    <t>Oily liquid</t>
  </si>
  <si>
    <t>7B4OQ992</t>
  </si>
  <si>
    <t>Refined Sea Salt</t>
  </si>
  <si>
    <t>Analytical-Chem_NY_Refined Sea Salt</t>
  </si>
  <si>
    <t>none</t>
  </si>
  <si>
    <t>Crystals/Crystalline Powder</t>
  </si>
  <si>
    <t>4OQ97901</t>
  </si>
  <si>
    <t>Stuffy Nose Fragrance free</t>
  </si>
  <si>
    <t>Analytical - BL_NY_Stuffy Nose_03</t>
  </si>
  <si>
    <t>2KB598</t>
  </si>
  <si>
    <t>8OD712CS</t>
  </si>
  <si>
    <t>Grime Boss Touchscreen Wipes Bulk Case</t>
  </si>
  <si>
    <t>4FF51201</t>
  </si>
  <si>
    <t>Dry Facial Bronopol-Free</t>
  </si>
  <si>
    <t>Analytical - BL_NY_Facial Bronopol free_01</t>
  </si>
  <si>
    <t>Yellow to Light Amber</t>
  </si>
  <si>
    <t>J13130</t>
  </si>
  <si>
    <t>Staples Brighton Professional Surface 30ct</t>
  </si>
  <si>
    <t>Analytical - Staples Glass Wipe_02</t>
  </si>
  <si>
    <t>TMS</t>
  </si>
  <si>
    <t>5.0 - 7.0</t>
  </si>
  <si>
    <t>J13230</t>
  </si>
  <si>
    <t>Staples Brighton Professional Glass Wipe</t>
  </si>
  <si>
    <t>Analytical - Staples Glass Wipe_01</t>
  </si>
  <si>
    <t>5AJ190BT</t>
  </si>
  <si>
    <t>2GH356</t>
  </si>
  <si>
    <t>EZ EM X-Ray Wipe</t>
  </si>
  <si>
    <t>8OP457CK</t>
  </si>
  <si>
    <t>4CQ46701</t>
  </si>
  <si>
    <t>Improved Night Calming MUR</t>
  </si>
  <si>
    <t>Analytical - BL_NY_MUR Imp_02</t>
  </si>
  <si>
    <t>Lavender/Floral</t>
  </si>
  <si>
    <t>Analytical - BL_NY_MUR Imp_03</t>
  </si>
  <si>
    <t>4CQ51601</t>
  </si>
  <si>
    <t>Improved Hydrating MUR</t>
  </si>
  <si>
    <t>4OQ82601</t>
  </si>
  <si>
    <t>Calming Facial Solution</t>
  </si>
  <si>
    <t>Analytical - BL_NY_Calming Facial_01</t>
  </si>
  <si>
    <t>Thin, Opaque Liquid</t>
  </si>
  <si>
    <t>Fruity</t>
  </si>
  <si>
    <t>5.00 - 5.30</t>
  </si>
  <si>
    <t>Analytical - Neutrogena_01D</t>
  </si>
  <si>
    <t>Floral Characteristic of Ballerina CL-Wipes FC10085/1, 478150
(J&amp;J TMWW78010)</t>
  </si>
  <si>
    <t>P57295</t>
  </si>
  <si>
    <t>Neutrogena MUR Cleansing Towelettes - 36 Count Bulk - F1497-007</t>
  </si>
  <si>
    <t>Floral Characteristic of Ballerina CL-Wipes - FC10085/1, 478150 (J&amp;J TMWW78010)</t>
  </si>
  <si>
    <t>Specs rev 8.0   Different odor wording
&amp; Different pH
&amp; Different Dual Quat
&amp; Different IPA</t>
  </si>
  <si>
    <t>0.24 - 0.28
(TM234/TM434)</t>
  </si>
  <si>
    <t>14.6 - 15.6 (TM234/TM323)</t>
  </si>
  <si>
    <t>7A4OU351</t>
  </si>
  <si>
    <t>Dehydrated Alcohol USP</t>
  </si>
  <si>
    <t>Analytical-Chem_NY_Dehydrated Alcohol USP</t>
  </si>
  <si>
    <t>Compare to reference Standard</t>
  </si>
  <si>
    <r>
      <rPr>
        <u/>
        <sz val="10"/>
        <color theme="1"/>
        <rFont val="Franklin Gothic Book"/>
        <family val="2"/>
        <scheme val="minor"/>
      </rPr>
      <t xml:space="preserve">&lt; </t>
    </r>
    <r>
      <rPr>
        <sz val="10"/>
        <color theme="1"/>
        <rFont val="Franklin Gothic Book"/>
        <family val="2"/>
        <scheme val="minor"/>
      </rPr>
      <t>0.7962 @ 15.6 degree C</t>
    </r>
  </si>
  <si>
    <t>7O4OU351</t>
  </si>
  <si>
    <t>Glycopyrronium Tosylate Monohydrate</t>
  </si>
  <si>
    <t>AMSA-Anonima Materie Sintetiche and Affini S.P.A    STAB: VIA G. DI VITTORIO,6 22100 COMO, MILAND</t>
  </si>
  <si>
    <t>0.47 - 0.61 (CoA)</t>
  </si>
  <si>
    <t>3389 - 4350</t>
  </si>
  <si>
    <t>964 - 1398</t>
  </si>
  <si>
    <t>Drug-Needs
Justfication Specs rev 1.0</t>
  </si>
  <si>
    <t>38 - 42 (inch)</t>
  </si>
  <si>
    <t>P80625A</t>
  </si>
  <si>
    <t>Analytical - Neutrogena_05BA</t>
  </si>
  <si>
    <t>2AA759</t>
  </si>
  <si>
    <t>2OP287LI</t>
  </si>
  <si>
    <t>Analytical - Lid_04H_560</t>
  </si>
  <si>
    <t>22.8 g +/- 1.5 g</t>
  </si>
  <si>
    <t>2OP134LI</t>
  </si>
  <si>
    <t>Large Deep Well Lid 560 Orifice</t>
  </si>
  <si>
    <t>2OP134LI - Cyan color on 66035</t>
  </si>
  <si>
    <t>Lid must fit with a tight seal on canister (even when pilfer proof lidstock is required). Cap of lid must snap closed.    Flip lid opening force to be a minimum of 0.75lbs</t>
  </si>
  <si>
    <t>Analytical - Lid_03L_560</t>
  </si>
  <si>
    <t>1.4515 - 1.4715</t>
  </si>
  <si>
    <t>0.9415 - 0.9615</t>
  </si>
  <si>
    <t>P63025A</t>
  </si>
  <si>
    <t>Analytical - Neutrogena_05DA</t>
  </si>
  <si>
    <t>8OM248EZCS</t>
  </si>
  <si>
    <t>Buy Buy Baby Wipes Sensitive 64ct Case Label</t>
  </si>
  <si>
    <t>8OP34600</t>
  </si>
  <si>
    <t>Essentials Everyday Citrus Antibacterial Hand &amp; Face Wipes</t>
  </si>
  <si>
    <t>Analytical - Label_NY_NP7200_3.9659-4.3336</t>
  </si>
  <si>
    <t>White to off-white waxy solid or light to moderately dark yellow liquid</t>
  </si>
  <si>
    <t>U33901</t>
  </si>
  <si>
    <t>Cetaphil Gentle Skin Cleansing Cloths - 1 count - Dispenser Canada 088961</t>
  </si>
  <si>
    <t>Analytical - Cetaphil_01F</t>
  </si>
  <si>
    <t>8AP63801</t>
  </si>
  <si>
    <t>SR10381B</t>
  </si>
  <si>
    <t>DRM04 Topical Solution, 2.50%</t>
  </si>
  <si>
    <t>Analytical - BL_NY_DRM04 Topical Solution, 2.50%</t>
  </si>
  <si>
    <t>Solution: Clear and Colorless to pale Yellow Liquid (AM-1641)</t>
  </si>
  <si>
    <t>4.0 - 5.0              (AM-1645)</t>
  </si>
  <si>
    <t>DRM04 Assay  (AM-1663)</t>
  </si>
  <si>
    <t>90.0 - 110.0% LC</t>
  </si>
  <si>
    <t>DRM04 Related substance           (AM-1664)</t>
  </si>
  <si>
    <t>Cyclopentylmandelic Acid NMT 2.0% Unspecified related subs. NMT1.0%   Total NMT 5.0% of DRM04 Label</t>
  </si>
  <si>
    <t>Specific Gravity @ 20 (J&amp;J TMWW78012 / USP)</t>
  </si>
  <si>
    <r>
      <rPr>
        <sz val="10"/>
        <color rgb="FFFF0000"/>
        <rFont val="Calibri"/>
        <family val="2"/>
      </rPr>
      <t xml:space="preserve">18 months / 36 months  </t>
    </r>
    <r>
      <rPr>
        <sz val="10"/>
        <color indexed="8"/>
        <rFont val="Calibri"/>
        <family val="2"/>
      </rPr>
      <t xml:space="preserve">                                                                                                                                     12 months/24 months</t>
    </r>
  </si>
  <si>
    <r>
      <rPr>
        <sz val="10"/>
        <color rgb="FFFF0000"/>
        <rFont val="Franklin Gothic Book"/>
        <family val="2"/>
        <scheme val="minor"/>
      </rPr>
      <t xml:space="preserve">Stepan                                                                                     (Maywood, NJ) </t>
    </r>
    <r>
      <rPr>
        <sz val="10"/>
        <color theme="1"/>
        <rFont val="Franklin Gothic Book"/>
        <family val="2"/>
        <scheme val="minor"/>
      </rPr>
      <t xml:space="preserve">                                                                  Evonik
(Maywood, NJ)</t>
    </r>
  </si>
  <si>
    <t>J19025</t>
  </si>
  <si>
    <t>Cetaphil Gentle Skin Cleansing Cloths - 25 Count Asia 088767</t>
  </si>
  <si>
    <t>Analytical - Cetaphil_01G</t>
  </si>
  <si>
    <t>J32425</t>
  </si>
  <si>
    <t>Cetaphil Gentle Skin Cleansing Cloths - 25 Count Latin America 088776</t>
  </si>
  <si>
    <t>Analytical - Cetaphil_01H</t>
  </si>
  <si>
    <t>Thin, Opaque, Pearlescent Liquid</t>
  </si>
  <si>
    <t>8AP13801</t>
  </si>
  <si>
    <t>8BP156RF</t>
  </si>
  <si>
    <t>CVS Pharmacy Antibacterial Moist Wipes</t>
  </si>
  <si>
    <t>7B4OA863</t>
  </si>
  <si>
    <t>Lavender Extract</t>
  </si>
  <si>
    <t>Analytical-Chem_NY_Lavender Extract</t>
  </si>
  <si>
    <t>Clear to Slightly hazy liquid with characteristic odor</t>
  </si>
  <si>
    <t>1.3900 - 1.4100</t>
  </si>
  <si>
    <t>1.120 - 1.140</t>
  </si>
  <si>
    <t>2OJ324</t>
  </si>
  <si>
    <t>6AP57225</t>
  </si>
  <si>
    <t>6AP57295</t>
  </si>
  <si>
    <t>8OP57200</t>
  </si>
  <si>
    <t>Analytical - SHIP_NY_44K_100_15.1875-11-7.875</t>
  </si>
  <si>
    <t>4OP46001</t>
  </si>
  <si>
    <t>Dickinson's Witch Hazel Soothing Solution</t>
  </si>
  <si>
    <t>Analytical - BL_NY_Dickinson's Witch Hazel Solution</t>
  </si>
  <si>
    <t>0.47 - 0.61 mm (CoA)</t>
  </si>
  <si>
    <t>3389 - 4660</t>
  </si>
  <si>
    <t>7C4OA863</t>
  </si>
  <si>
    <t>Chamomile Extract</t>
  </si>
  <si>
    <t>Analytical-Che_NY_Chamomile Extract</t>
  </si>
  <si>
    <t>SR# 10381 Eyespot Trial</t>
  </si>
  <si>
    <t>Analytical - Web_NP5210_7.0</t>
  </si>
  <si>
    <t>61.2 - 74.8</t>
  </si>
  <si>
    <t>Seal strength (g/in@290F/40psi/0.5s dwell)</t>
  </si>
  <si>
    <t>&gt;=7100</t>
  </si>
  <si>
    <t>SR#10381</t>
  </si>
  <si>
    <t>DRM04 Assay    (AM-1663)</t>
  </si>
  <si>
    <t>DRM04 Related Substances                (AM-1664)</t>
  </si>
  <si>
    <t>No Visible evidence of product Interaction with container, liner or wipe.</t>
  </si>
  <si>
    <t>8OP45701</t>
  </si>
  <si>
    <t>CVS Pharmacy Instant Hand Sanitizer Wipes 40ct</t>
  </si>
  <si>
    <t>8OP45700</t>
  </si>
  <si>
    <t>5DB29307</t>
  </si>
  <si>
    <t>7O4OF575</t>
  </si>
  <si>
    <t>Plantaren 2000N - UP</t>
  </si>
  <si>
    <t>Analytical-Che_NY_Plantaren 2000N - UP</t>
  </si>
  <si>
    <t>DSM Nutritionals, Parsippany, NJ</t>
  </si>
  <si>
    <t>Hazy, Pale Yellow Liquid</t>
  </si>
  <si>
    <t>Close match to Standard spectrum</t>
  </si>
  <si>
    <t>5OQ252SL</t>
  </si>
  <si>
    <t>6ct Nice N Clean Tray Sleeve</t>
  </si>
  <si>
    <t>Analytical - Box_NY_0.018BC_224_4.392-3.8125-14.250</t>
  </si>
  <si>
    <t>D/C Glued Sleeve w/2 Finger Holes &amp; End Locks</t>
  </si>
  <si>
    <t>Ethyl tosylate Assay (AM-1666/AM-1802)</t>
  </si>
  <si>
    <t>% Ethanol (w/w) (AM-1651/AM-1785)</t>
  </si>
  <si>
    <t>0.1199 - 0.1470      (NPTM 394)</t>
  </si>
  <si>
    <t>2OP155TY</t>
  </si>
  <si>
    <t>Analytical -Tray_NY_10.38-5-1.5-14.17</t>
  </si>
  <si>
    <t>10.355" - 10.405"</t>
  </si>
  <si>
    <t>4.975" - 5.025"</t>
  </si>
  <si>
    <t>12.75 - 15.59 gms</t>
  </si>
  <si>
    <t>1.475"- 1.525"</t>
  </si>
  <si>
    <t>Multitrope 1214</t>
  </si>
  <si>
    <t>Croda /Uniqema
(New Castle, DE)</t>
  </si>
  <si>
    <t>6BP63884</t>
  </si>
  <si>
    <t>6BP13872</t>
  </si>
  <si>
    <t>7O4OA879</t>
  </si>
  <si>
    <t>Tomadol 25-7</t>
  </si>
  <si>
    <t>Analytical-Chem_NY_Tomadol 25-7</t>
  </si>
  <si>
    <t>Air Products and Chemicals, Inc.                                    474 West  19th st, Reserve, LA 70084</t>
  </si>
  <si>
    <t>Hazy liquid to white pasty solid</t>
  </si>
  <si>
    <t>6.0 - 7.5</t>
  </si>
  <si>
    <t>Analytical - SHIP_NY_NA_200_2.5-2.5-37.875</t>
  </si>
  <si>
    <t>6OM819EZCB</t>
  </si>
  <si>
    <t>5BH12824</t>
  </si>
  <si>
    <t>2AH128</t>
  </si>
  <si>
    <t xml:space="preserve">CVS Pharmacy Instant Hand Sanitizer Wipes </t>
  </si>
  <si>
    <t>6YA150TR</t>
  </si>
  <si>
    <t>432ct BJ's Toddler Sigma Cap</t>
  </si>
  <si>
    <t>Analytical - SHIP_NY_29K_201_47.625-37.3125-3.000</t>
  </si>
  <si>
    <t>8OP890RSL</t>
  </si>
  <si>
    <t>Victoria's Secret - Makeup Remover Wipes</t>
  </si>
  <si>
    <t>8OP346CK</t>
  </si>
  <si>
    <t>Super Value - Essentials Everyday Citrus Antibac.</t>
  </si>
  <si>
    <t>7O4OA526</t>
  </si>
  <si>
    <t>Island Splash Fragrance</t>
  </si>
  <si>
    <t>Analytical-Chem_NY_Island Splash Fragrance</t>
  </si>
  <si>
    <t>Pale Yellow According to Standard</t>
  </si>
  <si>
    <t>Clear liquid According to Standard</t>
  </si>
  <si>
    <t>1.4730 - 1.4830</t>
  </si>
  <si>
    <t>0.9460 - 0.9560</t>
  </si>
  <si>
    <t>7O4OG455</t>
  </si>
  <si>
    <t>Citrus Floor Fragrance</t>
  </si>
  <si>
    <t>Analytical-Chem_NY_Citrus Floor Fragrance</t>
  </si>
  <si>
    <t>Bell Flavors &amp; Fragrances, Inc. 12 Sprague Ave, Middletown, NY 10940</t>
  </si>
  <si>
    <t>1.462 - 1.472</t>
  </si>
  <si>
    <t>1.059 - 1.069</t>
  </si>
  <si>
    <t>2OA671SLI</t>
  </si>
  <si>
    <t>Solo Lid w/ Kirkland Debossing</t>
  </si>
  <si>
    <t>Analytical - Lid_14K</t>
  </si>
  <si>
    <t>8OP467CK</t>
  </si>
  <si>
    <t>Super Value - Essentials Everyday Scented Antibac.</t>
  </si>
  <si>
    <t>2OA578SLI</t>
  </si>
  <si>
    <t>Solo Lid w/ mom to mom Debossing</t>
  </si>
  <si>
    <t>Analytical - Lid_14L</t>
  </si>
  <si>
    <t>1541 min (COA)</t>
  </si>
  <si>
    <t>411 min (COA)</t>
  </si>
  <si>
    <t>P46025</t>
  </si>
  <si>
    <t>Dickinson's Witch Hazel Soothing Cleansing Solution</t>
  </si>
  <si>
    <t>Analytical - Dickinson's_Wipe_01B</t>
  </si>
  <si>
    <t>5AP89024</t>
  </si>
  <si>
    <t>Analytical - Box_NY_0.024BC_100_7.5-6.5-4.75</t>
  </si>
  <si>
    <t>Tuck Top /Full Auto Bottom</t>
  </si>
  <si>
    <t>6YM4423TR</t>
  </si>
  <si>
    <t>Analytical - SHIP_NY_29K_201_40.4375-39.500-3.000</t>
  </si>
  <si>
    <t>6YM706EZTR</t>
  </si>
  <si>
    <t>Analytical - SHIP_NY_29K_201_40.750-37.750-3.000</t>
  </si>
  <si>
    <t>4AG51701</t>
  </si>
  <si>
    <t>Furniture Wipe Liquid</t>
  </si>
  <si>
    <t>Analytical - BL_NY_Furniture Wipe Liquid</t>
  </si>
  <si>
    <t>Fresh Clean</t>
  </si>
  <si>
    <t>0.08 -0.12</t>
  </si>
  <si>
    <t>M925SH</t>
  </si>
  <si>
    <t>Sani Professional Table Turners Sanitizing Wipes</t>
  </si>
  <si>
    <t>Analytical - Sani_10B</t>
  </si>
  <si>
    <t>7O4OG510</t>
  </si>
  <si>
    <t xml:space="preserve">Wet Floor Fragrance </t>
  </si>
  <si>
    <t>Analytical-Chem_NY_Wet Floor Fragrance.</t>
  </si>
  <si>
    <t>International Aromatics, Inc. 200 Anderson Avenue. Moonachie, NJ 07074</t>
  </si>
  <si>
    <t>Clear to pale straw</t>
  </si>
  <si>
    <t>Close Match to Standard Spectrum</t>
  </si>
  <si>
    <t>1.4767 - 1.4967</t>
  </si>
  <si>
    <t>1.0058 - 1.0258</t>
  </si>
  <si>
    <t>3OM758</t>
  </si>
  <si>
    <t>3000 - 5000 g/in</t>
  </si>
  <si>
    <t>700 - 1900 g/in</t>
  </si>
  <si>
    <t>7.9375 - 8.1250 inch</t>
  </si>
  <si>
    <t>LAV Silk Stab Mod 2</t>
  </si>
  <si>
    <t>1.4546 - 1.4745</t>
  </si>
  <si>
    <t>0.9669 - 0.9769</t>
  </si>
  <si>
    <t>8OP423BCS</t>
  </si>
  <si>
    <t>Nice 'N Clean Antibacterial Hand Wipes Case Label</t>
  </si>
  <si>
    <t>6MS23125</t>
  </si>
  <si>
    <t>2AH131</t>
  </si>
  <si>
    <t>2AH130</t>
  </si>
  <si>
    <t xml:space="preserve"> PAPER CREPE 23# 10 3/4"                     </t>
  </si>
  <si>
    <t>3.4 - 4.0 mils (COA)</t>
  </si>
  <si>
    <t>475 - 1185</t>
  </si>
  <si>
    <t>240 - 560</t>
  </si>
  <si>
    <t>7O4OQ504</t>
  </si>
  <si>
    <t>Stuffy Nose Grape</t>
  </si>
  <si>
    <t>Analytical-Chem_NY_Stuffy Nose Grape</t>
  </si>
  <si>
    <t>Grape, Fruity</t>
  </si>
  <si>
    <t>1.5005 - 1.5215</t>
  </si>
  <si>
    <t>1.0901 - 1.1200</t>
  </si>
  <si>
    <t>3OQ505</t>
  </si>
  <si>
    <t>Rolls Embossed Spunlaced Nonwoven - 58 gsm - 7.4"</t>
  </si>
  <si>
    <t>Analytical-Applicator_NY_Rolls Embossed Spunlaced Nonwoven - 58 gsm - 7.4"</t>
  </si>
  <si>
    <t>0.73 - 0.97mm (Vendor COA)</t>
  </si>
  <si>
    <t>7.15 - 7.65 inch</t>
  </si>
  <si>
    <t>45 - 60 Inch</t>
  </si>
  <si>
    <t>% Ethanol (w/w)</t>
  </si>
  <si>
    <t>Analytical - AntiBac_02F</t>
  </si>
  <si>
    <t>P42300</t>
  </si>
  <si>
    <t>Nice'N Clean Antibacterial Hand Wipes-20ct</t>
  </si>
  <si>
    <t>P42320</t>
  </si>
  <si>
    <t>Nice 'N Clean Antibacterial Hand Wipes-20ct w/Tray</t>
  </si>
  <si>
    <t>Analytical - AntiBac_02G</t>
  </si>
  <si>
    <t>5LS23125</t>
  </si>
  <si>
    <t>5LS48050</t>
  </si>
  <si>
    <t xml:space="preserve">PDI Povidone-Iodine Cleansing Scrub Box </t>
  </si>
  <si>
    <t>5LS82125</t>
  </si>
  <si>
    <t>5AA466S48</t>
  </si>
  <si>
    <t>6X48ct Medicated wipes Box</t>
  </si>
  <si>
    <t>Tuck Top / Full AB w/pull tabs out of dust flaps</t>
  </si>
  <si>
    <t>Analytical - Box_NY_0.024BC_113_7.000-6.000-6.3125</t>
  </si>
  <si>
    <t>8OP42300</t>
  </si>
  <si>
    <t>Anti-Bac. Generic Reseal</t>
  </si>
  <si>
    <t>Analytical - Label_NY_NP7700_1.5625-3.3125</t>
  </si>
  <si>
    <t>8OP034RSLB</t>
  </si>
  <si>
    <t>2OP467</t>
  </si>
  <si>
    <t>Super Value - Essentials Everyday Antibac. 20ct</t>
  </si>
  <si>
    <t>2BH217</t>
  </si>
  <si>
    <t>P60280</t>
  </si>
  <si>
    <t>Wet-Nap Anti-Bac Citrus 20ct Pocket Pack-Bulk</t>
  </si>
  <si>
    <t>Analytical - AntiBac_02H</t>
  </si>
  <si>
    <t>8OP47301</t>
  </si>
  <si>
    <t>Rite Aid Renewal Hand Sanitizing Wipes</t>
  </si>
  <si>
    <t>2AH132</t>
  </si>
  <si>
    <t>4OP19001</t>
  </si>
  <si>
    <t>Acne Facial Wipes - Phenoxyethanol and IPBC</t>
  </si>
  <si>
    <t>1.80 - 2.20   (TM399)</t>
  </si>
  <si>
    <t>0.81 - 0.99   (TM399)</t>
  </si>
  <si>
    <t>Specific Gravity @25</t>
  </si>
  <si>
    <t>0.9738 - 1.0338</t>
  </si>
  <si>
    <t>Analytical - BL_NY_Acne Bronopol free_ 01</t>
  </si>
  <si>
    <t>2AH129</t>
  </si>
  <si>
    <t>2OP460</t>
  </si>
  <si>
    <t>Dickinson's Witch Hazel Cleansing Cloths 25ct</t>
  </si>
  <si>
    <t>2OP890</t>
  </si>
  <si>
    <t>Victoria's Secret Makeup Remover Wipes 24ct</t>
  </si>
  <si>
    <t>2OH146</t>
  </si>
  <si>
    <t>2SS231</t>
  </si>
  <si>
    <t xml:space="preserve">PDI Duo-Swab Povidone-Iodine </t>
  </si>
  <si>
    <t>2KS821</t>
  </si>
  <si>
    <t>P50620</t>
  </si>
  <si>
    <t>Wet-Nap Anti-Bac Citrus 20ct Pocket Pack-Tray</t>
  </si>
  <si>
    <t>Analytical - AntiBac_02J</t>
  </si>
  <si>
    <t>5OP460TY</t>
  </si>
  <si>
    <t>T.N. Dickinson's Witch Hazel Tray</t>
  </si>
  <si>
    <t>Analytical - Box_NY_0.020SBS_105_4.125-7.375-5.375</t>
  </si>
  <si>
    <t>Tuck Top/Auto Bottom w/perfs</t>
  </si>
  <si>
    <t>1. 1.4530 – 1.4730
2. 1.4501 – 1.4701</t>
  </si>
  <si>
    <t>1. 1.4700 – 1.4900
2. 1.4605 – 1.4805</t>
  </si>
  <si>
    <t>1. 0.9200 – 0.9400
2. 0.9714 – 0.9914</t>
  </si>
  <si>
    <t>1. 0.9536 – 0.9736
2. 1.0074 – 1.0274</t>
  </si>
  <si>
    <t>3OM630-M</t>
  </si>
  <si>
    <t>Spunlaced Nonwoven 50 gsm Flat</t>
  </si>
  <si>
    <t>Analytical-Applicator_NY_Spunlaced Nonwoven 50 gsm Flat</t>
  </si>
  <si>
    <t>0.51 - 0.71 mm (Vendor COA)</t>
  </si>
  <si>
    <t>7.225 - 7.475 inch</t>
  </si>
  <si>
    <t>3OM757</t>
  </si>
  <si>
    <t>4AQ97901</t>
  </si>
  <si>
    <t>Stuffy Nose Fragrance free No Chamomile</t>
  </si>
  <si>
    <t>Analytical - BL_NY_Stuffy Nose_04</t>
  </si>
  <si>
    <t>3OM630-SN</t>
  </si>
  <si>
    <t>43.2 - 52.8</t>
  </si>
  <si>
    <t>0.49 - 0.69 mm (Vendor COA)</t>
  </si>
  <si>
    <t>7C4OQ156</t>
  </si>
  <si>
    <t>Ascorbyl PM</t>
  </si>
  <si>
    <t>Analytical-Chem_NY_Ascorbyl PM</t>
  </si>
  <si>
    <t>Showa Denko K.K                                                                                                 Kawasaki, Japan</t>
  </si>
  <si>
    <t>2BA766SLI</t>
  </si>
  <si>
    <t>Solo Lid w/Berkley &amp; Jensen Debossing</t>
  </si>
  <si>
    <t>Analytical - Lid_14M</t>
  </si>
  <si>
    <t>Clear, Viscous liquid</t>
  </si>
  <si>
    <t>4OY35601</t>
  </si>
  <si>
    <t>Sensitive Baby - Late Addition</t>
  </si>
  <si>
    <t>Analytical - BL_NY_Sensitive Baby-LA</t>
  </si>
  <si>
    <t>Characteristic Floral</t>
  </si>
  <si>
    <t>8OH140CK</t>
  </si>
  <si>
    <t>8OP176CK</t>
  </si>
  <si>
    <t>Target Up &amp; Up Pink Grapefruit Cleans. Wipes</t>
  </si>
  <si>
    <t>8OP219CK</t>
  </si>
  <si>
    <t>4OY81401</t>
  </si>
  <si>
    <t>Sensitive Skin Baby - Late Addition</t>
  </si>
  <si>
    <t>Analytical - BL_NY_Sensitive Skin Baby-LA</t>
  </si>
  <si>
    <t>4OY42201</t>
  </si>
  <si>
    <t>Shea Butter Baby - Late Addition</t>
  </si>
  <si>
    <t>Analytical - BL_NY_Shea Butter Baby-LA</t>
  </si>
  <si>
    <t>Fresh Clean, Powdery/Creamy</t>
  </si>
  <si>
    <t>4OY43401</t>
  </si>
  <si>
    <t>Lavender Baby - Late Addition</t>
  </si>
  <si>
    <t>Analytical - BL_NY_Lavender Baby-LA</t>
  </si>
  <si>
    <t xml:space="preserve">
 Intarome (Norwood, NJ)</t>
  </si>
  <si>
    <t>Orange Disinfecting Fragrance</t>
  </si>
  <si>
    <t>Analytical - Chem_NY_Orange Disinfecting Fragrance</t>
  </si>
  <si>
    <t>3OQ028</t>
  </si>
  <si>
    <t>0.40 - 0.60 mm (Vendor COA)</t>
  </si>
  <si>
    <t>3650 - 7590</t>
  </si>
  <si>
    <t>880 - 2040</t>
  </si>
  <si>
    <t>Analytical-Applicator_NY_Unembossed Spunlaced Nonwoven -50gsm 37.5”</t>
  </si>
  <si>
    <t>3OM685</t>
  </si>
  <si>
    <t>Rolls Embossed Spunlaced Nonwoven - 35" - 50 gsm</t>
  </si>
  <si>
    <t>Analytical-Applicator_NY_Rolls Embossed Spunlaced Nonwoven - 35" - 50 gsm</t>
  </si>
  <si>
    <t>Very Slight</t>
  </si>
  <si>
    <t>Free of hard wrinkles and formation. The embossing pattern is a baby pattern boats and planes.Embossing to be wound out.</t>
  </si>
  <si>
    <t>2080 - 4080</t>
  </si>
  <si>
    <t>470 - 1070</t>
  </si>
  <si>
    <t>35 - 35.5</t>
  </si>
  <si>
    <t>43" min</t>
  </si>
  <si>
    <t>5AP506TY</t>
  </si>
  <si>
    <t>Wet Nap Antibacterial Hand Wipes Tray</t>
  </si>
  <si>
    <t>Analytical - Box_NY_0.020SBS_105_3.125-10.25-5.375</t>
  </si>
  <si>
    <t>TT/AB Display w/perfs</t>
  </si>
  <si>
    <t>8NS27350</t>
  </si>
  <si>
    <t>8OP176RSL</t>
  </si>
  <si>
    <t>Target Up &amp; Up Cleans. Wipes Reseal</t>
  </si>
  <si>
    <t>Fragrance 5831-AT 01 GN MOD2 IF</t>
  </si>
  <si>
    <t>Pale, yellow to yellow
liquid.</t>
  </si>
  <si>
    <t>0.9630 – 0.9730</t>
  </si>
  <si>
    <t>7O4OM945</t>
  </si>
  <si>
    <t>Analytical-Chem_NY_Lemon Fragrance</t>
  </si>
  <si>
    <t>Symrise, Branchburg, NJ</t>
  </si>
  <si>
    <t>Yellow to dark Yellow</t>
  </si>
  <si>
    <t>According to Standard</t>
  </si>
  <si>
    <t>1.4560 - 1.4660</t>
  </si>
  <si>
    <t>0.8870 - 0.8970</t>
  </si>
  <si>
    <t>6OD71248</t>
  </si>
  <si>
    <t>Touchscreen Wipes Unprinted Shipper</t>
  </si>
  <si>
    <t>Analytical - SHIP_NY_32K_100_13-10-10.375</t>
  </si>
  <si>
    <t>5.0 - 6.5</t>
  </si>
  <si>
    <t>0.035 - 0.195 (TM396)</t>
  </si>
  <si>
    <t>0.002 - 0.028 (TM 396)</t>
  </si>
  <si>
    <t>0.232 - 0.450 (TM 396)</t>
  </si>
  <si>
    <t>7A4OQ855</t>
  </si>
  <si>
    <t>Naturals Fragrance</t>
  </si>
  <si>
    <t>Analytical-Chem_NY_Naturals Fragrance</t>
  </si>
  <si>
    <t>1.4560 - 1.4760</t>
  </si>
  <si>
    <t>1.0258 - 1.0458</t>
  </si>
  <si>
    <t>3OA588</t>
  </si>
  <si>
    <t>Applicator - 24.5" Unembossed Spunlaced Nonwoven</t>
  </si>
  <si>
    <t>Analytical-Applicator_NY_24.5" Unembossed Spunlaced Nonwoven</t>
  </si>
  <si>
    <t>0.55 - 0.73 mm (Vendor COA)</t>
  </si>
  <si>
    <t>24.25 - 24.75 inches</t>
  </si>
  <si>
    <t>44 -48 inch</t>
  </si>
  <si>
    <t>5AP062TY</t>
  </si>
  <si>
    <t>8OP225CK</t>
  </si>
  <si>
    <t>Equate Beauty Pink Grapefruit Cleans. Twlts</t>
  </si>
  <si>
    <t>2PS480</t>
  </si>
  <si>
    <t>2AP229</t>
  </si>
  <si>
    <t>6AP89024</t>
  </si>
  <si>
    <t>Analytical - SHIP_NY_44K_100_20.375-15.625-6</t>
  </si>
  <si>
    <t>6DP97584</t>
  </si>
  <si>
    <t>6AP46025</t>
  </si>
  <si>
    <t>T.N Dickinson's Witch Hazel Shipper</t>
  </si>
  <si>
    <t>6KS82125</t>
  </si>
  <si>
    <t>3OS356</t>
  </si>
  <si>
    <t>SR # 10362</t>
  </si>
  <si>
    <t>Analytical-Applicator_NY_Swabstick Foam – Double Tipped</t>
  </si>
  <si>
    <t>6LS48050</t>
  </si>
  <si>
    <t>6AP17080</t>
  </si>
  <si>
    <t>Wet Nap Antibacterial Hand Wipes Shipper</t>
  </si>
  <si>
    <t>Analytical - SHIP_NY_32K_100_14.625-6.375-5</t>
  </si>
  <si>
    <t>6AP50620</t>
  </si>
  <si>
    <t>Analytical - SHIP_NY_32K_100_10.625-10-5.625</t>
  </si>
  <si>
    <t>6AP60280</t>
  </si>
  <si>
    <t>Wet Nap Antibacterial hand Wipes Shipper</t>
  </si>
  <si>
    <t>6AP06220</t>
  </si>
  <si>
    <t>2OP176</t>
  </si>
  <si>
    <t>Target Up &amp; Up Cleans. Wipes Pink Grapefruit</t>
  </si>
  <si>
    <t>2OP225</t>
  </si>
  <si>
    <t>Equate Beauty Grapefruit Cleans. Twlts. 40ct</t>
  </si>
  <si>
    <t>2OU446</t>
  </si>
  <si>
    <t>Kirkland Signature - Disinfecting  Wipes Mexico</t>
  </si>
  <si>
    <t>2OU240</t>
  </si>
  <si>
    <t>Kirkland Signature - Disinfecting Wipe Canada</t>
  </si>
  <si>
    <t>2OP028</t>
  </si>
  <si>
    <t>Cetaphil Gentle Skin Cleansing Cloths 10ct - Asia</t>
  </si>
  <si>
    <t>P21972</t>
  </si>
  <si>
    <t>CVS Baby Hand Sanitizing Car Cup Holder 40ct.</t>
  </si>
  <si>
    <t>Analytical - Sani_01C</t>
  </si>
  <si>
    <t>Clear to slightly Cloudy (TM208)</t>
  </si>
  <si>
    <t>Alcohol (TM208)</t>
  </si>
  <si>
    <t>62.6 - 69.2 (TM314)</t>
  </si>
  <si>
    <t>17.8 - 21.8</t>
  </si>
  <si>
    <t>6BA630FWB</t>
  </si>
  <si>
    <t>Analytical - SHIP_NY_44WP_100_14.125-7.6875-10.625</t>
  </si>
  <si>
    <t>H14024</t>
  </si>
  <si>
    <t>CVS Baby  Hand Sanitizing Packet 24ct</t>
  </si>
  <si>
    <t>Colorless to light Yellow
(TM208)</t>
  </si>
  <si>
    <t>Clear to slightly Cloudy liquid (TM208)</t>
  </si>
  <si>
    <t>Analytical - Sani_01D</t>
  </si>
  <si>
    <t>U25101</t>
  </si>
  <si>
    <t>Cetaphil Gentle Skin Cleansing Cloths - 1 Count - Asia</t>
  </si>
  <si>
    <t>Analytical - Cetaphil_01J</t>
  </si>
  <si>
    <t>4BQ16801</t>
  </si>
  <si>
    <t>Sensitive Skin B5 Vitamin E</t>
  </si>
  <si>
    <t>Analytical - BL_NY_Sensitive Skin B5 Vitamin E_01</t>
  </si>
  <si>
    <t>4CQ50401</t>
  </si>
  <si>
    <t>Analytical - BL_NY_Stuffy Nose_05</t>
  </si>
  <si>
    <t>4OA01201</t>
  </si>
  <si>
    <t>Dispersible Feminine Hygiene Solution</t>
  </si>
  <si>
    <t>Analytical - BL_NY_Dispersible Fem Hyg_01</t>
  </si>
  <si>
    <t>Fruity/ Floral -like</t>
  </si>
  <si>
    <t>Fresh / Floral</t>
  </si>
  <si>
    <t>7O4OM657</t>
  </si>
  <si>
    <t>PC Cucumber Green Tea Type</t>
  </si>
  <si>
    <t>Analytical-Chem_NY_PC Cucumber Green Tea Type</t>
  </si>
  <si>
    <t>Fruity Cucumber floral</t>
  </si>
  <si>
    <t>1.4635 - 1.4835</t>
  </si>
  <si>
    <t>1.0585 - 1.0785</t>
  </si>
  <si>
    <t>198-A</t>
  </si>
  <si>
    <t>Tuck Top/Auto Bottom</t>
  </si>
  <si>
    <t>8OP473CK</t>
  </si>
  <si>
    <t>Rite Aid Renewal Sanitizing Wipes 40ct</t>
  </si>
  <si>
    <t>8OP140RF</t>
  </si>
  <si>
    <t>0.0273" - 0.0361"</t>
  </si>
  <si>
    <t>8OP34601</t>
  </si>
  <si>
    <t>Everyday Essentials Citrus Antibac. Hand &amp; Face Wipes</t>
  </si>
  <si>
    <t>8OU240CK</t>
  </si>
  <si>
    <t>KS Canada Fresh Air Disinfecting Wipe 1ct</t>
  </si>
  <si>
    <t>8OU446CK</t>
  </si>
  <si>
    <t>KS Mexico Fresh Air Disinfecting Wipe 1ct</t>
  </si>
  <si>
    <t>4OY85701</t>
  </si>
  <si>
    <t>Refreshing Cucumber Baby - Late Addition</t>
  </si>
  <si>
    <t>Analytical - BL_NY_Cucumber Baby-LA</t>
  </si>
  <si>
    <t>8OP460RL</t>
  </si>
  <si>
    <t>Dickinson's Witch Hazel Cleansing Cloths</t>
  </si>
  <si>
    <t>4OP89001</t>
  </si>
  <si>
    <t>LIQ VSB Face Wipes Solution</t>
  </si>
  <si>
    <t>Analytical - BL_NY_VSB Face wipe</t>
  </si>
  <si>
    <t>8OP47300</t>
  </si>
  <si>
    <t>8OH146CK</t>
  </si>
  <si>
    <t>Rite Aid Renewal sanitizing Wipes 24ct</t>
  </si>
  <si>
    <t>7O4OA012</t>
  </si>
  <si>
    <t>Feminine Hygiene Fragrance</t>
  </si>
  <si>
    <t>Analytical-Chem_NY_Feminine Hygiene Fragrance</t>
  </si>
  <si>
    <t>5AH14624</t>
  </si>
  <si>
    <t>1.4700 - 1.4900</t>
  </si>
  <si>
    <t>0.9149 - 0.9349</t>
  </si>
  <si>
    <t>3AA640</t>
  </si>
  <si>
    <t>95%  minimum</t>
  </si>
  <si>
    <t>8OP46700</t>
  </si>
  <si>
    <t>Super Value - Essential Everyday Antibac.</t>
  </si>
  <si>
    <t>Analytical - Label_NY_NP9510_2.25-3.875</t>
  </si>
  <si>
    <t>5AH14024</t>
  </si>
  <si>
    <t>2OH140</t>
  </si>
  <si>
    <t>8OP21901</t>
  </si>
  <si>
    <t>CVS Instant Hand Sanitizing Wipes</t>
  </si>
  <si>
    <t>55 gsm Spunlaced CSC Nonwoven 8 inch rolls</t>
  </si>
  <si>
    <t>Analytical-Applicator_NY_55 gsm Spunlaced CSC Nonwoven 8 inch rolls</t>
  </si>
  <si>
    <t>Removed Analy test on rev 6.0</t>
  </si>
  <si>
    <t>P45772</t>
  </si>
  <si>
    <t>CVS Hand Sanitizing Wipes Cup holder 40ct</t>
  </si>
  <si>
    <t>Analytical - Sani_01E</t>
  </si>
  <si>
    <t>3OA236-E</t>
  </si>
  <si>
    <t>Rolls Spunlaced Nonwoven - 7.5" - 58 gsm</t>
  </si>
  <si>
    <t>Analytical-Applicator_NY_Rolls Spunlaced Nonwoven - 7.5" - 58 gsm</t>
  </si>
  <si>
    <t>6BA437FWB</t>
  </si>
  <si>
    <t>4AQ00901</t>
  </si>
  <si>
    <t>Age Defying Facial Solution Paraben Free</t>
  </si>
  <si>
    <t>Analytical - BL_NY_Facial_01Q</t>
  </si>
  <si>
    <t>P47372</t>
  </si>
  <si>
    <t>Renewal 40ct Sanitizing Wipes</t>
  </si>
  <si>
    <t>Analytical - Sani_01F</t>
  </si>
  <si>
    <t>5.0 -6.5</t>
  </si>
  <si>
    <t>4EA49001</t>
  </si>
  <si>
    <t>Fresh Consumer Sani 9480-5</t>
  </si>
  <si>
    <t>Analytical - BL_NY_Sani Fresh_01A</t>
  </si>
  <si>
    <t>0.45 ± 0.015</t>
  </si>
  <si>
    <t>White board</t>
  </si>
  <si>
    <t>4AA62301</t>
  </si>
  <si>
    <t>GB Hand Cleaner 2014</t>
  </si>
  <si>
    <t>Analytical - BL_NY_MUR_03D</t>
  </si>
  <si>
    <t>8EQ91400</t>
  </si>
  <si>
    <t>8CQ91401</t>
  </si>
  <si>
    <t>8DQ914SL</t>
  </si>
  <si>
    <t>5FB43201</t>
  </si>
  <si>
    <t>2/7/1025</t>
  </si>
  <si>
    <t>359-A</t>
  </si>
  <si>
    <t>2GQ345</t>
  </si>
  <si>
    <t>2FS484</t>
  </si>
  <si>
    <t>PDI CHG Swabstick</t>
  </si>
  <si>
    <t>8OP700CS</t>
  </si>
  <si>
    <t>PDI Sani-Cloth Bleach Refill Case Label</t>
  </si>
  <si>
    <t>Analytical - Label_NY_NP7030_7.750-5.250</t>
  </si>
  <si>
    <t>2MS273</t>
  </si>
  <si>
    <t>8OP700CK</t>
  </si>
  <si>
    <t>PDI Sani-Cloth Bleach Pail</t>
  </si>
  <si>
    <t>Safeway Glass &amp; Surface Wipes</t>
  </si>
  <si>
    <t>1. N/A
2. Pale Yellow - Light Yellow</t>
  </si>
  <si>
    <t>1. N/A
2. Light Yellow - Yellow</t>
  </si>
  <si>
    <t>specs rev 5.0</t>
  </si>
  <si>
    <t>P02810</t>
  </si>
  <si>
    <t>Cetaphil Gentle Skin Cleansing Cloths - 10 count - Asia</t>
  </si>
  <si>
    <t>Analytical - Cetaphil_01K</t>
  </si>
  <si>
    <t>4OM94501</t>
  </si>
  <si>
    <t>Lemon Consumer sani 9480-5</t>
  </si>
  <si>
    <t>Analytical - BL_NY_Sani Lemon_01A</t>
  </si>
  <si>
    <t>Specs revised for structure</t>
  </si>
  <si>
    <t>P460STB</t>
  </si>
  <si>
    <t>Dickinson's Witch Hazel Smoothing Cleansing Solution - Promo Sticker B</t>
  </si>
  <si>
    <t>Analytical - Dickinson's_Wipe_01C</t>
  </si>
  <si>
    <t>5AF20400</t>
  </si>
  <si>
    <t>Walmart Equate Daily Facial Cleans. Cloths</t>
  </si>
  <si>
    <t>Analytical - Box_NY_0.018SBS_101_4.9375-3.375-6.25</t>
  </si>
  <si>
    <t>P460STA</t>
  </si>
  <si>
    <t>Dickinson's Witch Hazel Smoothing Cleansing Solution - Promo Sticker A</t>
  </si>
  <si>
    <t>Analytical - Dickinson's_Wipe_01D</t>
  </si>
  <si>
    <t>P03410B</t>
  </si>
  <si>
    <t>Cetaphil Gentle Skin Cleansing Cloths -10 Count Canada 088308 L-69</t>
  </si>
  <si>
    <t>Analytical - Cetaphil_01L</t>
  </si>
  <si>
    <t>CHG ID</t>
  </si>
  <si>
    <t>IPA ID</t>
  </si>
  <si>
    <t>Conforms to standard (TM371/TM386)</t>
  </si>
  <si>
    <t>Conforms to standard (TM370/TM233)</t>
  </si>
  <si>
    <t>Analytical - BL_CHG_02C</t>
  </si>
  <si>
    <t xml:space="preserve">Bulk Solution 3.55% CHG (W/v) in 70% IPA (v/v)                   </t>
  </si>
  <si>
    <t>4OS222EX</t>
  </si>
  <si>
    <t>AP2 SIGMA DISP 70GSM 6”</t>
  </si>
  <si>
    <t>SR10544</t>
  </si>
  <si>
    <t>SR # 10544</t>
  </si>
  <si>
    <t>Analytical-Applicator_NY_AP2 Sigma Disp 70gsm 6"</t>
  </si>
  <si>
    <t>6.00 - 7.09</t>
  </si>
  <si>
    <t>4AP57201</t>
  </si>
  <si>
    <t>Analytical - BL_NY_Neut_02C</t>
  </si>
  <si>
    <t>Opaque (J&amp;J TMWW78010)</t>
  </si>
  <si>
    <t>Homogeneous Lotion (J&amp;J TMWW78010)</t>
  </si>
  <si>
    <t>Smooth (J&amp;JTMWW78010)</t>
  </si>
  <si>
    <t>Free of visible undispersed matter and foreign matter (J&amp;J TMWW 78010)</t>
  </si>
  <si>
    <t>2OP062</t>
  </si>
  <si>
    <t>Wet Nap Antibacterial Hand Wipes Fresh 20ct</t>
  </si>
  <si>
    <t>2OA712</t>
  </si>
  <si>
    <t>CVS Pharmacy Medicated Wipes</t>
  </si>
  <si>
    <t>2GQ700</t>
  </si>
  <si>
    <t>H14624</t>
  </si>
  <si>
    <t>Renewal 24ct Hand Sanitizing Wipes</t>
  </si>
  <si>
    <t>Analytical - Sani_01G</t>
  </si>
  <si>
    <t>Drug - Needs Justification specs rev 3.0</t>
  </si>
  <si>
    <t>Analytical-Applicator_NY_Rolls Embossed Spunlaced Nonwoven -58gsm - 7.5"</t>
  </si>
  <si>
    <t>B80339</t>
  </si>
  <si>
    <t>Analytical - Adhesive Tape_01B</t>
  </si>
  <si>
    <t>B80300</t>
  </si>
  <si>
    <t>Analytical - Adhesive Tape_01C</t>
  </si>
  <si>
    <t>Analytical - Sani_03AA</t>
  </si>
  <si>
    <t>M941SH</t>
  </si>
  <si>
    <t>Grime Boss TT No Rinse Sanitizing Wipes</t>
  </si>
  <si>
    <t>6.3 - 7.3 (TM323)</t>
  </si>
  <si>
    <t>0.0170 - 0.0200
(Quat) (TM352)</t>
  </si>
  <si>
    <t>4OU35101</t>
  </si>
  <si>
    <t>DRM04 Topical Solution, 3.75% (2.4% Glycopyrronium)</t>
  </si>
  <si>
    <t>Analytical - BL_NY_DRM04 Topical Solution, 3.75%</t>
  </si>
  <si>
    <t>2OP506</t>
  </si>
  <si>
    <t>Wet Nap Antibacterial Hand Wipes 20ct</t>
  </si>
  <si>
    <t>SR10557</t>
  </si>
  <si>
    <t>SR # 10557</t>
  </si>
  <si>
    <t>4OY65201</t>
  </si>
  <si>
    <t>Fragrance Free Baby - Late Addition</t>
  </si>
  <si>
    <t>Analytical - BL_NY_Free Baby-LA</t>
  </si>
  <si>
    <t>Slight Characteristics</t>
  </si>
  <si>
    <t>55 gsm Spunlaced CSC Nonwoven 2X8 inch rolls</t>
  </si>
  <si>
    <t>Analytical-Applicator_NY_55 gsm Spunlaced CSC Nonwoven 2X8 inch rolls</t>
  </si>
  <si>
    <t>3500 - 5500 g/in</t>
  </si>
  <si>
    <t>900 - 2100 g/in</t>
  </si>
  <si>
    <t>35” - 889 mmRolls Embossed Spunlaced Nonwoven – 44 gsm</t>
  </si>
  <si>
    <t>Analytical-Applicator_NY_35” - 889 mm Rolls Embossed Spunlaced Nonwoven – 44 gsm</t>
  </si>
  <si>
    <t>39.6 - 48.4</t>
  </si>
  <si>
    <t>0.52 - 0.64 mm (Vendor COA)</t>
  </si>
  <si>
    <t>34.8 - 35.2  (inch)</t>
  </si>
  <si>
    <t>45 - 47 inch</t>
  </si>
  <si>
    <t>3OM996</t>
  </si>
  <si>
    <t>58 gsm Premium Airlaid 7" - Hour Glass Emboss</t>
  </si>
  <si>
    <t>Analytical-Applicator_NY_58 gsm Premium Airlaid 7" - Hour Glass Emboss</t>
  </si>
  <si>
    <t>56 - 60 Inch</t>
  </si>
  <si>
    <t>7 - 7.25 inch</t>
  </si>
  <si>
    <t>8AP34500A</t>
  </si>
  <si>
    <t>8OA712CK</t>
  </si>
  <si>
    <t>% IPA w/w                (TM 371/TM 386)</t>
  </si>
  <si>
    <t>4O1012EX</t>
  </si>
  <si>
    <t>Bulk Solution 3.15% CHG (w/w) in 20% IPA (w/w)</t>
  </si>
  <si>
    <t>Analytical - BL_NY_3.15% CHG(w/w) in 20% IPA(w/w)</t>
  </si>
  <si>
    <t>5.0 - 8.0 (USP)</t>
  </si>
  <si>
    <t>Conforms to standard (TM 371/TM386)</t>
  </si>
  <si>
    <t>19.0 - 22.0</t>
  </si>
  <si>
    <t>Conforms to standard (TM 370/TM386)</t>
  </si>
  <si>
    <t>% CHG w/w                (TM 370/TM 386)</t>
  </si>
  <si>
    <t>3.05% - 3.47%</t>
  </si>
  <si>
    <t>4O1001EX</t>
  </si>
  <si>
    <t>Bulk Solution 3.15% CHG (w/w) Aqueous Solution</t>
  </si>
  <si>
    <t>Analytical - BL_NY_3.15% CHG(w/w) Aqueous</t>
  </si>
  <si>
    <t>H19180</t>
  </si>
  <si>
    <t>Summers Eve Lavender Night-time Cleansing Cloths - Packet</t>
  </si>
  <si>
    <t>Analytical - Summers Eve_02</t>
  </si>
  <si>
    <t>2CU214</t>
  </si>
  <si>
    <t>2AP345</t>
  </si>
  <si>
    <t>AVON Makeup Remover Wipes</t>
  </si>
  <si>
    <t>2OU128</t>
  </si>
  <si>
    <t>Kirkland Signature - Disinfecting Wipe 1ct</t>
  </si>
  <si>
    <t>TT/AB w/glued double header and sombrero</t>
  </si>
  <si>
    <t>Analytical - Box_NY_0.018WCN_171_3.1875-2.3125-6.0625</t>
  </si>
  <si>
    <t>5BD71860</t>
  </si>
  <si>
    <t>Nice 'N Clean Touch Screen Wipes 60ct Box</t>
  </si>
  <si>
    <t>6CP63884</t>
  </si>
  <si>
    <t>2OA712SLI</t>
  </si>
  <si>
    <t>CVS Pharmacy Medicated Wipes Solo</t>
  </si>
  <si>
    <t>Analytical - Lid_01L</t>
  </si>
  <si>
    <t>3BM321-G</t>
  </si>
  <si>
    <t>4EA52201</t>
  </si>
  <si>
    <t>Orange Consumer sani 9480-5</t>
  </si>
  <si>
    <t>Analytical - BL_NY_Sani Orange_01B</t>
  </si>
  <si>
    <t>4AP34501</t>
  </si>
  <si>
    <t>Analytical - BL_MUR_04AA</t>
  </si>
  <si>
    <t>3OA933</t>
  </si>
  <si>
    <t>43 gsm Flat Omega 7.1"</t>
  </si>
  <si>
    <t>Analytical-Applicator_NY_43 gsm Flat Omega 7.1"</t>
  </si>
  <si>
    <t>Free of hard wrinkles and formation uniform.The embossing pattern is a flat.Embossing to be wound out.</t>
  </si>
  <si>
    <t>1500 - 3500</t>
  </si>
  <si>
    <t>7.1 - 7.6 inch</t>
  </si>
  <si>
    <t>Rolls Embossed Spunlaced Nonwoven - 7.9"</t>
  </si>
  <si>
    <t>Free of hard wrinkles and formation uniform. The embossing pattern is a quilted pattern with stars, moons and clouds. Embossing to be wound out.</t>
  </si>
  <si>
    <t>4161 - 7239</t>
  </si>
  <si>
    <t>200 - 208 mm</t>
  </si>
  <si>
    <t>3BM321-J</t>
  </si>
  <si>
    <t>3AM452-J</t>
  </si>
  <si>
    <t>Rolls Embossed Spunlaced Nonwoven - 32"</t>
  </si>
  <si>
    <t>Analytical-Applicator_NY_Rolls Embossed Spunlaced Nonwoven - 32"</t>
  </si>
  <si>
    <t>1100 - 1900</t>
  </si>
  <si>
    <t>31.81 - 32.19</t>
  </si>
  <si>
    <t>P34672</t>
  </si>
  <si>
    <t>Super Value Anti-Bacterial Citrus Canister 40ct</t>
  </si>
  <si>
    <t>0.12 - 0.22
(TM434)</t>
  </si>
  <si>
    <t>Analytical - AntiBac_02K</t>
  </si>
  <si>
    <t>7O4OJ137</t>
  </si>
  <si>
    <t>Phenylephrine Hydrochloride</t>
  </si>
  <si>
    <t>Analytical-Chem_NY_Phenylephrine Hydrochloride</t>
  </si>
  <si>
    <t>Practically White Powder</t>
  </si>
  <si>
    <t>U35123</t>
  </si>
  <si>
    <t>Weight Loss (AM-1642)</t>
  </si>
  <si>
    <t>Fresh/Alcohol scent</t>
  </si>
  <si>
    <t>Analytical - AntiBac_02L</t>
  </si>
  <si>
    <t>P06220</t>
  </si>
  <si>
    <t>Wet Nap Antibac Fresh 20ct Pocket Pack w/Tray</t>
  </si>
  <si>
    <t>7B4OJ137</t>
  </si>
  <si>
    <t>Butylated Hydroxyanisole (BHA) NF</t>
  </si>
  <si>
    <t>Analytical-Chem_NY_Butylated Hydroxyanisole</t>
  </si>
  <si>
    <t>White or Slightly Yellow, Waxy solid</t>
  </si>
  <si>
    <t>98.0 – 102.0% (USP/NF)</t>
  </si>
  <si>
    <t>P46720</t>
  </si>
  <si>
    <t>Anti-Bacterial 20ct TP</t>
  </si>
  <si>
    <t>Analytical - AntiBac_02M</t>
  </si>
  <si>
    <t>P17080</t>
  </si>
  <si>
    <t>Wet Nap Antibac Fresh 20ct Pocket Pack Bulk</t>
  </si>
  <si>
    <t>Analytical - AntiBac_02N</t>
  </si>
  <si>
    <t>A421S32</t>
  </si>
  <si>
    <t>Summers Eve SS 32 Solo Clns Clths #8735/LP</t>
  </si>
  <si>
    <t>Characteristic - Gentle Floral</t>
  </si>
  <si>
    <t>Analytical - Summers Eve_03</t>
  </si>
  <si>
    <t>Sani Hands Antimicrobial Hand Wipes</t>
  </si>
  <si>
    <t>8OP169CK</t>
  </si>
  <si>
    <t>CVS Pharmacy Oil Free Acne Cleans Twlts Case Label</t>
  </si>
  <si>
    <t>8OP172CK</t>
  </si>
  <si>
    <t>5CA56448</t>
  </si>
  <si>
    <t>5BA62596</t>
  </si>
  <si>
    <t>5BA941TY</t>
  </si>
  <si>
    <t>Target Up &amp; Up Extra Large Cleans Washcloths</t>
  </si>
  <si>
    <t>2BA941SLI</t>
  </si>
  <si>
    <t xml:space="preserve">Target Up &amp; Up Extra Large Cleans. Washcloths </t>
  </si>
  <si>
    <t>Analytical - Lid_NY_NP7600_22M</t>
  </si>
  <si>
    <t>Specs revised</t>
  </si>
  <si>
    <t>Generic 80ct scented Baby Wipes Web</t>
  </si>
  <si>
    <t>3OA934</t>
  </si>
  <si>
    <t>43gsm Flat Omega 35"</t>
  </si>
  <si>
    <t>Analytical-Applicator_NY_43gsm Flat Omega 35"</t>
  </si>
  <si>
    <t>35.0 - 35.5 Inch</t>
  </si>
  <si>
    <t>3OA629</t>
  </si>
  <si>
    <t>52.5 gsm Premium Airlaid 6.375" rolls</t>
  </si>
  <si>
    <t>Analytical-Applicator_NY_52.5 gsm Premium Airlaid 6.375" rolls</t>
  </si>
  <si>
    <t>0.62 - 1.00 mm   (Vendor COA)</t>
  </si>
  <si>
    <t>6.25 - 6.50 inch</t>
  </si>
  <si>
    <t>3OA945</t>
  </si>
  <si>
    <t>Spunlaced Nonwoven - 50gsm - 7.1" - Unembossed</t>
  </si>
  <si>
    <t>Analytical-Applicator_NY_Spunlaced Nonwoven - 50gsm - 7.1" - Unembossed</t>
  </si>
  <si>
    <t xml:space="preserve">Free of hard wrinkles and formation uniform. </t>
  </si>
  <si>
    <t>0.50 -0.70 mm</t>
  </si>
  <si>
    <t>3338 - 5392</t>
  </si>
  <si>
    <t>925 - 1643</t>
  </si>
  <si>
    <t>Color to Colorless and Match standard</t>
  </si>
  <si>
    <t>3OP333TK</t>
  </si>
  <si>
    <t>Spunlaced Nonwoven - 50gsm - 40" - Unembossed</t>
  </si>
  <si>
    <t>Analytical-Applicator_NY_Spunlaced Nonwoven - 50gsm - 40" - Unembossed</t>
  </si>
  <si>
    <t>0.50 - 0.56 mm</t>
  </si>
  <si>
    <t>39.88 - 40.12 Inch</t>
  </si>
  <si>
    <t>39.25 - 39.49</t>
  </si>
  <si>
    <t>4CP28401</t>
  </si>
  <si>
    <t>One Phase, slightly hazy to clear liquid                (J&amp;J TMWW78010)</t>
  </si>
  <si>
    <t>Characteristic of the fragrance in product (J&amp;J TMWW78010)</t>
  </si>
  <si>
    <t>3.8 – 4.8 (J&amp;J TMWW78014)</t>
  </si>
  <si>
    <t>Analytical - BL_NY_Neut 09AA</t>
  </si>
  <si>
    <t>5OA012SL</t>
  </si>
  <si>
    <t>MTT 6X Vertical tray Sleeve</t>
  </si>
  <si>
    <t>Analytical - Box_NY_0.020BC_220_6.375-4.1875-8.125</t>
  </si>
  <si>
    <t>Diecut Glued Sleeve w/ 2 fingerholes</t>
  </si>
  <si>
    <t>5OA710SL</t>
  </si>
  <si>
    <t>4X42ct MTT Vertical tray Sleeve</t>
  </si>
  <si>
    <t>Analytical - Box_NY_0.020BC_220_6-4.3125-6.750</t>
  </si>
  <si>
    <t>Diecut Glued Sleeve w/ 2-1" finger Holes</t>
  </si>
  <si>
    <t>Analytical - Applicator_25BB</t>
  </si>
  <si>
    <t>3OS214</t>
  </si>
  <si>
    <t>3OS293</t>
  </si>
  <si>
    <t xml:space="preserve">Analytical - Applicator_NY_Swabstick_3OS293
</t>
  </si>
  <si>
    <t>Regular swabstics</t>
  </si>
  <si>
    <t>Compact Swab</t>
  </si>
  <si>
    <t>SR 10361</t>
  </si>
  <si>
    <t>SR 10359</t>
  </si>
  <si>
    <t>A712S48NY</t>
  </si>
  <si>
    <t>CVS Post Natrl Medicated 48ct</t>
  </si>
  <si>
    <t>Analytical - Med-Wipe_02A</t>
  </si>
  <si>
    <t>0.08 – 1.02</t>
  </si>
  <si>
    <t>2AA520</t>
  </si>
  <si>
    <t>Kroger Medicated Wipes 48ct</t>
  </si>
  <si>
    <t>2AA941</t>
  </si>
  <si>
    <t>Target Up &amp; Up Extra Large Cleansing Washcloths</t>
  </si>
  <si>
    <t>0.51 - 0.70 mm (Vendor COA)</t>
  </si>
  <si>
    <t>6 -18kGy - whippany,       6 -18kGy - Chester, NY</t>
  </si>
  <si>
    <t>Analytical - Lid_01M</t>
  </si>
  <si>
    <t>2AA520SLI</t>
  </si>
  <si>
    <t>6AP18125</t>
  </si>
  <si>
    <t>Asepxia Acne Medication Wipes Shipper</t>
  </si>
  <si>
    <t>Analytical - SHIP_NY_44K_100_11.5-8.75-5.75</t>
  </si>
  <si>
    <t>SR10557B</t>
  </si>
  <si>
    <t>Glycerine, USP</t>
  </si>
  <si>
    <t>Analytical-Chem_NY_Glycerine, USP</t>
  </si>
  <si>
    <t>SR10557B, No specs</t>
  </si>
  <si>
    <t>Identification A : Passes Test    Identification B :  Limit of DEG NMT0.10% &amp; Limit of EG NMT .10%  Identification C : Close match to standard spectrum</t>
  </si>
  <si>
    <t>On the Unhydrous basis                        100.0% +/-1.0%</t>
  </si>
  <si>
    <t>NMT 5.0%</t>
  </si>
  <si>
    <t>U24070</t>
  </si>
  <si>
    <t>Costco Disinfecting 1ct Sample (CDA)</t>
  </si>
  <si>
    <t>Analytical - Sani_08L</t>
  </si>
  <si>
    <t>Fruit/Floral/Green Apple</t>
  </si>
  <si>
    <t>U44670</t>
  </si>
  <si>
    <t>Costco Disinfecting 1ct Sample (MEX)</t>
  </si>
  <si>
    <t>Analytical - Sani_08LL</t>
  </si>
  <si>
    <t>2OU351</t>
  </si>
  <si>
    <t>Dermira Web Unprinted 1ct</t>
  </si>
  <si>
    <t>3OS324</t>
  </si>
  <si>
    <t>SR 10360</t>
  </si>
  <si>
    <t>Analytical - Applicator_25CA</t>
  </si>
  <si>
    <t>Night Relaxing Facial</t>
  </si>
  <si>
    <t>Analytical - BL_NY_Facial_01R</t>
  </si>
  <si>
    <t>4OQ85501</t>
  </si>
  <si>
    <t>Naturals Cleansing Facial Solution</t>
  </si>
  <si>
    <t>5.0 - 5.30</t>
  </si>
  <si>
    <t>Analytical - BL_NY_Facial_01S</t>
  </si>
  <si>
    <t>8OP21900</t>
  </si>
  <si>
    <t>CVS Instant Hand Sanitizer Wipes</t>
  </si>
  <si>
    <t>2OH191</t>
  </si>
  <si>
    <t>Summer's Eve Lavender Night-Time Cleans. Cloths</t>
  </si>
  <si>
    <t>2OP181</t>
  </si>
  <si>
    <t>Asepxia Acne Medication Wipes</t>
  </si>
  <si>
    <t>8OP181RSL</t>
  </si>
  <si>
    <t>Asepxia Acne Medication Wipes Reseal.</t>
  </si>
  <si>
    <t>3OU351</t>
  </si>
  <si>
    <t>38.2 - 46.6</t>
  </si>
  <si>
    <t>1496 - 2979</t>
  </si>
  <si>
    <t>1059 - 2450</t>
  </si>
  <si>
    <t>Verify part number</t>
  </si>
  <si>
    <t>SPEC-08468</t>
  </si>
  <si>
    <t>Maxi Swabstick SR#10360</t>
  </si>
  <si>
    <t>Analytical-Chem_NY_Glycopyrronium Tosylate Monohydrate_01</t>
  </si>
  <si>
    <t>7B4OP284</t>
  </si>
  <si>
    <t>Analytical-Chem_NY_Sodium Citrate USP</t>
  </si>
  <si>
    <t>Analytical-Applicator_NY_1.25 oz/sy - 42.4gsm Spunbond Nonwoven</t>
  </si>
  <si>
    <t>P18125</t>
  </si>
  <si>
    <t>Analytical - Asepxia_01</t>
  </si>
  <si>
    <t>12 months / 60 months  (Sucroal) &amp; 36 months (ADM)</t>
  </si>
  <si>
    <t>meets COA</t>
  </si>
  <si>
    <t>Identification A Sodium - Passes Test        Identification C - Passes Test                 Identification B Citrate - Passes Test</t>
  </si>
  <si>
    <t>5.5 - 8.5</t>
  </si>
  <si>
    <t>53.35 - 56.65</t>
  </si>
  <si>
    <t>0.45 - 0.55</t>
  </si>
  <si>
    <t xml:space="preserve">ASEPTIWIPE II US CANISTER, 180 ct        </t>
  </si>
  <si>
    <t>14.25 – 15.75 (NPTM 234/323)</t>
  </si>
  <si>
    <t>0.226 – 0.274  (NPTM 234/434)</t>
  </si>
  <si>
    <t>Analytical - Sani_04C1</t>
  </si>
  <si>
    <t>Analytical - Sani_04B1</t>
  </si>
  <si>
    <t>2OP172</t>
  </si>
  <si>
    <t>CVS Pharmacy Oil Free Acne Cleans. Twlts. 30ct</t>
  </si>
  <si>
    <t>8BP28400</t>
  </si>
  <si>
    <t>7O4BG500</t>
  </si>
  <si>
    <t>BTC 1010 - 50%</t>
  </si>
  <si>
    <t>Analytical-Chem_NY_BTC 1010-50%</t>
  </si>
  <si>
    <t>Stepan, Elwood, IL</t>
  </si>
  <si>
    <t>Liquid</t>
  </si>
  <si>
    <t>Close match to Standard Sample</t>
  </si>
  <si>
    <t>50% - 55%</t>
  </si>
  <si>
    <t>5OP169BT</t>
  </si>
  <si>
    <t>Analytical - Box_NY_0.020WCN_306_3.375-2-2.625</t>
  </si>
  <si>
    <t>3OH334TK</t>
  </si>
  <si>
    <t>Spunlaced Nonwoven- 50gsm - 7.2" - Unembossed</t>
  </si>
  <si>
    <t>Analytical-Applicator_NY_Spunlaced Nonwoven - 50gsm - 7.2" - Unembossed</t>
  </si>
  <si>
    <t>180mm - 186mm</t>
  </si>
  <si>
    <t>997mm - 1003mm</t>
  </si>
  <si>
    <t>8AP32800</t>
  </si>
  <si>
    <t>6OP467SH</t>
  </si>
  <si>
    <t>Super Value Antibac - Unprinted Shipper</t>
  </si>
  <si>
    <t>Analytical - SHIP_NY_32K_100_13.75-11.125-7</t>
  </si>
  <si>
    <t>5AA491500</t>
  </si>
  <si>
    <t>MTT Inner Box with Finger Holes</t>
  </si>
  <si>
    <t>2AP601</t>
  </si>
  <si>
    <t>Neutrogena Hydrating -Web</t>
  </si>
  <si>
    <t>2AP027</t>
  </si>
  <si>
    <t>Neutrogena Deep Clean Make-Up Remover</t>
  </si>
  <si>
    <t>White Paper board</t>
  </si>
  <si>
    <t>3OJ137</t>
  </si>
  <si>
    <t>70gsm Dispersible - 6"</t>
  </si>
  <si>
    <t>Analytical-Applicator_NY_70 gsm Dispersible - 6"</t>
  </si>
  <si>
    <t>6.000 - 6.125</t>
  </si>
  <si>
    <t>3AP211</t>
  </si>
  <si>
    <t>3OA624</t>
  </si>
  <si>
    <t>8" Rolls Embossed Spunlaced Nonwoven - 49gsm</t>
  </si>
  <si>
    <t>Analytical-Applicator_NY_8" Rolls Embossed Spunlaced Nonwoven - 49gsm</t>
  </si>
  <si>
    <t>Free of hard wrinkles. Formation uniform with small dot embossing pattern and rough texture</t>
  </si>
  <si>
    <t>44.1 - 53.9</t>
  </si>
  <si>
    <t>2725 - 4465  (Vendor COA)</t>
  </si>
  <si>
    <t>668 - 2054   (Vendor COA)</t>
  </si>
  <si>
    <t>8.00 - 8.25 (Inch)</t>
  </si>
  <si>
    <t>43" - 45"</t>
  </si>
  <si>
    <t>Analytical - Box_NY_0.020BC_110_6.875-4.375-7.000</t>
  </si>
  <si>
    <t>TT/AB w/2-1.00" Finger holes</t>
  </si>
  <si>
    <t>Rolls Spunlaced Nonwoven - 7.35" - 48gsm</t>
  </si>
  <si>
    <t>Analytical-Applicator_NY_Rolls Spunlaced Nonwoven - 7.35" - 48gsm</t>
  </si>
  <si>
    <t>7.23 - 7.48 Inches</t>
  </si>
  <si>
    <t>Sani Professional Chef-Prep Cleaning Wipes 100ct</t>
  </si>
  <si>
    <t>3BM452-G</t>
  </si>
  <si>
    <t>May have residual Sulfur Odor When Wet</t>
  </si>
  <si>
    <t>48" - 60"</t>
  </si>
  <si>
    <t>3OQ705</t>
  </si>
  <si>
    <t>Rolls Embossed Spunlaced Nonwoven - 58gsm - 37 1/2</t>
  </si>
  <si>
    <t>Analytical-Applicator_NY_Rolls Embossed Spunlaced Nonwoven - 58gsm - 37 1/2</t>
  </si>
  <si>
    <t>Smooth, free of hard wrinkles and formation uniform with a quilted large dot embossing pattern.</t>
  </si>
  <si>
    <t>0.82 - 1.07 mm (CoA)</t>
  </si>
  <si>
    <t>5096 - 7176</t>
  </si>
  <si>
    <t>1352 - 2392</t>
  </si>
  <si>
    <t>45" - 60"</t>
  </si>
  <si>
    <t>0.135 - 0.210   NPTM 394</t>
  </si>
  <si>
    <t>H12901X</t>
  </si>
  <si>
    <t>0.54 - 0.66   (Vendor COA)</t>
  </si>
  <si>
    <t>370 - 1170</t>
  </si>
  <si>
    <t>Analytical-Applicator_NY_Rolls Embossed Spunlaced Nonwoven - 8"</t>
  </si>
  <si>
    <t>Rolls Embossed Spunlaced Nonwoven - 8"</t>
  </si>
  <si>
    <t>Analytical-Applicator_NY_Rolls embossed Spunlaced Nonwoven - 8" (J)</t>
  </si>
  <si>
    <t>3BM451-G</t>
  </si>
  <si>
    <t>7.875" - 8.125"</t>
  </si>
  <si>
    <t>48" - 52"    or       56" - 60"</t>
  </si>
  <si>
    <t>Analytical - Cetaphil_01M</t>
  </si>
  <si>
    <t>J20025</t>
  </si>
  <si>
    <t>Cetaphil Gentle Skin Cleansing Cloths - 25 count China 088932</t>
  </si>
  <si>
    <t>3OQ641</t>
  </si>
  <si>
    <t>70gsm Dispersible - 30.5"</t>
  </si>
  <si>
    <t>Analytical-Applicator_NY_70 gsm Dispersible - 30.5"</t>
  </si>
  <si>
    <t>0.50 - 0.70 mm (COA)</t>
  </si>
  <si>
    <t>4AM26001</t>
  </si>
  <si>
    <t>Scented Baby Formula - Low Surfactant</t>
  </si>
  <si>
    <t>Analytical - BL_NY_Scented Baby Formula - 01B</t>
  </si>
  <si>
    <t>4OM71401</t>
  </si>
  <si>
    <t>Unscented Baby Formula - Low Surfactant</t>
  </si>
  <si>
    <t>Analytical - BL_NY_Unscented Baby Formula - 01B</t>
  </si>
  <si>
    <t>SR 10670B</t>
  </si>
  <si>
    <t>Neopentyl Glycol Diheptanoate (AND) Isododecane (LEXFEEL D4)</t>
  </si>
  <si>
    <t>Analytical-Chem_NY_LEXFEEL D4</t>
  </si>
  <si>
    <t>Equal to Or Better than standard</t>
  </si>
  <si>
    <t>SR 10670A</t>
  </si>
  <si>
    <t>Analytical-Chem_NY_LEXFEEL 7</t>
  </si>
  <si>
    <t>Neopentyl Glycol Diheptanoate (LEXFEEL 7)</t>
  </si>
  <si>
    <t>4XM35601</t>
  </si>
  <si>
    <t>Sensitive Baby Formula - Low EB</t>
  </si>
  <si>
    <t>Analytical - BL_NY_Sensitive Baby Formula - 01B</t>
  </si>
  <si>
    <t>4AM35601</t>
  </si>
  <si>
    <t>Analytical - BL_NY_Sensitive Baby Formula - 01C</t>
  </si>
  <si>
    <t>4XM71401</t>
  </si>
  <si>
    <t>Unscented Baby Formula - Low EB</t>
  </si>
  <si>
    <t>Analytical - BL_NY_Unscented Baby Formula - 01C</t>
  </si>
  <si>
    <t>4OY71401</t>
  </si>
  <si>
    <t>Unscented Baby Low Surfactant Late Addition</t>
  </si>
  <si>
    <t>Analytical - BL_NY_Late Addition_02A</t>
  </si>
  <si>
    <t>8OP155SI</t>
  </si>
  <si>
    <t>Remove Completely Label for Solo</t>
  </si>
  <si>
    <t>Analytical - Label_NY_NP9800_2-1.375</t>
  </si>
  <si>
    <t>TR10724</t>
  </si>
  <si>
    <t>Analytical-Applicator_NY_AP2 Sigma Disp 70gsm 6"_01</t>
  </si>
  <si>
    <t>Analytical - Neutrogena_05AB</t>
  </si>
  <si>
    <t>Analytical - Neutrogena_05AC</t>
  </si>
  <si>
    <t>8OU128CK</t>
  </si>
  <si>
    <t>KS LemonDisinfecting Wipe 1ct Case Label</t>
  </si>
  <si>
    <t>2OP169SLI</t>
  </si>
  <si>
    <t>Analytical - Lid_01N</t>
  </si>
  <si>
    <t>4OU18101</t>
  </si>
  <si>
    <t>Topical Solution, Vehicle</t>
  </si>
  <si>
    <t>Analytical - BL_NY_Topical Solution, Vehicle</t>
  </si>
  <si>
    <t>2OJ200</t>
  </si>
  <si>
    <t>2OJ200SLI</t>
  </si>
  <si>
    <t>Analytical - Lid_NY_NP7600_22N</t>
  </si>
  <si>
    <t>5AJ200BT</t>
  </si>
  <si>
    <t>5AP460TY</t>
  </si>
  <si>
    <t>Analytical - Box_NY_0.020SBS_105_4.125-7.875-5.5</t>
  </si>
  <si>
    <t>Actiplex 2883 PH</t>
  </si>
  <si>
    <t>3OP138N</t>
  </si>
  <si>
    <t>Spunlaced Nonwoven - 40gsm - 30" - Diamond Emboss</t>
  </si>
  <si>
    <t>Analytical-Applicator_NY_Spunlaced Nonwoven - 40gsm - 30" - Diamond Emboss</t>
  </si>
  <si>
    <t>0.38 - 0.46 mm (CoA)</t>
  </si>
  <si>
    <t>&gt;=1500 (g/in, CoA)</t>
  </si>
  <si>
    <t>Smooth, free of hard wrinkles and formation uniform with a diamond embossing pattern.</t>
  </si>
  <si>
    <t>3XP138N</t>
  </si>
  <si>
    <t>Spunlaced Nonwoven - 40gsm - 37.5" - Diamond Emboss</t>
  </si>
  <si>
    <t>Analytical-Applicator_NY_Spunlaced Nonwoven - 40gsm - 37.5" - Diamond Emboss</t>
  </si>
  <si>
    <t>35.2 - 44.8</t>
  </si>
  <si>
    <t>2BH126</t>
  </si>
  <si>
    <t>2OP169</t>
  </si>
  <si>
    <t>CVS Pharmacy Oil Free Acne Cleans. Twlts. 25ct</t>
  </si>
  <si>
    <t>0.855 - 0.945 (TM399)</t>
  </si>
  <si>
    <t>0.0095 - 0.0105 (TM399)</t>
  </si>
  <si>
    <t>Asepxia Acne Medication Wipes - 25ct</t>
  </si>
  <si>
    <t>P17230</t>
  </si>
  <si>
    <t>CVS 30ct Grapefruit Acne</t>
  </si>
  <si>
    <t>Analytical - CVSAcne_01</t>
  </si>
  <si>
    <t>2OJ230SLI</t>
  </si>
  <si>
    <t>Analytical - Lid_NY_NP7600_22P</t>
  </si>
  <si>
    <t>5OJ230BT</t>
  </si>
  <si>
    <t>Cetaphil Gentle Skin Cleansing Cloths Boot - Poland</t>
  </si>
  <si>
    <t>6BP46025</t>
  </si>
  <si>
    <t>Analytical - SHIP_NY_32CW_100_13.5-6.375-8</t>
  </si>
  <si>
    <t>SR 10765</t>
  </si>
  <si>
    <t>Fresh Consumer Sani</t>
  </si>
  <si>
    <t>Analytical - BL_NY_Sani Fresh_01C</t>
  </si>
  <si>
    <t>0.465 - 0.495</t>
  </si>
  <si>
    <t>A682S48</t>
  </si>
  <si>
    <t>CVS Medicated Wipes 48ct Mini Solo</t>
  </si>
  <si>
    <t>Analytical - Med-Wipe_02B</t>
  </si>
  <si>
    <t>0.8 -1.2</t>
  </si>
  <si>
    <t>SR 10791</t>
  </si>
  <si>
    <t>Lemon Consumer Sani</t>
  </si>
  <si>
    <t>Analytical - BL_NY_Sani Lemon_01C</t>
  </si>
  <si>
    <t>Clear to Slightly Cloudy Liquid</t>
  </si>
  <si>
    <t>0.495 - 0.525</t>
  </si>
  <si>
    <t>P18025TK</t>
  </si>
  <si>
    <t>4o count Fresh Wet-Nap Antibacterial Hand Wipes</t>
  </si>
  <si>
    <t>Analytical - AntiBac_02P</t>
  </si>
  <si>
    <t>Fresh / Alcohol
(TM208)</t>
  </si>
  <si>
    <t>0.81 - 0.99 (TM399)</t>
  </si>
  <si>
    <t>3AM451-G</t>
  </si>
  <si>
    <t>57.0 - 68.2</t>
  </si>
  <si>
    <t>0.68 - 0.84 mm (CoA)</t>
  </si>
  <si>
    <t>2AQ387</t>
  </si>
  <si>
    <t>U12870</t>
  </si>
  <si>
    <t>Costco Disinfecting 1ct Sample (Lemon)</t>
  </si>
  <si>
    <t>Analytical - Sani_08LM</t>
  </si>
  <si>
    <t>Q50772</t>
  </si>
  <si>
    <t>Sanitex Plus Germicidal Wipe 160ct</t>
  </si>
  <si>
    <t>Analytical - Sani_03AB</t>
  </si>
  <si>
    <t>10.0 - 11.5</t>
  </si>
  <si>
    <t>0.226 - 0.274 (TM234/434)</t>
  </si>
  <si>
    <t>14.25 - 15.75          (TM 234/323)</t>
  </si>
  <si>
    <t>2OJ230</t>
  </si>
  <si>
    <t>Cetaphil Gentle Skin Cleansing Cloths 25ct - Poland</t>
  </si>
  <si>
    <t>5CU21210</t>
  </si>
  <si>
    <t>Prep H Totables 10ct Box</t>
  </si>
  <si>
    <t>5BA404S48</t>
  </si>
  <si>
    <t>Preparation H Medicated Wipes 48ct Box</t>
  </si>
  <si>
    <t>Abil B88183 PH</t>
  </si>
  <si>
    <t>Clear to slightly turbid, colorless to pale yellow, slightly viscous liquid.</t>
  </si>
  <si>
    <t>32.0 - 40.0 %</t>
  </si>
  <si>
    <t>60.0 - 68.0%</t>
  </si>
  <si>
    <t>Analytical - Chem_NY_Abil B88183 PH</t>
  </si>
  <si>
    <t>10.0 – 11.5</t>
  </si>
  <si>
    <t>0.226 – 0.274 (NPTM 234/434)</t>
  </si>
  <si>
    <t xml:space="preserve">ASEPTI WIPE II US CANISTER 160 ct      </t>
  </si>
  <si>
    <t>No test required</t>
  </si>
  <si>
    <t>7O4BJ131</t>
  </si>
  <si>
    <t>Acticide CBM-2</t>
  </si>
  <si>
    <t>Analytical-Chem_NY_Acticide CBM-2</t>
  </si>
  <si>
    <t>5 months / 9 months</t>
  </si>
  <si>
    <t>Off-white - greenish dispersion</t>
  </si>
  <si>
    <t>6OM654EZTR</t>
  </si>
  <si>
    <t>Analytical - SHIP_NY_29K_201_42.3125-39.500-3.000</t>
  </si>
  <si>
    <t>8OQ76900</t>
  </si>
  <si>
    <t>Sani Cart Wipe CDA 160ct Can</t>
  </si>
  <si>
    <t>Analytical - Label_NY_NP7100_6-3.75</t>
  </si>
  <si>
    <t>8OQ76901</t>
  </si>
  <si>
    <t>Sani Cart Wipe Canada 160ct Can</t>
  </si>
  <si>
    <t>J23025</t>
  </si>
  <si>
    <t>Cetaphil Gentle Skin Cleansing Cloths - 25 count Poland 089221</t>
  </si>
  <si>
    <t>Analytical - Cetaphil_01N</t>
  </si>
  <si>
    <t>2AD644</t>
  </si>
  <si>
    <t>Monistat Cool Wipes 1ct</t>
  </si>
  <si>
    <t>5CA403SL</t>
  </si>
  <si>
    <t>Prep H 144ct Sleeve</t>
  </si>
  <si>
    <t>Analytical - Box_NY_0.020SBS_221_3.625-5.5-6</t>
  </si>
  <si>
    <t>SR 10766</t>
  </si>
  <si>
    <t>Analytical - BL_NY_Sani Lemon_01D</t>
  </si>
  <si>
    <t>4DP02701</t>
  </si>
  <si>
    <t>Analytical - BL_NY_NEUT_08AA</t>
  </si>
  <si>
    <t>7C4OP027</t>
  </si>
  <si>
    <t>Camellia Oleifera Leaf Extract</t>
  </si>
  <si>
    <t>Analytical-Chem_NY_Camellia Oleifera Leaf Extract</t>
  </si>
  <si>
    <t>The IR spectrum shall exhibit absorption bands of the same pattern and placement as those exhibited by the standard, with no extraneous bands present as determined by a qualified analyst.</t>
  </si>
  <si>
    <t>3OQ431</t>
  </si>
  <si>
    <t>Roll embossed spunlaced nonwoven - 37.5"</t>
  </si>
  <si>
    <t>Analytical-Applicator_NY_Roll embossed spunlaced nonwoven - 37.5"</t>
  </si>
  <si>
    <t>TR#10705-BLR</t>
  </si>
  <si>
    <t>Wonder Woman Formula B Solution</t>
  </si>
  <si>
    <t>Analytical - BL_NY_TR 10795-BLR</t>
  </si>
  <si>
    <t>27.7 - 29.5</t>
  </si>
  <si>
    <t>% Ethanol w/w  (TM323)</t>
  </si>
  <si>
    <t>26.5 - 28.1</t>
  </si>
  <si>
    <t>Print Repeat</t>
  </si>
  <si>
    <t>488 - 490 mm  (over 7 imp.)</t>
  </si>
  <si>
    <t>37.375 - 37.625 Inch</t>
  </si>
  <si>
    <t>4AQ46901</t>
  </si>
  <si>
    <t>5-IN-1 - Paraben Free</t>
  </si>
  <si>
    <t>Analytical - BL_NY_Facial_01T</t>
  </si>
  <si>
    <t>0.135 - 0.210</t>
  </si>
  <si>
    <t>0.853 - 0.943</t>
  </si>
  <si>
    <t>0.135 - 0.210      (NPTM 394)</t>
  </si>
  <si>
    <t>Green - Pantone PMS 367C</t>
  </si>
  <si>
    <t>Overall Lid Height = Closed Lid Overall Height  (Specs rev. 1.0)</t>
  </si>
  <si>
    <t>10.00 - 11.50</t>
  </si>
  <si>
    <t>14.25 - 15.75 (TM234/323)</t>
  </si>
  <si>
    <t>Specs rev 7.0 (No test equired)</t>
  </si>
  <si>
    <t>7.250 - 7.375</t>
  </si>
  <si>
    <t>4CA16001</t>
  </si>
  <si>
    <t>Basis Make-Up Remover</t>
  </si>
  <si>
    <t>Analytical - BL_NY_MUR_01AA</t>
  </si>
  <si>
    <t>5.10 - 5.80</t>
  </si>
  <si>
    <t>5OJ345SL</t>
  </si>
  <si>
    <t>6X42ct NNC Electronic Tray Sleeve</t>
  </si>
  <si>
    <t>6OQ826S25</t>
  </si>
  <si>
    <t>General Facial Unprinted Shipper</t>
  </si>
  <si>
    <t>Analytical - SHIP_NY_32K_200_14.5-6-4</t>
  </si>
  <si>
    <t>P17625</t>
  </si>
  <si>
    <t>Target Grapefruit Acne 25ct (Reseal)</t>
  </si>
  <si>
    <t>Analytical - TargetAcne_01A</t>
  </si>
  <si>
    <t>Analytical - Box_NY_0.020BC_200_7.1875-8.125-4.03125</t>
  </si>
  <si>
    <t>D/C Glued Sleeve w/2-1" Finger Holes Strippes out</t>
  </si>
  <si>
    <t>0.61 - 0.83 mm</t>
  </si>
  <si>
    <t>3800 - 6000</t>
  </si>
  <si>
    <t>3BM451-J</t>
  </si>
  <si>
    <t>Rolls Embossed Spunlaced Nonwoven - 2X8"</t>
  </si>
  <si>
    <t>Analytical-Applicator_NY_Rolls Embossed Spunlaced Nonwoven - 2X8"</t>
  </si>
  <si>
    <t>0.65 - 0.79</t>
  </si>
  <si>
    <t>TR10775C</t>
  </si>
  <si>
    <t xml:space="preserve">Playtex Wipe fragrance </t>
  </si>
  <si>
    <t>Analytical-Chem_NY_Playtex wipe fragrance</t>
  </si>
  <si>
    <t>No specs. only COA (Trial)</t>
  </si>
  <si>
    <t>1.467 - 1.477 (@20C)</t>
  </si>
  <si>
    <t>1.060 - 1.070</t>
  </si>
  <si>
    <t>P16925</t>
  </si>
  <si>
    <t>CVS 25ct Grapefruit Acne Solo</t>
  </si>
  <si>
    <t>Analytical - CVSAcne_01A</t>
  </si>
  <si>
    <t>H13001X</t>
  </si>
  <si>
    <t>F0110</t>
  </si>
  <si>
    <t>Analytical - CVS Night Calming_01A</t>
  </si>
  <si>
    <t>TR10775D</t>
  </si>
  <si>
    <t>Shea Butter, Ethoxylated, Lipex 102 E-75</t>
  </si>
  <si>
    <t>Analytical-Chem_NY_Shea Butter, Ethoxylated, Lipex 102 E-75</t>
  </si>
  <si>
    <t>AAK, Sweeden</t>
  </si>
  <si>
    <t>meets CoA</t>
  </si>
  <si>
    <t>2.00 Max</t>
  </si>
  <si>
    <t>17.0 - 25.0</t>
  </si>
  <si>
    <t>1.50 Max</t>
  </si>
  <si>
    <t>Cloudpoint</t>
  </si>
  <si>
    <t>66.0 - 71.0</t>
  </si>
  <si>
    <t>6FQ387S40</t>
  </si>
  <si>
    <t>TR10775A</t>
  </si>
  <si>
    <t>Cucumber Extract M8346</t>
  </si>
  <si>
    <t>Analytical-Chem_NY_Cucumber Extract M8346</t>
  </si>
  <si>
    <t>TR10775B</t>
  </si>
  <si>
    <t>Chamomile Extract M8348</t>
  </si>
  <si>
    <t>Analytical-Chem_NY_Chamomile Extract M8348</t>
  </si>
  <si>
    <t>Medallion, Pompton Plains, NJ</t>
  </si>
  <si>
    <t>Colorless to Pale amber</t>
  </si>
  <si>
    <t>Amber to brown</t>
  </si>
  <si>
    <t>1.420 - 1.430 (@20C)</t>
  </si>
  <si>
    <t>1.409 - 1.419 (@20C)</t>
  </si>
  <si>
    <t>1.043 - 1.053 (@25C)</t>
  </si>
  <si>
    <t>1.034 - 1.044 (@25C)</t>
  </si>
  <si>
    <t>H13201X</t>
  </si>
  <si>
    <t>F0111</t>
  </si>
  <si>
    <t>Analytical - CVS Hydrating_01A</t>
  </si>
  <si>
    <t>7A4OJ137</t>
  </si>
  <si>
    <t>Glycerine, USP Kosher</t>
  </si>
  <si>
    <t>Analytical-Chem_NY_Glycerine, USP Kosher</t>
  </si>
  <si>
    <t>Palm Oleo SDN BHD, Selangor Darul Ehsan, Malaysia</t>
  </si>
  <si>
    <t>Clear, Syrupy liquid</t>
  </si>
  <si>
    <t>≥ 1.2613</t>
  </si>
  <si>
    <t>Identification A : Match reference standard    Identification B :  Limit of DEG NMT0.10% &amp; Limit of EG NMT .10%  Identification C : Mtach reference RT standard Glycerine USP</t>
  </si>
  <si>
    <t>8BP63801</t>
  </si>
  <si>
    <t>J15125</t>
  </si>
  <si>
    <t>Cetaphil Men's Daily Face Cloths 25ct - 089614</t>
  </si>
  <si>
    <t>Analytical - Cetaphil_01GA</t>
  </si>
  <si>
    <t>2BP423</t>
  </si>
  <si>
    <t>Analytical - Box_NY_0.018SBS_47A_3.625-3.875-6</t>
  </si>
  <si>
    <t>6CA403TR</t>
  </si>
  <si>
    <t>Prep H 144ct Solo Tray</t>
  </si>
  <si>
    <t>Analytical - SHIP_NY_44K_10A_19.75-7.875-11.125</t>
  </si>
  <si>
    <t>TR10771</t>
  </si>
  <si>
    <t>Pfizer Preparation H Women's Trial - 48ct.</t>
  </si>
  <si>
    <t>Analytical - Prep-H women's_01A</t>
  </si>
  <si>
    <t>TR10772</t>
  </si>
  <si>
    <t>Pfizer Preparation H Women's Trial - 1ct.</t>
  </si>
  <si>
    <t>Analytical - Prep-H women's_01B</t>
  </si>
  <si>
    <t>2BA402R</t>
  </si>
  <si>
    <t>Prep H Medicated Wipes</t>
  </si>
  <si>
    <t>2BU212</t>
  </si>
  <si>
    <t>Prep H Totables 1ct Packette</t>
  </si>
  <si>
    <t>4OJ13701</t>
  </si>
  <si>
    <t>CB Fleet Hemorrhoid Wipe Liquid</t>
  </si>
  <si>
    <t>Analytical - BL_NY_Med wipe_05A</t>
  </si>
  <si>
    <t>Report</t>
  </si>
  <si>
    <t>Identification (RDTMW140 &amp; RDTMW141)</t>
  </si>
  <si>
    <t>The retention times of the major peaks in the chromatogram corresponds to those of the reference standard.</t>
  </si>
  <si>
    <t>Pramoxine HCL (NPTM 373 / RDTMW140)</t>
  </si>
  <si>
    <t>0.90 - 1.10</t>
  </si>
  <si>
    <t>Phenylephrine HCL (% w/w)</t>
  </si>
  <si>
    <t>0.23% - 0.28% (RDTMW 140)</t>
  </si>
  <si>
    <t>% Sodium Benzoate
(CB Fleet GC00056/RDTMW140)</t>
  </si>
  <si>
    <t>0.080% - 0.120%</t>
  </si>
  <si>
    <t>0.144% - 0.216% (RDTMW140)</t>
  </si>
  <si>
    <t>0.016% - 0.024% (RDTMW140)</t>
  </si>
  <si>
    <t>Glycerin (%w/w)</t>
  </si>
  <si>
    <t>18.0% - 22.0% (RDTMW141)</t>
  </si>
  <si>
    <t>5OJ151BT</t>
  </si>
  <si>
    <t xml:space="preserve">Cetaphil Men Daily Face Cloths Boot </t>
  </si>
  <si>
    <t>2BB512</t>
  </si>
  <si>
    <t>Specs revised to 1.0 No change in our test</t>
  </si>
  <si>
    <t>3BA523</t>
  </si>
  <si>
    <t>Rolls Spunlaced Nonwoven Exfoliating - 29.5" - 56gsm</t>
  </si>
  <si>
    <t>Analytical-Applicator_NY_Rolls Spunlaced Nonwoven Exfoliating - 29.5" - 56gsm</t>
  </si>
  <si>
    <t>2700 - 5500</t>
  </si>
  <si>
    <t>29.25 - 29.75</t>
  </si>
  <si>
    <t>2AP337</t>
  </si>
  <si>
    <t>Neutrogena Deep Clean MUR Wipes - Canada</t>
  </si>
  <si>
    <t>5OJ137IN</t>
  </si>
  <si>
    <t>3X24ct CB Fleet</t>
  </si>
  <si>
    <t>Analytical - Box_NY_0.018BC_114_4.1718-4.0468-5.7187</t>
  </si>
  <si>
    <t>TT/AB French style w/Thumbcuts &amp;Opening</t>
  </si>
  <si>
    <t>PEG-40 Hydrogenated Castor Oil</t>
  </si>
  <si>
    <t>White to yelloish soft or flowing paste close match to standard</t>
  </si>
  <si>
    <t>Analytical - Chem_NY_PEG-40 Hydrogenated Castor Oil</t>
  </si>
  <si>
    <t>SALLY HANSEN BENZOCAINE WIPES 30995213000</t>
  </si>
  <si>
    <t>3DA620</t>
  </si>
  <si>
    <t>Rolls Spunlaced Nonwoven Exfoliating - 7.375"-56gsm</t>
  </si>
  <si>
    <t>pH</t>
  </si>
  <si>
    <t>5 to 7</t>
  </si>
  <si>
    <t>Analytical-Applicator_NY_Rolls Spunlaced Nonwoven Exfoliating - 7.375" - 56gsm</t>
  </si>
  <si>
    <t>3BA640-2</t>
  </si>
  <si>
    <t>66 gsm Dispersible - 6.96"</t>
  </si>
  <si>
    <t>Analytical-Applicator_NY_66 gsm Dispersible - 6.96"</t>
  </si>
  <si>
    <t>61.0 - 71.0</t>
  </si>
  <si>
    <t>0.60 - 0.80 mm</t>
  </si>
  <si>
    <t>6.960 - 7.085</t>
  </si>
  <si>
    <t>5DH21724</t>
  </si>
  <si>
    <t>8OP162CK</t>
  </si>
  <si>
    <t>Safeway Pink Grapefruit Cleansing Twlts.Case Label</t>
  </si>
  <si>
    <t>5AP162TY</t>
  </si>
  <si>
    <t>Safeway Signature Care Pink Grapefruit Cleans Twlts.</t>
  </si>
  <si>
    <t>The Fabric should be clean and free from wrinkles, creases, streaks, heavy areas, holes , colored fibers and any other contaminents. Smooth, non-apertured and formation uniform.</t>
  </si>
  <si>
    <t>6DM233XT</t>
  </si>
  <si>
    <t>2OJ137SLI</t>
  </si>
  <si>
    <t>CB Fleet Rectal Care Pain Relief Wipes Solo</t>
  </si>
  <si>
    <t>Analytical - Lid_NY_NP7600_22Q</t>
  </si>
  <si>
    <t>8OP34800</t>
  </si>
  <si>
    <t>CVS Total Home Antibactrial Moist Wipes</t>
  </si>
  <si>
    <t>4BJ13101</t>
  </si>
  <si>
    <t>Analytical - BL_NY_Misc_01AC</t>
  </si>
  <si>
    <t>8AP33700</t>
  </si>
  <si>
    <t>Neutrogena Deep Clean MUR Wipes Reseal</t>
  </si>
  <si>
    <t>Analytical - Label_NY_NP9815_73-85</t>
  </si>
  <si>
    <t>8OP39200</t>
  </si>
  <si>
    <t>CVS Total Home Sensitive Skin Moist Wipes</t>
  </si>
  <si>
    <t>2OP354</t>
  </si>
  <si>
    <t>CVS Total Home Antibacterial Moist Wipes 20ct</t>
  </si>
  <si>
    <t>2CH217</t>
  </si>
  <si>
    <t>D24301</t>
  </si>
  <si>
    <t>Wet-Nap Antibacterial Fresh Packets</t>
  </si>
  <si>
    <t>Analytical - AntiBac_02Q</t>
  </si>
  <si>
    <t>8HQ86900</t>
  </si>
  <si>
    <t>Analytical - Label_NY_NP7200_6.5-5.8125</t>
  </si>
  <si>
    <t>8HQ86901</t>
  </si>
  <si>
    <t>P34872</t>
  </si>
  <si>
    <t>US Total AB Car cup Holder 40ct Canister Sporty scent</t>
  </si>
  <si>
    <t>0.010 - 0.017 (TM397)</t>
  </si>
  <si>
    <t>Vicosity test &amp; Reccord Specs rev 1.0</t>
  </si>
  <si>
    <t>Analytical - AntiBac_02R</t>
  </si>
  <si>
    <t xml:space="preserve"> Alcohol
(TM208)</t>
  </si>
  <si>
    <t>5AP354TY</t>
  </si>
  <si>
    <t>CVS Total Home Antibac. Tray</t>
  </si>
  <si>
    <t>2NU872</t>
  </si>
  <si>
    <t>6KQ70040</t>
  </si>
  <si>
    <t>6LU87295</t>
  </si>
  <si>
    <t>Rolls Embossed Spunlaced Nonwoven -58gsm - 7.25"</t>
  </si>
  <si>
    <t>0.82 - 1.12 mm (Vendor COA)</t>
  </si>
  <si>
    <t>198 - 208 mm</t>
  </si>
  <si>
    <t>45 - 60"</t>
  </si>
  <si>
    <t>% moisture &amp; volatile matter NPTM 206</t>
  </si>
  <si>
    <t>(A): ATR and 12 M
(F): ATR and 3 M
(B): ATR  Spce rev 1.0</t>
  </si>
  <si>
    <t>Analytical-Chem_NY_Carbopol 940 RI - 0231                           Analytical-Chem_NY_Carbopol 940 RI-0231-Reassay 12 M                                                     Analytical-Chem_NY_Carbopol 940 RI - 0231-Reassay 6 M</t>
  </si>
  <si>
    <t>6MQ86984</t>
  </si>
  <si>
    <t>0.68 - 0.84 mm</t>
  </si>
  <si>
    <t>2OP348LI</t>
  </si>
  <si>
    <t>Tall Cup Canister Lid - Lilac</t>
  </si>
  <si>
    <t>Lilac</t>
  </si>
  <si>
    <t>Lid must fit with a tight seal on canister (even when pilfer proof lidstock is required) Cap of lid must snap closed.</t>
  </si>
  <si>
    <t>Analytical - Lid_18D</t>
  </si>
  <si>
    <t>63 - 77</t>
  </si>
  <si>
    <t>0.50 - 0.80 mm (Vendor COA)</t>
  </si>
  <si>
    <t>4095 - 8505</t>
  </si>
  <si>
    <t>926 - 1924</t>
  </si>
  <si>
    <t>2JH040</t>
  </si>
  <si>
    <t>2OJ137</t>
  </si>
  <si>
    <t>CB Fleet 24ct Hemorrhoid Wipes</t>
  </si>
  <si>
    <t>6AJ13724</t>
  </si>
  <si>
    <t>Fleet Rectal Care Pain Relief Wipes Shipper</t>
  </si>
  <si>
    <t>Analytical - SHIP_NY_32K_100_9-8.5-5.875</t>
  </si>
  <si>
    <t>2OP162SLI</t>
  </si>
  <si>
    <t>Safeway Signature Care Pink Grapefruit Cleans. Twlts.</t>
  </si>
  <si>
    <t>Analytical - Lid_01O</t>
  </si>
  <si>
    <t>2AP721</t>
  </si>
  <si>
    <t>Neutrogena Hydrating 25ct - Canada</t>
  </si>
  <si>
    <t>5AU37230</t>
  </si>
  <si>
    <t>8AP72100</t>
  </si>
  <si>
    <t>Neutrogena MUR Cleansing Wipes Reseal</t>
  </si>
  <si>
    <t>8KQ55101</t>
  </si>
  <si>
    <t>8LQ55100</t>
  </si>
  <si>
    <t>Analytical - Label_NY_NP7200_6.25-4</t>
  </si>
  <si>
    <t>6PQ55172</t>
  </si>
  <si>
    <t>6GH04082</t>
  </si>
  <si>
    <t>Harmon Face Values Flushable Moist Wipes Box</t>
  </si>
  <si>
    <t>Analytical - Box_NY_0.018SBS_101_3.375-3.375-2.9375</t>
  </si>
  <si>
    <t>2DU385</t>
  </si>
  <si>
    <t>CVS Health Medicated Wipes To Go</t>
  </si>
  <si>
    <t>7B4OA709</t>
  </si>
  <si>
    <t>Bell Fragrance</t>
  </si>
  <si>
    <t>Analytical-Chem_NY_Bell fragrance</t>
  </si>
  <si>
    <t>6 months/18 months</t>
  </si>
  <si>
    <t>8OU372CK</t>
  </si>
  <si>
    <t>Harmon 20ct MTT Single Packets Case Label</t>
  </si>
  <si>
    <t>5AJ13724</t>
  </si>
  <si>
    <t>Fleet Rectal Care Pain Relief Wipes Box</t>
  </si>
  <si>
    <t>Analytical - Box_NY_0.018SBS_47A_3.875-1.3125-5.5</t>
  </si>
  <si>
    <t>2OP162</t>
  </si>
  <si>
    <t>Safeway Signature Care Pink Grapefruit Cleans. Twlts</t>
  </si>
  <si>
    <t>5CA682S96</t>
  </si>
  <si>
    <t>CVS Health Medicated Wipes 96ct Box</t>
  </si>
  <si>
    <t>2OP392LI</t>
  </si>
  <si>
    <t>Tall Cup Canister Lid - Mint Green</t>
  </si>
  <si>
    <t>Analytical - Lid_18E</t>
  </si>
  <si>
    <t>Mint Green</t>
  </si>
  <si>
    <t>2AC801</t>
  </si>
  <si>
    <t>Philips Sali- Wipes Sterile Saline Wipes</t>
  </si>
  <si>
    <t>2OP260</t>
  </si>
  <si>
    <t>Avon ANEW Clean MUR Wipes 24ct</t>
  </si>
  <si>
    <t xml:space="preserve">8OP260RSL </t>
  </si>
  <si>
    <t>Avon ANEW Clean Facial Cleans. Wipes Reseal.</t>
  </si>
  <si>
    <t>8OP39201</t>
  </si>
  <si>
    <t>4OA70901</t>
  </si>
  <si>
    <t>Preparation H for Women Liquid</t>
  </si>
  <si>
    <t>Characteristic  of Witch Hazel with a light floral fragrance.</t>
  </si>
  <si>
    <t>A clear water-white liquid with no foreign matter</t>
  </si>
  <si>
    <t>18.0 - 22.0%</t>
  </si>
  <si>
    <t>0.040 - 0.060 (TM 321C)</t>
  </si>
  <si>
    <t>0.16 - 0.24 (TM 321C)</t>
  </si>
  <si>
    <t>Analytical - BL_NY_MedWipe_04AA</t>
  </si>
  <si>
    <t>8OP354CK</t>
  </si>
  <si>
    <t>CVS Total Home AB 20ct Reseal Wipes Case Lbl</t>
  </si>
  <si>
    <t>5CU38510</t>
  </si>
  <si>
    <t>CVS Health Medicated Wipes to Go 10ct Box</t>
  </si>
  <si>
    <t>M964S4</t>
  </si>
  <si>
    <t>Costco UK/AU/SP HH Club Box 304ct</t>
  </si>
  <si>
    <t>C0024</t>
  </si>
  <si>
    <t>Analytical - Sani_08M</t>
  </si>
  <si>
    <t>M855S4</t>
  </si>
  <si>
    <t>Costco Asia HH Club Box 304ct</t>
  </si>
  <si>
    <t>7O4OA709</t>
  </si>
  <si>
    <t>Cucumber Extract # 11-19-3</t>
  </si>
  <si>
    <t>Analytical-Chem_NY_Cucumber Extract # 11-19-3</t>
  </si>
  <si>
    <t>Clear colorless liquid having a characteristic odor.</t>
  </si>
  <si>
    <t>7A4OA709</t>
  </si>
  <si>
    <t>Chamomile Extract # 11-19-2</t>
  </si>
  <si>
    <t>Analytical-Chem_NY_Chamomile Extract # 11-19-2</t>
  </si>
  <si>
    <t>Clear Amber to brown liquid having a characteristic odor</t>
  </si>
  <si>
    <t>SR#10809</t>
  </si>
  <si>
    <t>Dermira Trial web SR# 10809</t>
  </si>
  <si>
    <t>Trial</t>
  </si>
  <si>
    <t>Clear to slightly Hazy and colorless liquid (TMWW78010)</t>
  </si>
  <si>
    <t>Unfragranced with alcohol undertones (TMWW78010)</t>
  </si>
  <si>
    <t>6.0 - 9.0 (TMWW78014)</t>
  </si>
  <si>
    <t>0.330 - 0.380</t>
  </si>
  <si>
    <t>&lt; =0.986 (TMWW78012)</t>
  </si>
  <si>
    <t>7A4OA019</t>
  </si>
  <si>
    <t>Mackam 2C-LV</t>
  </si>
  <si>
    <t>Analytical-Chem_NY_Mackam 2C-LV</t>
  </si>
  <si>
    <t>5JH04095</t>
  </si>
  <si>
    <t>Light yellow to Amber</t>
  </si>
  <si>
    <t>Clear Fluid Liquid</t>
  </si>
  <si>
    <t>4AM96801</t>
  </si>
  <si>
    <t>Analytical - BL_NY_Facial_01U</t>
  </si>
  <si>
    <t>Off White</t>
  </si>
  <si>
    <t>J13724</t>
  </si>
  <si>
    <t>Fleet Medicated Wipes SP 24ct 4X3 20140</t>
  </si>
  <si>
    <t>SODIUM BENZOATE
(J&amp;J TM-003448/J&amp;J TM-003449)</t>
  </si>
  <si>
    <t xml:space="preserve">Glycerin ( RDTMW141)
</t>
  </si>
  <si>
    <t>18.0 - 22.0% w/w</t>
  </si>
  <si>
    <t>Pramoxine HCL (RDTMW140)</t>
  </si>
  <si>
    <t>0.90 - 1.10% w/w</t>
  </si>
  <si>
    <t>Phenylephrine HCL (RDTMW140)</t>
  </si>
  <si>
    <t>0.23 - 0.28% w/w</t>
  </si>
  <si>
    <t>0.080 - 0.120% w/w (RDTMW140)</t>
  </si>
  <si>
    <t>0.016 - 0.024% w/w (RDTMW140)</t>
  </si>
  <si>
    <t>0.144 - 0.216% w/w (RDTMW140)</t>
  </si>
  <si>
    <t>Clear liquid absorbed onto white pads</t>
  </si>
  <si>
    <t>Analytical - Med-Wipe_02C</t>
  </si>
  <si>
    <t>P39272</t>
  </si>
  <si>
    <t>US Total Home Car Cup Holder 40ct Canister Sensitive Skin</t>
  </si>
  <si>
    <t>M0011</t>
  </si>
  <si>
    <t>Witch Hazel scent</t>
  </si>
  <si>
    <t>Analytical - Total Home car cup_01</t>
  </si>
  <si>
    <t>P35420</t>
  </si>
  <si>
    <t>CVS Anti-Bacterial 20ct Fresh (Sporty) Resealable Label with Merchandising Tray.</t>
  </si>
  <si>
    <t>Analytical - AntiBac_02S</t>
  </si>
  <si>
    <t xml:space="preserve"> Citrus/Alcohol
(TM208)</t>
  </si>
  <si>
    <t>6GQ94384</t>
  </si>
  <si>
    <t>Sani Professional Sani Wipe Shipper</t>
  </si>
  <si>
    <t>SP-0030</t>
  </si>
  <si>
    <t>Prevantics™ Swabsticks Containing 3.15% CHG and 70% IPA Manufactured using Foamtec Swabsticks.</t>
  </si>
  <si>
    <t xml:space="preserve">Analytical - Chlorascrub_SP_01C
</t>
  </si>
  <si>
    <t>Conform to Standard
(TM 370)</t>
  </si>
  <si>
    <t>2.84% - 3.47%
(TM 370)</t>
  </si>
  <si>
    <t>Conform to Standard
(TM 371)</t>
  </si>
  <si>
    <t>63.0% -77.0%
(TM 371)</t>
  </si>
  <si>
    <r>
      <rPr>
        <u/>
        <sz val="9"/>
        <color indexed="8"/>
        <rFont val="Arial"/>
        <family val="2"/>
      </rPr>
      <t>&lt;</t>
    </r>
    <r>
      <rPr>
        <sz val="9"/>
        <color indexed="8"/>
        <rFont val="Arial"/>
        <family val="2"/>
      </rPr>
      <t xml:space="preserve"> 100 ug / ml
(TM 370/TM 233)</t>
    </r>
  </si>
  <si>
    <t>Total: &lt; 6.00%
Individual: &lt; 1.00%
Report: &gt; 0.10%
(TM 370/TM 233)</t>
  </si>
  <si>
    <t>SP-0032</t>
  </si>
  <si>
    <t>SP-0033</t>
  </si>
  <si>
    <t>7C4OP284</t>
  </si>
  <si>
    <t>Analytical-Chem_NY_Grape Fruit Extract</t>
  </si>
  <si>
    <t>Clear to Pale Yellow Liquid</t>
  </si>
  <si>
    <t>The IR spectrum shall exhibit absorption bands of the same pattern and placement as those exhibited by the standard with no extraneous bands present as determined by a qualified analyst</t>
  </si>
  <si>
    <t>Stability by R&amp;D</t>
  </si>
  <si>
    <t>1.02 - 1.05</t>
  </si>
  <si>
    <t>1.3860 - 1.3950</t>
  </si>
  <si>
    <t>3.0 - 6.5</t>
  </si>
  <si>
    <t>Verify that the material is packaged in suitable containers to protect the contents from contamination and deterioation in normal shipment and storage. Evidence of contamination will cause rejection of shipment.</t>
  </si>
  <si>
    <t>4OM99201</t>
  </si>
  <si>
    <t>BJ's Fresh Consumer sani</t>
  </si>
  <si>
    <t>Analytical - BL_NY_Sani Fresh_01D</t>
  </si>
  <si>
    <t>8OP392CK</t>
  </si>
  <si>
    <t>CVS Total Home Sensitive Car Cup Holder 40ct</t>
  </si>
  <si>
    <t>TR10360</t>
  </si>
  <si>
    <t>TR10361</t>
  </si>
  <si>
    <t>TR10359</t>
  </si>
  <si>
    <t>U44410</t>
  </si>
  <si>
    <t>Analytical - Prep-H_02A</t>
  </si>
  <si>
    <t>A661S96</t>
  </si>
  <si>
    <t>Preparation H Wipes 96ct Solo Shrink</t>
  </si>
  <si>
    <t>Analytical - Prep-H_02B</t>
  </si>
  <si>
    <t>A592S48</t>
  </si>
  <si>
    <t>Analytical - Prep-H_02C</t>
  </si>
  <si>
    <t>4AJ13701</t>
  </si>
  <si>
    <t>Analytical - BL_NY_Med wipe_05B</t>
  </si>
  <si>
    <t>0.24% - 0.28% (RDTMW 140)</t>
  </si>
  <si>
    <t>2OJ151SLI</t>
  </si>
  <si>
    <t>Cetaphil MEN Daily Face Cloths Solo</t>
  </si>
  <si>
    <t>Analytical - Lid_NY_NP7600_22R</t>
  </si>
  <si>
    <t>5AA204TR</t>
  </si>
  <si>
    <t>18ct 6X MTT Tray</t>
  </si>
  <si>
    <t>Analytical - Box_NY_0.018SBS_300_3.5-4.25-6</t>
  </si>
  <si>
    <t xml:space="preserve">Open Top/Auto bottom </t>
  </si>
  <si>
    <t>3.5X4.25X6</t>
  </si>
  <si>
    <t>3OJ171</t>
  </si>
  <si>
    <t>40gsm Hydroentangled Nonwoven 6" with Diamond Emboss</t>
  </si>
  <si>
    <t>Analytical-Applicator_NY_40gsm Hydroentangled Nonwoven 6" with Diamond Emboss</t>
  </si>
  <si>
    <t>5.875 - 6.125"</t>
  </si>
  <si>
    <t>340 - 540 microns (CoA)</t>
  </si>
  <si>
    <t>3AA615</t>
  </si>
  <si>
    <t>Rolls Embossed Spunlaced Nonwoven - 58gsm - 7.25"</t>
  </si>
  <si>
    <t>Analytical-Applicator_NY_Rolls Embossed Spunlaced Nonwoven-58gsm-7.25"</t>
  </si>
  <si>
    <t>Smooth free of hard wrinkles and formation uniform with a large dot embossing pattern.</t>
  </si>
  <si>
    <t>0.82 - 1.12mm</t>
  </si>
  <si>
    <t xml:space="preserve">3000 - 5000 </t>
  </si>
  <si>
    <t>7.25 - 7.375"</t>
  </si>
  <si>
    <t>40 - 46"</t>
  </si>
  <si>
    <t>A617S96</t>
  </si>
  <si>
    <t>Preparation H Wipes 96ct Solo Lid F00573055696W</t>
  </si>
  <si>
    <t>Analytical - Prep-H_02D</t>
  </si>
  <si>
    <t>3OG517</t>
  </si>
  <si>
    <t>45 gsm, Hydroentangled Nonwoven 48-1/2"</t>
  </si>
  <si>
    <t>Analytical-Applicator_NY_45gsm, Hydroentangled Nonwoven 48-1/2"</t>
  </si>
  <si>
    <t>Smooth free of hard wrinkles and formation uniform.</t>
  </si>
  <si>
    <t>416 - 534 microns (CoA)</t>
  </si>
  <si>
    <t>&gt;=1825 (g/in, CoA)</t>
  </si>
  <si>
    <t>&gt;=610 (g/in, CoA)</t>
  </si>
  <si>
    <t>48.375 - 48.625"</t>
  </si>
  <si>
    <t>43 - 47"</t>
  </si>
  <si>
    <t>28/35 +/-1/8</t>
  </si>
  <si>
    <t>0.68 - 0.84 mm (COA)</t>
  </si>
  <si>
    <t>7C4OA709</t>
  </si>
  <si>
    <t>PEG-75 Shea Butter Glycerides (Lipex 102E-75 100%)</t>
  </si>
  <si>
    <t>Analytical-Chem_NY_PEG-75 Shea Butter Glycerides (Lipex 102E-75 100%)</t>
  </si>
  <si>
    <t>3 Max</t>
  </si>
  <si>
    <t>8OP34801</t>
  </si>
  <si>
    <t>8AP22801</t>
  </si>
  <si>
    <t>Sani Professional Sani Wipe Back Label.</t>
  </si>
  <si>
    <t>2BP870</t>
  </si>
  <si>
    <t>Victoria's Secret Pink Fresh &amp; Clean Refreshing Wipes.</t>
  </si>
  <si>
    <t>6OU37230</t>
  </si>
  <si>
    <t>Harmon MTT Unprinted Shipper</t>
  </si>
  <si>
    <t>Analytical - SHIP_NY_32K_100_10.75-8-6.125</t>
  </si>
  <si>
    <t>2OD725</t>
  </si>
  <si>
    <t>Dust-Off Touch Screen Wipes 1ct</t>
  </si>
  <si>
    <t>2OU372W</t>
  </si>
  <si>
    <t xml:space="preserve">Harmon Face Values Flushable Moist Wipes </t>
  </si>
  <si>
    <t>Analytical - BL_NEUT_09AA</t>
  </si>
  <si>
    <t>2OJ151</t>
  </si>
  <si>
    <t>Cetaphil MEN - Daily Face Cloths 25ct Web</t>
  </si>
  <si>
    <t>Preparation H Wipes 96ct Solo Lid 0556-96R</t>
  </si>
  <si>
    <t>No obvious defects</t>
  </si>
  <si>
    <t>50.0% (+/- 7.5)  (TM 3000 or TM 393)</t>
  </si>
  <si>
    <t>0.100% minimum</t>
  </si>
  <si>
    <t>0.160% Min</t>
  </si>
  <si>
    <t>0.040% Min</t>
  </si>
  <si>
    <t>6NS23125</t>
  </si>
  <si>
    <t>6AP15125</t>
  </si>
  <si>
    <t>Cetaphil - MEN Daily Face Cloths Shipper</t>
  </si>
  <si>
    <t>8OP348CK</t>
  </si>
  <si>
    <t>CVS Total Home AB  Car Cup Holder 40ct Unsct.</t>
  </si>
  <si>
    <t>Analytical - Chem_NY_Isononyl Isononanoste</t>
  </si>
  <si>
    <t>6OP35420</t>
  </si>
  <si>
    <t>CVS Total Home - Unprinted Shipper</t>
  </si>
  <si>
    <t>8AP60100RF</t>
  </si>
  <si>
    <t>8AP87000</t>
  </si>
  <si>
    <t>Victoria's Secret Pink Fresh &amp; Clean Reseal.</t>
  </si>
  <si>
    <t>Analytical - SHIP_NY_32K_100_10.625-7-5.625</t>
  </si>
  <si>
    <t>8OP308SIRF</t>
  </si>
  <si>
    <t>Analytical - Label_NY_NP9300_2-1.375</t>
  </si>
  <si>
    <t>NP9300</t>
  </si>
  <si>
    <t>8AP02700RF</t>
  </si>
  <si>
    <t>Neutrogena Deep Clean Oil Free Makeup Rmvr</t>
  </si>
  <si>
    <t>8OP23900RF</t>
  </si>
  <si>
    <t>2OM456SLI</t>
  </si>
  <si>
    <t>Pop-Up Solo Lid</t>
  </si>
  <si>
    <t>Analytical - Lid_14N</t>
  </si>
  <si>
    <t>11.0g +/- 1.0g</t>
  </si>
  <si>
    <t>7.99mm+/-1mm (front/ back)                                                                              11.72mm +/-1mm (left/right)</t>
  </si>
  <si>
    <t>Closed Lid Overall Length</t>
  </si>
  <si>
    <t>100mm+/-1mm</t>
  </si>
  <si>
    <t>2BD399</t>
  </si>
  <si>
    <t>Monistat Cool Wipes 1ct - Canada</t>
  </si>
  <si>
    <t>A673S30</t>
  </si>
  <si>
    <t>Preparation H Wipes 144ct Solo Lid F00573206015G</t>
  </si>
  <si>
    <t>Analytical - Prep-H_02F</t>
  </si>
  <si>
    <t>4ABBY01</t>
  </si>
  <si>
    <t>Ultra Sen Lotion Sans EG/.10XG (10/15)</t>
  </si>
  <si>
    <t>Analytical - BL_NY_Facial_01V</t>
  </si>
  <si>
    <t>A494S48</t>
  </si>
  <si>
    <t>Equate Medicated 48ct Solo</t>
  </si>
  <si>
    <t>0.07 -0.12</t>
  </si>
  <si>
    <t>Analytical - Med-Wipe_02D</t>
  </si>
  <si>
    <t>Sucroal SA (formerly Tate and Lyle)
(Cali, Columbia)                                                         ADM, Southport, NC  &amp; Univar</t>
  </si>
  <si>
    <t>Colorless crystals, or as a white crystalline powder</t>
  </si>
  <si>
    <t>G0048</t>
  </si>
  <si>
    <t>53.3 - 65.1</t>
  </si>
  <si>
    <t>Analytical - Web_NP8504_R_11.0</t>
  </si>
  <si>
    <t>8DQ94301</t>
  </si>
  <si>
    <t>6CP14884</t>
  </si>
  <si>
    <t>4.1 - 4.7</t>
  </si>
  <si>
    <t>5BP87015</t>
  </si>
  <si>
    <t>Victoria's Secret PINK Multi Purpose Wipes</t>
  </si>
  <si>
    <t>2HQ700</t>
  </si>
  <si>
    <t>2OA972</t>
  </si>
  <si>
    <t>Sani Pro - Table Turners Web 72ct.</t>
  </si>
  <si>
    <t>Analytical - Web_NP8540_13.25</t>
  </si>
  <si>
    <t>5MS23125</t>
  </si>
  <si>
    <t>5AA592S48</t>
  </si>
  <si>
    <t>Prep H Medicated Wipes 48ct Box</t>
  </si>
  <si>
    <t>50.0% (+/- 5) (TM 3000 or TM 393)</t>
  </si>
  <si>
    <t>Complies (TM 3000 or TM 393)</t>
  </si>
  <si>
    <t>Analytical - Box_NY_0.018SBS_111_6-5.3125-3.6875</t>
  </si>
  <si>
    <t>P16225</t>
  </si>
  <si>
    <t>Safeway Pink Grapefruit Facial - 25ct</t>
  </si>
  <si>
    <t>5BC80100</t>
  </si>
  <si>
    <t>Philips  Sali Wipes Sterile Saline Wipes</t>
  </si>
  <si>
    <t>Analytical - Box_NY_0.016UCSBS_100_5.0625-1.75-3.0625</t>
  </si>
  <si>
    <t>5BJ13724</t>
  </si>
  <si>
    <t>8OP64500RF</t>
  </si>
  <si>
    <t>5MU87250</t>
  </si>
  <si>
    <t>6BP87015</t>
  </si>
  <si>
    <t>2OA592SLI</t>
  </si>
  <si>
    <t>Prep-H Medicated Wipes Solo</t>
  </si>
  <si>
    <t>NP7600  2OA402LI</t>
  </si>
  <si>
    <t xml:space="preserve">Teal Pantone  3145C </t>
  </si>
  <si>
    <t>Analytical - Lid_NY_NP7600_22S</t>
  </si>
  <si>
    <t>2OA592</t>
  </si>
  <si>
    <t>Prep H Medicated Wipes 48ct.</t>
  </si>
  <si>
    <t>Analytical - Web_NP8504_11.0</t>
  </si>
  <si>
    <t>8OP23000RF</t>
  </si>
  <si>
    <t>8OP57200RF</t>
  </si>
  <si>
    <t>Neutrogena makeup Remover Cleans. Twlts.</t>
  </si>
  <si>
    <t>8OP56000RF</t>
  </si>
  <si>
    <t>Clean &amp; Clear Night Relaxing All-in-one Cleans.  Wipes.</t>
  </si>
  <si>
    <t>Container: Sealed foil pouch with no signs of leakage or lack of package integrity. Wipes: White to off-white moist fabric. Solution: Clear and colorless to pale yellow liquid.           (1-P-QM-WI -9034981))</t>
  </si>
  <si>
    <t>1- HPLC:  Retention time of sample peaks (Glycopyronium and tsylate) match with those of the reference standard. Diode Array Spectrum (200-280nm): Spectrum of the peak at the Glycopyrronium retention time in the drug product matches that of the reference standard (1-PQM-WI -9034984))</t>
  </si>
  <si>
    <t>3.5 - 5.5       (1-P-QM-WI -9034980)</t>
  </si>
  <si>
    <t>90.0 - 110.0% (1-P-QM-WI -9034984)</t>
  </si>
  <si>
    <t>0.5ppm NMT (1-P-QM-WI -9034983)</t>
  </si>
  <si>
    <t>Cyclopentylmandelic Acid &lt;1.0%     Any unspecified Related Subs &lt;0.5%                                                     Total Related Substance &lt;2.5%   (1-P-QM-WI-9034984))</t>
  </si>
  <si>
    <t>2BP601</t>
  </si>
  <si>
    <t>Neutrogena Hydrating - Web</t>
  </si>
  <si>
    <t>2DA437</t>
  </si>
  <si>
    <t>NNC Baby Wipes Scented 80ct.</t>
  </si>
  <si>
    <t>2DA630</t>
  </si>
  <si>
    <t>NNC Baby Wipes Unscented 80ct.</t>
  </si>
  <si>
    <t>8OP585SIRF</t>
  </si>
  <si>
    <t>Analytical - Label_NY_NP9300_1.375-2</t>
  </si>
  <si>
    <t>1) Solvay
(University Park, IL),  2)  Zohar Dalia</t>
  </si>
  <si>
    <t>6OA204R18</t>
  </si>
  <si>
    <t>18ct MTT 2x Tray Shipper</t>
  </si>
  <si>
    <t>Analytical - SHIP_NY_32K_100_9.375-4.75-7.125</t>
  </si>
  <si>
    <t>6OQ548R15</t>
  </si>
  <si>
    <t>15ct Facial 6x6 Tray Shipper</t>
  </si>
  <si>
    <t>Analytical - SHIP_NY_32K_100_12.375-8.875-9.375</t>
  </si>
  <si>
    <t>6OQ007STW</t>
  </si>
  <si>
    <t>25ct Facial Twin Box 12PC</t>
  </si>
  <si>
    <t>Analytical - SHIP_NY_32K_100_12-8.625-9.188</t>
  </si>
  <si>
    <t>6OA494S48</t>
  </si>
  <si>
    <t>Analytical - SHIP_NY_32K_100_12.25-7.5-7.125</t>
  </si>
  <si>
    <t>6OM260S728</t>
  </si>
  <si>
    <t>72ct Solo 8X Bulk</t>
  </si>
  <si>
    <t>Analytical - SHIP_NY_32K_100_9.375-8.188-9.625</t>
  </si>
  <si>
    <t>6BP22884</t>
  </si>
  <si>
    <t>6AQ019S36X</t>
  </si>
  <si>
    <t>36ct Facial Shipper</t>
  </si>
  <si>
    <t>Analytical - SHIP_NY_32K_100_15.50-9-10.50</t>
  </si>
  <si>
    <t>6OA587S40</t>
  </si>
  <si>
    <t>40ct 4X Tray Shipper</t>
  </si>
  <si>
    <t>Analytical - SHIP_NY_32K_100_15.75-8-7</t>
  </si>
  <si>
    <t>6OQ707R10</t>
  </si>
  <si>
    <t>10ct 18 Bulk Shipper</t>
  </si>
  <si>
    <t>Analytical - SHIP_NY_32K_100_10-5.25-6.50</t>
  </si>
  <si>
    <t>73mm - 75mm</t>
  </si>
  <si>
    <t>8OP563RL-IN</t>
  </si>
  <si>
    <t>2AA412</t>
  </si>
  <si>
    <t>Tub, White, 96ct. - 50 gram</t>
  </si>
  <si>
    <t>Analytical - Tub_NY_01</t>
  </si>
  <si>
    <t>Pearl</t>
  </si>
  <si>
    <t>Tub is to be free of dust, embedded dirt, hair and particulate matter. Part should have a uniform surface appearance, free from color variations, gels,carbon particles,stress cracks, striations and flash.</t>
  </si>
  <si>
    <t>Refill must be capable of accepting a snap on injection molded polypropylene lid.   Tub flange must engage lid retention beads around perimeter of lid. Tub Lid combination must be able to be lifted with one hand on lid to a height of 15" without releasing. Tub to be loaded with awet stack of towels weighing about 940 gms.</t>
  </si>
  <si>
    <t>8.096 +/-0.020"</t>
  </si>
  <si>
    <t>5.073 +/-0.015"</t>
  </si>
  <si>
    <t>50.0 grams +/-1.5</t>
  </si>
  <si>
    <t>3.593 +/-0.020"</t>
  </si>
  <si>
    <t>8AP21900</t>
  </si>
  <si>
    <t>CVS Health Instant Hand Sanitizer Wipes</t>
  </si>
  <si>
    <t>8AP21901</t>
  </si>
  <si>
    <t>8AP158RF</t>
  </si>
  <si>
    <t>Target Up &amp; Up Oil free cleans. Twlts. Reseal.</t>
  </si>
  <si>
    <t>5AA673SL</t>
  </si>
  <si>
    <t>Prep H Medicated Wipes 144ct Sleeve</t>
  </si>
  <si>
    <t>Analytical - Box_NY_0.020SBS_221_3.625-5.25-6</t>
  </si>
  <si>
    <t>6AA673TY</t>
  </si>
  <si>
    <t>Prep H 144ct Shipper Tray</t>
  </si>
  <si>
    <t>Analytical - SHIP_NY_44K_10A_18.75-7.875-10.8125</t>
  </si>
  <si>
    <t>Added stabity specs</t>
  </si>
  <si>
    <t>P58025ST</t>
  </si>
  <si>
    <t>Analytical - Dickinson's_Wipe_01E</t>
  </si>
  <si>
    <t>Dickinson's Witch Hazel Cloths 25ct PROM0124</t>
  </si>
  <si>
    <t>A594S48</t>
  </si>
  <si>
    <t>Equate Medicated 48ct 4XTray</t>
  </si>
  <si>
    <t>Analytical - Med-Wipe_02E</t>
  </si>
  <si>
    <t>5OQ445SL</t>
  </si>
  <si>
    <t>Sleeve For Tray M0013</t>
  </si>
  <si>
    <t>Analytical - Box_NY_0.020BC_200_5.75-4.063-4.563</t>
  </si>
  <si>
    <t>Glued Sleeve</t>
  </si>
  <si>
    <t>5.75x4.063x4.563</t>
  </si>
  <si>
    <t>8DP43500</t>
  </si>
  <si>
    <t>Analytical - Label_NY_NP7200_4-4.5</t>
  </si>
  <si>
    <t>8OJ701CL</t>
  </si>
  <si>
    <t>NNC Electronic Wipes Case Label</t>
  </si>
  <si>
    <t>8AP219CK</t>
  </si>
  <si>
    <t>CVS Instant Hand Sanitizer Wipes Case Label</t>
  </si>
  <si>
    <t>8AH140CK</t>
  </si>
  <si>
    <t>8DP92000</t>
  </si>
  <si>
    <t>Sani Professional Sani-Hands 300ct</t>
  </si>
  <si>
    <t>6OJ701HSC</t>
  </si>
  <si>
    <t>NNC Electronic Wipes - HSC Cover</t>
  </si>
  <si>
    <t>Analytical - SHIP_NY_32K_150_20.9375-16.8125-8.3125</t>
  </si>
  <si>
    <t>5AJ70168</t>
  </si>
  <si>
    <t>NNC Electronic Wipes 168ct Box</t>
  </si>
  <si>
    <t>Analytical - Box_NY_0.020SBS_101_4-4.875-8</t>
  </si>
  <si>
    <t>8AU385CK</t>
  </si>
  <si>
    <t>CVS Medicated Wipes To Go Packette</t>
  </si>
  <si>
    <t>CVS 10CT MEDICATED</t>
  </si>
  <si>
    <t>2AP169SLI</t>
  </si>
  <si>
    <t xml:space="preserve">CVS Health Oil-Free Acne Cleansing Twlts. </t>
  </si>
  <si>
    <t>Analytical - Lid_01P</t>
  </si>
  <si>
    <t>6OQ5020S15</t>
  </si>
  <si>
    <t>15CT 36X BOOTED SHIPPER</t>
  </si>
  <si>
    <t>Analytical - SHIP_NY_40K_100_9.875-9.6875-9.875</t>
  </si>
  <si>
    <t>6OM311S72</t>
  </si>
  <si>
    <t>72CT TANGO 12X SHIPPER</t>
  </si>
  <si>
    <t>Analytical - SHIP_NY_40K_100_18.688-9.188-8.50</t>
  </si>
  <si>
    <t>6OA717F604</t>
  </si>
  <si>
    <t>60CT FACIAL TUB 4X CASE</t>
  </si>
  <si>
    <t>6OQ011S25</t>
  </si>
  <si>
    <t>25CT FACIAL 6X TRAY 2X CASE</t>
  </si>
  <si>
    <t>Analytical - SHIP_NY_32K_100_11.375-8.125-4.50</t>
  </si>
  <si>
    <t>5OQ5042TR</t>
  </si>
  <si>
    <t>30ct X 6 Tray10.125X3.75X4.375</t>
  </si>
  <si>
    <t>Analytical - Box_NY_0.020CCNB_300_10.125-3.750-4.375</t>
  </si>
  <si>
    <t>OT/AB TRAY</t>
  </si>
  <si>
    <t>5OA204SLV</t>
  </si>
  <si>
    <t>18CT 6X MTT Sleeve</t>
  </si>
  <si>
    <t>Analytical - Box_NY_0.020BC_200_3.5-4.313-6.063</t>
  </si>
  <si>
    <t>5OQ548SL</t>
  </si>
  <si>
    <t>Sleeve forTray 0022V00A</t>
  </si>
  <si>
    <t>Analytical - Box_NY_0.020BC_200_8.375-3.875-4.5</t>
  </si>
  <si>
    <t>D/C 4 Sided w/ Finger holes</t>
  </si>
  <si>
    <t>6YQ705FIL</t>
  </si>
  <si>
    <t>Facial Pallet Filler</t>
  </si>
  <si>
    <t>Roll UP</t>
  </si>
  <si>
    <t>Analytical - SHIP_NY_32K_200_14.813-4.438-18.0</t>
  </si>
  <si>
    <t>6YM705CP</t>
  </si>
  <si>
    <t>Pallet Cap 47.5X37</t>
  </si>
  <si>
    <t>Max 0.05%</t>
  </si>
  <si>
    <t>Specs rev 8.0</t>
  </si>
  <si>
    <t>3OA972</t>
  </si>
  <si>
    <t>40 gsm, Hydroentangled Nonwoven 9" with Diamond Emboss</t>
  </si>
  <si>
    <t>Analytical-Applicator_NY_40gsm Hydroentangled Nonwoven 9" with Diamond Emboss</t>
  </si>
  <si>
    <t>1000 - 3400 (g/in, CoA)</t>
  </si>
  <si>
    <t>400 - 1800 (g/in, CoA)</t>
  </si>
  <si>
    <t>8.875 - 9.125"</t>
  </si>
  <si>
    <t>3OP920</t>
  </si>
  <si>
    <t>Analytical-Applicator_NY_SMS Nonwovens Honeycomb Embossed- 35 gsm - 37.5"</t>
  </si>
  <si>
    <t>Smooth, free of Hard wrinkles and formation uniform with a honey comb pattern.</t>
  </si>
  <si>
    <t>4626 - 9252</t>
  </si>
  <si>
    <t>1524 - 3066</t>
  </si>
  <si>
    <t>37.75” rolls Thermal Bonded Nonwoven 50gsm 75PP/25V</t>
  </si>
  <si>
    <t>Needs Justfication (specs rev 2.0)</t>
  </si>
  <si>
    <t>37.500- 38.125</t>
  </si>
  <si>
    <t>3BQ335</t>
  </si>
  <si>
    <t>Rolls Spunlaced Nonwoven Exfoliating - 30.5" -56gsm</t>
  </si>
  <si>
    <t>Analytical-Applicator_NY_Rolls Spunlaced Nonwoven Exfoliating - 30.5" - 56gsm</t>
  </si>
  <si>
    <t>White with Apricot dot</t>
  </si>
  <si>
    <t>Free of hard wrinkles and formation uniform with a white raised dot</t>
  </si>
  <si>
    <t>3OP555TK</t>
  </si>
  <si>
    <t>Analytical-Applicator_NY_20.08" Rolls Spunlaced Nonwoven - 35gsm</t>
  </si>
  <si>
    <t>Free of Hard wrinkles, formation uniform</t>
  </si>
  <si>
    <t>0.28 - 0.52mm</t>
  </si>
  <si>
    <t>507mm - 524mm</t>
  </si>
  <si>
    <t>41 - 45"</t>
  </si>
  <si>
    <t>45 - 55% (TM3000/TM314)</t>
  </si>
  <si>
    <t>5AU44410</t>
  </si>
  <si>
    <t>5AA617S96</t>
  </si>
  <si>
    <t>Preparation H Medicated Wipes 96ct Box</t>
  </si>
  <si>
    <t>Analytical - Box_NY_0.018SBS_47B_3.625-3.875-6</t>
  </si>
  <si>
    <t>Analytical - SHIP_NY_32K_221_47.50-37.00-4.00</t>
  </si>
  <si>
    <t>6YQ705CP</t>
  </si>
  <si>
    <t>OUTFOLD</t>
  </si>
  <si>
    <t>5AU34510</t>
  </si>
  <si>
    <t>Preparation H Medicated Wipes for Women</t>
  </si>
  <si>
    <t>5OA709BT</t>
  </si>
  <si>
    <t>STE French Flip Top Dispenser w/glued double header and internal divider</t>
  </si>
  <si>
    <t>Analytical - Box_NY_0.018SBS_131_3.875-1.875-3</t>
  </si>
  <si>
    <t>Analytical - Box_NY_0.018SBS_309_3.375-1.75-2.5</t>
  </si>
  <si>
    <t>OT/AB Curved Tapered Boot w/legs</t>
  </si>
  <si>
    <t>3OP435</t>
  </si>
  <si>
    <t>Analytical-Applicator_NY_SMS Nonwovens Honeycomb Embossed- 35 gsm - 30"</t>
  </si>
  <si>
    <t>3OD123</t>
  </si>
  <si>
    <t>3OQ975</t>
  </si>
  <si>
    <t>Rolls Embossed Spunlaced Nonwoven - 58gsm 7.4"</t>
  </si>
  <si>
    <t>7.15 - 7.65"</t>
  </si>
  <si>
    <t>Analytical-Applicator_NY_Rolls Embossed Spunlaced Nonwoven - 58gsm 7.4"</t>
  </si>
  <si>
    <t>6OM632TR</t>
  </si>
  <si>
    <t>Analytical - SHIP_NY_32K_201_47-34.500-3.000</t>
  </si>
  <si>
    <t>6AA617S96</t>
  </si>
  <si>
    <t>Prep H 96ct Shipper</t>
  </si>
  <si>
    <t>Analytical - SHIP_NY_44K_100_12.75-11.625-7.875</t>
  </si>
  <si>
    <t>2AP328</t>
  </si>
  <si>
    <t>8AA623RS</t>
  </si>
  <si>
    <t>AAFES Triple Tea Facial Bundling Label</t>
  </si>
  <si>
    <t>2OU444</t>
  </si>
  <si>
    <t>6OA709PD</t>
  </si>
  <si>
    <t>Generic Cut Pad</t>
  </si>
  <si>
    <t>Analytical - SHIP_NY_40NA_250_14.75-7</t>
  </si>
  <si>
    <t xml:space="preserve"> Rolls Spunlaced Nonwoven - 35 gsm</t>
  </si>
  <si>
    <t>2OU345</t>
  </si>
  <si>
    <t>6AA673S30</t>
  </si>
  <si>
    <t>Preparation H Display HSC Cover</t>
  </si>
  <si>
    <t>Analytical - SHIP_NY_44K_150_20.0625-9.1875-10.9375</t>
  </si>
  <si>
    <t>6OQ445S25</t>
  </si>
  <si>
    <t>25CT 6/TRAY SHIPPER</t>
  </si>
  <si>
    <t>Analytical - SHIP_NY_32K_100_11.625-4.5-4.875</t>
  </si>
  <si>
    <t>Analytical-Chem_NY_LEXFEEL D4_01</t>
  </si>
  <si>
    <t>7A4OB401</t>
  </si>
  <si>
    <t>1.06 -1.07 g/ml</t>
  </si>
  <si>
    <t>TR10902F</t>
  </si>
  <si>
    <t>THE MATCHA I P001062</t>
  </si>
  <si>
    <t>Analytical-Chem_NY_THE MATCHA I P001062</t>
  </si>
  <si>
    <t>EXP 12 months</t>
  </si>
  <si>
    <t>ROBERTET, Inc,   Mount Olive, NJ</t>
  </si>
  <si>
    <t>Pale yellow to light yellow</t>
  </si>
  <si>
    <t>Characteristic Type</t>
  </si>
  <si>
    <t>Oily Liquid</t>
  </si>
  <si>
    <t>1.4690 - 1.4790 (@20C)</t>
  </si>
  <si>
    <t>0.9607 - 0.9707</t>
  </si>
  <si>
    <t>Flash Point</t>
  </si>
  <si>
    <t>CCC 199F</t>
  </si>
  <si>
    <t xml:space="preserve">5.5 – 7.0                            5.5 - 7.0 (stability)    </t>
  </si>
  <si>
    <t>400 – 1600 cps (Soindle 3@ 60 rpm in 300 ml beaker)                  400 - 1600 (stability)</t>
  </si>
  <si>
    <t>Not required</t>
  </si>
  <si>
    <t>P17825</t>
  </si>
  <si>
    <t>RA Pink Grapefruit 25ct Reseal</t>
  </si>
  <si>
    <t>2OP300LI</t>
  </si>
  <si>
    <t>Large DeepWell Lid Genesis Orifice TR Blue</t>
  </si>
  <si>
    <t>Analytical - Lid_13E</t>
  </si>
  <si>
    <t>TR Blue</t>
  </si>
  <si>
    <t>2OM945SLI</t>
  </si>
  <si>
    <t>Analytical - Lid_14O</t>
  </si>
  <si>
    <t>4OB40101</t>
  </si>
  <si>
    <t>Num Skin 15% Benzocaine</t>
  </si>
  <si>
    <t>0.857 +/- 0.005</t>
  </si>
  <si>
    <t>Analytical - BL_Num Skin 15% Benzocaine</t>
  </si>
  <si>
    <t>6AQ588R30</t>
  </si>
  <si>
    <t>30ct Facial 12X Boot Case</t>
  </si>
  <si>
    <t>Analytical - SHIP_NY_40K_100_10.25-9.625-5</t>
  </si>
  <si>
    <t>2HQ345</t>
  </si>
  <si>
    <t>Analytical - Label_NY_NP9850_3.5-3</t>
  </si>
  <si>
    <t>NP9850</t>
  </si>
  <si>
    <t>8AA4432KC</t>
  </si>
  <si>
    <t>CVS Adult Flushable Cleansing Wipes</t>
  </si>
  <si>
    <t>2BP721</t>
  </si>
  <si>
    <t>8AA682CK</t>
  </si>
  <si>
    <t>CVS Medicated Wipes Case label</t>
  </si>
  <si>
    <t>8AA682KSNY</t>
  </si>
  <si>
    <t>CVS Medicated Wipes Case Label</t>
  </si>
  <si>
    <t>8AP169CK</t>
  </si>
  <si>
    <t>CVS Oil Free Acne Cleans. Twlts. Case Label.</t>
  </si>
  <si>
    <t>8AP172CK</t>
  </si>
  <si>
    <t>CVS OIl Free Acne Cleansing Towelettes</t>
  </si>
  <si>
    <t>6CP02724</t>
  </si>
  <si>
    <t>Analytical - SHIP_NY_32K_100_11-5.8125-4.0625</t>
  </si>
  <si>
    <t>8EP92001</t>
  </si>
  <si>
    <t>6OQ349S25</t>
  </si>
  <si>
    <t>12X25ct Facial Shipper</t>
  </si>
  <si>
    <t>Analytical - SHIP_NY_32K_100_11.875-5-8</t>
  </si>
  <si>
    <t>6CP46025</t>
  </si>
  <si>
    <t>T.N. Dickinson's Witch Hazel Shipper</t>
  </si>
  <si>
    <t>Analytical - SHIP_NY_32CW_100_12.875-5.625-8</t>
  </si>
  <si>
    <t>8OU451CK</t>
  </si>
  <si>
    <t>Grime Boss Hand Wipes Case Label</t>
  </si>
  <si>
    <t>6OQ607R30</t>
  </si>
  <si>
    <t>30ct 21X Bulk Shipper</t>
  </si>
  <si>
    <t>Analytical - SHIP_NY_40K_100_10.875-5.75-10.25</t>
  </si>
  <si>
    <t>U34510</t>
  </si>
  <si>
    <t>Preparation H for Women 10ct Singles (F00573055910B)</t>
  </si>
  <si>
    <t>Analytical - Prep-H women_01A</t>
  </si>
  <si>
    <t>A709S48</t>
  </si>
  <si>
    <t>Analytical - Prep-H women_01C</t>
  </si>
  <si>
    <t>6FP92084</t>
  </si>
  <si>
    <t>Sani Professional Sani-Hands Shipper</t>
  </si>
  <si>
    <t>Meets</t>
  </si>
  <si>
    <t>U49400</t>
  </si>
  <si>
    <t>Preparation H Wipes Bulk F00573055801G</t>
  </si>
  <si>
    <t>Analytical - Prep-H_03A</t>
  </si>
  <si>
    <t>50.0% (+/- 5)  (TM 3000 or TM 393)</t>
  </si>
  <si>
    <t>2OP109</t>
  </si>
  <si>
    <t xml:space="preserve">Cetaphil MEN - Daily Face Cloths </t>
  </si>
  <si>
    <t>2OJ701</t>
  </si>
  <si>
    <t>Analytical - Web_NP8540_10.125</t>
  </si>
  <si>
    <t>10.0625 - 10.1875</t>
  </si>
  <si>
    <t>2AP423</t>
  </si>
  <si>
    <t>8BP14801</t>
  </si>
  <si>
    <t>6FP43572</t>
  </si>
  <si>
    <t>M938S72</t>
  </si>
  <si>
    <t>GB HH Scrubbing 72 Solo Wipes</t>
  </si>
  <si>
    <t>Analytical - Sani_08P</t>
  </si>
  <si>
    <t>7O4OB401</t>
  </si>
  <si>
    <t>Analytical-Chem_NY_LEXFEEL D7_01</t>
  </si>
  <si>
    <t>A783S48</t>
  </si>
  <si>
    <t>Rexall Medicated with Sigma 48ct</t>
  </si>
  <si>
    <t>Analytical - Med-Wipe_02F</t>
  </si>
  <si>
    <t>colorless</t>
  </si>
  <si>
    <t>0.07 -0.12 (TM 321)</t>
  </si>
  <si>
    <t>0.004 - 0.026 (TM 321)</t>
  </si>
  <si>
    <t>248512 Surfonic L12-6</t>
  </si>
  <si>
    <t>Analytical-Chem_NY_Surfonic L12-6_01</t>
  </si>
  <si>
    <t>R&amp;D sample</t>
  </si>
  <si>
    <t>EXP 24 months</t>
  </si>
  <si>
    <t>Huntsman Corp. Port Neches, TX 77651</t>
  </si>
  <si>
    <t>Passes</t>
  </si>
  <si>
    <t>6.64 (1% dilution)</t>
  </si>
  <si>
    <t>SR11043</t>
  </si>
  <si>
    <t>6OA796R48</t>
  </si>
  <si>
    <t>48ct 12X Medicated Shipper</t>
  </si>
  <si>
    <t>Analytical - SHIP_NY_32K_100_10.375-6.125-8</t>
  </si>
  <si>
    <t>5OQ008BNTR</t>
  </si>
  <si>
    <t>30ct Facial 3X Tray</t>
  </si>
  <si>
    <t>Analytical - Box_NY_0.020CCNB_300_6.75-4-4.50</t>
  </si>
  <si>
    <t xml:space="preserve">OT/AB </t>
  </si>
  <si>
    <t>6OM8230S886</t>
  </si>
  <si>
    <t>88ct 6XAll Purpose Shipper</t>
  </si>
  <si>
    <t>Analytical - SHIP_NY_32K_100_9.375-8.188-8</t>
  </si>
  <si>
    <t>6AU34510</t>
  </si>
  <si>
    <t>Preparation H for Women Shipper</t>
  </si>
  <si>
    <t>Analytical - SHIP_NY_32K_100_8.125-8.125-9</t>
  </si>
  <si>
    <t>6AA709S48</t>
  </si>
  <si>
    <t>Analytical - SHIP_NY_40K_100_15-11-6.125</t>
  </si>
  <si>
    <t>A684S96IN</t>
  </si>
  <si>
    <t>CVS Medicated 2/48 Twin Solo</t>
  </si>
  <si>
    <t>Analytical - Med-Wipe_01A</t>
  </si>
  <si>
    <t>G0034</t>
  </si>
  <si>
    <t>0.10% (+ 0.02/-0.03)</t>
  </si>
  <si>
    <t>0.018 %( +0.008/-0.014)</t>
  </si>
  <si>
    <t>A684S48IN</t>
  </si>
  <si>
    <t>CVS Medicated 48 Solo</t>
  </si>
  <si>
    <t>Analytical - Med-Wipe_01B</t>
  </si>
  <si>
    <t>3AM321-G</t>
  </si>
  <si>
    <t>200 -205mm</t>
  </si>
  <si>
    <t>3AM321-J</t>
  </si>
  <si>
    <t>0.63 - 0.81</t>
  </si>
  <si>
    <t xml:space="preserve">Large Deep Well Lid 560 Orifice                 </t>
  </si>
  <si>
    <t>Rev 4.0</t>
  </si>
  <si>
    <t>5OQ008BNSL</t>
  </si>
  <si>
    <t>Sleeve for Tray M016V00</t>
  </si>
  <si>
    <t>Analytical - Box_NY_0.020BC_200_6.75-4.063-4.563</t>
  </si>
  <si>
    <t>5OQ011SL</t>
  </si>
  <si>
    <t>Sleeve for Tray 084V01</t>
  </si>
  <si>
    <t>Analytical - Box_NY_0.020BC_200_11.125-3.813-4.438</t>
  </si>
  <si>
    <t>3BM452-J</t>
  </si>
  <si>
    <t>0.63 - 0.81 mm</t>
  </si>
  <si>
    <t>4100 - 6300</t>
  </si>
  <si>
    <t>3OQ095-G</t>
  </si>
  <si>
    <t>7O4OQ038</t>
  </si>
  <si>
    <t>Collasol M</t>
  </si>
  <si>
    <t>Analytical-Chem_NY_Collasol M_01</t>
  </si>
  <si>
    <t>Croda, Inc Ditton Widness, Cheshire, UK</t>
  </si>
  <si>
    <t>Colorless / Pale Yellow</t>
  </si>
  <si>
    <t>Cloudy viscous liquid</t>
  </si>
  <si>
    <t>Close match to standard sample</t>
  </si>
  <si>
    <t>3OQ641-2</t>
  </si>
  <si>
    <t>70 gsm Dispersible - 30.5"</t>
  </si>
  <si>
    <t>No objectionable odor such as traces of organic and solvents detectable wet or dry.</t>
  </si>
  <si>
    <t>65.0 - 75.0</t>
  </si>
  <si>
    <t>80%  minimum</t>
  </si>
  <si>
    <t>260 - 740</t>
  </si>
  <si>
    <t>470 - 840</t>
  </si>
  <si>
    <t>30.50 - 30.75"</t>
  </si>
  <si>
    <t>41 - 44"</t>
  </si>
  <si>
    <t>18% - 40%</t>
  </si>
  <si>
    <t>34% - 60%</t>
  </si>
  <si>
    <t>2OU157</t>
  </si>
  <si>
    <t>Cetaphil MEN Daily Facial Cloth 1ct</t>
  </si>
  <si>
    <t>8OP109RSL</t>
  </si>
  <si>
    <t>Cetaphil MEN Daily Face Cloths Reseal.</t>
  </si>
  <si>
    <t>2OP036LI</t>
  </si>
  <si>
    <t xml:space="preserve">Medium Deep Well Lid with 560 Orifice </t>
  </si>
  <si>
    <t>Analytical - Lid_04J_560</t>
  </si>
  <si>
    <t>Dark Pearl white</t>
  </si>
  <si>
    <t xml:space="preserve">Overall Lid Height = Overall Height (Open Lid)       </t>
  </si>
  <si>
    <t>22.0g +/-2g</t>
  </si>
  <si>
    <t>3OM630-ASN</t>
  </si>
  <si>
    <t>Rolls Spunlaced Nonwoven - 7.28" - 50gsm</t>
  </si>
  <si>
    <t>Analytical-Applicator_NY_Rolls Spunlaced Nonwoven - 7.28" - 50gsm</t>
  </si>
  <si>
    <t>0.49 - 0.69</t>
  </si>
  <si>
    <t>7.155 - 7.405</t>
  </si>
  <si>
    <t>Rolls Spunlaced Nonwoven - 7.35" - 50gsm</t>
  </si>
  <si>
    <t>Analytical-Applicator_NY_Rolls Spunlaced Nonwoven - 7.35" - 50gsm</t>
  </si>
  <si>
    <t>7.225 - 7.475</t>
  </si>
  <si>
    <t>57 - 68</t>
  </si>
  <si>
    <t>6OA554CST</t>
  </si>
  <si>
    <t>24/30ct 2X6 CLIP Strip Shipper</t>
  </si>
  <si>
    <t>Diecut</t>
  </si>
  <si>
    <t>Analytical - SHIP_NY_NAK_231_29-8.50-3.375</t>
  </si>
  <si>
    <t>7ACHE08</t>
  </si>
  <si>
    <t>CHE Detoxifying FCL Fragrance 12-15-68055</t>
  </si>
  <si>
    <t>Analytical-Chem_NY_Detoxifying FCL Fragrance 12-15-68055</t>
  </si>
  <si>
    <t>Rose</t>
  </si>
  <si>
    <t>1.4625 - 1.4825</t>
  </si>
  <si>
    <t>1.0782 - 1.0982</t>
  </si>
  <si>
    <t>TR10904A</t>
  </si>
  <si>
    <t>Rose Flower (Petal) Extract PG</t>
  </si>
  <si>
    <t>Analytical-Chem_NY_Rose Flower Extract</t>
  </si>
  <si>
    <t>Lipoid Kosmetik, Steinhausen,                                         Switzerland</t>
  </si>
  <si>
    <t>Light Brown to Red Brown</t>
  </si>
  <si>
    <t>Brown Liquid</t>
  </si>
  <si>
    <t>P03672</t>
  </si>
  <si>
    <t>Easy Screen Cleaning Wipes</t>
  </si>
  <si>
    <t>Clear to slight hazy</t>
  </si>
  <si>
    <t>6AP03672</t>
  </si>
  <si>
    <t>PDI Easy Screen Shipper</t>
  </si>
  <si>
    <t>S51024</t>
  </si>
  <si>
    <t>Num Skin Pro 15% Benzocaine Swabsticks 24ct</t>
  </si>
  <si>
    <t>Analytical - Num Skin 15% Benzocaine_01</t>
  </si>
  <si>
    <t>14.0 - 16.0% (TM357)</t>
  </si>
  <si>
    <t>5OP467SL</t>
  </si>
  <si>
    <t>Unprinted Sleeve</t>
  </si>
  <si>
    <t>Analytical - Box_NY_0.020BC_200_3.1875-6.6875-10.375</t>
  </si>
  <si>
    <t>5OP467TR</t>
  </si>
  <si>
    <t>8OP03600</t>
  </si>
  <si>
    <t>PDI Easy Screen Cleaning Wipe</t>
  </si>
  <si>
    <t>8OP03601</t>
  </si>
  <si>
    <t>Vicosity test &amp; Reccord specs rev 1.0</t>
  </si>
  <si>
    <t>0.010- 0.017 (TM397)</t>
  </si>
  <si>
    <t>8OA796CLF</t>
  </si>
  <si>
    <t>Universal Clear Re seal</t>
  </si>
  <si>
    <t>Analytical - Label_NY_NP7700_1.9375-4.375</t>
  </si>
  <si>
    <t>B40180</t>
  </si>
  <si>
    <t>Num Skin 15% Benzocaine Bulk Prep Pads</t>
  </si>
  <si>
    <t>Analytical - Num Skin 15% Benzocaine_02</t>
  </si>
  <si>
    <t>B65100</t>
  </si>
  <si>
    <t>Num Skin Pro 15% Benzocaine 100ct Prep Pad</t>
  </si>
  <si>
    <t>Analytical - Num Skin 15% Benzocaine_03</t>
  </si>
  <si>
    <t>S19380</t>
  </si>
  <si>
    <t>Num Skin 15% Benzocaine 500ct Swabsticks Bulk</t>
  </si>
  <si>
    <t>Analytical - Num Skin 15% Benzocaine_04</t>
  </si>
  <si>
    <t>8OA70900</t>
  </si>
  <si>
    <t>NP9990</t>
  </si>
  <si>
    <t>Analytical - Label_NY_NP9990_2.5-4.625</t>
  </si>
  <si>
    <t>OT/AB Display w/Perfs &amp; U-shaped D-ble Fnt&amp;Side Tabs</t>
  </si>
  <si>
    <t>Analytical - Box_NY_0.020SBS_201_3.125-10.375-6.625</t>
  </si>
  <si>
    <t>14.0 - 16.0</t>
  </si>
  <si>
    <t>3OA916-2</t>
  </si>
  <si>
    <t>60gsm Dispersible - 6.96"</t>
  </si>
  <si>
    <t>Analytical-Applicator_NY_60 gsm Dispersible - 6.96"</t>
  </si>
  <si>
    <t>420 - 690</t>
  </si>
  <si>
    <t>220 - 460</t>
  </si>
  <si>
    <t>42 - 60 %</t>
  </si>
  <si>
    <t>22 - 40%</t>
  </si>
  <si>
    <t>6.960" - 7.085"</t>
  </si>
  <si>
    <t>6OM970BNS</t>
  </si>
  <si>
    <t>132ct 6X Bonus Shipper</t>
  </si>
  <si>
    <t>Analytical - SHIP_NY_32K_100_14-8.188-8</t>
  </si>
  <si>
    <t>3OP113</t>
  </si>
  <si>
    <t>Flat CSC Spunlaced Nonwoven - 45 gsm - 30"</t>
  </si>
  <si>
    <t>Analytical-Applicator_NY_Flat CSC Spunlaced Nonwoven - 45 gsm - 30"</t>
  </si>
  <si>
    <t>0.50 - 0.62 mm</t>
  </si>
  <si>
    <t>3OQ725</t>
  </si>
  <si>
    <t>Rolls Embossed Spunlaced Nonwoven - 58 gsm - 37.5"</t>
  </si>
  <si>
    <t>Analytical-Applicator_NY_Rolls Embossed Spunlaced Nonwoven - 58gsm 37.5"</t>
  </si>
  <si>
    <t>Whie with no off colors or shading</t>
  </si>
  <si>
    <t>Smooth, free of hard wrinkles, and formation uniform with a quilted large dot embossing pattern.</t>
  </si>
  <si>
    <t>0.82 - 1.07</t>
  </si>
  <si>
    <t>4AFCL04</t>
  </si>
  <si>
    <t>Improved Makeup Remover Fragrance Free</t>
  </si>
  <si>
    <t>White to Off-white Liquid</t>
  </si>
  <si>
    <t>information only</t>
  </si>
  <si>
    <t>0.81 - 0.99 (TM397)</t>
  </si>
  <si>
    <t>Analytical - BL_NY_MUR Fragrance free</t>
  </si>
  <si>
    <t>3AQ470-M</t>
  </si>
  <si>
    <t>Rolls Spunlaced Nonwoven - 37.75" - 50gsm</t>
  </si>
  <si>
    <t>Analytical-Applicator_NY_Rolls Spunlaced Nonwoven - 37.75" - 50gsm</t>
  </si>
  <si>
    <t>0.51 - 0.71 mm</t>
  </si>
  <si>
    <t>37.50 - 38.00"</t>
  </si>
  <si>
    <t>TR10902D</t>
  </si>
  <si>
    <t>Vitis Vinifera (Grape) Fruit Water</t>
  </si>
  <si>
    <t>Analytical-Chem_NY_Vitis Vinifera (Grape) Fruit Water</t>
  </si>
  <si>
    <t>EXP 36 months</t>
  </si>
  <si>
    <t>Clear to Slightly cloudy liquid</t>
  </si>
  <si>
    <t>2.5 - 6.0</t>
  </si>
  <si>
    <t>TR10902E</t>
  </si>
  <si>
    <t>Mentha Piperita Extract</t>
  </si>
  <si>
    <t>Analytical-Chem_NY_Mentha Piperita Extract</t>
  </si>
  <si>
    <t>Silab, Saint-Viance, France</t>
  </si>
  <si>
    <t>Clear aqueous solution</t>
  </si>
  <si>
    <t>2AU351</t>
  </si>
  <si>
    <t>Analytical - Web_NP5211_7.0</t>
  </si>
  <si>
    <t>2OA709</t>
  </si>
  <si>
    <t>A796R48</t>
  </si>
  <si>
    <t>Target Medicated 48ct Reseal</t>
  </si>
  <si>
    <t>Analytical - Med-Wipe_02G</t>
  </si>
  <si>
    <t>3AM451-J</t>
  </si>
  <si>
    <t>7.875 - 8.125"</t>
  </si>
  <si>
    <t>3ASPN03U-RUC</t>
  </si>
  <si>
    <t>Spunlace Nonwoven - 35gsm - 510mm</t>
  </si>
  <si>
    <t>Analytical - BL_NY_MedWipe_04AAA</t>
  </si>
  <si>
    <t>TR#10775</t>
  </si>
  <si>
    <t>Hold time study Protocol for Prep H for women solution, 20% witch hazel (Bulk Liquid)</t>
  </si>
  <si>
    <t>Solution: Clear and Colorless to pale Yellow Liquid (TM238)</t>
  </si>
  <si>
    <t>4.0 - 5.0              (TM237)</t>
  </si>
  <si>
    <t>1.415 - 1.425 @ 20C</t>
  </si>
  <si>
    <t>1.053 - 1.068 @ 20C</t>
  </si>
  <si>
    <t>U18101</t>
  </si>
  <si>
    <t>Dermira Topical Wipes, Vehicle</t>
  </si>
  <si>
    <t>Analytical - Topical Wipes Lancaster</t>
  </si>
  <si>
    <t xml:space="preserve">1- HPLC:  Retention time of sample peaks (Glycopyronium and tsylate) match with those of the reference standard. </t>
  </si>
  <si>
    <t>TR11038</t>
  </si>
  <si>
    <t>Spunlaced Nonwoven 50gsm TR11038</t>
  </si>
  <si>
    <t>Analytical-Applicator_NY_Spunlaced Nonwoven 50gsm TR11038</t>
  </si>
  <si>
    <t>TR11039</t>
  </si>
  <si>
    <t>Spunlaced Nonwoven 50gsm TR11039</t>
  </si>
  <si>
    <t>Analytical-Applicator_NY_Spunlaced Nonwoven 50gsm TR11039</t>
  </si>
  <si>
    <t>TR11036E</t>
  </si>
  <si>
    <t>Symrelief 100</t>
  </si>
  <si>
    <t>Analytical-Chem_NY_Symrelief 100</t>
  </si>
  <si>
    <t>Symrise, Teterboro, NJ</t>
  </si>
  <si>
    <t>Light yellow to Yellow-Brown</t>
  </si>
  <si>
    <t>Comparable to standard</t>
  </si>
  <si>
    <t>1.489 - 1.499 @25C</t>
  </si>
  <si>
    <t>0.924 - 0.934 @25C</t>
  </si>
  <si>
    <t>8EP43501</t>
  </si>
  <si>
    <t>2AH140</t>
  </si>
  <si>
    <t>Preparation H Totables 10ct Singles F00573055807G</t>
  </si>
  <si>
    <t>CVS Health Hand Sanitizer Wipes</t>
  </si>
  <si>
    <t>2AA972</t>
  </si>
  <si>
    <t>Sani Pro. - Table Turners Web 72ct</t>
  </si>
  <si>
    <t>Analytical - Web_NP8540_13.5</t>
  </si>
  <si>
    <t>8OA97200</t>
  </si>
  <si>
    <t>Sani Pro. - Table Turners Cleaning Multi Surface Wipes.</t>
  </si>
  <si>
    <t>P10910</t>
  </si>
  <si>
    <t>Cetaphil Men Gentle Cleansing Cloths -  10 Count Bulk</t>
  </si>
  <si>
    <t>Analytical - Cetaphil Men Gentle cleansing cloths_01</t>
  </si>
  <si>
    <t>8OB123CK</t>
  </si>
  <si>
    <t>6OQ4171R12</t>
  </si>
  <si>
    <t>3X Tray 12ct Shipper</t>
  </si>
  <si>
    <t>Analytical - SHIP_NY_44K_100_15.188-12.375-5.125</t>
  </si>
  <si>
    <t>6OQ5032S30</t>
  </si>
  <si>
    <t>30ct Twin Box 12X Case</t>
  </si>
  <si>
    <t>Analytical - SHIP_NY_32K_100_10.438-9.875-9.875</t>
  </si>
  <si>
    <t>6OQ778S25</t>
  </si>
  <si>
    <t>25ct Solo 6X Box 2X Shipper</t>
  </si>
  <si>
    <t>Analytical - SHIP_NY_32K_100_12.375-8.125-5.375</t>
  </si>
  <si>
    <t>2OB123</t>
  </si>
  <si>
    <t>5AB123ST</t>
  </si>
  <si>
    <t>PDIPrevantics Device Swab Box</t>
  </si>
  <si>
    <t>Analytical - Box_NY_0.018SBS_107_10.25-2.375-2.75</t>
  </si>
  <si>
    <t>TT/AB w/friction lock</t>
  </si>
  <si>
    <t>8OP178CK</t>
  </si>
  <si>
    <t>Rite Aid Grapefruit Acne Facial Wipes</t>
  </si>
  <si>
    <t>5EH22018</t>
  </si>
  <si>
    <t>CVS Health Cleansing Cloths 18ct Box</t>
  </si>
  <si>
    <t>5OQ778S25</t>
  </si>
  <si>
    <t>25ct Solo 6X Box</t>
  </si>
  <si>
    <t>Analytical - Box_NY_0.020BC_100_12-3.875-4.375</t>
  </si>
  <si>
    <t>NP8540</t>
  </si>
  <si>
    <t>L'Oreal line trial web</t>
  </si>
  <si>
    <t>Analytical - Web_NP8540</t>
  </si>
  <si>
    <t>Cosmetics</t>
  </si>
  <si>
    <t>specs rev 2.0</t>
  </si>
  <si>
    <t>TR11036A</t>
  </si>
  <si>
    <t>Emulgade Smart/MB</t>
  </si>
  <si>
    <t>Analytical-Chem_NY_Emulgade Smart/MB</t>
  </si>
  <si>
    <t>BASF                                                                                           Dusseldorf, Germany</t>
  </si>
  <si>
    <t>White liquid</t>
  </si>
  <si>
    <t>2.0 - 3.5 @20C</t>
  </si>
  <si>
    <t>0.990 - 1.010 @20C</t>
  </si>
  <si>
    <t>8OM439LUL</t>
  </si>
  <si>
    <t>Oval Reinforsment Label</t>
  </si>
  <si>
    <t>NP9920</t>
  </si>
  <si>
    <t>Analytical - Label_NY_NP9920_2.5625-1.1875</t>
  </si>
  <si>
    <t>TR11037A</t>
  </si>
  <si>
    <t>Zinc PCA</t>
  </si>
  <si>
    <t>Analytical-Chem_NY_Zinc PCA</t>
  </si>
  <si>
    <t>Ajinomoto                                                                              Sao Paulo, Brazil</t>
  </si>
  <si>
    <t>White to off-white powder</t>
  </si>
  <si>
    <t>5.0 - 6.0 (10% aqueous)</t>
  </si>
  <si>
    <t>8.5 - 11.5%</t>
  </si>
  <si>
    <t>A796RTWS</t>
  </si>
  <si>
    <t>Target Medicated 2X48ct Twin Reseal</t>
  </si>
  <si>
    <t>Analytical - Med-Wipe_02H</t>
  </si>
  <si>
    <t>TR11034</t>
  </si>
  <si>
    <t>50gsm BD 25V/25T / 50PET</t>
  </si>
  <si>
    <t>Analytical-Applicator_NY_50gsm BD 25V/25T/50PET</t>
  </si>
  <si>
    <t>0.70mm</t>
  </si>
  <si>
    <t>110 N/50</t>
  </si>
  <si>
    <t>30 N/50</t>
  </si>
  <si>
    <t>109 N/50</t>
  </si>
  <si>
    <t>31 N/50</t>
  </si>
  <si>
    <t>6OB123ST</t>
  </si>
  <si>
    <t>Prevantics Device Swab Strip Case Shipper</t>
  </si>
  <si>
    <t>Analytical - SHIP_NY_32K_100_12.375-10.75-5.75</t>
  </si>
  <si>
    <t>3OP195</t>
  </si>
  <si>
    <t>Spunlaced Embossed Nonwoven - 37.5"</t>
  </si>
  <si>
    <t>Analytical-Applicator_NY_Spunlaced Embossed Nonwoven - 37.5"</t>
  </si>
  <si>
    <t>Smooth, free of hard wrinkles and formation uniform with a big dot embossing pattern</t>
  </si>
  <si>
    <t>37.25 - 37.75 inch</t>
  </si>
  <si>
    <t>40" min</t>
  </si>
  <si>
    <t>3OP197</t>
  </si>
  <si>
    <t>Analytical-Applicator_NY_Spunlaced Embossed Nonwoven -37.5"</t>
  </si>
  <si>
    <t>3OP199</t>
  </si>
  <si>
    <t>Spunlaced Nonwoven - Flat - 37.5"</t>
  </si>
  <si>
    <t>Analytical-Applicator_NY_Spunlaced Nonwoven- Flat - 37.5"</t>
  </si>
  <si>
    <t>TR11036D</t>
  </si>
  <si>
    <t>Mango Extract 217552 PF</t>
  </si>
  <si>
    <t>Analytical-Chem_NY_Mango Extract 217552 PF</t>
  </si>
  <si>
    <t>Fragrance Oils Intl Limited, Manchester, UK</t>
  </si>
  <si>
    <t>Pale yellow to Pale Brown</t>
  </si>
  <si>
    <t>Liquid, free from suspended matter</t>
  </si>
  <si>
    <t>Non-Volatile Matter</t>
  </si>
  <si>
    <t>≥ 1.1%  (TM206)</t>
  </si>
  <si>
    <t>1.385 - 1.400 @20C</t>
  </si>
  <si>
    <t>5OB123CP</t>
  </si>
  <si>
    <t>Analytical - Label_NY_NP9300_1.9375-1.875</t>
  </si>
  <si>
    <t>TR11036B</t>
  </si>
  <si>
    <t>D-Panthenol 75W</t>
  </si>
  <si>
    <t>Analytical-Chem_NY_D-Panthenol 75W</t>
  </si>
  <si>
    <t>Yifan Xinfu Pharmaceuitical Co, Ltd,                                                    Zhejiang China</t>
  </si>
  <si>
    <t>Slightly yellowish or colorless</t>
  </si>
  <si>
    <t>1.466 - 1.475 @ 20C</t>
  </si>
  <si>
    <t>TR11037B</t>
  </si>
  <si>
    <t>Phytosphingosine HCL</t>
  </si>
  <si>
    <t>Analytical-Chem_NY_Phytosphingosine HCL</t>
  </si>
  <si>
    <t>Evonik Industries
(Essen, Germany)</t>
  </si>
  <si>
    <t>2.0% (Max)</t>
  </si>
  <si>
    <t>U15701</t>
  </si>
  <si>
    <t>Cetaphil Men Gentle Cleansing Cloths -  1 Count Packet - Bulk</t>
  </si>
  <si>
    <t>Analytical - Cetaphil Men Gentle cleansing cloths_02</t>
  </si>
  <si>
    <t>0.30 - 0.40mm</t>
  </si>
  <si>
    <t>2000 - 3000</t>
  </si>
  <si>
    <t>29.75" - 30.25"</t>
  </si>
  <si>
    <t>1100 -1700</t>
  </si>
  <si>
    <t>1100 - 1700</t>
  </si>
  <si>
    <t>3OM248</t>
  </si>
  <si>
    <t>Free of hard wrinkles and formation uniform. The embossing pattern is a big dot. Embossing to be wound out.</t>
  </si>
  <si>
    <t>0.72 - 0.88 mm</t>
  </si>
  <si>
    <t>1500-3500</t>
  </si>
  <si>
    <t>370 - 970</t>
  </si>
  <si>
    <t>7.75 - 8.25"</t>
  </si>
  <si>
    <t>4AA86301</t>
  </si>
  <si>
    <t>Analytical-BL_NY_CB Fleet_01AA</t>
  </si>
  <si>
    <t>7D4OA863</t>
  </si>
  <si>
    <t>Lavender Silk Encapsulated Fragrance (myrcene free)</t>
  </si>
  <si>
    <t>Analytical-Chem_NY_Lavender Silk Encapsulated Fragrance (myrcene free)</t>
  </si>
  <si>
    <t>0.9900 - 1.1100 g/ml          (TM202)</t>
  </si>
  <si>
    <t>7E4OA863</t>
  </si>
  <si>
    <t>Lav Silk Stab Mod 2 (myrcene free)</t>
  </si>
  <si>
    <t>Analytical-Chem_NY_Lav Silk Stab Mod 2 (myrcene free)</t>
  </si>
  <si>
    <t>1.4646 - 1.4746</t>
  </si>
  <si>
    <t>0.9672 - 0.9772</t>
  </si>
  <si>
    <t>2AQ810SLI</t>
  </si>
  <si>
    <t>HEB Orchid Make-Up Remover Solo</t>
  </si>
  <si>
    <t>Analytical - Lid_01Q</t>
  </si>
  <si>
    <t>8AP45700</t>
  </si>
  <si>
    <t>CVS Health Instant Hand Sanitizer Wipes 40ct</t>
  </si>
  <si>
    <t>8AP45701</t>
  </si>
  <si>
    <t>400 - 900</t>
  </si>
  <si>
    <t>220 - 680</t>
  </si>
  <si>
    <t>20 - 60%</t>
  </si>
  <si>
    <t>15 - 45%</t>
  </si>
  <si>
    <t>0.50 - 0.65 mm</t>
  </si>
  <si>
    <t>3AQ470-A</t>
  </si>
  <si>
    <t>Analytical-Applicator_NY_Rolls Spunlaced Nonwoven - 37.75"-50gsm</t>
  </si>
  <si>
    <t>May have slight odor when wet</t>
  </si>
  <si>
    <t>Free of hard wrinkles and formation uniform.</t>
  </si>
  <si>
    <t>45 - 55 gsm</t>
  </si>
  <si>
    <t>0.51 - 0.71mm</t>
  </si>
  <si>
    <t>3000 - 7000</t>
  </si>
  <si>
    <t>1100 - 2300</t>
  </si>
  <si>
    <t>45" to 60"</t>
  </si>
  <si>
    <t>3AS004-AT</t>
  </si>
  <si>
    <t>Rolls Spunlaced Nonwoven - 30" - 50gsm</t>
  </si>
  <si>
    <t>Analytical-Applicator_NY_Rolls Spunlaced Nonwoven - 30"-50gsm</t>
  </si>
  <si>
    <t>Free of hard wrinkles and formation uniform</t>
  </si>
  <si>
    <t>29.75 - 30.25"</t>
  </si>
  <si>
    <t>3AS004-MT</t>
  </si>
  <si>
    <t>45 - 55gsm</t>
  </si>
  <si>
    <t>3AS05-AG</t>
  </si>
  <si>
    <t>Rolls Embossed Spunlaced Nonwoven-42"</t>
  </si>
  <si>
    <t>Analytical-Applicator_NY_Rolls Embossed Spunlaced Nonwoven - 42"</t>
  </si>
  <si>
    <t>42.0 - 42.5"</t>
  </si>
  <si>
    <t>3AS006-AT</t>
  </si>
  <si>
    <t>Analytical-Applicator_NY_Rolls Spunlaced Nonwoven - 2X7.5"-57gsm</t>
  </si>
  <si>
    <t>Flat Surface with free of hard wrinkles and lines. Uniform formation and opacity.</t>
  </si>
  <si>
    <t>52 - 62gsm</t>
  </si>
  <si>
    <t>0.50 - 0.70</t>
  </si>
  <si>
    <t>6BA972CK</t>
  </si>
  <si>
    <t>Sani Pro - Table Turners Cleaning Multi-Surface</t>
  </si>
  <si>
    <t>Analytical - SHIP_NY_44K_100_18-8.25-10.25</t>
  </si>
  <si>
    <t>5BJ123BT</t>
  </si>
  <si>
    <t>7ACHE10</t>
  </si>
  <si>
    <t>Vivapur COS 8</t>
  </si>
  <si>
    <t>Analytical-Chem_NY_Vivapur COS 8</t>
  </si>
  <si>
    <t>J. Rettenmaier &amp; Sohne GMBH+Co                                   Rosenberg, Germany</t>
  </si>
  <si>
    <t>U45155</t>
  </si>
  <si>
    <t>K0030</t>
  </si>
  <si>
    <t>Grime Boss 1ct Hand Wipe Bulk Shipper</t>
  </si>
  <si>
    <t>Analytical - Grime Boss 1ct Hand Wipe Bulk Shipper</t>
  </si>
  <si>
    <t>3DQ185</t>
  </si>
  <si>
    <t>Rolls Spunlaced Nonwoven Exfoliating-30.5"-56gsm</t>
  </si>
  <si>
    <t>Analytical-Applicator_NY_Rolls Spunlaced Nonwoven Exfoliating-30.5"-56gsm</t>
  </si>
  <si>
    <t>May have residual Sulfur odor when wet</t>
  </si>
  <si>
    <t>Free of Hard wrinkles and formation uniform with a white raised dot</t>
  </si>
  <si>
    <t>50.4 - 61.6 gsm</t>
  </si>
  <si>
    <t>0.66 - 0.82mm</t>
  </si>
  <si>
    <t>4300 - 6900</t>
  </si>
  <si>
    <t>1660 - 2400</t>
  </si>
  <si>
    <t>30.25" - 30.75"</t>
  </si>
  <si>
    <t>44" to 46"</t>
  </si>
  <si>
    <t>6KQ34540</t>
  </si>
  <si>
    <t>8OP17700</t>
  </si>
  <si>
    <t>Equate Oil Free Cleansing Wipes Reseal.</t>
  </si>
  <si>
    <t>5CJ13724</t>
  </si>
  <si>
    <t>8OA660CS</t>
  </si>
  <si>
    <t>Target Up &amp; Up Extra-Large Cleansing Cloths</t>
  </si>
  <si>
    <t>2AP172</t>
  </si>
  <si>
    <t>CVS Health Oil-Free Acne Cleansing Twlts</t>
  </si>
  <si>
    <t>8AP713RSL</t>
  </si>
  <si>
    <t>2OJ128SLI</t>
  </si>
  <si>
    <t>Analytical - Lid_NY_NP7600_22T</t>
  </si>
  <si>
    <t>5.0 - 10.0</t>
  </si>
  <si>
    <t>D61281</t>
  </si>
  <si>
    <t>Comfort Wipes Singles</t>
  </si>
  <si>
    <t>Analytical - Comfort_02</t>
  </si>
  <si>
    <t>Equate Oil Free Cleansing Wipes 25ct.</t>
  </si>
  <si>
    <t>2OP177</t>
  </si>
  <si>
    <t>2OJ128</t>
  </si>
  <si>
    <t>2AU191</t>
  </si>
  <si>
    <t>2AD725</t>
  </si>
  <si>
    <t>TR11036F</t>
  </si>
  <si>
    <t>Betaine</t>
  </si>
  <si>
    <t>Analytical-Chem_NY_Betaine</t>
  </si>
  <si>
    <t>Free flowing crystals</t>
  </si>
  <si>
    <t>2OU245</t>
  </si>
  <si>
    <t>Cetaphil Cleansing Cloths - Poland</t>
  </si>
  <si>
    <t>TR11036C</t>
  </si>
  <si>
    <t>Tego Cosmo C 250</t>
  </si>
  <si>
    <t>Analytical-Chem_NY_Tego Cosmo C 250</t>
  </si>
  <si>
    <t>0.50% (Max)</t>
  </si>
  <si>
    <t>4AP44501</t>
  </si>
  <si>
    <t>Analytical - BL_NY_AntiBac_01D</t>
  </si>
  <si>
    <t>Faint citrus/Alcohol</t>
  </si>
  <si>
    <t>5AJ128BT</t>
  </si>
  <si>
    <t>5BF206R30</t>
  </si>
  <si>
    <t>CVS Beauty 360 Hydrating Daily Facial Cloths</t>
  </si>
  <si>
    <t>Analytical - Box_NY_0.018SBS_122_3.375-3.125-4.9375</t>
  </si>
  <si>
    <t>5BU19101</t>
  </si>
  <si>
    <t>445-A</t>
  </si>
  <si>
    <t>5NB40600</t>
  </si>
  <si>
    <t>6GA580FW</t>
  </si>
  <si>
    <t>6LB40600</t>
  </si>
  <si>
    <t>2AJ123</t>
  </si>
  <si>
    <t>2OP178</t>
  </si>
  <si>
    <t>Rite Aid - daylogic Oil-Free Cleansing Wipes</t>
  </si>
  <si>
    <t>7O4OA911</t>
  </si>
  <si>
    <t>Zinc Sulfate Heptahydrate</t>
  </si>
  <si>
    <t>Analytical-Chem_NY_Zinc Sulfate Heptahydrate</t>
  </si>
  <si>
    <t>EMD Chemicals, Philadelphia, PA</t>
  </si>
  <si>
    <t>8AP457CK</t>
  </si>
  <si>
    <t>CVS Hand Sanitizing Cup Holder Case label</t>
  </si>
  <si>
    <t>2AP713</t>
  </si>
  <si>
    <t>B123ST</t>
  </si>
  <si>
    <r>
      <t xml:space="preserve">Prevantics </t>
    </r>
    <r>
      <rPr>
        <vertAlign val="superscript"/>
        <sz val="9"/>
        <color indexed="8"/>
        <rFont val="Arial"/>
        <family val="2"/>
      </rPr>
      <t>TM</t>
    </r>
    <r>
      <rPr>
        <sz val="9"/>
        <color indexed="8"/>
        <rFont val="Arial"/>
        <family val="2"/>
      </rPr>
      <t xml:space="preserve"> Device Swab Strip, (3.15% w/v CHG &amp; 70% v/v IPA)</t>
    </r>
  </si>
  <si>
    <t xml:space="preserve">Analytical - Chlorascrub_01D
</t>
  </si>
  <si>
    <t>D24780</t>
  </si>
  <si>
    <t>STR Soothe Wipe 3's 9A9L8AA</t>
  </si>
  <si>
    <t>Analytical - STR Soothe_01</t>
  </si>
  <si>
    <t>3OP134</t>
  </si>
  <si>
    <t>35gsm Stora Flat - 30"</t>
  </si>
  <si>
    <t>Analytical-Applicator_NY_35gsm Stora Flat - 30"</t>
  </si>
  <si>
    <t>Smooth,  free of hard wrinkles and formation uniform</t>
  </si>
  <si>
    <t>31.5 - 38.5 gsm</t>
  </si>
  <si>
    <t>29.875" - 30.125"</t>
  </si>
  <si>
    <t>40" - 46"</t>
  </si>
  <si>
    <t>4AFCL05</t>
  </si>
  <si>
    <t>Radiant Facial Solution (03/16)</t>
  </si>
  <si>
    <t>Analytical - BL_NY_Facial_01W</t>
  </si>
  <si>
    <t>0.656 - 0.802     (TM394)</t>
  </si>
  <si>
    <t>0.116 - 0.138      (NPTM 394)</t>
  </si>
  <si>
    <t>0.056 - 0.069</t>
  </si>
  <si>
    <t>4AFCL06</t>
  </si>
  <si>
    <t>Natural Facial Unscented (03/16)</t>
  </si>
  <si>
    <t>Analytical - BL_NY_Facial_01X</t>
  </si>
  <si>
    <t>0.129 - 0.147      (NPTM 394)</t>
  </si>
  <si>
    <t>2NS428</t>
  </si>
  <si>
    <t>7ACHE07</t>
  </si>
  <si>
    <t>Night Calming FCL Fragrance Symrise734732</t>
  </si>
  <si>
    <t>Analytical-Chem_NY_Night Calming FCL Fragrance Symrise 734732</t>
  </si>
  <si>
    <t>Symrise,                                                                              300 North Street, Teterboro, NJ 07608</t>
  </si>
  <si>
    <t>Pale yellow to yellow</t>
  </si>
  <si>
    <t>Close match to standard Spectrum</t>
  </si>
  <si>
    <t>1.4420 - 1.4520 (@25 C)</t>
  </si>
  <si>
    <t>1.0430 - 1.0530    (@ 25C)</t>
  </si>
  <si>
    <t>4AFEM01</t>
  </si>
  <si>
    <t>Dispersible Summer's Eve Island Splash NBE</t>
  </si>
  <si>
    <t>Analytical - BL_NY_Summer's Eve Island splash</t>
  </si>
  <si>
    <t>0.810 - 0.990           (NPTM 395)</t>
  </si>
  <si>
    <t>0.486 - 0.594    (NPTM 395)</t>
  </si>
  <si>
    <t>Drug
1. Neck OD = Neck OD ("E")  2. Canister Height OD= Total Height                                                  Skip Lot Release added as new analyte</t>
  </si>
  <si>
    <t>Analytical - Canister_04A      Analytical - Reduced Testing_NY_Canister      Analytical - Skip Lot Relrase_NY_2DP710LB</t>
  </si>
  <si>
    <t>Drug
1.Canister Height OD=Total Height OD  2. 2AP617 Spec used     3. NP8800 used for label           Skip Lot Release added as new analyte</t>
  </si>
  <si>
    <t>Drug                                                 Skip Lot Release added as new analyte</t>
  </si>
  <si>
    <t>Analytical - Canister_04A      Analytical - Reduced Testing_NY_Canister      Analytical - Skip Lot Relrase_NY_2OP527LB</t>
  </si>
  <si>
    <t>Analytical - Canister_02A      Analytical - Reduced Testing_NY_Canister      Analytical - Skip Lot Relrase_NY_2OQ797</t>
  </si>
  <si>
    <t>2AP225</t>
  </si>
  <si>
    <t>Analytical - Web_NP8512_14.5</t>
  </si>
  <si>
    <t>2AP382</t>
  </si>
  <si>
    <t>3XP134</t>
  </si>
  <si>
    <t>35gsm Stora Flat - 36"</t>
  </si>
  <si>
    <t>Analytical-Applicator_NY_35gsm Stora Flat - 36"</t>
  </si>
  <si>
    <t>35.875" - 36.125"</t>
  </si>
  <si>
    <t>3AD03-PS</t>
  </si>
  <si>
    <t>60 gsm Dispersible - 7"</t>
  </si>
  <si>
    <t>Analytical-Applicator_NY_60 gsm Dispersible - 7"</t>
  </si>
  <si>
    <t>122cm - 128cm</t>
  </si>
  <si>
    <t>85%  minimum</t>
  </si>
  <si>
    <t>2CA580SLI</t>
  </si>
  <si>
    <t>Table Turners Cleaning Multi-Surface Wipes</t>
  </si>
  <si>
    <t>Analytical - Lid_01R</t>
  </si>
  <si>
    <t>8BH128CK</t>
  </si>
  <si>
    <t>CVS Hand Sanitizer Wipes Packet Case Label</t>
  </si>
  <si>
    <t>8OU127CK</t>
  </si>
  <si>
    <t>Grime Boss Fishing Wipes 1ct &amp; Coupon</t>
  </si>
  <si>
    <t>8OU591CK</t>
  </si>
  <si>
    <t>Grime Boss Scented 1ct &amp; Coupon Case Label</t>
  </si>
  <si>
    <t>8OU621CK</t>
  </si>
  <si>
    <t>Grime Boss Real Tree Unsce. 1ct &amp; Coupon</t>
  </si>
  <si>
    <t>6OM525S72</t>
  </si>
  <si>
    <t>72ct 12X Baby Shipper</t>
  </si>
  <si>
    <t>Analytical - SHIP_NY_32K_100_13.75-8.5-10.75</t>
  </si>
  <si>
    <t>2OU591</t>
  </si>
  <si>
    <t>Grime Boss Wipes</t>
  </si>
  <si>
    <t>6OM616TC</t>
  </si>
  <si>
    <t>P17725</t>
  </si>
  <si>
    <t>Equate CDA Oil-Free Pink Grapefruit Cleansing Wipes 25ct</t>
  </si>
  <si>
    <t xml:space="preserve">SANI HANDS XL CANISTER - 300CT     </t>
  </si>
  <si>
    <t>62.6 - 72.0
(TM314)</t>
  </si>
  <si>
    <t>0.875 - 0.923</t>
  </si>
  <si>
    <t>2AJ190</t>
  </si>
  <si>
    <t>2AJ324</t>
  </si>
  <si>
    <t>2LB406</t>
  </si>
  <si>
    <t>2CD333</t>
  </si>
  <si>
    <t>2OJ130</t>
  </si>
  <si>
    <t>Cetaphil Gentle Skin Cleansing Wipes 25ct Saudi Arabia</t>
  </si>
  <si>
    <t>Light yellow to amber liquid</t>
  </si>
  <si>
    <t>Supplier certified on COA as meets odor specification or of Characteristic odor</t>
  </si>
  <si>
    <t>5OP195TY</t>
  </si>
  <si>
    <t>Analytical -Tray_NY_274-145-44</t>
  </si>
  <si>
    <t>dimensions in mm</t>
  </si>
  <si>
    <t>17.5 - 21.3</t>
  </si>
  <si>
    <t>5OP197TY</t>
  </si>
  <si>
    <t>Analytical -Tray_NY_305-136-41</t>
  </si>
  <si>
    <t>Preparation H Wipes Bulk Canada F00573049002</t>
  </si>
  <si>
    <t>5AJ130BT</t>
  </si>
  <si>
    <t>5BJ190BT</t>
  </si>
  <si>
    <t>5CH12824</t>
  </si>
  <si>
    <t>198-B</t>
  </si>
  <si>
    <t>5OQ999TR</t>
  </si>
  <si>
    <t>30ct / 36ct Tray</t>
  </si>
  <si>
    <t>Analytical - Box_NY_0.020BC_301_3.7500-8.375-4.4375</t>
  </si>
  <si>
    <t>6EM225XT</t>
  </si>
  <si>
    <t>3OA630A</t>
  </si>
  <si>
    <t>Analytical - Applicator_NY_8" Embossed Spunlaced Nonwoven</t>
  </si>
  <si>
    <t>Smooth, free of hard wrinkles and formation uniform with big dot embossing pattern</t>
  </si>
  <si>
    <t>2720 - 3680</t>
  </si>
  <si>
    <t>680 - 920</t>
  </si>
  <si>
    <t>45 inch</t>
  </si>
  <si>
    <t>Analytical - SHIP_NY_32K_201_42.50-33.25-3.000</t>
  </si>
  <si>
    <t>D/C Click-Lock Tray</t>
  </si>
  <si>
    <t>6AA641TC</t>
  </si>
  <si>
    <t>Generic Cap 47.25X34.75X3.00</t>
  </si>
  <si>
    <t>Analytical - SHIP_NY_32K_201_47.25-34.75-3.000</t>
  </si>
  <si>
    <t>8AH220CK</t>
  </si>
  <si>
    <t>CVS Cleansing Cloths for Sensitive Skin</t>
  </si>
  <si>
    <t>6AA445S42</t>
  </si>
  <si>
    <t>42CT 12X Solo Shipper</t>
  </si>
  <si>
    <t>Analytical - SHIP_NY_32K_100_13-7-7.875</t>
  </si>
  <si>
    <t>6OQ50720</t>
  </si>
  <si>
    <t>20CT 36X Crossfold Shipper</t>
  </si>
  <si>
    <t>Analytical - SHIP_NY_32K_100_12.00-9.00-12.50</t>
  </si>
  <si>
    <t>6OM521S64</t>
  </si>
  <si>
    <t>64CT 12X Baby Shipper</t>
  </si>
  <si>
    <t>Analytical - SHIP_NY_32K_100_13.75-8.5-9.5</t>
  </si>
  <si>
    <t>J12825</t>
  </si>
  <si>
    <t>Cetaphil Cleansing Cloths Middle East - 25 Count</t>
  </si>
  <si>
    <t>Analytical - Cetaphil cleansing cloths ME_01</t>
  </si>
  <si>
    <t>U24501</t>
  </si>
  <si>
    <t>Cetaphil Cleansing Cloths Poland - 1 Count - Bulk</t>
  </si>
  <si>
    <t>Analytical - Cetaphil cleansing cloths Poland_01</t>
  </si>
  <si>
    <t>SR11083</t>
  </si>
  <si>
    <t>BTC 1210 - 80%</t>
  </si>
  <si>
    <t>Analytical-Chem_NY_BTC 1210-80%</t>
  </si>
  <si>
    <t>Clear, Yellow Liquid, FFM</t>
  </si>
  <si>
    <t>6.0 - 8.5 (10% in water)</t>
  </si>
  <si>
    <t>80.0 - 82.0</t>
  </si>
  <si>
    <t>SR11084</t>
  </si>
  <si>
    <t>Surfonic L12-6</t>
  </si>
  <si>
    <t>Analytical-Chem_NY_Surfonic L12-6_02</t>
  </si>
  <si>
    <t>6 months / 23 months</t>
  </si>
  <si>
    <t>Pass (Clear Liquid)</t>
  </si>
  <si>
    <t>4.5 - 7.0</t>
  </si>
  <si>
    <t>8AP176RSL</t>
  </si>
  <si>
    <t>Target Up &amp; Up Cleans Wipes Reseal</t>
  </si>
  <si>
    <t>8OP24301</t>
  </si>
  <si>
    <t>PDI Sani-Cloth Bleach Canister Label</t>
  </si>
  <si>
    <t>5BJ324BT</t>
  </si>
  <si>
    <t>5BJ200BT</t>
  </si>
  <si>
    <t>U12950</t>
  </si>
  <si>
    <t>Grime Boss 1ct Black &amp; Gold + $1 Coupon Bulk Tray/Shipper</t>
  </si>
  <si>
    <t>Analytical - Grime Boss 1ct Black &amp; Gold_01</t>
  </si>
  <si>
    <t>2AJ123SLI</t>
  </si>
  <si>
    <t>Analytical - Lid_NY_NP7600_22U</t>
  </si>
  <si>
    <t>2AJ190SLI</t>
  </si>
  <si>
    <t>Analytical - Lid_NY_NP7600_22V</t>
  </si>
  <si>
    <t>2AJ200SLI</t>
  </si>
  <si>
    <t>Analytical - Lid_NY_NP7600_22W</t>
  </si>
  <si>
    <t>2AJ324SLI</t>
  </si>
  <si>
    <t>Analytical - Lid_NY_NP7600_22X</t>
  </si>
  <si>
    <t>2OJ130SLI</t>
  </si>
  <si>
    <t>Analytical - Lid_NY_NP7600_22Y</t>
  </si>
  <si>
    <t>ECOLAB - Eco-Wipe Case Label</t>
  </si>
  <si>
    <t>Analytical - Label_NY_NP7030_8.5-6.5</t>
  </si>
  <si>
    <t>Analytical - Lid_19AA</t>
  </si>
  <si>
    <t>2AP308SLI</t>
  </si>
  <si>
    <t>Aveeno Ultra- Calming  Makeup Removing Wipes</t>
  </si>
  <si>
    <t>54 mm</t>
  </si>
  <si>
    <t>73 mm</t>
  </si>
  <si>
    <t>52 mm</t>
  </si>
  <si>
    <t>56 mm</t>
  </si>
  <si>
    <t>71 mm</t>
  </si>
  <si>
    <t>75 mm</t>
  </si>
  <si>
    <t>2BA585SLI</t>
  </si>
  <si>
    <t>Aveeno Ultra-Calming Sensitive Skin MUR Wipes</t>
  </si>
  <si>
    <t>Analytical - Lid_19AB</t>
  </si>
  <si>
    <t>2AP260</t>
  </si>
  <si>
    <t>2BH128</t>
  </si>
  <si>
    <t>2GA580</t>
  </si>
  <si>
    <t>6AP24684</t>
  </si>
  <si>
    <t>PDI Sani-Cloth Bleach Extra large Shipper</t>
  </si>
  <si>
    <t>Sani Wipe No Rinse Solution</t>
  </si>
  <si>
    <t>5.40 - 7.25</t>
  </si>
  <si>
    <t>6CP23872</t>
  </si>
  <si>
    <t>6DD33333</t>
  </si>
  <si>
    <t>8AP225CK</t>
  </si>
  <si>
    <t>8AP12600</t>
  </si>
  <si>
    <t>ECOLAB - Eco-Wipe 100ct Front Label</t>
  </si>
  <si>
    <t>Analytical - Label_NY_NP7200_5.8125-6.5</t>
  </si>
  <si>
    <t>8AP12601</t>
  </si>
  <si>
    <t>ECOLAB - Eco-Wipe 100ct Back Label</t>
  </si>
  <si>
    <t>6OA507S40</t>
  </si>
  <si>
    <t>40Ct 12X Baby Shipper</t>
  </si>
  <si>
    <t>Analytical - SHIP_NY_32K_100_13.75-8.5-6.75</t>
  </si>
  <si>
    <t>5OA594TR</t>
  </si>
  <si>
    <t>48ct Medicated 4X Tray</t>
  </si>
  <si>
    <t>Analytical - Box_NY_0.020CCNB_300_8-3.375-5.625</t>
  </si>
  <si>
    <t>OT/AB</t>
  </si>
  <si>
    <t>P24684</t>
  </si>
  <si>
    <t>PDI Sani-Cloth Bleach XL Canister CANADA</t>
  </si>
  <si>
    <t>Analytical - Bleach_NY_01D</t>
  </si>
  <si>
    <t>2AP225SLI</t>
  </si>
  <si>
    <t>Walmart Equate 40ct Grapefruit Acne</t>
  </si>
  <si>
    <t>Analytical - Lid_19AC</t>
  </si>
  <si>
    <t>2AQ412R</t>
  </si>
  <si>
    <t>CVS Pharmacy Age Defying Towelettes 30ct</t>
  </si>
  <si>
    <t>2AM3371R</t>
  </si>
  <si>
    <t>Baby Life Ultra Soft 72ct Baby Wipes</t>
  </si>
  <si>
    <t>Analytical - Web_NP8535_15</t>
  </si>
  <si>
    <t>2AA3341R</t>
  </si>
  <si>
    <t>Baby Life Sensitive 40ct Baby Wipes</t>
  </si>
  <si>
    <t>8OQ432DSP</t>
  </si>
  <si>
    <t>Up &amp; UP Beauty Beacon 30ct Make-Up Remvr.</t>
  </si>
  <si>
    <t>8OQ432KS4</t>
  </si>
  <si>
    <t>2AA571SLI</t>
  </si>
  <si>
    <t>Balea Kids Toddler Moist Wipes Solo</t>
  </si>
  <si>
    <t>Analytical - Lid_01S</t>
  </si>
  <si>
    <t>2AA572SLI</t>
  </si>
  <si>
    <t>Analytical - Lid_01T</t>
  </si>
  <si>
    <t>2AA572R</t>
  </si>
  <si>
    <t>Balea Toddler Flushable Moist Wipes - Girl</t>
  </si>
  <si>
    <t>6OA612R3B</t>
  </si>
  <si>
    <t>4X Bag Shipper 3X48 Toddler</t>
  </si>
  <si>
    <t>Analytical - SHIP_NY_32K_100_9-7-9</t>
  </si>
  <si>
    <t>2OU621</t>
  </si>
  <si>
    <t>Grime Boss Realtree Wipes</t>
  </si>
  <si>
    <t>2OU127</t>
  </si>
  <si>
    <t>Grime Boss Fishing Wipes 1ct.</t>
  </si>
  <si>
    <t>6OU141TY</t>
  </si>
  <si>
    <t>Grime Boss Fishing Wipes Tray</t>
  </si>
  <si>
    <t>Analytical - SHIP_NY_32White_203_6.5-9.625-4.5</t>
  </si>
  <si>
    <t>Fold Over Tray w/header</t>
  </si>
  <si>
    <t>6OU133TY</t>
  </si>
  <si>
    <t>Grime Boss Realtree Surface &amp; Hand Wipes Tray</t>
  </si>
  <si>
    <t>6OU129TY</t>
  </si>
  <si>
    <t>Grime Boss  Surface &amp; Hand Wipes Tray</t>
  </si>
  <si>
    <t>5OQ028SL</t>
  </si>
  <si>
    <t>6X25ct Target Make-Up Remover Sleeve</t>
  </si>
  <si>
    <t>Analytical - Box_NY_0.020BC_220_5.0625-4.3125-10</t>
  </si>
  <si>
    <t>5OQ028TR</t>
  </si>
  <si>
    <t>6X25ct Make-Up Remover Tray</t>
  </si>
  <si>
    <t>Analytical - Box_NY_0.020CCNB_300_5-10-4.25</t>
  </si>
  <si>
    <t>4OP25301</t>
  </si>
  <si>
    <t>0.58 - 0.64</t>
  </si>
  <si>
    <t>1.8 - 2.2 (TM 384)</t>
  </si>
  <si>
    <t>4AQ02801</t>
  </si>
  <si>
    <t>Improved Makeup Remover (03/2016)</t>
  </si>
  <si>
    <t>Analytical - BL_NY_Imp MUR_01</t>
  </si>
  <si>
    <t>White to off-White Liquid</t>
  </si>
  <si>
    <t xml:space="preserve"> Floral - Type</t>
  </si>
  <si>
    <t>0.010 - 0.017 (TM 397)</t>
  </si>
  <si>
    <t>0.63 - 0.77 (TM 397)</t>
  </si>
  <si>
    <t>Information only</t>
  </si>
  <si>
    <t>5OQ635BX</t>
  </si>
  <si>
    <t>30ct Solo 6X Box</t>
  </si>
  <si>
    <t>Analytical - Box_NY_0.020BC_100_13.75-3.875-4.625</t>
  </si>
  <si>
    <t>6AP24372</t>
  </si>
  <si>
    <t>PDI Sani-Cloth Bleach Shipper</t>
  </si>
  <si>
    <t>6OQ635S30</t>
  </si>
  <si>
    <t>30ct Solo 6/Box 2/Shipper</t>
  </si>
  <si>
    <t>Analytical - SHIP_NY_40K_100_14.25-8.25-5</t>
  </si>
  <si>
    <t>6OA732S60</t>
  </si>
  <si>
    <t>MTT 60ct 8.3X Bundle</t>
  </si>
  <si>
    <t>Analytical - SHIP_NY_32K_100_17.25-7-11</t>
  </si>
  <si>
    <t>6OA203R42</t>
  </si>
  <si>
    <t>48 / 42ct 12X MTT Shipper</t>
  </si>
  <si>
    <t>Analytical - SHIP_NY_32K_100_13-7-6</t>
  </si>
  <si>
    <t>2AG306</t>
  </si>
  <si>
    <t>Grime Boss Basics Wet Sweeper Cloths 6ct Pilfer</t>
  </si>
  <si>
    <t>Analytical - Web_NP9503_26</t>
  </si>
  <si>
    <t>Clear, with copy per approved print spec.</t>
  </si>
  <si>
    <t>Seal Initiation @275F, 40psi,0.05sec</t>
  </si>
  <si>
    <t>Sample must peel apart and show stress whitening</t>
  </si>
  <si>
    <t>6OQ701BK</t>
  </si>
  <si>
    <t>25ct Bulk 60X Case</t>
  </si>
  <si>
    <t>Analytical - SHIP_NY_44K_100_19.625-9.25-10.75</t>
  </si>
  <si>
    <t>5OA594SL</t>
  </si>
  <si>
    <t>Sleeve For Tray TrayM015V00</t>
  </si>
  <si>
    <t>Analytical - Box_NY_0.020BC_200_8-3.438-5.688</t>
  </si>
  <si>
    <t>0.006 - 0.014 (TM399)</t>
  </si>
  <si>
    <t>D17748</t>
  </si>
  <si>
    <t>Lifebrand 48 count Travel Wipes</t>
  </si>
  <si>
    <t>Analytical - NY_Lifebrand_01</t>
  </si>
  <si>
    <t>Fresh Linen</t>
  </si>
  <si>
    <t>U13350</t>
  </si>
  <si>
    <t>Grime Boss 1ct Real Tree + $1 Coupon Bulk</t>
  </si>
  <si>
    <t>Analytical - Grime Boss 1ct Real Tree_01</t>
  </si>
  <si>
    <t>K0031</t>
  </si>
  <si>
    <t>U14150</t>
  </si>
  <si>
    <t>Grime Boss 1ct Fishing Wipe + $1 Coupon Bulk Tray/Shipper</t>
  </si>
  <si>
    <t>Analytical - Grime Boss 1ct Fishing_01</t>
  </si>
  <si>
    <t>5OP037TY</t>
  </si>
  <si>
    <t>Analytical -Tray_NY_167-157-30/45</t>
  </si>
  <si>
    <t>U62100</t>
  </si>
  <si>
    <t>Grime Boss 1ct Real Tree + $1 Coupon Bulk Shipper</t>
  </si>
  <si>
    <t>Analytical - Grime Boss 1ct Real Tree_02</t>
  </si>
  <si>
    <t>U59100</t>
  </si>
  <si>
    <t>Grime Boss 1ct Black &amp; Gold + $1 Coupon Bulk Shipper</t>
  </si>
  <si>
    <t>Analytical - Grime Boss 1ct Black &amp; Gold_02</t>
  </si>
  <si>
    <t>U12700</t>
  </si>
  <si>
    <t>Grime Boss 1ct Fishing Wipe + $1 Coupon Bulk Shipper</t>
  </si>
  <si>
    <t>Analytical - Grime Boss 1ct Fishing_02</t>
  </si>
  <si>
    <t>5OQ808SL</t>
  </si>
  <si>
    <t>6X25ct Detox Sleeve</t>
  </si>
  <si>
    <t>Analytical - Box_NY_0.020BC_220_4.4375-3.375-9</t>
  </si>
  <si>
    <t>5OA447SL</t>
  </si>
  <si>
    <t>3 X 42ct MTT Tray Sleeve</t>
  </si>
  <si>
    <t>Analytical - Box_NY_0.020BC_220_4.0625-7.0625-6.5</t>
  </si>
  <si>
    <t>TR11020</t>
  </si>
  <si>
    <t>Dermira Trial Web TR11020</t>
  </si>
  <si>
    <t>5AQ499SL</t>
  </si>
  <si>
    <t>Sleeve For Tray TrayM017V00</t>
  </si>
  <si>
    <t>Analytical - Box_NY_0.020BC_200_6-4.438-4.063</t>
  </si>
  <si>
    <t>5AQ499TR</t>
  </si>
  <si>
    <t>25ct 3X Facial Horizontal Tray</t>
  </si>
  <si>
    <t>Analytical - Box_NY_0.020CCNB_300_6-4.375-4</t>
  </si>
  <si>
    <t>2AJ200</t>
  </si>
  <si>
    <t>0.006 - 0.014  (TM 399)</t>
  </si>
  <si>
    <t>7D4OUXP1</t>
  </si>
  <si>
    <t>R&amp;D Glycopyrronium Tosylate Monohydrate</t>
  </si>
  <si>
    <t>Analytical-Chem_NY_Glycopyrronium Tosylate Monohydrate_02</t>
  </si>
  <si>
    <t>5AJ230BT</t>
  </si>
  <si>
    <t>6AP45520TK</t>
  </si>
  <si>
    <t>NNC Antibacterial Hand Wipes  Shipper</t>
  </si>
  <si>
    <t>Analytical - SHIP_NY_44K_100_12.625-9.875-5.125</t>
  </si>
  <si>
    <t>3AM758</t>
  </si>
  <si>
    <t>Rolls Embossed Spunlaced Nonwoven - 55gsm - 8"</t>
  </si>
  <si>
    <t xml:space="preserve">Analytical - Applicator_NY_Rolls Embossed Spunlaced Nonwoven - 55gsm - 8" </t>
  </si>
  <si>
    <t>3100 - 5100</t>
  </si>
  <si>
    <t>700 - 1700</t>
  </si>
  <si>
    <t>7.938 - 8.125"</t>
  </si>
  <si>
    <t>Smooth, free of hard wrinkles and formation uniform with a squares and animal pattern</t>
  </si>
  <si>
    <t>3AM857</t>
  </si>
  <si>
    <t>Smooth, free of hard wrinkles and formation uniform with a mga dot embossing pattern</t>
  </si>
  <si>
    <t>3AM757</t>
  </si>
  <si>
    <t xml:space="preserve">Analytical - Applicator_NY_Rolls Embossed Spunlaced Nonwoven - 55gsm - 2X8" </t>
  </si>
  <si>
    <t>0.65 - 0.95 mm</t>
  </si>
  <si>
    <t>200mm - 210mm</t>
  </si>
  <si>
    <t>P24372</t>
  </si>
  <si>
    <t>Sani-Cloth Bleach Large Canister CANADA</t>
  </si>
  <si>
    <t>Analytical - Bleach_NY_01E</t>
  </si>
  <si>
    <t>3AM819</t>
  </si>
  <si>
    <t>Rolls Embossed Spunlaced Nonwoven - 55gsm - 2X8"</t>
  </si>
  <si>
    <t>8OP24300</t>
  </si>
  <si>
    <t>0.006" - 0.009"</t>
  </si>
  <si>
    <t>39" - 40"</t>
  </si>
  <si>
    <t>3OH250</t>
  </si>
  <si>
    <t>Paper Crepe 23 lb., 10 3/4"</t>
  </si>
  <si>
    <t xml:space="preserve">Analytical - Applicator_NY_Paper Crepe 23 lb., 10 3/4"
</t>
  </si>
  <si>
    <t>8OP24600</t>
  </si>
  <si>
    <t>PDI Sani-Cloth Bleach Extra Large</t>
  </si>
  <si>
    <t>NEUTROGENA DEEP CLEAR MUR - CANADA</t>
  </si>
  <si>
    <t>0.43-0.55
(TM891)</t>
  </si>
  <si>
    <t>2OA662R</t>
  </si>
  <si>
    <t>Grime Boss Surface &amp; Hand Wipes 24ct.</t>
  </si>
  <si>
    <t>Analytical - Web_NP8535_11.5</t>
  </si>
  <si>
    <t>2CQ349R</t>
  </si>
  <si>
    <t>CVS Health Facial Cleansing Twlts. 25ct</t>
  </si>
  <si>
    <t>Analytical - Web_NP8530_12.25</t>
  </si>
  <si>
    <t>12.1875- 12.3125</t>
  </si>
  <si>
    <t>2AJ137</t>
  </si>
  <si>
    <t>Fleet Rectal Care Pain Relief Wipes 24ct</t>
  </si>
  <si>
    <t>Analytical - Web_NP8504_10.25</t>
  </si>
  <si>
    <t>10.1875- 10.3125</t>
  </si>
  <si>
    <t>2CQ024R</t>
  </si>
  <si>
    <t>CVS Beauty 360 Gentle Makeup Remover Twlts.</t>
  </si>
  <si>
    <t>4DQ51601</t>
  </si>
  <si>
    <t>Improved Hydrating MUR (03/2016)</t>
  </si>
  <si>
    <t>Analytical - BL_NY_Imp MUR_02</t>
  </si>
  <si>
    <t>2BH220</t>
  </si>
  <si>
    <t>CVS Health Cleansing Cloths</t>
  </si>
  <si>
    <t>4DQ46701</t>
  </si>
  <si>
    <t>Improved Night Calming MUR (03/2016)</t>
  </si>
  <si>
    <t xml:space="preserve"> Lavender/Floral - Type</t>
  </si>
  <si>
    <t>Analytical - BL_NY_Imp MUR_03</t>
  </si>
  <si>
    <t>4ABBY04</t>
  </si>
  <si>
    <t>Target Fragrance Free Baby Solution</t>
  </si>
  <si>
    <t>Analytical - BL_NY_Unscented Baby Formula - 01D</t>
  </si>
  <si>
    <t>0.660 - 0.780            (NPTM 395)</t>
  </si>
  <si>
    <t>4ABBY05</t>
  </si>
  <si>
    <t>Target Scented Baby Solution</t>
  </si>
  <si>
    <t>Analytical - BL_NY_Scented Baby Formula - 01E</t>
  </si>
  <si>
    <t>4ABBY06</t>
  </si>
  <si>
    <t>Target Sensitive Skin Baby Solution</t>
  </si>
  <si>
    <t>Analytical - BL_NY_Unscented Baby Formula - 01F</t>
  </si>
  <si>
    <t>4APER01</t>
  </si>
  <si>
    <t>Field Wipe Solution</t>
  </si>
  <si>
    <t>Analytical-BL_NY_Field Wipe_01</t>
  </si>
  <si>
    <t>5.1 - 5.4  @25C</t>
  </si>
  <si>
    <t>6AM521S64</t>
  </si>
  <si>
    <t>Analytical - SHIP_NY_44K_100_13.75-8.5-9.5</t>
  </si>
  <si>
    <t>6AA507S40</t>
  </si>
  <si>
    <t>Analytical - SHIP_NY_44K_100_13.75-8.5-6.75</t>
  </si>
  <si>
    <t>A743S48</t>
  </si>
  <si>
    <t>Target Up&amp;Up 48ct Medicated Solo</t>
  </si>
  <si>
    <t>Analytical - Med-Wipe_02I</t>
  </si>
  <si>
    <t>G0059</t>
  </si>
  <si>
    <t>Q027SA1</t>
  </si>
  <si>
    <t>SA Target Sensitive MUR 1/25 RSL</t>
  </si>
  <si>
    <t>2BU351</t>
  </si>
  <si>
    <t>Dermira Web 1ct.</t>
  </si>
  <si>
    <t>4AFCL02</t>
  </si>
  <si>
    <t>Detoxifying Facial Natural Fragrance</t>
  </si>
  <si>
    <t>TR 11501</t>
  </si>
  <si>
    <t>Nivea For Men</t>
  </si>
  <si>
    <t>Analytical - BL_NY_Facial_01Y</t>
  </si>
  <si>
    <t>Thin, Clear Yellow Liquid</t>
  </si>
  <si>
    <t>Strong Musky Scent</t>
  </si>
  <si>
    <t>0.853 - 0.943     (TM394)</t>
  </si>
  <si>
    <t>Analytical - BL_NY_Facial_01Z</t>
  </si>
  <si>
    <t>Woodsy Herbal/Conforms to Standard</t>
  </si>
  <si>
    <t>5AP169BT</t>
  </si>
  <si>
    <t>TR-11020B</t>
  </si>
  <si>
    <t>Dermira Trial Web TR-11020B</t>
  </si>
  <si>
    <t>8OQ601RSL</t>
  </si>
  <si>
    <t>Rite Aid - daylogic Makeup Rmvr. Cleans. Twlts.</t>
  </si>
  <si>
    <t>Analytical - Label_NY_NP9802_2.874-3.3465</t>
  </si>
  <si>
    <t>NP9802</t>
  </si>
  <si>
    <t>A743S96</t>
  </si>
  <si>
    <t>Target Up &amp; Up 96ct Twin Box Medicated Solo</t>
  </si>
  <si>
    <t>Analytical - Med-Wipe_02J</t>
  </si>
  <si>
    <t>66 gsm Dispersible - 28.5"</t>
  </si>
  <si>
    <t>0.50 - 0.65 mm (Vendor COA)</t>
  </si>
  <si>
    <t>80 minimum</t>
  </si>
  <si>
    <t>apecs rev 1.0</t>
  </si>
  <si>
    <t>2AJ230</t>
  </si>
  <si>
    <t>2AP176</t>
  </si>
  <si>
    <t>5BJ170BT</t>
  </si>
  <si>
    <t>6CP44584</t>
  </si>
  <si>
    <t>Sani Professional - Sani Hands Antibac. Wipes.</t>
  </si>
  <si>
    <t>7ACHE01</t>
  </si>
  <si>
    <t>Lamesoft PO 65</t>
  </si>
  <si>
    <t>Analytical-Chem_NY_Lamesoft PO 65</t>
  </si>
  <si>
    <t xml:space="preserve"> BASF Corp, Ludwigshafen, Germany   </t>
  </si>
  <si>
    <t>Paste, Pasty</t>
  </si>
  <si>
    <t>Close match to Standard</t>
  </si>
  <si>
    <t>3.0 - 4.0 (5% in water)</t>
  </si>
  <si>
    <t>7ACHE02</t>
  </si>
  <si>
    <t>Caprylic/Capric Triglyceride</t>
  </si>
  <si>
    <t>Analytical-Chem_NY_Caprylic/Capric Triglyceride</t>
  </si>
  <si>
    <t>Slightly Yellowish</t>
  </si>
  <si>
    <t>7ACHE03</t>
  </si>
  <si>
    <t>Bahama Wave 12-15-66665</t>
  </si>
  <si>
    <t>Analytical-Chem_NY_Bahama Wave 12-15-66665</t>
  </si>
  <si>
    <t>Fruity, Tropical</t>
  </si>
  <si>
    <t>Close match to spectrum</t>
  </si>
  <si>
    <t>1.0350 - 1.0550</t>
  </si>
  <si>
    <t>7ACHE06</t>
  </si>
  <si>
    <t>Apricot FCL Fragrance 12-15-67645</t>
  </si>
  <si>
    <t>Analytical-Chem_NY_Apricot FCL Fragrance 12-15-67645</t>
  </si>
  <si>
    <t>Close match to standard spectrum</t>
  </si>
  <si>
    <t>1.0094 - 1.0294</t>
  </si>
  <si>
    <t>7ACHE09</t>
  </si>
  <si>
    <t>Baby Fresh Fragrance F-170564</t>
  </si>
  <si>
    <t>Analytical-Chem_NY_Baby Fresh Fragrance F-170564</t>
  </si>
  <si>
    <t>Light/Dark Yellow</t>
  </si>
  <si>
    <t>Baby Fresh</t>
  </si>
  <si>
    <t>1.4725 - 1.4925</t>
  </si>
  <si>
    <t>1.0514 - 1.0714</t>
  </si>
  <si>
    <t>7ACHE12</t>
  </si>
  <si>
    <t>Actiphyte Soybean GL</t>
  </si>
  <si>
    <t>Analytical-Chem_NY_Actiphyte Soybean GL</t>
  </si>
  <si>
    <t>Active Organics, Inc, Lewisville, TX</t>
  </si>
  <si>
    <t>6AM525S72</t>
  </si>
  <si>
    <t>Analytical - SHIP_NY_44K_100_13.75-8.5-10.75</t>
  </si>
  <si>
    <t>2AJ170SLI</t>
  </si>
  <si>
    <t>Analytical - Lid_NY_NP7600_22FA</t>
  </si>
  <si>
    <t>8AP563RL</t>
  </si>
  <si>
    <t>Analytical - Label_NY_NP9800_3.3465-2.874</t>
  </si>
  <si>
    <t>7ACHE13</t>
  </si>
  <si>
    <t>Plantasil Micro</t>
  </si>
  <si>
    <t>BASF Corporation
(Dusseldorf, Germany)</t>
  </si>
  <si>
    <t>Analytical-Chem_NY_Plantasil Micro</t>
  </si>
  <si>
    <t>7ACHE14</t>
  </si>
  <si>
    <t>Actiplex 5413 GL</t>
  </si>
  <si>
    <t>Analytical-Chem_NY_Actiplex 5413 GL</t>
  </si>
  <si>
    <t>Light to medium amber Liquid</t>
  </si>
  <si>
    <t>SR11125-BLR</t>
  </si>
  <si>
    <t>BackSpin Wipe Solution</t>
  </si>
  <si>
    <t>Analytical - BL_NY_BackSpin Wipe_01</t>
  </si>
  <si>
    <t>9.80 - 13.25</t>
  </si>
  <si>
    <t>% BTC 1210 (W/W)</t>
  </si>
  <si>
    <t>0.043 - 0.048 (Mannual)</t>
  </si>
  <si>
    <t>0.006" - 0.0090"</t>
  </si>
  <si>
    <t>250 =- 1250</t>
  </si>
  <si>
    <t>2AP162SLI</t>
  </si>
  <si>
    <t>Analytical - Lid_19AD</t>
  </si>
  <si>
    <t>6CP33724</t>
  </si>
  <si>
    <t>8CP44501</t>
  </si>
  <si>
    <t>Sani Professional Sani Hands Antibac. Wipes</t>
  </si>
  <si>
    <t>2AA351SLI</t>
  </si>
  <si>
    <t>CVS Cleansing Cloths Solo</t>
  </si>
  <si>
    <t>Analytical - Lid_01U</t>
  </si>
  <si>
    <t>8OQ301TP</t>
  </si>
  <si>
    <t>Loblaws - Exact 3 in 1 Facial Cleansing Wipes</t>
  </si>
  <si>
    <t>Analytical - Label_NY_NP9802_3.5-2.375</t>
  </si>
  <si>
    <t>0.41 - 0.61 mm</t>
  </si>
  <si>
    <t>380 - 830</t>
  </si>
  <si>
    <t>250 - 700</t>
  </si>
  <si>
    <t>3AD05-PS</t>
  </si>
  <si>
    <t>60gsm Dispersible - 27.5"</t>
  </si>
  <si>
    <t>Analytical-Applicator_NY_60 gsm Dispersible - 27.5"</t>
  </si>
  <si>
    <t>27.25" - 27.75"</t>
  </si>
  <si>
    <t>122 cn - 128 cm</t>
  </si>
  <si>
    <t>7ACHE11</t>
  </si>
  <si>
    <t>Radiant 2 RTC-000069</t>
  </si>
  <si>
    <t>Analytical-Chem_NY_Radiant 2 RTC-000069</t>
  </si>
  <si>
    <t>Takasago International Corporation
(Harriman, NY)</t>
  </si>
  <si>
    <t>Colorless to light yellow liquid free of particulate matter</t>
  </si>
  <si>
    <t>1.4550 - 1.4650</t>
  </si>
  <si>
    <t>0.9680 - 0.9880</t>
  </si>
  <si>
    <t>5OP081PB</t>
  </si>
  <si>
    <t>A526S32</t>
  </si>
  <si>
    <t>Summers Eve IS 32 Solo CLNS Clth 8920</t>
  </si>
  <si>
    <t>H0015</t>
  </si>
  <si>
    <t>Analytical - Summers Eve_04</t>
  </si>
  <si>
    <t>Characteristic - Island Splash</t>
  </si>
  <si>
    <t>J13025</t>
  </si>
  <si>
    <t>Cetaphil Gentle Skin Cleansing Cloths - 25 Count Saudi Arabia</t>
  </si>
  <si>
    <t>Analytical - Cetaphil Gentle cleansing cloths_01</t>
  </si>
  <si>
    <t>2AP169</t>
  </si>
  <si>
    <t>CVS Health Oil-Free Acne Cleans Twlts 25ct.</t>
  </si>
  <si>
    <t>Q022R25</t>
  </si>
  <si>
    <t>SDM 25ct ACNE Grapefruit</t>
  </si>
  <si>
    <t>8AP17800</t>
  </si>
  <si>
    <t>6.75" - 7.25"</t>
  </si>
  <si>
    <t>2AJ170</t>
  </si>
  <si>
    <t>Cetaphil Gentle Skin Cleansing wipes 25ct</t>
  </si>
  <si>
    <t>8OA678CK</t>
  </si>
  <si>
    <t>2OA922SLI</t>
  </si>
  <si>
    <t>Dove Baby Wipes Solo</t>
  </si>
  <si>
    <t>2ON135</t>
  </si>
  <si>
    <t>Sani Professional Sani-Hands</t>
  </si>
  <si>
    <t>Analytical - Web_NP5115_7.0</t>
  </si>
  <si>
    <t>6BP471TY</t>
  </si>
  <si>
    <t>8OP08700</t>
  </si>
  <si>
    <t>Cetaphil Gentle Makeup Removing Wipes</t>
  </si>
  <si>
    <t>Analytical - Label_NY_NP9800_3.375-2.625</t>
  </si>
  <si>
    <t>B59800</t>
  </si>
  <si>
    <t>PDI Skin Prep Pad</t>
  </si>
  <si>
    <t>Analytical - Skin Prep Pad_01</t>
  </si>
  <si>
    <t>Colorless with light brown particles</t>
  </si>
  <si>
    <t>Clear liquid with light brown Particles</t>
  </si>
  <si>
    <t>7ACHE15</t>
  </si>
  <si>
    <t>Bell Botanical Blend # 6814490</t>
  </si>
  <si>
    <t>Analytical-Chem_NY_Bell Botanical Blend_01</t>
  </si>
  <si>
    <t>Bell Flavors &amp; Fragrances, Inc,                                                                 Middletown , NY</t>
  </si>
  <si>
    <t>Pale to Medium Brown</t>
  </si>
  <si>
    <t>1.085 - 1.285</t>
  </si>
  <si>
    <t>2OP087</t>
  </si>
  <si>
    <t>Analytical - Web_NP8550_12.205</t>
  </si>
  <si>
    <t>3265 - 4897</t>
  </si>
  <si>
    <t>1142 - 1714</t>
  </si>
  <si>
    <t>5OQ793TR</t>
  </si>
  <si>
    <t>4X16ct Cleansing Cloths Tray</t>
  </si>
  <si>
    <t>Analytical - Box_NY_0.020CCNB_300_3.5-4.875-4.75</t>
  </si>
  <si>
    <t>5OP911TY</t>
  </si>
  <si>
    <t>Dove Baby Wipes Rich Moisture 30ct</t>
  </si>
  <si>
    <t>Analytical - Box_NY_0.020SBS_100_4.5-7.9375-7.9375</t>
  </si>
  <si>
    <t>5OA922TY</t>
  </si>
  <si>
    <t>Dove Baby Wipes Sensitive Moisture 30ct</t>
  </si>
  <si>
    <t>Specs rev to 1</t>
  </si>
  <si>
    <t>P22540</t>
  </si>
  <si>
    <t>Walmart Equate 40ct. Acne</t>
  </si>
  <si>
    <t>Analytical - Walmart Equate 40ct. Acne_01</t>
  </si>
  <si>
    <t>Colorless to slightly</t>
  </si>
  <si>
    <t>3.6 - 4.4</t>
  </si>
  <si>
    <t>NLT 0.45 (TM399)</t>
  </si>
  <si>
    <t>NLT 0.005 (TM399)</t>
  </si>
  <si>
    <t>7O4OP087</t>
  </si>
  <si>
    <t>Actiplex 5327</t>
  </si>
  <si>
    <t>Analytical-Chem_NY_Actiplex 5327</t>
  </si>
  <si>
    <t>Medium to dark amber liquid</t>
  </si>
  <si>
    <t>Soluble in any proportion in water</t>
  </si>
  <si>
    <t>Analytical - SHIP_NY_NA_200_2.5-2.5-43.75</t>
  </si>
  <si>
    <t>6CA972CK</t>
  </si>
  <si>
    <t>Sani Pro. - Table Turners Cleaning Multi-Surface</t>
  </si>
  <si>
    <t>6OP08725</t>
  </si>
  <si>
    <t>Cetaphil Gentle MUR Wipes Shipper</t>
  </si>
  <si>
    <t>Analytical - SHIP_NY_44K_100_11.5-9.5-6</t>
  </si>
  <si>
    <t>8DP13401</t>
  </si>
  <si>
    <t>Analytical - Label_NY_NP7200_4.5-4</t>
  </si>
  <si>
    <t>3OA911</t>
  </si>
  <si>
    <t>55gsm Big Dot Embossed Nonwoven</t>
  </si>
  <si>
    <t xml:space="preserve">Analytical - Applicator_NY_55gsm Big Dot Embossed Nonwoven
</t>
  </si>
  <si>
    <t>Smooth, free of hard wrinkles and formation unform with a big dot embossing pattern</t>
  </si>
  <si>
    <t>50 - 60 gsm</t>
  </si>
  <si>
    <t>0.63 - 0.87mm</t>
  </si>
  <si>
    <t>7.9" - 8.025"</t>
  </si>
  <si>
    <t>4AFCL08</t>
  </si>
  <si>
    <t>Charcoal Facial Liquid</t>
  </si>
  <si>
    <t>Analytical - BL_NY_Charcoal Facial Liquid_01</t>
  </si>
  <si>
    <t>0.656 - 0.802 (TM394)</t>
  </si>
  <si>
    <t>0.129 - 0.147 (TM394)</t>
  </si>
  <si>
    <t>0.056 - 0.069 (TM394)</t>
  </si>
  <si>
    <t>8OQ972TP</t>
  </si>
  <si>
    <t>AAPES Exchange Select Original Clean Facial Cleans. Twlts.</t>
  </si>
  <si>
    <t>Q066S25</t>
  </si>
  <si>
    <t>Nivea for Men 25ct Solo</t>
  </si>
  <si>
    <t>Analytical - Nivea for Men_01</t>
  </si>
  <si>
    <t>F0189</t>
  </si>
  <si>
    <t>% Dehydroacetic acid</t>
  </si>
  <si>
    <t>0.853 - 0.943 (TM394)</t>
  </si>
  <si>
    <t>0.135 - 0.170 (TM394)</t>
  </si>
  <si>
    <t>0.062 - 0.093 (TM394)</t>
  </si>
  <si>
    <t>1.329 - 1.529 @20C</t>
  </si>
  <si>
    <t>29.875 - 30.125 inches</t>
  </si>
  <si>
    <t>31.875 - 32.25 inch</t>
  </si>
  <si>
    <t>3OM975</t>
  </si>
  <si>
    <t>Rolls Embossed Spunlaced Nonwoven - 55gsm - 2X7.5"</t>
  </si>
  <si>
    <t xml:space="preserve">Analytical - Applicator_NY_Rolls Embossed Spunlaced Nonwoven - 55gsm - 2X7.5" </t>
  </si>
  <si>
    <t>Smooth, free of hard wrinkles and formation unform with a mega dot embossing pattern</t>
  </si>
  <si>
    <t>4ASUR05</t>
  </si>
  <si>
    <t>Fresh Scented, dual quat germicidal solution</t>
  </si>
  <si>
    <t>Analytical - BL_NY_ C0057__01</t>
  </si>
  <si>
    <t>Green Apple</t>
  </si>
  <si>
    <t>7ACHE20P</t>
  </si>
  <si>
    <t>Powerman</t>
  </si>
  <si>
    <t>Analytical-Chem_NY_Powerman</t>
  </si>
  <si>
    <t>0 months/ 12 months</t>
  </si>
  <si>
    <t>Yellow to Green</t>
  </si>
  <si>
    <t>Clarity &amp; Consistency (NPTM 208)</t>
  </si>
  <si>
    <t>Corresponds to Standard</t>
  </si>
  <si>
    <t>1.4700 - 1.4800 @20C</t>
  </si>
  <si>
    <t>0.9820 - 0.9920 (NPTM202)</t>
  </si>
  <si>
    <t>7.438 - 7.625</t>
  </si>
  <si>
    <t>8BP44500</t>
  </si>
  <si>
    <t>3AS009-AT</t>
  </si>
  <si>
    <t>Rolls Spunlaced Nonwoven  - 195mm-57gsm</t>
  </si>
  <si>
    <t>Analytical - Applicator_NY_Rolls spunlaced Nonwoven - 195mm - 57gsm</t>
  </si>
  <si>
    <t>0.50 - 0.70mm</t>
  </si>
  <si>
    <t>190 - 200 mm</t>
  </si>
  <si>
    <t>52 - 62 gsm</t>
  </si>
  <si>
    <t>3AS008-J</t>
  </si>
  <si>
    <t>Rolls Spunlaced Nonwoven - 37.75" - 57gsm</t>
  </si>
  <si>
    <t>Analytical - Applicator_NY_Rolls spunlaced Nonwoven - 37.75" - 57gsm</t>
  </si>
  <si>
    <t>51.3 - 62.7 gsm</t>
  </si>
  <si>
    <t>4ASUR04</t>
  </si>
  <si>
    <t>lemon Scented, dual quat germicidal solution</t>
  </si>
  <si>
    <t>Analytical - BL_NY_ C0058__01</t>
  </si>
  <si>
    <t>M972S4</t>
  </si>
  <si>
    <t>Costco 4X HH Lemon /Fresh 304ct Solo</t>
  </si>
  <si>
    <t>Analytical - Costco Lemon/Fresh_01</t>
  </si>
  <si>
    <t>C0023            C0024</t>
  </si>
  <si>
    <t>Lemon               Fruit/Floral/Green Apple</t>
  </si>
  <si>
    <t>0.25 -0.36</t>
  </si>
  <si>
    <t>6OM445S64</t>
  </si>
  <si>
    <t>64Ct 12X TANGO Shipper</t>
  </si>
  <si>
    <t>Analytical - SHIP_NY_44K_100_18.50-8.50-8.00</t>
  </si>
  <si>
    <t>6OM345S72</t>
  </si>
  <si>
    <t>72ct 12X TANGO Shipper</t>
  </si>
  <si>
    <t>Analytical - SHIP_NY_44K_100_18.5-8.5-8.625</t>
  </si>
  <si>
    <t>P424FL80</t>
  </si>
  <si>
    <t>BJs HH Disinfecting 4Pack Canister</t>
  </si>
  <si>
    <t>C0057               C0058</t>
  </si>
  <si>
    <t>Analytical - BJs HH Disinfecting  Green Apple_01                 Analytical - BJs HH Disinfecting  Lemon_01</t>
  </si>
  <si>
    <t xml:space="preserve">Green Apple                              Lemon </t>
  </si>
  <si>
    <t>7A4OP207</t>
  </si>
  <si>
    <t>Analytical-Chem_NY_Phytosphingosine HCL_01</t>
  </si>
  <si>
    <t>8OP177CK</t>
  </si>
  <si>
    <t>Equate Oil Free Cleansing Wipes 25ct Case Label</t>
  </si>
  <si>
    <t>7A4OP197</t>
  </si>
  <si>
    <t>Analytical-Chem_NY_D-Panthenol 75W_01</t>
  </si>
  <si>
    <t>7B4OP054</t>
  </si>
  <si>
    <t>Analytical-Chem_NY_Symrelief 100_01</t>
  </si>
  <si>
    <t>7C4OP054</t>
  </si>
  <si>
    <t>Analytical-Chem_NY_Betaine_01</t>
  </si>
  <si>
    <t>7A4OP054</t>
  </si>
  <si>
    <t>1.034 - 1.054 @20C</t>
  </si>
  <si>
    <t>A318R24</t>
  </si>
  <si>
    <t>Simply Summer's Eve Coconut Water 24ct</t>
  </si>
  <si>
    <t>Analytical - Summer's Eve Coconut Water_01</t>
  </si>
  <si>
    <t>Analytical - Sani_01AAA</t>
  </si>
  <si>
    <t>2AJ660</t>
  </si>
  <si>
    <t>Sustainable Earth Cloths by Staples</t>
  </si>
  <si>
    <t>4OP08701</t>
  </si>
  <si>
    <t>Cetaphil Gentle Makeup Removing Wipes Solution</t>
  </si>
  <si>
    <t>8AP460RL</t>
  </si>
  <si>
    <t xml:space="preserve">Analytical - BL_NY_Cetaphil Gentle MUR </t>
  </si>
  <si>
    <t>Thin, opaque Liquid</t>
  </si>
  <si>
    <t>7O4OP207</t>
  </si>
  <si>
    <t>Analytical-Chem_NY_Zinc PCA_01</t>
  </si>
  <si>
    <t>P08725</t>
  </si>
  <si>
    <t>Cetaphil Gentle Makeop Removing Wipes 25ct</t>
  </si>
  <si>
    <t>Analytical - Cetaphil Gentle MUR_01</t>
  </si>
  <si>
    <t>White to off white Liquid</t>
  </si>
  <si>
    <t>Characteristic Fragrance</t>
  </si>
  <si>
    <t>4.2 - 5.2</t>
  </si>
  <si>
    <t>0.27 - 0.33 (TM 321A)</t>
  </si>
  <si>
    <t>0.18 - 0.22 (TM 321A)</t>
  </si>
  <si>
    <t>4ABBY12</t>
  </si>
  <si>
    <t>Natural Baby</t>
  </si>
  <si>
    <t>Analytical - BL_NY_Natural Baby</t>
  </si>
  <si>
    <t>Clear to Slightly Hazy</t>
  </si>
  <si>
    <t>0.630 - 0.770 (TM 395)</t>
  </si>
  <si>
    <t>0.423 - 0.517 (TM 395)</t>
  </si>
  <si>
    <t>4ABBY15</t>
  </si>
  <si>
    <t>Baby Unscented NDI HS</t>
  </si>
  <si>
    <t>Analytical - BL_NY_Baby Unscented</t>
  </si>
  <si>
    <t xml:space="preserve">None </t>
  </si>
  <si>
    <t>2AP087</t>
  </si>
  <si>
    <t>8DP134CS</t>
  </si>
  <si>
    <t>7O4OP054</t>
  </si>
  <si>
    <t>Analytical-Chem_NY_Tego Cosmo C 250_01</t>
  </si>
  <si>
    <t>5OA714TY</t>
  </si>
  <si>
    <t>Analytical - Box_NY_0.020SBS_105_4.5-7.9375-7.9375</t>
  </si>
  <si>
    <t>F0177 (1)</t>
  </si>
  <si>
    <t>1.8 - 2.1 (TM 399)</t>
  </si>
  <si>
    <t>7O4OP197</t>
  </si>
  <si>
    <t>Analytical-Chem_NY_Emulgade Smart/MB_01</t>
  </si>
  <si>
    <t>3.0 - 3.5 @20C</t>
  </si>
  <si>
    <t>6OQ224R25</t>
  </si>
  <si>
    <t>25ct Facial 6X TRAY 2X Shipper</t>
  </si>
  <si>
    <t>Analytical - SHIP_NY_40K_100_11.75-8.125-4.813</t>
  </si>
  <si>
    <t>2OA911</t>
  </si>
  <si>
    <t>Dove Baby Rich Moisture Wipes</t>
  </si>
  <si>
    <t>F0117(2)</t>
  </si>
  <si>
    <t>7C4OU351</t>
  </si>
  <si>
    <t>Analytical - Chem_NY_Trisodium Citrate Dihydrate USP_01</t>
  </si>
  <si>
    <t>7B4OU351</t>
  </si>
  <si>
    <t>Citric Acid Anhydrous USP/NF</t>
  </si>
  <si>
    <t>Analytical - Chem_NY_Citric Acid Anhydrous - USP/NF_01</t>
  </si>
  <si>
    <t xml:space="preserve"> S.A Citrique Belge N.V( Distributed by Univar)
</t>
  </si>
  <si>
    <t>7A4OA911</t>
  </si>
  <si>
    <t>Fragrance Hugs &amp; Kisses Sheer 1</t>
  </si>
  <si>
    <t>Analytical-Chem_NY_Fragrance Hugs &amp; Kisses Sheer1</t>
  </si>
  <si>
    <t>Givaudan, Mt. Olive, NJ</t>
  </si>
  <si>
    <t>Colorless to Very Slightly Yellow</t>
  </si>
  <si>
    <t>1.4536 - 1.4636</t>
  </si>
  <si>
    <t>Analytical - Web_NP8810_12.125</t>
  </si>
  <si>
    <t>39.4 - 48.2</t>
  </si>
  <si>
    <t>&gt;=500 gms/f</t>
  </si>
  <si>
    <t>2.48 - 3.03</t>
  </si>
  <si>
    <t>2OA922</t>
  </si>
  <si>
    <t>Dove Baby Sensitive Moisture Wipes</t>
  </si>
  <si>
    <t>Analytical - SafewayFacial_01B</t>
  </si>
  <si>
    <t>Analytical - RA Pink Grapefruit_01B</t>
  </si>
  <si>
    <t>Analytical - Equate CDA Oil-Free Pink Grapefruit_01B</t>
  </si>
  <si>
    <t>Analytical -SA Target Sensitive MUR_01A</t>
  </si>
  <si>
    <t>Analytical - SDM 25ct ACNE Grapefruit_01A</t>
  </si>
  <si>
    <t>Copy/Color should be in accordance with individual item # Specification</t>
  </si>
  <si>
    <t>Spec rev 1.0</t>
  </si>
  <si>
    <t>6AA92230</t>
  </si>
  <si>
    <t>Baby Dove Wipes Sensitive Moisture Shipper</t>
  </si>
  <si>
    <t>Analytical - SHIP_NY_32K_100_10-8.375-8.25</t>
  </si>
  <si>
    <t>2PU872</t>
  </si>
  <si>
    <t>6AA73530</t>
  </si>
  <si>
    <t>6AA91130</t>
  </si>
  <si>
    <t>6AA76930</t>
  </si>
  <si>
    <t>Baby Dove Wipes Rich Moisture Shipper</t>
  </si>
  <si>
    <t>Analytical - SHIP_NY_44K_100_9-9-4.75</t>
  </si>
  <si>
    <t>6AA88230</t>
  </si>
  <si>
    <t>4AU18101</t>
  </si>
  <si>
    <t>DRM04 Topical Solution, Vehicle</t>
  </si>
  <si>
    <t>Analytical - BL_NY_Topical Solution, Vehicle_01</t>
  </si>
  <si>
    <t>5AA911TY</t>
  </si>
  <si>
    <t>2BA922</t>
  </si>
  <si>
    <t>2BA911</t>
  </si>
  <si>
    <t>4OA91101</t>
  </si>
  <si>
    <t>Baby Dove Rich Moisture Liquid</t>
  </si>
  <si>
    <t>Analytical - BL_NY_Baby Dove Rich Moisture_01</t>
  </si>
  <si>
    <t>3.85 - 4.15</t>
  </si>
  <si>
    <t>0.45 - 0.55 (TM 395)</t>
  </si>
  <si>
    <t>4OA92201</t>
  </si>
  <si>
    <t>Baby Dove Sensitive Moisture Liquid</t>
  </si>
  <si>
    <t>Analytical - BL_NY_Baby Dove Sensitive Moisture_01</t>
  </si>
  <si>
    <t>Characteistic - Fragrance Free</t>
  </si>
  <si>
    <t>6CQ95084</t>
  </si>
  <si>
    <t>X11020TK</t>
  </si>
  <si>
    <t>Total Home Disinfecting Surface Wipe 20ct Fresh Scent</t>
  </si>
  <si>
    <t xml:space="preserve">Analytical - Total Home Disinfecting  Fresh Scent_01                 </t>
  </si>
  <si>
    <t xml:space="preserve">Green Apple                          </t>
  </si>
  <si>
    <t>5AA922TY</t>
  </si>
  <si>
    <t>Tuck Top / Auto Bottom w/ perfs</t>
  </si>
  <si>
    <t>2AA922SLI</t>
  </si>
  <si>
    <t>Analytical - Lid_01V</t>
  </si>
  <si>
    <t>8OM525CS</t>
  </si>
  <si>
    <t>Target Up &amp; Up Scented Baby Wipes Case Label</t>
  </si>
  <si>
    <t>8EP15901</t>
  </si>
  <si>
    <t>8DP159CS</t>
  </si>
  <si>
    <t>2OA714SLI</t>
  </si>
  <si>
    <t>6HH04082</t>
  </si>
  <si>
    <t>6QQ55172</t>
  </si>
  <si>
    <t>6AP13472</t>
  </si>
  <si>
    <t>PDI Sani-Hands Shipper</t>
  </si>
  <si>
    <t>6AP15984</t>
  </si>
  <si>
    <t>Analytical - SHIP_NY_44K_100_15.25-10.375-7.6875</t>
  </si>
  <si>
    <t>6BU27500</t>
  </si>
  <si>
    <t>6DP44584</t>
  </si>
  <si>
    <t>6OM245S56</t>
  </si>
  <si>
    <t>56ct 12X Tango Shipper</t>
  </si>
  <si>
    <t>Analytical - SHIP_NY_40K_100_18.5-8.5-7.0</t>
  </si>
  <si>
    <t>6OM345T72</t>
  </si>
  <si>
    <t>72ct TUB 12X Shipper</t>
  </si>
  <si>
    <t>Analytical - SHIP_NY_32K_100_21.75-9-12.5</t>
  </si>
  <si>
    <t>6BH59200</t>
  </si>
  <si>
    <t>Sani-Cloth AF3 Shipper</t>
  </si>
  <si>
    <t>6OQ231R25</t>
  </si>
  <si>
    <t>25ct Tango 6X Tray 2X Shipper</t>
  </si>
  <si>
    <t>Analytical - SHIP_NY_40K_100_14.25-8.75-5.0</t>
  </si>
  <si>
    <t>2OA743R</t>
  </si>
  <si>
    <t>Target Up &amp; Up Medicated Wipes 48ct</t>
  </si>
  <si>
    <t>Analytical - Web_NP8530_10.5</t>
  </si>
  <si>
    <t>10.4375 - 10.5625</t>
  </si>
  <si>
    <t>5BU27500</t>
  </si>
  <si>
    <t>PDI Sani-Cloth AF3 Box</t>
  </si>
  <si>
    <t>Analytical - Box_NY_0.024SBS_102_4.3906-4.3906-12</t>
  </si>
  <si>
    <t>5KH04095</t>
  </si>
  <si>
    <t>PDI Super Sani-Cloth 50ct. Box</t>
  </si>
  <si>
    <t>8BP13801</t>
  </si>
  <si>
    <t xml:space="preserve">PDI Sani Cloth AF3 Back Label </t>
  </si>
  <si>
    <t>2AA714SLI</t>
  </si>
  <si>
    <t>2BA735</t>
  </si>
  <si>
    <t>2BC801</t>
  </si>
  <si>
    <t>5AA735TY</t>
  </si>
  <si>
    <t>5NU87250</t>
  </si>
  <si>
    <t>6NQ86984</t>
  </si>
  <si>
    <t>8DP44501</t>
  </si>
  <si>
    <t>8AA203CS</t>
  </si>
  <si>
    <t>CVS Total Home MTT Wipes 42ct Reseal</t>
  </si>
  <si>
    <t>8AP63800</t>
  </si>
  <si>
    <t>7O4OP253</t>
  </si>
  <si>
    <t>BTC 1010</t>
  </si>
  <si>
    <t>Analytical-Chem_NY_BTC 1010</t>
  </si>
  <si>
    <t>Stepan, Mexico</t>
  </si>
  <si>
    <t>6.0 - 9.0 (10% aqueous)</t>
  </si>
  <si>
    <t>TR11515</t>
  </si>
  <si>
    <t>Ponds Exfoliating Renewal MUR Liquid</t>
  </si>
  <si>
    <t>Analytical - BL_NY_ Ponds Exfoliating MUR__01</t>
  </si>
  <si>
    <t>6.3 - 7.7</t>
  </si>
  <si>
    <t>4OP05401</t>
  </si>
  <si>
    <t>Unilever Simple Daily Radiance FF Lotion</t>
  </si>
  <si>
    <t>Analytical - BL_NY_Unilever Simple Dialy Radiance_01</t>
  </si>
  <si>
    <t>5.2 - 5.8</t>
  </si>
  <si>
    <t>0.64 - 0.78     (TM394)</t>
  </si>
  <si>
    <t>0.103 - 0.125     (NPTM 394)</t>
  </si>
  <si>
    <t>0.052 - 0.071</t>
  </si>
  <si>
    <t>4OP19701</t>
  </si>
  <si>
    <t>Unilever Simple Core Cleansing FF Lotion</t>
  </si>
  <si>
    <t>Analytical - BL_NY_Unilever Simple Core Cleansing_01</t>
  </si>
  <si>
    <t>0.105 - 0.128     (NPTM 394)</t>
  </si>
  <si>
    <t>4OP20701</t>
  </si>
  <si>
    <t>Unilever Simple Oil Control FF Lotion</t>
  </si>
  <si>
    <t>Analytical - BL_NY_Unilever Simple Oil Control_01</t>
  </si>
  <si>
    <t>0.099 - 0.121     (NPTM 394)</t>
  </si>
  <si>
    <t>DRM04 Liquid</t>
  </si>
  <si>
    <t>Analy - Batching Tank#550 - Agitator shaft_DM05</t>
  </si>
  <si>
    <t>Analy - Pump #57 - Inlet inside_DM08</t>
  </si>
  <si>
    <t>Analy - Pump #57 - Float valve inlet_DM09</t>
  </si>
  <si>
    <t>Analy - Pump #57 - Outlet inside_DM11</t>
  </si>
  <si>
    <t>Analy - Pump #57 - Float valve outlet_DM12</t>
  </si>
  <si>
    <t>Analy - Funnel assembly for 5 litter_DM16</t>
  </si>
  <si>
    <t>Analy - Dip tube - inside_Rinse_DM25</t>
  </si>
  <si>
    <t>Analy - Stainless Steel Bulk Drum - inside at drum seam_Swab_DM24</t>
  </si>
  <si>
    <t>Analy - Stainless Steel Bulk Drum - inside lid_Swab_DM23</t>
  </si>
  <si>
    <t>Analy - Dust Charge Port  cover/seal - inside area_Swab_DM22</t>
  </si>
  <si>
    <t>Analy - Dust Charge Port  funnel - inside wall_Swab_DM21</t>
  </si>
  <si>
    <t>Analy - Servo lift API drum  - inside bottom_Swab_DM20</t>
  </si>
  <si>
    <t>Analy - Funnel Assembly valve for API drum  - inside wall_Swab_DM19</t>
  </si>
  <si>
    <t>Analy - Funnel Assembly for API drum  - inside wall_Swab_DM18</t>
  </si>
  <si>
    <t>Analy - 5 litter container inside bottom_Swab_DM17</t>
  </si>
  <si>
    <t>Analy - Funnel assembly for 5 litter - inside wall_Swab_DM15</t>
  </si>
  <si>
    <t>Analy - Hose (Pump to discharge) Outlet inside_Rinse_DM14</t>
  </si>
  <si>
    <t>Analy - Hose (Tank to pump) Outlet inside_Rinse_DM13</t>
  </si>
  <si>
    <t>Analy - Pump #57 - Diaphragm housing_Swab_DM10</t>
  </si>
  <si>
    <t>Analy - Batching Tank#550 - Bottom Valve outlet inside_Rinse_DM07</t>
  </si>
  <si>
    <t>Analy - Batching Tank#550 - Agitator blade_Swab_DM06</t>
  </si>
  <si>
    <t>Analy - Batching Tank#550 - Neck of spray ball shaft_Rinse_DM04</t>
  </si>
  <si>
    <t>Analy - Batching Tank#550 - Neck of spray ball_Rinse_DM03</t>
  </si>
  <si>
    <t>Analy - Batching Tank#550 - Inside of wall_Swab_DM02</t>
  </si>
  <si>
    <t xml:space="preserve">Analy - Batching Tank#550 - Inside of Lid_Swab_DM01    </t>
  </si>
  <si>
    <t>ELLI</t>
  </si>
  <si>
    <t>Cleaning verification protocol Glycopyrronium Bulk Compounding Equipment</t>
  </si>
  <si>
    <t>4AU35101</t>
  </si>
  <si>
    <t>Glycopyrronium Topical Solution 2.4%</t>
  </si>
  <si>
    <t>Analytical - BL_NY_Glycopyrronium Topical Solution, 2.4%</t>
  </si>
  <si>
    <t>Glycopyrronium Topical Solution, 2.4%, 2.8g Aluminium Foil Pouch</t>
  </si>
  <si>
    <t>Analytical - DRM04_2.4%,-Lancaster</t>
  </si>
  <si>
    <t>4XP20701</t>
  </si>
  <si>
    <t>Phytosphingosine HCL Blend</t>
  </si>
  <si>
    <t>Analytical - BL_NY_Phytosphingosine HCL_01</t>
  </si>
  <si>
    <t>Clear liquid: free from floating particles</t>
  </si>
  <si>
    <t>4AFEM04P</t>
  </si>
  <si>
    <t>Simply Summers Eve Mandarin Blossom</t>
  </si>
  <si>
    <t>Analytical - BL_NY_Summers Eve Mandarin Blossom_01</t>
  </si>
  <si>
    <t>0.18 - 0.22 (TM321)</t>
  </si>
  <si>
    <t>0.27 - 0.33 (TM321)</t>
  </si>
  <si>
    <t>7O4OP183</t>
  </si>
  <si>
    <t>Analytical-Chem_NY_Rose Flower Extract_01</t>
  </si>
  <si>
    <t>7B4OP113</t>
  </si>
  <si>
    <t>Analytical-Chem_NY_Mentha Piperita Extract_01</t>
  </si>
  <si>
    <t>8CP44500</t>
  </si>
  <si>
    <t>8CP63801</t>
  </si>
  <si>
    <t>5AA411SL</t>
  </si>
  <si>
    <t>Loblaws Exact Facial Cleans Cloths 112Ct</t>
  </si>
  <si>
    <t>Analytical - Box_NY_0.020SBS_221_3.6875-3.9375-5.875</t>
  </si>
  <si>
    <t>143-B</t>
  </si>
  <si>
    <t>4 Sided sleeve w/rollover glued flaps</t>
  </si>
  <si>
    <t>8LQ55101</t>
  </si>
  <si>
    <t>3OP065</t>
  </si>
  <si>
    <t>Rolls Spunlaced Nonwoven Diamond -60gsm</t>
  </si>
  <si>
    <t>Analytical - Applicator_NY_Rolls spunlaced Nonwoven Diamond - 60gsm</t>
  </si>
  <si>
    <t>Practically odorless with no off-odors</t>
  </si>
  <si>
    <t>Free of hard wrinkles and formation uniform with a diamond Pattern</t>
  </si>
  <si>
    <t>54 - 66 gsm</t>
  </si>
  <si>
    <t>3825 - 5175</t>
  </si>
  <si>
    <t>1445 - 1955</t>
  </si>
  <si>
    <t>45" Min</t>
  </si>
  <si>
    <t>3OP205</t>
  </si>
  <si>
    <t>Rolls Spunlaced Nonwoven Exfoliating -59gsm</t>
  </si>
  <si>
    <t>Analytical - Applicator_NY_Rolls spunlaced Nonwoven Exfoliating - 59gsm</t>
  </si>
  <si>
    <t>White with no off colors or shading, with orange dot color</t>
  </si>
  <si>
    <t>Free of hard wrinkles and formation uniform with an orange raised dot</t>
  </si>
  <si>
    <t>0.70 - 0.90 mm (COA)</t>
  </si>
  <si>
    <t>53.1 - 64.9 gsm</t>
  </si>
  <si>
    <t>6AP24284</t>
  </si>
  <si>
    <t>Sani-Cloth Prime Extra Large Wipe</t>
  </si>
  <si>
    <t>8AP10400</t>
  </si>
  <si>
    <t>Avon Mark - MUR Twlts Reseal Label</t>
  </si>
  <si>
    <t>2AP104</t>
  </si>
  <si>
    <t>Avon Mark - MUR Twlts. 24ct</t>
  </si>
  <si>
    <t>8JQ86901</t>
  </si>
  <si>
    <t>5CC80100</t>
  </si>
  <si>
    <t>Philips Sali-Wipes  Sterile saline Wipes.</t>
  </si>
  <si>
    <t>2OP253LI</t>
  </si>
  <si>
    <t>Large Deep Well Lid -Sani Cloth Prime Orifice</t>
  </si>
  <si>
    <t>Analytical - Lid_17B</t>
  </si>
  <si>
    <t>2OP253LI Plum Translucent
T135-3-3
(Translucent Orange)</t>
  </si>
  <si>
    <t>35 +6.5g/ -2.5g</t>
  </si>
  <si>
    <t>2BH592</t>
  </si>
  <si>
    <t>Sani-Cloth AF3</t>
  </si>
  <si>
    <t>2KH040</t>
  </si>
  <si>
    <t>8OP24201</t>
  </si>
  <si>
    <t>8OP24200</t>
  </si>
  <si>
    <t>SR11242A</t>
  </si>
  <si>
    <t>Analytical - BL_NY_BackSpin Wipe_02</t>
  </si>
  <si>
    <t>0.045 - 0.055 (Mannual)</t>
  </si>
  <si>
    <t>Sani-Cloth Prime bulk solution</t>
  </si>
  <si>
    <t>Analytical - BL_NY_Sani-cloth prime_01</t>
  </si>
  <si>
    <t>4XBBY12</t>
  </si>
  <si>
    <t>Natural Baby 40X Concentrate</t>
  </si>
  <si>
    <t>8BP24501</t>
  </si>
  <si>
    <t>8AP22800</t>
  </si>
  <si>
    <t xml:space="preserve">Sani pro - Sani Cloth Disinfecting Multi-surface Wipes </t>
  </si>
  <si>
    <t>8BP22801</t>
  </si>
  <si>
    <t>8BP24500</t>
  </si>
  <si>
    <t>Sani Professional Sani-Hands Anti-Bac Wipes</t>
  </si>
  <si>
    <t>2BU275</t>
  </si>
  <si>
    <t>5BH59200</t>
  </si>
  <si>
    <t>6LQ85084</t>
  </si>
  <si>
    <t>6MU87295</t>
  </si>
  <si>
    <t>2BA972</t>
  </si>
  <si>
    <t>Sani Pro. - Table Turners Web 75ct</t>
  </si>
  <si>
    <t>6CP22884</t>
  </si>
  <si>
    <t>18.0% - 22.0%  (TM 393/TM 1000)</t>
  </si>
  <si>
    <t>4OA97201</t>
  </si>
  <si>
    <t>Multi-Surface Reduced Fragrance Liquid</t>
  </si>
  <si>
    <t>Analytical - BL_NY_Multi-surface Reduced Fragrance_01</t>
  </si>
  <si>
    <t>3XP253</t>
  </si>
  <si>
    <t>35gsm Flat Thermoembonded Nonwoven 30"</t>
  </si>
  <si>
    <t>Analytical - Applicator_NY_35gsm Flat Thermoembonded Nonwoven 30"</t>
  </si>
  <si>
    <t>Smooth, free of hard wrinkles and formation uniform flat nobwoven</t>
  </si>
  <si>
    <t>0.40 - 0.48 mm (COA)</t>
  </si>
  <si>
    <t>29.875 - 30.125"</t>
  </si>
  <si>
    <t>62.6- 72.0</t>
  </si>
  <si>
    <t>2AM945SLI</t>
  </si>
  <si>
    <t>Analytical - Lid_14OA</t>
  </si>
  <si>
    <t>Polyethylene Glycol 1450 (PEG-32) NF, Flake (Inhibited)</t>
  </si>
  <si>
    <t>7A4OP113</t>
  </si>
  <si>
    <t>Analytical-Chem_NY_Vitis Vinifera (Grape) Fruit Water_01</t>
  </si>
  <si>
    <t>Specs rev. 2.0</t>
  </si>
  <si>
    <t>7O4OP075</t>
  </si>
  <si>
    <t>Magique Lift 02 LF</t>
  </si>
  <si>
    <t>Analytical - Chem_NY_Magique Lift 02LF</t>
  </si>
  <si>
    <t>Colorless to very slightly yellow</t>
  </si>
  <si>
    <t>1.474 - 1.484 @ 25C</t>
  </si>
  <si>
    <t>0.938 - 0.948         @ 25C</t>
  </si>
  <si>
    <t>2OQ066TR</t>
  </si>
  <si>
    <t>Display Tray</t>
  </si>
  <si>
    <t>Analytical -Tray_NY_Display Tray_01</t>
  </si>
  <si>
    <t>Blue</t>
  </si>
  <si>
    <t>Tray is to be free of dust, embedded dirt, hair and particulate matter. Part should have a uniform surface appearance, free from color variations, gels,carbon particles,stress cracks.</t>
  </si>
  <si>
    <t>6.761 +/-0.031"</t>
  </si>
  <si>
    <t>4.324 +/-0.031"</t>
  </si>
  <si>
    <t>12.2 - 13.2 gms</t>
  </si>
  <si>
    <t>1.250 +/-0.031"</t>
  </si>
  <si>
    <t>2OQ066SLB</t>
  </si>
  <si>
    <t>Mini-Solo Lid</t>
  </si>
  <si>
    <t>Analytical - Lid_14P</t>
  </si>
  <si>
    <t>metallic grey</t>
  </si>
  <si>
    <t>0.228"+/-0.005"</t>
  </si>
  <si>
    <t>0.040"+/-0.005"</t>
  </si>
  <si>
    <t>5.85g +/- 1.0g</t>
  </si>
  <si>
    <t>2.813+/-0.005"</t>
  </si>
  <si>
    <t>4.665+/-0.010"</t>
  </si>
  <si>
    <t xml:space="preserve">0.318"+/-0.010"                                                                  </t>
  </si>
  <si>
    <t>Analytical - Chem_NY_Actiphyte of Aloe Vera 10</t>
  </si>
  <si>
    <t>2OP227</t>
  </si>
  <si>
    <t>P24284</t>
  </si>
  <si>
    <t>Sani-Cloth Prime, XL Canister</t>
  </si>
  <si>
    <t>% BTC 1010 (TM434)</t>
  </si>
  <si>
    <t xml:space="preserve">Analytical - Sani-Cloth Prime_01                 </t>
  </si>
  <si>
    <t>27.7 - 29.6 (TM323)</t>
  </si>
  <si>
    <t>26.7 - 28.1 (TM323)</t>
  </si>
  <si>
    <t>Specs revised 13.0</t>
  </si>
  <si>
    <t>98.0 - 102.0% (USP/NF)</t>
  </si>
  <si>
    <t>0.014% Max</t>
  </si>
  <si>
    <t>Total Impurities: 0.2000 % Max
Related Compound A: 0.1 % Max
Related Compound B: 0.05 % Max
Phenol: 0.02 % Max
Other Impurities: 0.05 % Max</t>
  </si>
  <si>
    <t>0.020% Max</t>
  </si>
  <si>
    <t>Identificaion A &amp; B - Passes (USP/NF)</t>
  </si>
  <si>
    <t>6DP63884</t>
  </si>
  <si>
    <t>A589S96</t>
  </si>
  <si>
    <t>Kroger 2X48 Medicated Solo Twin Box</t>
  </si>
  <si>
    <t>Analytical - Med-Wipe_02K</t>
  </si>
  <si>
    <t>G0059 (1)</t>
  </si>
  <si>
    <t>6CP24572</t>
  </si>
  <si>
    <t>1.25 oz/sy - 42.4gsm Ultrasoft Spunbond Nonwoven Wipe</t>
  </si>
  <si>
    <t>6OM975S72</t>
  </si>
  <si>
    <t>72CT 8X Shipper</t>
  </si>
  <si>
    <t>Analytical - SHIP_NY_32K_100_9.5-8.75-9.5</t>
  </si>
  <si>
    <t>3OU131</t>
  </si>
  <si>
    <t>35gsm Flat Thermoembonded Nonwoven 11.75"</t>
  </si>
  <si>
    <t>Analytical - Applicator_NY_35gsm Flat Thermoembonded Nonwoven 11.75"</t>
  </si>
  <si>
    <t>11.625" - 11.875"</t>
  </si>
  <si>
    <t>3OP242</t>
  </si>
  <si>
    <t>35gsm Flat Thermoembonded Nonwoven 37.5"</t>
  </si>
  <si>
    <t>Analytical - Applicator_NY_35gsm Flat Thermoembonded Nonwoven 37.5"</t>
  </si>
  <si>
    <t>37.375" - 37.625"</t>
  </si>
  <si>
    <t>3OH061</t>
  </si>
  <si>
    <t>Analytical - Applicator_NY_35gsm Flat Thermoembonded Nonwoven 7.875"</t>
  </si>
  <si>
    <t>3OP253</t>
  </si>
  <si>
    <t>35gsm Flat Thermoembonded Nonwoven 36"</t>
  </si>
  <si>
    <t>Analytical - Applicator_NY_35gsm Flat Thermoembonded Nonwoven 36"</t>
  </si>
  <si>
    <t>35.875 - 36.125"</t>
  </si>
  <si>
    <t>18.0 - 22.0% (TM314/TM1000)</t>
  </si>
  <si>
    <t>4ABBY24</t>
  </si>
  <si>
    <t>Baby Sensitive NDI HS w/ Vit E (12/16)</t>
  </si>
  <si>
    <t>Analytical - BL_NY_Baby Sensitive NDI HS w/Vit E</t>
  </si>
  <si>
    <t>Clear to slightly Hazy</t>
  </si>
  <si>
    <t>2AA507</t>
  </si>
  <si>
    <t>Target Up&amp;Up Unscented Baby Wipes 40ct.</t>
  </si>
  <si>
    <t>6CP13872</t>
  </si>
  <si>
    <t>6JA580FW</t>
  </si>
  <si>
    <t>Sani Pro. - Table Turners Cleaning Shipper</t>
  </si>
  <si>
    <t>7ACHE30P</t>
  </si>
  <si>
    <t>Analytical-Chem_NY_Grape Fruit Extract_01</t>
  </si>
  <si>
    <t>Clear to Slightly Hazy liquid</t>
  </si>
  <si>
    <t>1.120 - 1.140 g/ml</t>
  </si>
  <si>
    <t>7ACHE29P</t>
  </si>
  <si>
    <t>Orange Flower Extract</t>
  </si>
  <si>
    <t>Analytical-Chem_NY_Orange Flower Extract_01</t>
  </si>
  <si>
    <t>7ACHE24P</t>
  </si>
  <si>
    <t>Coconut Milk Extract</t>
  </si>
  <si>
    <t>Analytical-Chem_NY_Coconut Milk Extract_01</t>
  </si>
  <si>
    <t>4ABBY26</t>
  </si>
  <si>
    <t>Baby Scented NDI HS w/ Vit E (12/16)</t>
  </si>
  <si>
    <t>Analytical - BL_NY_Baby Scented NDI HS w/Vit E</t>
  </si>
  <si>
    <t>Baby Pwoder</t>
  </si>
  <si>
    <t>2OP913</t>
  </si>
  <si>
    <t>Basis Men Cleansing Wipes</t>
  </si>
  <si>
    <t>2OB530</t>
  </si>
  <si>
    <t>AfterBite - Insect Bite Relief</t>
  </si>
  <si>
    <t>5HD74800</t>
  </si>
  <si>
    <t>PDI Obstetrical Towelette</t>
  </si>
  <si>
    <t>5OP227TY</t>
  </si>
  <si>
    <t>Garnier Skin Active Tray</t>
  </si>
  <si>
    <t>0.0100% Max</t>
  </si>
  <si>
    <t>9/19/2011 / 1/9/2017</t>
  </si>
  <si>
    <t>Analytical - PVP_01A (7.5% Povidone-Iodine)
Analytical - PVP_01B (10% Povidone-Iodine)                  Analytical - NY_PVP Iodine Duo swab (7.5% &amp; 10.0%)</t>
  </si>
  <si>
    <t>SP Crodasinic LS 30 MBAL LQ-(RB)</t>
  </si>
  <si>
    <t>Spec rev 5.0</t>
  </si>
  <si>
    <t>6OP11325</t>
  </si>
  <si>
    <t>Garnier Skin Active MUR Shipper</t>
  </si>
  <si>
    <t>Analytical - SHIP_NY_44K_100_10.25-9.75-7.75</t>
  </si>
  <si>
    <t>7O4OP113</t>
  </si>
  <si>
    <t>Fragrance Robertet The Matcha I</t>
  </si>
  <si>
    <t>Analytical-Chem_NY_Robertet The Matcha I</t>
  </si>
  <si>
    <t>Pale Yellow to Light Yellow</t>
  </si>
  <si>
    <t>1.469 - 1.479</t>
  </si>
  <si>
    <t>0.960 - 0.970</t>
  </si>
  <si>
    <t>2BM924SLI</t>
  </si>
  <si>
    <t>Sani Professional Table Turners Solo</t>
  </si>
  <si>
    <t>Analytical-Applicator_NY_Spunlace Nonwoven - 35 gsm - 510mm</t>
  </si>
  <si>
    <t>No Objectionable odor detectable wet or dry</t>
  </si>
  <si>
    <t>0.30 mm - 0.46mm (vendor COA)</t>
  </si>
  <si>
    <t>22N/25.4mm - 34N/25.4mm</t>
  </si>
  <si>
    <t>4N/25.4mm - 8N/25.4mm</t>
  </si>
  <si>
    <t>506mm - 514mm</t>
  </si>
  <si>
    <t>1meter</t>
  </si>
  <si>
    <t>SR11216</t>
  </si>
  <si>
    <t>Monument/Halteermann Chemical,                               16717 Jacintoport Blvd, Houston, TX 77016</t>
  </si>
  <si>
    <t>IPA- Characteristic</t>
  </si>
  <si>
    <t>Match Standard per USP</t>
  </si>
  <si>
    <t>≤ 0.70 mls of 0.020 N NaOH</t>
  </si>
  <si>
    <t xml:space="preserve">≥ 99.0% (NPTM 376)                       </t>
  </si>
  <si>
    <r>
      <t xml:space="preserve">≤ 0.005% w/v (NPTM 226)   </t>
    </r>
    <r>
      <rPr>
        <b/>
        <sz val="10"/>
        <color indexed="8"/>
        <rFont val="Calibri"/>
        <family val="2"/>
      </rPr>
      <t xml:space="preserve">   </t>
    </r>
    <r>
      <rPr>
        <sz val="10"/>
        <color indexed="8"/>
        <rFont val="Calibri"/>
        <family val="2"/>
      </rPr>
      <t xml:space="preserve">  </t>
    </r>
  </si>
  <si>
    <r>
      <t xml:space="preserve">1.377 ± 0.001 (@ 20 C)  </t>
    </r>
    <r>
      <rPr>
        <b/>
        <sz val="10"/>
        <color indexed="8"/>
        <rFont val="Calibri"/>
        <family val="2"/>
      </rPr>
      <t xml:space="preserve">     </t>
    </r>
  </si>
  <si>
    <t xml:space="preserve">0.785 ± 0.002    </t>
  </si>
  <si>
    <t>Analytical - Chem_NY_Isopropyl Alcohol_01</t>
  </si>
  <si>
    <t>8OP91300</t>
  </si>
  <si>
    <t>Basis MEN Cleansing Wipes</t>
  </si>
  <si>
    <t>3OM954-TJ</t>
  </si>
  <si>
    <t>Rolls Embossed Spunlaced Nonwoven - 35"</t>
  </si>
  <si>
    <t>Analytical - Applicator_NY_Rolls Embossed Spunlaced Nonwoven - 35"</t>
  </si>
  <si>
    <t xml:space="preserve">Free of Hard wrinkles and formation uniform </t>
  </si>
  <si>
    <t>38.7 - 47.3 gsm</t>
  </si>
  <si>
    <t>0.72 - 0.88 mm (COA)</t>
  </si>
  <si>
    <t>1700 - 3700 g/in</t>
  </si>
  <si>
    <t>550 - 1250 g/in</t>
  </si>
  <si>
    <t>35.0 - 35.5"</t>
  </si>
  <si>
    <t>3AQ341-G</t>
  </si>
  <si>
    <t>Rolls Embossed Spunlaced Nonwoven - 37.5"</t>
  </si>
  <si>
    <t>Analytical - Applicator_NY_Rolls Embossed Spunlaced Nonwoven - 37.5"</t>
  </si>
  <si>
    <t>Free of Hard wrinkles and formation uniform. The embossing pattern is a quilted pattern with stars, moons and clouds. Embossing to be wound in.</t>
  </si>
  <si>
    <t>57 - 68 gsm</t>
  </si>
  <si>
    <t>3767 - 6553 g/in</t>
  </si>
  <si>
    <t>1020 - 1768 g/in</t>
  </si>
  <si>
    <t>4.0 - 8.0 %</t>
  </si>
  <si>
    <t>Analytical - Box_NY_0.020SBS_300_4.625-4.875-3.625</t>
  </si>
  <si>
    <t>6OA203T48</t>
  </si>
  <si>
    <t>42CT TUB 12X Shipper</t>
  </si>
  <si>
    <t>Analytical - SHIP_NY_40K_100_21.5-7.0-10.0</t>
  </si>
  <si>
    <t>3AD04-PS</t>
  </si>
  <si>
    <t>60 gsm Dispersible - 25.25"</t>
  </si>
  <si>
    <t>Analytical-Applicator_NY_60 gsm Dispersible - 25.25"</t>
  </si>
  <si>
    <t>10 - 45%</t>
  </si>
  <si>
    <t>25 - 55 %</t>
  </si>
  <si>
    <t>25.00" - 25.50"</t>
  </si>
  <si>
    <t>4AA62301DH</t>
  </si>
  <si>
    <t>GB Hand Cleaner 2014 - DH</t>
  </si>
  <si>
    <t>Analytical - BL_NY_GB Hand Cleaner 2014 DH</t>
  </si>
  <si>
    <t>4XA96201</t>
  </si>
  <si>
    <t>Global MTT/Toddler Solution - 20X</t>
  </si>
  <si>
    <t>Analytical-BL_NY_Global MTT/Toddler</t>
  </si>
  <si>
    <t>9.72 - 11.88     (NPTM 395)</t>
  </si>
  <si>
    <t>A589S48</t>
  </si>
  <si>
    <t>Kroger 48 Medicated Solo</t>
  </si>
  <si>
    <t>Analytical - Med-Wipe_02L</t>
  </si>
  <si>
    <t>Neutrogena Oil Free Cleansing Wipe Pink Grapefruit Acne Prone Skin</t>
  </si>
  <si>
    <t>6OMC916T80</t>
  </si>
  <si>
    <t>80ct TUB 4X Shipper</t>
  </si>
  <si>
    <t>Analytical - SHIP_NY_32K_100_11.25-8.75-8.5</t>
  </si>
  <si>
    <t>6OA498S30</t>
  </si>
  <si>
    <t>30ct 3X Tray 4X Shipper</t>
  </si>
  <si>
    <t>6OA586R42</t>
  </si>
  <si>
    <t>48/42 ct 12X MTT Shipper</t>
  </si>
  <si>
    <t>Analytical - SHIP_NY_44K_100_13-7-6</t>
  </si>
  <si>
    <t>6OA737S48</t>
  </si>
  <si>
    <t>48ct 6X Tray 2X Shipper</t>
  </si>
  <si>
    <t>Analytical - SHIP_NY_40K_100_10.5-9.25-6.5</t>
  </si>
  <si>
    <t>6OA738S48</t>
  </si>
  <si>
    <t>48ct 4X Tray 3X Shipper</t>
  </si>
  <si>
    <t>Analytical - SHIP_NY_40K_100_13.5-6.25-6.5</t>
  </si>
  <si>
    <t>6OA935S60</t>
  </si>
  <si>
    <t>60ct FACIAL TANGo 6X CASE</t>
  </si>
  <si>
    <t>Analytical - SHIP_NY_32K_100_9.5-7.0-7.75</t>
  </si>
  <si>
    <t>5OA346BX</t>
  </si>
  <si>
    <t>48ct TANGO 4X Box</t>
  </si>
  <si>
    <t>Analytical - Box_NY_0.020CCNB_100_10.25-4.125-7.5</t>
  </si>
  <si>
    <t>5OQ231SL</t>
  </si>
  <si>
    <t>25ct TANGO 6X Sleeve</t>
  </si>
  <si>
    <t>Analytical - Box_NY_0.024BC_220_13.75-4.063-4.563</t>
  </si>
  <si>
    <t>5OQ231TR</t>
  </si>
  <si>
    <t>25ct TANGO 6X Tray</t>
  </si>
  <si>
    <t>Analytical - Box_NY_0.020CCNB_300_13.75-4-4.50</t>
  </si>
  <si>
    <t>8AP13800</t>
  </si>
  <si>
    <t>PDI Sani Cloth AF3 Front Label</t>
  </si>
  <si>
    <t>Medium Deep Well Lid with 560 Orifice Trans Blue</t>
  </si>
  <si>
    <t>Overall Lid Height = Overall Height (Open Lid)                Specs rev 3.0</t>
  </si>
  <si>
    <t>22.0g ± 2.0g</t>
  </si>
  <si>
    <t xml:space="preserve"> Analytical - Reduced Testing_NY_Can 2OQ753                Analytical - Skip Lot Relrase_NY_2OQ753</t>
  </si>
  <si>
    <t>Drug
1. Neck OD = Canister OD 2. Canister Height OD=Total Height OD                                                Skip lot release added as new analyte  specs re 2.0</t>
  </si>
  <si>
    <t>HDPE Resin Identification Marker</t>
  </si>
  <si>
    <t>All canisters must be marked with resin2, triangle and abbreviated term HDPE</t>
  </si>
  <si>
    <t>J112PT</t>
  </si>
  <si>
    <t>240ct Adult Washcloths 4X60ct</t>
  </si>
  <si>
    <t>Analytical - Adult washcloths</t>
  </si>
  <si>
    <t>Clorless to light yellow</t>
  </si>
  <si>
    <t>Rose Fragrance</t>
  </si>
  <si>
    <t>2QS480</t>
  </si>
  <si>
    <t>PDI Povidone - Iodine Cleansing Scrub swab</t>
  </si>
  <si>
    <t>2TS231</t>
  </si>
  <si>
    <t>2AJ230SLI</t>
  </si>
  <si>
    <t>Analytical - Lid_NY_NP7600_22FB</t>
  </si>
  <si>
    <t>2OJ112SLI</t>
  </si>
  <si>
    <t>Nice 'N Clean Premium Adult Washcloths</t>
  </si>
  <si>
    <t>Analytical - Lid_01VA</t>
  </si>
  <si>
    <t>2OJ112</t>
  </si>
  <si>
    <t>Nice 'N Clean premium Adult Washcloths</t>
  </si>
  <si>
    <t>2PB108</t>
  </si>
  <si>
    <t>2CB196</t>
  </si>
  <si>
    <t>Drug,                                               Skip Lot release added as per NYC-16-003                Specs rev 2.0</t>
  </si>
  <si>
    <t xml:space="preserve"> Analytical - Reduced Testing_NY_Can 2OQ850                 Analytical - Skip Lot Release_NY_2OQ850</t>
  </si>
  <si>
    <t>F0098 (7)</t>
  </si>
  <si>
    <t>Rolls Embossed Spunlaced Nonwoven - 55gsm- 8"</t>
  </si>
  <si>
    <t>7.9375 - 8.1250</t>
  </si>
  <si>
    <t>3OM954</t>
  </si>
  <si>
    <t>3AS006-J</t>
  </si>
  <si>
    <t>Rolls Spunlaced Nonwoven - 2X7.6" - 57gsm</t>
  </si>
  <si>
    <t>Analytical - Applicator_NY_Rolls Spunlaced Nonwoven - 2X7.6" - 57gsm</t>
  </si>
  <si>
    <t>white with no off colors or shading</t>
  </si>
  <si>
    <t>Flat surface free of hard wrinkles, jet streaks (lines of small holes) lines of fibers, fiber clumps, holes and with uniform visual formation and uniform opacity.</t>
  </si>
  <si>
    <t>0.60 - 0.80 mm (COA)</t>
  </si>
  <si>
    <t>4500 - 7500 g/in</t>
  </si>
  <si>
    <t>1200 - 2400 g/in</t>
  </si>
  <si>
    <t>193 mm - 201mm</t>
  </si>
  <si>
    <t>45 - 60 "</t>
  </si>
  <si>
    <t>5CB19600</t>
  </si>
  <si>
    <t>PDI Prevantics Device Swab 100ct Box</t>
  </si>
  <si>
    <t>5CD35185</t>
  </si>
  <si>
    <t>74.4 - 90.9</t>
  </si>
  <si>
    <t>Seal strength (g/in@130C/0.5sec/1 bar</t>
  </si>
  <si>
    <t>Analytical - Web_NP8541_11</t>
  </si>
  <si>
    <t>2OP213</t>
  </si>
  <si>
    <t>Garnier Skin Active Clean Micellar Makeup Remover Cleans. Twlts</t>
  </si>
  <si>
    <t>Garnier Skin Active Clean Micellar Makeup Remover Cleans. Twlts. - Canada</t>
  </si>
  <si>
    <t>68.0 – 72.0 (TM323/1002)</t>
  </si>
  <si>
    <t>Analytical - Web_NP9508_7</t>
  </si>
  <si>
    <t>2RP540</t>
  </si>
  <si>
    <t>Pilfer White 250X</t>
  </si>
  <si>
    <t>TR11512</t>
  </si>
  <si>
    <t>Ponds Original Fresh MUR Liquid</t>
  </si>
  <si>
    <t>Analytical - BL_NY_ Ponds Original Fresh MUR__01</t>
  </si>
  <si>
    <t>TR10902</t>
  </si>
  <si>
    <t>L'Oreal Refreshing MUR Liquid</t>
  </si>
  <si>
    <t>Analytical - BL_NY_L'Oreal Refreshing MUR</t>
  </si>
  <si>
    <t>Scented-Characteristic</t>
  </si>
  <si>
    <t>6.0 - 7.0</t>
  </si>
  <si>
    <t>0.009 - 0.016 (TM397)</t>
  </si>
  <si>
    <t>0.63 - 0.77 (TM397)</t>
  </si>
  <si>
    <t>TR11517</t>
  </si>
  <si>
    <t>Maybelline NY - Master Eraser MUR Liquid</t>
  </si>
  <si>
    <t>Analytical - BL_NY_Master Eraser MUR</t>
  </si>
  <si>
    <t>Unscented-Characteristic</t>
  </si>
  <si>
    <t>5.5 - 6.5</t>
  </si>
  <si>
    <t>0.006 - 0.011 (TM397)</t>
  </si>
  <si>
    <t>5LB10800</t>
  </si>
  <si>
    <t xml:space="preserve">PDI Prevantics Antiseptic Swab 100ct Box </t>
  </si>
  <si>
    <t>5LS41350</t>
  </si>
  <si>
    <t xml:space="preserve"> Analytical - Reduced Testing_NY_Can 2AP352                Analytical - Skip Lot Relrase_NY_2AP352</t>
  </si>
  <si>
    <t xml:space="preserve"> NARROW WAISTED MEDIUM CANISTER                     </t>
  </si>
  <si>
    <t>6OA345S40</t>
  </si>
  <si>
    <t>40ct Tango 12X Shipper</t>
  </si>
  <si>
    <t>Analytical - SHIP_NY_32K_100_13.0-8.0-8.75</t>
  </si>
  <si>
    <t>6OA346S48</t>
  </si>
  <si>
    <t>Analytical - SHIP_NY_32K_100_13.0-8.0-10.5</t>
  </si>
  <si>
    <t>6OQ346R20</t>
  </si>
  <si>
    <t>20ct Tango 36X Shipper</t>
  </si>
  <si>
    <t>Analytical - SHIP_NY_40K_100_12.5-9.5-10.875</t>
  </si>
  <si>
    <t>2OX123BTL</t>
  </si>
  <si>
    <t>32oz White HDPE Spray Bottle</t>
  </si>
  <si>
    <t>Analytical -  canister _32oz White HDPE Spray Bottle</t>
  </si>
  <si>
    <t xml:space="preserve">Cap must fit with a tight seal on bottle </t>
  </si>
  <si>
    <t>T Diameter</t>
  </si>
  <si>
    <t>E Diameter</t>
  </si>
  <si>
    <t>H Dimension</t>
  </si>
  <si>
    <t>S Dimension</t>
  </si>
  <si>
    <t>1.068 - 1.088</t>
  </si>
  <si>
    <t>0.974 - 0.994</t>
  </si>
  <si>
    <t>0.031 - 0.061</t>
  </si>
  <si>
    <t xml:space="preserve"> Analytical - Reduced Testing_NY_Can 2OP134                 Analytical - Skip Lot Release_NY_2OP134</t>
  </si>
  <si>
    <t>2ED436</t>
  </si>
  <si>
    <t>2MS413</t>
  </si>
  <si>
    <t>2NS324</t>
  </si>
  <si>
    <t>2OU131</t>
  </si>
  <si>
    <t>PDI Sani-Cloth Prime Germicidal Wipe</t>
  </si>
  <si>
    <t>2PD351</t>
  </si>
  <si>
    <t>2PS428</t>
  </si>
  <si>
    <t>6GD35185</t>
  </si>
  <si>
    <t>6OP91325</t>
  </si>
  <si>
    <t>Basis Men Cleansing Wipes Shipper</t>
  </si>
  <si>
    <t>Analytical - SHIP_NY_44K_100_13.75-9-5.5</t>
  </si>
  <si>
    <t>4OP24201</t>
  </si>
  <si>
    <t>Analytical - BL_NY_Sani-cloth prime_02</t>
  </si>
  <si>
    <t>Sani-Prime Germicidal Spray Bulk Solution (External)</t>
  </si>
  <si>
    <t>% BTC 1010</t>
  </si>
  <si>
    <t>8HQ85001</t>
  </si>
  <si>
    <t>Specs Rev 1.0</t>
  </si>
  <si>
    <t>1200 - 4200 g/in</t>
  </si>
  <si>
    <t>400 - 1400 g/in</t>
  </si>
  <si>
    <t>2NS419</t>
  </si>
  <si>
    <t xml:space="preserve">Drug </t>
  </si>
  <si>
    <t>2PS273</t>
  </si>
  <si>
    <t>700-1300 (COA)</t>
  </si>
  <si>
    <t>9- 21 (N/50mm) (CoA)</t>
  </si>
  <si>
    <t>12-36</t>
  </si>
  <si>
    <t>85 - 175</t>
  </si>
  <si>
    <t>6LS41350</t>
  </si>
  <si>
    <t>6PS23125</t>
  </si>
  <si>
    <t>5DD43600</t>
  </si>
  <si>
    <t>PDI Sani Hands 100ct. Box</t>
  </si>
  <si>
    <t>5MS82125</t>
  </si>
  <si>
    <t>PDI Povidone-Iodine Cleansing Scrub Box.</t>
  </si>
  <si>
    <t>12.8 - 15.7 (TM 1001/314)</t>
  </si>
  <si>
    <t>0.189 - 0.231 (TM 1001/434)</t>
  </si>
  <si>
    <t>Prevantics Swabstick Bulk</t>
  </si>
  <si>
    <t>P16225IN</t>
  </si>
  <si>
    <t>Safeway 25ct Grapefruit Facial</t>
  </si>
  <si>
    <t>Analytical - SafewayFacial_01C</t>
  </si>
  <si>
    <t>P16925IN</t>
  </si>
  <si>
    <t>CVS 25ct Grapefruit Acne Solo W/Boot (IN)</t>
  </si>
  <si>
    <t>Analytical - SafewayFacial_01D</t>
  </si>
  <si>
    <t>5NS23125</t>
  </si>
  <si>
    <t>12.8 -15.7 (TM 314/1001)</t>
  </si>
  <si>
    <t>0.189 - 0.231 (TM 434/1001)</t>
  </si>
  <si>
    <t>7ACHE35</t>
  </si>
  <si>
    <t>White Tea FCL Fragrance 12-16-71153</t>
  </si>
  <si>
    <t>Analytical - Chem_NY_White Tea FCL Fragrance</t>
  </si>
  <si>
    <t>1.4705 - 1.4905 @25C</t>
  </si>
  <si>
    <t>1.0268 - 1.0468 @25C</t>
  </si>
  <si>
    <t>12.0-16.3 (TM 314/1001)</t>
  </si>
  <si>
    <t>0.12-0.22 (TM 434/1001)</t>
  </si>
  <si>
    <t>7A4OP065</t>
  </si>
  <si>
    <t>Fragrance Plaisir Gourmand 23</t>
  </si>
  <si>
    <t>Analytical - Chem_NY_ Fragrance Plaisir Gourmand 23</t>
  </si>
  <si>
    <t>Pale yellow to Yellow</t>
  </si>
  <si>
    <t>7C4OP065</t>
  </si>
  <si>
    <t>Sodium Lauroamphoacetate 30%</t>
  </si>
  <si>
    <t>Analytical - Chem_NY_ Sodium Lauroamphoacetate 30%</t>
  </si>
  <si>
    <t>Solvay
(Winder, GA)</t>
  </si>
  <si>
    <t>Clear Clean liquid</t>
  </si>
  <si>
    <t>9.0 - 9.5 (20% soln)</t>
  </si>
  <si>
    <t>300,000-600,000
(Spindle #5 @ 0.5 rpm)</t>
  </si>
  <si>
    <t>7A4OM002</t>
  </si>
  <si>
    <t>Dissolvine GL-47-S</t>
  </si>
  <si>
    <t>Analytical - Chem_NY_ Dissolvine GL-47-S</t>
  </si>
  <si>
    <t>Akzo Nobel , Lima, OH</t>
  </si>
  <si>
    <t>11.0 - 11.8 (1% aqueous)</t>
  </si>
  <si>
    <t>8NS32450</t>
  </si>
  <si>
    <t>8KB10800</t>
  </si>
  <si>
    <t>8KS40750</t>
  </si>
  <si>
    <t>8NS428CK</t>
  </si>
  <si>
    <t>8KS41950</t>
  </si>
  <si>
    <t>8NB11400</t>
  </si>
  <si>
    <t>8PS27350</t>
  </si>
  <si>
    <t>8BB196CK</t>
  </si>
  <si>
    <t>8OP25301</t>
  </si>
  <si>
    <t>PDI Sani Cloth Prime Back Label</t>
  </si>
  <si>
    <t>8OP25300</t>
  </si>
  <si>
    <t>PDI Sani Cloth Prime Front Label</t>
  </si>
  <si>
    <t>P25372</t>
  </si>
  <si>
    <t>Sani-Cloth Prime Large Canister</t>
  </si>
  <si>
    <t xml:space="preserve">Analytical - Sani-Cloth Prime_02                 </t>
  </si>
  <si>
    <t>8.00 - 11.50</t>
  </si>
  <si>
    <t>5OP913TY</t>
  </si>
  <si>
    <t>HIPS Display Tray</t>
  </si>
  <si>
    <t>Analytical -Tray_NY_Display Tray_02</t>
  </si>
  <si>
    <t>Blue #3146251C</t>
  </si>
  <si>
    <t>7D4OP065</t>
  </si>
  <si>
    <t>Glydant Plus Liquid</t>
  </si>
  <si>
    <t>Analytical - Chem_NY_ Glydant Plus Liquid</t>
  </si>
  <si>
    <t>9 months / 18 months</t>
  </si>
  <si>
    <t>Lonza, Williamsport, PA</t>
  </si>
  <si>
    <t>Water-white to light yellow</t>
  </si>
  <si>
    <t xml:space="preserve">6.0 - 8.0 </t>
  </si>
  <si>
    <t>7F4OP065</t>
  </si>
  <si>
    <t>Mineral Oil 70 SUS</t>
  </si>
  <si>
    <t>Analytical - Chem_NY_Mineral Oil 70</t>
  </si>
  <si>
    <t>18 months /36 months</t>
  </si>
  <si>
    <t>Calumet Penreco, Karns City, PA                                     BP Amoco, Whiting, IN</t>
  </si>
  <si>
    <t>Water-White</t>
  </si>
  <si>
    <t>No odor to Mild Petroleum</t>
  </si>
  <si>
    <t>Water-White Liquid</t>
  </si>
  <si>
    <t>0.81 - 0.88 @25C</t>
  </si>
  <si>
    <t>7O4OP065</t>
  </si>
  <si>
    <t>Actipone White Tea</t>
  </si>
  <si>
    <t>Analytical - Chem_NY_Actipone White Tea</t>
  </si>
  <si>
    <t>12 months /24 months</t>
  </si>
  <si>
    <t>Symrise, Holzminden, Germany</t>
  </si>
  <si>
    <t>Yellow to Dark Brown</t>
  </si>
  <si>
    <t>1.388 - 1.398 @ 20C</t>
  </si>
  <si>
    <t>7B4OP205</t>
  </si>
  <si>
    <t>Fragrance Emma 8</t>
  </si>
  <si>
    <t>Analytical - Chem_NY_Fragrance Emma 8</t>
  </si>
  <si>
    <t>6 months /12 months</t>
  </si>
  <si>
    <t>7A4OP073</t>
  </si>
  <si>
    <t>Fragrance Bali Leia 5</t>
  </si>
  <si>
    <t>Analytical - Chem_NY_Fragrance Bali Leia 5</t>
  </si>
  <si>
    <t>Dark Yellow to Lemon Yellow</t>
  </si>
  <si>
    <t>7A4OP081</t>
  </si>
  <si>
    <t>Fragrance SC 2705 LF</t>
  </si>
  <si>
    <t>Analytical - Chem_NY_Fragrance SC 2705 LF</t>
  </si>
  <si>
    <t>7A4OP205</t>
  </si>
  <si>
    <t>Cucumis Sativus (Cucumber) Fruit Rxtract</t>
  </si>
  <si>
    <t>Analytical - Chem_NY_Cucumis Sativus Fruit Extract</t>
  </si>
  <si>
    <t>Transparent Liquid to Slightly Turbid</t>
  </si>
  <si>
    <t>7B4OP065</t>
  </si>
  <si>
    <t>Chamomile Flower Extract</t>
  </si>
  <si>
    <t>Analytical - Chem_NY_Chamomile Flower Extract</t>
  </si>
  <si>
    <t>12 months /36 months</t>
  </si>
  <si>
    <t xml:space="preserve">Greenish Yellow to yellow orange </t>
  </si>
  <si>
    <t>7E4OP065</t>
  </si>
  <si>
    <t>Benzyl Alcohol</t>
  </si>
  <si>
    <t>Analytical - Chem_NY_Benzyl Alcohol</t>
  </si>
  <si>
    <t>Berje , Bloomfeild, NJ                                                            Emerald Kalma Chemical, Kalama, WA</t>
  </si>
  <si>
    <t>6OJ112CB</t>
  </si>
  <si>
    <t>Corner Board 19.375"</t>
  </si>
  <si>
    <t>Analytical - SHIP_NY_NA_200_2.5-2.5-19.375"</t>
  </si>
  <si>
    <t>Specs rev 9.0</t>
  </si>
  <si>
    <t>3OM765</t>
  </si>
  <si>
    <t>Rolls Spunlaced Nonwoven - 42" 65gsm</t>
  </si>
  <si>
    <t>Analytical - Applicator_NY_Rolls Spunlaced Nonwoven - 42" - 65gsm</t>
  </si>
  <si>
    <t>No Carbon Disulphide Smell</t>
  </si>
  <si>
    <t>58.5 - 71.5</t>
  </si>
  <si>
    <t>1.00 - 1.30mm</t>
  </si>
  <si>
    <t>4300 - 6300 g/in</t>
  </si>
  <si>
    <t>1600 - 2600 g/in</t>
  </si>
  <si>
    <t>41.875" - 42.25"</t>
  </si>
  <si>
    <t>Dry Opacity %</t>
  </si>
  <si>
    <t>60% - 70%</t>
  </si>
  <si>
    <t>7O4OP205</t>
  </si>
  <si>
    <t>Citrus Peach Extract</t>
  </si>
  <si>
    <t>Analytical - Chem_NY_Citrus Peach Extract</t>
  </si>
  <si>
    <t>Bell Flavors and Fragrances, Milwaukee, WI</t>
  </si>
  <si>
    <t>Yellow to Yellow-Brown</t>
  </si>
  <si>
    <t>7O4OP073</t>
  </si>
  <si>
    <t>Minerals/Spring Water</t>
  </si>
  <si>
    <t>Analytical - Chem_NY_Minerals/Spring Water</t>
  </si>
  <si>
    <t>White to Beige</t>
  </si>
  <si>
    <t>Milky Liquid, Diposits Possible</t>
  </si>
  <si>
    <t>7O4OP081</t>
  </si>
  <si>
    <t>Triple Tea Extract PF</t>
  </si>
  <si>
    <t>Analytical - Chem_NY_Triple Tea Extract</t>
  </si>
  <si>
    <t>Arch Personal Care Products, Rochester, NY</t>
  </si>
  <si>
    <t>4.0 - 7.0 @25C</t>
  </si>
  <si>
    <t>Analytical - Web_NP8530_16.25</t>
  </si>
  <si>
    <t>16.1875- 16.3125</t>
  </si>
  <si>
    <t>8OJ112PL</t>
  </si>
  <si>
    <t>Nice' N Clean Adult Washcloths 240ct</t>
  </si>
  <si>
    <t>6AJ112CBX</t>
  </si>
  <si>
    <t>Nice' N Clean Premium Adult Washcloths</t>
  </si>
  <si>
    <t>Analytical - SHIP_NY_32K_100_8.75-5.625 -9</t>
  </si>
  <si>
    <t>6AP25372</t>
  </si>
  <si>
    <t>PDI Sani-Cloth Prime Shipper</t>
  </si>
  <si>
    <t>6.5 – 8.0 (1% w/v aqueous sol’n)
(A)</t>
  </si>
  <si>
    <t>0.13 - 0.20
(TM434/1001)</t>
  </si>
  <si>
    <t>12.0 - 16.3
(TM314/1001)</t>
  </si>
  <si>
    <t>0.12 - 0.25 (TM 434/1001)</t>
  </si>
  <si>
    <t>12.0- 16.3 (TM 314/1001)</t>
  </si>
  <si>
    <t>14.25 - 15.75 (TM 314/1001)</t>
  </si>
  <si>
    <t>0.28 - 0.32 (TM 434/1001)</t>
  </si>
  <si>
    <t>4OP06501</t>
  </si>
  <si>
    <t>Pond's Evening Soothe MUR Liquid</t>
  </si>
  <si>
    <t>Analytical - BL_NY_Pond's Evening Soothe</t>
  </si>
  <si>
    <t>Clear to slightly Cloudy Liquid</t>
  </si>
  <si>
    <t>4OP07301</t>
  </si>
  <si>
    <t>Pond's Luminous Clean MUR Liquid</t>
  </si>
  <si>
    <t>Analytical - BL_NY_Pond's Luminous Clean MUR</t>
  </si>
  <si>
    <t>4OP08101</t>
  </si>
  <si>
    <t>Pond's Original Fresh MUR Liquid</t>
  </si>
  <si>
    <t>Analytical - BL_NY_Pond's Original Fresh MUR</t>
  </si>
  <si>
    <t>4OP18301</t>
  </si>
  <si>
    <t>L 'Oreal Soothing MUR Liquid</t>
  </si>
  <si>
    <t>Analytical - BL_NY_L'Oreal Soothing MUR</t>
  </si>
  <si>
    <t>4OP22701</t>
  </si>
  <si>
    <t>L 'Oreal Garnier Micellar Water Liquid</t>
  </si>
  <si>
    <t>Analytical - BL_NY_L'Oreal Garnier Micellar Water</t>
  </si>
  <si>
    <t>6AU13195</t>
  </si>
  <si>
    <t>4OP20501</t>
  </si>
  <si>
    <t>Pond's Exfoliating Renewal MUR Liquid</t>
  </si>
  <si>
    <t>Analytical - BL_NY_Pond's Exfoliating Renewal MUR</t>
  </si>
  <si>
    <t>5OP209SL</t>
  </si>
  <si>
    <t>3X25ct L 'Oreal Tray Sleeve</t>
  </si>
  <si>
    <t>Analytical - Box_NY_0.020BC_220_4.9375-3.6875-4.625</t>
  </si>
  <si>
    <t>NP9995</t>
  </si>
  <si>
    <t>8OP11300</t>
  </si>
  <si>
    <t>Small Rigid Full Die Cut Reseal</t>
  </si>
  <si>
    <t>P22725</t>
  </si>
  <si>
    <t xml:space="preserve">Analytical - L 'Oreal Garnier Micellar_01                </t>
  </si>
  <si>
    <t>P21325</t>
  </si>
  <si>
    <t xml:space="preserve">Analytical - L 'Oreal Garnier Micellar_02                </t>
  </si>
  <si>
    <t>spec rev 3.0</t>
  </si>
  <si>
    <t>0.12 - 0.25
(TM434/1001)</t>
  </si>
  <si>
    <t>12.0 - 16.3
(TM314/1001))</t>
  </si>
  <si>
    <t>6HC69900</t>
  </si>
  <si>
    <t>2HA580</t>
  </si>
  <si>
    <t>2OP242LI</t>
  </si>
  <si>
    <t>Large Deep Well Lid-Sani Cloth Prime Lobe Orifice</t>
  </si>
  <si>
    <t xml:space="preserve">2OP242LI Plum Translucent
T135-3-3
</t>
  </si>
  <si>
    <t>Lid must fit with a tight seal on canister (even when pilfer proof lid stock is required). Cap “flip lid” must snap closed.
“Flip lid” opening force to be a minimum of 0.75 lbs.</t>
  </si>
  <si>
    <t>35.0 +6.5g/ -2.5g</t>
  </si>
  <si>
    <t>0.625” ± 0.005”</t>
  </si>
  <si>
    <t>Analytical - Lid_17C</t>
  </si>
  <si>
    <t>2NB114X</t>
  </si>
  <si>
    <t>2LS821</t>
  </si>
  <si>
    <t>2OP113</t>
  </si>
  <si>
    <t>Garnier Skin Active Clean Refreshing Remover Cleans. Twlts.</t>
  </si>
  <si>
    <t>Web must be clean and free of particulate matter or dirt contamination</t>
  </si>
  <si>
    <t>Barcode Legibility/Quality</t>
  </si>
  <si>
    <t>Barcode should scan and the code should correspond to the one printed under the bars.</t>
  </si>
  <si>
    <t>2OP183</t>
  </si>
  <si>
    <t>Garnier Skin Active Clean Soothing Makeup Remover Cleans Twlts.</t>
  </si>
  <si>
    <t>5AU13195</t>
  </si>
  <si>
    <t>PDI Sani-Cloth Prime Germicidal Wipes</t>
  </si>
  <si>
    <t>Analytical - Box_NY_0.024SBS_127_4.39063-4.39063-12</t>
  </si>
  <si>
    <t>6AD43600</t>
  </si>
  <si>
    <t>12.8-15.7 (TM 314/1001)</t>
  </si>
  <si>
    <t>0.15 - 0.19 (TM 434/1001)</t>
  </si>
  <si>
    <t>A941S48</t>
  </si>
  <si>
    <t>Target 48ct Adult XL</t>
  </si>
  <si>
    <t xml:space="preserve">Analytical - Target Adult XL                </t>
  </si>
  <si>
    <t>0.30 (+/- 0.02) (TM 434/1001)</t>
  </si>
  <si>
    <t>6LS82125</t>
  </si>
  <si>
    <t>6GQ387S40</t>
  </si>
  <si>
    <t>6DC22370</t>
  </si>
  <si>
    <t>PDI Hygea Sterile Saline Wipe</t>
  </si>
  <si>
    <t>A407S32B</t>
  </si>
  <si>
    <t>Summers Eve SS 32 Solo Clns Clths #8735</t>
  </si>
  <si>
    <t>0.084mm +/- 12%</t>
  </si>
  <si>
    <t>5BH14024</t>
  </si>
  <si>
    <t>CVS Health Hand Sanitizer Wipes 24ct Box</t>
  </si>
  <si>
    <t>8HQ50700</t>
  </si>
  <si>
    <t>Crosstex Sanitex Plus 160ct</t>
  </si>
  <si>
    <t>8GQ50701</t>
  </si>
  <si>
    <t>8OP47101</t>
  </si>
  <si>
    <t>1.15 ± 0.05
(TM430)</t>
  </si>
  <si>
    <t xml:space="preserve">PDI Povidone Iodine Prep Pad Medium      </t>
  </si>
  <si>
    <t>Specs rev 11.0</t>
  </si>
  <si>
    <t>Analytical - Povidone Iodine Prep Pad Medium</t>
  </si>
  <si>
    <t>4404 min</t>
  </si>
  <si>
    <t>1036 min</t>
  </si>
  <si>
    <t>4OP11301</t>
  </si>
  <si>
    <t>L 'Oreal Garnier Refreshing MUR Liquid</t>
  </si>
  <si>
    <t>Analytical - BL_NY_L'Oreal Garnier Refreshing MUR</t>
  </si>
  <si>
    <t>2ED419</t>
  </si>
  <si>
    <t xml:space="preserve">PDI Castile Soap Towelette </t>
  </si>
  <si>
    <t>0.14 – 0.25 (TM 434/1001)</t>
  </si>
  <si>
    <t>12.0 – 16.3 (TM 314/1001)</t>
  </si>
  <si>
    <t>Specs Rev 5.0</t>
  </si>
  <si>
    <t>0.12 -0.22 (TM434/1001)</t>
  </si>
  <si>
    <t>12.0- 16.3 (TM314/1001)</t>
  </si>
  <si>
    <t xml:space="preserve">6DD74800                           </t>
  </si>
  <si>
    <t>67.45 - 74.55 (TM 3006)</t>
  </si>
  <si>
    <t>% Menthol (w/w)</t>
  </si>
  <si>
    <t>0.95 - 1.05 (TM 3008)</t>
  </si>
  <si>
    <t>Impurity HPLC</t>
  </si>
  <si>
    <t>4-aminobenzoic acid Max 0.10%  Methyl 4-aminobenzoate Max 0.10% Unknown Impurity Max 0.10%         Total Impurity Max 0.10%</t>
  </si>
  <si>
    <t>P05125</t>
  </si>
  <si>
    <t xml:space="preserve">Analytical - L 'Oreal Garnier Refreshing_01                </t>
  </si>
  <si>
    <t>0.53 - 0.81 mm</t>
  </si>
  <si>
    <t>3627 - 5182</t>
  </si>
  <si>
    <t>674 - 1503</t>
  </si>
  <si>
    <t>67.45 -74.55 (TM3006)</t>
  </si>
  <si>
    <t>Menthol</t>
  </si>
  <si>
    <t>0.95 - 1.05 (TM 3006)</t>
  </si>
  <si>
    <t>4OP07501</t>
  </si>
  <si>
    <t>L 'Oreal Paris - Revitalift MUR Liquid</t>
  </si>
  <si>
    <t>Analytical - BL_NY_L'Oreal Paris - Revitalift  MUR</t>
  </si>
  <si>
    <t>A323S96</t>
  </si>
  <si>
    <t>Up &amp; Up 96ct Nedicated Solo</t>
  </si>
  <si>
    <t>Analytical - Med-Wipe_02M</t>
  </si>
  <si>
    <t>3OP043</t>
  </si>
  <si>
    <t>Flat surface free of hard wrinkles,  lines of fibers, fiber clumps, holes and with uniform visual formation and uniform opacity.</t>
  </si>
  <si>
    <t>0.35 - 0.45 mm (COA)</t>
  </si>
  <si>
    <t>2400 - 3600</t>
  </si>
  <si>
    <t>1000 - 1800</t>
  </si>
  <si>
    <t>45 - 60" (COA)</t>
  </si>
  <si>
    <t>0.47 - 0.82 mm</t>
  </si>
  <si>
    <t>0.55 - 0.57 (TM 434/1004)</t>
  </si>
  <si>
    <t>0.51 - 0.53 (target 0.52) (TM 434/1004)</t>
  </si>
  <si>
    <t>San-Cloth AF Unscented</t>
  </si>
  <si>
    <t>0.40 - 0.43 (TM 434/1004)</t>
  </si>
  <si>
    <t xml:space="preserve">PDI SANI-CLOTH HB SOLUTION                        </t>
  </si>
  <si>
    <t>0.17 – 0.21 (TM 434/1004)</t>
  </si>
  <si>
    <t>L 'Oreal Garnier Refreshing MUR K0921508 - 25ct CAN</t>
  </si>
  <si>
    <t>P11325</t>
  </si>
  <si>
    <t>L'Oreal Garnier Refreshing MUR K2702410 - 25ct USA</t>
  </si>
  <si>
    <t xml:space="preserve">Analytical - L 'Oreal Garnier Refreshing_02                </t>
  </si>
  <si>
    <t>0.14 - 0.25
(TM434/1001)</t>
  </si>
  <si>
    <t>C0044</t>
  </si>
  <si>
    <t>F0143</t>
  </si>
  <si>
    <t xml:space="preserve"> M0018</t>
  </si>
  <si>
    <t>C0042</t>
  </si>
  <si>
    <t xml:space="preserve"> C0042</t>
  </si>
  <si>
    <t xml:space="preserve"> K0016(1)</t>
  </si>
  <si>
    <t>K0016 (1)</t>
  </si>
  <si>
    <t>M0004 (1)</t>
  </si>
  <si>
    <t>0.12 - 0.22
(TM434/1001)</t>
  </si>
  <si>
    <t>M0031(1)</t>
  </si>
  <si>
    <t>M0032(1)</t>
  </si>
  <si>
    <t>4AFEM05</t>
  </si>
  <si>
    <t>Fem Hy Cucumber &amp; Green Tea (11/16)</t>
  </si>
  <si>
    <t>Analytical - BL_NY_Fem Hy Cucumber&amp;Green Tea</t>
  </si>
  <si>
    <t>Cucumber fragrance</t>
  </si>
  <si>
    <t>4.5 -4.9</t>
  </si>
  <si>
    <t>0.810 - 0.990 (TM 395)</t>
  </si>
  <si>
    <t>0.486 - 0.592 (TM 395)</t>
  </si>
  <si>
    <t>2FJ141R</t>
  </si>
  <si>
    <t>5FB47000</t>
  </si>
  <si>
    <t>2FB6038</t>
  </si>
  <si>
    <t>2JC699</t>
  </si>
  <si>
    <t>2MB164</t>
  </si>
  <si>
    <t>5AA342BT</t>
  </si>
  <si>
    <t>CVS Health Cleansing Cloths Green Tea and Cucumber</t>
  </si>
  <si>
    <t>Analytical - Box_NY_0.018CCNB_300_3.625-1.25-2.375</t>
  </si>
  <si>
    <t>6MS48050</t>
  </si>
  <si>
    <t>5MS48050</t>
  </si>
  <si>
    <t>6KQ50772</t>
  </si>
  <si>
    <t>Crosstex Sanitex Plus 160ct Shipper</t>
  </si>
  <si>
    <t>6OA917S42</t>
  </si>
  <si>
    <t>42ct MTT 4X Box 3X Shipper</t>
  </si>
  <si>
    <t>Analytical - SHIP_NY_32K_100_13.75-7.50-6.00</t>
  </si>
  <si>
    <t>6OQ137S25</t>
  </si>
  <si>
    <t>25ct Facial 6X Tray 2X Shipper</t>
  </si>
  <si>
    <t>Analytical - SHIP_NY_32K_100_13-8.50-5.00</t>
  </si>
  <si>
    <t>2BA941</t>
  </si>
  <si>
    <t>Target Up&amp;Up Extra Large Cleansing Washcloths</t>
  </si>
  <si>
    <t>2OP245LI</t>
  </si>
  <si>
    <t>Medium Deep Well Lid with .560 Orifice Translucent Purple</t>
  </si>
  <si>
    <t>Analytical - Lid_04K_.560</t>
  </si>
  <si>
    <t>Translucent Purple</t>
  </si>
  <si>
    <t>0.942 – 0.952</t>
  </si>
  <si>
    <t>1.463 – 1.473</t>
  </si>
  <si>
    <t>A694S48</t>
  </si>
  <si>
    <t>WM 48ct Medicated Solo</t>
  </si>
  <si>
    <t xml:space="preserve">Analytical - WM Medicated wipes_01                </t>
  </si>
  <si>
    <t>A883S48</t>
  </si>
  <si>
    <t>Dollar General 48ct Medicated Solo</t>
  </si>
  <si>
    <t xml:space="preserve">Analytical - Dollar General Medicated Solo_01                </t>
  </si>
  <si>
    <t>4BA86301</t>
  </si>
  <si>
    <t>CB Fleet Lavender Silk</t>
  </si>
  <si>
    <t>Analytical-BL_NY_CB Fleet_01B</t>
  </si>
  <si>
    <t>6AD41900</t>
  </si>
  <si>
    <t>PDI Castile Soap Towelette Shipper</t>
  </si>
  <si>
    <t>6HB60307</t>
  </si>
  <si>
    <t>2OM347SLI</t>
  </si>
  <si>
    <t>Solo lid w/ CVS Debossing</t>
  </si>
  <si>
    <t>Analytical - Solo Lid w/CVS_01</t>
  </si>
  <si>
    <t>5GB10300</t>
  </si>
  <si>
    <t>5HS48450</t>
  </si>
  <si>
    <t>5LS40750</t>
  </si>
  <si>
    <t>5MS40750</t>
  </si>
  <si>
    <t>2QS411</t>
  </si>
  <si>
    <t>5CS42325</t>
  </si>
  <si>
    <t>PDI Povidone-Iodine Swabstick 3's</t>
  </si>
  <si>
    <t>5LS42450</t>
  </si>
  <si>
    <t>PDI Compound Tincture of Benzoin</t>
  </si>
  <si>
    <t>5KB71200</t>
  </si>
  <si>
    <t>PDI Nail Polish Remover Pad</t>
  </si>
  <si>
    <t>8BP128CK</t>
  </si>
  <si>
    <t xml:space="preserve">PDI Sani Hands Sanitizing Wipes Case Label </t>
  </si>
  <si>
    <t>8CP12800</t>
  </si>
  <si>
    <t xml:space="preserve">PDI Sani Hands Sanitizing Wipes </t>
  </si>
  <si>
    <t>6FM225XT</t>
  </si>
  <si>
    <t>5MS41950</t>
  </si>
  <si>
    <t>5NS428IS</t>
  </si>
  <si>
    <t>6FJ14108</t>
  </si>
  <si>
    <t>Hygea Multi Purpose Washcloth Shipper</t>
  </si>
  <si>
    <t>6AP11325</t>
  </si>
  <si>
    <t>Analytical - SHIP_NY_44K_100_10.625-9.75-7.75</t>
  </si>
  <si>
    <t>2CA941SLI</t>
  </si>
  <si>
    <t>Analytical - Lid_NY_NP7600_22M1</t>
  </si>
  <si>
    <t>2NS407</t>
  </si>
  <si>
    <t>3OP567</t>
  </si>
  <si>
    <t>Rolls Spunlaced Nonwoven-31" - 50gsm</t>
  </si>
  <si>
    <t>45 -55</t>
  </si>
  <si>
    <t>0.49 - 0.59 mm (COA)</t>
  </si>
  <si>
    <t>30.94 - 31.125" (COA)</t>
  </si>
  <si>
    <t>40 - 46" (COA)</t>
  </si>
  <si>
    <t>Analytical - Applicator_NY_Rolls Spunlaced Nonwoven - 31" - 50gsm</t>
  </si>
  <si>
    <t>5CA941TY</t>
  </si>
  <si>
    <t>Target Up &amp; Up Extra Large Cleans. Washcloths</t>
  </si>
  <si>
    <t>5KS41125</t>
  </si>
  <si>
    <t>5NB114IS</t>
  </si>
  <si>
    <t>5NS273IS</t>
  </si>
  <si>
    <t>2JC124</t>
  </si>
  <si>
    <t>2OP075</t>
  </si>
  <si>
    <t>L'Oreal Paris Revitalift MUR Cleans. Twlt</t>
  </si>
  <si>
    <t>Analytical - Web_NP8541_12.205</t>
  </si>
  <si>
    <t>PDI Povidone-Iodine Prep Pad Large</t>
  </si>
  <si>
    <t>2JC223</t>
  </si>
  <si>
    <t>6AB16400</t>
  </si>
  <si>
    <t>Analytical - SHIP_NY_32K_100_16-4.25-5.125</t>
  </si>
  <si>
    <t>2HD748</t>
  </si>
  <si>
    <t>PDI OB Towelette</t>
  </si>
  <si>
    <t>5JB16400</t>
  </si>
  <si>
    <t>Analytical - Box_NY_0.016UCSBS_100_4-3.125-2.375</t>
  </si>
  <si>
    <t>5HC22324</t>
  </si>
  <si>
    <t>5FD41900</t>
  </si>
  <si>
    <t>PDI Castile Soap Towelette Box</t>
  </si>
  <si>
    <t>5HC12400</t>
  </si>
  <si>
    <t>5KC69900</t>
  </si>
  <si>
    <t>PDI Sterile Alcohol Prep Pad</t>
  </si>
  <si>
    <t>5LB60302</t>
  </si>
  <si>
    <t>3OP093</t>
  </si>
  <si>
    <t>Embossed Nonwoven -24"</t>
  </si>
  <si>
    <t>Analytical - Applicator_NY_Embossed Nonwoven - 24"</t>
  </si>
  <si>
    <t>No objectionable odor detectable wet or dry except from typical fiber smell</t>
  </si>
  <si>
    <t>White Clean and asFree as capable from wrinkles, creases, streaks, heavy areas, clumps, holes, dirt, grease, metal particles and other contaminents. Thermal embossed No.2 pattern Novonette.</t>
  </si>
  <si>
    <t>0.95 - 1.25 mm (COA)</t>
  </si>
  <si>
    <t>4263 g/in minimum (COA)</t>
  </si>
  <si>
    <t>671 g/in Minimum (COA)</t>
  </si>
  <si>
    <t>0.25 – 0.36 (TM 434/1004)</t>
  </si>
  <si>
    <t>6CJ21396</t>
  </si>
  <si>
    <t>Hygea Multi-Purpose Washcloths</t>
  </si>
  <si>
    <t>Analytical - SHIP_NY_44K_100_16.625-9.375-7</t>
  </si>
  <si>
    <t>6GB10300</t>
  </si>
  <si>
    <t>PDI CHG / Isopropyl Alcohol Shipper</t>
  </si>
  <si>
    <t>6GS48450</t>
  </si>
  <si>
    <t>8OP56700</t>
  </si>
  <si>
    <t>Sani Professional No Rinse Sanitizing Multi-Surface Wipes</t>
  </si>
  <si>
    <t>8OP56701</t>
  </si>
  <si>
    <t>8OP66700</t>
  </si>
  <si>
    <t>8OP66701</t>
  </si>
  <si>
    <t>6KS41125</t>
  </si>
  <si>
    <t>8AA941CK</t>
  </si>
  <si>
    <t>Up &amp; Up Extra-Large Cleansing Cloths</t>
  </si>
  <si>
    <t>5CB51200</t>
  </si>
  <si>
    <t>5CS42050</t>
  </si>
  <si>
    <t>5AP227TY</t>
  </si>
  <si>
    <t>Analytical - Box_NY_0.020SBS_300_4.625-5-3.625</t>
  </si>
  <si>
    <t>OT/AB Tray</t>
  </si>
  <si>
    <t>8BP12801</t>
  </si>
  <si>
    <t>PDI Sani Hands Sanitizing Wipes</t>
  </si>
  <si>
    <t>5900 minimum</t>
  </si>
  <si>
    <t>1280 Minimum</t>
  </si>
  <si>
    <t>3DQ185-H</t>
  </si>
  <si>
    <t>Dot composition - water Based               Dot Pattern - 58 dots/inch</t>
  </si>
  <si>
    <t>0.64 - 0.84mm</t>
  </si>
  <si>
    <t>4800 - 7200</t>
  </si>
  <si>
    <t>1000 - 1600</t>
  </si>
  <si>
    <t>Analytical-Applicator_NY_Rolls spunlaced Nonwoven Exfoliating-30.5"-56gsm</t>
  </si>
  <si>
    <t>3BQ335-H</t>
  </si>
  <si>
    <t>5OP075BT</t>
  </si>
  <si>
    <t>L'Oreal Revitalift Makeup Removing Cleans. Twlt</t>
  </si>
  <si>
    <t>Analytical - Box_NY_0.018SBS_300_4.5-2-1.688</t>
  </si>
  <si>
    <t>2OP051</t>
  </si>
  <si>
    <t>Garnier Skin Active Clean Refreshing Remover Cleans. Twlts. Canada</t>
  </si>
  <si>
    <t>6OQ637S20</t>
  </si>
  <si>
    <t>20ct Facial 6X Tray 2X Shipper</t>
  </si>
  <si>
    <t>2OP079</t>
  </si>
  <si>
    <t>L 'Oreal Paris Revitalift MUR Cleans Wipes Canada</t>
  </si>
  <si>
    <t>Analytical - SHIP_NY_32K_100_11.25-8.00-6.00</t>
  </si>
  <si>
    <t>6AA350S64</t>
  </si>
  <si>
    <t>64ct 12X Bulk</t>
  </si>
  <si>
    <t>Analytical - SHIP_NY_40K_100_14-8-9.5</t>
  </si>
  <si>
    <t>Analytical - SHIP_NY_32K_100_9.5-8.75-7</t>
  </si>
  <si>
    <t>specs rev</t>
  </si>
  <si>
    <t>6OA738S3BL</t>
  </si>
  <si>
    <t>48ct 3X Bundle 4X Case</t>
  </si>
  <si>
    <t>P07930</t>
  </si>
  <si>
    <t>L 'Oreal Paris Revitalift - 30ct CAN K2563300</t>
  </si>
  <si>
    <t xml:space="preserve">Analytical - L 'Oreal Paris Revitalift_01                </t>
  </si>
  <si>
    <t>3OA750</t>
  </si>
  <si>
    <t>Rolls Embossed Spunlaced Nonwoven - 55gsm - 7.5"</t>
  </si>
  <si>
    <t>Smooth, Free of hard wrinkles and formation uniform with a mega dot embossing pattern</t>
  </si>
  <si>
    <t>3100 - 5100 g/in</t>
  </si>
  <si>
    <t>700 - 1700 g/in</t>
  </si>
  <si>
    <t>7.438 - 7.625"</t>
  </si>
  <si>
    <t>P07530</t>
  </si>
  <si>
    <t>L 'Oreal Paris Revitalift - 30ct USA KP642013</t>
  </si>
  <si>
    <t xml:space="preserve">Analytical - L 'Oreal Paris Revitalift_02                </t>
  </si>
  <si>
    <t>8DQ85901</t>
  </si>
  <si>
    <t>PDI Sani Cloth Plus 65ct Canada</t>
  </si>
  <si>
    <t>8FQ859CK</t>
  </si>
  <si>
    <t>5AP209SL</t>
  </si>
  <si>
    <t>Analytical - Box_NY_0.020BC_220_5.09375-3.6875-4.625</t>
  </si>
  <si>
    <t>8EQ901CK</t>
  </si>
  <si>
    <t>PDI Sani Cloth Plus 160ct Canada cs Label</t>
  </si>
  <si>
    <t>8LB10800</t>
  </si>
  <si>
    <t>8AP181RSL</t>
  </si>
  <si>
    <t>8BB512CL</t>
  </si>
  <si>
    <t>8BQ76500</t>
  </si>
  <si>
    <t>PDI Sani Hands Hand Sanitizing Wipes</t>
  </si>
  <si>
    <t>2BJ143</t>
  </si>
  <si>
    <t>2BJ213</t>
  </si>
  <si>
    <t>Analytical - Web_NP8530_18</t>
  </si>
  <si>
    <t>5AP07530</t>
  </si>
  <si>
    <t>L 'Oreal Revitalift Makeup Removing Cleans Twlts.</t>
  </si>
  <si>
    <t>Analytical - Box_NY_0.020BC_110_6.375-3.4375-4.75</t>
  </si>
  <si>
    <t>TT/AB w/ finger Holes</t>
  </si>
  <si>
    <t>5AP07930</t>
  </si>
  <si>
    <t>L 'Oreal Revitalift Makeup Removing Cleans Twlts. Canada</t>
  </si>
  <si>
    <t>24 months / 36 months</t>
  </si>
  <si>
    <t>Crystalline powder or crystals</t>
  </si>
  <si>
    <t>A305R56</t>
  </si>
  <si>
    <t>Solution Express Clns 56 RFLS</t>
  </si>
  <si>
    <t xml:space="preserve">Analytical - Solution Express Clns                </t>
  </si>
  <si>
    <t>F0200</t>
  </si>
  <si>
    <t>5.5 - 6.25</t>
  </si>
  <si>
    <t>4CA23401</t>
  </si>
  <si>
    <t>MUR Facial - Paraben-Free</t>
  </si>
  <si>
    <t>Analytical-BL_NY_MUR Facial - Paraben free</t>
  </si>
  <si>
    <t>0.702 - 0.756 (TM 394)</t>
  </si>
  <si>
    <t>0.059 - 0.068</t>
  </si>
  <si>
    <t>Rev 3.0 PPS H0019 (2)</t>
  </si>
  <si>
    <t>U13195</t>
  </si>
  <si>
    <t>sani Cloth Prime XL Packet</t>
  </si>
  <si>
    <t xml:space="preserve">Analytical - Sani-Cloth Prime_03                 </t>
  </si>
  <si>
    <t>spec rev 5.0</t>
  </si>
  <si>
    <t>0.28(+0.08/ -0.03) (TM434/1004)</t>
  </si>
  <si>
    <t>0.25 – 0.36 (TM434/1004)</t>
  </si>
  <si>
    <t>M0017 (1)</t>
  </si>
  <si>
    <t>A517S32B</t>
  </si>
  <si>
    <t>Summers Eve SHER FLRAL 32 Clns Clth</t>
  </si>
  <si>
    <t xml:space="preserve">Analytical - Summers Eve SHER FLRAL 32Clns Clth                 </t>
  </si>
  <si>
    <t>H0014</t>
  </si>
  <si>
    <t>Characteristic - Fresh and light green Floral</t>
  </si>
  <si>
    <t>4.5 - 6.0</t>
  </si>
  <si>
    <t>0.025 -0.12 (TM 321)</t>
  </si>
  <si>
    <t>0.003 - 0.023 (TM 321)</t>
  </si>
  <si>
    <t>Analytical - Summers Eve SS 32 Solo Clns Clths #8735</t>
  </si>
  <si>
    <t>H0013</t>
  </si>
  <si>
    <t>A518R24</t>
  </si>
  <si>
    <t>CB Fleet 24ct Simply Summers Eve Mandarin Blossom</t>
  </si>
  <si>
    <t>Analytical - CB Fleet 24ct Simply Summers Eve Mandarin Blossom</t>
  </si>
  <si>
    <t>A418R24</t>
  </si>
  <si>
    <t>CB Fleet 24ct Simply Summers Eve Cucumber Lily</t>
  </si>
  <si>
    <t>Analytical - CB Fleet 24ct Simply Summers Eve Cucumber Lily</t>
  </si>
  <si>
    <t>A323S48</t>
  </si>
  <si>
    <t>Up &amp; Up 48ct Medicated Solo</t>
  </si>
  <si>
    <t>Analytical - Up&amp;Up Medicated solo</t>
  </si>
  <si>
    <t>7O4OU181</t>
  </si>
  <si>
    <t>Isopropanol 70%</t>
  </si>
  <si>
    <t>Analytical - Chem_NY_Isopropanol 70%</t>
  </si>
  <si>
    <t>24 months /60 months</t>
  </si>
  <si>
    <t>2JQ345</t>
  </si>
  <si>
    <t>PDI NNC Baby Wipes Scented 40ct</t>
  </si>
  <si>
    <t>2BS420</t>
  </si>
  <si>
    <t>2CB512</t>
  </si>
  <si>
    <t>2PB114X</t>
  </si>
  <si>
    <t>2PS407</t>
  </si>
  <si>
    <t>P21025</t>
  </si>
  <si>
    <t xml:space="preserve">Analytical - L 'Oreal Vichy MUR_01                </t>
  </si>
  <si>
    <t>6OP07530</t>
  </si>
  <si>
    <t>L `Oreal Paris Revitalift MUR Cleans Twlt</t>
  </si>
  <si>
    <t>Analytical - SHIP_NY_44K_100_14.5-6.75-9.75</t>
  </si>
  <si>
    <t>Analytical - SHIP_NY_44K_100_17.5-6.75-5</t>
  </si>
  <si>
    <t>2OP210</t>
  </si>
  <si>
    <t>L `Oreal Vichy Makeup Removing Micellar Cleans Wipes</t>
  </si>
  <si>
    <t>6 - 18 kGy</t>
  </si>
  <si>
    <t>The Fabric shall be white/off white clean and free from wrinkles, creases, streaks, heavy areas, holes, colored fibers, dirt, grease, metal particles and other contaminants.</t>
  </si>
  <si>
    <t>0.5 -0.8</t>
  </si>
  <si>
    <t>6AQ76584</t>
  </si>
  <si>
    <t>PDI Sani-Hands Shipper - Canada</t>
  </si>
  <si>
    <t>6AP86772</t>
  </si>
  <si>
    <t>Sani Professional No-Rinse Sanitizing Multi-Surface Wipes</t>
  </si>
  <si>
    <t>6ES42450</t>
  </si>
  <si>
    <t>6AP56784</t>
  </si>
  <si>
    <t>Sani Professional No Rinse Sanitizing Multi Surface Wipes</t>
  </si>
  <si>
    <t>6OA250S56</t>
  </si>
  <si>
    <t>56ct 12X Shipper</t>
  </si>
  <si>
    <t>Analytical - SHIP_NY_40K_100_14-8-8.5</t>
  </si>
  <si>
    <t>6OA936TWBL</t>
  </si>
  <si>
    <t>60ct Facial Twin 6X Case</t>
  </si>
  <si>
    <t>Analytical - SHIP_NY_32K_100_14-7-10.25</t>
  </si>
  <si>
    <t>5OP079BT</t>
  </si>
  <si>
    <t>L `Oreal Revitalift Makeup Removing Cleans Twlt CDA</t>
  </si>
  <si>
    <t>Analytical - Box_NY_0.018SBS_320_4.5-2-1.688</t>
  </si>
  <si>
    <t>OT/AB Boot</t>
  </si>
  <si>
    <t>5MB10800</t>
  </si>
  <si>
    <t>2PS419</t>
  </si>
  <si>
    <t>5OQ637SL</t>
  </si>
  <si>
    <t>20ct 6X Facial Sleeve</t>
  </si>
  <si>
    <t>Analytical - Box_NY_0.024BC_200_10.75-3.688-5.063</t>
  </si>
  <si>
    <t>7A4OP093</t>
  </si>
  <si>
    <t>Essential Oil 27A Fragrance</t>
  </si>
  <si>
    <t>Analytical - Chem_NY_Essential Oil 27A Fragrance</t>
  </si>
  <si>
    <t>IFF, Hazlet, NJ</t>
  </si>
  <si>
    <t>X12309</t>
  </si>
  <si>
    <t>sani-Prime Germicidal Spray</t>
  </si>
  <si>
    <t xml:space="preserve">Analytical - Sani-Cloth Prime_04                 </t>
  </si>
  <si>
    <t>5OP210TY</t>
  </si>
  <si>
    <t>3X25ct L 'Oreal Tray</t>
  </si>
  <si>
    <t>8CB598CK</t>
  </si>
  <si>
    <t>8BS423CL</t>
  </si>
  <si>
    <t>8BS420CL</t>
  </si>
  <si>
    <t>6AP66784</t>
  </si>
  <si>
    <t>L 'Oreal Garnier Micellar K2369801 - 25ct CAN</t>
  </si>
  <si>
    <t>L 'Oreal Garnier Micellar K2341702 - 25ct USA</t>
  </si>
  <si>
    <t>0.099 - 0.197 (TM 394)</t>
  </si>
  <si>
    <t>6FJ14143</t>
  </si>
  <si>
    <t>Hygea Premium Multi-Purpose Washcloth</t>
  </si>
  <si>
    <t>6FB71200</t>
  </si>
  <si>
    <t>39.75 - 40.25" (COA)</t>
  </si>
  <si>
    <t>Rolls Wet Laid Nonwoven - 40"-54gsm</t>
  </si>
  <si>
    <t>Analytical - Applicator_NY_Rolls Wet Laid Nonwoven - 40" - 54gsm</t>
  </si>
  <si>
    <t>Spec rev 7.0</t>
  </si>
  <si>
    <t>Conforms to standard (TM 371/386)</t>
  </si>
  <si>
    <t>Conforms to standard (TM 370/386)</t>
  </si>
  <si>
    <t>Analytical-Applicator_NY_Rolls Embossed spunlaced Nonwoven -55gsm-7.5"</t>
  </si>
  <si>
    <t>2OP093</t>
  </si>
  <si>
    <t>10oz. Blue HDPE Bottle Grade Jar</t>
  </si>
  <si>
    <t>Analytical -  Jar _10 oz Blue HDPE Grade Jar</t>
  </si>
  <si>
    <t>24.50 gms</t>
  </si>
  <si>
    <t>27.50 gms</t>
  </si>
  <si>
    <t>Diameter</t>
  </si>
  <si>
    <t>2.709-2.803</t>
  </si>
  <si>
    <t>2.593-2.623</t>
  </si>
  <si>
    <t>2.509-2.539</t>
  </si>
  <si>
    <t>2OP093LI</t>
  </si>
  <si>
    <t>PP Threaded Blue cap</t>
  </si>
  <si>
    <t>Analytical - Lid_NY_Threaded Blue Cap</t>
  </si>
  <si>
    <t>Blue clariant</t>
  </si>
  <si>
    <t>Cap is to be free of dust, embedded dirt, hair and particular matter.Part should have a uniform surface appearance, free from color variations, gels , carbon particles, stress cracks striations and flash.</t>
  </si>
  <si>
    <t xml:space="preserve">Cap must fit with a tight seal on bottle. </t>
  </si>
  <si>
    <t>0.560 - 0.580 inch</t>
  </si>
  <si>
    <t>2.748 - 2.764"</t>
  </si>
  <si>
    <t>2.619 - 2.639"</t>
  </si>
  <si>
    <t>2.548 - 2.562"</t>
  </si>
  <si>
    <t>7B4OP093</t>
  </si>
  <si>
    <t>PEG-4</t>
  </si>
  <si>
    <t>Analytical - Chem_NY_PEG-4</t>
  </si>
  <si>
    <t>Dow Chemical, Midland, MI</t>
  </si>
  <si>
    <t>Not More Than Slightly Hazy</t>
  </si>
  <si>
    <t>4.5 - 7.5 (5% aqueous)</t>
  </si>
  <si>
    <t>3OP667</t>
  </si>
  <si>
    <t>Spunlaced Nonwoven 50 gsm 100% Polyester-31"</t>
  </si>
  <si>
    <t>Analytical-Applicator_NY_Spunlaced Nonwoven 50 gsm 100% Polyester-31"</t>
  </si>
  <si>
    <t>No objectional odor wet or dry</t>
  </si>
  <si>
    <t>Smooth, Free of hard wrinkles and formation uniform.</t>
  </si>
  <si>
    <t>45.0 - 55.0 gsm</t>
  </si>
  <si>
    <t>0.51 - 0.63mm</t>
  </si>
  <si>
    <t>30.75" - 31.25"</t>
  </si>
  <si>
    <t>41" - 45"</t>
  </si>
  <si>
    <t>105.6-119.2gsm COA)</t>
  </si>
  <si>
    <t>0.78 - 1.02 mm</t>
  </si>
  <si>
    <t>3OA462</t>
  </si>
  <si>
    <t>Rolls Spunlaced Nonwoven - 7.1" 62gsm</t>
  </si>
  <si>
    <t>Analytical-Applicator_NY_Rolls spunlaced Nonwoven -7.1"-62gsm</t>
  </si>
  <si>
    <t>55.8 - 68.2 gsm</t>
  </si>
  <si>
    <t>2400 - 3200 g/in</t>
  </si>
  <si>
    <t>900 - 1500 g/in</t>
  </si>
  <si>
    <t>6.975" - 7.35"</t>
  </si>
  <si>
    <t>2QB108</t>
  </si>
  <si>
    <t>3OQ641-PS</t>
  </si>
  <si>
    <t>70 gsm Dispersible-30.5"</t>
  </si>
  <si>
    <t>0.47 - 0.67 mm</t>
  </si>
  <si>
    <t>500 - 850</t>
  </si>
  <si>
    <t>350 - 650</t>
  </si>
  <si>
    <t>3AD06-PS</t>
  </si>
  <si>
    <t>70 gsm Dispersible - 7"</t>
  </si>
  <si>
    <t>Analytical-Applicator_NY_70 gsm Dispersible - 7"</t>
  </si>
  <si>
    <t>White, nonpigmented with no colors or shading.</t>
  </si>
  <si>
    <t>0.66 - 0.82 mm</t>
  </si>
  <si>
    <t>3386 - 6736</t>
  </si>
  <si>
    <t>777 - 2332</t>
  </si>
  <si>
    <t>2OX123TRG</t>
  </si>
  <si>
    <t>Analytical - Lid_NY_white on/off Trigger Sprayer</t>
  </si>
  <si>
    <t>Trigger sprayer is to be free of dust, embedded dirt, hair and perticulate matter.Part should have a uniform surface appearance. Free from color variations, gels, carbon particles, Stress cracks, striations</t>
  </si>
  <si>
    <t>Trigger sprayer must fit with a tight seal on bottle.</t>
  </si>
  <si>
    <t>Dip Tube</t>
  </si>
  <si>
    <t>9" +/-1/8"</t>
  </si>
  <si>
    <t>2OX123CAP</t>
  </si>
  <si>
    <t>28 mm White Polypropylene Cap with Foam Liner</t>
  </si>
  <si>
    <t>Analytical - Lid_NY_white Polypropylene Cap with Foam Liner</t>
  </si>
  <si>
    <t>Cap is to be free of dust, embedded dirt, hair and particular matter.Part should have a uniform surface appearance, free from color variations, gels , carbon particles, stress cracks striations and flash. Verify foam liner is in place with glue</t>
  </si>
  <si>
    <t>Cap  must fit with a tight seal on bottle.</t>
  </si>
  <si>
    <t>0.450-0.454" (Overall cap height)</t>
  </si>
  <si>
    <t>1.231-1.243 (Cap outside diameter)</t>
  </si>
  <si>
    <t>1.079-1.089 (Thread 'T')</t>
  </si>
  <si>
    <t>0.995-1.005 (Thread 'E')</t>
  </si>
  <si>
    <t>Start of thread</t>
  </si>
  <si>
    <t>0.0706 - 0.0714"</t>
  </si>
  <si>
    <t>7O4OP567</t>
  </si>
  <si>
    <t>Active (BTC 1210-80%)       TM3005</t>
  </si>
  <si>
    <t>11.48 - 14.92 gms</t>
  </si>
  <si>
    <t>7A4OP567</t>
  </si>
  <si>
    <t>Surfonic L12-6 Surfactant</t>
  </si>
  <si>
    <t>Analytical-Chem_NY_Surfonic L12-6_Surfactant</t>
  </si>
  <si>
    <t>Huntsman. The Woodlandss, TX 77387</t>
  </si>
  <si>
    <t>Clear to slightly, turbid, free of suspended matter</t>
  </si>
  <si>
    <t>6.5 - 8.0 (1%) in 10:6 IPA:H2O</t>
  </si>
  <si>
    <t>A589S48-L11</t>
  </si>
  <si>
    <t>Kroger 48ct Medicated Solo</t>
  </si>
  <si>
    <t>4OM30401</t>
  </si>
  <si>
    <t>Analytical - BL_NY_BackSpin Wipe_03</t>
  </si>
  <si>
    <t>0.049 - 0.059 (NPTM 3005/2000)</t>
  </si>
  <si>
    <t>A589S96-L11</t>
  </si>
  <si>
    <t>Analytical - Kroger Medicated solo_01</t>
  </si>
  <si>
    <t>G0065</t>
  </si>
  <si>
    <t>Analytical - Kroger Medicated solo_02</t>
  </si>
  <si>
    <t>Kroger 2X48ct Medicated Solo Twin Box</t>
  </si>
  <si>
    <t>P56784</t>
  </si>
  <si>
    <t>BTC 1210 (NPTM 3005/2000)</t>
  </si>
  <si>
    <t>9.0 - 12.0</t>
  </si>
  <si>
    <t>0.043 - 0.050</t>
  </si>
  <si>
    <t>3OA765</t>
  </si>
  <si>
    <t>Rolls Spunlaced Nonwoven - 7" 65gsm</t>
  </si>
  <si>
    <t>Analytical-Applicator_NY_Rolls Spunlaced Nonwoven - 7" 65gsm</t>
  </si>
  <si>
    <t>Embossed surface, free of hard wrinkles, jet streaks, lines of fibrers, fiber clumps, holes and with uniform visual formation and uniform opacity.</t>
  </si>
  <si>
    <t>4300 - 6300</t>
  </si>
  <si>
    <t>1600 - 2600</t>
  </si>
  <si>
    <t>6.875 - 7.25"</t>
  </si>
  <si>
    <t>60 - 70%</t>
  </si>
  <si>
    <t>P66784</t>
  </si>
  <si>
    <t>5LS41950</t>
  </si>
  <si>
    <t>3AS010-H</t>
  </si>
  <si>
    <t>Rolls Spunlaced Nonwoven Aperture - 9.8" - 60gsm</t>
  </si>
  <si>
    <t>Analytical-Applicator_NY_Rolls Spunlaced Nonwoven Aperture- 9.8" 60gsm</t>
  </si>
  <si>
    <t>Free of hard wrinkles and formation uniform with an Aperture Pattern</t>
  </si>
  <si>
    <t>55 - 65 gsm</t>
  </si>
  <si>
    <t>3734 - 5600</t>
  </si>
  <si>
    <t>2118 - 3176</t>
  </si>
  <si>
    <t>2AP181</t>
  </si>
  <si>
    <t>8AU120CK</t>
  </si>
  <si>
    <t xml:space="preserve">PDI Hygea Personal Cleansing Washcloths </t>
  </si>
  <si>
    <t>2HU120</t>
  </si>
  <si>
    <t>PDI Hygea Personal Cleansing Washcloths</t>
  </si>
  <si>
    <t>NP98371</t>
  </si>
  <si>
    <t>Analytical - Label_NY_NP98371_78-61</t>
  </si>
  <si>
    <t>Analytical - Label_NY_NP98372_73-85</t>
  </si>
  <si>
    <t>NP98372</t>
  </si>
  <si>
    <t>A784S48</t>
  </si>
  <si>
    <t>CVS 48ct Medicated Solo</t>
  </si>
  <si>
    <t>G0059 (2)</t>
  </si>
  <si>
    <t>Analytical - CVS Medicated Solo_01</t>
  </si>
  <si>
    <t>A784S96</t>
  </si>
  <si>
    <t>CVS 96ct Medicated Solo</t>
  </si>
  <si>
    <t>Analytical - CVS Medicated Solo_02</t>
  </si>
  <si>
    <t>5NS324IS</t>
  </si>
  <si>
    <t>6BU13195</t>
  </si>
  <si>
    <t>2MB712</t>
  </si>
  <si>
    <t>7O4OP093</t>
  </si>
  <si>
    <t>PEG-11Stearyl Ether</t>
  </si>
  <si>
    <t>Analytical-Chem_NY_PEG-11</t>
  </si>
  <si>
    <t>Evonik Degussa, Hopewell, VA</t>
  </si>
  <si>
    <t>match Standard</t>
  </si>
  <si>
    <t>Clear, Light liquid</t>
  </si>
  <si>
    <t>Spec rev 2.0</t>
  </si>
  <si>
    <t>White to off-white Powder</t>
  </si>
  <si>
    <t>Matches that of the Reference Standard (NPTM 411)</t>
  </si>
  <si>
    <t>3OP093PD</t>
  </si>
  <si>
    <t>2GB470</t>
  </si>
  <si>
    <t>Die Cut Pads 2.25" 90 Count</t>
  </si>
  <si>
    <t>Analytical-Applicator_NY_Die Cut Pads</t>
  </si>
  <si>
    <t>No objectional odor wet or dry except from typical fiber smell</t>
  </si>
  <si>
    <t>White Clean cut 90 ct stack of pads exhibitting a diamond pattern.</t>
  </si>
  <si>
    <t>Stack Count</t>
  </si>
  <si>
    <t>Pad Diameter</t>
  </si>
  <si>
    <t>5OU351TY</t>
  </si>
  <si>
    <t>120ct DRM4 Tray</t>
  </si>
  <si>
    <t>5OU351LP</t>
  </si>
  <si>
    <t>1440ct DRM4 Layer Pad</t>
  </si>
  <si>
    <t>Analytical - SHIP_NY_32K_NA_19.500X11.750</t>
  </si>
  <si>
    <t>PAD</t>
  </si>
  <si>
    <t>Analytical - SHIP_NY_32K_201_19.0625-2.8125-3.500</t>
  </si>
  <si>
    <t>6OU35199</t>
  </si>
  <si>
    <t>Dermira Shipper</t>
  </si>
  <si>
    <t>Analytical - SHIP_NY_32K_100_19.75-12-11.375</t>
  </si>
  <si>
    <t>3OA725</t>
  </si>
  <si>
    <t>Rolls Embossed Spunlaced Nonwoven - 55gsm-7.25"</t>
  </si>
  <si>
    <t>Analytical-Applicator_NY_Rolls Spunlaced Nonwoven -55gsm-7.25"</t>
  </si>
  <si>
    <t>49.5 - 60.5 gsm</t>
  </si>
  <si>
    <t>7.188 - 7.375"</t>
  </si>
  <si>
    <t>3OP333-T</t>
  </si>
  <si>
    <t>Spunlaced Nonwoven - 50gsm-28.5" - Flat</t>
  </si>
  <si>
    <t>Analytical-Applicator_NY_Spunlaced Nonwoven-50gsm-28.5"-Flat</t>
  </si>
  <si>
    <t>Free of hard wrinkles formation uniform</t>
  </si>
  <si>
    <t>45 -55 gsm</t>
  </si>
  <si>
    <t>0.50 - 0.56mm</t>
  </si>
  <si>
    <t>720.9 - 726.9mm</t>
  </si>
  <si>
    <t>997 - 1003 mm</t>
  </si>
  <si>
    <t>2000 - 4000 (COA)</t>
  </si>
  <si>
    <t>550 min (COA)</t>
  </si>
  <si>
    <t>35gsm Flat Thermoembonded Nonwoven 8"</t>
  </si>
  <si>
    <t>7C4OP081</t>
  </si>
  <si>
    <t>Extrapone Green Tea GW 660403</t>
  </si>
  <si>
    <t>Analytical-Chem_NY_Extrapone Green Tea GW 660403</t>
  </si>
  <si>
    <t>Light brown to brown</t>
  </si>
  <si>
    <t>1.405 - 1.415</t>
  </si>
  <si>
    <t>Relative Density</t>
  </si>
  <si>
    <t>1.147 - 1.157</t>
  </si>
  <si>
    <t>7ACHE47</t>
  </si>
  <si>
    <t>Green Tea NP</t>
  </si>
  <si>
    <t>Analytical-Chem_NY_Green Tea NP</t>
  </si>
  <si>
    <t>Bell Flavors and Fragrances, Middletown, NY 10940</t>
  </si>
  <si>
    <t>Spec need correction for odor, appear.</t>
  </si>
  <si>
    <t>8PB11400</t>
  </si>
  <si>
    <t>8OP86700</t>
  </si>
  <si>
    <t>8OP86701</t>
  </si>
  <si>
    <t>2OJ124</t>
  </si>
  <si>
    <t>2PS324</t>
  </si>
  <si>
    <t>8LS40750</t>
  </si>
  <si>
    <t>8LS41950</t>
  </si>
  <si>
    <t>8PS428CK</t>
  </si>
  <si>
    <t>2BQ387</t>
  </si>
  <si>
    <t>3OU444</t>
  </si>
  <si>
    <t>60 gsm Dispersible - 6"</t>
  </si>
  <si>
    <t>Analytical-Applicator_NY_60 gsm Dispersible - 6"</t>
  </si>
  <si>
    <t>60%  minimum</t>
  </si>
  <si>
    <t>5.875" - 6.125"</t>
  </si>
  <si>
    <t>41" - 44"</t>
  </si>
  <si>
    <t>4OP09301</t>
  </si>
  <si>
    <t>Noxzema Pads Triple Clean Anti-Blemish</t>
  </si>
  <si>
    <t>Analytical - BL_NY_Noxzema Pads _01</t>
  </si>
  <si>
    <t>2.6 - 3.2</t>
  </si>
  <si>
    <t>1.8 - 2.2% (UMA-6371)</t>
  </si>
  <si>
    <t>3627 g/in (Min)</t>
  </si>
  <si>
    <t>674 g/in (min)</t>
  </si>
  <si>
    <t>specs rev 3.0</t>
  </si>
  <si>
    <t>2073 g/in min</t>
  </si>
  <si>
    <t>518 g/in  min</t>
  </si>
  <si>
    <t>7D4Op081</t>
  </si>
  <si>
    <t>Honeybush Tea Extract 173705 PF</t>
  </si>
  <si>
    <t>Analytical-Chem_NY_Honeybush Tea Extract 173705 PF</t>
  </si>
  <si>
    <t>Red to Brown</t>
  </si>
  <si>
    <t>Red to Brown Liquid</t>
  </si>
  <si>
    <t>1.397 - 1.412 @ 20C</t>
  </si>
  <si>
    <t>1.127 - 1.147 (@20C)</t>
  </si>
  <si>
    <t>2BJ227</t>
  </si>
  <si>
    <t>6CJ22750</t>
  </si>
  <si>
    <t>Hygea Multi-Purpose Washcloth Shipper</t>
  </si>
  <si>
    <t>6OA350S64</t>
  </si>
  <si>
    <t>64ct 12X Shipper</t>
  </si>
  <si>
    <t>Analytical - SHIP_NY_40K_100_14-8-9.25</t>
  </si>
  <si>
    <t>6AA250S56</t>
  </si>
  <si>
    <t>Analytical - SHIP_NY_40K_100_14-8-9</t>
  </si>
  <si>
    <t>6OX12309</t>
  </si>
  <si>
    <t>9ct WW Shipper</t>
  </si>
  <si>
    <t>Analytical - SHIP_NY_40K_100_14.5-9-9.750</t>
  </si>
  <si>
    <t>2OC610</t>
  </si>
  <si>
    <t>Nice N' Clean Nail Polish Remover Pad</t>
  </si>
  <si>
    <t>6OA560S4B</t>
  </si>
  <si>
    <t>60ct MTT 4X Bag 3X Shipper</t>
  </si>
  <si>
    <t>Analytical - SHIP_NY_40K_100_13-7-8.25</t>
  </si>
  <si>
    <t>3AM466-J</t>
  </si>
  <si>
    <t>Rolls Embossed Spunlaced Nonwoven-4o"</t>
  </si>
  <si>
    <t>Analytical-Applicator_NY_Rolls Embossed Spunlaced Nonwoven-40"</t>
  </si>
  <si>
    <t>3800 - 6000 g/in</t>
  </si>
  <si>
    <t>1100 - 1900 g/in</t>
  </si>
  <si>
    <t>1013mm - 1021mm</t>
  </si>
  <si>
    <t>5OQ137SL</t>
  </si>
  <si>
    <t>25ct 6X Tray Sleeve</t>
  </si>
  <si>
    <t>Analytical - Box_NY_0.024BC_200_12.5-4.063-4.438</t>
  </si>
  <si>
    <t>6CP03410</t>
  </si>
  <si>
    <t>Analytical - SHIP_NY_44K_100_18.875-11.625-7.6875</t>
  </si>
  <si>
    <t>8AP034RSL</t>
  </si>
  <si>
    <t>5OQ492SL</t>
  </si>
  <si>
    <t>30ct Tango 3X Sleeve</t>
  </si>
  <si>
    <t>Analytical - Box_NY_0.020BC_220_8.375-3.875-4.5</t>
  </si>
  <si>
    <t>5OA498SL</t>
  </si>
  <si>
    <t>30ct 3X Sleeve</t>
  </si>
  <si>
    <t>8BB470CK</t>
  </si>
  <si>
    <t>1300 - 2000</t>
  </si>
  <si>
    <t>4000 - 5500</t>
  </si>
  <si>
    <t>0.67 - 0.81 mm (COA)</t>
  </si>
  <si>
    <t>P2080P</t>
  </si>
  <si>
    <t>Sani-Cloth Bleach Canada Refill</t>
  </si>
  <si>
    <t>Analytical - Sani-Cloth Bleach Canada_01</t>
  </si>
  <si>
    <t>0.97% - 1.17%
(TM366)</t>
  </si>
  <si>
    <t>P1980P</t>
  </si>
  <si>
    <t>Sani-Cloth Bleach Canada Pail</t>
  </si>
  <si>
    <t>Analytical - Sani-Cloth Bleach Canada_02</t>
  </si>
  <si>
    <t>Analytical - Label_NY_NP9995_2.625-3.375</t>
  </si>
  <si>
    <t>7.0 - 11.0</t>
  </si>
  <si>
    <t>PPS (C0057) rev 1.0</t>
  </si>
  <si>
    <t>Spec Revised</t>
  </si>
  <si>
    <t xml:space="preserve">GENERIC PAD                              </t>
  </si>
  <si>
    <t>4OX12401</t>
  </si>
  <si>
    <t>Analytical - BL_NY_BackSpin Wipe_04</t>
  </si>
  <si>
    <t>0.055 - 0.065 (NPTM 3005/2000)</t>
  </si>
  <si>
    <t>Analytical - BL_NY_BackSpin Wipe_05</t>
  </si>
  <si>
    <t>4OX12501</t>
  </si>
  <si>
    <t>0.060 - 0.070 (NPTM 3005/2000)</t>
  </si>
  <si>
    <t>Analytical - BL_NY_BackSpin Wipe_06</t>
  </si>
  <si>
    <t>4OX12601</t>
  </si>
  <si>
    <t>0.067 - 0.077 (NPTM 3005/2000)</t>
  </si>
  <si>
    <t>C0026</t>
  </si>
  <si>
    <t xml:space="preserve">Orange </t>
  </si>
  <si>
    <t>Rolls Spunlaced Nonwoven -2X195mm- 57gsm</t>
  </si>
  <si>
    <t>190mm - 200mm</t>
  </si>
  <si>
    <t>Analytical - Box_NY_0.024BC_200_4.25-4.063-6.063</t>
  </si>
  <si>
    <t>5OA447TR</t>
  </si>
  <si>
    <t>3X42ct MTT Tray</t>
  </si>
  <si>
    <t>Analytical - Box_NY_0.020CCNB_300_4-6.5-7</t>
  </si>
  <si>
    <t>5OA335SL</t>
  </si>
  <si>
    <t>24X16ct Tray Sleeve w/Finger Holes</t>
  </si>
  <si>
    <t>Analytical - Box_NY_0.024BC_220_7.625-7.0625-8.6875</t>
  </si>
  <si>
    <t>Diecut Glued Sleeve w/DT&amp; 2-1" finger Holes</t>
  </si>
  <si>
    <t>8PS32450</t>
  </si>
  <si>
    <t>63.90 - 78.10 (TM 3006)</t>
  </si>
  <si>
    <t>0.90 - 1.10 (TM 3006)</t>
  </si>
  <si>
    <t>5HB59800</t>
  </si>
  <si>
    <t>2OP197</t>
  </si>
  <si>
    <t>Simple Kind To Skin Facial Cleansing Wipes 25ct US</t>
  </si>
  <si>
    <t>Analytical - Web_NP8511_320</t>
  </si>
  <si>
    <t>318 - 322</t>
  </si>
  <si>
    <t>43.1 - 52.7</t>
  </si>
  <si>
    <t>64.8-79.2 (micron)</t>
  </si>
  <si>
    <t>Solo lid w/ Signature Care Debossing</t>
  </si>
  <si>
    <t>Analytical - Solo Lid w/Signature care_01</t>
  </si>
  <si>
    <t>2OM159SLI</t>
  </si>
  <si>
    <t>P04884</t>
  </si>
  <si>
    <t>WetNap 40ct Canister Citrus Scent 6/cs</t>
  </si>
  <si>
    <t>Analytical - WetNap Citrus Scent</t>
  </si>
  <si>
    <t>0.12-0.25 (NPTM 434)</t>
  </si>
  <si>
    <t>12.0 - 16.3 (NPTM 314)</t>
  </si>
  <si>
    <t>TR11557</t>
  </si>
  <si>
    <t xml:space="preserve">Pfizer Preparation H 1 CT ATL Trial </t>
  </si>
  <si>
    <t>Analytical - Prep-H_Trial_01</t>
  </si>
  <si>
    <t>Clear, colorless, thin liquid</t>
  </si>
  <si>
    <t>Spce rev 1.0</t>
  </si>
  <si>
    <t>Opalescent Liquid</t>
  </si>
  <si>
    <t>Characteristic (Fragrance-Free)</t>
  </si>
  <si>
    <t>6BA673TY</t>
  </si>
  <si>
    <t>Prep H 144ct Tray</t>
  </si>
  <si>
    <t>Board</t>
  </si>
  <si>
    <t>SBS Laminated</t>
  </si>
  <si>
    <t>Analytical - SHIP_NY_44SBS_10A_19.5-7.4375-11.125</t>
  </si>
  <si>
    <t>M940S4</t>
  </si>
  <si>
    <t>Costco MX HH Club Box 304ct</t>
  </si>
  <si>
    <t>Analytical - Costco Lemon/Fresh_02</t>
  </si>
  <si>
    <t>C0023 (1)           C0024 (1)</t>
  </si>
  <si>
    <t>3AS305-S</t>
  </si>
  <si>
    <t>Rolls Spunlaced Nonwoven - 30.5" - 57gsm</t>
  </si>
  <si>
    <t>Analytical-Applicator_NY_Rolls Spunlaced Nonwoven - 30.5" 57gsm</t>
  </si>
  <si>
    <t>51.3 - 62.7</t>
  </si>
  <si>
    <t>0.60 - 0.80mm</t>
  </si>
  <si>
    <t>5235 - 8235</t>
  </si>
  <si>
    <t>1470 - 2470</t>
  </si>
  <si>
    <t>30.4 - 30.6"</t>
  </si>
  <si>
    <t>50% - 60%</t>
  </si>
  <si>
    <t>6OU351LP</t>
  </si>
  <si>
    <t>6OU351TY</t>
  </si>
  <si>
    <t>3AD04-N</t>
  </si>
  <si>
    <t>70 gsm Dispersible - 24.25"</t>
  </si>
  <si>
    <t>Analytical-Applicator_NY_70 gsm Dispersible - 24.25"</t>
  </si>
  <si>
    <t>0.50 - 0.80mm</t>
  </si>
  <si>
    <t>24.25" - 24.38"</t>
  </si>
  <si>
    <t>41 - 42"</t>
  </si>
  <si>
    <t>0.58 - 0.64 (NPTM 434/2001)</t>
  </si>
  <si>
    <t>27.7 - 29.6 (NPTM 323/2001)</t>
  </si>
  <si>
    <t>26.7 - 28.1 (NPTM 323/2001)</t>
  </si>
  <si>
    <t>8OA775CS</t>
  </si>
  <si>
    <t>CVS Cleansing Cloths 32ct</t>
  </si>
  <si>
    <t>3OM304</t>
  </si>
  <si>
    <t>Spunlaced Nonwoven 50 gsm 100% Polyester-9"</t>
  </si>
  <si>
    <t>8.75" - 9.25"</t>
  </si>
  <si>
    <t>Analytical-Applicator_NY_Spunlaced Nonwoven 50 gsm 100% Polyester-9"</t>
  </si>
  <si>
    <t>Specs rev 14.0</t>
  </si>
  <si>
    <t>Menthone 0.3% Max  Iso-menthone 0.3% Max Pulegone 0.3% Max    Neo-Menthol 0.3% Max   Iso-Pluegol 0.3% Max  Unknown impurity 0.1% Max</t>
  </si>
  <si>
    <t>2GS484</t>
  </si>
  <si>
    <t>0.56 - 0.67 (NPTM 434/2001)</t>
  </si>
  <si>
    <t>3OA392DH</t>
  </si>
  <si>
    <t>39.2" Rolls Embossed Spunlaced Nonwoven - 49 gsm</t>
  </si>
  <si>
    <t>Analytical-Applicator_NY_39.2" Rolls Embossed Spunlaced Nonwoven - 49 gsm</t>
  </si>
  <si>
    <t>Free of hard wrinkles and formation uniform with small dot embossing pattern and rough texture</t>
  </si>
  <si>
    <t>44.1 - 53.9 gsm</t>
  </si>
  <si>
    <t>0.58 - 0.82mm</t>
  </si>
  <si>
    <t>39.2 - 39.45"</t>
  </si>
  <si>
    <t>49" - 51"</t>
  </si>
  <si>
    <t>3200 - 5200</t>
  </si>
  <si>
    <t>800 - 1800</t>
  </si>
  <si>
    <t>7.4375 - 7.625"</t>
  </si>
  <si>
    <t>Simple Sensitive Skin Experts Cleans. Facial Wipes 25ct US</t>
  </si>
  <si>
    <t>Analytical - Label_NY_NP9840_87-75</t>
  </si>
  <si>
    <t>9/18/207</t>
  </si>
  <si>
    <t>NP9840</t>
  </si>
  <si>
    <t>8OP19700</t>
  </si>
  <si>
    <t>8FQ90101</t>
  </si>
  <si>
    <t>PDI Sani Cloth Plus 160ct Canada</t>
  </si>
  <si>
    <t>7ACHE37</t>
  </si>
  <si>
    <t>Hexyl Cellosolve</t>
  </si>
  <si>
    <t>Analytical-Chem_NY_Hexyl Cellosolve</t>
  </si>
  <si>
    <t>Dow Chemical company
(Deer Park, Tx)</t>
  </si>
  <si>
    <t>Pungent Characteristic</t>
  </si>
  <si>
    <t>2QS428</t>
  </si>
  <si>
    <t>X12048</t>
  </si>
  <si>
    <t>Pinocchio Swabstick (PDI-0113)</t>
  </si>
  <si>
    <t>Analytical - Pinocchio Swabstick (PDI-0113)</t>
  </si>
  <si>
    <t>1.14 - 1.16
(TM430)</t>
  </si>
  <si>
    <t>1.5 - 6.5</t>
  </si>
  <si>
    <t>4XBBY08</t>
  </si>
  <si>
    <t>High Strat Base Concentrate</t>
  </si>
  <si>
    <t>Analytical - BL_NY_High Strat Base Concentrate</t>
  </si>
  <si>
    <t>6.00 - 7.00</t>
  </si>
  <si>
    <t>17.86 - 20.68 (NPTM 395)</t>
  </si>
  <si>
    <t>3OC610</t>
  </si>
  <si>
    <t>89.7 gsm Rayon/ Polypropylene 3"</t>
  </si>
  <si>
    <t xml:space="preserve">Analytical - Applicator_NY_89.7 gsm Rayon/ Polypropylene 3"
</t>
  </si>
  <si>
    <t>2. 875- 3.125</t>
  </si>
  <si>
    <t>6AM30472</t>
  </si>
  <si>
    <t>Analytical - SHIP_NY_44K_100_15.5-9-12</t>
  </si>
  <si>
    <t>2OM304</t>
  </si>
  <si>
    <t>Analytical - Web_NP8540_16.0</t>
  </si>
  <si>
    <t>2OM304SLI</t>
  </si>
  <si>
    <t>Sani Professional No-Rinse Sanitizing Solo</t>
  </si>
  <si>
    <t>Analytical - Lid_No-Rinse sanitizing Solo</t>
  </si>
  <si>
    <t>4AM71401</t>
  </si>
  <si>
    <t>Unscented Baby Reduced PE (09/2017)</t>
  </si>
  <si>
    <t>0.447 - 0.517 (NPTM 395)</t>
  </si>
  <si>
    <t>0.660 - 0.780 (NPTM 395)</t>
  </si>
  <si>
    <t>Analytical - BL_NY_Unscented Baby Reduced PE</t>
  </si>
  <si>
    <t>None/Unscented</t>
  </si>
  <si>
    <t>4BM35601</t>
  </si>
  <si>
    <t>Sensitive Skin Baby - EB - Reduced PE (09/2017)</t>
  </si>
  <si>
    <t>Analytical - BL_NY_Sensitive Skin Baby -EB- Reduced PE</t>
  </si>
  <si>
    <t>27.7 - 29.6 (NPTM323/2001)</t>
  </si>
  <si>
    <t>4AMTT04</t>
  </si>
  <si>
    <t>Unscented MTT/Toddler Low Surfactants (09/2017)</t>
  </si>
  <si>
    <t>Analytical - BL_NY_Unscented MTT/Toddler Low Surfactants</t>
  </si>
  <si>
    <t>M30472</t>
  </si>
  <si>
    <t>0.046 - 0.054</t>
  </si>
  <si>
    <t>5AB123CP</t>
  </si>
  <si>
    <t>Clear Hang Tab w/Hang Tite 203A Clear Adhesive</t>
  </si>
  <si>
    <t>Analytical - Label_NY_5AB123CP_1.9375-1.875</t>
  </si>
  <si>
    <t>6OQ972R15</t>
  </si>
  <si>
    <t>15ct Facial 6X Tray 6X Shipper</t>
  </si>
  <si>
    <t>Analytical - SHIP_NY_32K_100_12.00-9.00-9.25</t>
  </si>
  <si>
    <t>8OC610CK</t>
  </si>
  <si>
    <t>Nice N' Clean Nail Polish Remover Pads</t>
  </si>
  <si>
    <t>3OP197A</t>
  </si>
  <si>
    <t>Spunlaced Embossed Nonwoven - 35"</t>
  </si>
  <si>
    <t>Analytical-Applicator_NY_Spunlaced Embossed Nonwoven -35"</t>
  </si>
  <si>
    <t>34.75" - 35.25"</t>
  </si>
  <si>
    <t>2CU351</t>
  </si>
  <si>
    <t>2OQ216SLI</t>
  </si>
  <si>
    <t>CVS Beauty 360 Micellar MUA Wipes Solo</t>
  </si>
  <si>
    <t>Analytical - Lid_NY_CVS Beauty 360 Micellar MUA</t>
  </si>
  <si>
    <t>&gt;=2500 (g/in@140C/14psi1.0s dwell)</t>
  </si>
  <si>
    <t>NP8511 specs rev 1.0</t>
  </si>
  <si>
    <t>6AP19725</t>
  </si>
  <si>
    <t>Simple Kind To Skin Facial Shipper</t>
  </si>
  <si>
    <t>Analytical - SHIP_NY_32K_100_12.4375-5.4375-4.1875</t>
  </si>
  <si>
    <t>specs rev 12.0</t>
  </si>
  <si>
    <t>2AP034</t>
  </si>
  <si>
    <t>Cetaphil Gentle Skin Cleansing Cloths 10ct - Canada</t>
  </si>
  <si>
    <t>6EC12400</t>
  </si>
  <si>
    <t xml:space="preserve">ID A: Passes test.
ID B: Passes test.
</t>
  </si>
  <si>
    <t>≥ 99.0 % (USP NF)</t>
  </si>
  <si>
    <t>≤ 0.1% (USP/NF)</t>
  </si>
  <si>
    <t>Glycols and Related Substances (USP/NF)</t>
  </si>
  <si>
    <r>
      <t xml:space="preserve">Individul impurities =                 </t>
    </r>
    <r>
      <rPr>
        <sz val="10"/>
        <color theme="1"/>
        <rFont val="Calibri"/>
        <family val="2"/>
      </rPr>
      <t>≤ 0.1%                Total Impurities = ≤ 0.3%</t>
    </r>
  </si>
  <si>
    <t>≤ 0.1 mg/ml</t>
  </si>
  <si>
    <t>Limit Of Aldehyde (USP/NF)</t>
  </si>
  <si>
    <t>≤ 20 µg/g</t>
  </si>
  <si>
    <t>Analytical - Chem_NY_Zemea_01</t>
  </si>
  <si>
    <t>3AM466-G</t>
  </si>
  <si>
    <t>Rolls Embossed Spunlaced Nonwoven - 40"</t>
  </si>
  <si>
    <t>56 - 60"</t>
  </si>
  <si>
    <t>0.423 - 0.517 (NPTM 395)</t>
  </si>
  <si>
    <t>4BM26001</t>
  </si>
  <si>
    <t>Scented Baby Reduced PE (09/2017)</t>
  </si>
  <si>
    <t>Analytical - BL_NY_Scented Baby Reduced PE (09/2017)</t>
  </si>
  <si>
    <t>Baby Powder-Like</t>
  </si>
  <si>
    <t>H45016</t>
  </si>
  <si>
    <t>CVS Feminine Hygiene Wipe Packets 16ct</t>
  </si>
  <si>
    <t>Analytical - CVS Feminine Hygiene wipes_01</t>
  </si>
  <si>
    <t>4.0 - 5.5)</t>
  </si>
  <si>
    <t>5DA941TY</t>
  </si>
  <si>
    <t>2AM985NU</t>
  </si>
  <si>
    <t>Parent's Choice Sensitive with Soothing Aloe Baby Wipes</t>
  </si>
  <si>
    <t>Analytical - Web_NP8595_16.5</t>
  </si>
  <si>
    <t>34.48 - 40.48</t>
  </si>
  <si>
    <t>2.08 - 2.48</t>
  </si>
  <si>
    <t>4AFCL26</t>
  </si>
  <si>
    <t>Scented Micellar Facial (08/2017)</t>
  </si>
  <si>
    <t>Analytical-BL_NY_Scented Micellar Facial (08/2017)</t>
  </si>
  <si>
    <t>Fresh Floral-Type</t>
  </si>
  <si>
    <t>0.656 - 0.802 (TM 394)</t>
  </si>
  <si>
    <t>0.129 - 0.147 (TM 394)</t>
  </si>
  <si>
    <t>Nonwoven Rolls Spunlaced Nonwoven-37.75"- 57gsm</t>
  </si>
  <si>
    <t>Analytical - Applicator_NY_Rolls Spunlaced Nonwoven - 37.75" - 57gsm</t>
  </si>
  <si>
    <t>2OP262</t>
  </si>
  <si>
    <t>IT Cosmetics Bye Bye Makeup</t>
  </si>
  <si>
    <t>Propanediol, USP/NF</t>
  </si>
  <si>
    <t>4AQ33501</t>
  </si>
  <si>
    <t>Apricot Scrub Facial Solution</t>
  </si>
  <si>
    <t>Analytical-BL_NY_Apricot Scrub Facial_01</t>
  </si>
  <si>
    <t>Thin, Opaque Solution</t>
  </si>
  <si>
    <t>J14108</t>
  </si>
  <si>
    <t>PDI Hygea Adult Wipe 60 Count Solo</t>
  </si>
  <si>
    <t>Analytical - Hygea Adult Wipe_01</t>
  </si>
  <si>
    <t>J22750</t>
  </si>
  <si>
    <t>No Specs</t>
  </si>
  <si>
    <t>PDI Hygea Adult Wipe 60 Count Solo (J14108)</t>
  </si>
  <si>
    <t>Analytical - Hygea Adult Wipe_02</t>
  </si>
  <si>
    <t>8OQ548TP</t>
  </si>
  <si>
    <t>Equate Beauty Original Clean Reseal Label</t>
  </si>
  <si>
    <t>6OH45016</t>
  </si>
  <si>
    <t>Individual Pack 16X Box 12x Case</t>
  </si>
  <si>
    <t>Analytical - SHIP_NY_32K_100_8.25-6.875-7.375</t>
  </si>
  <si>
    <t>4AFCL27</t>
  </si>
  <si>
    <t>Natural Makeup Remover FF</t>
  </si>
  <si>
    <t>Analytical-BL_NY_Natural MUR_01</t>
  </si>
  <si>
    <t>4.5 - 4.7</t>
  </si>
  <si>
    <t>1500 - 2000cps</t>
  </si>
  <si>
    <t>Q423R30A</t>
  </si>
  <si>
    <t>Equate Eye Make-up Remover - 30 Count</t>
  </si>
  <si>
    <t>Analytical - Equate Eye Make-up Remover_01</t>
  </si>
  <si>
    <t>6BA673S30</t>
  </si>
  <si>
    <t>Analytical - SHIP_NY_44K_150_20.5-8.3125-11.3125</t>
  </si>
  <si>
    <t>8AP66701</t>
  </si>
  <si>
    <t>5AQ548TR</t>
  </si>
  <si>
    <t>Equate Original Clean Wet Cleansing Twlts</t>
  </si>
  <si>
    <t>Analytical - Box_NY_0.020SBS_300_3.75-8.375-4.4375</t>
  </si>
  <si>
    <t>6DD72400</t>
  </si>
  <si>
    <t>PDI Sani Hands Instant Hand Sanitizing Wipes</t>
  </si>
  <si>
    <t>8BQ76501</t>
  </si>
  <si>
    <t>PDI Sani-Hands Hand Sanitizing Wipes CDA</t>
  </si>
  <si>
    <t>Analytical - Label_NY_NP7200_3.75-6</t>
  </si>
  <si>
    <t>M945S4</t>
  </si>
  <si>
    <t>Analytical - Kirkland Household Surface Wipes_01</t>
  </si>
  <si>
    <t>Kirkland Household Surface Wipes 304 ct Club Box</t>
  </si>
  <si>
    <t>3OA592</t>
  </si>
  <si>
    <t>Nonwoven Rolls Dispersible Unembossed - 6" width- 70 gsm</t>
  </si>
  <si>
    <t>Analytical - Applicator_NY_Nonwoven Rolls Dispersible Unembossed - 6" - 70gsm</t>
  </si>
  <si>
    <t>No Objectionable odor wet or dry</t>
  </si>
  <si>
    <t>Smooth, Flat surface free of hard wrinkles, jet streaks (lines of small holes) lines of fibers, fiber clumps, holes and with uniform visual formation and uniform opacity.</t>
  </si>
  <si>
    <t>6 - 6.125"</t>
  </si>
  <si>
    <t>45 - 48"</t>
  </si>
  <si>
    <t>8OP09100</t>
  </si>
  <si>
    <t>Analytical - Label_NY_NP9991_3.375-2.625</t>
  </si>
  <si>
    <t>NP9991</t>
  </si>
  <si>
    <t>6AP27284</t>
  </si>
  <si>
    <t>Eco-Wipe Duo</t>
  </si>
  <si>
    <t>488 mm - 490mm  (over 7 imp.)</t>
  </si>
  <si>
    <t>2BH201</t>
  </si>
  <si>
    <t>NP5211 Spec rev 1.0</t>
  </si>
  <si>
    <t>NNC Antibacterial Hand Wipes</t>
  </si>
  <si>
    <t>2OP091</t>
  </si>
  <si>
    <t>2EQ432RA</t>
  </si>
  <si>
    <t>Target Up&amp;Up Refreshing Wet Cleans Twlts 30ct.</t>
  </si>
  <si>
    <t>Analytical - Web_NP8550_12.375</t>
  </si>
  <si>
    <t>5EH21724</t>
  </si>
  <si>
    <t>Tuck Top Auto Bottom French style w/ Tab Lock</t>
  </si>
  <si>
    <t>H0022 (Rev 3.0)</t>
  </si>
  <si>
    <t>H0023 (Rev 3.0)</t>
  </si>
  <si>
    <t>H0024 (Rev 3.0)</t>
  </si>
  <si>
    <t>5CA284TR</t>
  </si>
  <si>
    <t xml:space="preserve">Preparation H 48ct </t>
  </si>
  <si>
    <t>6 x 5.3125 x 3.6875</t>
  </si>
  <si>
    <t>2LB598</t>
  </si>
  <si>
    <t>8OP27201</t>
  </si>
  <si>
    <t>8OP27200</t>
  </si>
  <si>
    <t>2BA284R</t>
  </si>
  <si>
    <t>Preparation H 48ct.</t>
  </si>
  <si>
    <t>8OQ335CLF</t>
  </si>
  <si>
    <t>CVS "Just the Basic" 30ct Resealable</t>
  </si>
  <si>
    <t>Analytical - Label_NY_NP7700_2.877-2.489</t>
  </si>
  <si>
    <t>4AQ31801</t>
  </si>
  <si>
    <t>Cucumber Facial Cleanser Solution</t>
  </si>
  <si>
    <t>Analytical-BL_NY_Cucumber Facial Cleanser_01</t>
  </si>
  <si>
    <t>Avon Make Up Remover Solution</t>
  </si>
  <si>
    <t>Benzoic Acid /Dehydroacetic Acid (APAM 9.546)</t>
  </si>
  <si>
    <t>Phenoxyethanol (APAM 12.903)</t>
  </si>
  <si>
    <t>15.4 - 18.8</t>
  </si>
  <si>
    <t>52% - 62%</t>
  </si>
  <si>
    <t>4450 - 6950</t>
  </si>
  <si>
    <t>1050 - 2100</t>
  </si>
  <si>
    <t>3AS008-AT</t>
  </si>
  <si>
    <t>Rolls Spunlaced Nonwoven - 960mm - 57gsm</t>
  </si>
  <si>
    <t>Analytical - Applicator_NY_Rolls Spunlaced Nonwoven - 960mm - 57gsm</t>
  </si>
  <si>
    <t>4450 - 6950 g/in</t>
  </si>
  <si>
    <t>1050 - 2100 g/in</t>
  </si>
  <si>
    <t>955 mm - 965 mm</t>
  </si>
  <si>
    <t>52 - 62%</t>
  </si>
  <si>
    <t>3AS305-J</t>
  </si>
  <si>
    <t>Nonwoven Rolls Spunlaced Nonwoven-30.5"- 57gsm</t>
  </si>
  <si>
    <t>Analytical - Applicator_NY_Rolls Spunlaced Nonwoven - 30.5" - 57gsm</t>
  </si>
  <si>
    <t>0.58 - 0.78 mm (COA)</t>
  </si>
  <si>
    <t>30.4" - 30.6"</t>
  </si>
  <si>
    <t>P27284</t>
  </si>
  <si>
    <t>Eco-Wipe Duo No Rinse Sanitizing Wipes</t>
  </si>
  <si>
    <t>Analytical - No-Rinse sanitizing_04</t>
  </si>
  <si>
    <t>rev 1.0</t>
  </si>
  <si>
    <t>3OA700</t>
  </si>
  <si>
    <t>Rolls Embossed Spunlaced Nonwoven - 61gsm- 7"</t>
  </si>
  <si>
    <t>Analytical - Applicator_NY_Rolls Embossed Spunlaced Nonwoven -61gsm - 7"</t>
  </si>
  <si>
    <t>No objectionable odor wet or dry, including no trace of organics, solvants or sulfur which are detectable by organoleptic.</t>
  </si>
  <si>
    <t>Smooth, Hourglass embossed surface, free of hard wrinkles , jet streaks (lines of small holes), lines of fibres, fiber clumps, holes with uniform visual information and uniform Opacity.</t>
  </si>
  <si>
    <t>55 - 67 gsm</t>
  </si>
  <si>
    <t>0.70  - 1.00mm (COA)</t>
  </si>
  <si>
    <t>4000 - 6000 g/in</t>
  </si>
  <si>
    <t>1000 - 1800 g/in</t>
  </si>
  <si>
    <t>6.9375 - 7.125"</t>
  </si>
  <si>
    <t>6OM911S3BL</t>
  </si>
  <si>
    <t>72ct Micellar Triple Bundle</t>
  </si>
  <si>
    <t>Analytical - SHIP_NY_44K_100_17.75-8.75-8.00</t>
  </si>
  <si>
    <t>6OM967S3BL</t>
  </si>
  <si>
    <t>72ct Cotton Triple Bundle</t>
  </si>
  <si>
    <t>Analytical - SHIP_NY_44K_100_17.75-8.75-7.00</t>
  </si>
  <si>
    <t>6OQ916S40</t>
  </si>
  <si>
    <t>40ct Facial 6X Case</t>
  </si>
  <si>
    <t>Analytical - SHIP_NY_32K_100_12.25-5.25-6.5</t>
  </si>
  <si>
    <t>2RB108</t>
  </si>
  <si>
    <t>8MB10800</t>
  </si>
  <si>
    <t>8QB11400</t>
  </si>
  <si>
    <t>5OJ124BT</t>
  </si>
  <si>
    <t>2OJ124SLI</t>
  </si>
  <si>
    <t>Analytical - Lid_NY_Cetaphil Gentle Skin cleansing wipes solo</t>
  </si>
  <si>
    <t>8OP19500</t>
  </si>
  <si>
    <t xml:space="preserve">Simple Sensitive Skin Experts Micellar Cleansing Wipes 25ct </t>
  </si>
  <si>
    <t>2OP195</t>
  </si>
  <si>
    <t>Simple Kind To Skin Micellar Cleansing Wipes 25ct</t>
  </si>
  <si>
    <t>P26225</t>
  </si>
  <si>
    <t>IT Bye Bye Makeup Cleansing Wipes S3062000 - 25ct</t>
  </si>
  <si>
    <t>Analytical - IT Bye Bye Makeup cleansing wipes_01</t>
  </si>
  <si>
    <t>2DU351</t>
  </si>
  <si>
    <r>
      <t xml:space="preserve">2D barcode reads </t>
    </r>
    <r>
      <rPr>
        <b/>
        <sz val="9"/>
        <color theme="1"/>
        <rFont val="Franklin Gothic Book"/>
        <family val="2"/>
        <scheme val="minor"/>
      </rPr>
      <t>2DU351-F</t>
    </r>
    <r>
      <rPr>
        <sz val="9"/>
        <color theme="1"/>
        <rFont val="Franklin Gothic Book"/>
        <family val="2"/>
        <scheme val="minor"/>
      </rPr>
      <t xml:space="preserve"> &amp;</t>
    </r>
    <r>
      <rPr>
        <b/>
        <sz val="9"/>
        <color theme="1"/>
        <rFont val="Franklin Gothic Book"/>
        <family val="2"/>
        <scheme val="minor"/>
      </rPr>
      <t xml:space="preserve"> 2DU351-B</t>
    </r>
  </si>
  <si>
    <t>6AP22325</t>
  </si>
  <si>
    <t>55 gms</t>
  </si>
  <si>
    <t>59 gms</t>
  </si>
  <si>
    <t>0.460 - 0.490</t>
  </si>
  <si>
    <t>4.585 - 4.745</t>
  </si>
  <si>
    <t>2.826 - 2.946</t>
  </si>
  <si>
    <t>P09125</t>
  </si>
  <si>
    <t>Cetaphil Gentle MUR Wipes 25ct - CN 082919</t>
  </si>
  <si>
    <t>Analytical - Cetaphil Gentle cleansing cloths_02</t>
  </si>
  <si>
    <t>No discoloration</t>
  </si>
  <si>
    <t>2OP043</t>
  </si>
  <si>
    <t>Jet 38 3P Gladiator Bucket with Handle</t>
  </si>
  <si>
    <t>Analytical -  BUCKET_ Jet 38 3P Gladator bucket w/handle</t>
  </si>
  <si>
    <t>RESIN</t>
  </si>
  <si>
    <t>Certene PBM-20 (COA)</t>
  </si>
  <si>
    <t>Colorent</t>
  </si>
  <si>
    <t>Colortech 11258-18 (102 white) (COA)</t>
  </si>
  <si>
    <t>5PB114IS</t>
  </si>
  <si>
    <t>5NB10800</t>
  </si>
  <si>
    <t>2OP037</t>
  </si>
  <si>
    <t>Simple Kind To Skin Facial Cleansing Wipes 7ct US</t>
  </si>
  <si>
    <t>243 - 247</t>
  </si>
  <si>
    <t>Analytical - Web_NP8511_245</t>
  </si>
  <si>
    <t>8OQ430KS</t>
  </si>
  <si>
    <t>Up &amp; Up 30ct. Exfoliating Cleansing Twlts.</t>
  </si>
  <si>
    <t>J12425</t>
  </si>
  <si>
    <t>Analytical - Cetaphil Gentle cleansing cloths_03</t>
  </si>
  <si>
    <t>Thin, Opaque, Pleascent Liquid</t>
  </si>
  <si>
    <t>Q427R30</t>
  </si>
  <si>
    <t>CVS Eye Make-Up Remover Pads - 2X30 count</t>
  </si>
  <si>
    <t>Analytical - CVS Eye Make-Up Remover Pads_01</t>
  </si>
  <si>
    <t>0.61 - 0.94 (NPTM 321)</t>
  </si>
  <si>
    <t>2OP223</t>
  </si>
  <si>
    <t>8OP223RSL</t>
  </si>
  <si>
    <t>Simple Sensitive Skin Experts Cleans. Facial Wipes 25ct</t>
  </si>
  <si>
    <t>8OP03700</t>
  </si>
  <si>
    <t>Free from embedded particles</t>
  </si>
  <si>
    <t>Lid must close tightly on bucket</t>
  </si>
  <si>
    <t>148.05 gm</t>
  </si>
  <si>
    <t>133.95 gm</t>
  </si>
  <si>
    <t>D1 = 201.5 +/-1mm D2= 184.0 +/-1mm  D3= 166.0 +/-1mm</t>
  </si>
  <si>
    <t>175mm</t>
  </si>
  <si>
    <t>177mm</t>
  </si>
  <si>
    <t>8OP765CLA</t>
  </si>
  <si>
    <t>Target Up &amp; Up Refreshing wet cleans Twlts.</t>
  </si>
  <si>
    <t>8OQ5058CS</t>
  </si>
  <si>
    <t>Hill Country Essentials Cleans. &amp; MUR Twlts.</t>
  </si>
  <si>
    <t>8OA619CLF</t>
  </si>
  <si>
    <t>Facial Clear Reseal w/indicator</t>
  </si>
  <si>
    <t>5AH45016</t>
  </si>
  <si>
    <t>CVS Health Cleansing Cloths 16ct Box</t>
  </si>
  <si>
    <t>Analytical - Box_NY_0.018SBS_101_3.875-2-3.5</t>
  </si>
  <si>
    <t>3.875X2X3.5</t>
  </si>
  <si>
    <t>4AFCL13</t>
  </si>
  <si>
    <t>Liquid Natural Facial Cleanser Cucumber and Sage</t>
  </si>
  <si>
    <t>Analytical-BL_NY_Natural MUR_02</t>
  </si>
  <si>
    <t>Herbal, Sweet</t>
  </si>
  <si>
    <t>0.656 - 0.802 (NPTM394)</t>
  </si>
  <si>
    <t>0.129 - 0.147 (NPTM394)</t>
  </si>
  <si>
    <t>0.056 - 0.069 (NPTM394)</t>
  </si>
  <si>
    <t>8OH450CK</t>
  </si>
  <si>
    <t>2AP765TPA</t>
  </si>
  <si>
    <t>Target Up &amp; Up Refreshing Wet Cleans Twlts 10ct</t>
  </si>
  <si>
    <t>Analytical - Web_NP8550_8.75</t>
  </si>
  <si>
    <t>8.6875 - 8.8125</t>
  </si>
  <si>
    <t>2OH450</t>
  </si>
  <si>
    <t>2OP043LI</t>
  </si>
  <si>
    <t>DET 200-15P Gladiator lid with tear drop Orifice</t>
  </si>
  <si>
    <t>Analytical - Lid_NY_DET 200-15P Gladiator lid</t>
  </si>
  <si>
    <t>Pinnacle 2135H (COA)</t>
  </si>
  <si>
    <t>COLORANT</t>
  </si>
  <si>
    <t>Colortech 11258-18 (102 white) (COA</t>
  </si>
  <si>
    <t>Free from dust or embedded particles</t>
  </si>
  <si>
    <t>Must close tightly on bucket and should not fall off during transit</t>
  </si>
  <si>
    <t>196.0 - 198.0 mm</t>
  </si>
  <si>
    <t>11.0 - 13.0 mm</t>
  </si>
  <si>
    <t>75.0 - 77.0 mm</t>
  </si>
  <si>
    <t>Orifice height</t>
  </si>
  <si>
    <t>14 - 16 mm</t>
  </si>
  <si>
    <t>35.65 - 41.15g</t>
  </si>
  <si>
    <t>2AX123CAP</t>
  </si>
  <si>
    <t>28mm White Polypropylene Cap with Foam Liner</t>
  </si>
  <si>
    <t>H' Dimension</t>
  </si>
  <si>
    <t>0.386 - 0.406" (Cap 'H')</t>
  </si>
  <si>
    <t>Cap  must fit with a tight seal on bottle. (TM 113 @10Hg)</t>
  </si>
  <si>
    <t>0.448-0.468" (Overall cap height)</t>
  </si>
  <si>
    <t>"T" Dimension</t>
  </si>
  <si>
    <t>"E" Dimension</t>
  </si>
  <si>
    <t>1.199-1.219" (Cap outside diameter)</t>
  </si>
  <si>
    <t>1.089-1.103" (Thread 'T')</t>
  </si>
  <si>
    <t>0.995-1.009 (Thread 'E')</t>
  </si>
  <si>
    <t>3OP036</t>
  </si>
  <si>
    <t>40 gsm, Hydroentangled Nonwoven 36" with Diamond Emboss</t>
  </si>
  <si>
    <t>Analytical-Applicator_NY_40gsm Hydroentangled Nonwoven 36" with Diamond Emboss</t>
  </si>
  <si>
    <t>Min 1000  (g/in, CoA)</t>
  </si>
  <si>
    <t>Min 400  (g/in, CoA)</t>
  </si>
  <si>
    <t>Analytical - Lid_NY_white Polypropylene Cap with Foam Liner_02</t>
  </si>
  <si>
    <t>8OP29400</t>
  </si>
  <si>
    <t>Ecolab Eco-Wipe Duo</t>
  </si>
  <si>
    <t>8OP29401</t>
  </si>
  <si>
    <t>8OP294CK</t>
  </si>
  <si>
    <t>Ecolab Eco-Wipe Duo Case Label</t>
  </si>
  <si>
    <t>2BH140</t>
  </si>
  <si>
    <t>2CH128</t>
  </si>
  <si>
    <t>4OP24501</t>
  </si>
  <si>
    <t>0.110 - 0.120 (TM 434/1001)</t>
  </si>
  <si>
    <t>Analytical - BL_NY_BZK AntiBac_01</t>
  </si>
  <si>
    <t>2DH217</t>
  </si>
  <si>
    <t>7ACHE48</t>
  </si>
  <si>
    <t>Night Calming Fragrance 12-17-73210</t>
  </si>
  <si>
    <t>International Aromatics Inc,                                            200 Anderson Ave, Moonachie, NJ</t>
  </si>
  <si>
    <t>Clear - Straw</t>
  </si>
  <si>
    <t>Floral/To Match Standard</t>
  </si>
  <si>
    <t>Liquid Clear - Straw</t>
  </si>
  <si>
    <t>2AQ5058R</t>
  </si>
  <si>
    <t>HEB Cleansing Wipes 30ct</t>
  </si>
  <si>
    <t>81.0 - 99.0</t>
  </si>
  <si>
    <t>Analytical - No-Rinse sanitizing_05</t>
  </si>
  <si>
    <t>P29484</t>
  </si>
  <si>
    <t>Eco-Wipe Duo No Rinse Sanitizing Wipes - Canada</t>
  </si>
  <si>
    <t>1.4615 - 1.4815</t>
  </si>
  <si>
    <t>1.0434 - 1.0634</t>
  </si>
  <si>
    <t>Analytical-Chem_NY_Night Calming Fragrance</t>
  </si>
  <si>
    <t>3OQ374-M</t>
  </si>
  <si>
    <t>Analytical - Applicator_NY_Nonwoven Rolls unembossed - 7.5" - 50gsm</t>
  </si>
  <si>
    <t>Smooth, flat surface free of hard wrinkles, jet streaks (lines of small holes) lines of fibers, fiber clumps, holes and with uniform visual formation and uniform opacity.</t>
  </si>
  <si>
    <t>5000 - 7200 g/in</t>
  </si>
  <si>
    <t>1350 - 2250 g/in</t>
  </si>
  <si>
    <t>53% - 63%</t>
  </si>
  <si>
    <t>4DA16001</t>
  </si>
  <si>
    <t>Analytical - BL_Basis MUR_01</t>
  </si>
  <si>
    <t>4XMTT03</t>
  </si>
  <si>
    <t>Unscented MTT/Toddler Reduced 20X (08/2017)</t>
  </si>
  <si>
    <t>Analytical - BL_NY_Unscented MTT/Toddler Reduced</t>
  </si>
  <si>
    <t>8.46 - 10.34  (NPTM 395)</t>
  </si>
  <si>
    <t>4AMTT03</t>
  </si>
  <si>
    <t>MTT/Toddler Red. Surfactants-PE (09/2017)</t>
  </si>
  <si>
    <t>Analytical - BL_NY_MTT/Toddler Red. Surfactants</t>
  </si>
  <si>
    <t>Floral/Herbal-Type</t>
  </si>
  <si>
    <t>3OH126A</t>
  </si>
  <si>
    <t>Rolls Spunlaced Nonwoven -6"-50gsm</t>
  </si>
  <si>
    <t>Analytical - Applicator_NY_Rolls Spunlaced Nonwoven - 6" - 50gsm</t>
  </si>
  <si>
    <t>0.51 - 0.71 (COA)</t>
  </si>
  <si>
    <t>3000 - 7000 g/in</t>
  </si>
  <si>
    <t>1100 - 2300 g/in</t>
  </si>
  <si>
    <t>45 0 60" (COA)</t>
  </si>
  <si>
    <t>5.75" - 6.25" (COA)</t>
  </si>
  <si>
    <t>5OP043PB</t>
  </si>
  <si>
    <t>Preformed bag specification for P0432P</t>
  </si>
  <si>
    <t>Analytical - Bag_NY_5OP043PB</t>
  </si>
  <si>
    <t>10.4375-10.5625-W 11.4375-11.5625-L</t>
  </si>
  <si>
    <t>52.02 - 63.58</t>
  </si>
  <si>
    <t>16.74-20.46</t>
  </si>
  <si>
    <t>Weight(g)</t>
  </si>
  <si>
    <t>3.33-4.07</t>
  </si>
  <si>
    <t>Seal strength (g/inch@275DegF/40psi/1.0sec)</t>
  </si>
  <si>
    <t>3500 min</t>
  </si>
  <si>
    <t>Box catogery</t>
  </si>
  <si>
    <t>M70172</t>
  </si>
  <si>
    <t>Sani Professional No-Rinse Sanitizing Multi-Surface Wipes Soft Pack Canada</t>
  </si>
  <si>
    <t>Analytical - No-Rinse sanitizing_Canada_05</t>
  </si>
  <si>
    <t>6AP19525</t>
  </si>
  <si>
    <t>7G4OA160</t>
  </si>
  <si>
    <t>Fragrance Floresta 443115 K</t>
  </si>
  <si>
    <t>Analytical-Chem_NY_Floresta 443115K</t>
  </si>
  <si>
    <t>Colorless to Very Pale Yellow</t>
  </si>
  <si>
    <t>Lquid</t>
  </si>
  <si>
    <t>1.459 - 1.465</t>
  </si>
  <si>
    <t>0.943 - 0.953</t>
  </si>
  <si>
    <t>Yellow to Amber Liquid</t>
  </si>
  <si>
    <t>conforms to Standard</t>
  </si>
  <si>
    <t>1.340 - 1.540</t>
  </si>
  <si>
    <t>1.101 - 1.301</t>
  </si>
  <si>
    <t>6AP03707</t>
  </si>
  <si>
    <t>Simple Kind To Skin Facial Shipper USA</t>
  </si>
  <si>
    <t>Analytical - SHIP_NY_32K_100_13-7.3125-4</t>
  </si>
  <si>
    <t>4AFEM06</t>
  </si>
  <si>
    <t>Coconut Jasmine Fem Hy (01/2018)</t>
  </si>
  <si>
    <t xml:space="preserve">Analytical - BL_NY_Coconut Jasmine Fem Hy </t>
  </si>
  <si>
    <t>Coconut Jasmine Fragrance-Type</t>
  </si>
  <si>
    <t>0.810 - 0.990 (NPTM 395)</t>
  </si>
  <si>
    <t>0.486 - 0.592 (NPTM 395)</t>
  </si>
  <si>
    <t>This item Located in the web section</t>
  </si>
  <si>
    <t>8AP56701</t>
  </si>
  <si>
    <t>4AFCL29</t>
  </si>
  <si>
    <t>Natural Makeup Remover-Blue Fragrance</t>
  </si>
  <si>
    <t>Analytical-BL_NY_Natural MUR_01A</t>
  </si>
  <si>
    <t>fresh Floral / To Match Standard</t>
  </si>
  <si>
    <t>7ACHE49</t>
  </si>
  <si>
    <t>Tahitian Island Fragrance, 12-17-71790</t>
  </si>
  <si>
    <t>Analytical-Chem_NY_Tahitian Island Fragrance</t>
  </si>
  <si>
    <t>Yellow, Darkens</t>
  </si>
  <si>
    <t>Characteristic, Fruity Floral</t>
  </si>
  <si>
    <t>1.4705 - 1.4905</t>
  </si>
  <si>
    <t>1.0689 - 1.0889</t>
  </si>
  <si>
    <t>4ABBY34</t>
  </si>
  <si>
    <t>Simple 7 Solution (09/2017)</t>
  </si>
  <si>
    <t>Analytical-BL_NY_Simple 7 Solution</t>
  </si>
  <si>
    <t>0.630 - 0.770 (NPTM 395)</t>
  </si>
  <si>
    <t>4AMTT05</t>
  </si>
  <si>
    <t>MTT Reduced Fragrance (01/2018)</t>
  </si>
  <si>
    <t>Analytical - BL_NY_MTT Reduced Fragrance</t>
  </si>
  <si>
    <t>7ACHE46</t>
  </si>
  <si>
    <t>Burt's Bees Cucumber and Sage Facial Type Fragrance</t>
  </si>
  <si>
    <t>Analytical-Chem_NY_Burt's Bees cucumber and sage Fragrance</t>
  </si>
  <si>
    <t>Light yellow to yellow</t>
  </si>
  <si>
    <t>Characteristic/To Match Standard</t>
  </si>
  <si>
    <t>1.4775 - 1.4975</t>
  </si>
  <si>
    <t>1.0274 - 1.0474</t>
  </si>
  <si>
    <t>8OQ916KS</t>
  </si>
  <si>
    <t>Walmart Equate Fragrance Free Makeup Rmvr. Cleans. Twlts.</t>
  </si>
  <si>
    <t>2QS273</t>
  </si>
  <si>
    <t>8QS27350</t>
  </si>
  <si>
    <t>8NS40750</t>
  </si>
  <si>
    <t>8RS428CK</t>
  </si>
  <si>
    <t>5PS40750</t>
  </si>
  <si>
    <t>5BA735TY</t>
  </si>
  <si>
    <t>5BA922TY</t>
  </si>
  <si>
    <t>8OM492CPL</t>
  </si>
  <si>
    <t>Parent's Choice Baby Wipes Frag. Free 1200ct.</t>
  </si>
  <si>
    <t>2CA735</t>
  </si>
  <si>
    <t>2CA911</t>
  </si>
  <si>
    <t>2OA664</t>
  </si>
  <si>
    <t>2OA664SLI</t>
  </si>
  <si>
    <t>Analytical - Lid_NY_NP7600_22M2</t>
  </si>
  <si>
    <t>8OA664CK</t>
  </si>
  <si>
    <t>4.0 - 6.5 (COA)</t>
  </si>
  <si>
    <t>1.3710 - 1.4075 (COA)</t>
  </si>
  <si>
    <t>1.00 - 1.04 (COA)</t>
  </si>
  <si>
    <t>2CD724</t>
  </si>
  <si>
    <t>PDI Sani Hands Instant Hand Sanitizing Wipe</t>
  </si>
  <si>
    <t>4CFCL04</t>
  </si>
  <si>
    <t>8OH126CK</t>
  </si>
  <si>
    <t>Nice `N Clean Makeup Remover Cleans Twlts.</t>
  </si>
  <si>
    <t>4ABBY23</t>
  </si>
  <si>
    <t>Natural Baby W/Vitamin E (11/16)</t>
  </si>
  <si>
    <t>Analytical - BL_NY_Natural Baby w/Vit E</t>
  </si>
  <si>
    <t>IMUR FF Sinensis (06/17)</t>
  </si>
  <si>
    <t>Analytical - BL_NY_IMUR FF Sinensis</t>
  </si>
  <si>
    <t>8OP09300</t>
  </si>
  <si>
    <t>Noxzema Ultimate Clear Anti-Blemish Pads -Front</t>
  </si>
  <si>
    <t>Analytical - Label_NY_NP7110_2.55-3</t>
  </si>
  <si>
    <t>NP7110</t>
  </si>
  <si>
    <t>8OP09301</t>
  </si>
  <si>
    <t>Noxzema Ultimate Clear Anti-Blemish Pads -Back</t>
  </si>
  <si>
    <t>Analytical - Label_NY_NP7110_2.55-5</t>
  </si>
  <si>
    <t>4.927" +/-0.010"</t>
  </si>
  <si>
    <t xml:space="preserve"> Reg Lid 38.5 g + 3.5 g /- 2.5 g                                                       Lighter lid 35.0 +/-3</t>
  </si>
  <si>
    <t>0.020” ± 0.003”</t>
  </si>
  <si>
    <t>Small Canister - 7 3/4"</t>
  </si>
  <si>
    <t>0.656 - 0.838 (NPTM394)</t>
  </si>
  <si>
    <t>0.097 - 0.119 (NPTM394)</t>
  </si>
  <si>
    <t>0.057 - 0.069 (NPTM394)</t>
  </si>
  <si>
    <t>4.927” +/- 0.010”</t>
  </si>
  <si>
    <t>32.0 - 42.0g</t>
  </si>
  <si>
    <t>4.857" +/-0.010</t>
  </si>
  <si>
    <t>Pop-Up Hole Outer Diameter = Pop-Up Hole Diameter specs rev 3.0</t>
  </si>
  <si>
    <t>Large Deep Well Lid 560 Orifice Blue.</t>
  </si>
  <si>
    <t>Specs rev. 3.0</t>
  </si>
  <si>
    <t>32.0 - 42.0 g</t>
  </si>
  <si>
    <t>Large Deep Well Lid PDI Orifice</t>
  </si>
  <si>
    <t>Lid Wall Thickness = Lid Wall thickness
( To be measured under the
bottom of the well area) Specs rev. 1.0</t>
  </si>
  <si>
    <t>4.927" +/-0,010</t>
  </si>
  <si>
    <t>Lid Wall Thickness = Lid Wall thickness
( To be measured under the
bottom of the well area) Specs rev 5.0</t>
  </si>
  <si>
    <t>33.0 - 42.0g</t>
  </si>
  <si>
    <t>4.927" +/-0.010</t>
  </si>
  <si>
    <t>2RS407</t>
  </si>
  <si>
    <t>PDI Prevantics Skin Swabsticks</t>
  </si>
  <si>
    <t>0,030" - 0.040"</t>
  </si>
  <si>
    <t>0.120" - 0.130"</t>
  </si>
  <si>
    <t>0.445" - 0.455"</t>
  </si>
  <si>
    <t>4.847" - 4.867"</t>
  </si>
  <si>
    <t xml:space="preserve"> Analytical - Reduced Testing_NY_Can 2OQ753 X               Analytical - Skip Lot Relrase_NY_2OQ753X</t>
  </si>
  <si>
    <t>2OQ753X</t>
  </si>
  <si>
    <t xml:space="preserve">Lid must have a tight friction fit and
positive seat to the canister (with or
without a pilfer proof lidstock
applied).
</t>
  </si>
  <si>
    <t>Canister - Large, Ribbed, White</t>
  </si>
  <si>
    <t>2HS484</t>
  </si>
  <si>
    <t>2CH126</t>
  </si>
  <si>
    <t>NNC Make-Up Remover Cleans Twlts</t>
  </si>
  <si>
    <t>2OQ850X</t>
  </si>
  <si>
    <t xml:space="preserve">Drug
                                                          </t>
  </si>
  <si>
    <t>Canister - Extra Large, Ribbed, White</t>
  </si>
  <si>
    <t xml:space="preserve"> Analytical - Reduced Testing_NY_Can 2OQ850X               Analytical - Skip Lot Relrase_NY_2OQ850X</t>
  </si>
  <si>
    <t>Large Deep Well Lid .560 Orifice Orange</t>
  </si>
  <si>
    <t>4.857" +/-0.010"</t>
  </si>
  <si>
    <t>32.0g  - 42.0g</t>
  </si>
  <si>
    <t>5QS428IS</t>
  </si>
  <si>
    <t>2OP312</t>
  </si>
  <si>
    <t>Garnier Skin Active Micellar MUR Twlts.</t>
  </si>
  <si>
    <t>3OP222</t>
  </si>
  <si>
    <t>SPC Nonwovens Diamond Embossed - 30"</t>
  </si>
  <si>
    <t>Analytical - Applicator_NY_SPC Nonwovens Diamond Embosed 30gsm-30"</t>
  </si>
  <si>
    <t>Smooth free of hard wrinkles and formation uniform with a diamond pattern</t>
  </si>
  <si>
    <t>27 - 33</t>
  </si>
  <si>
    <t>0.28mm-0.38mm</t>
  </si>
  <si>
    <t>2000 - 3000 g/in</t>
  </si>
  <si>
    <t>500 - 1200 g/in</t>
  </si>
  <si>
    <t>29.75 - 30.25"   (COA)</t>
  </si>
  <si>
    <t>40" Min (COA)</t>
  </si>
  <si>
    <t>5BU37230</t>
  </si>
  <si>
    <t>Harmon Smart Values Flushable Cleans Cloth.</t>
  </si>
  <si>
    <t>Analytical - Box_NY_0.018SBS_101_3.8125-3.375-2.9375</t>
  </si>
  <si>
    <t>8OP065RSL</t>
  </si>
  <si>
    <t>Ponds Evening Soothe Twlts.</t>
  </si>
  <si>
    <t>6OQ070S150HC</t>
  </si>
  <si>
    <t>25ct 6X Box 12X Tray HSC</t>
  </si>
  <si>
    <t>Analytical - SHIP_NY_55K_100_21.625-12.125-12.625</t>
  </si>
  <si>
    <t>55 ECT</t>
  </si>
  <si>
    <t>2SS428</t>
  </si>
  <si>
    <t>8SS27350</t>
  </si>
  <si>
    <t>2OU500</t>
  </si>
  <si>
    <t>5AU50010</t>
  </si>
  <si>
    <t>8OU500CK</t>
  </si>
  <si>
    <t>CVS Medicated Wipes To Go Packette Case Lbl.</t>
  </si>
  <si>
    <t>Lid Wall Thickness = Lid Wall thickness
( To be measured under the
bottom of the well area) Specs rev 4.0</t>
  </si>
  <si>
    <t>2AU372W</t>
  </si>
  <si>
    <t>Harmon Smart Values Flushable Cleans Clths.</t>
  </si>
  <si>
    <t>0.26 - 0.40mm</t>
  </si>
  <si>
    <t>Analytical-Applicator_NY_SMS Nonwovens Honeycomb Embossed- 35 gsm - 6"_01</t>
  </si>
  <si>
    <t>5PS41950</t>
  </si>
  <si>
    <t>6GQ88272</t>
  </si>
  <si>
    <t>2OP065</t>
  </si>
  <si>
    <t>Analytical - Web_NP8536_11.875</t>
  </si>
  <si>
    <t>11.8125 - 11.9375"</t>
  </si>
  <si>
    <t>4AD12501</t>
  </si>
  <si>
    <t>BZK Solution with Promidium</t>
  </si>
  <si>
    <t>Analytical - BL_NY_BZK w/Promidium</t>
  </si>
  <si>
    <t>0.126 - 0.134</t>
  </si>
  <si>
    <t>2OH061</t>
  </si>
  <si>
    <t>Sani-Cloth Prime</t>
  </si>
  <si>
    <t>5QS273IS</t>
  </si>
  <si>
    <t>4OP35101</t>
  </si>
  <si>
    <t>13.5-16.5 (TM 314/1001)</t>
  </si>
  <si>
    <t>Analytical - BL_NY_BZK AntiBac_02</t>
  </si>
  <si>
    <t>H06182</t>
  </si>
  <si>
    <t>sani Cloth Prime Large Packet</t>
  </si>
  <si>
    <t>Clear to cloudy liquis</t>
  </si>
  <si>
    <t xml:space="preserve">Analytical - Sani-Cloth Prime_05                </t>
  </si>
  <si>
    <t>6OU351SS</t>
  </si>
  <si>
    <t>DRM4 Pallet Layer Pad</t>
  </si>
  <si>
    <t>Analytical - SHIP_NY_32K_NA_44.250X39.750</t>
  </si>
  <si>
    <t>Fragrance IA 12-18-75258</t>
  </si>
  <si>
    <t>3OP444</t>
  </si>
  <si>
    <t>SPC Nonwovens Diamond Embossed - 30gsm - 36"</t>
  </si>
  <si>
    <t>Analytical - Applicator_NY_SPC Nonwovens Diamond Embosed 30gsm-36"</t>
  </si>
  <si>
    <t>1000 - 3000 g/in</t>
  </si>
  <si>
    <t>400 - 1200 g/in</t>
  </si>
  <si>
    <t>35.875 - 36.125"   (COA)</t>
  </si>
  <si>
    <t>3OD724</t>
  </si>
  <si>
    <t>SPC Nonwovens Diamond Embossed - 30gsm - 7 7/8"</t>
  </si>
  <si>
    <t>Analytical - Applicator_NY_SPC Nonwovens Diamond Embosed 30gsm-7 7/8"</t>
  </si>
  <si>
    <t>7.750 - 8.000"   (COA)</t>
  </si>
  <si>
    <t>2SS273</t>
  </si>
  <si>
    <t>4ASUR10</t>
  </si>
  <si>
    <t>Lens Wipe Solution USA (12/17)</t>
  </si>
  <si>
    <t>Analytical - BL_NY_Lens wipe solution</t>
  </si>
  <si>
    <t>Ethanol/Citrus</t>
  </si>
  <si>
    <t>0.890 - 0.910</t>
  </si>
  <si>
    <t>8NS41950</t>
  </si>
  <si>
    <t>SPC Nonwovens Diamond Embossed - 30gsm - 37.5"</t>
  </si>
  <si>
    <t>Analytical - Applicator_NY_SPC Nonwovens Diamond Embosed 30gsm-37.5"</t>
  </si>
  <si>
    <t>37.25 - 37.75"   (COA)</t>
  </si>
  <si>
    <t>3OP666</t>
  </si>
  <si>
    <t>3OD135</t>
  </si>
  <si>
    <t>SPC Nonwovens Diamond Embossed - 30gsm - 6"</t>
  </si>
  <si>
    <t>Analytical - Applicator_NY_SPC Nonwovens Diamond Embosed 30gsm-6"</t>
  </si>
  <si>
    <t>34" Min (COA)</t>
  </si>
  <si>
    <t>5.94 - 6.25"   (COA)</t>
  </si>
  <si>
    <t>2OP073</t>
  </si>
  <si>
    <t>Ponds Luminous Clean Twlts.</t>
  </si>
  <si>
    <t>Q022R25SA</t>
  </si>
  <si>
    <t>SDM 25ct ACNE Grapefruit SA</t>
  </si>
  <si>
    <t>F0098 (8)</t>
  </si>
  <si>
    <t>Analytical - SDM 25ct ACNE Grapefruit SA_01</t>
  </si>
  <si>
    <t>M974S4</t>
  </si>
  <si>
    <t>COSTCO UK AB HH Club Box 304ct</t>
  </si>
  <si>
    <t>Analytical - Kirkland UK AB HH Surface Wipes_01</t>
  </si>
  <si>
    <t>2OP081</t>
  </si>
  <si>
    <t>Ponds Original Fresh Twlts.</t>
  </si>
  <si>
    <t>2RS419</t>
  </si>
  <si>
    <t>3XP667</t>
  </si>
  <si>
    <t>Spunlaced Nonwoven 50gsm 100% Polyester - 38.75"</t>
  </si>
  <si>
    <t>Analytical-Applicator_NY_Spunlaced Nonwoven 50 gsm 100% Polyester-38.75"</t>
  </si>
  <si>
    <t>38.50" - 39.00"</t>
  </si>
  <si>
    <t>0.27 - 0.41 mm (COA)</t>
  </si>
  <si>
    <t xml:space="preserve">2000 - 4400 </t>
  </si>
  <si>
    <t xml:space="preserve">300 min </t>
  </si>
  <si>
    <t>Rev 8</t>
  </si>
  <si>
    <t>2OP205</t>
  </si>
  <si>
    <t>Ponds Exfoliating Renewal Twlts</t>
  </si>
  <si>
    <t>2RQ890P</t>
  </si>
  <si>
    <t>Pilfer White 250X with Laser Perf 4.25 Pitch</t>
  </si>
  <si>
    <t>18.0625 - 18.1875"</t>
  </si>
  <si>
    <t>2OM701</t>
  </si>
  <si>
    <t>Sani Pro - Table Turners Web 72ct Canada</t>
  </si>
  <si>
    <t>3XP540</t>
  </si>
  <si>
    <t>2BS423</t>
  </si>
  <si>
    <t>Spunlaced Nonwoven 50gsm 100% Polyester - 42"</t>
  </si>
  <si>
    <t>Analytical-Applicator_NY_Spunlaced Nonwoven 50 gsm 100% Polyester-42"</t>
  </si>
  <si>
    <t>6GQ87084</t>
  </si>
  <si>
    <t>Crosstex Sanitex Plus XL Shipper</t>
  </si>
  <si>
    <t>P17725SA</t>
  </si>
  <si>
    <t>Equate CDA Oil-Free Pink Grapefruit Cleansing Wipes 25ct SA</t>
  </si>
  <si>
    <t>Analytical - CDA Oil Free Pink Grapefruit SA_01</t>
  </si>
  <si>
    <t>3OM246</t>
  </si>
  <si>
    <t>Rolls Embossed Spunlaced Nonwoven - 7"-43gsm</t>
  </si>
  <si>
    <t>Analytical - Applicator_NY_irradiated,white nonwoven 3mm dot 50gsm</t>
  </si>
  <si>
    <t>8RS32450</t>
  </si>
  <si>
    <t>6BP043P</t>
  </si>
  <si>
    <t>Sani Professional Cleansing + Degreasing Multi-surface Wipes</t>
  </si>
  <si>
    <t>Analytical - SHIP_NY_32K_100_15.625-8-7</t>
  </si>
  <si>
    <t>2FB103</t>
  </si>
  <si>
    <t>6AP06325</t>
  </si>
  <si>
    <t>Simple Kind To Skin Facial 25ct Shipper</t>
  </si>
  <si>
    <t>6OQ8008R30</t>
  </si>
  <si>
    <t>30ct Antibact 36X Shipper</t>
  </si>
  <si>
    <t>Analytical - SHIP_NY_44K_100_14.50-8.50-8.00</t>
  </si>
  <si>
    <t>6AP06528</t>
  </si>
  <si>
    <t>Ponds Evening Soothe 28ct Shipper</t>
  </si>
  <si>
    <t>Analytical - SHIP_NY_32K_100_13.25-7.75-5.75</t>
  </si>
  <si>
    <t>8FQ88201</t>
  </si>
  <si>
    <t>8FQ88200</t>
  </si>
  <si>
    <t>6AP20528</t>
  </si>
  <si>
    <t>Ponds Exfoliating Renewal 28ct Shipper</t>
  </si>
  <si>
    <t>TR-11617</t>
  </si>
  <si>
    <t>Baby Dove Global Rich Moisture Liquid</t>
  </si>
  <si>
    <t>Analytical - BL_NY_Baby Dove Global Rich Moisture</t>
  </si>
  <si>
    <t>3.80 - 4.20</t>
  </si>
  <si>
    <t>0.45 - 0.55 (NPTM 395)</t>
  </si>
  <si>
    <t>TR-11616</t>
  </si>
  <si>
    <t>Baby Dove Global Sensitive Moisture Liquid</t>
  </si>
  <si>
    <t>Analytical - BL_NY_Baby Dove Global Sensitive Moisture</t>
  </si>
  <si>
    <t>6AP18905</t>
  </si>
  <si>
    <t>Ponds Original Fresh 5ct Shipper</t>
  </si>
  <si>
    <t>Analytical - SHIP_NY_32K_100_7.625-5.1875-6.625</t>
  </si>
  <si>
    <t>6AP09384</t>
  </si>
  <si>
    <t>Noxzema Anti-Blemish Pads 90ct Shipper</t>
  </si>
  <si>
    <t>Analytical - SHIP_NY_32K_100_8.5-5.75-3.6875</t>
  </si>
  <si>
    <t>6AP09215</t>
  </si>
  <si>
    <t>Ponds Original Fresh 15ct Shipper</t>
  </si>
  <si>
    <t>Analytical - SHIP_NY_32K_100_13.4375-9.25-5.75</t>
  </si>
  <si>
    <t>6AM70172</t>
  </si>
  <si>
    <t>2OM701SLI</t>
  </si>
  <si>
    <t>Analytical - Lid_No-Rinse sanitizing Solo_01</t>
  </si>
  <si>
    <t>5QS324IS</t>
  </si>
  <si>
    <t xml:space="preserve">0.35- 0.45 mm </t>
  </si>
  <si>
    <t>5OP081BT</t>
  </si>
  <si>
    <t>Analytical - Box_NY_0.016SBSC1S_300_3.125-2.1875-2.4375</t>
  </si>
  <si>
    <t>SBS C1S</t>
  </si>
  <si>
    <t>5OP065BT</t>
  </si>
  <si>
    <t>5OP073BT</t>
  </si>
  <si>
    <t>OT/TB</t>
  </si>
  <si>
    <t>2BP043</t>
  </si>
  <si>
    <t>Sani Professional Table Turners Printed Bucket</t>
  </si>
  <si>
    <t>Analytical -  BUCKET_ Table Turners printed Bucket</t>
  </si>
  <si>
    <t xml:space="preserve">Pass/Fail </t>
  </si>
  <si>
    <t>20.94" +/- 0.0625"</t>
  </si>
  <si>
    <t>4.72" +/- 0.0625"</t>
  </si>
  <si>
    <t>3OC705</t>
  </si>
  <si>
    <t>Rolls Spunlaced Nonwoven-3.5" - 50gsm</t>
  </si>
  <si>
    <t>Analytical - Applicator_NY_Rolls Spunlaced Nonwoven - 3.5" - 50gsm</t>
  </si>
  <si>
    <t>Hydro-embossed surface with big dot pattern. Free of hard wrinkles and formation uniform and opacity</t>
  </si>
  <si>
    <t>0.62 - 0.82 (COA)</t>
  </si>
  <si>
    <t>3000 - 6500</t>
  </si>
  <si>
    <t>700 - 1500</t>
  </si>
  <si>
    <t>36" max(COA)</t>
  </si>
  <si>
    <t>3.375" - 3.625" (COA)</t>
  </si>
  <si>
    <t>U50010</t>
  </si>
  <si>
    <t>CVS 10ct Medicated Packets</t>
  </si>
  <si>
    <t>Analytical - CVS Medicated packets_01</t>
  </si>
  <si>
    <t>45 - 55 (NPTM 314)</t>
  </si>
  <si>
    <t>7A4OU555</t>
  </si>
  <si>
    <t>Phenylephrine HCL, USP</t>
  </si>
  <si>
    <t>Analytical-Chem_NY_Phenylephrine HCL</t>
  </si>
  <si>
    <t>Iwaki Seiyaku CO. Ltd, Japan</t>
  </si>
  <si>
    <t>White or Almost White</t>
  </si>
  <si>
    <t>Crystalline Powder or Crystals</t>
  </si>
  <si>
    <t>98.0% - 102.0%</t>
  </si>
  <si>
    <r>
      <rPr>
        <u/>
        <sz val="10"/>
        <color theme="1"/>
        <rFont val="Franklin Gothic Book"/>
        <family val="2"/>
        <scheme val="minor"/>
      </rPr>
      <t>&lt;2</t>
    </r>
    <r>
      <rPr>
        <sz val="10"/>
        <color theme="1"/>
        <rFont val="Franklin Gothic Book"/>
        <family val="2"/>
        <scheme val="minor"/>
      </rPr>
      <t>.0%</t>
    </r>
  </si>
  <si>
    <r>
      <rPr>
        <u/>
        <sz val="10"/>
        <color theme="1"/>
        <rFont val="Franklin Gothic Book"/>
        <family val="2"/>
        <scheme val="minor"/>
      </rPr>
      <t>&lt;20</t>
    </r>
    <r>
      <rPr>
        <sz val="10"/>
        <color theme="1"/>
        <rFont val="Franklin Gothic Book"/>
        <family val="2"/>
        <scheme val="minor"/>
      </rPr>
      <t>.0%</t>
    </r>
  </si>
  <si>
    <t>Optical Rotation (USP)</t>
  </si>
  <si>
    <t>43 degree to 47 degree (minus)</t>
  </si>
  <si>
    <r>
      <t xml:space="preserve">1) Norphenylephrine </t>
    </r>
    <r>
      <rPr>
        <sz val="10"/>
        <color theme="1"/>
        <rFont val="Calibri"/>
        <family val="2"/>
      </rPr>
      <t>≤0.10%       2) Phenylephrine Related Compound C ≤0.1%                                3) Phenylephrine Related Compound D ≤0.10%                  4) Phenylephrine Related Compound E ≤0.1%                              5) Any Individual Unspecified Impurity ≤0.10%                           6) Total Impurities ≤0.2%</t>
    </r>
  </si>
  <si>
    <t>7O4OU555</t>
  </si>
  <si>
    <t>Lidocaine Base USP</t>
  </si>
  <si>
    <t>Analytical-Chem_NY_Lidocaine Base USP</t>
  </si>
  <si>
    <t>Delta Synthetic Co, Ltd, Taiwan</t>
  </si>
  <si>
    <t>97.5% - 102.5%</t>
  </si>
  <si>
    <t>≤0.0035%</t>
  </si>
  <si>
    <t>≤0.002%</t>
  </si>
  <si>
    <r>
      <rPr>
        <u/>
        <sz val="10"/>
        <color theme="1"/>
        <rFont val="Franklin Gothic Book"/>
        <family val="2"/>
        <scheme val="minor"/>
      </rPr>
      <t>&lt;0.1</t>
    </r>
    <r>
      <rPr>
        <sz val="10"/>
        <color theme="1"/>
        <rFont val="Franklin Gothic Book"/>
        <family val="2"/>
        <scheme val="minor"/>
      </rPr>
      <t>%</t>
    </r>
  </si>
  <si>
    <t>66 - 69 degreeC</t>
  </si>
  <si>
    <t>2OP092</t>
  </si>
  <si>
    <t>Ponds Original Fresh 15ct Twlts.</t>
  </si>
  <si>
    <t>Analytical - Web_NP8536_10</t>
  </si>
  <si>
    <t>2OP189</t>
  </si>
  <si>
    <t>Ponds Original Fresh 5ct Twlts.</t>
  </si>
  <si>
    <t>Analytical - Web_NP8536_9</t>
  </si>
  <si>
    <t>REV 9</t>
  </si>
  <si>
    <t>5AH06182</t>
  </si>
  <si>
    <t>Sani-Cloth Prime Large Wipe Box</t>
  </si>
  <si>
    <t>Analytical - Box_NY_0.020SBS_121_6.25-2.5625-5.5</t>
  </si>
  <si>
    <t>Straight Tuck End Dispenser Box</t>
  </si>
  <si>
    <t>8OP073RSL</t>
  </si>
  <si>
    <t>8OP081RSL</t>
  </si>
  <si>
    <t xml:space="preserve">SM-Lipotec USA, Inc.
(Lewisville, TX)
</t>
  </si>
  <si>
    <t>7O4OM601</t>
  </si>
  <si>
    <t>PEG-50 Shea Butter</t>
  </si>
  <si>
    <t>Analytical-Chem_NY_PEG-50 Shea Butter</t>
  </si>
  <si>
    <t>RITA Corporation, Crystal Lake IL</t>
  </si>
  <si>
    <t>Characteristic - Fatty</t>
  </si>
  <si>
    <t>Clear Hazy, Yellowish Liquid</t>
  </si>
  <si>
    <t>5AP312TY</t>
  </si>
  <si>
    <t>Analytical - Box_NY_0.020SBS_300_4.625-5.875-3.75</t>
  </si>
  <si>
    <t>5OP312SL</t>
  </si>
  <si>
    <t>30ct L'Oreal 3ct Sleeve</t>
  </si>
  <si>
    <t>Analytical - Box_NY_0.020BC_220_5.9375-3.750-4.625</t>
  </si>
  <si>
    <t>40.10 - 49.02</t>
  </si>
  <si>
    <t>2.367 - 2.893</t>
  </si>
  <si>
    <t>3OP257</t>
  </si>
  <si>
    <t>Spunlaced Nonwoven 50gsm 100% Polyester - 37.5"</t>
  </si>
  <si>
    <t>Analytical-Applicator_NY_Spunlaced Nonwoven 50 gsm 100% Polyester-37.5"</t>
  </si>
  <si>
    <t>37.25" - 37.75"</t>
  </si>
  <si>
    <t>41.75" - 42.25"</t>
  </si>
  <si>
    <t>8EQ87000</t>
  </si>
  <si>
    <t>Crosstex Sanitex Plus XL 65ct</t>
  </si>
  <si>
    <t>3AT100</t>
  </si>
  <si>
    <t>Rolls Embossed Spunlaced Nonwoven-12.25" - 58gsm</t>
  </si>
  <si>
    <t>Analytical-Applicator_NY_Rolls Embossed Spunlaced Nonwoven-12.25"-58gsm</t>
  </si>
  <si>
    <t>0.66 - 0.90mm</t>
  </si>
  <si>
    <t>3000 - 6000 g/in</t>
  </si>
  <si>
    <t>800 - 1800 g/in</t>
  </si>
  <si>
    <t>12.00" - 12.50"</t>
  </si>
  <si>
    <t>6AP31230</t>
  </si>
  <si>
    <t>L'Oreal Micellar Makeup Remover Twlts. Shipper</t>
  </si>
  <si>
    <t>Analytical - SHIP_NY_32K_100_12.3125-9.6875-7.875</t>
  </si>
  <si>
    <t>8EQ87001</t>
  </si>
  <si>
    <t>2.19 - 2.31"</t>
  </si>
  <si>
    <t>6AQ335R30</t>
  </si>
  <si>
    <t>30ct 12X Reseal/Solo Case</t>
  </si>
  <si>
    <t>Analytical - SHIP_NY_40K_100_10.75-8.75-6.00</t>
  </si>
  <si>
    <t>2OM8002SL</t>
  </si>
  <si>
    <t>Analytical - Lid_14OB</t>
  </si>
  <si>
    <t>6AP08128</t>
  </si>
  <si>
    <t>Ponds Original Fresh 28ct Shipper</t>
  </si>
  <si>
    <t>2RS324</t>
  </si>
  <si>
    <t>4BU35101</t>
  </si>
  <si>
    <t>Analytical - BL_NY_Glycopyrronium Topical Solution, 2.4%_01</t>
  </si>
  <si>
    <t>ELLI COA Only</t>
  </si>
  <si>
    <t>Analytical - Solo Lid_02</t>
  </si>
  <si>
    <t>2ZA407SLI</t>
  </si>
  <si>
    <t>10.5 - 12.5 g</t>
  </si>
  <si>
    <t>8OU444ULS</t>
  </si>
  <si>
    <t>Unprinted Label</t>
  </si>
  <si>
    <t>6OQ516S25</t>
  </si>
  <si>
    <t>40ct 6X Facial Shipper</t>
  </si>
  <si>
    <t>Analytical - SHIP_NY_44K_100_11.875-5.0-7.0</t>
  </si>
  <si>
    <t>2QB114X</t>
  </si>
  <si>
    <t>8BP45701</t>
  </si>
  <si>
    <t>8BP45700</t>
  </si>
  <si>
    <t>8BP457CK</t>
  </si>
  <si>
    <t>CVS Hand Sanitizing Cup Holder</t>
  </si>
  <si>
    <t>6AP07328</t>
  </si>
  <si>
    <t>Ponds Luminous Clean USA 28ct Shipper</t>
  </si>
  <si>
    <t>4ABBY44</t>
  </si>
  <si>
    <t>Target Sensitive NDI (2/18)</t>
  </si>
  <si>
    <t>Analytical - BL_NY_Target Sensitive NDI</t>
  </si>
  <si>
    <t>6AA675S632</t>
  </si>
  <si>
    <t>Kirkland Signature Moist Flushable Wipes 632ct</t>
  </si>
  <si>
    <t>8OP31200</t>
  </si>
  <si>
    <t>Analytical - Label_NY_NP9996_2.625-3.375</t>
  </si>
  <si>
    <t>NP9996</t>
  </si>
  <si>
    <t>Analytical - Sanitex Germicidal_01</t>
  </si>
  <si>
    <t>Spec Rev 9.0</t>
  </si>
  <si>
    <t>Bulk Solution 3.15% CHG (w/v) in 70% IPA (v/v)</t>
  </si>
  <si>
    <t>3OT028-D</t>
  </si>
  <si>
    <t>Unembossed Spunlaced Nonwoven -50gsm -15"</t>
  </si>
  <si>
    <t>Analytical-Applicator_NY_Unembossed Spunlaced Nonwoven-50gsm-15"</t>
  </si>
  <si>
    <t>2590 - 5180 g/in</t>
  </si>
  <si>
    <t>775 - 1815 g/in</t>
  </si>
  <si>
    <t>14.75 - 15.25"</t>
  </si>
  <si>
    <t>U12095</t>
  </si>
  <si>
    <t>PDI Hygea Packet</t>
  </si>
  <si>
    <t>Analytical - PDI Hygea packet_01</t>
  </si>
  <si>
    <t xml:space="preserve">Rose </t>
  </si>
  <si>
    <t>TR-11607D</t>
  </si>
  <si>
    <t>Galderma Acne Relief Step 2 Liquid</t>
  </si>
  <si>
    <t>Analytical - BL_NY_Galderma Acne Relief liquid</t>
  </si>
  <si>
    <t>1.35 - 1.65   (TM399)</t>
  </si>
  <si>
    <t>4OX13101</t>
  </si>
  <si>
    <t>Project Flash Solution</t>
  </si>
  <si>
    <t>Analytical - BL_NY_Flash Solution</t>
  </si>
  <si>
    <t>Acetic Odor</t>
  </si>
  <si>
    <t>3.60 - 3.90</t>
  </si>
  <si>
    <t>0.9804 - 1.0836</t>
  </si>
  <si>
    <t>Hydrogen Peroxide (NPTM 3004)</t>
  </si>
  <si>
    <t>4.50 - 4.70</t>
  </si>
  <si>
    <t>4AP07301</t>
  </si>
  <si>
    <t>Analytical - BL_NY_Pond's Luminous Clean MUR_01</t>
  </si>
  <si>
    <t>4AP08101</t>
  </si>
  <si>
    <t>Analytical - BL_NY_Pond's Original Fresh MUR_01</t>
  </si>
  <si>
    <t>4BP06501</t>
  </si>
  <si>
    <t>P31230</t>
  </si>
  <si>
    <t>L'Oreal Garnier Micellar 30ct USA - K2962800</t>
  </si>
  <si>
    <t xml:space="preserve">Analytical - L 'Oreal Garnier Micellar_03                </t>
  </si>
  <si>
    <t>Analytical - BL_NY_Pond's Evening Soothe_01</t>
  </si>
  <si>
    <t>3OA362</t>
  </si>
  <si>
    <t>Rolls Spunlaced Nonwoven - 35gsm-7.2"</t>
  </si>
  <si>
    <t>Analytical-Applicator_NY_Rolls Spunlaced Nonwoven-35gsm-7.2"</t>
  </si>
  <si>
    <t>6AH06182</t>
  </si>
  <si>
    <t>Sani-Cloth Prime Shipper</t>
  </si>
  <si>
    <t>Analytical - SHIP_NY_32K_100_13.6875-6.4375-11</t>
  </si>
  <si>
    <t>Analytical - SHIP_NY_44SBS_100_9-6.5-11</t>
  </si>
  <si>
    <t>6.95" - 7.45"</t>
  </si>
  <si>
    <t>3OQ255</t>
  </si>
  <si>
    <t>Rolls Spunlaced Nonwoven - 35gsm-25.5"</t>
  </si>
  <si>
    <t>Analytical-Applicator_NY_Rolls Spunlaced Nonwoven-35gsm-25.5"</t>
  </si>
  <si>
    <t>25.25 - 25.75"</t>
  </si>
  <si>
    <t>4OG11201</t>
  </si>
  <si>
    <t>Project 3 Kings Sanitizing + Disinfecting Multi-Surface Spray</t>
  </si>
  <si>
    <t>Analytical - BL_NY_Project 3 King_01</t>
  </si>
  <si>
    <t>4OG11501</t>
  </si>
  <si>
    <t>Sani Professional Cleaning Multi-Surface Spray</t>
  </si>
  <si>
    <t>Analytical - BL_NY_Sani Pro cleaning Multi-Surface Spray</t>
  </si>
  <si>
    <t>Analytical - BL_Basis MUR_02</t>
  </si>
  <si>
    <t>4OP90601</t>
  </si>
  <si>
    <t>0.81 - 0.99 (TM395)</t>
  </si>
  <si>
    <t>0.486 - 0.594 (TM395)</t>
  </si>
  <si>
    <t>2OX131T</t>
  </si>
  <si>
    <t>28-400 White On/Off Passive Vent Trigger Sprayer</t>
  </si>
  <si>
    <t>Analytical - Lid_NY_white on/off Passive Vent Trigger Sprayer</t>
  </si>
  <si>
    <t>Passive Vent</t>
  </si>
  <si>
    <t>No Priming Liquid</t>
  </si>
  <si>
    <t>248 - 252mm</t>
  </si>
  <si>
    <t>91.3 - 92.3mm (Overall length)</t>
  </si>
  <si>
    <t>55.9 - 56.9mm (Overall Height)</t>
  </si>
  <si>
    <t>Orifice</t>
  </si>
  <si>
    <t>Meets the Specification</t>
  </si>
  <si>
    <t>3OP197A-SU</t>
  </si>
  <si>
    <t>Spunlaced Embossed Nonwoven - 900mm</t>
  </si>
  <si>
    <t>Analytical-Applicator_NY_Spunlaced Embossed Nonwoven - 900</t>
  </si>
  <si>
    <t>0.63 - 0.85 mm</t>
  </si>
  <si>
    <t>3627 g/in (min)</t>
  </si>
  <si>
    <t>570 g/in (min)</t>
  </si>
  <si>
    <t>897 - 903mm</t>
  </si>
  <si>
    <t>Nonwoven Rolls Unembossed - 14.8" - 50gsm</t>
  </si>
  <si>
    <t>14.74 - 14.93"</t>
  </si>
  <si>
    <t>52% - 62% (COA)</t>
  </si>
  <si>
    <t>2000 - 4400 (COA)</t>
  </si>
  <si>
    <t>300 min (COA)</t>
  </si>
  <si>
    <t>2AP113</t>
  </si>
  <si>
    <t>Garnier Skin Active Clean Refreshing Remover Cleans Twlts</t>
  </si>
  <si>
    <t>3OT103</t>
  </si>
  <si>
    <t>Unembossed Spunlaced Nonwoven - 55gsm-12.25"</t>
  </si>
  <si>
    <t>Analytical-Applicator_NY_Unembossed Spunlaced Nonwoven-55gsm-12.25"</t>
  </si>
  <si>
    <t>0.52 - 0.74mm</t>
  </si>
  <si>
    <t>4392 - 7808 g/in</t>
  </si>
  <si>
    <t>992 - 2208 g/in</t>
  </si>
  <si>
    <t>12.00 - 12.50"</t>
  </si>
  <si>
    <t>4ABBY41</t>
  </si>
  <si>
    <t>Analytical - BL_NY_Target Sensitive NDI_01</t>
  </si>
  <si>
    <t>6OA599CB</t>
  </si>
  <si>
    <t>Generic Corner Board 37.0"</t>
  </si>
  <si>
    <t>5OP189IN</t>
  </si>
  <si>
    <t>Ponds 5ct Inner Packer</t>
  </si>
  <si>
    <t>Analytical - Box_NY_0.020BC_100_4.875-3.625-6.375</t>
  </si>
  <si>
    <t>2OP063</t>
  </si>
  <si>
    <t>Simple Kind To Skin Facial Cleansing Wipes 25ct  Canada</t>
  </si>
  <si>
    <t>Analytical - SHIP_NY_NAFB_251_2.5-2.5-37.0</t>
  </si>
  <si>
    <t>Fiber Board</t>
  </si>
  <si>
    <t>GUARDIAN</t>
  </si>
  <si>
    <t>6OM217CB</t>
  </si>
  <si>
    <t>Generic Corner Board 34.5"</t>
  </si>
  <si>
    <t>Analytical - SHIP_NY_NAFB_251_2.5-2.5-34.5</t>
  </si>
  <si>
    <t>6OP823TC</t>
  </si>
  <si>
    <t>Analytical - SHIP_NY_32K_201_47.25-37.500-11.063</t>
  </si>
  <si>
    <t>6OA599TC</t>
  </si>
  <si>
    <t>Analytical - SHIP_NY_32K_201_40.75-36-3</t>
  </si>
  <si>
    <t>DC Click-Lock</t>
  </si>
  <si>
    <t>6OA8003TC</t>
  </si>
  <si>
    <t>Pallet Cap 43.25 X 38.00</t>
  </si>
  <si>
    <t>Analytical - SHIP_NY_32K_201_43.25-38.00-3.00</t>
  </si>
  <si>
    <t>6OA8009S110</t>
  </si>
  <si>
    <t>110ct Antibac 6X Case</t>
  </si>
  <si>
    <t>Analytical - SHIP_NY_32K_100_9-7.625-8.25</t>
  </si>
  <si>
    <t>6AQ006S30</t>
  </si>
  <si>
    <t>30ct Facial 24X Shipper</t>
  </si>
  <si>
    <t>Analytical - SHIP_NY_44K_100_10.50-9.50-10.50</t>
  </si>
  <si>
    <t>8OP06300</t>
  </si>
  <si>
    <t>Simple Sensitive Skin Experts Cleans facial Wipes 25ct Canada</t>
  </si>
  <si>
    <t>5OP081CT</t>
  </si>
  <si>
    <t>Ponds Original Fresh 127ct Box</t>
  </si>
  <si>
    <t>Analytical - Box_NY_0.018SBS_101_4.6875-3.25-10.875</t>
  </si>
  <si>
    <t>6AP081CT</t>
  </si>
  <si>
    <t>Ponds Original Fresh 127ct Shipper</t>
  </si>
  <si>
    <t>Analytical - SHIP_NY_44K_150_20.3125-14.1875-11.0625</t>
  </si>
  <si>
    <t>6AQ011S25</t>
  </si>
  <si>
    <t>25ct 2X Tray Shipper</t>
  </si>
  <si>
    <t>Seal strength (g/mm@130C/0.5sec/1 bar</t>
  </si>
  <si>
    <t>25 g/mm min</t>
  </si>
  <si>
    <t>52.53 - 64.21</t>
  </si>
  <si>
    <t>Analytical - Web_NP8542_11.0</t>
  </si>
  <si>
    <t>5DD72400</t>
  </si>
  <si>
    <t>3DT185</t>
  </si>
  <si>
    <t>Rolls Spunlaced Nonwoven Exfoliating - 12.25"- 56gsm</t>
  </si>
  <si>
    <t>Analytical-Applicator_NY_Rolls spunlaced Nonwoven Exfoliating-12.25"-56gsm</t>
  </si>
  <si>
    <t>44" (Min)</t>
  </si>
  <si>
    <t>5 to 7 (TM104)</t>
  </si>
  <si>
    <t>7ACHE53</t>
  </si>
  <si>
    <t xml:space="preserve">Gluconic Acid 50% </t>
  </si>
  <si>
    <t>Analytical-Chem_NY_Gluconic acid 50%</t>
  </si>
  <si>
    <t>8 months / 17 months</t>
  </si>
  <si>
    <t>Jungbunzlauer, France</t>
  </si>
  <si>
    <t>5OP249TW</t>
  </si>
  <si>
    <t>Ponds Original Fresh 71ct Box</t>
  </si>
  <si>
    <t>Analytical - Box_NY_0.020SBS_115_3.25-6.5-4.625</t>
  </si>
  <si>
    <t>Tuck Top / Auto Bottom French Style with window</t>
  </si>
  <si>
    <t>3.25 x 6.5 x 4.625</t>
  </si>
  <si>
    <t>6AP249TW</t>
  </si>
  <si>
    <t>Ponds Original Fresh 71ct Shipper</t>
  </si>
  <si>
    <t>Analytical - SHIP_NY_32K_100_11.375-8.125-4.500</t>
  </si>
  <si>
    <t>Analytical - SHIP_NY_32K_100_13.75-10.375-9.75</t>
  </si>
  <si>
    <t>6OP081TY</t>
  </si>
  <si>
    <t>Ponds Original Fresh 127ct Tray</t>
  </si>
  <si>
    <t>Analytical - SHIP_NY_32W_202_19.375-13.4375-10.875</t>
  </si>
  <si>
    <t>6AQ205R30</t>
  </si>
  <si>
    <t>30ct Facial 4X Shipper</t>
  </si>
  <si>
    <t>Analytical - SHIP_NY_32K_100_8.25-5.25-5.25</t>
  </si>
  <si>
    <t>6AQ707R10</t>
  </si>
  <si>
    <t>10ct Facial 18X Shipper</t>
  </si>
  <si>
    <t>3OQ705-MU</t>
  </si>
  <si>
    <t>Rolls Embossed Spunlaced Nonwoven - 58 gsm 37 1/2"</t>
  </si>
  <si>
    <t>Analytical-Applicator_NY_Rolls Embossed Spunlaced Nonwoven - 58gsm 37 1/2"</t>
  </si>
  <si>
    <t>52 - 64 gsm</t>
  </si>
  <si>
    <t>0.82 - 1.14 mm (CoA)</t>
  </si>
  <si>
    <t>3550 - 6050</t>
  </si>
  <si>
    <t>Analytical - SHIP_NY_32K_100_10-5.25-6.25</t>
  </si>
  <si>
    <t>6OA8033S48</t>
  </si>
  <si>
    <t>48ct MTT 4X Tray 2X Shipper</t>
  </si>
  <si>
    <t>Analytical - SHIP_NY_32K_100_9.00-7.50-6.00</t>
  </si>
  <si>
    <t>6OM936S80</t>
  </si>
  <si>
    <t>80ct ECO-PAK 8X Case</t>
  </si>
  <si>
    <t>Analytical - SHIP_NY_40K_100_10.50-9.00-13.625</t>
  </si>
  <si>
    <t>3BM819</t>
  </si>
  <si>
    <t>Rolls Embossed Spunlaced Nonwoven - 55 gsm - 2X7.5"</t>
  </si>
  <si>
    <t>Analytical-Applicator_NY_Rolls Embossed Spunlaced Nonwoven - 55gsm 2X7.5"</t>
  </si>
  <si>
    <t>Smooth, free of hard wrinkles, and formation uniform with a mega dot embossing pattern.</t>
  </si>
  <si>
    <t>0.88 - 1.12 mm (CoA)</t>
  </si>
  <si>
    <t>2500 - 4500 g/in</t>
  </si>
  <si>
    <t>850 - 1850 g/in</t>
  </si>
  <si>
    <t>7.438" - 7.625"</t>
  </si>
  <si>
    <t>6OQ5014R25</t>
  </si>
  <si>
    <t>25ct Facial 12X Bulk Shipper</t>
  </si>
  <si>
    <t>Analytical - SHIP_NY_32K_100_12.00-5.00-7.50</t>
  </si>
  <si>
    <t>6OQ543R25</t>
  </si>
  <si>
    <t>Analytical - SHIP_NY_32K_100_10.50-5.50-9.00</t>
  </si>
  <si>
    <t>2EU351</t>
  </si>
  <si>
    <t>Qbrexza Web 1ct</t>
  </si>
  <si>
    <r>
      <t xml:space="preserve">2D barcode reads </t>
    </r>
    <r>
      <rPr>
        <b/>
        <sz val="9"/>
        <color theme="1"/>
        <rFont val="Franklin Gothic Book"/>
        <family val="2"/>
        <scheme val="minor"/>
      </rPr>
      <t>2EU351-F</t>
    </r>
    <r>
      <rPr>
        <sz val="9"/>
        <color theme="1"/>
        <rFont val="Franklin Gothic Book"/>
        <family val="2"/>
        <scheme val="minor"/>
      </rPr>
      <t xml:space="preserve"> &amp;</t>
    </r>
    <r>
      <rPr>
        <b/>
        <sz val="9"/>
        <color theme="1"/>
        <rFont val="Franklin Gothic Book"/>
        <family val="2"/>
        <scheme val="minor"/>
      </rPr>
      <t xml:space="preserve"> 2EU351-B</t>
    </r>
  </si>
  <si>
    <r>
      <t xml:space="preserve">2D barcode reads </t>
    </r>
    <r>
      <rPr>
        <b/>
        <sz val="9"/>
        <color theme="1"/>
        <rFont val="Franklin Gothic Book"/>
        <family val="2"/>
        <scheme val="minor"/>
      </rPr>
      <t>2OU611-F</t>
    </r>
    <r>
      <rPr>
        <sz val="9"/>
        <color theme="1"/>
        <rFont val="Franklin Gothic Book"/>
        <family val="2"/>
        <scheme val="minor"/>
      </rPr>
      <t xml:space="preserve"> &amp;</t>
    </r>
    <r>
      <rPr>
        <b/>
        <sz val="9"/>
        <color theme="1"/>
        <rFont val="Franklin Gothic Book"/>
        <family val="2"/>
        <scheme val="minor"/>
      </rPr>
      <t xml:space="preserve"> 2OU611-B</t>
    </r>
  </si>
  <si>
    <t>2OU611</t>
  </si>
  <si>
    <t>6BP22325</t>
  </si>
  <si>
    <t>6OA540S48</t>
  </si>
  <si>
    <t>Preparation H Medicated Wipes Shipper</t>
  </si>
  <si>
    <t>Analytical - SHIP_NY_32K_100_11.875-7.75-12.625</t>
  </si>
  <si>
    <t>2CA922</t>
  </si>
  <si>
    <t>Analytical - Box_NY_0.024WCN_303_3.375-12-5.75-1.5</t>
  </si>
  <si>
    <t>3BT335</t>
  </si>
  <si>
    <t>A567S40</t>
  </si>
  <si>
    <t>Summers Eve Island Splash-40 count Solo</t>
  </si>
  <si>
    <t xml:space="preserve">Analytical - Summers Eve Island Splash                </t>
  </si>
  <si>
    <t>Characteristic-Island Splash</t>
  </si>
  <si>
    <t>H0033 (0)</t>
  </si>
  <si>
    <t>A569S40</t>
  </si>
  <si>
    <t>Summers Eve Sensitive Skin-40 Count Solo</t>
  </si>
  <si>
    <t xml:space="preserve">Analytical - Summers Eve Sensitive Skin               </t>
  </si>
  <si>
    <t>H0031 (1)</t>
  </si>
  <si>
    <t>Characteristic-Gentle Floral</t>
  </si>
  <si>
    <t>P26384</t>
  </si>
  <si>
    <t>Eco-Wipe Duo - International</t>
  </si>
  <si>
    <t>Analytical - No-Rinse Eco wipe Duo_International_06</t>
  </si>
  <si>
    <t xml:space="preserve">Clear </t>
  </si>
  <si>
    <t>4OA34701</t>
  </si>
  <si>
    <t>Summer's Eve Period Feminine Liquid</t>
  </si>
  <si>
    <t>Analytical - BL_NY_Summers Eve Period Feminine_02</t>
  </si>
  <si>
    <t>0.63 - 0.77 (TM 395)</t>
  </si>
  <si>
    <t>0.42 - 0.52 (TM 395)</t>
  </si>
  <si>
    <t>2OP067</t>
  </si>
  <si>
    <t>Ponds Original Fresh 28ct Twlts. - Canada</t>
  </si>
  <si>
    <t>0.457-0.487</t>
  </si>
  <si>
    <t>0.035-0.065</t>
  </si>
  <si>
    <t>5OP092PB</t>
  </si>
  <si>
    <t>Analytical - Box_NY_LDPE_407_13.5-6.5-6-4</t>
  </si>
  <si>
    <t>5OP092BT</t>
  </si>
  <si>
    <t>Analytical - Box_NY_0.016SBSC1S_300_3.18-1.4375-2.6875</t>
  </si>
  <si>
    <t>5OP067BT</t>
  </si>
  <si>
    <t>Ponds Original Fresh Twlts. 28ct - Canada</t>
  </si>
  <si>
    <t>Analytical - Box_NY_0.016SBSC1S_300_3.18-2.1875-2.4375</t>
  </si>
  <si>
    <t>3AA621</t>
  </si>
  <si>
    <t>9.8" Rolls Embossed Spunlaced Nonwoven - 45gsm</t>
  </si>
  <si>
    <t>Analytical-Applicator_NY_9.8" Rolls Embossed Spunlaced Nonwoven - 45gsm</t>
  </si>
  <si>
    <t>Free of Hard wrinkles and formation uniform embossed with a big dot</t>
  </si>
  <si>
    <t>40.5 - 49.5 gsm</t>
  </si>
  <si>
    <t>1561 - 3563 g/in (COA)</t>
  </si>
  <si>
    <t>1010 - 2050 g/in (COA)</t>
  </si>
  <si>
    <t>9.8 - 10.05"</t>
  </si>
  <si>
    <t>7A4OA347</t>
  </si>
  <si>
    <t>Sodium-L (+)-Lactate 60%</t>
  </si>
  <si>
    <t>Analytical-Chem_NY_Sodium-L(+) Lactate 60%</t>
  </si>
  <si>
    <t>Odorless or with a Slight Characteristic Odor</t>
  </si>
  <si>
    <t>Transparent Liquid</t>
  </si>
  <si>
    <t>Comparison of scans of sample vs standard</t>
  </si>
  <si>
    <t>6.5 - 7.5 (20% Solution)</t>
  </si>
  <si>
    <t>7B4OA347</t>
  </si>
  <si>
    <t>Calming Waters INCI w/Symfresh</t>
  </si>
  <si>
    <t>Analytical-Chem_NY_Calming Waters INCI w/symfresh</t>
  </si>
  <si>
    <t>Symrise, Inc, Branchburg, NJ</t>
  </si>
  <si>
    <t>1.465 - 1.475</t>
  </si>
  <si>
    <t>0.959 - 0.969</t>
  </si>
  <si>
    <t>7O4OA347</t>
  </si>
  <si>
    <t>Lauryl Glucoside</t>
  </si>
  <si>
    <t>Analytical-Chem_NY_Lauryl Glucoside</t>
  </si>
  <si>
    <t>BASF , Cincinnati, OH</t>
  </si>
  <si>
    <t>Revised</t>
  </si>
  <si>
    <t>A540S48</t>
  </si>
  <si>
    <t>A540S48 Prep H Wipes 4X48ct Solo F00573055698</t>
  </si>
  <si>
    <t>Analytical - A540S48 Prep H Wipes  F00573055698</t>
  </si>
  <si>
    <t>8OP26300</t>
  </si>
  <si>
    <t>8OP26301</t>
  </si>
  <si>
    <t>8OP263CK</t>
  </si>
  <si>
    <t>8OP067RSL</t>
  </si>
  <si>
    <t>Ponds Original Fresh Reseal. Label</t>
  </si>
  <si>
    <t>P09384</t>
  </si>
  <si>
    <t>Noxzema Ultimate Clear Anti-Blemish Pads 90ct USA (10004995)</t>
  </si>
  <si>
    <t>Analytical - Noxzema Ultimate_01</t>
  </si>
  <si>
    <t>6AP06728</t>
  </si>
  <si>
    <t>Ponds Original Fresh 28ct Shipper - Canada</t>
  </si>
  <si>
    <t>Analytical - SHIP_NY_32K_100_7.125-7-6.0625</t>
  </si>
  <si>
    <t>5AA540S48</t>
  </si>
  <si>
    <t>Preparation H Medicated Wipes Box</t>
  </si>
  <si>
    <t>Analytical - Box_NY_0.018SBS_100_7.1875-3.6875-6.0625</t>
  </si>
  <si>
    <t>6OA599PD</t>
  </si>
  <si>
    <t>24ct Grime Boss 12X Display Pad</t>
  </si>
  <si>
    <t>Analytical - SHIP_NY_32K_219_41.125-35.5</t>
  </si>
  <si>
    <t>Flat Sheet</t>
  </si>
  <si>
    <t>3AA621-SN</t>
  </si>
  <si>
    <t>0.57 - 0.73 mm (CoA)</t>
  </si>
  <si>
    <t>6OA8026R5BL</t>
  </si>
  <si>
    <t>42ct MTT 5X Bundle 4X Case</t>
  </si>
  <si>
    <t>Analytical - SHIP_NY_44K_100_17.25-7.00-6.00</t>
  </si>
  <si>
    <t>6AQ006S15</t>
  </si>
  <si>
    <t>15ct Solo 36X Shipper</t>
  </si>
  <si>
    <t>Analytical - SHIP_NY_40K_100_10.25-9.375-8.625</t>
  </si>
  <si>
    <t>6AQ50720</t>
  </si>
  <si>
    <t>5AU31450</t>
  </si>
  <si>
    <t>Preparation H Totables Dispenser</t>
  </si>
  <si>
    <t>Analytical - Box_NY_0.020SBS_169_6-3.125-5.9375</t>
  </si>
  <si>
    <t>Dispenser</t>
  </si>
  <si>
    <t>6AQ028R25</t>
  </si>
  <si>
    <t>25ct X 12 Shipper</t>
  </si>
  <si>
    <t>Analytical - SHIP_NY_44K_100_10.50-10.50-4.5</t>
  </si>
  <si>
    <t>5OA599DV2</t>
  </si>
  <si>
    <t>Display Cross Divider</t>
  </si>
  <si>
    <t>Analytical - Box_NY_NA_339_8.50-4.75</t>
  </si>
  <si>
    <t>DC FLAT</t>
  </si>
  <si>
    <t>6OQ5018S25</t>
  </si>
  <si>
    <t>25ct Facial 3X Tray 4X Case</t>
  </si>
  <si>
    <t>Analytical - SHIP_NY_32K_100_9.25-6.00-8.00</t>
  </si>
  <si>
    <t>5OA599DV1</t>
  </si>
  <si>
    <t>Display Center Divider</t>
  </si>
  <si>
    <t>Analytical - Box_NY_NA_339_10.25-10.125</t>
  </si>
  <si>
    <t>2OQ999SLI</t>
  </si>
  <si>
    <t>White Mini-Solo Lid (US Sourced)</t>
  </si>
  <si>
    <t>7ACHE54</t>
  </si>
  <si>
    <t>Modified Cucumber &amp; Green Tea Fragrance</t>
  </si>
  <si>
    <t>Analytical-Chem_NY_Cucumber &amp; Green Tea Fragrance</t>
  </si>
  <si>
    <t>Straw</t>
  </si>
  <si>
    <t>Cucumber-Type</t>
  </si>
  <si>
    <t>1.4610 - 1.4810</t>
  </si>
  <si>
    <t>1.0318 - 1.0518</t>
  </si>
  <si>
    <t>Analytical - Lid_White Mini-Solo Lid</t>
  </si>
  <si>
    <t>8OP081TS</t>
  </si>
  <si>
    <t>Tamper Evident Label - Clear</t>
  </si>
  <si>
    <t>Analytical - Label_NY_NP7117_1.500-1.000</t>
  </si>
  <si>
    <t>NP7117</t>
  </si>
  <si>
    <t>4FA49001</t>
  </si>
  <si>
    <t>Fresh Consumer sani - 1.05% Quat (6/18)</t>
  </si>
  <si>
    <t>Analytical - BL_NY_Fresh Consumer Sani-1.05% Quat</t>
  </si>
  <si>
    <t>Fresh green apple</t>
  </si>
  <si>
    <t>0.510 - 0.540</t>
  </si>
  <si>
    <t>4BSUR09</t>
  </si>
  <si>
    <t>HH SF Fresh - 1.05% Quat (6/18)</t>
  </si>
  <si>
    <t>Analytical - BL_NY_HH SF Fresh-1.05% Quat</t>
  </si>
  <si>
    <t>Fresh/Floral/Green Apple Fragrance</t>
  </si>
  <si>
    <t>4APER02</t>
  </si>
  <si>
    <t>Grime Boss Hand Liquid</t>
  </si>
  <si>
    <t>Analytical - BL_NY_Grime Boss_02</t>
  </si>
  <si>
    <t>Thin, Opaque L:iquid</t>
  </si>
  <si>
    <t>0.109 - 0.147</t>
  </si>
  <si>
    <t>0.056 - 0.069%</t>
  </si>
  <si>
    <t>TR-11652</t>
  </si>
  <si>
    <t>Analytical - BL_NY_Baby Dove Global Rich Moisture_01</t>
  </si>
  <si>
    <t>Rev. 1.0</t>
  </si>
  <si>
    <t>U34150</t>
  </si>
  <si>
    <t>U34150 Prep H Totables 50ct Display Box F00573206046</t>
  </si>
  <si>
    <t>Analytical - U34150 Prep H Totables 50ct Display Box F00573206046</t>
  </si>
  <si>
    <t>6OM8051S72</t>
  </si>
  <si>
    <t>72ct Baby 8X Shipper</t>
  </si>
  <si>
    <t>Analytical - SHIP_NY_40K_100_18.50-8.50-5.75</t>
  </si>
  <si>
    <t>4XBBY34</t>
  </si>
  <si>
    <t>Simple 7 Solution 20X (09/2017)</t>
  </si>
  <si>
    <t>Analytical - BL_NY_Simple 7 Solution</t>
  </si>
  <si>
    <t>Slightly Yellow Liquid</t>
  </si>
  <si>
    <t>Slightly Hazy Liquid</t>
  </si>
  <si>
    <t>10.8 - 11.3</t>
  </si>
  <si>
    <t>8.46 - 10.34 (NPTM 395)</t>
  </si>
  <si>
    <t>3OU252</t>
  </si>
  <si>
    <t>Analytical-Applicator_NY_Rolls Spunlaced Nonwoven-10"-67.8gsm</t>
  </si>
  <si>
    <t>64.4 - 71.2 gsm</t>
  </si>
  <si>
    <t>0.28 - 0.42mm</t>
  </si>
  <si>
    <t>4500 - 6500 g/in</t>
  </si>
  <si>
    <t>1500 - 2500 g/in</t>
  </si>
  <si>
    <t>0.0365 - 0.0400 (TM 3005/TM 2000)</t>
  </si>
  <si>
    <t>7ACHE50</t>
  </si>
  <si>
    <t>Green Tea Melon Frag 12-16-69608</t>
  </si>
  <si>
    <t>Analytical-Chem_NY_Green Tea Melon Frag</t>
  </si>
  <si>
    <t>Fruity Tea</t>
  </si>
  <si>
    <t>1.4520 - 1.4720</t>
  </si>
  <si>
    <t>1.0530 - 1.0730</t>
  </si>
  <si>
    <t>7ACHE51</t>
  </si>
  <si>
    <t>Peaches &amp; Honey Frag  12-16-70008</t>
  </si>
  <si>
    <t>Analytical-Chem_NY_Peaches &amp; Honey Frag</t>
  </si>
  <si>
    <t>1.0608 - 1.0808</t>
  </si>
  <si>
    <t>Seal Strength
(g/in@320F / 40psi / 0.5s dwell)</t>
  </si>
  <si>
    <t>&gt;=2000 (320F)</t>
  </si>
  <si>
    <t>3TT541</t>
  </si>
  <si>
    <t>Rolls Embossed Spunlaced Nonwoven - 58gsm -12.25"</t>
  </si>
  <si>
    <t>Analytical-Applicator_NY_Rolls Embossed Spunlaced Nonwoven - 58gsm 12.25"</t>
  </si>
  <si>
    <t>Smooth, free of hard wrinkles and formation uniform with a quilted mega dot embossing pattern.</t>
  </si>
  <si>
    <t>52.2 - 63.8 gsm</t>
  </si>
  <si>
    <t>0.82 - 1.12 mm</t>
  </si>
  <si>
    <t>12.19" - 12.38 "</t>
  </si>
  <si>
    <t>6OQ8050R2BL</t>
  </si>
  <si>
    <t>40ct Facial 2X Bundle 6X Shipper</t>
  </si>
  <si>
    <t>Analytical - SHIP_NY_44K_100_12.00-9.00-6.00</t>
  </si>
  <si>
    <t>5QS41950</t>
  </si>
  <si>
    <t>Q808R25SA</t>
  </si>
  <si>
    <t>SA Heb Hill Country Detox Bot 25 RSL</t>
  </si>
  <si>
    <t>Analytical - Heb Hill Country Detox Bot 25 RSL.</t>
  </si>
  <si>
    <t>F0144</t>
  </si>
  <si>
    <t>Floral-Type</t>
  </si>
  <si>
    <t>0.135 - 0.170</t>
  </si>
  <si>
    <t>Q892R30SA</t>
  </si>
  <si>
    <t>SA Target 30ct Reseal</t>
  </si>
  <si>
    <t>Analytical - SA Target 30ct RSL</t>
  </si>
  <si>
    <t>F0145</t>
  </si>
  <si>
    <t>Rolls Embossed Spunlaced Nonwoven - 52gsm -2X8"</t>
  </si>
  <si>
    <t>0.55 - 75 mm</t>
  </si>
  <si>
    <t>4AFCL22</t>
  </si>
  <si>
    <t>Facial Cleanser Sinensis (06/2017)</t>
  </si>
  <si>
    <t>Analytical - BL_NY_Facial Cleanser Sinensis</t>
  </si>
  <si>
    <t>0.056 - 0.070%</t>
  </si>
  <si>
    <t>0.116 - 0.138</t>
  </si>
  <si>
    <t>4AFCL24</t>
  </si>
  <si>
    <t>IMUR Hydrating Sinensis (06/2017)</t>
  </si>
  <si>
    <t>Analytical - BL_NY_IMUR Hydrating Sinensis</t>
  </si>
  <si>
    <t>0.010 - 0.017 (NPTM397)</t>
  </si>
  <si>
    <t>3OQ503-MU</t>
  </si>
  <si>
    <t>Rolls Embossed Spunlaced Nonwoven - 58 gsm 30.5"</t>
  </si>
  <si>
    <t>Analytical-Applicator_NY_Rolls Embossed Spunlaced Nonwoven - 58gsm 30.5"</t>
  </si>
  <si>
    <t>0.82 - 1.14 mm</t>
  </si>
  <si>
    <t>4200 - 6700 g/in</t>
  </si>
  <si>
    <t>1500 - 2100 g/in</t>
  </si>
  <si>
    <t>28 - 58</t>
  </si>
  <si>
    <t>85 - 135</t>
  </si>
  <si>
    <t>58 - 68</t>
  </si>
  <si>
    <t>6OU31450</t>
  </si>
  <si>
    <t>Prep H Totables 50ct Display</t>
  </si>
  <si>
    <t>Analytical - SHIP_NY_44K_100_18.5-13.5-6.125</t>
  </si>
  <si>
    <t>4AFCL16</t>
  </si>
  <si>
    <t>Economy Facial Sinensis (06/2017)</t>
  </si>
  <si>
    <t>Analytical - BL_NY_Economy Facial Sinensis</t>
  </si>
  <si>
    <t>0.0621 - 0.0930%</t>
  </si>
  <si>
    <t>4AFCL19</t>
  </si>
  <si>
    <t>Sensitive Skin Sinensis (06/2017)</t>
  </si>
  <si>
    <t>Analytical - BL_NY_Sensitive Skin Sinensis</t>
  </si>
  <si>
    <t>4AFCL20</t>
  </si>
  <si>
    <t>Night Calming Sinensis (06/2017)</t>
  </si>
  <si>
    <t>Analytical - BL_NY_Night Calming Sinensis</t>
  </si>
  <si>
    <t>Lavender/Floral-Type</t>
  </si>
  <si>
    <t>4AFCL21</t>
  </si>
  <si>
    <t>Hydrating Sinensis (06/2017)</t>
  </si>
  <si>
    <t>Analytical - BL_NY_Hydrating Sinensis</t>
  </si>
  <si>
    <t>4AFCL23</t>
  </si>
  <si>
    <t>IMUR Night Calming Sinensis (06/2017)</t>
  </si>
  <si>
    <t>Analytical - BL_NY_IMUR Night Calming Sinensis</t>
  </si>
  <si>
    <t>4AFCL15</t>
  </si>
  <si>
    <t>IMUR Regular Sinensis (06/2017)</t>
  </si>
  <si>
    <t>Analytical - BL_NY_IMUR Regular Sinensis</t>
  </si>
  <si>
    <t>4AFEM07P</t>
  </si>
  <si>
    <t>Summer's Eve Spa Liquid</t>
  </si>
  <si>
    <t>Analytical - BL_NY_Summers Eve Spa</t>
  </si>
  <si>
    <t>4.5 - 5.4</t>
  </si>
  <si>
    <t>4AFEM08P</t>
  </si>
  <si>
    <t>Summer's Eve Fragrance Free Liquid</t>
  </si>
  <si>
    <t>Analytical - BL_NY_Summers Eve Fragrance Free</t>
  </si>
  <si>
    <t>Rolls Embossed Spunlaced Nonwoven - 52gsm - 7.5"</t>
  </si>
  <si>
    <t xml:space="preserve">Analytical - Applicator_NY_Rolls Embossed Spunlaced Nonwoven - 52gsm - 7.5" </t>
  </si>
  <si>
    <t>46.8 - 57.2 gsm</t>
  </si>
  <si>
    <t>3200 - 5200 g/in</t>
  </si>
  <si>
    <t>2OP252</t>
  </si>
  <si>
    <t>Ponds Exfoliating Renewal Twlts. 28ct -Canada</t>
  </si>
  <si>
    <t>4ABBY37</t>
  </si>
  <si>
    <t>Unscented Baby - Sans Phenoxy (2/2018)</t>
  </si>
  <si>
    <t>% Gluconic Acid (NPTM 3012)</t>
  </si>
  <si>
    <t>Analytical - BL_NY_Unscented Baby - Sans Phenoxy</t>
  </si>
  <si>
    <t>3.80 - 4.30</t>
  </si>
  <si>
    <t>0.450 - 0.550 (NPTM 395)</t>
  </si>
  <si>
    <t>0.990 - 1.259</t>
  </si>
  <si>
    <t>Analytical - BL_NY_Scented Baby - Sans Phenoxy</t>
  </si>
  <si>
    <t>Scented Baby - Sans Phenoxy (2/2018)</t>
  </si>
  <si>
    <t>4ABBY38</t>
  </si>
  <si>
    <t>4ABBY39</t>
  </si>
  <si>
    <t>Cucumber &amp; Green Tea  Baby - Sans Phenoxy (2/2018)</t>
  </si>
  <si>
    <t>Analytical - BL_NY_Cucumber &amp; Green Tea Baby - Sans Phenoxy</t>
  </si>
  <si>
    <t>4ABBY40</t>
  </si>
  <si>
    <t xml:space="preserve"> Sensitive Plus Baby - Sans Phenoxy (2/2018)</t>
  </si>
  <si>
    <t>Analytical - BL_NY_Sensitive Plus Baby - Sans Phenoxy</t>
  </si>
  <si>
    <t>5OP252BT</t>
  </si>
  <si>
    <t>Ponds Exfoliating Renewal Twlts. 28ct - Canada</t>
  </si>
  <si>
    <t>6AP25228</t>
  </si>
  <si>
    <t>Ponds Exfoliating Renewal 28ct Shipper - Canada</t>
  </si>
  <si>
    <t>8OP252RSL</t>
  </si>
  <si>
    <t>Ponds Exfoliating Renewal Twlts. - canada</t>
  </si>
  <si>
    <t xml:space="preserve">0.27 - 0.41 mm (COA) (master roll) </t>
  </si>
  <si>
    <t>2200 - 4400 (COA)</t>
  </si>
  <si>
    <t>6OM961CB</t>
  </si>
  <si>
    <t>Generic Corner Board 43.5"</t>
  </si>
  <si>
    <t>Analytical - SHIP_NY_NAFB_251_2.50-2.50-43.50</t>
  </si>
  <si>
    <t>6OA8054INS</t>
  </si>
  <si>
    <t>24ct SOLO 10X Case Insert</t>
  </si>
  <si>
    <t>Analytical - SHIP_NY_32K_231_8.688-7.625-2.25</t>
  </si>
  <si>
    <t>6OA8054TC</t>
  </si>
  <si>
    <t>24ct Solo 10X Pallet Cap</t>
  </si>
  <si>
    <t>Analytical - SHIP_NY_32K_201_40.75-37.00-3.00</t>
  </si>
  <si>
    <t>Preparation H Women's Wipes 48ct F00573055940G</t>
  </si>
  <si>
    <t>4AMTT06</t>
  </si>
  <si>
    <t>Toddler / MTT Sans Phenoxy (4/2018)</t>
  </si>
  <si>
    <t>Analytical - BL_NY_Toddler/MTT Sans Phenoxy</t>
  </si>
  <si>
    <t>6OA8054PD</t>
  </si>
  <si>
    <t>24ct Solo 10X Layer Pad</t>
  </si>
  <si>
    <t>Analytical - SHIP_NY_32K_201_39.75-36.00</t>
  </si>
  <si>
    <t>Die cut</t>
  </si>
  <si>
    <t>0.74 - 0.83 mm (CoA)</t>
  </si>
  <si>
    <t>3OQ573-MU</t>
  </si>
  <si>
    <t>Rolls Embossed Spunlaced Nonwoven - 58gsm 37.5"</t>
  </si>
  <si>
    <t>6AA709SWN</t>
  </si>
  <si>
    <t>Analytical - SHIP_NY_40K_100_14.75-9.375-5.5</t>
  </si>
  <si>
    <t>Spec rev 8.0</t>
  </si>
  <si>
    <t>4AFEM09P</t>
  </si>
  <si>
    <t>Summer's Eve Blissful Escape Liquid</t>
  </si>
  <si>
    <t>Analytical - BL_NY_Summers Eve Blissful Escape</t>
  </si>
  <si>
    <t>4AFEM10P</t>
  </si>
  <si>
    <t>Summer's Eve Aloe Love Liquid</t>
  </si>
  <si>
    <t>Analytical - BL_NY_Summers Eve Aloe Love</t>
  </si>
  <si>
    <t>4AFEM11P</t>
  </si>
  <si>
    <t>Summer's Eve Island Splash Liquid</t>
  </si>
  <si>
    <t>Analytical - BL_NY_Summers Eve Island Splash</t>
  </si>
  <si>
    <t>Preparation H Wipes 48ct Solo Lids F00573055620E</t>
  </si>
  <si>
    <t xml:space="preserve">Ponds Exfoliating Renewal Twlts. </t>
  </si>
  <si>
    <t>5OP205BT</t>
  </si>
  <si>
    <t>8OP205RSL</t>
  </si>
  <si>
    <t>Ponds Exfoliating Renewal Twlts.</t>
  </si>
  <si>
    <t>2OU262</t>
  </si>
  <si>
    <t>Sani-Snap With Hook/Waste Accessory</t>
  </si>
  <si>
    <t>Analytical - Sani-snap with Hook/waste</t>
  </si>
  <si>
    <t>Translucent</t>
  </si>
  <si>
    <t>Accessory Must fit the spray Product and reusable Disposable towels.</t>
  </si>
  <si>
    <t>4.025 - 4.055</t>
  </si>
  <si>
    <t>6.186 - 6.216</t>
  </si>
  <si>
    <t>0.085 - 0.115"</t>
  </si>
  <si>
    <t>10.486"</t>
  </si>
  <si>
    <t>10.516"</t>
  </si>
  <si>
    <t>3AS806-A</t>
  </si>
  <si>
    <t>Rolls Spunlaced Nonwoven - 30" - 57gsm</t>
  </si>
  <si>
    <t>Analytical-Applicator_NY_Rolls Spunlaced Nonwoven - 30"-57gsm</t>
  </si>
  <si>
    <t>Flat Surface with free of hard wrinkles and lines, uniform formation and opacity</t>
  </si>
  <si>
    <t>29.938 - 30.125</t>
  </si>
  <si>
    <t>U31450</t>
  </si>
  <si>
    <t>U31450 Prep H Totables 50ct Display Box F00573206046</t>
  </si>
  <si>
    <t>Analytical - U31450 Prep H Totables 50ct Display Box F00573206046</t>
  </si>
  <si>
    <t>4AFEM12P</t>
  </si>
  <si>
    <t>Summer's Eve Sheer Floral Liquid</t>
  </si>
  <si>
    <t>Analytical - BL_NY_Summers Eve Sheer Floral</t>
  </si>
  <si>
    <t>4AFEM13P</t>
  </si>
  <si>
    <t>Summer's Eve Simply Sensitive Liquid</t>
  </si>
  <si>
    <t>Analytical - BL_NY_Summers Eve Simply Sensitive</t>
  </si>
  <si>
    <t>4BP07301</t>
  </si>
  <si>
    <t>Analytical - BL_NY_Pond's Luminous Clean MUR_02</t>
  </si>
  <si>
    <t>4BP08101</t>
  </si>
  <si>
    <t>Analytical - BL_NY_Pond's Original Fresh MUR_02</t>
  </si>
  <si>
    <t>4BP20501</t>
  </si>
  <si>
    <t>Analytical - BL_NY_Pond's Exfoliating Renewal MUR_02</t>
  </si>
  <si>
    <t>4CP06501</t>
  </si>
  <si>
    <t>Analytical - BL_NY_Pond's Evening Soothe MUR_02</t>
  </si>
  <si>
    <t>3AS806-J</t>
  </si>
  <si>
    <t>Nonwoven Rolls Spunlaced Nonwoven - 30" - 57gsm</t>
  </si>
  <si>
    <t>Analytical-Applicator_NY_Nonwoven Rolls Spunlaced Nonwoven - 30"-57gsm</t>
  </si>
  <si>
    <t>Flat surface free of hard wrinkles, jet streaks (lines of small holes), lines of fibers, fiber clumps, holes and with uniform visual formation and uniform opacity.</t>
  </si>
  <si>
    <t>0.58 - 0.78 mm</t>
  </si>
  <si>
    <t>4500 - 7500</t>
  </si>
  <si>
    <t>29.938" - 30.125"</t>
  </si>
  <si>
    <t>3AS816-A</t>
  </si>
  <si>
    <t>Rolls Spunlaced Nonwoven - 7.375" - 57gsm</t>
  </si>
  <si>
    <t>Analytical-Applicator_NY_Rolls Spunlaced Nonwoven - 7.375"-57gsm</t>
  </si>
  <si>
    <t>7.313 - 7.5"</t>
  </si>
  <si>
    <t>829 - 2332 g/in</t>
  </si>
  <si>
    <t>518 - 1813 g/in</t>
  </si>
  <si>
    <t>4.00 - 4.75</t>
  </si>
  <si>
    <t>7ACHE60P</t>
  </si>
  <si>
    <t>Festive Cranberry MOD 1</t>
  </si>
  <si>
    <t>Analytical-Chem_NY_Festive Cranberry MOD1</t>
  </si>
  <si>
    <t>Yellow to Lemon Yellow</t>
  </si>
  <si>
    <t>Like Fruit, Green Floral</t>
  </si>
  <si>
    <t>1.4583 - 1.4683</t>
  </si>
  <si>
    <t>0.9601 - 0.9701</t>
  </si>
  <si>
    <t>7ACHE61P</t>
  </si>
  <si>
    <t>Analytical-Chem_NY_Sodium Benzoate</t>
  </si>
  <si>
    <t>Extruded Pellet</t>
  </si>
  <si>
    <t>Close Match to Standard Sample</t>
  </si>
  <si>
    <t>3AT015-MU</t>
  </si>
  <si>
    <t>Rolls Embossed Spunlaced Nonwoven - 58gsm 15"</t>
  </si>
  <si>
    <t>Analytical-Applicator_NY_Rolls Embossed Spunlaced Nonwoven - 58gsm 15"</t>
  </si>
  <si>
    <t>14.75" - 15.25"</t>
  </si>
  <si>
    <t>28 - 58%</t>
  </si>
  <si>
    <t>85 - 135%</t>
  </si>
  <si>
    <t>58 - 68%</t>
  </si>
  <si>
    <t>Analytical - Box_NY_LDPE_407_13-5.5-6-4</t>
  </si>
  <si>
    <t>5DH12824</t>
  </si>
  <si>
    <t>198-C</t>
  </si>
  <si>
    <t>5AU25206</t>
  </si>
  <si>
    <t>L'Oreal Paris Sublime Bronze Self Tan Twlt</t>
  </si>
  <si>
    <t>Analytical - Box_NY_0.018SBS_100_101.6-44.45-101.6</t>
  </si>
  <si>
    <t>2OU252</t>
  </si>
  <si>
    <t>L'Oreal Paris Sublime Bronze Self-Tanning. Twlts.</t>
  </si>
  <si>
    <t>Analytical - Web_NP3459_8.0</t>
  </si>
  <si>
    <t>57.56 - 70.4</t>
  </si>
  <si>
    <t>&gt;=7500 g/in</t>
  </si>
  <si>
    <t>cavity Inserts</t>
  </si>
  <si>
    <t>Each cavity shall be clearly identified on the Bottom of the part, the recycle symbol for HDPE (2) is also included on the bottom</t>
  </si>
  <si>
    <t>85.5g</t>
  </si>
  <si>
    <t>94.5g</t>
  </si>
  <si>
    <t>66.5g</t>
  </si>
  <si>
    <t>73.5g</t>
  </si>
  <si>
    <t>8CH128CK</t>
  </si>
  <si>
    <t>CVS Hand Sanitizer Wipes Packet</t>
  </si>
  <si>
    <t>2OU555</t>
  </si>
  <si>
    <t>Prep H Rapid Relief with Lidocaine Totables</t>
  </si>
  <si>
    <t>Analytical - Web_NP3460_7.5</t>
  </si>
  <si>
    <t>66.6 - 81.4</t>
  </si>
  <si>
    <t>3.995 mil (COA)</t>
  </si>
  <si>
    <t>&gt;=5850 g/in</t>
  </si>
  <si>
    <t>Morton Salt
(Cape Canaveral, FL)</t>
  </si>
  <si>
    <t>Transparent to Opaque, white Crystalline Solid</t>
  </si>
  <si>
    <t>Nonwoven Rolls Spunlaced Nonwoven - 9" - 67.8gsm</t>
  </si>
  <si>
    <t>8.9375 -9.125"</t>
  </si>
  <si>
    <t>M8076S4</t>
  </si>
  <si>
    <t>Costco MX 4X HH Lemon/Fresh 304ct Solo</t>
  </si>
  <si>
    <t>Analytical - Costco MX 4xHH Lemon/Fresh</t>
  </si>
  <si>
    <t>C0064                       C0065</t>
  </si>
  <si>
    <t>Lemon         Fruit/Floral/Green apple</t>
  </si>
  <si>
    <t>4AU55501</t>
  </si>
  <si>
    <t>Preparation H Pain Relief Wipes Liquid</t>
  </si>
  <si>
    <t>Analytical - BL_NY_Prep H Pain Relief Wipes</t>
  </si>
  <si>
    <t>4.1 - 5.1</t>
  </si>
  <si>
    <t>Total unspecified peaks related tp phenylphrine H</t>
  </si>
  <si>
    <t>0.46 - 0.55 (Pfizer A7553.01)</t>
  </si>
  <si>
    <t>% Glycerin (w/w)</t>
  </si>
  <si>
    <t>18.0 - 22.0 (Pfizer A7312.07)</t>
  </si>
  <si>
    <t>% Lidocaine (w/w)</t>
  </si>
  <si>
    <t>% Benzyl Alcohol (w/w)</t>
  </si>
  <si>
    <t>0.92 - 1.10 (Pfizer A7553.01)</t>
  </si>
  <si>
    <t>6BP30895</t>
  </si>
  <si>
    <t>Analytical - SHIP_NY_32K_100_12.5-7.25-7.875</t>
  </si>
  <si>
    <t>2BP308SLI</t>
  </si>
  <si>
    <t>Aveeno Ultra-Calming Makeup removing Wipes</t>
  </si>
  <si>
    <t>Analytical - Lid_Aveeno Ultra-Calming MUR</t>
  </si>
  <si>
    <t>2AP308</t>
  </si>
  <si>
    <t>2OA347</t>
  </si>
  <si>
    <t>Summer's Eve Fresh Cycle Cleans. Cloths</t>
  </si>
  <si>
    <t>Analytical - Web_NP8550_10.25</t>
  </si>
  <si>
    <t>2OU573</t>
  </si>
  <si>
    <t>Summer's Eve Fresh Cycle Cleansing Cloths</t>
  </si>
  <si>
    <t>2OA632</t>
  </si>
  <si>
    <t>0.63 - 0.81 (TM 397)</t>
  </si>
  <si>
    <t>Fresh Floral - Type</t>
  </si>
  <si>
    <t>Specs rev to 3.0</t>
  </si>
  <si>
    <t>5AU55510</t>
  </si>
  <si>
    <t>Preparation H Rapid Relief w/Lidocaine Totables</t>
  </si>
  <si>
    <t>Analytical - Box_NY_0.016BMPB_124_2.9375-1.875-3.8125</t>
  </si>
  <si>
    <t>Straight Tuck End w/glued header</t>
  </si>
  <si>
    <t>Bright Metalized Poly Board</t>
  </si>
  <si>
    <t>5AU62620</t>
  </si>
  <si>
    <t>Analytical - Box_NY_0.016BMPB_122_3.625-3-3.8125</t>
  </si>
  <si>
    <t>5AU71230</t>
  </si>
  <si>
    <t>Preparation H Rapid Relief Totables w/Lidocaine</t>
  </si>
  <si>
    <t>Analytical - Box_NY_0.018SBS_122_4.6875-3-3.8125</t>
  </si>
  <si>
    <t>6OU55510</t>
  </si>
  <si>
    <t>Analytical - SHIP_NY_32K_100_11.75-6.25-8</t>
  </si>
  <si>
    <t>6OU62620</t>
  </si>
  <si>
    <t>Analytical - SHIP_NY_32K_100_15-9.5-8</t>
  </si>
  <si>
    <t>6AU71230</t>
  </si>
  <si>
    <t>Analytical - SHIP_NY_32K_100_9.563-9.188-7.75</t>
  </si>
  <si>
    <t>Prep H Medicated Hemorrhoidal Wipes</t>
  </si>
  <si>
    <t>Analytical - Web_NP8504_11.75</t>
  </si>
  <si>
    <t>2OP365</t>
  </si>
  <si>
    <t>Ponds Evening Soothe Twlts. 28ct. Canada</t>
  </si>
  <si>
    <t>3.515 mil (COA)</t>
  </si>
  <si>
    <t>Drug
                                                          Skip lot release added as new analyte  specs re 1.0</t>
  </si>
  <si>
    <t>4AFCL17</t>
  </si>
  <si>
    <t>Deep Action Sinensis (06/2017)</t>
  </si>
  <si>
    <t>Analytical - BL_NY_Deep Action Sinensis</t>
  </si>
  <si>
    <t>0.853 - 0.943 (TM 394)</t>
  </si>
  <si>
    <t>0.135 - 0.170 (TM 394)</t>
  </si>
  <si>
    <t>8OP365RSL</t>
  </si>
  <si>
    <t>Ponds Evening Soothe Twlts. Canada</t>
  </si>
  <si>
    <t>6AP36528</t>
  </si>
  <si>
    <t>Ponds Evening Soothe 28ct Shipper Canada</t>
  </si>
  <si>
    <t>0.55 - 0.75 mm  0.72 - 0.92mm (COA)</t>
  </si>
  <si>
    <t>30 - 34" (COA)</t>
  </si>
  <si>
    <t>5OP365BT</t>
  </si>
  <si>
    <t>Ponds Evening Soothe Twlts. 28ct Canada</t>
  </si>
  <si>
    <t>2OA347SLI</t>
  </si>
  <si>
    <t>Summer's Eve Fresh Cycle Cleans Cloths</t>
  </si>
  <si>
    <t>Analytical - Lid_NY_Summer's Eve Fresh Cycle</t>
  </si>
  <si>
    <t>2OA632SLI</t>
  </si>
  <si>
    <t>Preparation H Medicated Hemorrhoidal Wipes</t>
  </si>
  <si>
    <t>Analytical - Lid_NY_Prep H medicated Hemorrhoidal Wipes</t>
  </si>
  <si>
    <t>M8063S80</t>
  </si>
  <si>
    <t>Sani AF3 Portable Pack 80ct</t>
  </si>
  <si>
    <t>Analytical - Sani AF3 Portable Pack</t>
  </si>
  <si>
    <t>Clear to slighltly cloudy liquid</t>
  </si>
  <si>
    <t>9.00 - 11.50</t>
  </si>
  <si>
    <t>0.27 - 0.36 (NPTM434)</t>
  </si>
  <si>
    <t>6OA632S60</t>
  </si>
  <si>
    <t>Preparation H Shipper</t>
  </si>
  <si>
    <t>Analytical - SHIP_NY_32K_150_19.375-8.25-14.125</t>
  </si>
  <si>
    <t>6AA632TY</t>
  </si>
  <si>
    <t>Preparation H 180ct Tray</t>
  </si>
  <si>
    <t>Analytical - SHIP_NY_44K_231_18.5-7.375-14</t>
  </si>
  <si>
    <t>7ACHE22P</t>
  </si>
  <si>
    <t>Lactic Acid</t>
  </si>
  <si>
    <t>Analytical-Chem_NY_Lactic Acid</t>
  </si>
  <si>
    <t>Colorless to Yellowish</t>
  </si>
  <si>
    <t>Nearly Odorless</t>
  </si>
  <si>
    <t>Syrupy Liquid</t>
  </si>
  <si>
    <t>2DH128</t>
  </si>
  <si>
    <t>5AU57314</t>
  </si>
  <si>
    <t>Analytical - Box_NY_0.016CCSBS_100_3-2.5-4</t>
  </si>
  <si>
    <t>Clay coated SBS</t>
  </si>
  <si>
    <t>5AA347BT</t>
  </si>
  <si>
    <t>Analytical - Box_NY_0.020SBS_300_3.375-1.313-2.625</t>
  </si>
  <si>
    <t>Cucumber Extract in Glycerin NP</t>
  </si>
  <si>
    <t>7A4OM799</t>
  </si>
  <si>
    <t>Analytical-Chem_NY_Camillia Sinensis Leaf Extract in Glycerin</t>
  </si>
  <si>
    <t>Bell Flavors and Fragrances, Inc, Middletown, NY</t>
  </si>
  <si>
    <t>U13000</t>
  </si>
  <si>
    <t>Grime Boss 1ct Bulk Surface &amp; Hand</t>
  </si>
  <si>
    <t>Analytical - Grime Boss Surface &amp; Hand</t>
  </si>
  <si>
    <t>5OA8064SL</t>
  </si>
  <si>
    <t>24ct 4XFEM HY Sleeve</t>
  </si>
  <si>
    <t>Analytical - Box_NY_0.020BC_220_6.25-4-5.063</t>
  </si>
  <si>
    <t>Glued Sleeve w/finger Holes</t>
  </si>
  <si>
    <t>5OA8065SL</t>
  </si>
  <si>
    <t>32ct 4XFEM HY Sleeve</t>
  </si>
  <si>
    <t>Analytical - Box_NY_0.020BC_220_6.25-4-5.813</t>
  </si>
  <si>
    <t>IR (NPTM 411)</t>
  </si>
  <si>
    <t>4XQ40601</t>
  </si>
  <si>
    <t>Late Addition - Evening Soothe</t>
  </si>
  <si>
    <t>Analytical - BL_NY_Late Addition-Evening Soothe</t>
  </si>
  <si>
    <t>White to Slightly Off-White</t>
  </si>
  <si>
    <t>P8048C300</t>
  </si>
  <si>
    <t>Sani Hands 300ct Sub Assembly</t>
  </si>
  <si>
    <t>Analytical - Sani Hands 300ct</t>
  </si>
  <si>
    <t>62.6 - 72.0</t>
  </si>
  <si>
    <t>4XQ16801</t>
  </si>
  <si>
    <t>Late Addition - Sensitive Skin B5 &amp; Vitamin E</t>
  </si>
  <si>
    <t>Analytical - BL_NY_Late Addition-Sensitive Skin</t>
  </si>
  <si>
    <t>White to slightly Off-White</t>
  </si>
  <si>
    <t>4XQ03001</t>
  </si>
  <si>
    <t>Late Addition - Detoxifying</t>
  </si>
  <si>
    <t>Analytical - BL_NY_Late Addition-Detoxifying</t>
  </si>
  <si>
    <t>Woodsy/Herbal-Type</t>
  </si>
  <si>
    <t>4XQ82601</t>
  </si>
  <si>
    <t>Late Addition - Ultra Calming</t>
  </si>
  <si>
    <t>Analytical - BL_NY_Late Addition-Ultra Calming</t>
  </si>
  <si>
    <t>Fruity-Type</t>
  </si>
  <si>
    <t>3AD08-PS</t>
  </si>
  <si>
    <t>70gsm Dispersible -25.25"</t>
  </si>
  <si>
    <t>Analytical-Applicator_NY_70gsm Dispersible-25.25"</t>
  </si>
  <si>
    <t>White, non-pigmented with no colors or shading.</t>
  </si>
  <si>
    <t>No objectionable odor such as traces of organics and solvents detectable wet or dry.</t>
  </si>
  <si>
    <t>67.0 - 73.0 gsm</t>
  </si>
  <si>
    <t>450 - 950 g/in</t>
  </si>
  <si>
    <t>275 - 600 g/in</t>
  </si>
  <si>
    <t>25.00 - 25.50"</t>
  </si>
  <si>
    <t>10% - 45%</t>
  </si>
  <si>
    <t>25% - 55%</t>
  </si>
  <si>
    <t>Min 80%</t>
  </si>
  <si>
    <t>Q8093R25SA</t>
  </si>
  <si>
    <t>Amazon 25ct Grapefruit Facial Cleansing Reseal Sub-Assembly</t>
  </si>
  <si>
    <t>Analytical - Amazon 25ct Grapefruit Facial Cleansing</t>
  </si>
  <si>
    <t>N0003 (1)</t>
  </si>
  <si>
    <t>122 - 128cm</t>
  </si>
  <si>
    <t>3OM460-J</t>
  </si>
  <si>
    <t>Rolls Spunlaced Nonwoven - 2X7.5" - 60gsm</t>
  </si>
  <si>
    <t>Analytical-Applicator_NY_Rolls Spunlaced Nonwoven-2X7.5"-60gsm</t>
  </si>
  <si>
    <t>0.62 - 0.76mm</t>
  </si>
  <si>
    <t>2100 - 2900 g/in</t>
  </si>
  <si>
    <t>800 - 1400 g/in</t>
  </si>
  <si>
    <t>186 - 196mm</t>
  </si>
  <si>
    <t>57 - 67%</t>
  </si>
  <si>
    <t>4OU25201</t>
  </si>
  <si>
    <t>L'Oreal Sublime Bronze Tanning Liquid</t>
  </si>
  <si>
    <t>Analytical-Chem_NY_L'Oreal Sublime Bronze Tanning Liquid</t>
  </si>
  <si>
    <t>30 days</t>
  </si>
  <si>
    <t>L' Oreal, Franklin NJ</t>
  </si>
  <si>
    <t>Customer supplied</t>
  </si>
  <si>
    <t>U13060</t>
  </si>
  <si>
    <t>Grime Boss 1ct Tray Surface &amp; Hand</t>
  </si>
  <si>
    <t>Analytical - Grime Boss Surface &amp; Hand_01</t>
  </si>
  <si>
    <t>5BU71230</t>
  </si>
  <si>
    <t>6OA8071S3BL</t>
  </si>
  <si>
    <t>42ct MTT 3X Bundle 8X Shipper</t>
  </si>
  <si>
    <t>Analytical - SHIP_NY_40K_100_17.25-7.00-8.00</t>
  </si>
  <si>
    <t>5AA632S60</t>
  </si>
  <si>
    <t>Analytical - Box_NY_0.020SBS_101_6-3.625-7</t>
  </si>
  <si>
    <t>5BU55510</t>
  </si>
  <si>
    <t>2AU555</t>
  </si>
  <si>
    <t>2OU354</t>
  </si>
  <si>
    <t>Fleet Flushable Wipe with Aloe</t>
  </si>
  <si>
    <t>6OM8074S60</t>
  </si>
  <si>
    <t>60ct 8X Shipper</t>
  </si>
  <si>
    <t>Analytical - SHIP_NY_40K_100_19.50-9.00-7.00</t>
  </si>
  <si>
    <t>5OA347PB</t>
  </si>
  <si>
    <t>Analytical - Box_NY_LDPE_407_8.5-6.6-4-4</t>
  </si>
  <si>
    <t>0.0015"</t>
  </si>
  <si>
    <t>0.0014"</t>
  </si>
  <si>
    <t>8OP227RSL</t>
  </si>
  <si>
    <t>LBL Rigid L' Oreal CCL NP9997</t>
  </si>
  <si>
    <t>Analytical - Label_NY_NP9997_2.625-3.375</t>
  </si>
  <si>
    <t>NP9997</t>
  </si>
  <si>
    <t>6OM8095CB</t>
  </si>
  <si>
    <t>Generic Corner Board 38.25"</t>
  </si>
  <si>
    <t>Analytical - SHIP_NY_NAFB_251_2.50-2.50-38.25</t>
  </si>
  <si>
    <t>6OM8096CB</t>
  </si>
  <si>
    <t>Generic Corner Board 40.5"</t>
  </si>
  <si>
    <t>Analytical - SHIP_NY_NAFB_251_2.50-2.50-40.5</t>
  </si>
  <si>
    <t>5AU252IN</t>
  </si>
  <si>
    <t>L' Oreal Paris Sublime Bronze Self Tan Twlts</t>
  </si>
  <si>
    <t>RT</t>
  </si>
  <si>
    <t>TBC</t>
  </si>
  <si>
    <t>Analytical - Box_NY_0.020TBC_123_4.09375-3.625-4.3125</t>
  </si>
  <si>
    <t>6AU25206</t>
  </si>
  <si>
    <t>L 'Oreal Paris Sublime Bronze Self Tan Twlts</t>
  </si>
  <si>
    <t>Analytical - SHIP_NY_32K_100_11.25-8.4375-4.5625</t>
  </si>
  <si>
    <t>4ABBY51</t>
  </si>
  <si>
    <t>Micellar Baby - Sans Phenoxy (6/18)</t>
  </si>
  <si>
    <t>Analytical - BL_NY_Micellar Baby-Sans Phenoxy</t>
  </si>
  <si>
    <t>Colorless to Slightly Yellow Tint</t>
  </si>
  <si>
    <t>0.360 - 0.440 (NPTM 395)</t>
  </si>
  <si>
    <t>0.450 - 0.550</t>
  </si>
  <si>
    <t>C00019 (1)           C0024 (1)</t>
  </si>
  <si>
    <t>Orange Scent. To Match standard               Fruit/Floral/Green Apple</t>
  </si>
  <si>
    <t>5BU62620</t>
  </si>
  <si>
    <t>6AA34724</t>
  </si>
  <si>
    <t>Analytical - SHIP_NY_32K_100_8.25-7-6.25</t>
  </si>
  <si>
    <t>6AU57314</t>
  </si>
  <si>
    <t>Analytical - SHIP_NY_32K_100_7.75-6.25-8.25</t>
  </si>
  <si>
    <t>6OA8109S24</t>
  </si>
  <si>
    <t>24ct 12X Shipper</t>
  </si>
  <si>
    <t>Analytical - SHIP_NY_32K_100_9.375-9.188-8.125</t>
  </si>
  <si>
    <t>5AA8065SL</t>
  </si>
  <si>
    <t>32ct FEM HY 4X Sleeve</t>
  </si>
  <si>
    <t>Analytical - Box_NY_0.020BC_220_6.063-4-6.828</t>
  </si>
  <si>
    <t>6OM426CB</t>
  </si>
  <si>
    <t>Generic Corner Board 41.00"</t>
  </si>
  <si>
    <t>Analytical - SHIP_NY_NAFB_251_2.50-2.50-41.00</t>
  </si>
  <si>
    <t>2OP072</t>
  </si>
  <si>
    <t>Simple Kind To Skin Facial Cleansing Wipes 7ct Canada</t>
  </si>
  <si>
    <t>U35400</t>
  </si>
  <si>
    <t>Fleet Medicated Witch Hazel Wipes Bulk MAT08876</t>
  </si>
  <si>
    <t>Analytical - Fleet Medicated witch hazel wipes</t>
  </si>
  <si>
    <t>A632S60</t>
  </si>
  <si>
    <t>Prep H Wipes 180ct F00573055695</t>
  </si>
  <si>
    <t>Analytical - Prep H Wipes 180ct F00573055695</t>
  </si>
  <si>
    <t>A8064S24</t>
  </si>
  <si>
    <t>Summer's Eve 24ct Z-Fold Spa</t>
  </si>
  <si>
    <t>Analytical - Summer's Eve 24ct Z-Fold Spa</t>
  </si>
  <si>
    <t>H0036</t>
  </si>
  <si>
    <t>0.18 - 0.22 (TM 321)</t>
  </si>
  <si>
    <t>0.27 - 0.33 (TM 321)</t>
  </si>
  <si>
    <t>Prep H Pain Relief Totables 20ct F00573055420</t>
  </si>
  <si>
    <t>% Lidocaine w/w</t>
  </si>
  <si>
    <t>% Benzyl Alcohol w/w</t>
  </si>
  <si>
    <t>Analytical - Prep H pain Relief Totables 20ct F00573055420</t>
  </si>
  <si>
    <t>A white, moist wipe</t>
  </si>
  <si>
    <t>No Obvious defects</t>
  </si>
  <si>
    <t>18.0 - 22.0 (Pfizer A7312)</t>
  </si>
  <si>
    <t>4.75 - 5.25 (Pfizer A7552)</t>
  </si>
  <si>
    <t>0.85 - 1.10 (Pfizer A7553)</t>
  </si>
  <si>
    <t xml:space="preserve">0.425% - 0.550% (Pfizer A7553)     </t>
  </si>
  <si>
    <t>Total Unspecified Peaks Related to Phenylephrine HCL</t>
  </si>
  <si>
    <r>
      <rPr>
        <sz val="9"/>
        <color indexed="8"/>
        <rFont val="Calibri"/>
        <family val="2"/>
      </rPr>
      <t>≤</t>
    </r>
    <r>
      <rPr>
        <sz val="9"/>
        <color indexed="8"/>
        <rFont val="Arial"/>
        <family val="2"/>
      </rPr>
      <t>2.00% (Pfizer A7552)</t>
    </r>
  </si>
  <si>
    <t>U55510</t>
  </si>
  <si>
    <t>Prep H Pain Relief Totables 10ct F00573055410</t>
  </si>
  <si>
    <t>Analytical - Prep H pain Relief Totables 10ct F00573055410</t>
  </si>
  <si>
    <t>U71230</t>
  </si>
  <si>
    <t>Prep H Pain Relief Totables 30ct F00573055430</t>
  </si>
  <si>
    <t>Analytical - Prep H pain Relief Totables 30ct F00573055430</t>
  </si>
  <si>
    <t>4ASUR11</t>
  </si>
  <si>
    <t>US Lens Formula - 20% Reduced Surfactant (06/2018)</t>
  </si>
  <si>
    <t>Analytical - BL_NY_US Lens Formula-20% Reduced Surfactant</t>
  </si>
  <si>
    <t>0.920 - 0.940</t>
  </si>
  <si>
    <t>4XQ18101</t>
  </si>
  <si>
    <t>Late Addition - Triple Tea</t>
  </si>
  <si>
    <t>Analytical - BL_NY_Late Addition-Triple Tea</t>
  </si>
  <si>
    <t>4XQ03801</t>
  </si>
  <si>
    <t>Late Addition - Retinol &amp; Collagen</t>
  </si>
  <si>
    <t>Analytical - BL_NY_Late Addition-Retinol&amp;Collagen</t>
  </si>
  <si>
    <t>Fresh Floral -Type</t>
  </si>
  <si>
    <t>6OA8092TC</t>
  </si>
  <si>
    <t>Analytical - SHIP_NY_32K_201_47.75-37.25-3</t>
  </si>
  <si>
    <t>6OM105CB</t>
  </si>
  <si>
    <t>Generic Corner Board 43.0"</t>
  </si>
  <si>
    <t>0.199 - 0.201</t>
  </si>
  <si>
    <t>Analytical - SHIP_NY_NAFB_251_2.5-2.5-43.0</t>
  </si>
  <si>
    <t>4XQ50101</t>
  </si>
  <si>
    <t>Late Addition - Exfoliating Sensitive</t>
  </si>
  <si>
    <t>Analytical - BL_NY_Late Addition-Exfoliating Sensitive</t>
  </si>
  <si>
    <t>2OX465B</t>
  </si>
  <si>
    <t>Bottle, 26ml</t>
  </si>
  <si>
    <t>Analytical - Bottle, 26ml</t>
  </si>
  <si>
    <t>4.825 - 4.875"</t>
  </si>
  <si>
    <t>Seal Flange Diameter</t>
  </si>
  <si>
    <t>0.709 - 0.729" (ID at Flange)</t>
  </si>
  <si>
    <t>0.864 - 0.874"</t>
  </si>
  <si>
    <t>U25206</t>
  </si>
  <si>
    <t>L' Oreal Sublime Bronze Towelettes KP411018</t>
  </si>
  <si>
    <t>Analytical - L' Oreal Sublime Bronze Twlts</t>
  </si>
  <si>
    <t>2OX510B</t>
  </si>
  <si>
    <t>Bottle, 5.1ml</t>
  </si>
  <si>
    <t>Analytical - Bottle, 5.1ml</t>
  </si>
  <si>
    <t>2.848 - 2.888"</t>
  </si>
  <si>
    <t>0.442 - 0.452" (ID at Flange)</t>
  </si>
  <si>
    <t>0.544 - 0.554"</t>
  </si>
  <si>
    <t>3OX465P</t>
  </si>
  <si>
    <t>Pledget, 26ml</t>
  </si>
  <si>
    <t>Analytical - Pledget, 26 ml</t>
  </si>
  <si>
    <t>Pledget fits into Handle (item# 3OX465H)</t>
  </si>
  <si>
    <t>Pledget Diameter</t>
  </si>
  <si>
    <t>Pledget Thickness</t>
  </si>
  <si>
    <t>0.245" - 0.307"</t>
  </si>
  <si>
    <t>0.921" - 1.047"</t>
  </si>
  <si>
    <t>3OX510H</t>
  </si>
  <si>
    <t>Handle, 5.1 ml</t>
  </si>
  <si>
    <t>Analytical - Handle, 5.1 ml</t>
  </si>
  <si>
    <t>3.149"-3.189"</t>
  </si>
  <si>
    <t>Handle Internal Diameter</t>
  </si>
  <si>
    <t>0.639"-0.645"</t>
  </si>
  <si>
    <t>3OX465H</t>
  </si>
  <si>
    <t>Handle, 26 ml</t>
  </si>
  <si>
    <t>Analytical - Handle, 26 ml</t>
  </si>
  <si>
    <t>5.2" - 5.25"</t>
  </si>
  <si>
    <t>0.944" - 0.964"</t>
  </si>
  <si>
    <t>2OX465FS</t>
  </si>
  <si>
    <t>Foil Seal 26 ml</t>
  </si>
  <si>
    <t>Analytical - Foil seal 26 ml</t>
  </si>
  <si>
    <t>Foil diameter to fit Bottle (item# 2OX465B) opening</t>
  </si>
  <si>
    <t>3OX465F</t>
  </si>
  <si>
    <t>Foam 26 ml</t>
  </si>
  <si>
    <t>Analytical - Foam 26 ml</t>
  </si>
  <si>
    <t>2OX510FS</t>
  </si>
  <si>
    <t>Foil Seal 5.1 ml</t>
  </si>
  <si>
    <t>Analytical - Foil seal 5.1 ml</t>
  </si>
  <si>
    <t>Foil diameter to fit Bottle (item# 2OX510B) opening</t>
  </si>
  <si>
    <t>3OX510F</t>
  </si>
  <si>
    <t>Foam 5.1 ml</t>
  </si>
  <si>
    <t>Analytical - Foam 5.1 ml</t>
  </si>
  <si>
    <t>A8009S110</t>
  </si>
  <si>
    <t>NNC 6X110ct Antibacterial Flow Pack</t>
  </si>
  <si>
    <t>Analytical - AntiBacterial Flow Pack</t>
  </si>
  <si>
    <t>M0054(3)</t>
  </si>
  <si>
    <t>6OM521S3B</t>
  </si>
  <si>
    <t>64ct 3X Bag 6X Shipper</t>
  </si>
  <si>
    <t>Analytical - SHIP_NY_44K_100_22.50-9.25-7.75</t>
  </si>
  <si>
    <t>6OM525S3B</t>
  </si>
  <si>
    <t>72ct 3X Bag 6X Shipper</t>
  </si>
  <si>
    <t>Analytical - SHIP_NY_44K_100_22.50-9.25-8.75</t>
  </si>
  <si>
    <t>6LQ70040</t>
  </si>
  <si>
    <t>5OA738SL</t>
  </si>
  <si>
    <t>48ct 4X Tray sleeve</t>
  </si>
  <si>
    <t>Analytical - Box_NY_0.024BC_220_6.25-4.313-6.063</t>
  </si>
  <si>
    <t>D/C Glued sleeve</t>
  </si>
  <si>
    <t>6AG11584</t>
  </si>
  <si>
    <t xml:space="preserve">Sani Professional Cleaning + Degreasing </t>
  </si>
  <si>
    <t>Analytical - SHIP_NY_32K_100_9.75-8.5-11</t>
  </si>
  <si>
    <t>Ashland Inc,
(Ossining, New York)</t>
  </si>
  <si>
    <t>4XBBY53</t>
  </si>
  <si>
    <t>40X Sans Phenoxy Base (10/2018)</t>
  </si>
  <si>
    <t>14.40 - 17.60 (NPTM 395)</t>
  </si>
  <si>
    <t>10.00 - 13.00</t>
  </si>
  <si>
    <t>Analytical - BL_NY_40X Sans Phenoxy Base</t>
  </si>
  <si>
    <t>A8065S32</t>
  </si>
  <si>
    <t>Analytical - Summer's Eve FF 32ct Solo Clns Clth</t>
  </si>
  <si>
    <t>Summer's Eve FF 32ct Solo Clns Clth</t>
  </si>
  <si>
    <t>5OQ021TR</t>
  </si>
  <si>
    <t>16ct 12X Tray</t>
  </si>
  <si>
    <t>Analytical - Box_NY_0.024CRB_300_7.375-4.50-8.00</t>
  </si>
  <si>
    <t>CRB</t>
  </si>
  <si>
    <t>6AG11284</t>
  </si>
  <si>
    <t>Sani Professional No-Rinse Sanitizing</t>
  </si>
  <si>
    <t>5OQ204SL</t>
  </si>
  <si>
    <t>16ct 12X Sleeve</t>
  </si>
  <si>
    <t>Analytical - Box_NY_0.020BC_220_8.094-4.594-7.375</t>
  </si>
  <si>
    <t>D/C Sleeve w/ finger holes</t>
  </si>
  <si>
    <t>28 mm White spray/off Trigger Sprayer</t>
  </si>
  <si>
    <t>3.58" +/-0.015 (Overall length)</t>
  </si>
  <si>
    <t>1.73" +/-0.015 (Overall Height)</t>
  </si>
  <si>
    <t>Trigger sprayer must fit with a tight seal on bottle. (TM 113)</t>
  </si>
  <si>
    <t>2OX131RTRG</t>
  </si>
  <si>
    <t>28 - 400mm White on/off Passive Vent Ratchet Trigger Sprayer</t>
  </si>
  <si>
    <t>Analytical - Lid_NY_white on/off passive vent Trigger Sprayer</t>
  </si>
  <si>
    <t>Trigger sprayer is to be free of dust, embedded dirt, hair and perticulate matter.Part should have a uniform surface appearance. Free from color variations, gels, carbon particles, Stress cracks, striations anf flash.</t>
  </si>
  <si>
    <t>255mm +/-2</t>
  </si>
  <si>
    <t>91.8mm +/-0.5</t>
  </si>
  <si>
    <t>56.4mm +/-0.5</t>
  </si>
  <si>
    <t>0.52mm,Spray/off, narrow angle Orifice</t>
  </si>
  <si>
    <t>Passive vent</t>
  </si>
  <si>
    <t>Must be visibly present</t>
  </si>
  <si>
    <t>No priming liquid</t>
  </si>
  <si>
    <t>No priming liquid should be present</t>
  </si>
  <si>
    <t>2AA709</t>
  </si>
  <si>
    <t>5BA617S96</t>
  </si>
  <si>
    <t>6BA709SWN</t>
  </si>
  <si>
    <t>Analytical - SHIP_NY_40K_100_14.75-9.375-6.125</t>
  </si>
  <si>
    <t>8OG11200</t>
  </si>
  <si>
    <t>Sani Professional No-Rinse Sanitizing Multi-Surface Spray</t>
  </si>
  <si>
    <t>Analytical - Label_NY_NP7200_3.80-4.82</t>
  </si>
  <si>
    <t>8OG11201</t>
  </si>
  <si>
    <t>P17825INSA</t>
  </si>
  <si>
    <t>RA Pink Grp Frt 25ct Acne Day Logic</t>
  </si>
  <si>
    <t>Analytical - RA Pink Grapefruit Acne Day Logic</t>
  </si>
  <si>
    <t>P18125INSA</t>
  </si>
  <si>
    <t>Asepxia 25ct Acne Grapefruit Facial</t>
  </si>
  <si>
    <t>Analytical - Asepxia AcneGrapefruit Facial</t>
  </si>
  <si>
    <t>5BU252IN</t>
  </si>
  <si>
    <t>L' Oreal Paris Sublime Bronze Self Tan. Twlts.</t>
  </si>
  <si>
    <t>2OM8023LID</t>
  </si>
  <si>
    <t>Tub Cover Assembly with Dispensing Orifice (Blue)</t>
  </si>
  <si>
    <t>Cover&amp;Lid= Blue,   Spring= Natural</t>
  </si>
  <si>
    <t>meets the specification</t>
  </si>
  <si>
    <t>Meets the specification</t>
  </si>
  <si>
    <t>37.00 - 45.00 gm</t>
  </si>
  <si>
    <t>Assembly Length (closed)</t>
  </si>
  <si>
    <t>Assembly width (closed)</t>
  </si>
  <si>
    <t>8.096 - 8.131"</t>
  </si>
  <si>
    <t>5.199 - 5.224"</t>
  </si>
  <si>
    <t>Warpage</t>
  </si>
  <si>
    <t>7ACHE40</t>
  </si>
  <si>
    <t>Neossance Hemisqualane HF</t>
  </si>
  <si>
    <t>Analytical-Chem_NY_Neossance Hemisqualane</t>
  </si>
  <si>
    <t>Aprinnova, 2271 Andrew Jackson Highway NE, Leland N.C. 28451</t>
  </si>
  <si>
    <t>7ACHE44</t>
  </si>
  <si>
    <t>Natural Oil Blend NP</t>
  </si>
  <si>
    <t>Analytical-Chem_NY_Natural Oil Blend</t>
  </si>
  <si>
    <t>Provital, S.A, 08210 Barbera Del Valles, Barcelona, Spain</t>
  </si>
  <si>
    <t>Characteristic Waxy</t>
  </si>
  <si>
    <t>Transparent Liquid at room temp.</t>
  </si>
  <si>
    <t>0.911 - 0.928</t>
  </si>
  <si>
    <t>7ACHE41</t>
  </si>
  <si>
    <t>Stabylen-30</t>
  </si>
  <si>
    <t>Analytical-Chem_NY_Stabylen-30</t>
  </si>
  <si>
    <t>3V Sigma USA, 888 Woodstock street, Georgetown, SC 29440</t>
  </si>
  <si>
    <t>Fine White Powder</t>
  </si>
  <si>
    <t>7ACHE38</t>
  </si>
  <si>
    <t>Plurafac SL-62</t>
  </si>
  <si>
    <t>Analytical-Chem_NY_Plurafac SL-62</t>
  </si>
  <si>
    <t>BASF Corporation, 3455 southport Rd, Spartanburg, SC 29302</t>
  </si>
  <si>
    <t>7ACHE43</t>
  </si>
  <si>
    <t>Jarplex SB-12</t>
  </si>
  <si>
    <t>Analytical-Chem_NY_Jarplex SB-12</t>
  </si>
  <si>
    <t>Jarchem Industries Inc, 414 Wilson ave, Newark, NJ</t>
  </si>
  <si>
    <t>Thin Liquid Clear to Hazy appearance</t>
  </si>
  <si>
    <t>X510HFSUB</t>
  </si>
  <si>
    <t>Handle Foam Assembly 5.1ml / Prevantics Pre-Operative Antiseptic Applicator 5.1ml</t>
  </si>
  <si>
    <t>Analytical - Handle Foam assembly 5.1ml/Prevantics</t>
  </si>
  <si>
    <t>Appearance (Foam shape)</t>
  </si>
  <si>
    <t>Symmetric Elephant foot Profile</t>
  </si>
  <si>
    <t>Foam Adhesion Tear</t>
  </si>
  <si>
    <t>Foam Adhesion Completeness</t>
  </si>
  <si>
    <t>360 deg between foam and Handle (No visible adhesive or gaps)</t>
  </si>
  <si>
    <t>&gt;=3 lbf (TM1027)</t>
  </si>
  <si>
    <t>X465HFSUB</t>
  </si>
  <si>
    <t>Handle Foam Assembly 26ml / Prevantics Pre-Operative Antiseptic Applicator 26ml</t>
  </si>
  <si>
    <t>Analytical - Handle Foam assembly 26ml/Prevantics</t>
  </si>
  <si>
    <t>&gt;=5 lbf (TM1027)</t>
  </si>
  <si>
    <t>X510LIQSUB</t>
  </si>
  <si>
    <t>Bottle Filled Assembly 5.1ml / Prevantics Pre-Operative Antiseptic Applicator 5.1ml</t>
  </si>
  <si>
    <t>Analytical - Bottle Filled assembly 5.1ml/Prevantics</t>
  </si>
  <si>
    <t>8OP07200</t>
  </si>
  <si>
    <t>Simple Sensitive Skin Experts Cleans. Facial Wipes 7ct Canada</t>
  </si>
  <si>
    <t>X465LIQSUB</t>
  </si>
  <si>
    <t>Bottle Filled Assembly 26ml / Prevantics Pre-Operative Antiseptic Applicator 26ml</t>
  </si>
  <si>
    <t>Analytical - Bottle Filled assembly 26ml/Prevantics</t>
  </si>
  <si>
    <t>No dimensions in the specs</t>
  </si>
  <si>
    <t>2AU252</t>
  </si>
  <si>
    <t>L' Oreal paris Sublime Bronze Self-Tanning Twlts.</t>
  </si>
  <si>
    <t>5AU54901</t>
  </si>
  <si>
    <t>65 - 75 gsm</t>
  </si>
  <si>
    <t>White, nonpigmented with no off colors or shading.</t>
  </si>
  <si>
    <t>610 - 1040 g/in</t>
  </si>
  <si>
    <t>300 - 500g/in</t>
  </si>
  <si>
    <t>Medicated Specs rev 1.0</t>
  </si>
  <si>
    <t>Spunlaced Nonwoven - 40gsm-28.625” - Unembossed</t>
  </si>
  <si>
    <t>0.40 - 0.52 mm</t>
  </si>
  <si>
    <t>40" - 43"</t>
  </si>
  <si>
    <t>8AA70900</t>
  </si>
  <si>
    <t>6AQ006S18</t>
  </si>
  <si>
    <t>30ct 18X Facial Shipper</t>
  </si>
  <si>
    <t>Analytical - SHIP_NY_40K_100_10.25-9.25-10.75</t>
  </si>
  <si>
    <t>A34724</t>
  </si>
  <si>
    <t>Analytical - Summer's Eve Fresh Cycle</t>
  </si>
  <si>
    <t>0.42 - 0.52 (NPTM 395)</t>
  </si>
  <si>
    <t>0.63 - 0.77 (NPTM 395)</t>
  </si>
  <si>
    <t>6OA8125S4</t>
  </si>
  <si>
    <t>4X Club Box Overcase</t>
  </si>
  <si>
    <t>Analytical - SHIP_NY_44K_100_19.25-15.25-6.25</t>
  </si>
  <si>
    <t>4ASUR08</t>
  </si>
  <si>
    <t>HH SF Lemon (4/17)</t>
  </si>
  <si>
    <t>Analytical - BL_NY_HH SF Lemon</t>
  </si>
  <si>
    <t>0.363 - 0.387</t>
  </si>
  <si>
    <t>2OM9000SL</t>
  </si>
  <si>
    <t>Oval Solo Lid - Translucent</t>
  </si>
  <si>
    <t>Analytical - Lid_NY_Oval Solo Lid</t>
  </si>
  <si>
    <t>28.5 - 28.75"</t>
  </si>
  <si>
    <t>P26024</t>
  </si>
  <si>
    <t>Avon ANEW Cleansing Wipes 24ct</t>
  </si>
  <si>
    <t>Analytical - Avon ANEW Cleansing wipes</t>
  </si>
  <si>
    <t>Q9003R30SA</t>
  </si>
  <si>
    <t>NNC 30ct Flow Pack Bulk</t>
  </si>
  <si>
    <t>Analytical - NNC 30ct Flow Pack Bulk</t>
  </si>
  <si>
    <t>M0052 (3)</t>
  </si>
  <si>
    <t xml:space="preserve"> Citrus/Alcohol scent
(TM208)</t>
  </si>
  <si>
    <t>0.12 - 0.25
(TM434)</t>
  </si>
  <si>
    <t>Children's medical Sterile Saline Wipes 98098-013</t>
  </si>
  <si>
    <t>5OQ808TR</t>
  </si>
  <si>
    <t>6X25ct Detox Tray</t>
  </si>
  <si>
    <t>Analytical - Box_NY_0.020WCN_300_4.375-9-3.25</t>
  </si>
  <si>
    <t>2XX999SW</t>
  </si>
  <si>
    <t>Stretch Film</t>
  </si>
  <si>
    <t>Analytical - Film_20.0</t>
  </si>
  <si>
    <t>19.875 - 20.125"</t>
  </si>
  <si>
    <t>None Detactable</t>
  </si>
  <si>
    <t>3OT501</t>
  </si>
  <si>
    <t>15" Rolls Thermal Bonded Nonwoven 50gsm 80PP/20V</t>
  </si>
  <si>
    <t>Analytical-Applicator_NY_15" Rolls Thermal Bonded Nonwoven 50gsm</t>
  </si>
  <si>
    <t>0.37 - 0.77mm</t>
  </si>
  <si>
    <t>1798 - 3338 g/in</t>
  </si>
  <si>
    <t>462 - 976 g/in</t>
  </si>
  <si>
    <t>14.75 - 15.375"</t>
  </si>
  <si>
    <t>44 - 46"</t>
  </si>
  <si>
    <t>5OP45520TK</t>
  </si>
  <si>
    <t>12ct Hand Wipes</t>
  </si>
  <si>
    <t>Analytical - Box_NY_0.020BC_100_12.375-3.15625-5</t>
  </si>
  <si>
    <t>6OM968CB</t>
  </si>
  <si>
    <t>Generic Corner Board 37.25</t>
  </si>
  <si>
    <t>Analytical - SHIP_NY_NAFB_251_2.5-2.5-37.25</t>
  </si>
  <si>
    <t>U57314</t>
  </si>
  <si>
    <t>Summer's Eve Fresh Cycle 1ct</t>
  </si>
  <si>
    <t>Analytical - Summer's Eve Fresh Cycle 1ct</t>
  </si>
  <si>
    <t>Camellia Sinensis Leaf Extract</t>
  </si>
  <si>
    <t>Medium to dark brown</t>
  </si>
  <si>
    <t>1.3537 - 1.4537</t>
  </si>
  <si>
    <t>1.1286 - 1.3286</t>
  </si>
  <si>
    <t>TR-11680</t>
  </si>
  <si>
    <t>Prep H Cleansing wipes Bulk solution</t>
  </si>
  <si>
    <t>Analytical - BL_NY_Prep H Cleansing wipes Bulk</t>
  </si>
  <si>
    <t>19.0 - 21.0% w/w</t>
  </si>
  <si>
    <t>2OM8014T</t>
  </si>
  <si>
    <t>Tub, Pearl</t>
  </si>
  <si>
    <t>Analytical - Tub_NY_02</t>
  </si>
  <si>
    <t>8.006 - 8.041"</t>
  </si>
  <si>
    <t>5.099 - 5.124"</t>
  </si>
  <si>
    <t>3.568 - 3.618"</t>
  </si>
  <si>
    <t>40 - 46 grams</t>
  </si>
  <si>
    <t>Flash</t>
  </si>
  <si>
    <t>0.020" max</t>
  </si>
  <si>
    <t>Rim Tolerance</t>
  </si>
  <si>
    <t>When placed upside down on flat surface, gap between surface and tub rim shall not exceed 0.060" at any point</t>
  </si>
  <si>
    <t>Bottom Tolerance</t>
  </si>
  <si>
    <t>When placed on flat surface, the tub shall sit flat and not rock. The four corners shall not extrude to be convex.</t>
  </si>
  <si>
    <t>Cavity insert</t>
  </si>
  <si>
    <t>Each cavity shall be clearly identified and the appropriate resin recyle symbol shall appear on the bottom of the part.</t>
  </si>
  <si>
    <t>2OM8014LID</t>
  </si>
  <si>
    <t>Tub Cover Assembly with Dispensing Orifice (Pearl)</t>
  </si>
  <si>
    <t>Cover&amp;Lid= Pearl,   Spring= Natural</t>
  </si>
  <si>
    <t>Min -0.075", Max 0.075"</t>
  </si>
  <si>
    <t>Analytical - Lid_NY_Tub Cover Assembly (Pearl)</t>
  </si>
  <si>
    <t>Analytical - Lid_NY_Tub Cover Assembly (Blue)</t>
  </si>
  <si>
    <t>U54901</t>
  </si>
  <si>
    <t>L' Oreal Sublime Bronze Towelettes CANADA K3564200</t>
  </si>
  <si>
    <t>Analytical - L' Oreal Sublime Bronze Twlts CANADA</t>
  </si>
  <si>
    <t>2OA8026T</t>
  </si>
  <si>
    <t>42-48ct MTT Tub with Hinged Lid abd White TPE</t>
  </si>
  <si>
    <t>Analytical - Tub with Hinged Lid</t>
  </si>
  <si>
    <t>Tub is to be free of dust, embedded dirt, hair and particulate matter. Part should have a uniform surface appearance, free from color variations, gels,carbon particles,stress cracks, striations.</t>
  </si>
  <si>
    <t>6.496 - 6.574" (molded length)</t>
  </si>
  <si>
    <t>4.681 - 4.759" (molded width)</t>
  </si>
  <si>
    <t>2.826 - 2.866" (Height)</t>
  </si>
  <si>
    <t>54.7 - 60.3 gms</t>
  </si>
  <si>
    <t>NP8511 specs rev 2.0</t>
  </si>
  <si>
    <t>6BP27284</t>
  </si>
  <si>
    <t>Analytical - SHIP_NY_32K_100_15.1875-10.1875-9.625</t>
  </si>
  <si>
    <t>6HQ88272</t>
  </si>
  <si>
    <t>Analytical - SHIP_NY_44K_100_15.1875-10.1875-15.1875</t>
  </si>
  <si>
    <t>6OA8121S42</t>
  </si>
  <si>
    <t>42ct MTT 8X Case</t>
  </si>
  <si>
    <t>Analytical - SHIP_NY_32K_100_9-6.75-5.50</t>
  </si>
  <si>
    <t>2OP214</t>
  </si>
  <si>
    <t>Proactiv Cleansing Wipes 25ct</t>
  </si>
  <si>
    <t>2OU130</t>
  </si>
  <si>
    <t>Grime Boss Heavy Duty Cleaning Wipes</t>
  </si>
  <si>
    <t>Analytical - Web_NP5115_9.0</t>
  </si>
  <si>
    <t>6AU130TY</t>
  </si>
  <si>
    <t>Grime Boss Heavy Duty Wipes</t>
  </si>
  <si>
    <t>6DP22884</t>
  </si>
  <si>
    <t>8OP214RSL</t>
  </si>
  <si>
    <t>Proactiv Cleansing Wipes 25ct.</t>
  </si>
  <si>
    <t>7A4OX131</t>
  </si>
  <si>
    <t>Hydrogen Peroxide (B-Cap 35 MUP)</t>
  </si>
  <si>
    <t>Analytical-Chem_NY_Hydrogen Peroxide</t>
  </si>
  <si>
    <t>PeroxyChem LLC, 2005 Market St, Philadelphia,          PA 19103</t>
  </si>
  <si>
    <t>2.0 - 3.3</t>
  </si>
  <si>
    <t>Hydrogen Peroxide, %Wt</t>
  </si>
  <si>
    <t>X46500</t>
  </si>
  <si>
    <t>Prevantics  Pre-operative Antiseptic Applicator 26 mL (clear)/Pilot Build 1.5</t>
  </si>
  <si>
    <t>Analytical - Prevantics Pre-operative Applicator 26ml/Pilot Build 1.5</t>
  </si>
  <si>
    <t>67.5% -77.0%
(TM 371/TM 386)</t>
  </si>
  <si>
    <r>
      <rPr>
        <u/>
        <sz val="9"/>
        <color indexed="8"/>
        <rFont val="Arial"/>
        <family val="2"/>
      </rPr>
      <t>&lt;</t>
    </r>
    <r>
      <rPr>
        <sz val="9"/>
        <color indexed="8"/>
        <rFont val="Arial"/>
        <family val="2"/>
      </rPr>
      <t xml:space="preserve"> 50 ppm
(TM 3003)</t>
    </r>
  </si>
  <si>
    <t>Total: &lt; 3.00%
Individual: &lt; 1.00%
Report: &gt; 0.10%
(TM 3002)</t>
  </si>
  <si>
    <t>X51000</t>
  </si>
  <si>
    <t>Prevantics  Pre-operative Antiseptic Applicator 5.1 mL (clear)/Pilot Build 1.5</t>
  </si>
  <si>
    <t>Analytical - Prevantics Pre-operative Applicator 5.1ml/Pilot Build 1.5</t>
  </si>
  <si>
    <t>Physical testing added</t>
  </si>
  <si>
    <t>2AP091</t>
  </si>
  <si>
    <t>8OU130CK</t>
  </si>
  <si>
    <t>Grime Boss Original Citrus 1ct.</t>
  </si>
  <si>
    <t>6OA144S30</t>
  </si>
  <si>
    <t>Corrugate Filler - Prep H 144ct Canada Tray</t>
  </si>
  <si>
    <t>Analytical - SHIP_NY_32NA_200_11.375-1.250-10.625</t>
  </si>
  <si>
    <t>2OP036C</t>
  </si>
  <si>
    <t>Medium Straight Walled Canister</t>
  </si>
  <si>
    <t xml:space="preserve"> Analytical - Reduced Testing_NY_Can 2OP036C               Analytical - Skip Lot Relrase_NY_2OP036C</t>
  </si>
  <si>
    <t>All canisters must be marked with resin2, triangle and abbreviated term HDPE at the bottom of the canister</t>
  </si>
  <si>
    <t>3.88"</t>
  </si>
  <si>
    <t>4"</t>
  </si>
  <si>
    <t>3.772"</t>
  </si>
  <si>
    <t>3.808"</t>
  </si>
  <si>
    <t>6.61"</t>
  </si>
  <si>
    <t>6.73"</t>
  </si>
  <si>
    <t>3.667"</t>
  </si>
  <si>
    <t>3.703"</t>
  </si>
  <si>
    <t>51.0g</t>
  </si>
  <si>
    <t>57.0g</t>
  </si>
  <si>
    <t>Top area 0.020" (min),                   Bottom area 0.010" (Min)</t>
  </si>
  <si>
    <t>Each cavity shall be clearly identified and the recycle symbol appropriate resin shall appear on the bottom of the part</t>
  </si>
  <si>
    <t>4.75 - 5.25 (Pfizer A7552.02)</t>
  </si>
  <si>
    <t>0.250 - 0.275 (Pfizer A7552.02)</t>
  </si>
  <si>
    <t>≤ 1.0 %w/w (Pfizer A7552.02)</t>
  </si>
  <si>
    <t>6BU25206</t>
  </si>
  <si>
    <t>Analytical - SHIP_NY_32K_100_11.3125-8.4375-4.625</t>
  </si>
  <si>
    <t>7C4OX131</t>
  </si>
  <si>
    <t>Fresh Apple 607 Fragrance</t>
  </si>
  <si>
    <t>Analytical-Chem_NY_Fresh Apple 607 Fragrance</t>
  </si>
  <si>
    <t>0.9965 - 1.0065</t>
  </si>
  <si>
    <t>7O4OX131</t>
  </si>
  <si>
    <t>Sodium Acetate Anhydrous</t>
  </si>
  <si>
    <t>Analytical-Chem_NY_Sodium Acetate Anhydrous</t>
  </si>
  <si>
    <t>Macco Organiques Inc, Qc, Canada,                               Avantor Performance Materials,Inc center valley, PA</t>
  </si>
  <si>
    <t>Solid</t>
  </si>
  <si>
    <t>2OM8095NUB</t>
  </si>
  <si>
    <t>Target Up &amp; Up Sensitive Skin Baby Wipes 64ct</t>
  </si>
  <si>
    <t>Analytical - Web_NP8550_14</t>
  </si>
  <si>
    <t>6OP081LP</t>
  </si>
  <si>
    <t>Layer Pad - Pond's 50ct WIP</t>
  </si>
  <si>
    <t>Analytical - SHIP_NY_32NA_250_17.250-11.938</t>
  </si>
  <si>
    <t>Drug (Rev 7)</t>
  </si>
  <si>
    <t>0.2375% - 0.2675% (Pfizer A7552)</t>
  </si>
  <si>
    <t>8MQ55100</t>
  </si>
  <si>
    <t>Analytical - Label_NY_NP7200_6.25-4.5</t>
  </si>
  <si>
    <t>8MQ55101</t>
  </si>
  <si>
    <t>8EP44501</t>
  </si>
  <si>
    <t>TR-11687</t>
  </si>
  <si>
    <t>Analytical - BL_NY_Noxzema Pads _02</t>
  </si>
  <si>
    <t>1.8 - 2.2% (UMA-6371/TM 2004)</t>
  </si>
  <si>
    <t>6OQ153S25</t>
  </si>
  <si>
    <t>25ct facial 24X Shipper</t>
  </si>
  <si>
    <t>Analytical - SHIP_NY_44K_100_12-9.25-8</t>
  </si>
  <si>
    <t>6OQ467S30</t>
  </si>
  <si>
    <t>30ct Facial 3X Tray 8X Shipper</t>
  </si>
  <si>
    <t>Analytical - SHIP_NY_40K_100_17-7.50-9.25</t>
  </si>
  <si>
    <t>U62620</t>
  </si>
  <si>
    <t>4AFCL39</t>
  </si>
  <si>
    <t>Hydrating Micellar w/Oil Blend (05/2018)</t>
  </si>
  <si>
    <t>Analytical-BL_NY_Hydrating Micellar w/Oil blend (05/2018)</t>
  </si>
  <si>
    <t>6OQ5042S36</t>
  </si>
  <si>
    <t>36ct 3X Tray 8X Shipper</t>
  </si>
  <si>
    <t>Analytical - SHIP_NY_40K_100_15.50-9-10.50</t>
  </si>
  <si>
    <t>6OA9008GT</t>
  </si>
  <si>
    <t>Gaylord Bulk Tote</t>
  </si>
  <si>
    <t>600# CA</t>
  </si>
  <si>
    <t>Analytical - SHIP_NY_600#K_150_40.25-40.25-34</t>
  </si>
  <si>
    <t>TR-11697</t>
  </si>
  <si>
    <t>Simple Project Springbreak</t>
  </si>
  <si>
    <t>Analytical - BL_NY_Simple Project Springbreak</t>
  </si>
  <si>
    <t>4.0 - 6.0</t>
  </si>
  <si>
    <t>A9009S32</t>
  </si>
  <si>
    <t>Summer's Eve 32ct Z-Fold Aloe Love</t>
  </si>
  <si>
    <t>Analytical - Summer's Eve Z-Fold Aloe Love</t>
  </si>
  <si>
    <t>H0002</t>
  </si>
  <si>
    <t xml:space="preserve">Clear to slightly hazy liquid
</t>
  </si>
  <si>
    <t>7ACHE56</t>
  </si>
  <si>
    <t>STEOL CS - 130</t>
  </si>
  <si>
    <t>Analytical-Chem_NY_STEOL CS-130</t>
  </si>
  <si>
    <t>Stepan, 22 West Frontage Road, North field,                IL 60093</t>
  </si>
  <si>
    <t>Close Match Standard</t>
  </si>
  <si>
    <t>A9010S32</t>
  </si>
  <si>
    <t>Summer's Eve 32ct Z-Fold Island Splash</t>
  </si>
  <si>
    <t>Analytical - Summer's Eve Z-Fold Island Splash</t>
  </si>
  <si>
    <t>A9011S32</t>
  </si>
  <si>
    <t>Summer's Eve 32ct Z-Fold Sheer Floral</t>
  </si>
  <si>
    <t>Analytical - Summer's Eve Z-Fold Sheer Floral</t>
  </si>
  <si>
    <t>A9012S32</t>
  </si>
  <si>
    <t>Summer's Eve 32ct Z-Fold Simply Sensitive</t>
  </si>
  <si>
    <t>Analytical - Summer's Eve Z-Fold Simply Sensitive</t>
  </si>
  <si>
    <t>H0041</t>
  </si>
  <si>
    <t>A9015S32</t>
  </si>
  <si>
    <t>Summer's Eve 32ct Z-Fold Sheer Floral CDA</t>
  </si>
  <si>
    <t>Analytical - Summer's Eve Z-Fold Sheer Floral CDA</t>
  </si>
  <si>
    <t>A8067S32</t>
  </si>
  <si>
    <t>Summer's Eve 32ct Blissful Escape</t>
  </si>
  <si>
    <t>Analytical - Summer's Eve 32ct Blissful Escape</t>
  </si>
  <si>
    <t>A658S60</t>
  </si>
  <si>
    <t>Prep H Wipes 180ct w/65 gsm applicator F00573055695</t>
  </si>
  <si>
    <t>Analytical - Prep H Wipes 180ct w/65gsm applicator F00573055695</t>
  </si>
  <si>
    <t>4AQ59401</t>
  </si>
  <si>
    <t>Antibacterial Solution (12/2018)</t>
  </si>
  <si>
    <t>Analytical - BL_NY_Antibacterial Solution_01</t>
  </si>
  <si>
    <t>citrus/Alcohol</t>
  </si>
  <si>
    <t>14.25-15.75 (TM 314/1001)</t>
  </si>
  <si>
    <t>0.16 - 0.19 (TM 434/1001)</t>
  </si>
  <si>
    <t>6PQ86984</t>
  </si>
  <si>
    <t>6RQ55172</t>
  </si>
  <si>
    <t>Super Sani Cloth Shipper</t>
  </si>
  <si>
    <t>8OP808500</t>
  </si>
  <si>
    <t>8OP808501</t>
  </si>
  <si>
    <t>Analytical - Label_NY_NA_12-3</t>
  </si>
  <si>
    <t>A9013S32</t>
  </si>
  <si>
    <t>Summer's Eve 32ct Z-Fold Aloe Love CDA</t>
  </si>
  <si>
    <t>Analytical - Summer's Eve Z-Fold Aloe Love CDA</t>
  </si>
  <si>
    <t>A9014S32</t>
  </si>
  <si>
    <t>Summer's Eve 32ct Z-Fold Island Splash CDA</t>
  </si>
  <si>
    <t>Analytical - Summer's Eve Z-Fold Island Splash CDA</t>
  </si>
  <si>
    <t>A9016S32</t>
  </si>
  <si>
    <t>Summer's Eve Simply Sensitive 32ct Canada</t>
  </si>
  <si>
    <t>Analytical - Summer's Eve Simply Sensitive Canada</t>
  </si>
  <si>
    <t>P34524A</t>
  </si>
  <si>
    <t>Avon Make Up Rem 24ct.</t>
  </si>
  <si>
    <t>8GQ88201</t>
  </si>
  <si>
    <t>8GQ88200</t>
  </si>
  <si>
    <t>2AP227</t>
  </si>
  <si>
    <t>Garnier Skin Active Clean Micellar Makeup Remover Cleans. Twlts.</t>
  </si>
  <si>
    <t>8FQ91400</t>
  </si>
  <si>
    <t>8DQ91401</t>
  </si>
  <si>
    <t>6OQ613R700</t>
  </si>
  <si>
    <t>5ct Reseal Bulk Shipper</t>
  </si>
  <si>
    <t>Analytical - SHIP_NY_44K_100_17-11.50-9</t>
  </si>
  <si>
    <t>8OA8125CS</t>
  </si>
  <si>
    <t>Harmon MTT Wipes</t>
  </si>
  <si>
    <t>8OG112CK</t>
  </si>
  <si>
    <t>6OX131DVD</t>
  </si>
  <si>
    <t>Project Flash RTU Shipper-Corrugated Divider</t>
  </si>
  <si>
    <t>Analytical - SHIP_NY_44K_250_13.625-2.9375-10.875</t>
  </si>
  <si>
    <t>2AA694R</t>
  </si>
  <si>
    <t>Equate Flushable Hemorrhoidal Medicated Wipes</t>
  </si>
  <si>
    <t>Analytical - Web_NP8530_10.75</t>
  </si>
  <si>
    <t>2AA8031NU</t>
  </si>
  <si>
    <t>Equate Beauty Exfoliating 60ct</t>
  </si>
  <si>
    <t>Analytical - Web_NP8550_14.25</t>
  </si>
  <si>
    <t>14.1875- 14.3125</t>
  </si>
  <si>
    <t>2OM8052S3B</t>
  </si>
  <si>
    <t>Kidgets lightly Scented 216ct</t>
  </si>
  <si>
    <t>Analytical - Web_NP9225_13.5</t>
  </si>
  <si>
    <t>5CU252IN</t>
  </si>
  <si>
    <t>6BP24284</t>
  </si>
  <si>
    <t>Sodium Hydroxide USP Pellet</t>
  </si>
  <si>
    <t>A solution (1 in 25) responds to the tests for sodium
Identification B - passes</t>
  </si>
  <si>
    <t>2OP587</t>
  </si>
  <si>
    <t>Orange Oil Scent</t>
  </si>
  <si>
    <t>0.15 - 0.22 (TM 321)</t>
  </si>
  <si>
    <t>0.25 - 0.33 (TM 321)</t>
  </si>
  <si>
    <t>6BP25372</t>
  </si>
  <si>
    <t>PDI Sani Cloth prime Shipper</t>
  </si>
  <si>
    <t>6MQ85084</t>
  </si>
  <si>
    <t>Analytical - Avon Make Up Rem</t>
  </si>
  <si>
    <t>2AP075</t>
  </si>
  <si>
    <t>L' Oreal paris Revitalift MUR Cleans. Twlts.</t>
  </si>
  <si>
    <t>Analytical - Web_NP8542_12.205</t>
  </si>
  <si>
    <t>4XBBY51</t>
  </si>
  <si>
    <t>Micellar Baby - 40X Concentrate (3/19)</t>
  </si>
  <si>
    <t>Analytical - BL_NY_Micellar Baby-40X Concentrate</t>
  </si>
  <si>
    <t>Colorless to Yellow Tint</t>
  </si>
  <si>
    <t>1.0782 - 1.1918</t>
  </si>
  <si>
    <t>11.00 - 13.00</t>
  </si>
  <si>
    <t>14.400 - 17.600 (NPTM 395)</t>
  </si>
  <si>
    <t>8FQ08401</t>
  </si>
  <si>
    <t>8OX20875DHCS</t>
  </si>
  <si>
    <t>Total Home Disinfecting Surface Wipe 75ct Fresh Scent.</t>
  </si>
  <si>
    <t>8OX20975DHCS</t>
  </si>
  <si>
    <t>Total Home Disinfecting Surface Wipe 75ct Lemon.</t>
  </si>
  <si>
    <t>8OX20635DHCS</t>
  </si>
  <si>
    <t>Total Home Disinfecting Surface Wipe 35ct Fresh Scent.</t>
  </si>
  <si>
    <t>8OX20735DHCS</t>
  </si>
  <si>
    <t>Total Home Disinfecting Surface Wipe 35ct Lemon scent.</t>
  </si>
  <si>
    <t>Overall Lid Height = Closed Lid Overall Height                       (Spec rev 1.0)</t>
  </si>
  <si>
    <t>6AP06550</t>
  </si>
  <si>
    <t>Pond's Moisture Clean Twlts. Evening Soothe</t>
  </si>
  <si>
    <t>Analytical - SHIP_NY_32K_100_17.375-12.0625-10.5</t>
  </si>
  <si>
    <t>6AP08150</t>
  </si>
  <si>
    <t>Pond's Moisture Clean Twlts. Original Fresh</t>
  </si>
  <si>
    <t>6EP44584</t>
  </si>
  <si>
    <t>8OP587RSL</t>
  </si>
  <si>
    <t>A646S48</t>
  </si>
  <si>
    <t>Prep H Wipes 4X48ct Solo F00573055698</t>
  </si>
  <si>
    <t>Analytical - Prep H Wipes 4X48ct Solo F00573055698</t>
  </si>
  <si>
    <t>2CP172</t>
  </si>
  <si>
    <t>CVS Health Oil-Free Acne Cleansing Twlts.</t>
  </si>
  <si>
    <t>Analytical - Web_NP8512_13</t>
  </si>
  <si>
    <t xml:space="preserve">
6 months / 36 months</t>
  </si>
  <si>
    <t>0.964 - 0.968</t>
  </si>
  <si>
    <t>1.455 - 1.461</t>
  </si>
  <si>
    <t>2OP638C</t>
  </si>
  <si>
    <t>Extra-Large Straight Walled Canister</t>
  </si>
  <si>
    <t xml:space="preserve"> Analytical - Reduced Testing_NY_Can 2OP638C               Analytical - Skip Lot Relrase_NY_2OP638C</t>
  </si>
  <si>
    <t>Compression strength</t>
  </si>
  <si>
    <t>&gt;=97lbs 0.5"/min</t>
  </si>
  <si>
    <t>4.922"</t>
  </si>
  <si>
    <t>4.958"</t>
  </si>
  <si>
    <t>8.688"</t>
  </si>
  <si>
    <t>8.808"</t>
  </si>
  <si>
    <t>4.824"</t>
  </si>
  <si>
    <t>4.86"</t>
  </si>
  <si>
    <t>4.956"</t>
  </si>
  <si>
    <t>5.076"</t>
  </si>
  <si>
    <t>Cranberry-like</t>
  </si>
  <si>
    <t>4.4 - 5.0</t>
  </si>
  <si>
    <t>H0040 (1)</t>
  </si>
  <si>
    <t>2OP138C</t>
  </si>
  <si>
    <t>Large Ribbed Straight Walled Canister</t>
  </si>
  <si>
    <t xml:space="preserve"> Analytical - Reduced Testing_NY_Can 2OP138C               Analytical - Skip Lot Relrase_NY_2OP138C</t>
  </si>
  <si>
    <t>6.745"</t>
  </si>
  <si>
    <t>6.865"</t>
  </si>
  <si>
    <t>&gt;=84 lbs 0.5"/min</t>
  </si>
  <si>
    <t>NP5211 Spec rev 3.0</t>
  </si>
  <si>
    <t>7A4OX231</t>
  </si>
  <si>
    <t>D&amp;C Yellow 10 (D&amp;C Grade)</t>
  </si>
  <si>
    <t>Analytical-Chem_NY_D&amp;C Yellow 10</t>
  </si>
  <si>
    <t>24 months / 72 months</t>
  </si>
  <si>
    <t>Sensient Colors LLC, St. Louis, MO 63106</t>
  </si>
  <si>
    <t>Total Color (TM3014)</t>
  </si>
  <si>
    <t>≥85%</t>
  </si>
  <si>
    <t>Yellow Powder</t>
  </si>
  <si>
    <t>Identification (TM3014)</t>
  </si>
  <si>
    <t>408 - 416λ</t>
  </si>
  <si>
    <t>7O4OX231</t>
  </si>
  <si>
    <t>FD&amp;C Red 40 (FD&amp;C Grade)</t>
  </si>
  <si>
    <t>Analytical-Chem_NY_FD&amp;C Red 40</t>
  </si>
  <si>
    <t>Brown powder with purple/red tint powder</t>
  </si>
  <si>
    <t>498 - 504λ</t>
  </si>
  <si>
    <t>G11284</t>
  </si>
  <si>
    <t>Sani Professional No-Rinse Sanitizing + Disinfecting Multi-Surface Spray</t>
  </si>
  <si>
    <t>Analytical - No-Rinse + Disinfecting Spray</t>
  </si>
  <si>
    <t>BLR 4OG11201</t>
  </si>
  <si>
    <t>0.0365 - 0.0400</t>
  </si>
  <si>
    <t>H0037 (3)</t>
  </si>
  <si>
    <t>spec rev 2.0</t>
  </si>
  <si>
    <t>4.4 - 4.7</t>
  </si>
  <si>
    <t>4OX46101</t>
  </si>
  <si>
    <t>Tinted Pre-Operative Skin Care Formula</t>
  </si>
  <si>
    <t>Analytical - BL_NY_Tinted Pre-Operative Skin Care</t>
  </si>
  <si>
    <t>Orange to red clear liquid</t>
  </si>
  <si>
    <t>Conforms to standard (TM 3002))</t>
  </si>
  <si>
    <t>66.5 - 73.5% (TM 371)</t>
  </si>
  <si>
    <t>8AQ8045BBL</t>
  </si>
  <si>
    <t>Harmon Face Values MUR Cleansing Twlts</t>
  </si>
  <si>
    <t>Analytical - Label_NY_NP9850_3-3</t>
  </si>
  <si>
    <t>8AQ8045FBL</t>
  </si>
  <si>
    <t>2OA9021SLI</t>
  </si>
  <si>
    <t>CVS Health Flushable Cleansing Cloths Original</t>
  </si>
  <si>
    <t>A295S48</t>
  </si>
  <si>
    <t>Preparation H Wipes 48ct Solo lid w/ 65 gsm applicator F00573055620E</t>
  </si>
  <si>
    <t>Analytical - Prep H Wipes 48ct w/65gsm applicator F00573055620E</t>
  </si>
  <si>
    <t>A716S96</t>
  </si>
  <si>
    <t>Preparation H Wipes 96ct Solo lid w/ 65 gsm applicator F00573055696W</t>
  </si>
  <si>
    <t>Analytical - Prep H Wipes 96ct w/65gsm applicator F00573055696W</t>
  </si>
  <si>
    <t>7.0 - 10.0</t>
  </si>
  <si>
    <t>A166S96</t>
  </si>
  <si>
    <t>Preparation H Wipes 96ct Solo shrink w/ 65 gsm applicator F00573055696B</t>
  </si>
  <si>
    <t>Analytical - Prep H Wipes 96ct w/65gsm applicator F00573055696B</t>
  </si>
  <si>
    <t>A862S48</t>
  </si>
  <si>
    <t>Preparation H Wipes 48ct Solo Lid Canada w/ 65 gsm applicator 0556-21</t>
  </si>
  <si>
    <t>Analytical - Prep H Wipes 48ct w/65gsm applicator 0556-21</t>
  </si>
  <si>
    <t>U61850</t>
  </si>
  <si>
    <t>Preparation H Totables 50ct Display Box w/ 65 gsm applicator F00573206046</t>
  </si>
  <si>
    <t>Analytical - Prep H Totables 50ct w/65gsm applicator F00573206046</t>
  </si>
  <si>
    <t>P58725</t>
  </si>
  <si>
    <t>Proactiv 25ct Wipes CANADA (PA.01627)</t>
  </si>
  <si>
    <t>Analytical - Proactiv 25ct Wipes Canada</t>
  </si>
  <si>
    <t>White, to off-white</t>
  </si>
  <si>
    <t>X351LIQSUB</t>
  </si>
  <si>
    <t>Bottle Filled Assembly (5.1ml Tinted)</t>
  </si>
  <si>
    <t>Analytical - Bottle Filled assembly Tinted 5.1ml/Prevantics</t>
  </si>
  <si>
    <t>X461LIQSUB</t>
  </si>
  <si>
    <t>Bottle Filled Assembly (26ml Tinted)</t>
  </si>
  <si>
    <t>Analytical - Bottle Filled assembly Tinted 26ml/Prevantics</t>
  </si>
  <si>
    <t>TR-11721</t>
  </si>
  <si>
    <t>TR-11722</t>
  </si>
  <si>
    <t>Bottle Filled Assembly (5.1 ml Water)</t>
  </si>
  <si>
    <t>Analytical - BL_NY_Bottle filled Assembly (5.1 ml water)</t>
  </si>
  <si>
    <t>Bottle Filled Assembly (26 ml Water)</t>
  </si>
  <si>
    <t>Analytical - BL_NY_Bottle filled Assembly (26 ml water)</t>
  </si>
  <si>
    <t>2AA592</t>
  </si>
  <si>
    <t>10.00g</t>
  </si>
  <si>
    <t>8BP25300</t>
  </si>
  <si>
    <t>5BU44410</t>
  </si>
  <si>
    <t>Straight Tuck End with 1" Glued Double Header French Style</t>
  </si>
  <si>
    <t>2OP036</t>
  </si>
  <si>
    <t>2OP638</t>
  </si>
  <si>
    <t>2OP138</t>
  </si>
  <si>
    <t xml:space="preserve"> Analytical - Reduced Testing_NY_Can 2OP036               Analytical - Skip Lot Relrase_NY_2OP036</t>
  </si>
  <si>
    <t xml:space="preserve"> Analytical - Reduced Testing_NY_Can 2OP638               Analytical - Skip Lot Relrase_NY_2OP638</t>
  </si>
  <si>
    <t xml:space="preserve"> Analytical - Reduced Testing_NY_Can 2OP138               Analytical - Skip Lot Relrase_NY_2OP138</t>
  </si>
  <si>
    <t>0.140 (refee)</t>
  </si>
  <si>
    <t>P21425</t>
  </si>
  <si>
    <t>Analytical - Proactiv 25ct Wipes US</t>
  </si>
  <si>
    <t>Proactiv 25ct Wipes US (PA.01562)</t>
  </si>
  <si>
    <t>8EP68300</t>
  </si>
  <si>
    <t>2OM9007S3B</t>
  </si>
  <si>
    <t>CVS Health Ultra-Soft Sensitive Cleans. Wipes</t>
  </si>
  <si>
    <t>Analytical - Web_NP9250_12.75</t>
  </si>
  <si>
    <t>12.6875 - 12.8125</t>
  </si>
  <si>
    <t>2OA8101S3B</t>
  </si>
  <si>
    <t>Target Up &amp; Up Flushable Toddler Wipes 144ct</t>
  </si>
  <si>
    <t>Analytical - Web_NP9225_10</t>
  </si>
  <si>
    <t>8AP24200</t>
  </si>
  <si>
    <t>SMS Nonwovens Honeycomb Embossed- 35 gsm - 762 mm</t>
  </si>
  <si>
    <t>759 - 765 mm</t>
  </si>
  <si>
    <t>SMS Nonwovens Honeycomb Embossed- 35 gsm - 953 mm</t>
  </si>
  <si>
    <t>950 - 956 mm</t>
  </si>
  <si>
    <t>SMS Nonwovens Honeycomb Embossed- 35 gsm - 153 mm</t>
  </si>
  <si>
    <t>150 mm - 156 mm</t>
  </si>
  <si>
    <t>2AA592SLI</t>
  </si>
  <si>
    <t>Analytical - Lid_NY_NP7600_22R1</t>
  </si>
  <si>
    <t>2OA9021R</t>
  </si>
  <si>
    <t>Analytical - Web_NP8550_10</t>
  </si>
  <si>
    <t>5QB114IS</t>
  </si>
  <si>
    <t>8NB10800</t>
  </si>
  <si>
    <t>8AP25301</t>
  </si>
  <si>
    <t>6AU56400</t>
  </si>
  <si>
    <t>Analytical - SHIP_NY_32K_100_11.75-9.625-7.688</t>
  </si>
  <si>
    <t>1. Stepan (Elwood, IL)
2. Pilot (Arlington Heights, IL)
3. Lonza, Inc. (Mapleton, IL)</t>
  </si>
  <si>
    <t>50.0 – 54.0</t>
  </si>
  <si>
    <t>6.0 - 9.0 (10% aqueous soln)</t>
  </si>
  <si>
    <t>TR-11731</t>
  </si>
  <si>
    <t>Unilever Simple Wipes Project Springbreak Part 2</t>
  </si>
  <si>
    <t>Analytical - BL_NY_Simple Project Springbreak Part 2</t>
  </si>
  <si>
    <t>4.75 - 5.25</t>
  </si>
  <si>
    <t>2AA632</t>
  </si>
  <si>
    <t>2AP210</t>
  </si>
  <si>
    <t>L' Oreal Vichy Makeup Removing Micellar Cleans Wipes</t>
  </si>
  <si>
    <t>2OA8121R</t>
  </si>
  <si>
    <t>Kidgets Flushable Toddler Wipes</t>
  </si>
  <si>
    <t>Analytical - Web_NP8530_11.5</t>
  </si>
  <si>
    <t>5PB10800</t>
  </si>
  <si>
    <t>6OA9011S32</t>
  </si>
  <si>
    <t>Summer's Eve Sheer Floral Cleansing Cloths</t>
  </si>
  <si>
    <t>Analytical - SHIP_NY_32K_100_12.5-6.5-7</t>
  </si>
  <si>
    <t>Sani-Cloth Plus 160 ct front</t>
  </si>
  <si>
    <t>8JQ89000</t>
  </si>
  <si>
    <t>2OX465ROLL</t>
  </si>
  <si>
    <t>Foil Seal Roll</t>
  </si>
  <si>
    <t>Analytical - Foil Seal Roll</t>
  </si>
  <si>
    <t>COC</t>
  </si>
  <si>
    <t>3OA347</t>
  </si>
  <si>
    <t>Nonwoven Rolls Dispersible Unembossed - 6" width- 65 gsm</t>
  </si>
  <si>
    <t>6OA9010S32</t>
  </si>
  <si>
    <t>Summer's Eve Island Splash Cleansing Cloths</t>
  </si>
  <si>
    <t>8RB11400</t>
  </si>
  <si>
    <t>8AP03600</t>
  </si>
  <si>
    <t>Analytical - Label_NY_NP7200_4.5-4.5</t>
  </si>
  <si>
    <t>6OA9012S32</t>
  </si>
  <si>
    <t>Summer's Eve Simply Sensitive Cleansing Cloths</t>
  </si>
  <si>
    <t>H0008 (1)</t>
  </si>
  <si>
    <t>Fruity Scent</t>
  </si>
  <si>
    <t>H0016 (1)</t>
  </si>
  <si>
    <t>Light Floral Scent</t>
  </si>
  <si>
    <t>3OX465Q</t>
  </si>
  <si>
    <t>Swabstick, Cotton - Tipped</t>
  </si>
  <si>
    <t>Analytical - Swab_NY_Swabstick, Cotton-Tipped</t>
  </si>
  <si>
    <t>5.937+/-0.062" (COA)</t>
  </si>
  <si>
    <t>0.234+/-0.046"  (COA)</t>
  </si>
  <si>
    <t>0.687+/-0.094" (COA)</t>
  </si>
  <si>
    <t>Stick Diameter</t>
  </si>
  <si>
    <t>0.100 +/-0.007"  (COA)</t>
  </si>
  <si>
    <t>U75700</t>
  </si>
  <si>
    <t>Preparation H Wipes Bulk w/65 gsm Applicator F00573055801G</t>
  </si>
  <si>
    <t>Analytical - Prep H Wipes Bulk w/65 gsm Applicator F00573055801G</t>
  </si>
  <si>
    <t>A907S48</t>
  </si>
  <si>
    <t>Preparation H Women's Wipes 48ct w/65 gsm Applicator F00573055940G</t>
  </si>
  <si>
    <t>Analytical - Prep H Women's Wipes 48ct w/65 gsm Applicator F00573055940G</t>
  </si>
  <si>
    <t>6AA8054HSC</t>
  </si>
  <si>
    <t>Grime Boss Hunting Wipes Shipper</t>
  </si>
  <si>
    <t>Analytical - SHIP_NY_32K_150_9.188-8.188-9.25</t>
  </si>
  <si>
    <t>6AA8054TR</t>
  </si>
  <si>
    <t>Analytical - SHIP_NY_32W_250_8.875-7.875-6.5</t>
  </si>
  <si>
    <t>D/C Jointed</t>
  </si>
  <si>
    <t>4AMTT09</t>
  </si>
  <si>
    <t>Medicated Moist Toilet Tissue with Witch Hazel and Bronopol</t>
  </si>
  <si>
    <t>Analytical - BL_NY_Medicated w/Witch Hazel and Bronopol</t>
  </si>
  <si>
    <t>48 - 55%</t>
  </si>
  <si>
    <t>0.08 - 0.12%</t>
  </si>
  <si>
    <t>0.01 - 0.026</t>
  </si>
  <si>
    <t>U65410</t>
  </si>
  <si>
    <t>Preparation H Totables 10ct Singles w/65 gsm applicator F00573055807G</t>
  </si>
  <si>
    <t>Analytical - Prep H Totables 10ct Singles w/65 gsm applicator F00573055807G</t>
  </si>
  <si>
    <t>2OQ9027SLI</t>
  </si>
  <si>
    <t>buybuy BABY Hand &amp; Face Wipes Solo</t>
  </si>
  <si>
    <t>Analytical - Lid_NY_buybuy BABY Hand &amp; Face</t>
  </si>
  <si>
    <t>8OA8026CS</t>
  </si>
  <si>
    <t>Kroger MTT Wipes</t>
  </si>
  <si>
    <t>8OA8026KS</t>
  </si>
  <si>
    <t>8OQ9027CS</t>
  </si>
  <si>
    <t>BuyBuy Baby Hand &amp; Face Wipes</t>
  </si>
  <si>
    <t>8AQ8032RSL</t>
  </si>
  <si>
    <t>6OA9013S32</t>
  </si>
  <si>
    <t>Summer's Eve Aloe Love Cleansing Cloths</t>
  </si>
  <si>
    <t>8OA9022CS</t>
  </si>
  <si>
    <t>Amazon Solimo Fragrance Free Flushable Wipes</t>
  </si>
  <si>
    <t>6OQ451R05</t>
  </si>
  <si>
    <t>5ct Facial 24X Shipper</t>
  </si>
  <si>
    <t>Analytical - SHIP_NY_32K_100_8-5-6.25</t>
  </si>
  <si>
    <t>6OA9016S32</t>
  </si>
  <si>
    <t>8OA8121CS</t>
  </si>
  <si>
    <t>Family Dollar Toddler Wipes</t>
  </si>
  <si>
    <t>8OM9007KS</t>
  </si>
  <si>
    <t>CVS Ultra Soft Sensitive Silky Skin Baby Wipes</t>
  </si>
  <si>
    <t>6OA9009S32</t>
  </si>
  <si>
    <t>Summer's Eve Aloe Love Soft Pack Shipper</t>
  </si>
  <si>
    <t>TR-11689</t>
  </si>
  <si>
    <t>Pond's Hydrate Trial Liquid</t>
  </si>
  <si>
    <t>Analytical - BL_NY_Pond's Hydrate Liquid</t>
  </si>
  <si>
    <t>TR-11733</t>
  </si>
  <si>
    <t>TR-11734</t>
  </si>
  <si>
    <t>Pond's Brighten Trial Liquid</t>
  </si>
  <si>
    <t>Analytical - BL_NY_Pond's Brighten Liquid</t>
  </si>
  <si>
    <t>Pond's Detox Trial Liquid</t>
  </si>
  <si>
    <t>Analytical - BL_NY_Pond's Detox Liquid</t>
  </si>
  <si>
    <t>1.8 - 2.2 (UMA-6371 or NPTM 2004))</t>
  </si>
  <si>
    <t>2OA8026NU</t>
  </si>
  <si>
    <t>Kroger Flushable Wipes 42ct</t>
  </si>
  <si>
    <t>8OA8026F5L</t>
  </si>
  <si>
    <t>Kroger Flushable Wipes Bundle Label</t>
  </si>
  <si>
    <t>Analytical - Label_NY_NP9850_3.5-5</t>
  </si>
  <si>
    <t>8OA8026BBL</t>
  </si>
  <si>
    <t>Analytical - Label_NY_NP9850_3.5-1.625</t>
  </si>
  <si>
    <t>60 - 70 gsm</t>
  </si>
  <si>
    <t>485 - 915 g/in</t>
  </si>
  <si>
    <t>375 - 575g/in</t>
  </si>
  <si>
    <t>2% - 50%</t>
  </si>
  <si>
    <t>15% to 65%</t>
  </si>
  <si>
    <t>U56400</t>
  </si>
  <si>
    <t>Summer's Eve Fresh Cycle 1ct Bulk</t>
  </si>
  <si>
    <t>7B4OX131</t>
  </si>
  <si>
    <t>1-Hydroxyethylidene-1, 1-diphosphonic acid</t>
  </si>
  <si>
    <t>Analytical-Chem_NY_Dequest 2010</t>
  </si>
  <si>
    <t>Italmatch USA Corporation, Corporation Rd. Newport, UK</t>
  </si>
  <si>
    <t>Physical Form</t>
  </si>
  <si>
    <t>Clear Colorless to Pale Yellow Liquid</t>
  </si>
  <si>
    <t>Acetic Acid Odors</t>
  </si>
  <si>
    <t>1.440 - 1.470 @ 20 deg C</t>
  </si>
  <si>
    <t>2.0 Max (1% soln)</t>
  </si>
  <si>
    <t>2OQ9027R</t>
  </si>
  <si>
    <t>buybuy Baby Hand &amp; Face Wipes</t>
  </si>
  <si>
    <t>Analytical - Web_NP8550_12.25</t>
  </si>
  <si>
    <t>Q8007R20SA</t>
  </si>
  <si>
    <t>NNC 20ct Antibac Hands Travel Pack Sub Assembly</t>
  </si>
  <si>
    <t>Analytical - NNC Antibac Sub Assembly</t>
  </si>
  <si>
    <t>M0051 (3)</t>
  </si>
  <si>
    <t>Citrus/Alcohol Scent</t>
  </si>
  <si>
    <t>0.12 - 0.25 (TM434)</t>
  </si>
  <si>
    <t xml:space="preserve">  </t>
  </si>
  <si>
    <t>12.0 - 16.3</t>
  </si>
  <si>
    <t>M0052 (4)</t>
  </si>
  <si>
    <t>Q8008R30SA</t>
  </si>
  <si>
    <t>NNC 30ct Antibac Hands Travel Pack SA</t>
  </si>
  <si>
    <t>Analytical - NNC Antibac Hands Travel SA</t>
  </si>
  <si>
    <t>6PQ89072</t>
  </si>
  <si>
    <t>PDI Sani-Cloth Plus Shipper</t>
  </si>
  <si>
    <t>8OA8026FBL</t>
  </si>
  <si>
    <t>2OA9009SLI</t>
  </si>
  <si>
    <t>Analytical - Lid_NY_Summer's Eve Aloe Love</t>
  </si>
  <si>
    <t>NP7600 2OM814SLI</t>
  </si>
  <si>
    <t>2SB108</t>
  </si>
  <si>
    <t>6DP13872</t>
  </si>
  <si>
    <t>6BP25784</t>
  </si>
  <si>
    <t>6HQ87084</t>
  </si>
  <si>
    <t>5BA347BT</t>
  </si>
  <si>
    <t>Analytical - Lid_NY_Summer's Eve Island Splash</t>
  </si>
  <si>
    <t>2OA9010SLI</t>
  </si>
  <si>
    <t>2OA9011SLI</t>
  </si>
  <si>
    <t>Analytical - Lid_NY_Summer's Eve Sheer Floral</t>
  </si>
  <si>
    <t>2OA9012SLI</t>
  </si>
  <si>
    <t>Analytical - Lid_NY_Summer's Eve Simply Sensitive</t>
  </si>
  <si>
    <t>2OA9013SLI</t>
  </si>
  <si>
    <t>Summer's Eve Aloe Love Cleansing Cloths (Canada)</t>
  </si>
  <si>
    <t>Analytical - Lid_NY_Summer's Eve Aloe Love (Canada)</t>
  </si>
  <si>
    <t>Summer's Eve Simply Sensitive Cleansing Cloths (Canada)</t>
  </si>
  <si>
    <t>Analytical - Lid_NY_Summer's Eve Simply Sensitive (Canada)</t>
  </si>
  <si>
    <t>2OA9016SLI</t>
  </si>
  <si>
    <t>6JQ08472</t>
  </si>
  <si>
    <t>PDI Sani Cloth HB Shipper</t>
  </si>
  <si>
    <t>6OQ22272</t>
  </si>
  <si>
    <t>12ct Large Canister shipper</t>
  </si>
  <si>
    <t>Analytical - SHIP_NY_44K_100_15.188-10.188-15.188</t>
  </si>
  <si>
    <t>Clear to Slightly Yellow Liquid</t>
  </si>
  <si>
    <t>0.115 - 0.125 (TM 434/1001)</t>
  </si>
  <si>
    <t>J123BK</t>
  </si>
  <si>
    <t>Cetaphil Gentle Skin Cleansing Cloths 25ct US Bulk</t>
  </si>
  <si>
    <t>Analytical - Cetaphil Gentle Skin Cleansing</t>
  </si>
  <si>
    <t>U73400</t>
  </si>
  <si>
    <t>Summer's Eve Fresh Cycle 400ct Bulk 65GSM</t>
  </si>
  <si>
    <t>Analytical - Summer's Eve Fresh Cycle 400ct</t>
  </si>
  <si>
    <t>4AP19701</t>
  </si>
  <si>
    <t>Unilever Simple Core Cleansing FF Lotion (Rev. 04/19)</t>
  </si>
  <si>
    <t>Analytical - BL_NY_Unilever Simple Core Cleansing_02</t>
  </si>
  <si>
    <t>3OP081</t>
  </si>
  <si>
    <t>Rolls Flat Spunlaced Nonwoven - 55gsm - 30"</t>
  </si>
  <si>
    <t>Analytical - Applicator_NY_Rolls Flat Spunlaced Nonwoven-55gsm-30"</t>
  </si>
  <si>
    <t>May have residual odor when wet</t>
  </si>
  <si>
    <t>Smooth, free of hard wrinkles and formation uniform with no pattern</t>
  </si>
  <si>
    <t>0.55 - 0.75mm</t>
  </si>
  <si>
    <t>4600 - 5700 g/in</t>
  </si>
  <si>
    <t>1000 - 1600 g/in</t>
  </si>
  <si>
    <t>20% - 30%</t>
  </si>
  <si>
    <t>110 - 130%</t>
  </si>
  <si>
    <t>45" - 47"</t>
  </si>
  <si>
    <t>6EP63884</t>
  </si>
  <si>
    <t>8AP03601</t>
  </si>
  <si>
    <t>8BP13800</t>
  </si>
  <si>
    <t>8CP13801</t>
  </si>
  <si>
    <t>8OX131CK</t>
  </si>
  <si>
    <t>Sani-HyPerCide Germicidal Spray</t>
  </si>
  <si>
    <t>Analytical - Label_NY_NP7200_7.75-5.25</t>
  </si>
  <si>
    <t>8OX13100</t>
  </si>
  <si>
    <t>Sani-HyPerCide Germicidal Spray - Front</t>
  </si>
  <si>
    <t>Analytical - Label_NY_NP7119_3.80-4.82</t>
  </si>
  <si>
    <t>NP7119</t>
  </si>
  <si>
    <t>8OX13101</t>
  </si>
  <si>
    <t>Sani-HyPerCide Germicidal Spray - Back</t>
  </si>
  <si>
    <t>Analytical - Label_NY_NP7118_3.80-4.82</t>
  </si>
  <si>
    <t>NP7118</t>
  </si>
  <si>
    <t>6OX13109</t>
  </si>
  <si>
    <t>RTU Spray Shipper</t>
  </si>
  <si>
    <t>Analytical - SHIP_NY_44K_100_13.875-9.375-12.625</t>
  </si>
  <si>
    <t>6AQ235R25</t>
  </si>
  <si>
    <t>25ct 12X Plastic Tray Shipper</t>
  </si>
  <si>
    <t>Analytical - SHIP_NY_32K_100_14.50-6-7.50</t>
  </si>
  <si>
    <t>Analytical - Costco 4xHH Lemon/Fresh</t>
  </si>
  <si>
    <t>Costco 4X HH Lemon/Fresh 304ct Solo</t>
  </si>
  <si>
    <t>M9024S4</t>
  </si>
  <si>
    <t>2BJ123</t>
  </si>
  <si>
    <t>Analytical - Web_NP8550_11</t>
  </si>
  <si>
    <t>2AA347</t>
  </si>
  <si>
    <t>3OQ228</t>
  </si>
  <si>
    <t>Rolls Embossed Spunlaced Nonwoven - 58gsm 22.8"</t>
  </si>
  <si>
    <t>Analytical-Applicator_NY_Rolls Embossed Spunlaced Nonwoven - 58gsm 22.8"</t>
  </si>
  <si>
    <t>0.82 - 1.07 mm</t>
  </si>
  <si>
    <t>5096 - 7176 g/in</t>
  </si>
  <si>
    <t>1352 - 2392 g/in</t>
  </si>
  <si>
    <t>22.55" - 23.05"</t>
  </si>
  <si>
    <t>3OQ432-S</t>
  </si>
  <si>
    <t>30.25 - 30.75"</t>
  </si>
  <si>
    <t>3OT432-S</t>
  </si>
  <si>
    <t>Rolls Embossed Spunlaced Nonwoven - 58gsm 12.25"</t>
  </si>
  <si>
    <t>3OT705</t>
  </si>
  <si>
    <t>3OT705-F</t>
  </si>
  <si>
    <t>3550 - 6050 g/in</t>
  </si>
  <si>
    <t>1000 - 2000 g/in</t>
  </si>
  <si>
    <t>25ct Facial 6X Horizontal Tray</t>
  </si>
  <si>
    <t>Analytical - Box_NY_0.020CCNB_300_10-5-4.25</t>
  </si>
  <si>
    <t>entered twice in this page</t>
  </si>
  <si>
    <t>6AQ499S25</t>
  </si>
  <si>
    <t>25ct 3X Tray 4X Shipper</t>
  </si>
  <si>
    <t>Analytical - SHIP_NY_40K_100_11.50-8.75-4</t>
  </si>
  <si>
    <t>6OA343S16</t>
  </si>
  <si>
    <t>16ct FEN HY BOOT 56X Shipper</t>
  </si>
  <si>
    <t>Analytical - SHIP_NY_40K_100_12.50-9.50-10.75</t>
  </si>
  <si>
    <t>5OD9033SL100</t>
  </si>
  <si>
    <t>1ct Lens 100X Sleeve</t>
  </si>
  <si>
    <t>Analytical - Box_NY_0.018TBC_200_6.234-3.987-4.594</t>
  </si>
  <si>
    <t>SLEEVE</t>
  </si>
  <si>
    <t>6OM956TR</t>
  </si>
  <si>
    <t>60ct Grime Boss Hands Cap</t>
  </si>
  <si>
    <t>0.61 - 0.67 (NPTM 434/2001)</t>
  </si>
  <si>
    <t>8OQ8111CS</t>
  </si>
  <si>
    <t>Rite Aid Cleansing Towelettes</t>
  </si>
  <si>
    <t>8GQ90101</t>
  </si>
  <si>
    <t>Sani-Cloth Plus 160ct. Canada</t>
  </si>
  <si>
    <t>8EQ90100</t>
  </si>
  <si>
    <t>2OS456</t>
  </si>
  <si>
    <t>Betadine Solution Swabstick</t>
  </si>
  <si>
    <t>2OS123</t>
  </si>
  <si>
    <t>6LQ50772</t>
  </si>
  <si>
    <t>Crosstex Sanitex Plus Shipper</t>
  </si>
  <si>
    <t>Analytical - SHIP_NY_32_201_45.625-39.25-3</t>
  </si>
  <si>
    <t>Tray Cap</t>
  </si>
  <si>
    <t>S45625</t>
  </si>
  <si>
    <t>Betadine 3's Swabsticks 50 Bulk Pack</t>
  </si>
  <si>
    <t xml:space="preserve">Analytical - Betadine 3's Swabsticks </t>
  </si>
  <si>
    <t>1.10 - 1.20
(TM430)</t>
  </si>
  <si>
    <t>Identification A &amp; Identification B (TM 409)</t>
  </si>
  <si>
    <t>TR-11701</t>
  </si>
  <si>
    <t>L'Oreal Experimental CeraVe</t>
  </si>
  <si>
    <t>Analytical - BL_NY_L'Oreal Experimental CeraVe</t>
  </si>
  <si>
    <t>White to Off-White Liquid</t>
  </si>
  <si>
    <t>Unscented - Characteristic</t>
  </si>
  <si>
    <t>5.5 - 7.0</t>
  </si>
  <si>
    <t>0.006 - 0.011 (NPTM397)</t>
  </si>
  <si>
    <t>6AP29484</t>
  </si>
  <si>
    <t>ECOLAB Eco-Wipe Duo Shipper</t>
  </si>
  <si>
    <t>X13101</t>
  </si>
  <si>
    <t>Analytical - Sani-HyPerCide Germicidal</t>
  </si>
  <si>
    <t>3.6 - 3.9</t>
  </si>
  <si>
    <t>0.980 - 1.084</t>
  </si>
  <si>
    <t>Hydrogen Peroxide</t>
  </si>
  <si>
    <t>4.5 - 4.7% (TM 3004)</t>
  </si>
  <si>
    <t>2OQ8110R</t>
  </si>
  <si>
    <t>Rite aid Daylogic Makeup remover Twlts.</t>
  </si>
  <si>
    <t>Analytical - Chem_NY_Bell_Cucumber Extract in Glycerin                                                                     Analytical - Chem_NY_Lipotec_Cucumber Extract in Glycerin</t>
  </si>
  <si>
    <t>Lipotec  (Lewisville, TX) &amp; Bell Flavors  and Fragrances, Inc</t>
  </si>
  <si>
    <t>Colorless to pale yellow (Bell) Colorless to Medium Yellow (Lipotec)</t>
  </si>
  <si>
    <t>Conforms to Standard (Bell)  Characteristics (Lipotec)</t>
  </si>
  <si>
    <t>Clear liquid (Bell)                                            Clear Viscous Liquid (Lipotesc)</t>
  </si>
  <si>
    <t>At 20 deg 1.321 - 1.521 (Bell)   @25deg 1.450 - 1.490 (Lipotec)</t>
  </si>
  <si>
    <t>1.069 - 1.269 (Bell) 1.25 - 1.29 (Lipotec)</t>
  </si>
  <si>
    <t>X13109</t>
  </si>
  <si>
    <t>SLEEVE FOR TRAYM052</t>
  </si>
  <si>
    <t>Analytical - Box_NY_0.020BC_220_10-5.063-4.313</t>
  </si>
  <si>
    <t xml:space="preserve">D/C Glued </t>
  </si>
  <si>
    <t>6OA9048R40</t>
  </si>
  <si>
    <t>40ct BABY 12X SHIPPER</t>
  </si>
  <si>
    <t>Analytical - SHIP_NY_32K_100_12-8-8</t>
  </si>
  <si>
    <t>Analytical - Lid_NY_CVS Health Flushable Cleansing Cloth</t>
  </si>
  <si>
    <t>7O4OD351</t>
  </si>
  <si>
    <t>Analytical-Chem_NY_Benzalkonium Chloride 50%</t>
  </si>
  <si>
    <t>3BM758-F</t>
  </si>
  <si>
    <t>Rolls Embossed Spunlaced Nonwoven - 52gsm -7.5"</t>
  </si>
  <si>
    <t>8AP25300</t>
  </si>
  <si>
    <t>Analytical-Applicator_NY_Rolls Embossed Spunlaced Nonwoven - 52gsm - 7.5"</t>
  </si>
  <si>
    <t>Smooth, free of hard wrinkles, and formation uniform with a big dot pattern</t>
  </si>
  <si>
    <t>8HQ50701</t>
  </si>
  <si>
    <t>Clear liquid, free from Foreign material (FFFM)</t>
  </si>
  <si>
    <t>Identification A - Chloride</t>
  </si>
  <si>
    <t>Identification B - Benzalkonium</t>
  </si>
  <si>
    <t>2AU444</t>
  </si>
  <si>
    <t>4AFCL28</t>
  </si>
  <si>
    <t>Natural Makeup Remover - Night Calming (02/2019)</t>
  </si>
  <si>
    <t>Analytical-BL_NY_Natural MUR Night Calming</t>
  </si>
  <si>
    <t>Floral / Match to Standard</t>
  </si>
  <si>
    <t>4AFCL48</t>
  </si>
  <si>
    <t>Micellar Facial - Ultra Calm (02/2019)</t>
  </si>
  <si>
    <t>Analytical-BL_NY_Micellar Facial-Ultra Calm</t>
  </si>
  <si>
    <t>0.665 - 0.813 (NPTM394)</t>
  </si>
  <si>
    <t>7ACHE70</t>
  </si>
  <si>
    <t>Radiant WS Fragrance</t>
  </si>
  <si>
    <t>Analytical-Chem_NY_Radiant WS Fragrance</t>
  </si>
  <si>
    <t>Match to Standard</t>
  </si>
  <si>
    <t>Clear liquid, free from Foreign material</t>
  </si>
  <si>
    <t>Close match to standard Sample</t>
  </si>
  <si>
    <t>1.0420 - 1.0520</t>
  </si>
  <si>
    <t>1.4650 - 1.4750</t>
  </si>
  <si>
    <t>7ACHE69</t>
  </si>
  <si>
    <t>2CA284R</t>
  </si>
  <si>
    <t>Ultra Calm WS Fragrance</t>
  </si>
  <si>
    <t>Analytical-Chem_NY_Ultra Calm WS Fragrance</t>
  </si>
  <si>
    <t>International Aromatics, Inc. 200 Anderson Ave, Moonachie, NJ 07074</t>
  </si>
  <si>
    <t>Straw Yellow</t>
  </si>
  <si>
    <t>1.0521 - 1.0721</t>
  </si>
  <si>
    <t>6YMC667TR</t>
  </si>
  <si>
    <t>3X Walmart Clubbox Cap</t>
  </si>
  <si>
    <t>Analytical - SHIP_NY_32NA_201_46-36.375-3</t>
  </si>
  <si>
    <t>6OA436TC</t>
  </si>
  <si>
    <t>MTT Dispersible Clubbox Tray Cap</t>
  </si>
  <si>
    <t>Analytical - SHIP_NY_32NA_201_47.25-37.25-3</t>
  </si>
  <si>
    <t>7ACHE68</t>
  </si>
  <si>
    <t>Evening Soothe WS Fragrance</t>
  </si>
  <si>
    <t>Analytical-Chem_NY_Evening Soothe WS Fragrance</t>
  </si>
  <si>
    <t>1.471 - 1.481</t>
  </si>
  <si>
    <t>1.048 - 1.058</t>
  </si>
  <si>
    <t>Total % ADBAC (TM 434)</t>
  </si>
  <si>
    <t>% Ethanol              (TM 323)</t>
  </si>
  <si>
    <t>5.90 - 6.50 %</t>
  </si>
  <si>
    <t>7ACHE67</t>
  </si>
  <si>
    <t>Age Defying WS Fragrance</t>
  </si>
  <si>
    <t>Analytical-Chem_NY_Age Defying WS Fragrance</t>
  </si>
  <si>
    <t>Summer's Eve Fresh Cycle 24ct Z-Fold 10041608000457</t>
  </si>
  <si>
    <t>3OX105F</t>
  </si>
  <si>
    <t>Foam 10.5 mL</t>
  </si>
  <si>
    <t>Analytical-Applicatpr_NY_Foam 10.5ml</t>
  </si>
  <si>
    <t>Foam Edges to be sharp and well defined. No rips or compressed edges allowed</t>
  </si>
  <si>
    <t>8EP68301</t>
  </si>
  <si>
    <t>1.0559 - 1.0759</t>
  </si>
  <si>
    <t>3CM321-G</t>
  </si>
  <si>
    <t>Analytical-Rolls embossed Spunlaced nonwoven-8"</t>
  </si>
  <si>
    <t>Free from hard wrinkles and formation uniform. The embossing pattern is the Falcon pattern with stars, moon and clouds. Embossing to be wound in.</t>
  </si>
  <si>
    <t>57 - 67 gsm</t>
  </si>
  <si>
    <t>0.55 - 0.69mm</t>
  </si>
  <si>
    <t>5OX465LB</t>
  </si>
  <si>
    <t>Poly Liner</t>
  </si>
  <si>
    <t>Analytical - Box_NY_HDPE_407_24-20-16</t>
  </si>
  <si>
    <t>HDPE</t>
  </si>
  <si>
    <t>7ACHE71</t>
  </si>
  <si>
    <t>Fresh Spring Fragrance</t>
  </si>
  <si>
    <t>Analytical-Chem_NY_Fresh Spring Fragrance</t>
  </si>
  <si>
    <t>Symrise, Inc.</t>
  </si>
  <si>
    <t>Clear Liquid, clear of any foreign matter</t>
  </si>
  <si>
    <t>1.4600 - 1.4700</t>
  </si>
  <si>
    <t>1.0350 - 1.0450</t>
  </si>
  <si>
    <t>7ACHE57P</t>
  </si>
  <si>
    <t>Aromatic Chamomile Extract Blend (N37329-WS)</t>
  </si>
  <si>
    <t>Analytical-Chem_NY_Aromatic Chamomile Extract Blend</t>
  </si>
  <si>
    <t>Characteristic - Match Standard</t>
  </si>
  <si>
    <t>Characteristic - Match standard</t>
  </si>
  <si>
    <t>Clear to slightly Hazy liquid</t>
  </si>
  <si>
    <t>1.4094 - 1.4294</t>
  </si>
  <si>
    <t>1.104 - 1.124</t>
  </si>
  <si>
    <t>6OX46500</t>
  </si>
  <si>
    <t>Shipper - Project X (5.1 mL, 10.5 mL &amp; 26 mL)</t>
  </si>
  <si>
    <t>Analytical - SHIP_NY_32K_100_23.688-15.688-7.500</t>
  </si>
  <si>
    <t>Shipper</t>
  </si>
  <si>
    <t>5OX10500</t>
  </si>
  <si>
    <t>Shelf Carton - Project X (5.1 mL &amp; 10.5 mL)</t>
  </si>
  <si>
    <t>≤ 100 ug/mL
(Part I - limit of p-Chloroaniline)
Conforms to USP
Total ≤ 3.0%
(Part II – Total Impurities)    Total Impurities part II (See list in the specs)</t>
  </si>
  <si>
    <t>L 'Oreal Vichy Cleansing Wipes S2842401 - 25ct</t>
  </si>
  <si>
    <t>TR-11736</t>
  </si>
  <si>
    <t>Prep H Cleansing &amp; Cooling wipes Bulk solution</t>
  </si>
  <si>
    <t>Analytical - BL_NY_Prep H Cleansing &amp; Cooling wipes Bulk</t>
  </si>
  <si>
    <t>U23250</t>
  </si>
  <si>
    <t>Preparation H Wipes Bulk Canada w/65 gsm Applicator F00573049002</t>
  </si>
  <si>
    <t>Analytical - Prep H Wipes Bulk w/65 gsm Applicator F00573049002</t>
  </si>
  <si>
    <t>2AA630B</t>
  </si>
  <si>
    <t>PDI NNC Baby Wipes Unscented 80ct</t>
  </si>
  <si>
    <t>Analytical - Bottle, 10.5ml</t>
  </si>
  <si>
    <t>Bottle, 10.5ml</t>
  </si>
  <si>
    <t>2OX105B</t>
  </si>
  <si>
    <t>3.930 - 3.970"</t>
  </si>
  <si>
    <t>0.515 - 0.525" (ID at Flange)</t>
  </si>
  <si>
    <t>0.643 - 0.653"</t>
  </si>
  <si>
    <t>3OX105H</t>
  </si>
  <si>
    <t>Handle, 10.5mL</t>
  </si>
  <si>
    <t>Analytical - Handle, 10.5 ml</t>
  </si>
  <si>
    <t>4.173"- 4.213"</t>
  </si>
  <si>
    <t>0.756"-0.762"</t>
  </si>
  <si>
    <t>8IQ50700</t>
  </si>
  <si>
    <t>Crosstex Sanitex PLUS 160ct</t>
  </si>
  <si>
    <t>8AP24301</t>
  </si>
  <si>
    <t>8AP24300</t>
  </si>
  <si>
    <t>6BP24684</t>
  </si>
  <si>
    <t>Sani-Cloth Bleach Shipper</t>
  </si>
  <si>
    <t>2OB963</t>
  </si>
  <si>
    <t>Tender - After Bite Wipe</t>
  </si>
  <si>
    <t>4OB96301</t>
  </si>
  <si>
    <t>Tender After Bite with 5% Sodium Bicarbonate (C/S)</t>
  </si>
  <si>
    <t>6OS12350</t>
  </si>
  <si>
    <t>Betadine Solution Swabstick Shipper</t>
  </si>
  <si>
    <t>Analytical - SHIP_NY_32K_100_11.625-6.5-5.938</t>
  </si>
  <si>
    <t>6OS45625</t>
  </si>
  <si>
    <t>Analytical - SHIP_NY_32K_100_6.875-6.5-5.938</t>
  </si>
  <si>
    <t>X105LIQSUB</t>
  </si>
  <si>
    <t>10.5mL Clear Bottle Filled Assembly: A component of 10.5 mL Applicator Clear, Swab</t>
  </si>
  <si>
    <t>Analytical - Bottle Filled assembly Clear 10.5ml/Prevantics</t>
  </si>
  <si>
    <t>Conform to Standard
(TM 370/TM 386/TM 3002)</t>
  </si>
  <si>
    <t>Conform to Standard
(TM 371/TM 386)</t>
  </si>
  <si>
    <t>3.05 - 3.47%
(TM 370/TM 386/TM 3002)</t>
  </si>
  <si>
    <t>66.5% -73.5%
(TM 371/TM 386)</t>
  </si>
  <si>
    <t>X810LIQSUB</t>
  </si>
  <si>
    <t>10.5mL Tinted Bottle Filled Assembly: A component of 10.5 mL Applicator Tinted, Swab</t>
  </si>
  <si>
    <t>Analytical - Bottle Filled assembly Tinted 10.5ml/Prevantics</t>
  </si>
  <si>
    <t>66.5% -73.5%
(TM 371)</t>
  </si>
  <si>
    <t>3.05 - 3.47%
(TM 3002)</t>
  </si>
  <si>
    <t>Conform to Standard
(TM 3002)</t>
  </si>
  <si>
    <t>2OX131RBTL</t>
  </si>
  <si>
    <t>32oz White HDPE Spray Bottle, 28/400 Ratchet Neck</t>
  </si>
  <si>
    <t>Analytical -  canister _32oz White HDPE Spray Bottle, 28/400 Ratchet Neck</t>
  </si>
  <si>
    <t>2.869 - 2.989"</t>
  </si>
  <si>
    <t>9.039"</t>
  </si>
  <si>
    <t>9.159"</t>
  </si>
  <si>
    <t>4.644 - 4.804"</t>
  </si>
  <si>
    <t>56 gms</t>
  </si>
  <si>
    <t>60 gms</t>
  </si>
  <si>
    <t>0.4 - 0.43"</t>
  </si>
  <si>
    <t>S12350</t>
  </si>
  <si>
    <t>Betadine 1's Swabsticks 200 Bulk Pack</t>
  </si>
  <si>
    <t xml:space="preserve">Analytical - Betadine 1's Swabsticks </t>
  </si>
  <si>
    <t>Analytical-Chem_NY_Tender After Bite</t>
  </si>
  <si>
    <t>None (Clear)</t>
  </si>
  <si>
    <t>Ammonia-odor</t>
  </si>
  <si>
    <t>1.00 - 1.06</t>
  </si>
  <si>
    <t>9.5 - 11.5</t>
  </si>
  <si>
    <t>6AP26384</t>
  </si>
  <si>
    <t>2OD029</t>
  </si>
  <si>
    <t>Color &amp; Co. Stain Eraser Color-Removing Wipe</t>
  </si>
  <si>
    <t>TR-11747</t>
  </si>
  <si>
    <t>Unilever Simple Springbreak Liquid Version 3</t>
  </si>
  <si>
    <t>Analytical - BL_NY_Unilever simple springbreak</t>
  </si>
  <si>
    <t>Characteristic (fragrance free)</t>
  </si>
  <si>
    <t>Opalescent liquid</t>
  </si>
  <si>
    <t>0.45 - 0.55% (NPTM 395)</t>
  </si>
  <si>
    <t>TR-11758</t>
  </si>
  <si>
    <t>Unilever Simple Springbreak Liquid Version 4</t>
  </si>
  <si>
    <t>Analytical - BL_NY_Unilever simple springbreak 4</t>
  </si>
  <si>
    <t>4.75 - 5.1</t>
  </si>
  <si>
    <t>2RB114X</t>
  </si>
  <si>
    <t>A318R24SA</t>
  </si>
  <si>
    <t>CB Fleet 24ct Simply Summer's Eve Coconut Water</t>
  </si>
  <si>
    <t>Analytical - Summer's Eve Coconut Water_02</t>
  </si>
  <si>
    <t>2BM466R</t>
  </si>
  <si>
    <t>Analytical - Web_NP8595_16.25</t>
  </si>
  <si>
    <t>U65614</t>
  </si>
  <si>
    <t>Summer's Eve Fresh Cycle 1ct with 65 GSM Applicator 10041608000440</t>
  </si>
  <si>
    <t>A65624</t>
  </si>
  <si>
    <t>Summer's Eve Fresh Cycle 24ct Z-Fold with 65GSM Applicator 10041608000457</t>
  </si>
  <si>
    <t>Analytical - Summer's Eve Fresh Cycle 24ct</t>
  </si>
  <si>
    <t>8KQ89001</t>
  </si>
  <si>
    <t>PDI Sani-Cloth Plus Back</t>
  </si>
  <si>
    <t>2OA8121SLI</t>
  </si>
  <si>
    <t>Kidgets Flushable Toddler Wipes Solo</t>
  </si>
  <si>
    <t>Analytical - Lid_NY_Kidgets Flushable Toddler</t>
  </si>
  <si>
    <t>See on shipper spredshhet</t>
  </si>
  <si>
    <t>Analytical - Box_NY_40W_14.875-5.625-7.125</t>
  </si>
  <si>
    <t>Cetaphil Gentle Skin Cleansing Cloths US - 25 count (088283)</t>
  </si>
  <si>
    <t>Carton</t>
  </si>
  <si>
    <t>5BA323BX</t>
  </si>
  <si>
    <t>Target Medicated Wipes 96ct Box</t>
  </si>
  <si>
    <t>8AA8032BBL</t>
  </si>
  <si>
    <t>Equate Beauty Original Clean Bundle Back</t>
  </si>
  <si>
    <t>Analytical - Label_NY_NP9851_3.5-3.5</t>
  </si>
  <si>
    <t>5OM9029BT</t>
  </si>
  <si>
    <t>Analytical - Box_NY_0.020CCNB_300_9.625-3-6</t>
  </si>
  <si>
    <t>TR-11755</t>
  </si>
  <si>
    <t>Ponds Wipes Juice Hydrate-Euxyl Preservative</t>
  </si>
  <si>
    <t>Analytical - BL_NY_Ponds Wipes Juice Hydrate-Euxyl Preservative</t>
  </si>
  <si>
    <t>TR-11756</t>
  </si>
  <si>
    <t>Ponds Wipes Juice Brighten-Euxyl Preservative</t>
  </si>
  <si>
    <t>Analytical - BL_NY_Ponds Wipes Juice Brighten-Euxyl Preservative</t>
  </si>
  <si>
    <t>TR-11757</t>
  </si>
  <si>
    <t>Ponds Wipes Juice Soothe-Euxyl Preservative</t>
  </si>
  <si>
    <t>Analytical - BL_NY_Ponds Wipes Juice Soothe-Euxyl Preservative</t>
  </si>
  <si>
    <t>Natural Baby Solution - 40X Concentrate</t>
  </si>
  <si>
    <t>Analytical - BL_NY_Natural Baby Solution-40X Concentrate</t>
  </si>
  <si>
    <t>11.20 - 12.60</t>
  </si>
  <si>
    <t>17.86 - 20.68 (TM 395)</t>
  </si>
  <si>
    <t>TR-11739</t>
  </si>
  <si>
    <t>Unilever Deodorant Dove Green Tea &amp; Cucumber</t>
  </si>
  <si>
    <t>Analytical - BL_NY_Unilever Deodorant Dove Green Tea &amp; Cucumber</t>
  </si>
  <si>
    <t>Characteristic (Cucumber / Sweet Scent)</t>
  </si>
  <si>
    <t>0.45 - 0.55%w/w (TM 395)</t>
  </si>
  <si>
    <t>TR-11740</t>
  </si>
  <si>
    <t>Unilever Deodorant Dove Men's Care Active &amp; Fresh</t>
  </si>
  <si>
    <t>Analytical - BL_NY_Unilever Deodorant Dove Men's Care Active &amp; Fresh</t>
  </si>
  <si>
    <t>Characteristic (Fresh Scent)</t>
  </si>
  <si>
    <t>TR-11761</t>
  </si>
  <si>
    <t>Unilever Deodorant Fragrance Free Formula</t>
  </si>
  <si>
    <t>Analytical - BL_NY_Unilever Deodorant Fragrance Free Formula</t>
  </si>
  <si>
    <t>Characteristic (Fragrance Free)</t>
  </si>
  <si>
    <t>NP3860</t>
  </si>
  <si>
    <t>Web</t>
  </si>
  <si>
    <t>Analytical - Web_NP3860</t>
  </si>
  <si>
    <t>34.0 - 34.9 (NPTM 3004)</t>
  </si>
  <si>
    <t>2OM9017SL</t>
  </si>
  <si>
    <t>Blue Solo Lid w/Kirkland Debossing</t>
  </si>
  <si>
    <t>Analytical - Lid_NY_Blue Solo Lid w/kirkland Debossing</t>
  </si>
  <si>
    <t>Blue 7466C</t>
  </si>
  <si>
    <t>0.043 - 0.050                    0.034 - 0.048 (stability)</t>
  </si>
  <si>
    <t>Analytical - No-Rinse sanitizing_01                               Analytical - Stability_No-Rinse Sanitizing Multi-surface wipes</t>
  </si>
  <si>
    <t>Analytical - No-Rinse sanitizing_02                                 Analytical - Stability_No-Rinse Sanitizing Multi-surface wipes_02</t>
  </si>
  <si>
    <t>0.046 - 0.054                    0.036 - 0.050 (stability)</t>
  </si>
  <si>
    <t>Analytical - No-Rinse sanitizing_03                               Analytical - Stability_No-Rinse Sanitizing Multi-surface wipes_03</t>
  </si>
  <si>
    <t>Analytical - Sterile_Wipe_01A                     Analytical - Stability_Sterile_Wipe_01A</t>
  </si>
  <si>
    <t>Analytical - Sani_01A                                    Analytical - Stability_Sani_01A</t>
  </si>
  <si>
    <t>65.9 +/- 3.3 
(TM314)                60.0 - 69.2 (Stability)</t>
  </si>
  <si>
    <t>0.856 - 0.896 (Stability)</t>
  </si>
  <si>
    <t>Analytical - Screen cleaning_01                               Analytical - Stability_Screen Cleaning_01</t>
  </si>
  <si>
    <t>62.6- 69.2                     60.0 - 72.4 (stability)</t>
  </si>
  <si>
    <t>0.12-0.22 (TM 434/1001)                                      0.10  - 0.24 (stability)</t>
  </si>
  <si>
    <t>Analytical - BZKCitrus_01M Analytical - Stability_40ct BZK Citrus_01M</t>
  </si>
  <si>
    <t>H12880</t>
  </si>
  <si>
    <t>CVS Hand Sanitizing Packet Bulk Case</t>
  </si>
  <si>
    <t xml:space="preserve">Analytical - CVS Hand </t>
  </si>
  <si>
    <t>Specs rev 2.0 Removed analytical test</t>
  </si>
  <si>
    <t>Conform to Standard
(TM 371/TM 3002)</t>
  </si>
  <si>
    <t>3.05 - 3.47%
(TM 371/TM 3002)</t>
  </si>
  <si>
    <t>66.5% -73.5%
(TM 371/TM 3002)</t>
  </si>
  <si>
    <t>Conform to Standard
(TM 370/TM 386/TM 371/TM 3002)</t>
  </si>
  <si>
    <t>3.05 - 3.47%
(TM 370/TM 386/TM 371/ TM 3002)</t>
  </si>
  <si>
    <t>66.5% -73.5%
(TM 371/TM 386/TM 370/TM 3002)</t>
  </si>
  <si>
    <t>Package Integrity (1-P-QM-WI -9034982/visual))</t>
  </si>
  <si>
    <t xml:space="preserve">5.0 gram Sterile PDI Lube Jelly II </t>
  </si>
  <si>
    <t>Analytical - Lube_Jelly_01A  Analytical - Stability_Lube_Jelly_01A</t>
  </si>
  <si>
    <t xml:space="preserve">Pass </t>
  </si>
  <si>
    <t xml:space="preserve">200,000-600,000
(Spindle #5 @ 0.5 rpm) </t>
  </si>
  <si>
    <t>Analytical - Sani_01A Analytical - Stability_Sani_01A</t>
  </si>
  <si>
    <t>Analytical - BZK_01A Analytical - Stability_BZK_01A</t>
  </si>
  <si>
    <t>PDI Antiseptic Towlettes</t>
  </si>
  <si>
    <t>Spec rev 9.0</t>
  </si>
  <si>
    <t>0.18 - 0.25 
(TM434)                            0.10 - 0.25 (Stability)</t>
  </si>
  <si>
    <t>66.5 - 73.5
(TM314)                63.0 - 77.0 (stability)</t>
  </si>
  <si>
    <t>Analytical - Alc_Prep_02C Analytical - Stability_Alc_Prep_02C</t>
  </si>
  <si>
    <t>68.0 – 72.0 (TM323/1002) 65.0 - 72.0 (stability)</t>
  </si>
  <si>
    <t>8OX351HL</t>
  </si>
  <si>
    <t>Prevantics-OR 5.1mL Orange Tint Handle Label</t>
  </si>
  <si>
    <t>Analytical - Label_NY_NP9005_2.375-2.25</t>
  </si>
  <si>
    <t>NP9005</t>
  </si>
  <si>
    <t xml:space="preserve">PDI STING RELIEF 4.5"\5115                    </t>
  </si>
  <si>
    <t xml:space="preserve">PDI PVP SW1 11.5"/3870                        </t>
  </si>
  <si>
    <t xml:space="preserve">PDI NAIL POL REM 4.5"/5115                    </t>
  </si>
  <si>
    <t xml:space="preserve">PDI ALC LG NP5410/6"                          </t>
  </si>
  <si>
    <t xml:space="preserve">PDI PVP SCR 1'S 11.5"/3870                    </t>
  </si>
  <si>
    <t xml:space="preserve">PDI SANI CLOTH SUPER 8.5/NP-5115              </t>
  </si>
  <si>
    <t>PDI ANTISEPT BZK 4.5"/5410</t>
  </si>
  <si>
    <t xml:space="preserve">PDI PVP SWB 3 11.5"/3870                      </t>
  </si>
  <si>
    <t xml:space="preserve">PDI LUBE 2.7G 6"/3870                         </t>
  </si>
  <si>
    <t xml:space="preserve">PDI LUBE JELLY 5G 8.5/3870                    </t>
  </si>
  <si>
    <t xml:space="preserve">PRO ADVANTAGE ALCO 8"/5410                    </t>
  </si>
  <si>
    <t xml:space="preserve">PROADV STRL ALCHL 5410/8"                     </t>
  </si>
  <si>
    <t xml:space="preserve">CVS STERILE SALINE 6"/3870                    </t>
  </si>
  <si>
    <t xml:space="preserve">AVON NAIL POLISH REMOVER 6"/NP-5115           </t>
  </si>
  <si>
    <t xml:space="preserve">LIFEBRAND TRAV WIP4.5/5115                    </t>
  </si>
  <si>
    <t xml:space="preserve">J&amp;J COOLWIPES 7.5" NP5115                     </t>
  </si>
  <si>
    <t>BZK CANADA 4.5"/5410</t>
  </si>
  <si>
    <t xml:space="preserve">SOOTHE WIPES 7.5" NP5115                      </t>
  </si>
  <si>
    <t xml:space="preserve">NNC LENS CLNG WIPES 1 CT 4.5"/5115            </t>
  </si>
  <si>
    <t xml:space="preserve">WALGRNS ULTRA A/B 4.5/5115                    </t>
  </si>
  <si>
    <t xml:space="preserve">CRYST VISION LENS NP-5115/4.5"                </t>
  </si>
  <si>
    <t xml:space="preserve">WALGREENS LENS 4.5"/5115                      </t>
  </si>
  <si>
    <t xml:space="preserve">BRITE 'N SHINE ELECTRONIC WIPE 4.5"/NP-5115   </t>
  </si>
  <si>
    <t xml:space="preserve">LIFE BRANDS LENS CLEAN WIPE 4.5"/5115         </t>
  </si>
  <si>
    <t xml:space="preserve">DUST-OFF ANTI STAT MONITOR WIPES 4.5"/5115    </t>
  </si>
  <si>
    <t xml:space="preserve">CVS HAND SANITZ 7.5"/5115                     </t>
  </si>
  <si>
    <t xml:space="preserve">SANI HANDS KIDS 7.5"/5115                     </t>
  </si>
  <si>
    <t xml:space="preserve">CVS CLNG CLTHS 7.5 / 5115                     </t>
  </si>
  <si>
    <t xml:space="preserve">LIFEBRAND FEM CLN 5115/7.5                    </t>
  </si>
  <si>
    <t xml:space="preserve">NEUT DP CLN SPRT 7.5"/3450                    </t>
  </si>
  <si>
    <t xml:space="preserve">WETNAP MAKEUP REM 7.5/5115                    </t>
  </si>
  <si>
    <t xml:space="preserve">PDI SANI-CLOTH AF 6"/5116                     </t>
  </si>
  <si>
    <t xml:space="preserve">HYGEA PREMIUM M/P CLOTHS 60CT 16.25"/NP 8535  </t>
  </si>
  <si>
    <t>STAPLES SUSTAINABLE EARTH CLOTHS NP 8535</t>
  </si>
  <si>
    <t xml:space="preserve">AVON MAKEUP REMVR 12"/8508                    </t>
  </si>
  <si>
    <t xml:space="preserve">NEUT. HYDRATING 12.2"/8512                    </t>
  </si>
  <si>
    <t xml:space="preserve">NEUT HYD CANADA 12.2/8512                     </t>
  </si>
  <si>
    <t xml:space="preserve">DEFACING 15.5X3.25/3860                       </t>
  </si>
  <si>
    <t xml:space="preserve">CHG DEFACING 12.5X1.75/3860                   </t>
  </si>
  <si>
    <t xml:space="preserve">PDI SANI-CLOTH AF 8.5"/5116                   </t>
  </si>
  <si>
    <t xml:space="preserve">GRIME BOSS HND CLNSG 1CT/9" NP5116            </t>
  </si>
  <si>
    <t xml:space="preserve">PDI PVP DUO 11.5" / 3870                      </t>
  </si>
  <si>
    <t>Prep H Web</t>
  </si>
  <si>
    <t xml:space="preserve">Neutrogena Deep Clean Make-up Remover </t>
  </si>
  <si>
    <t xml:space="preserve">CHG OEM SWAB 5"/3860                          </t>
  </si>
  <si>
    <t xml:space="preserve">DUANE READE ALC. 4"/5115U                     </t>
  </si>
  <si>
    <t xml:space="preserve">J&amp;J CLEANSNG WIP 4.5"/5115                    </t>
  </si>
  <si>
    <t xml:space="preserve">ELECTRNC PKTS 5115U/4.5                       </t>
  </si>
  <si>
    <t xml:space="preserve">J&amp;J CDA COOLWIPE 7.5"/5115                    </t>
  </si>
  <si>
    <t xml:space="preserve">SANI PRO SANI HANDS FOR KIDS NP-5115/4.5"     </t>
  </si>
  <si>
    <t xml:space="preserve">CVS ANTI-BAC 6"/5115                          </t>
  </si>
  <si>
    <t xml:space="preserve">SFWAY HAND SANIT 7.5/5115                     </t>
  </si>
  <si>
    <t xml:space="preserve">HYGEA MUTLI PURP WSHCLTH 96 COUNT 18"/NP-8535 </t>
  </si>
  <si>
    <t xml:space="preserve">TARGET 20CT A/B 6.25"/8508                    </t>
  </si>
  <si>
    <t xml:space="preserve">CHG MAXI OEM 15.5"/3860                       </t>
  </si>
  <si>
    <t xml:space="preserve">CHLORASCRUB SWABSTICK 3885                    </t>
  </si>
  <si>
    <t xml:space="preserve">CHLORASCRUB MAXI  3885                        </t>
  </si>
  <si>
    <t xml:space="preserve">PREP H TOTABLES 1CT 7.5/5115                  </t>
  </si>
  <si>
    <t xml:space="preserve">KIRKLAND SANI HH 9"/5116                      </t>
  </si>
  <si>
    <t xml:space="preserve">SHOPRITE ALC 4" NP5115                        </t>
  </si>
  <si>
    <t xml:space="preserve">McKESSON ALCO STER 8"/5410                    </t>
  </si>
  <si>
    <t xml:space="preserve">PDI STRL ALC 8-UP 8"/5410                     </t>
  </si>
  <si>
    <t xml:space="preserve">McKESSON ALCO 8"/5410                         </t>
  </si>
  <si>
    <t>McKESSON ALCO LG 6/5410</t>
  </si>
  <si>
    <t xml:space="preserve">DUST-OFF ANTIBACTERIAL WIPES 4.5"/5115        </t>
  </si>
  <si>
    <t xml:space="preserve">SANI-HANDS ALC 4.5/5115                       </t>
  </si>
  <si>
    <t xml:space="preserve">CVS ANTI-BAC 6"/5116                          </t>
  </si>
  <si>
    <t xml:space="preserve">CHG COMPACT SWB 8"/3860                       </t>
  </si>
  <si>
    <t xml:space="preserve">CHLD MD.SALIWIPW 4.5"/3870                    </t>
  </si>
  <si>
    <t xml:space="preserve">THERMO-SAN CLEAN 8"/5410                      </t>
  </si>
  <si>
    <t xml:space="preserve">PDI SANI BLEACH 6" 3895                       </t>
  </si>
  <si>
    <t xml:space="preserve">PDI SANI CLOTH + 6"/3895                      </t>
  </si>
  <si>
    <t xml:space="preserve">PDI CAST SOAP 7"/5130                         </t>
  </si>
  <si>
    <t xml:space="preserve">PDI SANI BLEACH 8.5" 3895                     </t>
  </si>
  <si>
    <t xml:space="preserve">FISHER STERILE ALC 5410/8"                    </t>
  </si>
  <si>
    <t xml:space="preserve">CHLORASCRUB SWAB 5114/5"                      </t>
  </si>
  <si>
    <t xml:space="preserve">PDI SEECLEAR 4.5/5115                         </t>
  </si>
  <si>
    <t xml:space="preserve">WALMART VISION 4.5/5115                       </t>
  </si>
  <si>
    <t>PDI CLEANS  4.5"/5410</t>
  </si>
  <si>
    <t>PDI NNC TWLT 4.5"/NP5410</t>
  </si>
  <si>
    <t>PDI CASTILE 4.5"/NP5410</t>
  </si>
  <si>
    <t xml:space="preserve">SANI HANDS PROF 4.5"/5115                     </t>
  </si>
  <si>
    <t xml:space="preserve">E-Z-EM MAMMO 6"/5115                          </t>
  </si>
  <si>
    <t xml:space="preserve">SANI HANDS PROF 7.5"/5115                     </t>
  </si>
  <si>
    <t xml:space="preserve">HYGEA ADULT WIPE 60 COUNT 16"/NP-8535         </t>
  </si>
  <si>
    <t xml:space="preserve">CHG OEM SWABSTK 12.5"/3860                    </t>
  </si>
  <si>
    <t xml:space="preserve">CHG COMPACT SW 8"/3860                        </t>
  </si>
  <si>
    <t xml:space="preserve">PDI ALCO 8-UP NP5410/8"                       </t>
  </si>
  <si>
    <t xml:space="preserve">PDI IO-GONE 4.5"/5115                         </t>
  </si>
  <si>
    <t xml:space="preserve">ORIGINAL W/N 4.5"/5410                        </t>
  </si>
  <si>
    <t xml:space="preserve">NNC LENS CL 4.5"/5115                         </t>
  </si>
  <si>
    <t>McKESSON BZK ANTI 4.5/5410</t>
  </si>
  <si>
    <t xml:space="preserve">PDI HYGIENIC 4.5"/5115                        </t>
  </si>
  <si>
    <t xml:space="preserve">PDI ALCO PREP 4"/5115                         </t>
  </si>
  <si>
    <t xml:space="preserve">PDI PVP IODINE LG 6/3870                      </t>
  </si>
  <si>
    <t xml:space="preserve">PDI ALC STER LG 6"/5410                       </t>
  </si>
  <si>
    <t xml:space="preserve">PDI OB TWLT 4.5"/5115                         </t>
  </si>
  <si>
    <t xml:space="preserve">PDI SANI CLTH SUPER 6"/NP-5115                </t>
  </si>
  <si>
    <t xml:space="preserve">PDI ALCO SWB3 11.5"/5130                      </t>
  </si>
  <si>
    <t xml:space="preserve">UNIPATCH CLEAN COTE 5115U/4.5                 </t>
  </si>
  <si>
    <t xml:space="preserve">PDI STERILE WIPES 6"/3870                     </t>
  </si>
  <si>
    <t xml:space="preserve">PDI HYGEA OB TWLT 5115U/4.5"                  </t>
  </si>
  <si>
    <t xml:space="preserve">PDI L/G SWB3'S 11.5"/5130                     </t>
  </si>
  <si>
    <t xml:space="preserve">PDI TINC BENZOIN SWAB 1 11.5" NP-5130         </t>
  </si>
  <si>
    <t xml:space="preserve">PDI ADHESIVE RMVR 4"/5410                     </t>
  </si>
  <si>
    <t xml:space="preserve">PDI PVP PREP PAD 4.5"/3870                    </t>
  </si>
  <si>
    <t xml:space="preserve">AFTER BITE STING RELIEF 4.5"/5115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</si>
</sst>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numFmt numFmtId="165" formatCode="mm/dd/yy;@"/>
    <numFmt numFmtId="166" formatCode="0.000"/>
    <numFmt numFmtId="167" formatCode="0.0"/>
    <numFmt numFmtId="168" formatCode="0.0000"/>
  </numFmts>
  <fonts count="74" x14ac:knownFonts="1">
    <font>
      <sz val="11"/>
      <color theme="1"/>
      <name val="Franklin Gothic Book"/>
      <family val="2"/>
      <scheme val="minor"/>
    </font>
    <font>
      <b/>
      <sz val="11"/>
      <color indexed="8"/>
      <name val="Calibri"/>
      <family val="2"/>
    </font>
    <font>
      <b/>
      <sz val="9"/>
      <color indexed="8"/>
      <name val="Arial"/>
      <family val="2"/>
    </font>
    <font>
      <sz val="9"/>
      <color indexed="8"/>
      <name val="Arial"/>
      <family val="2"/>
    </font>
    <font>
      <sz val="9"/>
      <color theme="1"/>
      <name val="Arial"/>
      <family val="2"/>
    </font>
    <font>
      <b/>
      <sz val="9"/>
      <color theme="1"/>
      <name val="Franklin Gothic Book"/>
      <family val="2"/>
      <scheme val="minor"/>
    </font>
    <font>
      <sz val="9"/>
      <color theme="1"/>
      <name val="Franklin Gothic Book"/>
      <family val="2"/>
      <scheme val="minor"/>
    </font>
    <font>
      <sz val="9"/>
      <name val="Franklin Gothic Book"/>
      <family val="2"/>
      <scheme val="minor"/>
    </font>
    <font>
      <b/>
      <sz val="9"/>
      <color indexed="8"/>
      <name val="Franklin Gothic Book"/>
      <family val="2"/>
      <scheme val="minor"/>
    </font>
    <font>
      <sz val="10"/>
      <color indexed="8"/>
      <name val="Calibri"/>
      <family val="2"/>
    </font>
    <font>
      <sz val="10"/>
      <name val="Calibri"/>
      <family val="2"/>
    </font>
    <font>
      <b/>
      <sz val="9"/>
      <color indexed="8"/>
      <name val="Calibri"/>
      <family val="2"/>
    </font>
    <font>
      <sz val="9"/>
      <color indexed="8"/>
      <name val="Calibri"/>
      <family val="2"/>
    </font>
    <font>
      <b/>
      <sz val="9"/>
      <color indexed="8"/>
      <name val="Calibri"/>
      <family val="2"/>
    </font>
    <font>
      <b/>
      <sz val="10"/>
      <color indexed="8"/>
      <name val="Calibri"/>
      <family val="2"/>
    </font>
    <font>
      <b/>
      <sz val="10"/>
      <color indexed="8"/>
      <name val="Calibri"/>
      <family val="2"/>
    </font>
    <font>
      <sz val="9"/>
      <color indexed="8"/>
      <name val="Franklin Gothic Book"/>
      <family val="2"/>
      <scheme val="minor"/>
    </font>
    <font>
      <sz val="9"/>
      <color rgb="FF9C6500"/>
      <name val="Franklin Gothic Book"/>
      <family val="2"/>
      <scheme val="minor"/>
    </font>
    <font>
      <sz val="10"/>
      <color theme="1"/>
      <name val="Franklin Gothic Book"/>
      <family val="2"/>
      <scheme val="minor"/>
    </font>
    <font>
      <sz val="11"/>
      <color rgb="FF000000"/>
      <name val="Franklin Gothic Book"/>
      <family val="2"/>
      <scheme val="minor"/>
    </font>
    <font>
      <sz val="10"/>
      <color rgb="FFFF0000"/>
      <name val="Calibri"/>
      <family val="2"/>
    </font>
    <font>
      <sz val="10"/>
      <color indexed="8"/>
      <name val="Franklin Gothic Book"/>
      <family val="2"/>
      <scheme val="minor"/>
    </font>
    <font>
      <i/>
      <sz val="9"/>
      <color indexed="8"/>
      <name val="Franklin Gothic Book"/>
      <family val="2"/>
      <scheme val="minor"/>
    </font>
    <font>
      <sz val="10"/>
      <color theme="1"/>
      <name val="Calibri"/>
      <family val="2"/>
    </font>
    <font>
      <sz val="9"/>
      <color indexed="8"/>
      <name val="Arial"/>
      <family val="2"/>
    </font>
    <font>
      <sz val="11"/>
      <color rgb="FFFF0000"/>
      <name val="Franklin Gothic Book"/>
      <family val="2"/>
      <scheme val="minor"/>
    </font>
    <font>
      <sz val="10"/>
      <name val="Franklin Gothic Book"/>
      <family val="2"/>
      <scheme val="minor"/>
    </font>
    <font>
      <sz val="9"/>
      <color indexed="8"/>
      <name val="Arial"/>
      <family val="2"/>
    </font>
    <font>
      <sz val="9"/>
      <color indexed="8"/>
      <name val="Franklin Gothic Book"/>
      <family val="2"/>
      <scheme val="minor"/>
    </font>
    <font>
      <b/>
      <sz val="9"/>
      <color indexed="8"/>
      <name val="Franklin Gothic Book"/>
      <family val="2"/>
      <scheme val="minor"/>
    </font>
    <font>
      <sz val="9"/>
      <color theme="1"/>
      <name val="Franklin Gothic Book"/>
      <family val="2"/>
      <scheme val="minor"/>
    </font>
    <font>
      <u/>
      <sz val="9"/>
      <color indexed="8"/>
      <name val="Arial"/>
      <family val="2"/>
    </font>
    <font>
      <u/>
      <sz val="9"/>
      <color theme="1"/>
      <name val="Franklin Gothic Book"/>
      <family val="2"/>
      <scheme val="minor"/>
    </font>
    <font>
      <sz val="11"/>
      <color theme="1"/>
      <name val="Franklin Gothic Book"/>
      <family val="2"/>
      <scheme val="minor"/>
    </font>
    <font>
      <sz val="9"/>
      <color theme="1"/>
      <name val="Franklin Gothic Book"/>
      <family val="2"/>
      <scheme val="minor"/>
    </font>
    <font>
      <sz val="11"/>
      <color rgb="FF1F497D"/>
      <name val="Franklin Gothic Book"/>
      <family val="2"/>
      <scheme val="minor"/>
    </font>
    <font>
      <sz val="10"/>
      <color indexed="8"/>
      <name val="Calibri"/>
      <family val="2"/>
    </font>
    <font>
      <vertAlign val="superscript"/>
      <sz val="10"/>
      <color theme="1"/>
      <name val="Franklin Gothic Book"/>
      <family val="2"/>
      <scheme val="minor"/>
    </font>
    <font>
      <b/>
      <sz val="9"/>
      <color rgb="FFFF0000"/>
      <name val="Franklin Gothic Book"/>
      <family val="2"/>
      <scheme val="minor"/>
    </font>
    <font>
      <sz val="11"/>
      <color theme="1"/>
      <name val="Arial"/>
      <family val="2"/>
    </font>
    <font>
      <b/>
      <sz val="18"/>
      <color theme="3"/>
      <name val="Franklin Gothic Book"/>
      <family val="2"/>
      <scheme val="major"/>
    </font>
    <font>
      <b/>
      <sz val="15"/>
      <color theme="3"/>
      <name val="Franklin Gothic Book"/>
      <family val="2"/>
      <scheme val="minor"/>
    </font>
    <font>
      <b/>
      <sz val="13"/>
      <color theme="3"/>
      <name val="Franklin Gothic Book"/>
      <family val="2"/>
      <scheme val="minor"/>
    </font>
    <font>
      <b/>
      <sz val="11"/>
      <color theme="3"/>
      <name val="Franklin Gothic Book"/>
      <family val="2"/>
      <scheme val="minor"/>
    </font>
    <font>
      <sz val="11"/>
      <color rgb="FF006100"/>
      <name val="Franklin Gothic Book"/>
      <family val="2"/>
      <scheme val="minor"/>
    </font>
    <font>
      <sz val="11"/>
      <color rgb="FF9C0006"/>
      <name val="Franklin Gothic Book"/>
      <family val="2"/>
      <scheme val="minor"/>
    </font>
    <font>
      <sz val="11"/>
      <color rgb="FF9C6500"/>
      <name val="Franklin Gothic Book"/>
      <family val="2"/>
      <scheme val="minor"/>
    </font>
    <font>
      <sz val="11"/>
      <color rgb="FF3F3F76"/>
      <name val="Franklin Gothic Book"/>
      <family val="2"/>
      <scheme val="minor"/>
    </font>
    <font>
      <b/>
      <sz val="11"/>
      <color rgb="FF3F3F3F"/>
      <name val="Franklin Gothic Book"/>
      <family val="2"/>
      <scheme val="minor"/>
    </font>
    <font>
      <b/>
      <sz val="11"/>
      <color rgb="FFFA7D00"/>
      <name val="Franklin Gothic Book"/>
      <family val="2"/>
      <scheme val="minor"/>
    </font>
    <font>
      <sz val="11"/>
      <color rgb="FFFA7D00"/>
      <name val="Franklin Gothic Book"/>
      <family val="2"/>
      <scheme val="minor"/>
    </font>
    <font>
      <b/>
      <sz val="11"/>
      <color theme="0"/>
      <name val="Franklin Gothic Book"/>
      <family val="2"/>
      <scheme val="minor"/>
    </font>
    <font>
      <i/>
      <sz val="11"/>
      <color rgb="FF7F7F7F"/>
      <name val="Franklin Gothic Book"/>
      <family val="2"/>
      <scheme val="minor"/>
    </font>
    <font>
      <b/>
      <sz val="11"/>
      <color theme="1"/>
      <name val="Franklin Gothic Book"/>
      <family val="2"/>
      <scheme val="minor"/>
    </font>
    <font>
      <sz val="11"/>
      <color theme="0"/>
      <name val="Franklin Gothic Book"/>
      <family val="2"/>
      <scheme val="minor"/>
    </font>
    <font>
      <u/>
      <sz val="11"/>
      <color theme="10"/>
      <name val="Franklin Gothic Book"/>
      <family val="2"/>
      <scheme val="minor"/>
    </font>
    <font>
      <sz val="11"/>
      <color theme="1" tint="4.9989318521683403E-2"/>
      <name val="Franklin Gothic Book"/>
      <family val="2"/>
      <scheme val="minor"/>
    </font>
    <font>
      <sz val="9"/>
      <name val="Arial"/>
      <family val="2"/>
    </font>
    <font>
      <b/>
      <sz val="9"/>
      <color theme="1"/>
      <name val="Arial"/>
      <family val="2"/>
    </font>
    <font>
      <sz val="9"/>
      <color rgb="FF000000"/>
      <name val="Franklin Gothic Book"/>
      <family val="2"/>
      <scheme val="minor"/>
    </font>
    <font>
      <b/>
      <sz val="10"/>
      <color theme="1"/>
      <name val="Franklin Gothic Book"/>
      <family val="2"/>
      <scheme val="minor"/>
    </font>
    <font>
      <b/>
      <sz val="10"/>
      <color theme="1"/>
      <name val="Calibri"/>
      <family val="2"/>
    </font>
    <font>
      <sz val="11"/>
      <color indexed="8"/>
      <name val="Calibri"/>
      <family val="2"/>
    </font>
    <font>
      <u/>
      <sz val="10"/>
      <color theme="1"/>
      <name val="Calibri"/>
      <family val="2"/>
    </font>
    <font>
      <sz val="11"/>
      <name val="Franklin Gothic Book"/>
      <family val="2"/>
      <scheme val="minor"/>
    </font>
    <font>
      <sz val="9"/>
      <name val="Calibri"/>
      <family val="2"/>
    </font>
    <font>
      <sz val="9"/>
      <color rgb="FFFF0000"/>
      <name val="Franklin Gothic Book"/>
      <family val="2"/>
      <scheme val="minor"/>
    </font>
    <font>
      <u/>
      <sz val="10"/>
      <color theme="1"/>
      <name val="Franklin Gothic Book"/>
      <family val="2"/>
      <scheme val="minor"/>
    </font>
    <font>
      <sz val="10"/>
      <color rgb="FFFF0000"/>
      <name val="Franklin Gothic Book"/>
      <family val="2"/>
      <scheme val="minor"/>
    </font>
    <font>
      <sz val="9"/>
      <color theme="1"/>
      <name val="Calibri"/>
      <family val="2"/>
    </font>
    <font>
      <vertAlign val="superscript"/>
      <sz val="9"/>
      <color indexed="8"/>
      <name val="Arial"/>
      <family val="2"/>
    </font>
    <font>
      <b/>
      <sz val="9"/>
      <name val="Franklin Gothic Book"/>
      <family val="2"/>
      <scheme val="minor"/>
    </font>
    <font>
      <sz val="9"/>
      <color rgb="FFFF0000"/>
      <name val="Arial"/>
      <family val="2"/>
    </font>
    <font>
      <sz val="11"/>
      <color theme="1"/>
      <name val="Calibri"/>
      <family val="2"/>
    </font>
  </fonts>
  <fills count="50">
    <fill>
      <patternFill patternType="none"/>
    </fill>
    <fill>
      <patternFill patternType="gray125"/>
    </fill>
    <fill>
      <patternFill patternType="solid">
        <fgColor indexed="13"/>
        <bgColor indexed="64"/>
      </patternFill>
    </fill>
    <fill>
      <patternFill patternType="solid">
        <fgColor rgb="FFFFFF0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rgb="FFFFC000"/>
        <bgColor indexed="64"/>
      </patternFill>
    </fill>
    <fill>
      <patternFill patternType="solid">
        <fgColor rgb="FF00B0F0"/>
        <bgColor indexed="64"/>
      </patternFill>
    </fill>
    <fill>
      <patternFill patternType="solid">
        <fgColor rgb="FFFF0000"/>
      </patternFill>
    </fill>
    <fill>
      <patternFill patternType="solid">
        <fgColor rgb="FFC0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7"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diagonal/>
    </border>
    <border>
      <left style="medium">
        <color rgb="FF336699"/>
      </left>
      <right style="medium">
        <color rgb="FF336699"/>
      </right>
      <top style="medium">
        <color rgb="FF336699"/>
      </top>
      <bottom style="medium">
        <color rgb="FF336699"/>
      </bottom>
      <diagonal/>
    </border>
    <border>
      <left style="thin">
        <color rgb="FF000000"/>
      </left>
      <right style="thin">
        <color rgb="FF000000"/>
      </right>
      <top style="thin">
        <color rgb="FF000000"/>
      </top>
      <bottom/>
      <diagonal/>
    </border>
    <border>
      <left/>
      <right/>
      <top/>
      <bottom style="thin">
        <color indexed="64"/>
      </bottom>
      <diagonal/>
    </border>
    <border>
      <left style="thin">
        <color indexed="64"/>
      </left>
      <right style="thin">
        <color indexed="64"/>
      </right>
      <top/>
      <bottom style="thin">
        <color indexed="64"/>
      </bottom>
      <diagonal/>
    </border>
  </borders>
  <cellStyleXfs count="43">
    <xf numFmtId="0" fontId="0" fillId="0" borderId="0"/>
    <xf numFmtId="0" fontId="40" fillId="0" borderId="0" applyNumberFormat="0" applyFill="0" applyBorder="0" applyAlignment="0" applyProtection="0"/>
    <xf numFmtId="0" fontId="41" fillId="0" borderId="3" applyNumberFormat="0" applyFill="0" applyAlignment="0" applyProtection="0"/>
    <xf numFmtId="0" fontId="42" fillId="0" borderId="4" applyNumberFormat="0" applyFill="0" applyAlignment="0" applyProtection="0"/>
    <xf numFmtId="0" fontId="43" fillId="0" borderId="5" applyNumberFormat="0" applyFill="0" applyAlignment="0" applyProtection="0"/>
    <xf numFmtId="0" fontId="43" fillId="0" borderId="0" applyNumberFormat="0" applyFill="0" applyBorder="0" applyAlignment="0" applyProtection="0"/>
    <xf numFmtId="0" fontId="44" fillId="13" borderId="0" applyNumberFormat="0" applyBorder="0" applyAlignment="0" applyProtection="0"/>
    <xf numFmtId="0" fontId="45" fillId="14" borderId="0" applyNumberFormat="0" applyBorder="0" applyAlignment="0" applyProtection="0"/>
    <xf numFmtId="0" fontId="46" fillId="15" borderId="0" applyNumberFormat="0" applyBorder="0" applyAlignment="0" applyProtection="0"/>
    <xf numFmtId="0" fontId="47" fillId="16" borderId="6" applyNumberFormat="0" applyAlignment="0" applyProtection="0"/>
    <xf numFmtId="0" fontId="48" fillId="17" borderId="7" applyNumberFormat="0" applyAlignment="0" applyProtection="0"/>
    <xf numFmtId="0" fontId="49" fillId="17" borderId="6" applyNumberFormat="0" applyAlignment="0" applyProtection="0"/>
    <xf numFmtId="0" fontId="50" fillId="0" borderId="8" applyNumberFormat="0" applyFill="0" applyAlignment="0" applyProtection="0"/>
    <xf numFmtId="0" fontId="51" fillId="18" borderId="9" applyNumberFormat="0" applyAlignment="0" applyProtection="0"/>
    <xf numFmtId="0" fontId="25" fillId="0" borderId="0" applyNumberFormat="0" applyFill="0" applyBorder="0" applyAlignment="0" applyProtection="0"/>
    <xf numFmtId="0" fontId="33" fillId="19" borderId="10" applyNumberFormat="0" applyFont="0" applyAlignment="0" applyProtection="0"/>
    <xf numFmtId="0" fontId="52" fillId="0" borderId="0" applyNumberFormat="0" applyFill="0" applyBorder="0" applyAlignment="0" applyProtection="0"/>
    <xf numFmtId="0" fontId="53" fillId="0" borderId="11" applyNumberFormat="0" applyFill="0" applyAlignment="0" applyProtection="0"/>
    <xf numFmtId="0" fontId="54" fillId="20"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33" fillId="25" borderId="0" applyNumberFormat="0" applyBorder="0" applyAlignment="0" applyProtection="0"/>
    <xf numFmtId="0" fontId="33" fillId="26"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33" fillId="29" borderId="0" applyNumberFormat="0" applyBorder="0" applyAlignment="0" applyProtection="0"/>
    <xf numFmtId="0" fontId="33" fillId="30"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54" fillId="35" borderId="0" applyNumberFormat="0" applyBorder="0" applyAlignment="0" applyProtection="0"/>
    <xf numFmtId="0" fontId="54" fillId="36"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54" fillId="39" borderId="0" applyNumberFormat="0" applyBorder="0" applyAlignment="0" applyProtection="0"/>
    <xf numFmtId="0" fontId="54" fillId="40"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54" fillId="43" borderId="0" applyNumberFormat="0" applyBorder="0" applyAlignment="0" applyProtection="0"/>
    <xf numFmtId="0" fontId="55" fillId="0" borderId="0" applyNumberFormat="0" applyFill="0" applyBorder="0" applyAlignment="0" applyProtection="0"/>
  </cellStyleXfs>
  <cellXfs count="524">
    <xf numFmtId="0" fontId="0" fillId="0" borderId="0" xfId="0"/>
    <xf numFmtId="0" fontId="1" fillId="2" borderId="0" xfId="0" applyFont="1" applyFill="1" applyAlignment="1">
      <alignment horizontal="left"/>
    </xf>
    <xf numFmtId="0" fontId="0" fillId="0" borderId="0" xfId="0" applyAlignment="1">
      <alignment horizontal="left"/>
    </xf>
    <xf numFmtId="0" fontId="2" fillId="2" borderId="1" xfId="0" applyFont="1" applyFill="1" applyBorder="1" applyAlignment="1">
      <alignment horizontal="left" vertical="top" wrapText="1"/>
    </xf>
    <xf numFmtId="0" fontId="5" fillId="3" borderId="1" xfId="0" applyFont="1" applyFill="1" applyBorder="1" applyAlignment="1">
      <alignment horizontal="left" vertical="top" wrapText="1"/>
    </xf>
    <xf numFmtId="0" fontId="6" fillId="0" borderId="0" xfId="0" applyFont="1" applyFill="1" applyBorder="1" applyAlignment="1">
      <alignment horizontal="left" vertical="top" wrapText="1"/>
    </xf>
    <xf numFmtId="0" fontId="6" fillId="0" borderId="0" xfId="0" applyFont="1" applyAlignment="1">
      <alignment horizontal="left" vertical="top" wrapText="1"/>
    </xf>
    <xf numFmtId="14" fontId="6" fillId="0" borderId="0" xfId="0" applyNumberFormat="1" applyFont="1" applyAlignment="1">
      <alignment horizontal="left" vertical="top" wrapText="1"/>
    </xf>
    <xf numFmtId="0" fontId="6" fillId="0" borderId="0" xfId="0" applyFont="1" applyFill="1" applyAlignment="1">
      <alignment horizontal="left" vertical="top" wrapText="1"/>
    </xf>
    <xf numFmtId="164" fontId="2" fillId="2" borderId="1" xfId="0" applyNumberFormat="1" applyFont="1" applyFill="1" applyBorder="1" applyAlignment="1">
      <alignment horizontal="left" vertical="top" wrapText="1"/>
    </xf>
    <xf numFmtId="0" fontId="6" fillId="5" borderId="0" xfId="0" applyFont="1" applyFill="1" applyAlignment="1">
      <alignment horizontal="left" vertical="top" wrapText="1"/>
    </xf>
    <xf numFmtId="0" fontId="6" fillId="0" borderId="0" xfId="0" applyFont="1" applyAlignment="1">
      <alignment vertical="top" wrapText="1"/>
    </xf>
    <xf numFmtId="0" fontId="6" fillId="0" borderId="0" xfId="0" applyFont="1" applyFill="1" applyAlignment="1">
      <alignment vertical="top" wrapText="1"/>
    </xf>
    <xf numFmtId="0" fontId="7" fillId="0" borderId="0" xfId="0" applyFont="1" applyAlignment="1">
      <alignment horizontal="left" vertical="top" wrapText="1"/>
    </xf>
    <xf numFmtId="0" fontId="6" fillId="4" borderId="0" xfId="0" applyFont="1" applyFill="1" applyAlignment="1">
      <alignment horizontal="left" vertical="top" wrapText="1"/>
    </xf>
    <xf numFmtId="164" fontId="6" fillId="0" borderId="0" xfId="0" applyNumberFormat="1" applyFont="1" applyAlignment="1">
      <alignment horizontal="left" vertical="top" wrapText="1"/>
    </xf>
    <xf numFmtId="0" fontId="7" fillId="0" borderId="0" xfId="0" applyFont="1" applyFill="1" applyAlignment="1">
      <alignment horizontal="left" vertical="top" wrapText="1"/>
    </xf>
    <xf numFmtId="0" fontId="7" fillId="0" borderId="0" xfId="0" applyFont="1" applyAlignment="1">
      <alignment vertical="top" wrapText="1"/>
    </xf>
    <xf numFmtId="14" fontId="6" fillId="0" borderId="0" xfId="0" applyNumberFormat="1" applyFont="1" applyFill="1" applyAlignment="1">
      <alignment horizontal="left" vertical="top" wrapText="1"/>
    </xf>
    <xf numFmtId="0" fontId="6" fillId="0" borderId="0" xfId="0" quotePrefix="1" applyFont="1" applyAlignment="1">
      <alignment horizontal="left" vertical="top" wrapText="1"/>
    </xf>
    <xf numFmtId="0" fontId="6" fillId="4" borderId="0" xfId="0" applyFont="1" applyFill="1" applyAlignment="1">
      <alignment vertical="top" wrapText="1"/>
    </xf>
    <xf numFmtId="0" fontId="8" fillId="3" borderId="1" xfId="0" applyFont="1" applyFill="1" applyBorder="1" applyAlignment="1">
      <alignment horizontal="left" vertical="top" wrapText="1"/>
    </xf>
    <xf numFmtId="0" fontId="6" fillId="0" borderId="1" xfId="0" applyFont="1" applyBorder="1"/>
    <xf numFmtId="0" fontId="6" fillId="0" borderId="1" xfId="0" applyFont="1" applyFill="1" applyBorder="1"/>
    <xf numFmtId="14" fontId="6" fillId="0" borderId="1" xfId="0" applyNumberFormat="1" applyFont="1" applyFill="1" applyBorder="1"/>
    <xf numFmtId="0" fontId="6" fillId="0" borderId="1" xfId="0" applyFont="1" applyFill="1" applyBorder="1" applyAlignment="1">
      <alignment wrapText="1"/>
    </xf>
    <xf numFmtId="0" fontId="6" fillId="0" borderId="1" xfId="0" applyFont="1" applyBorder="1" applyAlignment="1">
      <alignment wrapText="1"/>
    </xf>
    <xf numFmtId="0" fontId="9" fillId="2" borderId="0" xfId="0" applyFont="1" applyFill="1" applyAlignment="1">
      <alignment horizontal="center" vertical="top" wrapText="1"/>
    </xf>
    <xf numFmtId="0" fontId="9" fillId="0" borderId="0" xfId="0" applyFont="1" applyAlignment="1">
      <alignment horizontal="center" vertical="top" wrapText="1"/>
    </xf>
    <xf numFmtId="0" fontId="9" fillId="0" borderId="0" xfId="0" applyFont="1" applyFill="1" applyAlignment="1">
      <alignment horizontal="center" vertical="top" wrapText="1"/>
    </xf>
    <xf numFmtId="0" fontId="0" fillId="0" borderId="0" xfId="0" applyFill="1"/>
    <xf numFmtId="0" fontId="6" fillId="0" borderId="0" xfId="0" applyFont="1"/>
    <xf numFmtId="0" fontId="8" fillId="2" borderId="1" xfId="0" applyFont="1" applyFill="1" applyBorder="1" applyAlignment="1">
      <alignment horizontal="left" vertical="top" wrapText="1"/>
    </xf>
    <xf numFmtId="164" fontId="8" fillId="2" borderId="1" xfId="0" applyNumberFormat="1" applyFont="1" applyFill="1" applyBorder="1" applyAlignment="1">
      <alignment horizontal="left" vertical="top" wrapText="1"/>
    </xf>
    <xf numFmtId="0" fontId="8" fillId="2" borderId="0" xfId="0" applyFont="1" applyFill="1" applyBorder="1" applyAlignment="1">
      <alignment horizontal="left" vertical="top" wrapText="1"/>
    </xf>
    <xf numFmtId="0" fontId="6" fillId="0" borderId="1" xfId="0" applyFont="1" applyBorder="1" applyAlignment="1">
      <alignment horizontal="left" vertical="top" wrapText="1"/>
    </xf>
    <xf numFmtId="0" fontId="0" fillId="0" borderId="0" xfId="0" applyAlignment="1">
      <alignment horizontal="center" vertical="top"/>
    </xf>
    <xf numFmtId="0" fontId="14" fillId="2" borderId="0" xfId="0" applyFont="1" applyFill="1" applyAlignment="1">
      <alignment horizontal="center" vertical="top"/>
    </xf>
    <xf numFmtId="0" fontId="13" fillId="3" borderId="1" xfId="0" applyFont="1" applyFill="1" applyBorder="1" applyAlignment="1">
      <alignment horizontal="center" vertical="top"/>
    </xf>
    <xf numFmtId="0" fontId="14" fillId="0" borderId="0" xfId="0" applyFont="1" applyAlignment="1">
      <alignment horizontal="center" vertical="top"/>
    </xf>
    <xf numFmtId="0" fontId="0" fillId="0" borderId="0" xfId="0" applyNumberFormat="1" applyFont="1" applyFill="1" applyBorder="1" applyAlignment="1" applyProtection="1"/>
    <xf numFmtId="165" fontId="8" fillId="2" borderId="1" xfId="0" applyNumberFormat="1" applyFont="1" applyFill="1" applyBorder="1" applyAlignment="1">
      <alignment horizontal="left" vertical="top" wrapText="1"/>
    </xf>
    <xf numFmtId="0" fontId="8" fillId="3" borderId="1" xfId="0" applyFont="1" applyFill="1" applyBorder="1" applyAlignment="1">
      <alignment horizontal="center" vertical="center" wrapText="1"/>
    </xf>
    <xf numFmtId="0" fontId="6" fillId="0" borderId="0" xfId="0" applyNumberFormat="1" applyFont="1" applyFill="1" applyBorder="1" applyAlignment="1" applyProtection="1">
      <alignment wrapText="1"/>
    </xf>
    <xf numFmtId="0" fontId="6" fillId="0" borderId="0" xfId="0" applyNumberFormat="1" applyFont="1" applyFill="1" applyBorder="1" applyAlignment="1" applyProtection="1">
      <alignment vertical="top" wrapText="1"/>
    </xf>
    <xf numFmtId="0" fontId="0" fillId="0" borderId="0" xfId="0" applyFill="1" applyAlignment="1">
      <alignment horizontal="center" vertical="top" wrapText="1"/>
    </xf>
    <xf numFmtId="0" fontId="0" fillId="0" borderId="0" xfId="0" applyFill="1" applyAlignment="1">
      <alignment horizontal="center" vertical="top"/>
    </xf>
    <xf numFmtId="0" fontId="15" fillId="3" borderId="0" xfId="0" applyFont="1" applyFill="1" applyAlignment="1">
      <alignment horizontal="center" vertical="top"/>
    </xf>
    <xf numFmtId="0" fontId="14" fillId="3" borderId="0" xfId="0" applyFont="1" applyFill="1" applyAlignment="1">
      <alignment horizontal="center" vertical="top"/>
    </xf>
    <xf numFmtId="0" fontId="0" fillId="4" borderId="0" xfId="0" applyFill="1" applyAlignment="1">
      <alignment horizontal="center" vertical="top" wrapText="1"/>
    </xf>
    <xf numFmtId="0" fontId="0" fillId="4" borderId="0" xfId="0" applyFill="1" applyAlignment="1">
      <alignment horizontal="center" vertical="top"/>
    </xf>
    <xf numFmtId="0" fontId="9" fillId="3" borderId="0" xfId="0" applyFont="1" applyFill="1" applyAlignment="1">
      <alignment horizontal="center" vertical="top" wrapText="1"/>
    </xf>
    <xf numFmtId="0" fontId="9" fillId="0" borderId="0" xfId="0" applyFont="1" applyFill="1" applyBorder="1" applyAlignment="1">
      <alignment horizontal="center" vertical="top" wrapText="1"/>
    </xf>
    <xf numFmtId="0" fontId="10" fillId="3" borderId="0" xfId="0" applyFont="1" applyFill="1" applyBorder="1" applyAlignment="1">
      <alignment horizontal="center" vertical="top" wrapText="1"/>
    </xf>
    <xf numFmtId="166" fontId="10" fillId="0" borderId="0" xfId="0" applyNumberFormat="1" applyFont="1" applyFill="1" applyBorder="1" applyAlignment="1">
      <alignment horizontal="center" vertical="top" wrapText="1"/>
    </xf>
    <xf numFmtId="0" fontId="10" fillId="0" borderId="0" xfId="0" applyFont="1" applyFill="1" applyBorder="1" applyAlignment="1">
      <alignment horizontal="center" vertical="top" wrapText="1"/>
    </xf>
    <xf numFmtId="166" fontId="9" fillId="0" borderId="0" xfId="0" applyNumberFormat="1" applyFont="1" applyFill="1" applyAlignment="1">
      <alignment horizontal="center" vertical="top" wrapText="1"/>
    </xf>
    <xf numFmtId="0" fontId="9" fillId="3" borderId="0" xfId="0" applyFont="1" applyFill="1" applyBorder="1" applyAlignment="1">
      <alignment horizontal="center" vertical="top" wrapText="1"/>
    </xf>
    <xf numFmtId="0" fontId="10" fillId="4" borderId="0" xfId="0" applyFont="1" applyFill="1" applyBorder="1" applyAlignment="1">
      <alignment horizontal="center" vertical="top" wrapText="1"/>
    </xf>
    <xf numFmtId="2" fontId="9" fillId="0" borderId="0" xfId="0" applyNumberFormat="1" applyFont="1" applyFill="1" applyAlignment="1">
      <alignment horizontal="center" vertical="top" wrapText="1"/>
    </xf>
    <xf numFmtId="0" fontId="9" fillId="4" borderId="0" xfId="0" applyFont="1" applyFill="1" applyAlignment="1">
      <alignment horizontal="center" vertical="top" wrapText="1"/>
    </xf>
    <xf numFmtId="0" fontId="9" fillId="0" borderId="0" xfId="0" applyFont="1" applyBorder="1" applyAlignment="1">
      <alignment horizontal="center" vertical="top" wrapText="1"/>
    </xf>
    <xf numFmtId="0" fontId="18" fillId="0" borderId="0" xfId="0" applyFont="1" applyAlignment="1">
      <alignment horizontal="center" vertical="top" wrapText="1"/>
    </xf>
    <xf numFmtId="0" fontId="6" fillId="0" borderId="1" xfId="0" applyFont="1" applyBorder="1" applyAlignment="1">
      <alignment vertical="top" wrapText="1"/>
    </xf>
    <xf numFmtId="0" fontId="6" fillId="0" borderId="0" xfId="0" applyFont="1" applyAlignment="1">
      <alignment vertical="top"/>
    </xf>
    <xf numFmtId="0" fontId="16" fillId="0" borderId="0" xfId="0" applyFont="1" applyAlignment="1">
      <alignment horizontal="center" vertical="top" wrapText="1"/>
    </xf>
    <xf numFmtId="0" fontId="6" fillId="0" borderId="0" xfId="0" applyFont="1" applyAlignment="1">
      <alignment horizontal="center" vertical="top" wrapText="1"/>
    </xf>
    <xf numFmtId="0" fontId="6" fillId="0" borderId="0" xfId="0" applyFont="1" applyAlignment="1">
      <alignment horizontal="center"/>
    </xf>
    <xf numFmtId="0" fontId="6" fillId="0" borderId="0" xfId="0" applyFont="1" applyAlignment="1">
      <alignment horizontal="center" vertical="top"/>
    </xf>
    <xf numFmtId="0" fontId="16" fillId="0" borderId="0" xfId="0" applyFont="1" applyFill="1" applyAlignment="1">
      <alignment horizontal="center" vertical="top" wrapText="1"/>
    </xf>
    <xf numFmtId="166" fontId="6" fillId="6" borderId="0" xfId="0" applyNumberFormat="1" applyFont="1" applyFill="1" applyAlignment="1">
      <alignment horizontal="center" vertical="top"/>
    </xf>
    <xf numFmtId="0" fontId="6" fillId="6" borderId="0" xfId="0" applyFont="1" applyFill="1" applyAlignment="1">
      <alignment horizontal="center" vertical="top"/>
    </xf>
    <xf numFmtId="0" fontId="16" fillId="0" borderId="0" xfId="0" applyFont="1" applyAlignment="1">
      <alignment vertical="top" wrapText="1"/>
    </xf>
    <xf numFmtId="0" fontId="6" fillId="0" borderId="0" xfId="0" applyFont="1" applyAlignment="1">
      <alignment horizontal="center" vertical="center"/>
    </xf>
    <xf numFmtId="0" fontId="16" fillId="0" borderId="0" xfId="0" applyFont="1" applyAlignment="1">
      <alignment horizontal="left" vertical="top" wrapText="1"/>
    </xf>
    <xf numFmtId="14" fontId="16" fillId="0" borderId="0" xfId="0" applyNumberFormat="1" applyFont="1" applyAlignment="1">
      <alignment horizontal="center" vertical="top" wrapText="1"/>
    </xf>
    <xf numFmtId="0" fontId="6" fillId="0" borderId="0" xfId="0" applyFont="1" applyAlignment="1">
      <alignment horizontal="center" vertical="center" wrapText="1"/>
    </xf>
    <xf numFmtId="0" fontId="6" fillId="6" borderId="0" xfId="0" applyFont="1" applyFill="1" applyAlignment="1">
      <alignment horizontal="center" vertical="center"/>
    </xf>
    <xf numFmtId="14" fontId="6" fillId="0" borderId="0" xfId="0" applyNumberFormat="1" applyFont="1" applyAlignment="1">
      <alignment horizontal="center" vertical="top"/>
    </xf>
    <xf numFmtId="0" fontId="6" fillId="4" borderId="0" xfId="0" applyFont="1" applyFill="1"/>
    <xf numFmtId="0" fontId="6" fillId="4" borderId="0" xfId="0" applyFont="1" applyFill="1" applyAlignment="1">
      <alignment horizontal="center" vertical="top" wrapText="1"/>
    </xf>
    <xf numFmtId="0" fontId="0" fillId="4" borderId="0" xfId="0" applyFill="1"/>
    <xf numFmtId="166" fontId="9" fillId="0" borderId="0" xfId="0" applyNumberFormat="1" applyFont="1" applyAlignment="1">
      <alignment horizontal="center" vertical="top" wrapText="1"/>
    </xf>
    <xf numFmtId="0" fontId="6" fillId="0" borderId="0" xfId="0" applyFont="1" applyFill="1" applyAlignment="1">
      <alignment vertical="top"/>
    </xf>
    <xf numFmtId="14" fontId="6" fillId="4" borderId="0" xfId="0" applyNumberFormat="1" applyFont="1" applyFill="1" applyAlignment="1">
      <alignment horizontal="left" vertical="top" wrapText="1"/>
    </xf>
    <xf numFmtId="0" fontId="7" fillId="4" borderId="0" xfId="0" applyFont="1" applyFill="1" applyAlignment="1">
      <alignment horizontal="left" vertical="top" wrapText="1"/>
    </xf>
    <xf numFmtId="0" fontId="6" fillId="0" borderId="0" xfId="0" applyFont="1" applyFill="1"/>
    <xf numFmtId="0" fontId="6" fillId="0" borderId="0" xfId="0" applyFont="1" applyAlignment="1">
      <alignment horizontal="left" vertical="top"/>
    </xf>
    <xf numFmtId="0" fontId="0" fillId="0" borderId="0" xfId="0" applyAlignment="1">
      <alignment horizontal="left" vertical="top"/>
    </xf>
    <xf numFmtId="14" fontId="6" fillId="0" borderId="0" xfId="0" applyNumberFormat="1" applyFont="1" applyAlignment="1">
      <alignment horizontal="left" vertical="top"/>
    </xf>
    <xf numFmtId="0" fontId="6" fillId="0" borderId="0" xfId="0" applyFont="1" applyAlignment="1">
      <alignment horizontal="left" wrapText="1"/>
    </xf>
    <xf numFmtId="14" fontId="6" fillId="0" borderId="1" xfId="0" applyNumberFormat="1" applyFont="1" applyBorder="1"/>
    <xf numFmtId="0" fontId="6" fillId="0" borderId="0" xfId="0" applyFont="1" applyAlignment="1">
      <alignment horizontal="center" wrapText="1"/>
    </xf>
    <xf numFmtId="0" fontId="6" fillId="6" borderId="0" xfId="0" applyFont="1" applyFill="1" applyAlignment="1">
      <alignment horizontal="center"/>
    </xf>
    <xf numFmtId="0" fontId="6" fillId="6" borderId="0" xfId="0" applyFont="1" applyFill="1" applyAlignment="1">
      <alignment horizontal="center" vertical="top" wrapText="1"/>
    </xf>
    <xf numFmtId="0" fontId="6" fillId="10" borderId="0" xfId="0" applyFont="1" applyFill="1" applyAlignment="1">
      <alignment horizontal="center" vertical="top" wrapText="1"/>
    </xf>
    <xf numFmtId="0" fontId="16" fillId="0" borderId="0" xfId="0" applyFont="1" applyAlignment="1">
      <alignment horizontal="left" wrapText="1"/>
    </xf>
    <xf numFmtId="14" fontId="6" fillId="0" borderId="0" xfId="0" applyNumberFormat="1" applyFont="1" applyAlignment="1">
      <alignment horizontal="center" vertical="top" wrapText="1"/>
    </xf>
    <xf numFmtId="0" fontId="6" fillId="4" borderId="1" xfId="0" applyFont="1" applyFill="1" applyBorder="1"/>
    <xf numFmtId="168" fontId="0" fillId="0" borderId="0" xfId="0" applyNumberFormat="1" applyFill="1" applyAlignment="1">
      <alignment horizontal="center" vertical="top"/>
    </xf>
    <xf numFmtId="166" fontId="0" fillId="0" borderId="0" xfId="0" applyNumberFormat="1" applyFill="1" applyAlignment="1">
      <alignment horizontal="center" vertical="top"/>
    </xf>
    <xf numFmtId="0" fontId="15" fillId="2" borderId="0" xfId="0" applyNumberFormat="1" applyFont="1" applyFill="1" applyBorder="1" applyAlignment="1">
      <alignment horizontal="center" vertical="top" wrapText="1"/>
    </xf>
    <xf numFmtId="0" fontId="9" fillId="0" borderId="0" xfId="0" applyNumberFormat="1" applyFont="1" applyFill="1" applyBorder="1" applyAlignment="1">
      <alignment horizontal="center" vertical="top" wrapText="1"/>
    </xf>
    <xf numFmtId="0" fontId="9" fillId="0" borderId="0" xfId="0" applyFont="1" applyAlignment="1">
      <alignment vertical="top" wrapText="1"/>
    </xf>
    <xf numFmtId="14" fontId="9" fillId="0" borderId="0" xfId="0" applyNumberFormat="1" applyFont="1" applyFill="1" applyAlignment="1">
      <alignment horizontal="center" vertical="top" wrapText="1"/>
    </xf>
    <xf numFmtId="0" fontId="9" fillId="2" borderId="0" xfId="0" applyFont="1" applyFill="1" applyAlignment="1">
      <alignment horizontal="left" vertical="top" wrapText="1"/>
    </xf>
    <xf numFmtId="0" fontId="9" fillId="0" borderId="0" xfId="0" applyFont="1" applyAlignment="1">
      <alignment horizontal="left" vertical="top" wrapText="1"/>
    </xf>
    <xf numFmtId="14" fontId="0" fillId="0" borderId="0" xfId="0" applyNumberFormat="1" applyFont="1" applyFill="1" applyBorder="1" applyAlignment="1" applyProtection="1">
      <alignment horizontal="center" wrapText="1"/>
    </xf>
    <xf numFmtId="14" fontId="0" fillId="0" borderId="0" xfId="0" applyNumberFormat="1" applyFill="1" applyAlignment="1">
      <alignment horizontal="center" vertical="top" wrapText="1"/>
    </xf>
    <xf numFmtId="14" fontId="0" fillId="0" borderId="0" xfId="0" applyNumberFormat="1" applyFill="1" applyAlignment="1">
      <alignment horizontal="center" vertical="top"/>
    </xf>
    <xf numFmtId="14" fontId="9" fillId="0" borderId="0" xfId="0" applyNumberFormat="1" applyFont="1" applyAlignment="1">
      <alignment horizontal="center" vertical="top" wrapText="1"/>
    </xf>
    <xf numFmtId="0" fontId="0" fillId="0" borderId="0" xfId="0" applyAlignment="1">
      <alignment horizontal="left" vertical="top" wrapText="1"/>
    </xf>
    <xf numFmtId="0" fontId="0" fillId="0" borderId="0" xfId="0" applyAlignment="1">
      <alignment horizontal="center" vertical="top" wrapText="1"/>
    </xf>
    <xf numFmtId="0" fontId="6" fillId="0" borderId="0" xfId="0" applyFont="1" applyFill="1" applyAlignment="1">
      <alignment horizontal="center" vertical="top" wrapText="1"/>
    </xf>
    <xf numFmtId="14" fontId="0" fillId="0" borderId="0" xfId="0" applyNumberFormat="1" applyAlignment="1">
      <alignment horizontal="center" vertical="top"/>
    </xf>
    <xf numFmtId="14" fontId="6" fillId="4" borderId="1" xfId="0" applyNumberFormat="1" applyFont="1" applyFill="1" applyBorder="1"/>
    <xf numFmtId="0" fontId="6" fillId="0" borderId="0" xfId="0" applyFont="1" applyBorder="1" applyAlignment="1">
      <alignment horizontal="center" vertical="top" wrapText="1"/>
    </xf>
    <xf numFmtId="0" fontId="9" fillId="0" borderId="0" xfId="0" applyFont="1" applyBorder="1" applyAlignment="1">
      <alignment horizontal="left" vertical="top" wrapText="1"/>
    </xf>
    <xf numFmtId="0" fontId="6" fillId="4" borderId="0" xfId="0" applyFont="1" applyFill="1" applyAlignment="1">
      <alignment horizontal="left" vertical="center"/>
    </xf>
    <xf numFmtId="0" fontId="20" fillId="0" borderId="0" xfId="0" applyFont="1" applyAlignment="1">
      <alignment horizontal="center" vertical="top" wrapText="1"/>
    </xf>
    <xf numFmtId="0" fontId="20" fillId="0" borderId="0" xfId="0" applyFont="1" applyFill="1" applyAlignment="1">
      <alignment horizontal="center" vertical="top" wrapText="1"/>
    </xf>
    <xf numFmtId="0" fontId="4" fillId="0" borderId="0" xfId="0" applyNumberFormat="1" applyFont="1" applyFill="1" applyBorder="1" applyAlignment="1" applyProtection="1">
      <alignment horizontal="center" vertical="top"/>
    </xf>
    <xf numFmtId="0" fontId="21" fillId="0" borderId="0" xfId="0" applyFont="1" applyAlignment="1">
      <alignment horizontal="center" vertical="top" wrapText="1"/>
    </xf>
    <xf numFmtId="0" fontId="16" fillId="0" borderId="0" xfId="0" applyFont="1" applyFill="1" applyAlignment="1">
      <alignment horizontal="left" vertical="top" wrapText="1"/>
    </xf>
    <xf numFmtId="0" fontId="18" fillId="0" borderId="0" xfId="0" applyFont="1" applyBorder="1" applyAlignment="1">
      <alignment horizontal="left" vertical="top" wrapText="1"/>
    </xf>
    <xf numFmtId="0" fontId="16" fillId="0" borderId="0" xfId="0" applyFont="1" applyFill="1" applyAlignment="1">
      <alignment horizontal="center" wrapText="1"/>
    </xf>
    <xf numFmtId="0" fontId="16" fillId="0" borderId="0" xfId="0" applyFont="1" applyAlignment="1">
      <alignment horizontal="center" wrapText="1"/>
    </xf>
    <xf numFmtId="0" fontId="16" fillId="2" borderId="0" xfId="0" applyFont="1" applyFill="1" applyAlignment="1">
      <alignment horizontal="center" vertical="top" wrapText="1"/>
    </xf>
    <xf numFmtId="0" fontId="16" fillId="2" borderId="0" xfId="0" applyFont="1" applyFill="1" applyAlignment="1">
      <alignment horizontal="left" vertical="top" wrapText="1"/>
    </xf>
    <xf numFmtId="0" fontId="16" fillId="6" borderId="0" xfId="0" applyFont="1" applyFill="1" applyAlignment="1">
      <alignment horizontal="center" vertical="top" wrapText="1"/>
    </xf>
    <xf numFmtId="0" fontId="16" fillId="10" borderId="0" xfId="0" applyFont="1" applyFill="1" applyAlignment="1">
      <alignment horizontal="center" vertical="top" wrapText="1"/>
    </xf>
    <xf numFmtId="14" fontId="16" fillId="0" borderId="0" xfId="0" applyNumberFormat="1" applyFont="1" applyFill="1" applyAlignment="1">
      <alignment horizontal="center" vertical="top" wrapText="1"/>
    </xf>
    <xf numFmtId="0" fontId="16" fillId="0" borderId="0" xfId="0" applyFont="1" applyFill="1" applyAlignment="1">
      <alignment vertical="top" wrapText="1"/>
    </xf>
    <xf numFmtId="0" fontId="16" fillId="8" borderId="0" xfId="0" applyFont="1" applyFill="1" applyAlignment="1">
      <alignment horizontal="center" vertical="top" wrapText="1"/>
    </xf>
    <xf numFmtId="0" fontId="16" fillId="7" borderId="0" xfId="0" applyFont="1" applyFill="1" applyAlignment="1">
      <alignment horizontal="center" vertical="top" wrapText="1"/>
    </xf>
    <xf numFmtId="0" fontId="16" fillId="7" borderId="0" xfId="0" applyFont="1" applyFill="1" applyAlignment="1">
      <alignment horizontal="left" vertical="top" wrapText="1"/>
    </xf>
    <xf numFmtId="0" fontId="16" fillId="0" borderId="0" xfId="0" applyFont="1" applyFill="1" applyAlignment="1">
      <alignment horizontal="center" vertical="center" wrapText="1"/>
    </xf>
    <xf numFmtId="0" fontId="16" fillId="0" borderId="0" xfId="0" applyFont="1" applyAlignment="1">
      <alignment horizontal="center" vertical="center" wrapText="1"/>
    </xf>
    <xf numFmtId="0" fontId="16" fillId="4" borderId="0" xfId="0" applyFont="1" applyFill="1" applyAlignment="1">
      <alignment horizontal="center" vertical="top" wrapText="1"/>
    </xf>
    <xf numFmtId="0" fontId="6" fillId="7" borderId="0" xfId="0" applyFont="1" applyFill="1"/>
    <xf numFmtId="0" fontId="6" fillId="0" borderId="0" xfId="0" applyFont="1" applyBorder="1" applyAlignment="1">
      <alignment horizontal="center" wrapText="1"/>
    </xf>
    <xf numFmtId="0" fontId="14" fillId="2" borderId="0" xfId="0" applyNumberFormat="1" applyFont="1" applyFill="1" applyBorder="1" applyAlignment="1">
      <alignment horizontal="center" vertical="top" wrapText="1"/>
    </xf>
    <xf numFmtId="166" fontId="6" fillId="4" borderId="0" xfId="0" applyNumberFormat="1" applyFont="1" applyFill="1" applyAlignment="1">
      <alignment horizontal="center" vertical="top" wrapText="1"/>
    </xf>
    <xf numFmtId="0" fontId="6" fillId="4" borderId="0" xfId="0" applyFont="1" applyFill="1" applyBorder="1" applyAlignment="1">
      <alignment horizontal="center" vertical="top" wrapText="1"/>
    </xf>
    <xf numFmtId="0" fontId="19" fillId="4" borderId="0" xfId="0" applyFont="1" applyFill="1" applyAlignment="1">
      <alignment vertical="center"/>
    </xf>
    <xf numFmtId="0" fontId="21" fillId="4" borderId="0" xfId="0" applyFont="1" applyFill="1" applyAlignment="1">
      <alignment horizontal="center" vertical="top" wrapText="1"/>
    </xf>
    <xf numFmtId="0" fontId="9" fillId="0" borderId="0" xfId="0" applyFont="1" applyFill="1" applyAlignment="1">
      <alignment horizontal="left" vertical="top" wrapText="1"/>
    </xf>
    <xf numFmtId="0" fontId="23" fillId="0" borderId="0" xfId="0" applyFont="1" applyBorder="1" applyAlignment="1">
      <alignment horizontal="center" vertical="top" wrapText="1"/>
    </xf>
    <xf numFmtId="0" fontId="10" fillId="0" borderId="0" xfId="0" applyFont="1" applyFill="1" applyAlignment="1">
      <alignment horizontal="center" vertical="top" wrapText="1"/>
    </xf>
    <xf numFmtId="0" fontId="10" fillId="0" borderId="0" xfId="0" applyFont="1" applyAlignment="1">
      <alignment horizontal="center" vertical="top" wrapText="1"/>
    </xf>
    <xf numFmtId="0" fontId="10" fillId="3" borderId="0" xfId="0" applyFont="1" applyFill="1" applyAlignment="1">
      <alignment horizontal="center" vertical="top" wrapText="1"/>
    </xf>
    <xf numFmtId="14" fontId="10" fillId="0" borderId="0" xfId="0" applyNumberFormat="1" applyFont="1" applyFill="1" applyAlignment="1">
      <alignment horizontal="center" vertical="top" wrapText="1"/>
    </xf>
    <xf numFmtId="0" fontId="0" fillId="4" borderId="0" xfId="0" applyFill="1" applyAlignment="1">
      <alignment vertical="top" wrapText="1"/>
    </xf>
    <xf numFmtId="0" fontId="9" fillId="4" borderId="0" xfId="0" applyNumberFormat="1" applyFont="1" applyFill="1" applyBorder="1" applyAlignment="1">
      <alignment horizontal="center" vertical="top" wrapText="1"/>
    </xf>
    <xf numFmtId="0" fontId="21" fillId="0" borderId="0" xfId="0" applyFont="1" applyAlignment="1">
      <alignment horizontal="left" vertical="top" wrapText="1"/>
    </xf>
    <xf numFmtId="0" fontId="7" fillId="0" borderId="0" xfId="0" applyFont="1" applyAlignment="1">
      <alignment horizontal="center" vertical="top" wrapText="1"/>
    </xf>
    <xf numFmtId="0" fontId="7" fillId="0" borderId="1" xfId="0" applyFont="1" applyBorder="1"/>
    <xf numFmtId="0" fontId="18" fillId="0" borderId="0" xfId="0" applyFont="1"/>
    <xf numFmtId="0" fontId="18" fillId="4" borderId="0" xfId="0" applyFont="1" applyFill="1"/>
    <xf numFmtId="0" fontId="0" fillId="0" borderId="0" xfId="0" applyFill="1" applyAlignment="1">
      <alignment vertical="top" wrapText="1"/>
    </xf>
    <xf numFmtId="0" fontId="21" fillId="0" borderId="0" xfId="0" applyFont="1" applyFill="1" applyAlignment="1">
      <alignment horizontal="center" vertical="top" wrapText="1"/>
    </xf>
    <xf numFmtId="0" fontId="18" fillId="0" borderId="0" xfId="0" applyFont="1" applyFill="1"/>
    <xf numFmtId="0" fontId="9" fillId="0" borderId="0" xfId="0" applyFont="1" applyFill="1" applyAlignment="1">
      <alignment vertical="top" wrapText="1"/>
    </xf>
    <xf numFmtId="16" fontId="9" fillId="0" borderId="0" xfId="0" applyNumberFormat="1" applyFont="1" applyFill="1" applyBorder="1" applyAlignment="1">
      <alignment horizontal="center" vertical="top" wrapText="1"/>
    </xf>
    <xf numFmtId="0" fontId="0" fillId="0" borderId="0" xfId="0" applyFill="1" applyBorder="1" applyAlignment="1">
      <alignment horizontal="left" vertical="top" wrapText="1"/>
    </xf>
    <xf numFmtId="0" fontId="21" fillId="0" borderId="0" xfId="0" applyFont="1" applyFill="1" applyAlignment="1">
      <alignment vertical="top" wrapText="1"/>
    </xf>
    <xf numFmtId="0" fontId="18" fillId="0" borderId="0" xfId="0" applyFont="1" applyFill="1" applyAlignment="1">
      <alignment horizontal="center" vertical="top" wrapText="1"/>
    </xf>
    <xf numFmtId="10" fontId="9" fillId="0" borderId="0" xfId="0" applyNumberFormat="1" applyFont="1" applyFill="1" applyBorder="1" applyAlignment="1">
      <alignment horizontal="center" vertical="top" wrapText="1"/>
    </xf>
    <xf numFmtId="0" fontId="6" fillId="3" borderId="1" xfId="0" applyFont="1" applyFill="1" applyBorder="1"/>
    <xf numFmtId="0" fontId="6" fillId="4" borderId="0" xfId="0" applyFont="1" applyFill="1" applyAlignment="1">
      <alignment horizontal="center" vertical="top"/>
    </xf>
    <xf numFmtId="16" fontId="9" fillId="4" borderId="0" xfId="0" applyNumberFormat="1" applyFont="1" applyFill="1" applyBorder="1" applyAlignment="1">
      <alignment horizontal="center" vertical="top" wrapText="1"/>
    </xf>
    <xf numFmtId="0" fontId="18" fillId="0" borderId="0" xfId="0" applyFont="1" applyFill="1" applyAlignment="1">
      <alignment horizontal="left" vertical="top"/>
    </xf>
    <xf numFmtId="0" fontId="9" fillId="0" borderId="0" xfId="0" applyFont="1" applyFill="1" applyAlignment="1">
      <alignment horizontal="left" vertical="top"/>
    </xf>
    <xf numFmtId="0" fontId="18" fillId="0" borderId="0" xfId="0" applyFont="1" applyFill="1" applyBorder="1" applyAlignment="1">
      <alignment horizontal="left" vertical="top"/>
    </xf>
    <xf numFmtId="0" fontId="21" fillId="0" borderId="0" xfId="0" applyFont="1" applyFill="1" applyAlignment="1">
      <alignment horizontal="left" vertical="top"/>
    </xf>
    <xf numFmtId="0" fontId="18" fillId="0" borderId="0" xfId="0" applyFont="1" applyAlignment="1">
      <alignment vertical="top" wrapText="1"/>
    </xf>
    <xf numFmtId="0" fontId="25" fillId="0" borderId="0" xfId="0" applyFont="1" applyFill="1" applyAlignment="1">
      <alignment vertical="top" wrapText="1"/>
    </xf>
    <xf numFmtId="0" fontId="18" fillId="0" borderId="0" xfId="0" applyFont="1" applyFill="1" applyAlignment="1">
      <alignment vertical="top" wrapText="1"/>
    </xf>
    <xf numFmtId="0" fontId="18" fillId="0" borderId="0" xfId="0" applyFont="1" applyAlignment="1">
      <alignment horizontal="center" vertical="top"/>
    </xf>
    <xf numFmtId="0" fontId="9" fillId="0" borderId="0" xfId="0" applyNumberFormat="1" applyFont="1" applyFill="1" applyBorder="1" applyAlignment="1">
      <alignment horizontal="center" vertical="top"/>
    </xf>
    <xf numFmtId="0" fontId="23" fillId="0" borderId="0" xfId="0" applyFont="1" applyAlignment="1">
      <alignment horizontal="center" vertical="top" wrapText="1"/>
    </xf>
    <xf numFmtId="0" fontId="23" fillId="0" borderId="0" xfId="0" applyFont="1" applyFill="1" applyAlignment="1">
      <alignment horizontal="center" vertical="top" wrapText="1"/>
    </xf>
    <xf numFmtId="14" fontId="18" fillId="0" borderId="0" xfId="0" applyNumberFormat="1" applyFont="1" applyAlignment="1">
      <alignment horizontal="center" vertical="top"/>
    </xf>
    <xf numFmtId="0" fontId="26" fillId="0" borderId="0" xfId="0" applyFont="1" applyFill="1" applyAlignment="1">
      <alignment vertical="top" wrapText="1"/>
    </xf>
    <xf numFmtId="0" fontId="26" fillId="0" borderId="0" xfId="0" applyFont="1" applyFill="1" applyAlignment="1">
      <alignment horizontal="center" vertical="top"/>
    </xf>
    <xf numFmtId="0" fontId="10" fillId="0" borderId="0" xfId="0" applyNumberFormat="1" applyFont="1" applyFill="1" applyBorder="1" applyAlignment="1">
      <alignment horizontal="center" vertical="top" wrapText="1"/>
    </xf>
    <xf numFmtId="14" fontId="9" fillId="0" borderId="0" xfId="0" applyNumberFormat="1" applyFont="1" applyFill="1" applyBorder="1" applyAlignment="1">
      <alignment horizontal="center" vertical="top" wrapText="1"/>
    </xf>
    <xf numFmtId="0" fontId="18" fillId="4" borderId="0" xfId="0" applyFont="1" applyFill="1" applyAlignment="1">
      <alignment horizontal="left" vertical="top"/>
    </xf>
    <xf numFmtId="0" fontId="6" fillId="0" borderId="1" xfId="0" applyFont="1" applyBorder="1" applyAlignment="1">
      <alignment horizontal="left" wrapText="1"/>
    </xf>
    <xf numFmtId="14" fontId="21" fillId="0" borderId="0" xfId="0" applyNumberFormat="1" applyFont="1" applyAlignment="1">
      <alignment horizontal="center" vertical="top" wrapText="1"/>
    </xf>
    <xf numFmtId="14" fontId="0" fillId="0" borderId="0" xfId="0" applyNumberFormat="1" applyAlignment="1">
      <alignment horizontal="center" vertical="top" wrapText="1"/>
    </xf>
    <xf numFmtId="0" fontId="0" fillId="0" borderId="0" xfId="0" applyBorder="1"/>
    <xf numFmtId="0" fontId="0" fillId="0" borderId="0" xfId="0" applyBorder="1" applyAlignment="1">
      <alignment wrapText="1"/>
    </xf>
    <xf numFmtId="0" fontId="0" fillId="0" borderId="0" xfId="0" applyFill="1" applyBorder="1"/>
    <xf numFmtId="0" fontId="18" fillId="4" borderId="0" xfId="0" applyFont="1" applyFill="1" applyAlignment="1">
      <alignment vertical="top" wrapText="1"/>
    </xf>
    <xf numFmtId="0" fontId="18" fillId="4" borderId="0" xfId="0" applyFont="1" applyFill="1" applyAlignment="1">
      <alignment horizontal="center" vertical="top"/>
    </xf>
    <xf numFmtId="0" fontId="23" fillId="4" borderId="0" xfId="0" applyFont="1" applyFill="1" applyAlignment="1">
      <alignment horizontal="center" vertical="top" wrapText="1"/>
    </xf>
    <xf numFmtId="0" fontId="18" fillId="0" borderId="0" xfId="0" applyFont="1" applyAlignment="1">
      <alignment vertical="top"/>
    </xf>
    <xf numFmtId="166" fontId="6" fillId="0" borderId="0" xfId="0" applyNumberFormat="1" applyFont="1" applyBorder="1" applyAlignment="1">
      <alignment horizontal="left" vertical="center"/>
    </xf>
    <xf numFmtId="0" fontId="6" fillId="0" borderId="0" xfId="0" applyFont="1" applyBorder="1" applyAlignment="1">
      <alignment vertical="center"/>
    </xf>
    <xf numFmtId="166" fontId="6" fillId="0" borderId="0" xfId="0" applyNumberFormat="1" applyFont="1" applyFill="1" applyBorder="1" applyAlignment="1">
      <alignment horizontal="left" vertical="center"/>
    </xf>
    <xf numFmtId="0" fontId="9" fillId="0" borderId="0" xfId="0" applyFont="1" applyFill="1" applyBorder="1" applyAlignment="1">
      <alignment horizontal="left" vertical="top" wrapText="1"/>
    </xf>
    <xf numFmtId="0" fontId="18" fillId="0" borderId="0" xfId="0" applyFont="1" applyAlignment="1">
      <alignment horizontal="left" vertical="top"/>
    </xf>
    <xf numFmtId="0" fontId="18" fillId="0" borderId="0" xfId="0" applyFont="1" applyAlignment="1">
      <alignment horizontal="left" vertical="top" wrapText="1"/>
    </xf>
    <xf numFmtId="0" fontId="18" fillId="0" borderId="0" xfId="0" applyFont="1" applyFill="1" applyAlignment="1">
      <alignment vertical="top"/>
    </xf>
    <xf numFmtId="0" fontId="18" fillId="0" borderId="0" xfId="0" applyFont="1" applyFill="1" applyAlignment="1">
      <alignment horizontal="center" vertical="top"/>
    </xf>
    <xf numFmtId="14" fontId="18" fillId="0" borderId="0" xfId="0" applyNumberFormat="1" applyFont="1" applyFill="1" applyAlignment="1">
      <alignment horizontal="center" vertical="top"/>
    </xf>
    <xf numFmtId="0" fontId="18" fillId="0" borderId="0" xfId="0" applyFont="1" applyFill="1" applyAlignment="1">
      <alignment wrapText="1"/>
    </xf>
    <xf numFmtId="0" fontId="9" fillId="4" borderId="1" xfId="0" applyFont="1" applyFill="1" applyBorder="1" applyAlignment="1">
      <alignment horizontal="center" vertical="top" wrapText="1"/>
    </xf>
    <xf numFmtId="0" fontId="9" fillId="4" borderId="0" xfId="0" applyFont="1" applyFill="1" applyBorder="1" applyAlignment="1">
      <alignment horizontal="center" vertical="top" wrapText="1"/>
    </xf>
    <xf numFmtId="0" fontId="9" fillId="0" borderId="0" xfId="0" quotePrefix="1" applyNumberFormat="1" applyFont="1" applyFill="1" applyBorder="1" applyAlignment="1">
      <alignment horizontal="center" vertical="top" wrapText="1"/>
    </xf>
    <xf numFmtId="0" fontId="21" fillId="0" borderId="0" xfId="0" applyNumberFormat="1" applyFont="1" applyFill="1" applyBorder="1" applyAlignment="1">
      <alignment horizontal="center" vertical="top" wrapText="1"/>
    </xf>
    <xf numFmtId="0" fontId="6" fillId="4" borderId="1" xfId="0" applyFont="1" applyFill="1" applyBorder="1" applyAlignment="1">
      <alignment wrapText="1"/>
    </xf>
    <xf numFmtId="0" fontId="3" fillId="0" borderId="0" xfId="0" applyFont="1" applyBorder="1" applyAlignment="1">
      <alignment horizontal="center" vertical="top" wrapText="1"/>
    </xf>
    <xf numFmtId="0" fontId="3" fillId="0" borderId="0" xfId="0" applyFont="1" applyFill="1" applyBorder="1" applyAlignment="1">
      <alignment horizontal="center"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Fill="1" applyBorder="1" applyAlignment="1">
      <alignment horizontal="left" vertical="top" wrapText="1"/>
    </xf>
    <xf numFmtId="14" fontId="3" fillId="0" borderId="0" xfId="0" applyNumberFormat="1" applyFont="1" applyFill="1" applyBorder="1" applyAlignment="1">
      <alignment horizontal="left" vertical="top" wrapText="1"/>
    </xf>
    <xf numFmtId="0" fontId="3" fillId="4" borderId="0" xfId="0" applyFont="1" applyFill="1" applyBorder="1" applyAlignment="1">
      <alignment horizontal="left" vertical="top" wrapText="1"/>
    </xf>
    <xf numFmtId="0" fontId="3" fillId="4" borderId="0" xfId="0" applyFont="1" applyFill="1" applyBorder="1" applyAlignment="1">
      <alignment vertical="top" wrapText="1"/>
    </xf>
    <xf numFmtId="0" fontId="3" fillId="4" borderId="0" xfId="0" applyFont="1" applyFill="1" applyBorder="1" applyAlignment="1">
      <alignment horizontal="center" vertical="top" wrapText="1"/>
    </xf>
    <xf numFmtId="0" fontId="3" fillId="0" borderId="0" xfId="0" applyFont="1" applyFill="1" applyBorder="1" applyAlignment="1">
      <alignment vertical="top" wrapText="1"/>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29" fillId="2" borderId="1" xfId="0" applyFont="1" applyFill="1" applyBorder="1" applyAlignment="1">
      <alignment horizontal="left" vertical="top" wrapText="1"/>
    </xf>
    <xf numFmtId="0" fontId="6" fillId="0" borderId="0" xfId="0" applyFont="1" applyBorder="1" applyAlignment="1">
      <alignment vertical="top" wrapText="1"/>
    </xf>
    <xf numFmtId="0" fontId="6" fillId="0" borderId="0" xfId="0" applyFont="1" applyBorder="1" applyAlignment="1">
      <alignment horizontal="left" vertical="top" wrapText="1"/>
    </xf>
    <xf numFmtId="0" fontId="6" fillId="0" borderId="0" xfId="0" applyFont="1" applyBorder="1" applyAlignment="1">
      <alignment wrapText="1"/>
    </xf>
    <xf numFmtId="14" fontId="6" fillId="0" borderId="0" xfId="0" applyNumberFormat="1" applyFont="1" applyBorder="1" applyAlignment="1">
      <alignment wrapText="1"/>
    </xf>
    <xf numFmtId="14" fontId="6" fillId="0" borderId="0" xfId="0" applyNumberFormat="1" applyFont="1" applyBorder="1" applyAlignment="1">
      <alignment horizontal="left" vertical="top" wrapText="1"/>
    </xf>
    <xf numFmtId="0" fontId="8" fillId="3" borderId="2" xfId="0" applyFont="1" applyFill="1" applyBorder="1" applyAlignment="1">
      <alignment horizontal="center" vertical="center" wrapText="1"/>
    </xf>
    <xf numFmtId="0" fontId="16" fillId="0" borderId="0" xfId="0" applyFont="1" applyFill="1" applyBorder="1" applyAlignment="1">
      <alignment horizontal="left" vertical="center" wrapText="1"/>
    </xf>
    <xf numFmtId="14" fontId="16" fillId="0" borderId="0" xfId="0" applyNumberFormat="1" applyFont="1" applyFill="1" applyBorder="1" applyAlignment="1">
      <alignment horizontal="left" vertical="center" wrapText="1"/>
    </xf>
    <xf numFmtId="14" fontId="6" fillId="0" borderId="0" xfId="0" applyNumberFormat="1" applyFont="1" applyFill="1" applyBorder="1" applyAlignment="1">
      <alignment horizontal="left" vertical="top" wrapText="1"/>
    </xf>
    <xf numFmtId="0" fontId="16" fillId="3" borderId="0" xfId="0" applyFont="1" applyFill="1" applyBorder="1" applyAlignment="1">
      <alignment horizontal="left" vertical="center" wrapText="1"/>
    </xf>
    <xf numFmtId="0" fontId="6" fillId="0" borderId="0" xfId="0" applyFont="1" applyBorder="1" applyAlignment="1">
      <alignment horizontal="left" vertical="center" wrapText="1"/>
    </xf>
    <xf numFmtId="166" fontId="6" fillId="0" borderId="0" xfId="0" applyNumberFormat="1" applyFont="1" applyBorder="1" applyAlignment="1">
      <alignment horizontal="left" vertical="center" wrapText="1"/>
    </xf>
    <xf numFmtId="167" fontId="6" fillId="0" borderId="0" xfId="0" applyNumberFormat="1" applyFont="1" applyBorder="1" applyAlignment="1">
      <alignment wrapText="1"/>
    </xf>
    <xf numFmtId="0" fontId="28" fillId="0" borderId="0" xfId="0" applyFont="1" applyFill="1" applyBorder="1" applyAlignment="1">
      <alignment horizontal="left" vertical="center" wrapText="1"/>
    </xf>
    <xf numFmtId="14" fontId="0" fillId="0" borderId="0" xfId="0" applyNumberFormat="1" applyBorder="1" applyAlignment="1">
      <alignment horizontal="left" vertical="top"/>
    </xf>
    <xf numFmtId="0" fontId="28" fillId="0" borderId="0" xfId="0" applyFont="1" applyBorder="1" applyAlignment="1">
      <alignment horizontal="left" vertical="center" wrapText="1"/>
    </xf>
    <xf numFmtId="167" fontId="28" fillId="0" borderId="0" xfId="0" applyNumberFormat="1" applyFont="1" applyBorder="1" applyAlignment="1">
      <alignment horizontal="left" vertical="center" wrapText="1"/>
    </xf>
    <xf numFmtId="14" fontId="0" fillId="0" borderId="0" xfId="0" applyNumberFormat="1" applyBorder="1" applyAlignment="1">
      <alignment vertical="top"/>
    </xf>
    <xf numFmtId="167" fontId="16" fillId="0" borderId="0" xfId="0" applyNumberFormat="1" applyFont="1" applyFill="1" applyBorder="1" applyAlignment="1">
      <alignment horizontal="left" vertical="center" wrapText="1"/>
    </xf>
    <xf numFmtId="14" fontId="6" fillId="0" borderId="0" xfId="0" applyNumberFormat="1" applyFont="1" applyBorder="1" applyAlignment="1">
      <alignment vertical="center"/>
    </xf>
    <xf numFmtId="0" fontId="6" fillId="0" borderId="0" xfId="0" applyFont="1" applyBorder="1" applyAlignment="1">
      <alignment vertical="center" wrapText="1"/>
    </xf>
    <xf numFmtId="2" fontId="16" fillId="0" borderId="0" xfId="0" applyNumberFormat="1" applyFont="1" applyFill="1" applyBorder="1" applyAlignment="1">
      <alignment horizontal="left" vertical="center" wrapText="1"/>
    </xf>
    <xf numFmtId="0" fontId="12" fillId="0" borderId="0" xfId="0" applyFont="1" applyBorder="1" applyAlignment="1">
      <alignment horizontal="left" vertical="top" wrapText="1"/>
    </xf>
    <xf numFmtId="0" fontId="12" fillId="0" borderId="0" xfId="0" applyFont="1" applyFill="1" applyBorder="1" applyAlignment="1">
      <alignment horizontal="left" vertical="top" wrapText="1"/>
    </xf>
    <xf numFmtId="14" fontId="12" fillId="0" borderId="0" xfId="0" applyNumberFormat="1" applyFont="1" applyFill="1" applyBorder="1" applyAlignment="1">
      <alignment horizontal="left" vertical="top" wrapText="1"/>
    </xf>
    <xf numFmtId="0" fontId="16" fillId="0" borderId="0" xfId="0" applyFont="1" applyBorder="1" applyAlignment="1">
      <alignment horizontal="left" vertical="top" wrapText="1"/>
    </xf>
    <xf numFmtId="166" fontId="12" fillId="0" borderId="0" xfId="0" applyNumberFormat="1" applyFont="1" applyFill="1" applyBorder="1" applyAlignment="1">
      <alignment horizontal="left" vertical="top" wrapText="1"/>
    </xf>
    <xf numFmtId="0" fontId="12" fillId="11" borderId="0" xfId="0" applyFont="1" applyFill="1" applyBorder="1" applyAlignment="1">
      <alignment horizontal="left" vertical="top" wrapText="1"/>
    </xf>
    <xf numFmtId="0" fontId="12" fillId="4" borderId="0" xfId="0" applyFont="1" applyFill="1" applyBorder="1" applyAlignment="1">
      <alignment horizontal="left" vertical="top" wrapText="1"/>
    </xf>
    <xf numFmtId="0" fontId="17" fillId="0" borderId="0" xfId="0" applyFont="1" applyFill="1" applyBorder="1" applyAlignment="1">
      <alignment horizontal="left" vertical="top" wrapText="1"/>
    </xf>
    <xf numFmtId="168" fontId="12" fillId="0" borderId="0" xfId="0" applyNumberFormat="1" applyFont="1" applyFill="1" applyBorder="1" applyAlignment="1">
      <alignment horizontal="left" vertical="top" wrapText="1"/>
    </xf>
    <xf numFmtId="168" fontId="16" fillId="0" borderId="0" xfId="0" applyNumberFormat="1" applyFont="1" applyBorder="1" applyAlignment="1">
      <alignment horizontal="left" vertical="top" wrapText="1"/>
    </xf>
    <xf numFmtId="0" fontId="16" fillId="0" borderId="0" xfId="0" applyFont="1" applyFill="1" applyBorder="1" applyAlignment="1">
      <alignment horizontal="left" vertical="top" wrapText="1"/>
    </xf>
    <xf numFmtId="0" fontId="7" fillId="0" borderId="0" xfId="0" applyFont="1" applyBorder="1" applyAlignment="1">
      <alignment horizontal="left" vertical="top" wrapText="1"/>
    </xf>
    <xf numFmtId="14" fontId="16" fillId="0" borderId="0" xfId="0" applyNumberFormat="1" applyFont="1" applyFill="1" applyBorder="1" applyAlignment="1">
      <alignment horizontal="center" vertical="top" wrapText="1"/>
    </xf>
    <xf numFmtId="14" fontId="0" fillId="0" borderId="0" xfId="0" applyNumberFormat="1" applyBorder="1" applyAlignment="1">
      <alignment horizontal="center" vertical="top"/>
    </xf>
    <xf numFmtId="0" fontId="11" fillId="3" borderId="1" xfId="0" applyFont="1" applyFill="1" applyBorder="1" applyAlignment="1">
      <alignment horizontal="left" vertical="top" wrapText="1"/>
    </xf>
    <xf numFmtId="0" fontId="12" fillId="3" borderId="1" xfId="0" applyFont="1" applyFill="1" applyBorder="1" applyAlignment="1">
      <alignment horizontal="left" vertical="top" wrapText="1"/>
    </xf>
    <xf numFmtId="14" fontId="18" fillId="0" borderId="0" xfId="0" applyNumberFormat="1" applyFont="1" applyFill="1" applyBorder="1" applyAlignment="1">
      <alignment horizontal="center" vertical="top"/>
    </xf>
    <xf numFmtId="0" fontId="4" fillId="0" borderId="0" xfId="0" applyFont="1" applyFill="1" applyBorder="1" applyAlignment="1">
      <alignment vertical="top" wrapText="1"/>
    </xf>
    <xf numFmtId="0" fontId="4"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4" fillId="0" borderId="0" xfId="0" applyFont="1" applyFill="1" applyBorder="1" applyAlignment="1">
      <alignment horizontal="center" vertical="top" wrapText="1"/>
    </xf>
    <xf numFmtId="0" fontId="27" fillId="0" borderId="0" xfId="0" applyFont="1" applyFill="1" applyBorder="1" applyAlignment="1">
      <alignment horizontal="center" vertical="top" wrapText="1"/>
    </xf>
    <xf numFmtId="0" fontId="28" fillId="0" borderId="0" xfId="0" applyFont="1" applyFill="1" applyBorder="1" applyAlignment="1">
      <alignment vertical="top" wrapText="1"/>
    </xf>
    <xf numFmtId="14" fontId="0" fillId="0" borderId="0" xfId="0" applyNumberFormat="1"/>
    <xf numFmtId="14" fontId="12" fillId="0" borderId="0" xfId="0" applyNumberFormat="1" applyFont="1" applyAlignment="1">
      <alignment horizontal="center" vertical="top" wrapText="1"/>
    </xf>
    <xf numFmtId="0" fontId="18" fillId="0" borderId="0" xfId="0" applyFont="1" applyAlignment="1">
      <alignment wrapText="1"/>
    </xf>
    <xf numFmtId="166" fontId="10" fillId="0" borderId="0" xfId="0" applyNumberFormat="1" applyFont="1" applyAlignment="1">
      <alignment horizontal="center" vertical="top" wrapText="1"/>
    </xf>
    <xf numFmtId="0" fontId="30" fillId="0" borderId="0" xfId="0" applyFont="1" applyAlignment="1">
      <alignment horizontal="center" vertical="top" wrapText="1"/>
    </xf>
    <xf numFmtId="0" fontId="11" fillId="3" borderId="0" xfId="0" applyFont="1" applyFill="1" applyBorder="1" applyAlignment="1">
      <alignment horizontal="center" vertical="top"/>
    </xf>
    <xf numFmtId="16" fontId="0" fillId="0" borderId="0" xfId="0" applyNumberFormat="1" applyAlignment="1">
      <alignment horizontal="center" vertical="top"/>
    </xf>
    <xf numFmtId="0" fontId="30" fillId="0" borderId="0" xfId="0" applyFont="1" applyBorder="1" applyAlignment="1">
      <alignment horizontal="center" vertical="top" wrapText="1"/>
    </xf>
    <xf numFmtId="0" fontId="30" fillId="0" borderId="1" xfId="0" applyFont="1" applyBorder="1" applyAlignment="1">
      <alignment vertical="top" wrapText="1"/>
    </xf>
    <xf numFmtId="14" fontId="18" fillId="0" borderId="0" xfId="0" applyNumberFormat="1" applyFont="1" applyAlignment="1">
      <alignment horizontal="center" vertical="top" wrapText="1"/>
    </xf>
    <xf numFmtId="0" fontId="26" fillId="0" borderId="0" xfId="0" applyFont="1" applyFill="1"/>
    <xf numFmtId="0" fontId="18" fillId="0" borderId="0" xfId="0" quotePrefix="1" applyFont="1" applyAlignment="1">
      <alignment vertical="top" wrapText="1"/>
    </xf>
    <xf numFmtId="0" fontId="18" fillId="0" borderId="0" xfId="0" applyFont="1" applyFill="1" applyAlignment="1">
      <alignment horizontal="left" vertical="top" wrapText="1"/>
    </xf>
    <xf numFmtId="0" fontId="14" fillId="2" borderId="0" xfId="0" applyFont="1" applyFill="1" applyAlignment="1">
      <alignment horizontal="center" vertical="top" wrapText="1"/>
    </xf>
    <xf numFmtId="16" fontId="6" fillId="0" borderId="0" xfId="0" applyNumberFormat="1" applyFont="1" applyBorder="1" applyAlignment="1">
      <alignment horizontal="left" vertical="top" wrapText="1"/>
    </xf>
    <xf numFmtId="166" fontId="18" fillId="0" borderId="0" xfId="0" applyNumberFormat="1" applyFont="1" applyAlignment="1">
      <alignment horizontal="center" vertical="top"/>
    </xf>
    <xf numFmtId="0" fontId="18" fillId="0" borderId="0" xfId="0" applyFont="1" applyAlignment="1">
      <alignment horizontal="center" wrapText="1"/>
    </xf>
    <xf numFmtId="0" fontId="18" fillId="3" borderId="0" xfId="0" applyFont="1" applyFill="1"/>
    <xf numFmtId="0" fontId="18" fillId="3" borderId="0" xfId="0" applyFont="1" applyFill="1" applyAlignment="1">
      <alignment wrapText="1"/>
    </xf>
    <xf numFmtId="14" fontId="18" fillId="3" borderId="0" xfId="0" applyNumberFormat="1" applyFont="1" applyFill="1" applyAlignment="1">
      <alignment horizontal="center" vertical="top"/>
    </xf>
    <xf numFmtId="0" fontId="18" fillId="3" borderId="0" xfId="0" applyFont="1" applyFill="1" applyAlignment="1">
      <alignment horizontal="center" vertical="top"/>
    </xf>
    <xf numFmtId="16" fontId="9" fillId="3" borderId="0" xfId="0" applyNumberFormat="1" applyFont="1" applyFill="1" applyBorder="1" applyAlignment="1">
      <alignment horizontal="center" vertical="top" wrapText="1"/>
    </xf>
    <xf numFmtId="0" fontId="9" fillId="3" borderId="0" xfId="0" applyNumberFormat="1" applyFont="1" applyFill="1" applyBorder="1" applyAlignment="1">
      <alignment horizontal="center" vertical="top" wrapText="1"/>
    </xf>
    <xf numFmtId="0" fontId="18" fillId="3" borderId="0" xfId="0" applyFont="1" applyFill="1" applyAlignment="1">
      <alignment horizontal="center" vertical="top" wrapText="1"/>
    </xf>
    <xf numFmtId="0" fontId="0" fillId="3" borderId="1" xfId="0" applyFill="1" applyBorder="1" applyAlignment="1">
      <alignment vertical="center"/>
    </xf>
    <xf numFmtId="0" fontId="34" fillId="3" borderId="0" xfId="0" applyFont="1" applyFill="1" applyAlignment="1">
      <alignment horizontal="center" vertical="top"/>
    </xf>
    <xf numFmtId="0" fontId="0" fillId="0" borderId="0" xfId="0" applyAlignment="1"/>
    <xf numFmtId="16" fontId="6" fillId="0" borderId="0" xfId="0" applyNumberFormat="1" applyFont="1" applyAlignment="1">
      <alignment horizontal="center" vertical="top" wrapText="1"/>
    </xf>
    <xf numFmtId="0" fontId="18" fillId="4" borderId="0" xfId="0" applyFont="1" applyFill="1" applyAlignment="1">
      <alignment horizontal="center" vertical="top" wrapText="1"/>
    </xf>
    <xf numFmtId="0" fontId="18" fillId="3" borderId="0" xfId="0" applyFont="1" applyFill="1" applyAlignment="1">
      <alignment vertical="top" wrapText="1"/>
    </xf>
    <xf numFmtId="0" fontId="33" fillId="0" borderId="0" xfId="0" applyFont="1" applyFill="1" applyAlignment="1"/>
    <xf numFmtId="0" fontId="25" fillId="0" borderId="0" xfId="0" applyFont="1"/>
    <xf numFmtId="0" fontId="35" fillId="0" borderId="0" xfId="0" applyFont="1"/>
    <xf numFmtId="0" fontId="0" fillId="0" borderId="0" xfId="0" applyFill="1" applyAlignment="1">
      <alignment horizontal="left" vertical="top"/>
    </xf>
    <xf numFmtId="0" fontId="0" fillId="3" borderId="0" xfId="0" applyFill="1" applyAlignment="1">
      <alignment vertical="top" wrapText="1"/>
    </xf>
    <xf numFmtId="0" fontId="0" fillId="0" borderId="0" xfId="0" applyFill="1" applyAlignment="1">
      <alignment vertical="top"/>
    </xf>
    <xf numFmtId="0" fontId="0" fillId="0" borderId="0" xfId="0" applyFill="1" applyAlignment="1">
      <alignment wrapText="1"/>
    </xf>
    <xf numFmtId="0" fontId="0" fillId="0" borderId="0" xfId="0" applyAlignment="1">
      <alignment vertical="top"/>
    </xf>
    <xf numFmtId="0" fontId="7" fillId="0" borderId="0" xfId="0" applyFont="1" applyAlignment="1">
      <alignment horizontal="center" vertical="top"/>
    </xf>
    <xf numFmtId="0" fontId="6" fillId="0" borderId="0" xfId="0" applyFont="1" applyFill="1" applyAlignment="1">
      <alignment horizontal="center" vertical="top"/>
    </xf>
    <xf numFmtId="14" fontId="6" fillId="0" borderId="0" xfId="0" applyNumberFormat="1" applyFont="1" applyFill="1" applyAlignment="1">
      <alignment horizontal="center" vertical="top" wrapText="1"/>
    </xf>
    <xf numFmtId="0" fontId="26" fillId="0" borderId="0" xfId="0" applyFont="1" applyFill="1" applyAlignment="1">
      <alignment horizontal="center" vertical="top" wrapText="1"/>
    </xf>
    <xf numFmtId="0" fontId="33" fillId="0" borderId="0" xfId="0" applyFont="1" applyAlignment="1">
      <alignment vertical="top"/>
    </xf>
    <xf numFmtId="0" fontId="33" fillId="0" borderId="0" xfId="0" applyFont="1" applyFill="1" applyAlignment="1">
      <alignment vertical="top"/>
    </xf>
    <xf numFmtId="16" fontId="9" fillId="0" borderId="0" xfId="0" applyNumberFormat="1" applyFont="1" applyAlignment="1">
      <alignment horizontal="center" vertical="top" wrapText="1"/>
    </xf>
    <xf numFmtId="0" fontId="36" fillId="0" borderId="0" xfId="0" applyFont="1" applyFill="1" applyAlignment="1">
      <alignment horizontal="center" vertical="top" wrapText="1"/>
    </xf>
    <xf numFmtId="0" fontId="18" fillId="3" borderId="0" xfId="0" applyFont="1" applyFill="1" applyAlignment="1">
      <alignment horizontal="center" wrapText="1"/>
    </xf>
    <xf numFmtId="0" fontId="0" fillId="0" borderId="0" xfId="0" applyFill="1" applyAlignment="1">
      <alignment horizontal="left" vertical="top" wrapText="1"/>
    </xf>
    <xf numFmtId="0" fontId="3" fillId="9" borderId="0" xfId="0" applyFont="1" applyFill="1" applyBorder="1" applyAlignment="1">
      <alignment horizontal="left" vertical="top" wrapText="1"/>
    </xf>
    <xf numFmtId="0" fontId="18" fillId="0" borderId="0" xfId="0" quotePrefix="1" applyFont="1"/>
    <xf numFmtId="166" fontId="16" fillId="0" borderId="0" xfId="0" applyNumberFormat="1" applyFont="1" applyFill="1" applyBorder="1" applyAlignment="1">
      <alignment horizontal="left" vertical="center" wrapText="1"/>
    </xf>
    <xf numFmtId="14" fontId="6" fillId="0" borderId="0" xfId="0" applyNumberFormat="1" applyFont="1" applyFill="1" applyAlignment="1">
      <alignment horizontal="center" vertical="top"/>
    </xf>
    <xf numFmtId="0" fontId="26" fillId="0" borderId="0" xfId="0" applyFont="1" applyFill="1" applyAlignment="1">
      <alignment horizontal="left" vertical="top"/>
    </xf>
    <xf numFmtId="0" fontId="34" fillId="0" borderId="0" xfId="0" applyFont="1" applyFill="1" applyAlignment="1">
      <alignment horizontal="center" vertical="top"/>
    </xf>
    <xf numFmtId="0" fontId="18" fillId="12" borderId="0" xfId="0" applyFont="1" applyFill="1" applyAlignment="1">
      <alignment horizontal="left" vertical="top"/>
    </xf>
    <xf numFmtId="0" fontId="18" fillId="12" borderId="0" xfId="0" applyFont="1" applyFill="1" applyAlignment="1">
      <alignment vertical="top" wrapText="1"/>
    </xf>
    <xf numFmtId="0" fontId="18" fillId="12" borderId="0" xfId="0" applyFont="1" applyFill="1" applyAlignment="1">
      <alignment horizontal="center" vertical="top" wrapText="1"/>
    </xf>
    <xf numFmtId="0" fontId="9" fillId="12" borderId="0" xfId="0" applyNumberFormat="1" applyFont="1" applyFill="1" applyBorder="1" applyAlignment="1">
      <alignment horizontal="center" vertical="top" wrapText="1"/>
    </xf>
    <xf numFmtId="0" fontId="3" fillId="10" borderId="0" xfId="0" applyFont="1" applyFill="1" applyBorder="1" applyAlignment="1">
      <alignment horizontal="center" vertical="top" wrapText="1"/>
    </xf>
    <xf numFmtId="0" fontId="18" fillId="0" borderId="0" xfId="0" applyFont="1" applyAlignment="1">
      <alignment horizontal="center"/>
    </xf>
    <xf numFmtId="0" fontId="6" fillId="4" borderId="0" xfId="0" applyFont="1" applyFill="1" applyAlignment="1">
      <alignment vertical="top"/>
    </xf>
    <xf numFmtId="0" fontId="6" fillId="9" borderId="0" xfId="0" applyFont="1" applyFill="1" applyAlignment="1">
      <alignment vertical="top"/>
    </xf>
    <xf numFmtId="49" fontId="18" fillId="0" borderId="0" xfId="0" applyNumberFormat="1" applyFont="1" applyAlignment="1">
      <alignment horizontal="center"/>
    </xf>
    <xf numFmtId="0" fontId="4" fillId="0" borderId="0" xfId="0" applyFont="1" applyFill="1" applyBorder="1" applyAlignment="1">
      <alignment vertical="top"/>
    </xf>
    <xf numFmtId="0" fontId="18" fillId="0" borderId="0" xfId="0" applyFont="1" applyFill="1" applyAlignment="1">
      <alignment horizontal="center" wrapText="1"/>
    </xf>
    <xf numFmtId="0" fontId="16" fillId="0" borderId="0" xfId="0" applyFont="1" applyFill="1" applyBorder="1" applyAlignment="1">
      <alignment vertical="top" wrapText="1"/>
    </xf>
    <xf numFmtId="0" fontId="6" fillId="9" borderId="1" xfId="0" applyFont="1" applyFill="1" applyBorder="1"/>
    <xf numFmtId="0" fontId="6" fillId="9" borderId="0" xfId="0" applyFont="1" applyFill="1" applyAlignment="1">
      <alignment horizontal="center" vertical="top"/>
    </xf>
    <xf numFmtId="0" fontId="6" fillId="9" borderId="0" xfId="0" applyFont="1" applyFill="1" applyAlignment="1">
      <alignment horizontal="center" vertical="top" wrapText="1"/>
    </xf>
    <xf numFmtId="14" fontId="6" fillId="9" borderId="0" xfId="0" applyNumberFormat="1" applyFont="1" applyFill="1" applyAlignment="1">
      <alignment horizontal="center" vertical="top" wrapText="1"/>
    </xf>
    <xf numFmtId="0" fontId="0" fillId="0" borderId="0" xfId="0" applyBorder="1" applyAlignment="1">
      <alignment vertical="top"/>
    </xf>
    <xf numFmtId="0" fontId="38" fillId="0" borderId="0" xfId="0" applyFont="1" applyAlignment="1">
      <alignment horizontal="center" vertical="center" wrapText="1"/>
    </xf>
    <xf numFmtId="0" fontId="6" fillId="9" borderId="0" xfId="0" applyFont="1" applyFill="1" applyAlignment="1">
      <alignment horizontal="left" vertical="top" wrapText="1"/>
    </xf>
    <xf numFmtId="14" fontId="6" fillId="0" borderId="0" xfId="0" applyNumberFormat="1" applyFont="1" applyFill="1" applyAlignment="1">
      <alignment horizontal="left" vertical="top"/>
    </xf>
    <xf numFmtId="0" fontId="4" fillId="0" borderId="0" xfId="0" applyFont="1" applyFill="1"/>
    <xf numFmtId="0" fontId="4" fillId="0" borderId="0" xfId="0" applyFont="1"/>
    <xf numFmtId="0" fontId="39" fillId="0" borderId="0" xfId="0" applyFont="1"/>
    <xf numFmtId="0" fontId="0" fillId="9" borderId="0" xfId="0" applyFill="1" applyAlignment="1">
      <alignment horizontal="left" vertical="top"/>
    </xf>
    <xf numFmtId="0" fontId="4" fillId="0" borderId="0" xfId="0" applyFont="1" applyFill="1" applyAlignment="1">
      <alignment wrapText="1"/>
    </xf>
    <xf numFmtId="0" fontId="6" fillId="0" borderId="0" xfId="0" applyFont="1" applyFill="1" applyAlignment="1">
      <alignment wrapText="1"/>
    </xf>
    <xf numFmtId="0" fontId="6" fillId="0" borderId="12" xfId="42" applyFont="1" applyFill="1" applyBorder="1" applyAlignment="1">
      <alignment horizontal="center" vertical="top"/>
    </xf>
    <xf numFmtId="0" fontId="18" fillId="9" borderId="0" xfId="0" applyFont="1" applyFill="1" applyAlignment="1">
      <alignment horizontal="left" vertical="top"/>
    </xf>
    <xf numFmtId="0" fontId="18" fillId="9" borderId="0" xfId="0" applyFont="1" applyFill="1" applyAlignment="1">
      <alignment vertical="top" wrapText="1"/>
    </xf>
    <xf numFmtId="0" fontId="12" fillId="0" borderId="0" xfId="0" applyFont="1" applyFill="1" applyAlignment="1">
      <alignment horizontal="center" vertical="top" wrapText="1"/>
    </xf>
    <xf numFmtId="0" fontId="25" fillId="0" borderId="0" xfId="0" applyFont="1" applyAlignment="1">
      <alignment horizontal="center" vertical="top"/>
    </xf>
    <xf numFmtId="0" fontId="56" fillId="0" borderId="0" xfId="0" applyFont="1" applyFill="1" applyAlignment="1">
      <alignment horizontal="left" vertical="top"/>
    </xf>
    <xf numFmtId="0" fontId="56" fillId="0" borderId="0" xfId="0" applyFont="1" applyFill="1" applyAlignment="1">
      <alignment horizontal="left" vertical="top" wrapText="1"/>
    </xf>
    <xf numFmtId="0" fontId="56" fillId="0" borderId="0" xfId="0" applyFont="1" applyFill="1" applyAlignment="1">
      <alignment horizontal="center" vertical="top" wrapText="1"/>
    </xf>
    <xf numFmtId="0" fontId="56" fillId="0" borderId="0" xfId="0" applyFont="1" applyAlignment="1">
      <alignment horizontal="center" vertical="top"/>
    </xf>
    <xf numFmtId="14" fontId="56" fillId="0" borderId="0" xfId="0" applyNumberFormat="1" applyFont="1" applyAlignment="1">
      <alignment horizontal="center" vertical="top"/>
    </xf>
    <xf numFmtId="0" fontId="56" fillId="0" borderId="0" xfId="0" applyFont="1" applyAlignment="1">
      <alignment horizontal="center" vertical="top" wrapText="1"/>
    </xf>
    <xf numFmtId="0" fontId="56" fillId="0" borderId="0" xfId="0" applyFont="1" applyFill="1" applyAlignment="1">
      <alignment horizontal="center" vertical="top"/>
    </xf>
    <xf numFmtId="0" fontId="6" fillId="9" borderId="0" xfId="0" applyFont="1" applyFill="1"/>
    <xf numFmtId="0" fontId="6" fillId="9" borderId="0" xfId="0" applyFont="1" applyFill="1" applyAlignment="1">
      <alignment wrapText="1"/>
    </xf>
    <xf numFmtId="0" fontId="0" fillId="9" borderId="0" xfId="0" applyFill="1"/>
    <xf numFmtId="0" fontId="9" fillId="9" borderId="0" xfId="0" applyFont="1" applyFill="1" applyAlignment="1">
      <alignment horizontal="center" vertical="top" wrapText="1"/>
    </xf>
    <xf numFmtId="0" fontId="58"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16" fillId="0" borderId="13" xfId="0" applyFont="1" applyFill="1" applyBorder="1" applyAlignment="1">
      <alignment horizontal="left" vertical="top" wrapText="1"/>
    </xf>
    <xf numFmtId="14" fontId="6" fillId="0" borderId="0" xfId="0" applyNumberFormat="1" applyFont="1" applyAlignment="1">
      <alignment vertical="top"/>
    </xf>
    <xf numFmtId="0" fontId="6" fillId="0" borderId="1" xfId="0" applyFont="1" applyBorder="1" applyAlignment="1">
      <alignment vertical="top"/>
    </xf>
    <xf numFmtId="0" fontId="6" fillId="0" borderId="1" xfId="0" applyFont="1" applyFill="1" applyBorder="1" applyAlignment="1">
      <alignment vertical="top"/>
    </xf>
    <xf numFmtId="14" fontId="6" fillId="0" borderId="1" xfId="0" applyNumberFormat="1" applyFont="1" applyBorder="1" applyAlignment="1">
      <alignment vertical="top"/>
    </xf>
    <xf numFmtId="0" fontId="0" fillId="0" borderId="0" xfId="0" applyFont="1" applyFill="1" applyAlignment="1">
      <alignment wrapText="1"/>
    </xf>
    <xf numFmtId="0" fontId="4" fillId="0" borderId="0" xfId="0" applyFont="1" applyFill="1" applyAlignment="1">
      <alignment vertical="top"/>
    </xf>
    <xf numFmtId="0" fontId="4" fillId="0" borderId="0" xfId="0" applyFont="1" applyFill="1" applyAlignment="1">
      <alignment vertical="top" wrapText="1"/>
    </xf>
    <xf numFmtId="0" fontId="57" fillId="0" borderId="0" xfId="42" applyFont="1" applyFill="1" applyBorder="1" applyAlignment="1">
      <alignment vertical="top"/>
    </xf>
    <xf numFmtId="0" fontId="0" fillId="0" borderId="0" xfId="0"/>
    <xf numFmtId="0" fontId="7" fillId="0" borderId="12" xfId="42" applyFont="1" applyFill="1" applyBorder="1" applyAlignment="1">
      <alignment horizontal="center" vertical="top"/>
    </xf>
    <xf numFmtId="0" fontId="0" fillId="0" borderId="0" xfId="0" applyFill="1" applyBorder="1" applyAlignment="1">
      <alignment horizontal="left" vertical="top"/>
    </xf>
    <xf numFmtId="0" fontId="19" fillId="0" borderId="0" xfId="0" applyFont="1" applyFill="1" applyBorder="1" applyAlignment="1">
      <alignment horizontal="left" vertical="center" wrapText="1"/>
    </xf>
    <xf numFmtId="0" fontId="0" fillId="0" borderId="0" xfId="0" applyFont="1" applyFill="1" applyBorder="1" applyAlignment="1">
      <alignment vertical="top"/>
    </xf>
    <xf numFmtId="0" fontId="0" fillId="0" borderId="0" xfId="0" applyFill="1" applyBorder="1" applyAlignment="1">
      <alignment vertical="top"/>
    </xf>
    <xf numFmtId="0" fontId="0" fillId="0" borderId="0" xfId="0" applyBorder="1" applyAlignment="1">
      <alignment horizontal="center" vertical="top"/>
    </xf>
    <xf numFmtId="0" fontId="5" fillId="3" borderId="0" xfId="0" applyFont="1" applyFill="1" applyAlignment="1">
      <alignment horizontal="left" vertical="top" wrapText="1"/>
    </xf>
    <xf numFmtId="0" fontId="6" fillId="0" borderId="2" xfId="0" applyFont="1" applyFill="1" applyBorder="1" applyAlignment="1">
      <alignment vertical="top"/>
    </xf>
    <xf numFmtId="0" fontId="59" fillId="0" borderId="1" xfId="0" applyFont="1" applyFill="1" applyBorder="1" applyAlignment="1">
      <alignment horizontal="left" vertical="center" wrapText="1"/>
    </xf>
    <xf numFmtId="14" fontId="6" fillId="0" borderId="1" xfId="0" applyNumberFormat="1" applyFont="1" applyBorder="1" applyAlignment="1">
      <alignment horizontal="center" vertical="top"/>
    </xf>
    <xf numFmtId="0" fontId="6" fillId="0" borderId="0" xfId="0" applyFont="1" applyFill="1" applyAlignment="1">
      <alignment horizontal="left" vertical="top"/>
    </xf>
    <xf numFmtId="0" fontId="0" fillId="9" borderId="0" xfId="0" applyFill="1" applyAlignment="1">
      <alignment horizontal="left" vertical="top" wrapText="1"/>
    </xf>
    <xf numFmtId="0" fontId="6" fillId="44" borderId="1" xfId="0" applyFont="1" applyFill="1" applyBorder="1" applyAlignment="1">
      <alignment vertical="top"/>
    </xf>
    <xf numFmtId="0" fontId="7" fillId="0" borderId="12" xfId="0" applyFont="1" applyFill="1" applyBorder="1" applyAlignment="1">
      <alignment vertical="center" wrapText="1"/>
    </xf>
    <xf numFmtId="0" fontId="6" fillId="0" borderId="1" xfId="0" applyFont="1" applyFill="1" applyBorder="1" applyAlignment="1">
      <alignment vertical="top" wrapText="1"/>
    </xf>
    <xf numFmtId="0" fontId="60" fillId="3" borderId="0" xfId="0" applyFont="1" applyFill="1" applyAlignment="1">
      <alignment vertical="top" wrapText="1"/>
    </xf>
    <xf numFmtId="0" fontId="60" fillId="0" borderId="0" xfId="0" applyFont="1" applyAlignment="1">
      <alignment horizontal="center" vertical="top" wrapText="1"/>
    </xf>
    <xf numFmtId="0" fontId="9" fillId="0" borderId="0" xfId="0" applyNumberFormat="1" applyFont="1" applyFill="1" applyBorder="1" applyAlignment="1">
      <alignment horizontal="left" vertical="top" wrapText="1"/>
    </xf>
    <xf numFmtId="14" fontId="60" fillId="45" borderId="0" xfId="0" applyNumberFormat="1" applyFont="1" applyFill="1" applyAlignment="1">
      <alignment horizontal="center" vertical="top" wrapText="1"/>
    </xf>
    <xf numFmtId="0" fontId="0" fillId="0" borderId="0" xfId="0" applyBorder="1" applyAlignment="1">
      <alignment horizontal="center" vertical="top" wrapText="1"/>
    </xf>
    <xf numFmtId="0" fontId="0" fillId="0" borderId="0" xfId="0" applyFont="1" applyFill="1" applyAlignment="1">
      <alignment vertical="top" wrapText="1"/>
    </xf>
    <xf numFmtId="0" fontId="0" fillId="0" borderId="0" xfId="0" applyFont="1" applyFill="1" applyBorder="1" applyAlignment="1">
      <alignment horizontal="left" vertical="top"/>
    </xf>
    <xf numFmtId="0" fontId="0" fillId="0" borderId="0" xfId="0" applyFill="1" applyBorder="1" applyAlignment="1">
      <alignment vertical="top" wrapText="1"/>
    </xf>
    <xf numFmtId="0" fontId="0" fillId="0" borderId="1" xfId="0" applyFill="1" applyBorder="1" applyAlignment="1">
      <alignment vertical="top"/>
    </xf>
    <xf numFmtId="0" fontId="62" fillId="0" borderId="0" xfId="0" applyFont="1" applyFill="1" applyAlignment="1">
      <alignment horizontal="left" vertical="top" wrapText="1"/>
    </xf>
    <xf numFmtId="0" fontId="0" fillId="0" borderId="0" xfId="0" applyBorder="1" applyAlignment="1">
      <alignment horizontal="center" vertical="center" wrapText="1"/>
    </xf>
    <xf numFmtId="0" fontId="63" fillId="0" borderId="0" xfId="0" applyFont="1" applyAlignment="1">
      <alignment horizontal="center" vertical="top" wrapText="1"/>
    </xf>
    <xf numFmtId="0" fontId="33" fillId="0" borderId="12" xfId="42" applyFont="1" applyFill="1" applyBorder="1" applyAlignment="1">
      <alignment vertical="top"/>
    </xf>
    <xf numFmtId="0" fontId="6" fillId="0" borderId="15" xfId="0" applyFont="1" applyFill="1" applyBorder="1" applyAlignment="1">
      <alignment vertical="top" wrapText="1"/>
    </xf>
    <xf numFmtId="0" fontId="9" fillId="0" borderId="0" xfId="0" applyFont="1" applyBorder="1" applyAlignment="1">
      <alignment horizontal="left" wrapText="1"/>
    </xf>
    <xf numFmtId="0" fontId="6" fillId="0" borderId="16" xfId="0" applyFont="1" applyFill="1" applyBorder="1" applyAlignment="1">
      <alignment vertical="top"/>
    </xf>
    <xf numFmtId="0" fontId="6" fillId="0" borderId="16" xfId="0" applyFont="1" applyFill="1" applyBorder="1" applyAlignment="1">
      <alignment vertical="top" wrapText="1"/>
    </xf>
    <xf numFmtId="0" fontId="64" fillId="0" borderId="0" xfId="42" applyFont="1" applyFill="1" applyBorder="1" applyAlignment="1">
      <alignment vertical="center"/>
    </xf>
    <xf numFmtId="0" fontId="64" fillId="0" borderId="0" xfId="0" applyFont="1" applyFill="1" applyBorder="1" applyAlignment="1">
      <alignment vertical="center" wrapText="1"/>
    </xf>
    <xf numFmtId="0" fontId="64" fillId="0" borderId="0" xfId="0" applyFont="1" applyFill="1" applyBorder="1" applyAlignment="1">
      <alignment horizontal="left" vertical="top" wrapText="1"/>
    </xf>
    <xf numFmtId="0" fontId="64" fillId="0" borderId="0" xfId="0" applyFont="1" applyFill="1" applyBorder="1" applyAlignment="1">
      <alignment vertical="top" wrapText="1"/>
    </xf>
    <xf numFmtId="0" fontId="64" fillId="0" borderId="0" xfId="42" applyFont="1" applyFill="1" applyBorder="1" applyAlignment="1">
      <alignment horizontal="left" vertical="top"/>
    </xf>
    <xf numFmtId="0" fontId="18" fillId="0" borderId="0" xfId="0" applyFont="1" applyAlignment="1">
      <alignment horizontal="center" vertical="center"/>
    </xf>
    <xf numFmtId="0" fontId="65" fillId="0" borderId="0" xfId="0" applyFont="1" applyFill="1" applyAlignment="1">
      <alignment vertical="top"/>
    </xf>
    <xf numFmtId="0" fontId="7" fillId="0" borderId="0" xfId="0" applyFont="1" applyFill="1" applyAlignment="1">
      <alignment vertical="top"/>
    </xf>
    <xf numFmtId="0" fontId="7" fillId="0" borderId="0" xfId="0" applyFont="1" applyFill="1" applyAlignment="1">
      <alignment wrapText="1"/>
    </xf>
    <xf numFmtId="0" fontId="65" fillId="0" borderId="0" xfId="0" applyFont="1" applyFill="1" applyAlignment="1">
      <alignment vertical="top" wrapText="1"/>
    </xf>
    <xf numFmtId="0" fontId="6" fillId="0" borderId="1" xfId="0" applyFont="1" applyBorder="1" applyAlignment="1">
      <alignment horizontal="center" vertical="center"/>
    </xf>
    <xf numFmtId="0" fontId="6" fillId="0" borderId="1" xfId="0" applyFont="1" applyBorder="1" applyAlignment="1">
      <alignment horizontal="center"/>
    </xf>
    <xf numFmtId="0" fontId="59" fillId="0" borderId="14" xfId="0" applyFont="1" applyFill="1" applyBorder="1" applyAlignment="1">
      <alignment horizontal="left" vertical="center" wrapText="1"/>
    </xf>
    <xf numFmtId="0" fontId="7" fillId="0" borderId="12" xfId="42" applyFont="1" applyFill="1" applyBorder="1" applyAlignment="1">
      <alignment vertical="center"/>
    </xf>
    <xf numFmtId="0" fontId="7" fillId="0" borderId="12" xfId="42" applyFont="1" applyFill="1" applyBorder="1" applyAlignment="1">
      <alignment vertical="top"/>
    </xf>
    <xf numFmtId="0" fontId="16" fillId="0" borderId="0" xfId="0" applyFont="1" applyBorder="1" applyAlignment="1">
      <alignment horizontal="left" wrapText="1"/>
    </xf>
    <xf numFmtId="0" fontId="7" fillId="0" borderId="0" xfId="0" applyFont="1" applyFill="1" applyBorder="1" applyAlignment="1">
      <alignment horizontal="left" vertical="top" wrapText="1"/>
    </xf>
    <xf numFmtId="0" fontId="0" fillId="46" borderId="0" xfId="0" applyFill="1" applyAlignment="1">
      <alignment horizontal="left" vertical="top"/>
    </xf>
    <xf numFmtId="0" fontId="0" fillId="46" borderId="0" xfId="0" applyFill="1" applyAlignment="1">
      <alignment horizontal="left" vertical="top" wrapText="1"/>
    </xf>
    <xf numFmtId="0" fontId="6" fillId="0" borderId="0" xfId="0" applyFont="1" applyFill="1" applyBorder="1" applyAlignment="1">
      <alignment vertical="top"/>
    </xf>
    <xf numFmtId="0" fontId="6" fillId="0" borderId="0" xfId="0" applyFont="1" applyFill="1" applyBorder="1" applyAlignment="1">
      <alignment vertical="top" wrapText="1"/>
    </xf>
    <xf numFmtId="14" fontId="0" fillId="0" borderId="0" xfId="0" applyNumberFormat="1" applyAlignment="1">
      <alignment vertical="top"/>
    </xf>
    <xf numFmtId="0" fontId="0" fillId="3" borderId="1" xfId="0" applyFill="1" applyBorder="1" applyAlignment="1">
      <alignment horizontal="left" vertical="top" wrapText="1"/>
    </xf>
    <xf numFmtId="0" fontId="7" fillId="0" borderId="0" xfId="42" applyFont="1" applyFill="1" applyBorder="1" applyAlignment="1">
      <alignment vertical="top"/>
    </xf>
    <xf numFmtId="49" fontId="6" fillId="0" borderId="0" xfId="0" applyNumberFormat="1" applyFont="1" applyAlignment="1">
      <alignment horizontal="left" vertical="top" wrapText="1"/>
    </xf>
    <xf numFmtId="0" fontId="9" fillId="45" borderId="0" xfId="0" applyFont="1" applyFill="1" applyAlignment="1">
      <alignment horizontal="center" vertical="top" wrapText="1"/>
    </xf>
    <xf numFmtId="0" fontId="9" fillId="45" borderId="0" xfId="0" applyFont="1" applyFill="1" applyBorder="1" applyAlignment="1">
      <alignment horizontal="left" vertical="top" wrapText="1"/>
    </xf>
    <xf numFmtId="0" fontId="18" fillId="45" borderId="0" xfId="0" applyFont="1" applyFill="1" applyAlignment="1">
      <alignment vertical="top"/>
    </xf>
    <xf numFmtId="0" fontId="18" fillId="45" borderId="0" xfId="0" applyFont="1" applyFill="1" applyAlignment="1">
      <alignment vertical="top" wrapText="1"/>
    </xf>
    <xf numFmtId="0" fontId="66" fillId="0" borderId="0" xfId="0" applyFont="1" applyAlignment="1">
      <alignment horizontal="left" vertical="top" wrapText="1"/>
    </xf>
    <xf numFmtId="49" fontId="6" fillId="0" borderId="0" xfId="0" applyNumberFormat="1" applyFont="1" applyAlignment="1">
      <alignment vertical="top"/>
    </xf>
    <xf numFmtId="14" fontId="20" fillId="0" borderId="0" xfId="0" applyNumberFormat="1" applyFont="1" applyFill="1" applyBorder="1" applyAlignment="1">
      <alignment horizontal="center" vertical="top" wrapText="1"/>
    </xf>
    <xf numFmtId="0" fontId="0" fillId="45" borderId="0" xfId="0" applyFill="1" applyAlignment="1">
      <alignment horizontal="left" vertical="top"/>
    </xf>
    <xf numFmtId="0" fontId="0" fillId="45" borderId="0" xfId="0" applyFill="1" applyAlignment="1">
      <alignment horizontal="left" vertical="top" wrapText="1"/>
    </xf>
    <xf numFmtId="0" fontId="18" fillId="4" borderId="0" xfId="0" applyFont="1" applyFill="1" applyAlignment="1">
      <alignment vertical="top"/>
    </xf>
    <xf numFmtId="0" fontId="18" fillId="10" borderId="0" xfId="0" applyFont="1" applyFill="1" applyAlignment="1">
      <alignment vertical="top"/>
    </xf>
    <xf numFmtId="0" fontId="18" fillId="10" borderId="0" xfId="0" applyFont="1" applyFill="1" applyAlignment="1">
      <alignment vertical="top" wrapText="1"/>
    </xf>
    <xf numFmtId="0" fontId="3" fillId="45" borderId="0" xfId="0" applyFont="1" applyFill="1" applyBorder="1" applyAlignment="1">
      <alignment horizontal="left" vertical="top" wrapText="1"/>
    </xf>
    <xf numFmtId="0" fontId="6" fillId="3" borderId="0" xfId="0" applyFont="1" applyFill="1" applyBorder="1" applyAlignment="1">
      <alignment horizontal="left" vertical="top" wrapText="1"/>
    </xf>
    <xf numFmtId="0" fontId="6" fillId="45" borderId="1" xfId="0" applyFont="1" applyFill="1" applyBorder="1"/>
    <xf numFmtId="0" fontId="6" fillId="45" borderId="1" xfId="0" applyFont="1" applyFill="1" applyBorder="1" applyAlignment="1">
      <alignment wrapText="1"/>
    </xf>
    <xf numFmtId="0" fontId="6" fillId="45" borderId="0" xfId="0" applyFont="1" applyFill="1" applyAlignment="1">
      <alignment vertical="top"/>
    </xf>
    <xf numFmtId="0" fontId="6" fillId="45" borderId="0" xfId="0" applyFont="1" applyFill="1" applyAlignment="1">
      <alignment vertical="top" wrapText="1"/>
    </xf>
    <xf numFmtId="0" fontId="6" fillId="45" borderId="0" xfId="0" applyFont="1" applyFill="1" applyAlignment="1">
      <alignment horizontal="center" vertical="top"/>
    </xf>
    <xf numFmtId="0" fontId="6" fillId="45" borderId="0" xfId="0" applyFont="1" applyFill="1" applyAlignment="1">
      <alignment horizontal="center" vertical="top" wrapText="1"/>
    </xf>
    <xf numFmtId="14" fontId="6" fillId="0" borderId="1" xfId="0" applyNumberFormat="1" applyFont="1" applyBorder="1" applyAlignment="1">
      <alignment wrapText="1"/>
    </xf>
    <xf numFmtId="0" fontId="0" fillId="0" borderId="1" xfId="0" applyBorder="1" applyAlignment="1">
      <alignment horizontal="left" vertical="top"/>
    </xf>
    <xf numFmtId="0" fontId="5" fillId="3" borderId="1" xfId="0" applyFont="1" applyFill="1" applyBorder="1" applyAlignment="1">
      <alignment wrapText="1"/>
    </xf>
    <xf numFmtId="0" fontId="5" fillId="3" borderId="1" xfId="0" applyFont="1" applyFill="1" applyBorder="1" applyAlignment="1">
      <alignment vertical="top" wrapText="1"/>
    </xf>
    <xf numFmtId="0" fontId="69" fillId="0" borderId="0" xfId="0" applyFont="1" applyFill="1" applyAlignment="1">
      <alignment vertical="top" wrapText="1"/>
    </xf>
    <xf numFmtId="0" fontId="64" fillId="0" borderId="0" xfId="0" applyFont="1" applyFill="1" applyAlignment="1">
      <alignment wrapText="1"/>
    </xf>
    <xf numFmtId="0" fontId="3" fillId="3" borderId="0" xfId="0" applyFont="1" applyFill="1" applyBorder="1" applyAlignment="1">
      <alignment horizontal="left" vertical="top" wrapText="1"/>
    </xf>
    <xf numFmtId="0" fontId="18" fillId="0" borderId="0" xfId="0" applyFont="1" applyAlignment="1">
      <alignment horizontal="center" vertical="center" wrapText="1"/>
    </xf>
    <xf numFmtId="14" fontId="18" fillId="0" borderId="0" xfId="0" applyNumberFormat="1" applyFont="1" applyAlignment="1">
      <alignment horizontal="center" vertical="center"/>
    </xf>
    <xf numFmtId="0" fontId="18" fillId="0" borderId="0" xfId="0" applyFont="1" applyFill="1" applyAlignment="1">
      <alignment vertical="center"/>
    </xf>
    <xf numFmtId="0" fontId="18" fillId="0" borderId="0" xfId="0" applyFont="1" applyFill="1" applyAlignment="1">
      <alignment vertical="center" wrapText="1"/>
    </xf>
    <xf numFmtId="0" fontId="5" fillId="3" borderId="1" xfId="0" applyFont="1" applyFill="1" applyBorder="1" applyAlignment="1">
      <alignment vertical="top"/>
    </xf>
    <xf numFmtId="0" fontId="18" fillId="0" borderId="0" xfId="0" applyFont="1" applyAlignment="1">
      <alignment vertical="center"/>
    </xf>
    <xf numFmtId="0" fontId="3" fillId="47" borderId="0" xfId="0" applyFont="1" applyFill="1" applyBorder="1" applyAlignment="1">
      <alignment horizontal="left" vertical="top" wrapText="1"/>
    </xf>
    <xf numFmtId="0" fontId="3" fillId="47" borderId="0" xfId="0" applyFont="1" applyFill="1" applyBorder="1" applyAlignment="1">
      <alignment vertical="top" wrapText="1"/>
    </xf>
    <xf numFmtId="0" fontId="19" fillId="0" borderId="0" xfId="0" applyFont="1" applyAlignment="1">
      <alignment wrapText="1"/>
    </xf>
    <xf numFmtId="0" fontId="60" fillId="3" borderId="0" xfId="0" applyFont="1" applyFill="1" applyAlignment="1">
      <alignment vertical="top"/>
    </xf>
    <xf numFmtId="0" fontId="64" fillId="0" borderId="0" xfId="6" applyFont="1" applyFill="1" applyAlignment="1">
      <alignment horizontal="left" vertical="top" wrapText="1"/>
    </xf>
    <xf numFmtId="0" fontId="19" fillId="0" borderId="0" xfId="0" applyFont="1" applyFill="1" applyAlignment="1">
      <alignment wrapText="1"/>
    </xf>
    <xf numFmtId="0" fontId="9" fillId="0" borderId="0" xfId="0" applyNumberFormat="1" applyFont="1" applyFill="1" applyBorder="1" applyAlignment="1">
      <alignment horizontal="center" vertical="center" wrapText="1"/>
    </xf>
    <xf numFmtId="0" fontId="8" fillId="2" borderId="0" xfId="0" applyFont="1" applyFill="1" applyBorder="1" applyAlignment="1">
      <alignment horizontal="center" vertical="top" wrapText="1"/>
    </xf>
    <xf numFmtId="49" fontId="6" fillId="0" borderId="0" xfId="0" applyNumberFormat="1" applyFont="1" applyAlignment="1">
      <alignment horizontal="center" vertical="top" wrapText="1"/>
    </xf>
    <xf numFmtId="0" fontId="6" fillId="0" borderId="0" xfId="0" applyNumberFormat="1" applyFont="1" applyAlignment="1">
      <alignment horizontal="center" vertical="top"/>
    </xf>
    <xf numFmtId="0" fontId="7" fillId="4" borderId="0" xfId="0" applyFont="1" applyFill="1" applyAlignment="1">
      <alignment vertical="top"/>
    </xf>
    <xf numFmtId="0" fontId="18" fillId="3" borderId="0" xfId="0" applyFont="1" applyFill="1" applyAlignment="1">
      <alignment vertical="top"/>
    </xf>
    <xf numFmtId="14" fontId="0" fillId="0" borderId="0" xfId="0" applyNumberFormat="1" applyAlignment="1">
      <alignment horizontal="center" vertical="center"/>
    </xf>
    <xf numFmtId="0" fontId="0" fillId="0" borderId="0" xfId="0" applyAlignment="1">
      <alignment horizontal="center" vertical="center"/>
    </xf>
    <xf numFmtId="0" fontId="6" fillId="0" borderId="0" xfId="0" applyFont="1" applyFill="1" applyBorder="1" applyAlignment="1">
      <alignment horizontal="left" vertical="center" wrapText="1"/>
    </xf>
    <xf numFmtId="0" fontId="6" fillId="0" borderId="0" xfId="0" applyFont="1" applyAlignment="1">
      <alignment vertical="center"/>
    </xf>
    <xf numFmtId="0" fontId="19" fillId="45" borderId="0" xfId="0" applyFont="1" applyFill="1" applyAlignment="1">
      <alignment wrapText="1"/>
    </xf>
    <xf numFmtId="0" fontId="6" fillId="45" borderId="0" xfId="0" applyFont="1" applyFill="1" applyBorder="1" applyAlignment="1">
      <alignment horizontal="left" vertical="top" wrapText="1"/>
    </xf>
    <xf numFmtId="0" fontId="32" fillId="0" borderId="0" xfId="0" applyFont="1" applyAlignment="1">
      <alignment vertical="top"/>
    </xf>
    <xf numFmtId="0" fontId="0" fillId="0" borderId="0" xfId="0" applyBorder="1" applyAlignment="1">
      <alignment vertical="top" wrapText="1"/>
    </xf>
    <xf numFmtId="0" fontId="6" fillId="3" borderId="1" xfId="0" applyFont="1" applyFill="1" applyBorder="1" applyAlignment="1">
      <alignment wrapText="1"/>
    </xf>
    <xf numFmtId="0" fontId="6" fillId="45" borderId="0" xfId="0" applyFont="1" applyFill="1" applyAlignment="1">
      <alignment horizontal="left" vertical="top" wrapText="1"/>
    </xf>
    <xf numFmtId="0" fontId="18" fillId="0" borderId="0" xfId="0" applyFont="1" applyAlignment="1">
      <alignment vertical="center" wrapText="1"/>
    </xf>
    <xf numFmtId="0" fontId="0" fillId="0" borderId="0" xfId="0" applyAlignment="1">
      <alignment wrapText="1"/>
    </xf>
    <xf numFmtId="0" fontId="6" fillId="12" borderId="0" xfId="0" applyFont="1" applyFill="1" applyBorder="1" applyAlignment="1">
      <alignment horizontal="left" vertical="top" wrapText="1"/>
    </xf>
    <xf numFmtId="0" fontId="68" fillId="0" borderId="0" xfId="0" applyFont="1" applyAlignment="1">
      <alignment horizontal="center" vertical="top" wrapText="1"/>
    </xf>
    <xf numFmtId="0" fontId="71" fillId="0" borderId="0" xfId="0" applyFont="1" applyAlignment="1">
      <alignment horizontal="center" vertical="center" wrapText="1"/>
    </xf>
    <xf numFmtId="0" fontId="23" fillId="0" borderId="0" xfId="0" applyFont="1"/>
    <xf numFmtId="0" fontId="72" fillId="0" borderId="0" xfId="0" applyFont="1" applyBorder="1" applyAlignment="1">
      <alignment vertical="top" wrapText="1"/>
    </xf>
    <xf numFmtId="14" fontId="6" fillId="0" borderId="1" xfId="0" applyNumberFormat="1" applyFont="1" applyFill="1" applyBorder="1" applyAlignment="1">
      <alignment wrapText="1"/>
    </xf>
    <xf numFmtId="0" fontId="6" fillId="4" borderId="0" xfId="0" applyFont="1" applyFill="1" applyBorder="1" applyAlignment="1">
      <alignment horizontal="left" vertical="top" wrapText="1"/>
    </xf>
    <xf numFmtId="0" fontId="0" fillId="0" borderId="0" xfId="0" applyAlignment="1">
      <alignment vertical="top" wrapText="1"/>
    </xf>
    <xf numFmtId="0" fontId="12" fillId="3" borderId="1" xfId="0" quotePrefix="1" applyFont="1" applyFill="1" applyBorder="1" applyAlignment="1">
      <alignment horizontal="left" vertical="top" wrapText="1"/>
    </xf>
    <xf numFmtId="0" fontId="6" fillId="48" borderId="0" xfId="0" applyFont="1" applyFill="1" applyBorder="1" applyAlignment="1">
      <alignment horizontal="left" vertical="top" wrapText="1"/>
    </xf>
    <xf numFmtId="0" fontId="9" fillId="49" borderId="0" xfId="0" applyFont="1" applyFill="1" applyAlignment="1">
      <alignment horizontal="center" vertical="top" wrapText="1"/>
    </xf>
    <xf numFmtId="0" fontId="9" fillId="49" borderId="0" xfId="0" applyFont="1" applyFill="1" applyBorder="1" applyAlignment="1">
      <alignment horizontal="left" vertical="top" wrapText="1"/>
    </xf>
    <xf numFmtId="0" fontId="23" fillId="0" borderId="0" xfId="0" applyFont="1" applyAlignment="1">
      <alignment horizontal="center" vertical="top"/>
    </xf>
    <xf numFmtId="0" fontId="8" fillId="2" borderId="1" xfId="0" applyFont="1" applyFill="1" applyBorder="1" applyAlignment="1">
      <alignment horizontal="center" vertical="top" wrapText="1"/>
    </xf>
    <xf numFmtId="0" fontId="3" fillId="3" borderId="0" xfId="0" applyFont="1" applyFill="1" applyBorder="1" applyAlignment="1">
      <alignment horizontal="center" vertical="top" wrapText="1"/>
    </xf>
    <xf numFmtId="0" fontId="0" fillId="3" borderId="1" xfId="0" applyFill="1" applyBorder="1" applyAlignment="1">
      <alignment wrapText="1"/>
    </xf>
    <xf numFmtId="0" fontId="0" fillId="3" borderId="1" xfId="0" applyFill="1" applyBorder="1"/>
    <xf numFmtId="0" fontId="0" fillId="48" borderId="0" xfId="0" applyFill="1" applyAlignment="1">
      <alignment horizontal="center" vertical="top" wrapText="1"/>
    </xf>
    <xf numFmtId="0" fontId="5" fillId="3" borderId="1" xfId="0" applyFont="1" applyFill="1" applyBorder="1" applyAlignment="1">
      <alignment horizontal="center"/>
    </xf>
    <xf numFmtId="0" fontId="58" fillId="3" borderId="17" xfId="0" applyFont="1" applyFill="1" applyBorder="1" applyAlignment="1">
      <alignment horizontal="left" vertical="top" wrapText="1"/>
    </xf>
    <xf numFmtId="14" fontId="6" fillId="9" borderId="0" xfId="0" applyNumberFormat="1" applyFont="1" applyFill="1" applyBorder="1" applyAlignment="1">
      <alignment horizontal="left" vertical="top" wrapText="1"/>
    </xf>
    <xf numFmtId="0" fontId="7" fillId="0" borderId="0" xfId="0" applyFont="1" applyFill="1" applyAlignment="1">
      <alignment horizontal="center" vertical="top"/>
    </xf>
    <xf numFmtId="0" fontId="7" fillId="0" borderId="0" xfId="0" applyFont="1" applyFill="1" applyAlignment="1">
      <alignment horizontal="center" vertical="top" wrapText="1"/>
    </xf>
    <xf numFmtId="0" fontId="73" fillId="0" borderId="0" xfId="0" applyFont="1" applyAlignment="1">
      <alignment horizontal="left" vertical="top" wrapText="1"/>
    </xf>
    <xf numFmtId="14" fontId="57" fillId="0" borderId="0" xfId="0" applyNumberFormat="1" applyFont="1" applyFill="1" applyBorder="1" applyAlignment="1">
      <alignment horizontal="left" vertical="top" wrapText="1"/>
    </xf>
    <xf numFmtId="16" fontId="3" fillId="0" borderId="0" xfId="0" applyNumberFormat="1" applyFont="1" applyBorder="1" applyAlignment="1">
      <alignment horizontal="center" vertical="top" wrapText="1"/>
    </xf>
    <xf numFmtId="0" fontId="23" fillId="4" borderId="0" xfId="0" applyFont="1" applyFill="1"/>
    <xf numFmtId="0" fontId="18" fillId="4" borderId="0" xfId="0" applyFont="1" applyFill="1" applyAlignment="1">
      <alignment wrapText="1"/>
    </xf>
    <xf numFmtId="0" fontId="23" fillId="4" borderId="0" xfId="0" applyFont="1" applyFill="1" applyAlignment="1">
      <alignment wrapText="1"/>
    </xf>
    <xf numFmtId="0" fontId="57" fillId="0" borderId="0" xfId="0" applyFont="1" applyBorder="1" applyAlignment="1">
      <alignment vertical="top" wrapText="1"/>
    </xf>
    <xf numFmtId="0" fontId="16" fillId="45" borderId="0" xfId="0" applyFont="1" applyFill="1" applyBorder="1" applyAlignment="1">
      <alignment horizontal="lef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288</xdr:row>
      <xdr:rowOff>0</xdr:rowOff>
    </xdr:from>
    <xdr:to>
      <xdr:col>0</xdr:col>
      <xdr:colOff>142875</xdr:colOff>
      <xdr:row>288</xdr:row>
      <xdr:rowOff>142875</xdr:rowOff>
    </xdr:to>
    <xdr:pic>
      <xdr:nvPicPr>
        <xdr:cNvPr id="8" name="Picture 21" descr="http://ny-ssapp1/smartprod/images/Empty.gif">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9" name="Picture 22" descr="http://ny-ssapp1/smartprod/images/Empty.gif">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0" name="Picture 23" descr="http://ny-ssapp1/smartprod/images/Empty.gif">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1" name="Picture 24" descr="http://ny-ssapp1/smartprod/images/Empty.gif">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2" name="Picture 25" descr="http://ny-ssapp1/smartprod/images/Empty.gif">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3" name="Picture 26" descr="http://ny-ssapp1/smartprod/images/Empty.gif">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Crop">
  <a:themeElements>
    <a:clrScheme name="Crop">
      <a:dk1>
        <a:sysClr val="windowText" lastClr="000000"/>
      </a:dk1>
      <a:lt1>
        <a:sysClr val="window" lastClr="FFFFFF"/>
      </a:lt1>
      <a:dk2>
        <a:srgbClr val="191B0E"/>
      </a:dk2>
      <a:lt2>
        <a:srgbClr val="EFEDE3"/>
      </a:lt2>
      <a:accent1>
        <a:srgbClr val="8C8D86"/>
      </a:accent1>
      <a:accent2>
        <a:srgbClr val="E6C069"/>
      </a:accent2>
      <a:accent3>
        <a:srgbClr val="897B61"/>
      </a:accent3>
      <a:accent4>
        <a:srgbClr val="8DAB8E"/>
      </a:accent4>
      <a:accent5>
        <a:srgbClr val="77A2BB"/>
      </a:accent5>
      <a:accent6>
        <a:srgbClr val="E28394"/>
      </a:accent6>
      <a:hlink>
        <a:srgbClr val="77A2BB"/>
      </a:hlink>
      <a:folHlink>
        <a:srgbClr val="957A99"/>
      </a:folHlink>
    </a:clrScheme>
    <a:fontScheme name="Crop">
      <a:majorFont>
        <a:latin typeface="Franklin Gothic Book" panose="020B0503020102020204"/>
        <a:ea typeface=""/>
        <a:cs typeface=""/>
      </a:majorFont>
      <a:minorFont>
        <a:latin typeface="Franklin Gothic Book" panose="020B0503020102020204"/>
        <a:ea typeface=""/>
        <a:cs typeface=""/>
      </a:minorFont>
    </a:fontScheme>
    <a:fmtScheme name="Crop">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microsoft.com/office/2006/relationships/wsSortMap" Target="wsSortMap1.xml"/><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1.bin"/><Relationship Id="rId13" Type="http://schemas.microsoft.com/office/2006/relationships/wsSortMap" Target="wsSortMap2.xml"/><Relationship Id="rId3" Type="http://schemas.openxmlformats.org/officeDocument/2006/relationships/printerSettings" Target="../printerSettings/printerSettings16.bin"/><Relationship Id="rId7" Type="http://schemas.openxmlformats.org/officeDocument/2006/relationships/printerSettings" Target="../printerSettings/printerSettings20.bin"/><Relationship Id="rId12" Type="http://schemas.openxmlformats.org/officeDocument/2006/relationships/printerSettings" Target="../printerSettings/printerSettings25.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6" Type="http://schemas.openxmlformats.org/officeDocument/2006/relationships/printerSettings" Target="../printerSettings/printerSettings19.bin"/><Relationship Id="rId11" Type="http://schemas.openxmlformats.org/officeDocument/2006/relationships/printerSettings" Target="../printerSettings/printerSettings24.bin"/><Relationship Id="rId5" Type="http://schemas.openxmlformats.org/officeDocument/2006/relationships/printerSettings" Target="../printerSettings/printerSettings18.bin"/><Relationship Id="rId10" Type="http://schemas.openxmlformats.org/officeDocument/2006/relationships/printerSettings" Target="../printerSettings/printerSettings23.bin"/><Relationship Id="rId4" Type="http://schemas.openxmlformats.org/officeDocument/2006/relationships/printerSettings" Target="../printerSettings/printerSettings17.bin"/><Relationship Id="rId9" Type="http://schemas.openxmlformats.org/officeDocument/2006/relationships/printerSettings" Target="../printerSettings/printerSettings2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microsoft.com/office/2006/relationships/wsSortMap" Target="wsSortMap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6.bin"/><Relationship Id="rId13" Type="http://schemas.openxmlformats.org/officeDocument/2006/relationships/printerSettings" Target="../printerSettings/printerSettings51.bin"/><Relationship Id="rId3" Type="http://schemas.openxmlformats.org/officeDocument/2006/relationships/printerSettings" Target="../printerSettings/printerSettings41.bin"/><Relationship Id="rId7" Type="http://schemas.openxmlformats.org/officeDocument/2006/relationships/printerSettings" Target="../printerSettings/printerSettings45.bin"/><Relationship Id="rId12" Type="http://schemas.openxmlformats.org/officeDocument/2006/relationships/printerSettings" Target="../printerSettings/printerSettings50.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printerSettings" Target="../printerSettings/printerSettings44.bin"/><Relationship Id="rId11" Type="http://schemas.openxmlformats.org/officeDocument/2006/relationships/printerSettings" Target="../printerSettings/printerSettings49.bin"/><Relationship Id="rId5" Type="http://schemas.openxmlformats.org/officeDocument/2006/relationships/printerSettings" Target="../printerSettings/printerSettings43.bin"/><Relationship Id="rId10" Type="http://schemas.openxmlformats.org/officeDocument/2006/relationships/printerSettings" Target="../printerSettings/printerSettings48.bin"/><Relationship Id="rId4" Type="http://schemas.openxmlformats.org/officeDocument/2006/relationships/printerSettings" Target="../printerSettings/printerSettings42.bin"/><Relationship Id="rId9" Type="http://schemas.openxmlformats.org/officeDocument/2006/relationships/printerSettings" Target="../printerSettings/printerSettings47.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60.bin"/><Relationship Id="rId3" Type="http://schemas.openxmlformats.org/officeDocument/2006/relationships/printerSettings" Target="../printerSettings/printerSettings55.bin"/><Relationship Id="rId7" Type="http://schemas.openxmlformats.org/officeDocument/2006/relationships/printerSettings" Target="../printerSettings/printerSettings59.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8.bin"/><Relationship Id="rId5" Type="http://schemas.openxmlformats.org/officeDocument/2006/relationships/printerSettings" Target="../printerSettings/printerSettings57.bin"/><Relationship Id="rId4" Type="http://schemas.openxmlformats.org/officeDocument/2006/relationships/printerSettings" Target="../printerSettings/printerSettings5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68.bin"/><Relationship Id="rId13" Type="http://schemas.openxmlformats.org/officeDocument/2006/relationships/printerSettings" Target="../printerSettings/printerSettings73.bin"/><Relationship Id="rId3" Type="http://schemas.openxmlformats.org/officeDocument/2006/relationships/printerSettings" Target="../printerSettings/printerSettings63.bin"/><Relationship Id="rId7" Type="http://schemas.openxmlformats.org/officeDocument/2006/relationships/printerSettings" Target="../printerSettings/printerSettings67.bin"/><Relationship Id="rId12" Type="http://schemas.openxmlformats.org/officeDocument/2006/relationships/printerSettings" Target="../printerSettings/printerSettings72.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printerSettings" Target="../printerSettings/printerSettings66.bin"/><Relationship Id="rId11" Type="http://schemas.openxmlformats.org/officeDocument/2006/relationships/printerSettings" Target="../printerSettings/printerSettings71.bin"/><Relationship Id="rId5" Type="http://schemas.openxmlformats.org/officeDocument/2006/relationships/printerSettings" Target="../printerSettings/printerSettings65.bin"/><Relationship Id="rId10" Type="http://schemas.openxmlformats.org/officeDocument/2006/relationships/printerSettings" Target="../printerSettings/printerSettings70.bin"/><Relationship Id="rId4" Type="http://schemas.openxmlformats.org/officeDocument/2006/relationships/printerSettings" Target="../printerSettings/printerSettings64.bin"/><Relationship Id="rId9" Type="http://schemas.openxmlformats.org/officeDocument/2006/relationships/printerSettings" Target="../printerSettings/printerSettings69.bin"/><Relationship Id="rId14" Type="http://schemas.microsoft.com/office/2006/relationships/wsSortMap" Target="wsSortMap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81.bin"/><Relationship Id="rId13" Type="http://schemas.microsoft.com/office/2006/relationships/wsSortMap" Target="wsSortMap5.xml"/><Relationship Id="rId3" Type="http://schemas.openxmlformats.org/officeDocument/2006/relationships/printerSettings" Target="../printerSettings/printerSettings76.bin"/><Relationship Id="rId7" Type="http://schemas.openxmlformats.org/officeDocument/2006/relationships/printerSettings" Target="../printerSettings/printerSettings80.bin"/><Relationship Id="rId12" Type="http://schemas.openxmlformats.org/officeDocument/2006/relationships/printerSettings" Target="../printerSettings/printerSettings84.bin"/><Relationship Id="rId2" Type="http://schemas.openxmlformats.org/officeDocument/2006/relationships/printerSettings" Target="../printerSettings/printerSettings75.bin"/><Relationship Id="rId1" Type="http://schemas.openxmlformats.org/officeDocument/2006/relationships/printerSettings" Target="../printerSettings/printerSettings74.bin"/><Relationship Id="rId6" Type="http://schemas.openxmlformats.org/officeDocument/2006/relationships/printerSettings" Target="../printerSettings/printerSettings79.bin"/><Relationship Id="rId11" Type="http://schemas.openxmlformats.org/officeDocument/2006/relationships/hyperlink" Target="javascript:ProcessTopMenu('DUT_DOCUMENT_MAIN.aspx?&amp;ParId=&amp;HdrId=&amp;ItmId=0000000000000000000196580&amp;Navaction=Detail','_New');" TargetMode="External"/><Relationship Id="rId5" Type="http://schemas.openxmlformats.org/officeDocument/2006/relationships/printerSettings" Target="../printerSettings/printerSettings78.bin"/><Relationship Id="rId10" Type="http://schemas.openxmlformats.org/officeDocument/2006/relationships/printerSettings" Target="../printerSettings/printerSettings83.bin"/><Relationship Id="rId4" Type="http://schemas.openxmlformats.org/officeDocument/2006/relationships/printerSettings" Target="../printerSettings/printerSettings77.bin"/><Relationship Id="rId9" Type="http://schemas.openxmlformats.org/officeDocument/2006/relationships/printerSettings" Target="../printerSettings/printerSettings82.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92.bin"/><Relationship Id="rId13" Type="http://schemas.openxmlformats.org/officeDocument/2006/relationships/printerSettings" Target="../printerSettings/printerSettings97.bin"/><Relationship Id="rId3" Type="http://schemas.openxmlformats.org/officeDocument/2006/relationships/printerSettings" Target="../printerSettings/printerSettings87.bin"/><Relationship Id="rId7" Type="http://schemas.openxmlformats.org/officeDocument/2006/relationships/printerSettings" Target="../printerSettings/printerSettings91.bin"/><Relationship Id="rId12" Type="http://schemas.openxmlformats.org/officeDocument/2006/relationships/printerSettings" Target="../printerSettings/printerSettings96.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90.bin"/><Relationship Id="rId11" Type="http://schemas.openxmlformats.org/officeDocument/2006/relationships/printerSettings" Target="../printerSettings/printerSettings95.bin"/><Relationship Id="rId5" Type="http://schemas.openxmlformats.org/officeDocument/2006/relationships/printerSettings" Target="../printerSettings/printerSettings89.bin"/><Relationship Id="rId10" Type="http://schemas.openxmlformats.org/officeDocument/2006/relationships/printerSettings" Target="../printerSettings/printerSettings94.bin"/><Relationship Id="rId4" Type="http://schemas.openxmlformats.org/officeDocument/2006/relationships/printerSettings" Target="../printerSettings/printerSettings88.bin"/><Relationship Id="rId9" Type="http://schemas.openxmlformats.org/officeDocument/2006/relationships/printerSettings" Target="../printerSettings/printerSettings93.bin"/><Relationship Id="rId14" Type="http://schemas.microsoft.com/office/2006/relationships/wsSortMap" Target="wsSortMap6.x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05.bin"/><Relationship Id="rId13" Type="http://schemas.openxmlformats.org/officeDocument/2006/relationships/hyperlink" Target="javascript:ProcessTopMenu('DUT_DOCUMENT_MAIN.aspx?&amp;ParId=&amp;HdrId=&amp;ItmId=0000000000000000000200802&amp;Navaction=Detail','_New');" TargetMode="External"/><Relationship Id="rId3" Type="http://schemas.openxmlformats.org/officeDocument/2006/relationships/printerSettings" Target="../printerSettings/printerSettings100.bin"/><Relationship Id="rId7" Type="http://schemas.openxmlformats.org/officeDocument/2006/relationships/printerSettings" Target="../printerSettings/printerSettings104.bin"/><Relationship Id="rId12" Type="http://schemas.openxmlformats.org/officeDocument/2006/relationships/printerSettings" Target="../printerSettings/printerSettings109.bin"/><Relationship Id="rId2" Type="http://schemas.openxmlformats.org/officeDocument/2006/relationships/printerSettings" Target="../printerSettings/printerSettings99.bin"/><Relationship Id="rId16" Type="http://schemas.microsoft.com/office/2006/relationships/wsSortMap" Target="wsSortMap7.xml"/><Relationship Id="rId1" Type="http://schemas.openxmlformats.org/officeDocument/2006/relationships/printerSettings" Target="../printerSettings/printerSettings98.bin"/><Relationship Id="rId6" Type="http://schemas.openxmlformats.org/officeDocument/2006/relationships/printerSettings" Target="../printerSettings/printerSettings103.bin"/><Relationship Id="rId11" Type="http://schemas.openxmlformats.org/officeDocument/2006/relationships/printerSettings" Target="../printerSettings/printerSettings108.bin"/><Relationship Id="rId5" Type="http://schemas.openxmlformats.org/officeDocument/2006/relationships/printerSettings" Target="../printerSettings/printerSettings102.bin"/><Relationship Id="rId15" Type="http://schemas.openxmlformats.org/officeDocument/2006/relationships/printerSettings" Target="../printerSettings/printerSettings110.bin"/><Relationship Id="rId10" Type="http://schemas.openxmlformats.org/officeDocument/2006/relationships/printerSettings" Target="../printerSettings/printerSettings107.bin"/><Relationship Id="rId4" Type="http://schemas.openxmlformats.org/officeDocument/2006/relationships/printerSettings" Target="../printerSettings/printerSettings101.bin"/><Relationship Id="rId9" Type="http://schemas.openxmlformats.org/officeDocument/2006/relationships/printerSettings" Target="../printerSettings/printerSettings106.bin"/><Relationship Id="rId14" Type="http://schemas.openxmlformats.org/officeDocument/2006/relationships/hyperlink" Target="javascript:ProcessTopMenu('DUT_DOCUMENT_MAIN.aspx?&amp;ParId=&amp;HdrId=&amp;ItmId=0000000000000000000200813&amp;Navaction=Detail','_New');"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8.bin"/><Relationship Id="rId13" Type="http://schemas.microsoft.com/office/2006/relationships/wsSortMap" Target="wsSortMap8.xml"/><Relationship Id="rId3" Type="http://schemas.openxmlformats.org/officeDocument/2006/relationships/printerSettings" Target="../printerSettings/printerSettings113.bin"/><Relationship Id="rId7" Type="http://schemas.openxmlformats.org/officeDocument/2006/relationships/printerSettings" Target="../printerSettings/printerSettings117.bin"/><Relationship Id="rId12" Type="http://schemas.openxmlformats.org/officeDocument/2006/relationships/printerSettings" Target="../printerSettings/printerSettings122.bin"/><Relationship Id="rId2" Type="http://schemas.openxmlformats.org/officeDocument/2006/relationships/printerSettings" Target="../printerSettings/printerSettings112.bin"/><Relationship Id="rId1" Type="http://schemas.openxmlformats.org/officeDocument/2006/relationships/printerSettings" Target="../printerSettings/printerSettings111.bin"/><Relationship Id="rId6" Type="http://schemas.openxmlformats.org/officeDocument/2006/relationships/printerSettings" Target="../printerSettings/printerSettings116.bin"/><Relationship Id="rId11" Type="http://schemas.openxmlformats.org/officeDocument/2006/relationships/printerSettings" Target="../printerSettings/printerSettings121.bin"/><Relationship Id="rId5" Type="http://schemas.openxmlformats.org/officeDocument/2006/relationships/printerSettings" Target="../printerSettings/printerSettings115.bin"/><Relationship Id="rId10" Type="http://schemas.openxmlformats.org/officeDocument/2006/relationships/printerSettings" Target="../printerSettings/printerSettings120.bin"/><Relationship Id="rId4" Type="http://schemas.openxmlformats.org/officeDocument/2006/relationships/printerSettings" Target="../printerSettings/printerSettings114.bin"/><Relationship Id="rId9" Type="http://schemas.openxmlformats.org/officeDocument/2006/relationships/printerSettings" Target="../printerSettings/printerSettings119.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30.bin"/><Relationship Id="rId13" Type="http://schemas.openxmlformats.org/officeDocument/2006/relationships/printerSettings" Target="../printerSettings/printerSettings135.bin"/><Relationship Id="rId3" Type="http://schemas.openxmlformats.org/officeDocument/2006/relationships/printerSettings" Target="../printerSettings/printerSettings125.bin"/><Relationship Id="rId7" Type="http://schemas.openxmlformats.org/officeDocument/2006/relationships/printerSettings" Target="../printerSettings/printerSettings129.bin"/><Relationship Id="rId12" Type="http://schemas.openxmlformats.org/officeDocument/2006/relationships/printerSettings" Target="../printerSettings/printerSettings134.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8.bin"/><Relationship Id="rId11" Type="http://schemas.openxmlformats.org/officeDocument/2006/relationships/printerSettings" Target="../printerSettings/printerSettings133.bin"/><Relationship Id="rId5" Type="http://schemas.openxmlformats.org/officeDocument/2006/relationships/printerSettings" Target="../printerSettings/printerSettings127.bin"/><Relationship Id="rId10" Type="http://schemas.openxmlformats.org/officeDocument/2006/relationships/printerSettings" Target="../printerSettings/printerSettings132.bin"/><Relationship Id="rId4" Type="http://schemas.openxmlformats.org/officeDocument/2006/relationships/printerSettings" Target="../printerSettings/printerSettings126.bin"/><Relationship Id="rId9" Type="http://schemas.openxmlformats.org/officeDocument/2006/relationships/printerSettings" Target="../printerSettings/printerSettings131.bin"/><Relationship Id="rId14" Type="http://schemas.openxmlformats.org/officeDocument/2006/relationships/printerSettings" Target="../printerSettings/printerSettings136.bin"/></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144.bin"/><Relationship Id="rId13" Type="http://schemas.openxmlformats.org/officeDocument/2006/relationships/printerSettings" Target="../printerSettings/printerSettings149.bin"/><Relationship Id="rId3" Type="http://schemas.openxmlformats.org/officeDocument/2006/relationships/printerSettings" Target="../printerSettings/printerSettings139.bin"/><Relationship Id="rId7" Type="http://schemas.openxmlformats.org/officeDocument/2006/relationships/printerSettings" Target="../printerSettings/printerSettings143.bin"/><Relationship Id="rId12" Type="http://schemas.openxmlformats.org/officeDocument/2006/relationships/printerSettings" Target="../printerSettings/printerSettings148.bin"/><Relationship Id="rId2" Type="http://schemas.openxmlformats.org/officeDocument/2006/relationships/printerSettings" Target="../printerSettings/printerSettings138.bin"/><Relationship Id="rId1" Type="http://schemas.openxmlformats.org/officeDocument/2006/relationships/printerSettings" Target="../printerSettings/printerSettings137.bin"/><Relationship Id="rId6" Type="http://schemas.openxmlformats.org/officeDocument/2006/relationships/printerSettings" Target="../printerSettings/printerSettings142.bin"/><Relationship Id="rId11" Type="http://schemas.openxmlformats.org/officeDocument/2006/relationships/printerSettings" Target="../printerSettings/printerSettings147.bin"/><Relationship Id="rId5" Type="http://schemas.openxmlformats.org/officeDocument/2006/relationships/printerSettings" Target="../printerSettings/printerSettings141.bin"/><Relationship Id="rId10" Type="http://schemas.openxmlformats.org/officeDocument/2006/relationships/printerSettings" Target="../printerSettings/printerSettings146.bin"/><Relationship Id="rId4" Type="http://schemas.openxmlformats.org/officeDocument/2006/relationships/printerSettings" Target="../printerSettings/printerSettings140.bin"/><Relationship Id="rId9" Type="http://schemas.openxmlformats.org/officeDocument/2006/relationships/printerSettings" Target="../printerSettings/printerSettings145.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6" Type="http://schemas.openxmlformats.org/officeDocument/2006/relationships/printerSettings" Target="../printerSettings/printerSettings155.bin"/><Relationship Id="rId5" Type="http://schemas.openxmlformats.org/officeDocument/2006/relationships/printerSettings" Target="../printerSettings/printerSettings154.bin"/><Relationship Id="rId4" Type="http://schemas.openxmlformats.org/officeDocument/2006/relationships/printerSettings" Target="../printerSettings/printerSettings15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58.bin"/><Relationship Id="rId2" Type="http://schemas.openxmlformats.org/officeDocument/2006/relationships/printerSettings" Target="../printerSettings/printerSettings157.bin"/><Relationship Id="rId1" Type="http://schemas.openxmlformats.org/officeDocument/2006/relationships/printerSettings" Target="../printerSettings/printerSettings156.bin"/><Relationship Id="rId5" Type="http://schemas.openxmlformats.org/officeDocument/2006/relationships/printerSettings" Target="../printerSettings/printerSettings160.bin"/><Relationship Id="rId4" Type="http://schemas.openxmlformats.org/officeDocument/2006/relationships/printerSettings" Target="../printerSettings/printerSettings1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EA1048574"/>
  <sheetViews>
    <sheetView zoomScaleNormal="100" workbookViewId="0">
      <pane ySplit="1" topLeftCell="A60" activePane="bottomLeft" state="frozen"/>
      <selection pane="bottomLeft" activeCell="C57" sqref="C57"/>
    </sheetView>
  </sheetViews>
  <sheetFormatPr baseColWidth="10" defaultColWidth="8.83203125" defaultRowHeight="12" x14ac:dyDescent="0.15"/>
  <cols>
    <col min="1" max="1" width="11.83203125" style="215" customWidth="1"/>
    <col min="2" max="2" width="31.5" style="215" customWidth="1"/>
    <col min="3" max="3" width="25.33203125" style="216" customWidth="1"/>
    <col min="4" max="4" width="15.5" style="216" customWidth="1"/>
    <col min="5" max="5" width="13.83203125" style="217" customWidth="1"/>
    <col min="6" max="6" width="9.83203125" style="217" customWidth="1"/>
    <col min="7" max="7" width="11.5" style="213" customWidth="1"/>
    <col min="8" max="8" width="13.33203125" style="213" customWidth="1"/>
    <col min="9" max="9" width="12.5" style="213" customWidth="1"/>
    <col min="10" max="10" width="11.5" style="213" customWidth="1"/>
    <col min="11" max="11" width="16.6640625" style="213" customWidth="1"/>
    <col min="12" max="13" width="19.5" style="213" customWidth="1"/>
    <col min="14" max="14" width="24.6640625" style="216" customWidth="1"/>
    <col min="15" max="15" width="22.5" style="213" customWidth="1"/>
    <col min="16" max="16" width="15.5" style="213" customWidth="1"/>
    <col min="17" max="17" width="16" style="213" customWidth="1"/>
    <col min="18" max="18" width="13.83203125" style="213" customWidth="1"/>
    <col min="19" max="19" width="12.33203125" style="213" customWidth="1"/>
    <col min="20" max="20" width="16.5" style="213" customWidth="1"/>
    <col min="21" max="24" width="18.83203125" style="213" customWidth="1"/>
    <col min="25" max="25" width="15.33203125" style="213" customWidth="1"/>
    <col min="26" max="26" width="15.6640625" style="213" customWidth="1"/>
    <col min="27" max="27" width="15.5" style="213" customWidth="1"/>
    <col min="28" max="30" width="14.5" style="213" customWidth="1"/>
    <col min="31" max="31" width="13.6640625" style="213" customWidth="1"/>
    <col min="32" max="32" width="29.33203125" style="213" customWidth="1"/>
    <col min="33" max="33" width="13.6640625" style="213" customWidth="1"/>
    <col min="34" max="34" width="14.83203125" style="213" customWidth="1"/>
    <col min="35" max="35" width="15.1640625" style="213" customWidth="1"/>
    <col min="36" max="37" width="13.6640625" style="213" customWidth="1"/>
    <col min="38" max="38" width="16.5" style="213" customWidth="1"/>
    <col min="39" max="39" width="13.5" style="213" customWidth="1"/>
    <col min="40" max="40" width="16.6640625" style="213" customWidth="1"/>
    <col min="41" max="41" width="16" style="213" customWidth="1"/>
    <col min="42" max="42" width="22" style="213" customWidth="1"/>
    <col min="43" max="43" width="22.1640625" style="213" customWidth="1"/>
    <col min="44" max="44" width="15.33203125" style="213" customWidth="1"/>
    <col min="45" max="45" width="20.5" style="213" customWidth="1"/>
    <col min="46" max="49" width="16" style="213" customWidth="1"/>
    <col min="50" max="50" width="29.5" style="213" customWidth="1"/>
    <col min="51" max="52" width="16" style="213" customWidth="1"/>
    <col min="53" max="53" width="21.33203125" style="213" customWidth="1"/>
    <col min="54" max="54" width="23.5" style="213" customWidth="1"/>
    <col min="55" max="55" width="19" style="213" customWidth="1"/>
    <col min="56" max="56" width="18.6640625" style="213" customWidth="1"/>
    <col min="57" max="58" width="15" style="213" customWidth="1"/>
    <col min="59" max="59" width="19" style="213" customWidth="1"/>
    <col min="60" max="60" width="17.6640625" style="213" customWidth="1"/>
    <col min="61" max="61" width="17.5" style="213" customWidth="1"/>
    <col min="62" max="62" width="15" style="213" customWidth="1"/>
    <col min="63" max="63" width="20" style="213" customWidth="1"/>
    <col min="64" max="64" width="14.33203125" style="213" customWidth="1"/>
    <col min="65" max="65" width="20" style="216" customWidth="1"/>
    <col min="66" max="66" width="18.33203125" style="213" customWidth="1"/>
    <col min="67" max="67" width="20.5" style="213" customWidth="1"/>
    <col min="68" max="68" width="16.6640625" style="213" customWidth="1"/>
    <col min="69" max="69" width="11.33203125" style="213" customWidth="1"/>
    <col min="70" max="70" width="15.5" style="213" customWidth="1"/>
    <col min="71" max="71" width="16.5" style="213" customWidth="1"/>
    <col min="72" max="72" width="19.33203125" style="213" customWidth="1"/>
    <col min="73" max="73" width="12.5" style="213" customWidth="1"/>
    <col min="74" max="74" width="14" style="213" customWidth="1"/>
    <col min="75" max="75" width="19.5" style="213" customWidth="1"/>
    <col min="76" max="76" width="17.33203125" style="213" customWidth="1"/>
    <col min="77" max="77" width="19.1640625" style="213" customWidth="1"/>
    <col min="78" max="78" width="17.6640625" style="213" customWidth="1"/>
    <col min="79" max="79" width="17.33203125" style="213" customWidth="1"/>
    <col min="80" max="83" width="19.1640625" style="213" customWidth="1"/>
    <col min="84" max="84" width="17.6640625" style="213" customWidth="1"/>
    <col min="85" max="251" width="8.83203125" style="213"/>
    <col min="252" max="252" width="12" style="213" customWidth="1"/>
    <col min="253" max="253" width="30.5" style="213" customWidth="1"/>
    <col min="254" max="254" width="15.5" style="213" customWidth="1"/>
    <col min="255" max="255" width="10.33203125" style="213" customWidth="1"/>
    <col min="256" max="257" width="14.6640625" style="213" customWidth="1"/>
    <col min="258" max="258" width="11.5" style="213" customWidth="1"/>
    <col min="259" max="259" width="12.5" style="213" customWidth="1"/>
    <col min="260" max="260" width="16.83203125" style="213" customWidth="1"/>
    <col min="261" max="261" width="13.5" style="213" customWidth="1"/>
    <col min="262" max="266" width="12.5" style="213" customWidth="1"/>
    <col min="267" max="267" width="9.1640625" style="213" customWidth="1"/>
    <col min="268" max="272" width="11.33203125" style="213" customWidth="1"/>
    <col min="273" max="273" width="13.33203125" style="213" customWidth="1"/>
    <col min="274" max="274" width="11.33203125" style="213" customWidth="1"/>
    <col min="275" max="277" width="12.5" style="213" customWidth="1"/>
    <col min="278" max="278" width="16.83203125" style="213" customWidth="1"/>
    <col min="279" max="279" width="12.5" style="213" customWidth="1"/>
    <col min="280" max="283" width="9.1640625" style="213" customWidth="1"/>
    <col min="284" max="284" width="19.33203125" style="213" customWidth="1"/>
    <col min="285" max="286" width="24.5" style="213" customWidth="1"/>
    <col min="287" max="287" width="19.5" style="213" customWidth="1"/>
    <col min="288" max="288" width="16" style="213" customWidth="1"/>
    <col min="289" max="290" width="20.6640625" style="213" customWidth="1"/>
    <col min="291" max="291" width="17.83203125" style="213" customWidth="1"/>
    <col min="292" max="292" width="14.33203125" style="213" customWidth="1"/>
    <col min="293" max="294" width="10.83203125" style="213" customWidth="1"/>
    <col min="295" max="297" width="14.5" style="213" customWidth="1"/>
    <col min="298" max="298" width="8.83203125" style="213"/>
    <col min="299" max="299" width="23.5" style="213" customWidth="1"/>
    <col min="300" max="300" width="8.83203125" style="213"/>
    <col min="301" max="301" width="25.83203125" style="213" customWidth="1"/>
    <col min="302" max="302" width="8.83203125" style="213"/>
    <col min="303" max="303" width="20.5" style="213" customWidth="1"/>
    <col min="304" max="507" width="8.83203125" style="213"/>
    <col min="508" max="508" width="12" style="213" customWidth="1"/>
    <col min="509" max="509" width="30.5" style="213" customWidth="1"/>
    <col min="510" max="510" width="15.5" style="213" customWidth="1"/>
    <col min="511" max="511" width="10.33203125" style="213" customWidth="1"/>
    <col min="512" max="513" width="14.6640625" style="213" customWidth="1"/>
    <col min="514" max="514" width="11.5" style="213" customWidth="1"/>
    <col min="515" max="515" width="12.5" style="213" customWidth="1"/>
    <col min="516" max="516" width="16.83203125" style="213" customWidth="1"/>
    <col min="517" max="517" width="13.5" style="213" customWidth="1"/>
    <col min="518" max="522" width="12.5" style="213" customWidth="1"/>
    <col min="523" max="523" width="9.1640625" style="213" customWidth="1"/>
    <col min="524" max="528" width="11.33203125" style="213" customWidth="1"/>
    <col min="529" max="529" width="13.33203125" style="213" customWidth="1"/>
    <col min="530" max="530" width="11.33203125" style="213" customWidth="1"/>
    <col min="531" max="533" width="12.5" style="213" customWidth="1"/>
    <col min="534" max="534" width="16.83203125" style="213" customWidth="1"/>
    <col min="535" max="535" width="12.5" style="213" customWidth="1"/>
    <col min="536" max="539" width="9.1640625" style="213" customWidth="1"/>
    <col min="540" max="540" width="19.33203125" style="213" customWidth="1"/>
    <col min="541" max="542" width="24.5" style="213" customWidth="1"/>
    <col min="543" max="543" width="19.5" style="213" customWidth="1"/>
    <col min="544" max="544" width="16" style="213" customWidth="1"/>
    <col min="545" max="546" width="20.6640625" style="213" customWidth="1"/>
    <col min="547" max="547" width="17.83203125" style="213" customWidth="1"/>
    <col min="548" max="548" width="14.33203125" style="213" customWidth="1"/>
    <col min="549" max="550" width="10.83203125" style="213" customWidth="1"/>
    <col min="551" max="553" width="14.5" style="213" customWidth="1"/>
    <col min="554" max="554" width="8.83203125" style="213"/>
    <col min="555" max="555" width="23.5" style="213" customWidth="1"/>
    <col min="556" max="556" width="8.83203125" style="213"/>
    <col min="557" max="557" width="25.83203125" style="213" customWidth="1"/>
    <col min="558" max="558" width="8.83203125" style="213"/>
    <col min="559" max="559" width="20.5" style="213" customWidth="1"/>
    <col min="560" max="763" width="8.83203125" style="213"/>
    <col min="764" max="764" width="12" style="213" customWidth="1"/>
    <col min="765" max="765" width="30.5" style="213" customWidth="1"/>
    <col min="766" max="766" width="15.5" style="213" customWidth="1"/>
    <col min="767" max="767" width="10.33203125" style="213" customWidth="1"/>
    <col min="768" max="769" width="14.6640625" style="213" customWidth="1"/>
    <col min="770" max="770" width="11.5" style="213" customWidth="1"/>
    <col min="771" max="771" width="12.5" style="213" customWidth="1"/>
    <col min="772" max="772" width="16.83203125" style="213" customWidth="1"/>
    <col min="773" max="773" width="13.5" style="213" customWidth="1"/>
    <col min="774" max="778" width="12.5" style="213" customWidth="1"/>
    <col min="779" max="779" width="9.1640625" style="213" customWidth="1"/>
    <col min="780" max="784" width="11.33203125" style="213" customWidth="1"/>
    <col min="785" max="785" width="13.33203125" style="213" customWidth="1"/>
    <col min="786" max="786" width="11.33203125" style="213" customWidth="1"/>
    <col min="787" max="789" width="12.5" style="213" customWidth="1"/>
    <col min="790" max="790" width="16.83203125" style="213" customWidth="1"/>
    <col min="791" max="791" width="12.5" style="213" customWidth="1"/>
    <col min="792" max="795" width="9.1640625" style="213" customWidth="1"/>
    <col min="796" max="796" width="19.33203125" style="213" customWidth="1"/>
    <col min="797" max="798" width="24.5" style="213" customWidth="1"/>
    <col min="799" max="799" width="19.5" style="213" customWidth="1"/>
    <col min="800" max="800" width="16" style="213" customWidth="1"/>
    <col min="801" max="802" width="20.6640625" style="213" customWidth="1"/>
    <col min="803" max="803" width="17.83203125" style="213" customWidth="1"/>
    <col min="804" max="804" width="14.33203125" style="213" customWidth="1"/>
    <col min="805" max="806" width="10.83203125" style="213" customWidth="1"/>
    <col min="807" max="809" width="14.5" style="213" customWidth="1"/>
    <col min="810" max="810" width="8.83203125" style="213"/>
    <col min="811" max="811" width="23.5" style="213" customWidth="1"/>
    <col min="812" max="812" width="8.83203125" style="213"/>
    <col min="813" max="813" width="25.83203125" style="213" customWidth="1"/>
    <col min="814" max="814" width="8.83203125" style="213"/>
    <col min="815" max="815" width="20.5" style="213" customWidth="1"/>
    <col min="816" max="1019" width="8.83203125" style="213"/>
    <col min="1020" max="1020" width="12" style="213" customWidth="1"/>
    <col min="1021" max="1021" width="30.5" style="213" customWidth="1"/>
    <col min="1022" max="1022" width="15.5" style="213" customWidth="1"/>
    <col min="1023" max="1023" width="10.33203125" style="213" customWidth="1"/>
    <col min="1024" max="1025" width="14.6640625" style="213" customWidth="1"/>
    <col min="1026" max="1026" width="11.5" style="213" customWidth="1"/>
    <col min="1027" max="1027" width="12.5" style="213" customWidth="1"/>
    <col min="1028" max="1028" width="16.83203125" style="213" customWidth="1"/>
    <col min="1029" max="1029" width="13.5" style="213" customWidth="1"/>
    <col min="1030" max="1034" width="12.5" style="213" customWidth="1"/>
    <col min="1035" max="1035" width="9.1640625" style="213" customWidth="1"/>
    <col min="1036" max="1040" width="11.33203125" style="213" customWidth="1"/>
    <col min="1041" max="1041" width="13.33203125" style="213" customWidth="1"/>
    <col min="1042" max="1042" width="11.33203125" style="213" customWidth="1"/>
    <col min="1043" max="1045" width="12.5" style="213" customWidth="1"/>
    <col min="1046" max="1046" width="16.83203125" style="213" customWidth="1"/>
    <col min="1047" max="1047" width="12.5" style="213" customWidth="1"/>
    <col min="1048" max="1051" width="9.1640625" style="213" customWidth="1"/>
    <col min="1052" max="1052" width="19.33203125" style="213" customWidth="1"/>
    <col min="1053" max="1054" width="24.5" style="213" customWidth="1"/>
    <col min="1055" max="1055" width="19.5" style="213" customWidth="1"/>
    <col min="1056" max="1056" width="16" style="213" customWidth="1"/>
    <col min="1057" max="1058" width="20.6640625" style="213" customWidth="1"/>
    <col min="1059" max="1059" width="17.83203125" style="213" customWidth="1"/>
    <col min="1060" max="1060" width="14.33203125" style="213" customWidth="1"/>
    <col min="1061" max="1062" width="10.83203125" style="213" customWidth="1"/>
    <col min="1063" max="1065" width="14.5" style="213" customWidth="1"/>
    <col min="1066" max="1066" width="8.83203125" style="213"/>
    <col min="1067" max="1067" width="23.5" style="213" customWidth="1"/>
    <col min="1068" max="1068" width="8.83203125" style="213"/>
    <col min="1069" max="1069" width="25.83203125" style="213" customWidth="1"/>
    <col min="1070" max="1070" width="8.83203125" style="213"/>
    <col min="1071" max="1071" width="20.5" style="213" customWidth="1"/>
    <col min="1072" max="1275" width="8.83203125" style="213"/>
    <col min="1276" max="1276" width="12" style="213" customWidth="1"/>
    <col min="1277" max="1277" width="30.5" style="213" customWidth="1"/>
    <col min="1278" max="1278" width="15.5" style="213" customWidth="1"/>
    <col min="1279" max="1279" width="10.33203125" style="213" customWidth="1"/>
    <col min="1280" max="1281" width="14.6640625" style="213" customWidth="1"/>
    <col min="1282" max="1282" width="11.5" style="213" customWidth="1"/>
    <col min="1283" max="1283" width="12.5" style="213" customWidth="1"/>
    <col min="1284" max="1284" width="16.83203125" style="213" customWidth="1"/>
    <col min="1285" max="1285" width="13.5" style="213" customWidth="1"/>
    <col min="1286" max="1290" width="12.5" style="213" customWidth="1"/>
    <col min="1291" max="1291" width="9.1640625" style="213" customWidth="1"/>
    <col min="1292" max="1296" width="11.33203125" style="213" customWidth="1"/>
    <col min="1297" max="1297" width="13.33203125" style="213" customWidth="1"/>
    <col min="1298" max="1298" width="11.33203125" style="213" customWidth="1"/>
    <col min="1299" max="1301" width="12.5" style="213" customWidth="1"/>
    <col min="1302" max="1302" width="16.83203125" style="213" customWidth="1"/>
    <col min="1303" max="1303" width="12.5" style="213" customWidth="1"/>
    <col min="1304" max="1307" width="9.1640625" style="213" customWidth="1"/>
    <col min="1308" max="1308" width="19.33203125" style="213" customWidth="1"/>
    <col min="1309" max="1310" width="24.5" style="213" customWidth="1"/>
    <col min="1311" max="1311" width="19.5" style="213" customWidth="1"/>
    <col min="1312" max="1312" width="16" style="213" customWidth="1"/>
    <col min="1313" max="1314" width="20.6640625" style="213" customWidth="1"/>
    <col min="1315" max="1315" width="17.83203125" style="213" customWidth="1"/>
    <col min="1316" max="1316" width="14.33203125" style="213" customWidth="1"/>
    <col min="1317" max="1318" width="10.83203125" style="213" customWidth="1"/>
    <col min="1319" max="1321" width="14.5" style="213" customWidth="1"/>
    <col min="1322" max="1322" width="8.83203125" style="213"/>
    <col min="1323" max="1323" width="23.5" style="213" customWidth="1"/>
    <col min="1324" max="1324" width="8.83203125" style="213"/>
    <col min="1325" max="1325" width="25.83203125" style="213" customWidth="1"/>
    <col min="1326" max="1326" width="8.83203125" style="213"/>
    <col min="1327" max="1327" width="20.5" style="213" customWidth="1"/>
    <col min="1328" max="1531" width="8.83203125" style="213"/>
    <col min="1532" max="1532" width="12" style="213" customWidth="1"/>
    <col min="1533" max="1533" width="30.5" style="213" customWidth="1"/>
    <col min="1534" max="1534" width="15.5" style="213" customWidth="1"/>
    <col min="1535" max="1535" width="10.33203125" style="213" customWidth="1"/>
    <col min="1536" max="1537" width="14.6640625" style="213" customWidth="1"/>
    <col min="1538" max="1538" width="11.5" style="213" customWidth="1"/>
    <col min="1539" max="1539" width="12.5" style="213" customWidth="1"/>
    <col min="1540" max="1540" width="16.83203125" style="213" customWidth="1"/>
    <col min="1541" max="1541" width="13.5" style="213" customWidth="1"/>
    <col min="1542" max="1546" width="12.5" style="213" customWidth="1"/>
    <col min="1547" max="1547" width="9.1640625" style="213" customWidth="1"/>
    <col min="1548" max="1552" width="11.33203125" style="213" customWidth="1"/>
    <col min="1553" max="1553" width="13.33203125" style="213" customWidth="1"/>
    <col min="1554" max="1554" width="11.33203125" style="213" customWidth="1"/>
    <col min="1555" max="1557" width="12.5" style="213" customWidth="1"/>
    <col min="1558" max="1558" width="16.83203125" style="213" customWidth="1"/>
    <col min="1559" max="1559" width="12.5" style="213" customWidth="1"/>
    <col min="1560" max="1563" width="9.1640625" style="213" customWidth="1"/>
    <col min="1564" max="1564" width="19.33203125" style="213" customWidth="1"/>
    <col min="1565" max="1566" width="24.5" style="213" customWidth="1"/>
    <col min="1567" max="1567" width="19.5" style="213" customWidth="1"/>
    <col min="1568" max="1568" width="16" style="213" customWidth="1"/>
    <col min="1569" max="1570" width="20.6640625" style="213" customWidth="1"/>
    <col min="1571" max="1571" width="17.83203125" style="213" customWidth="1"/>
    <col min="1572" max="1572" width="14.33203125" style="213" customWidth="1"/>
    <col min="1573" max="1574" width="10.83203125" style="213" customWidth="1"/>
    <col min="1575" max="1577" width="14.5" style="213" customWidth="1"/>
    <col min="1578" max="1578" width="8.83203125" style="213"/>
    <col min="1579" max="1579" width="23.5" style="213" customWidth="1"/>
    <col min="1580" max="1580" width="8.83203125" style="213"/>
    <col min="1581" max="1581" width="25.83203125" style="213" customWidth="1"/>
    <col min="1582" max="1582" width="8.83203125" style="213"/>
    <col min="1583" max="1583" width="20.5" style="213" customWidth="1"/>
    <col min="1584" max="1787" width="8.83203125" style="213"/>
    <col min="1788" max="1788" width="12" style="213" customWidth="1"/>
    <col min="1789" max="1789" width="30.5" style="213" customWidth="1"/>
    <col min="1790" max="1790" width="15.5" style="213" customWidth="1"/>
    <col min="1791" max="1791" width="10.33203125" style="213" customWidth="1"/>
    <col min="1792" max="1793" width="14.6640625" style="213" customWidth="1"/>
    <col min="1794" max="1794" width="11.5" style="213" customWidth="1"/>
    <col min="1795" max="1795" width="12.5" style="213" customWidth="1"/>
    <col min="1796" max="1796" width="16.83203125" style="213" customWidth="1"/>
    <col min="1797" max="1797" width="13.5" style="213" customWidth="1"/>
    <col min="1798" max="1802" width="12.5" style="213" customWidth="1"/>
    <col min="1803" max="1803" width="9.1640625" style="213" customWidth="1"/>
    <col min="1804" max="1808" width="11.33203125" style="213" customWidth="1"/>
    <col min="1809" max="1809" width="13.33203125" style="213" customWidth="1"/>
    <col min="1810" max="1810" width="11.33203125" style="213" customWidth="1"/>
    <col min="1811" max="1813" width="12.5" style="213" customWidth="1"/>
    <col min="1814" max="1814" width="16.83203125" style="213" customWidth="1"/>
    <col min="1815" max="1815" width="12.5" style="213" customWidth="1"/>
    <col min="1816" max="1819" width="9.1640625" style="213" customWidth="1"/>
    <col min="1820" max="1820" width="19.33203125" style="213" customWidth="1"/>
    <col min="1821" max="1822" width="24.5" style="213" customWidth="1"/>
    <col min="1823" max="1823" width="19.5" style="213" customWidth="1"/>
    <col min="1824" max="1824" width="16" style="213" customWidth="1"/>
    <col min="1825" max="1826" width="20.6640625" style="213" customWidth="1"/>
    <col min="1827" max="1827" width="17.83203125" style="213" customWidth="1"/>
    <col min="1828" max="1828" width="14.33203125" style="213" customWidth="1"/>
    <col min="1829" max="1830" width="10.83203125" style="213" customWidth="1"/>
    <col min="1831" max="1833" width="14.5" style="213" customWidth="1"/>
    <col min="1834" max="1834" width="8.83203125" style="213"/>
    <col min="1835" max="1835" width="23.5" style="213" customWidth="1"/>
    <col min="1836" max="1836" width="8.83203125" style="213"/>
    <col min="1837" max="1837" width="25.83203125" style="213" customWidth="1"/>
    <col min="1838" max="1838" width="8.83203125" style="213"/>
    <col min="1839" max="1839" width="20.5" style="213" customWidth="1"/>
    <col min="1840" max="2043" width="8.83203125" style="213"/>
    <col min="2044" max="2044" width="12" style="213" customWidth="1"/>
    <col min="2045" max="2045" width="30.5" style="213" customWidth="1"/>
    <col min="2046" max="2046" width="15.5" style="213" customWidth="1"/>
    <col min="2047" max="2047" width="10.33203125" style="213" customWidth="1"/>
    <col min="2048" max="2049" width="14.6640625" style="213" customWidth="1"/>
    <col min="2050" max="2050" width="11.5" style="213" customWidth="1"/>
    <col min="2051" max="2051" width="12.5" style="213" customWidth="1"/>
    <col min="2052" max="2052" width="16.83203125" style="213" customWidth="1"/>
    <col min="2053" max="2053" width="13.5" style="213" customWidth="1"/>
    <col min="2054" max="2058" width="12.5" style="213" customWidth="1"/>
    <col min="2059" max="2059" width="9.1640625" style="213" customWidth="1"/>
    <col min="2060" max="2064" width="11.33203125" style="213" customWidth="1"/>
    <col min="2065" max="2065" width="13.33203125" style="213" customWidth="1"/>
    <col min="2066" max="2066" width="11.33203125" style="213" customWidth="1"/>
    <col min="2067" max="2069" width="12.5" style="213" customWidth="1"/>
    <col min="2070" max="2070" width="16.83203125" style="213" customWidth="1"/>
    <col min="2071" max="2071" width="12.5" style="213" customWidth="1"/>
    <col min="2072" max="2075" width="9.1640625" style="213" customWidth="1"/>
    <col min="2076" max="2076" width="19.33203125" style="213" customWidth="1"/>
    <col min="2077" max="2078" width="24.5" style="213" customWidth="1"/>
    <col min="2079" max="2079" width="19.5" style="213" customWidth="1"/>
    <col min="2080" max="2080" width="16" style="213" customWidth="1"/>
    <col min="2081" max="2082" width="20.6640625" style="213" customWidth="1"/>
    <col min="2083" max="2083" width="17.83203125" style="213" customWidth="1"/>
    <col min="2084" max="2084" width="14.33203125" style="213" customWidth="1"/>
    <col min="2085" max="2086" width="10.83203125" style="213" customWidth="1"/>
    <col min="2087" max="2089" width="14.5" style="213" customWidth="1"/>
    <col min="2090" max="2090" width="8.83203125" style="213"/>
    <col min="2091" max="2091" width="23.5" style="213" customWidth="1"/>
    <col min="2092" max="2092" width="8.83203125" style="213"/>
    <col min="2093" max="2093" width="25.83203125" style="213" customWidth="1"/>
    <col min="2094" max="2094" width="8.83203125" style="213"/>
    <col min="2095" max="2095" width="20.5" style="213" customWidth="1"/>
    <col min="2096" max="2299" width="8.83203125" style="213"/>
    <col min="2300" max="2300" width="12" style="213" customWidth="1"/>
    <col min="2301" max="2301" width="30.5" style="213" customWidth="1"/>
    <col min="2302" max="2302" width="15.5" style="213" customWidth="1"/>
    <col min="2303" max="2303" width="10.33203125" style="213" customWidth="1"/>
    <col min="2304" max="2305" width="14.6640625" style="213" customWidth="1"/>
    <col min="2306" max="2306" width="11.5" style="213" customWidth="1"/>
    <col min="2307" max="2307" width="12.5" style="213" customWidth="1"/>
    <col min="2308" max="2308" width="16.83203125" style="213" customWidth="1"/>
    <col min="2309" max="2309" width="13.5" style="213" customWidth="1"/>
    <col min="2310" max="2314" width="12.5" style="213" customWidth="1"/>
    <col min="2315" max="2315" width="9.1640625" style="213" customWidth="1"/>
    <col min="2316" max="2320" width="11.33203125" style="213" customWidth="1"/>
    <col min="2321" max="2321" width="13.33203125" style="213" customWidth="1"/>
    <col min="2322" max="2322" width="11.33203125" style="213" customWidth="1"/>
    <col min="2323" max="2325" width="12.5" style="213" customWidth="1"/>
    <col min="2326" max="2326" width="16.83203125" style="213" customWidth="1"/>
    <col min="2327" max="2327" width="12.5" style="213" customWidth="1"/>
    <col min="2328" max="2331" width="9.1640625" style="213" customWidth="1"/>
    <col min="2332" max="2332" width="19.33203125" style="213" customWidth="1"/>
    <col min="2333" max="2334" width="24.5" style="213" customWidth="1"/>
    <col min="2335" max="2335" width="19.5" style="213" customWidth="1"/>
    <col min="2336" max="2336" width="16" style="213" customWidth="1"/>
    <col min="2337" max="2338" width="20.6640625" style="213" customWidth="1"/>
    <col min="2339" max="2339" width="17.83203125" style="213" customWidth="1"/>
    <col min="2340" max="2340" width="14.33203125" style="213" customWidth="1"/>
    <col min="2341" max="2342" width="10.83203125" style="213" customWidth="1"/>
    <col min="2343" max="2345" width="14.5" style="213" customWidth="1"/>
    <col min="2346" max="2346" width="8.83203125" style="213"/>
    <col min="2347" max="2347" width="23.5" style="213" customWidth="1"/>
    <col min="2348" max="2348" width="8.83203125" style="213"/>
    <col min="2349" max="2349" width="25.83203125" style="213" customWidth="1"/>
    <col min="2350" max="2350" width="8.83203125" style="213"/>
    <col min="2351" max="2351" width="20.5" style="213" customWidth="1"/>
    <col min="2352" max="2555" width="8.83203125" style="213"/>
    <col min="2556" max="2556" width="12" style="213" customWidth="1"/>
    <col min="2557" max="2557" width="30.5" style="213" customWidth="1"/>
    <col min="2558" max="2558" width="15.5" style="213" customWidth="1"/>
    <col min="2559" max="2559" width="10.33203125" style="213" customWidth="1"/>
    <col min="2560" max="2561" width="14.6640625" style="213" customWidth="1"/>
    <col min="2562" max="2562" width="11.5" style="213" customWidth="1"/>
    <col min="2563" max="2563" width="12.5" style="213" customWidth="1"/>
    <col min="2564" max="2564" width="16.83203125" style="213" customWidth="1"/>
    <col min="2565" max="2565" width="13.5" style="213" customWidth="1"/>
    <col min="2566" max="2570" width="12.5" style="213" customWidth="1"/>
    <col min="2571" max="2571" width="9.1640625" style="213" customWidth="1"/>
    <col min="2572" max="2576" width="11.33203125" style="213" customWidth="1"/>
    <col min="2577" max="2577" width="13.33203125" style="213" customWidth="1"/>
    <col min="2578" max="2578" width="11.33203125" style="213" customWidth="1"/>
    <col min="2579" max="2581" width="12.5" style="213" customWidth="1"/>
    <col min="2582" max="2582" width="16.83203125" style="213" customWidth="1"/>
    <col min="2583" max="2583" width="12.5" style="213" customWidth="1"/>
    <col min="2584" max="2587" width="9.1640625" style="213" customWidth="1"/>
    <col min="2588" max="2588" width="19.33203125" style="213" customWidth="1"/>
    <col min="2589" max="2590" width="24.5" style="213" customWidth="1"/>
    <col min="2591" max="2591" width="19.5" style="213" customWidth="1"/>
    <col min="2592" max="2592" width="16" style="213" customWidth="1"/>
    <col min="2593" max="2594" width="20.6640625" style="213" customWidth="1"/>
    <col min="2595" max="2595" width="17.83203125" style="213" customWidth="1"/>
    <col min="2596" max="2596" width="14.33203125" style="213" customWidth="1"/>
    <col min="2597" max="2598" width="10.83203125" style="213" customWidth="1"/>
    <col min="2599" max="2601" width="14.5" style="213" customWidth="1"/>
    <col min="2602" max="2602" width="8.83203125" style="213"/>
    <col min="2603" max="2603" width="23.5" style="213" customWidth="1"/>
    <col min="2604" max="2604" width="8.83203125" style="213"/>
    <col min="2605" max="2605" width="25.83203125" style="213" customWidth="1"/>
    <col min="2606" max="2606" width="8.83203125" style="213"/>
    <col min="2607" max="2607" width="20.5" style="213" customWidth="1"/>
    <col min="2608" max="2811" width="8.83203125" style="213"/>
    <col min="2812" max="2812" width="12" style="213" customWidth="1"/>
    <col min="2813" max="2813" width="30.5" style="213" customWidth="1"/>
    <col min="2814" max="2814" width="15.5" style="213" customWidth="1"/>
    <col min="2815" max="2815" width="10.33203125" style="213" customWidth="1"/>
    <col min="2816" max="2817" width="14.6640625" style="213" customWidth="1"/>
    <col min="2818" max="2818" width="11.5" style="213" customWidth="1"/>
    <col min="2819" max="2819" width="12.5" style="213" customWidth="1"/>
    <col min="2820" max="2820" width="16.83203125" style="213" customWidth="1"/>
    <col min="2821" max="2821" width="13.5" style="213" customWidth="1"/>
    <col min="2822" max="2826" width="12.5" style="213" customWidth="1"/>
    <col min="2827" max="2827" width="9.1640625" style="213" customWidth="1"/>
    <col min="2828" max="2832" width="11.33203125" style="213" customWidth="1"/>
    <col min="2833" max="2833" width="13.33203125" style="213" customWidth="1"/>
    <col min="2834" max="2834" width="11.33203125" style="213" customWidth="1"/>
    <col min="2835" max="2837" width="12.5" style="213" customWidth="1"/>
    <col min="2838" max="2838" width="16.83203125" style="213" customWidth="1"/>
    <col min="2839" max="2839" width="12.5" style="213" customWidth="1"/>
    <col min="2840" max="2843" width="9.1640625" style="213" customWidth="1"/>
    <col min="2844" max="2844" width="19.33203125" style="213" customWidth="1"/>
    <col min="2845" max="2846" width="24.5" style="213" customWidth="1"/>
    <col min="2847" max="2847" width="19.5" style="213" customWidth="1"/>
    <col min="2848" max="2848" width="16" style="213" customWidth="1"/>
    <col min="2849" max="2850" width="20.6640625" style="213" customWidth="1"/>
    <col min="2851" max="2851" width="17.83203125" style="213" customWidth="1"/>
    <col min="2852" max="2852" width="14.33203125" style="213" customWidth="1"/>
    <col min="2853" max="2854" width="10.83203125" style="213" customWidth="1"/>
    <col min="2855" max="2857" width="14.5" style="213" customWidth="1"/>
    <col min="2858" max="2858" width="8.83203125" style="213"/>
    <col min="2859" max="2859" width="23.5" style="213" customWidth="1"/>
    <col min="2860" max="2860" width="8.83203125" style="213"/>
    <col min="2861" max="2861" width="25.83203125" style="213" customWidth="1"/>
    <col min="2862" max="2862" width="8.83203125" style="213"/>
    <col min="2863" max="2863" width="20.5" style="213" customWidth="1"/>
    <col min="2864" max="3067" width="8.83203125" style="213"/>
    <col min="3068" max="3068" width="12" style="213" customWidth="1"/>
    <col min="3069" max="3069" width="30.5" style="213" customWidth="1"/>
    <col min="3070" max="3070" width="15.5" style="213" customWidth="1"/>
    <col min="3071" max="3071" width="10.33203125" style="213" customWidth="1"/>
    <col min="3072" max="3073" width="14.6640625" style="213" customWidth="1"/>
    <col min="3074" max="3074" width="11.5" style="213" customWidth="1"/>
    <col min="3075" max="3075" width="12.5" style="213" customWidth="1"/>
    <col min="3076" max="3076" width="16.83203125" style="213" customWidth="1"/>
    <col min="3077" max="3077" width="13.5" style="213" customWidth="1"/>
    <col min="3078" max="3082" width="12.5" style="213" customWidth="1"/>
    <col min="3083" max="3083" width="9.1640625" style="213" customWidth="1"/>
    <col min="3084" max="3088" width="11.33203125" style="213" customWidth="1"/>
    <col min="3089" max="3089" width="13.33203125" style="213" customWidth="1"/>
    <col min="3090" max="3090" width="11.33203125" style="213" customWidth="1"/>
    <col min="3091" max="3093" width="12.5" style="213" customWidth="1"/>
    <col min="3094" max="3094" width="16.83203125" style="213" customWidth="1"/>
    <col min="3095" max="3095" width="12.5" style="213" customWidth="1"/>
    <col min="3096" max="3099" width="9.1640625" style="213" customWidth="1"/>
    <col min="3100" max="3100" width="19.33203125" style="213" customWidth="1"/>
    <col min="3101" max="3102" width="24.5" style="213" customWidth="1"/>
    <col min="3103" max="3103" width="19.5" style="213" customWidth="1"/>
    <col min="3104" max="3104" width="16" style="213" customWidth="1"/>
    <col min="3105" max="3106" width="20.6640625" style="213" customWidth="1"/>
    <col min="3107" max="3107" width="17.83203125" style="213" customWidth="1"/>
    <col min="3108" max="3108" width="14.33203125" style="213" customWidth="1"/>
    <col min="3109" max="3110" width="10.83203125" style="213" customWidth="1"/>
    <col min="3111" max="3113" width="14.5" style="213" customWidth="1"/>
    <col min="3114" max="3114" width="8.83203125" style="213"/>
    <col min="3115" max="3115" width="23.5" style="213" customWidth="1"/>
    <col min="3116" max="3116" width="8.83203125" style="213"/>
    <col min="3117" max="3117" width="25.83203125" style="213" customWidth="1"/>
    <col min="3118" max="3118" width="8.83203125" style="213"/>
    <col min="3119" max="3119" width="20.5" style="213" customWidth="1"/>
    <col min="3120" max="3323" width="8.83203125" style="213"/>
    <col min="3324" max="3324" width="12" style="213" customWidth="1"/>
    <col min="3325" max="3325" width="30.5" style="213" customWidth="1"/>
    <col min="3326" max="3326" width="15.5" style="213" customWidth="1"/>
    <col min="3327" max="3327" width="10.33203125" style="213" customWidth="1"/>
    <col min="3328" max="3329" width="14.6640625" style="213" customWidth="1"/>
    <col min="3330" max="3330" width="11.5" style="213" customWidth="1"/>
    <col min="3331" max="3331" width="12.5" style="213" customWidth="1"/>
    <col min="3332" max="3332" width="16.83203125" style="213" customWidth="1"/>
    <col min="3333" max="3333" width="13.5" style="213" customWidth="1"/>
    <col min="3334" max="3338" width="12.5" style="213" customWidth="1"/>
    <col min="3339" max="3339" width="9.1640625" style="213" customWidth="1"/>
    <col min="3340" max="3344" width="11.33203125" style="213" customWidth="1"/>
    <col min="3345" max="3345" width="13.33203125" style="213" customWidth="1"/>
    <col min="3346" max="3346" width="11.33203125" style="213" customWidth="1"/>
    <col min="3347" max="3349" width="12.5" style="213" customWidth="1"/>
    <col min="3350" max="3350" width="16.83203125" style="213" customWidth="1"/>
    <col min="3351" max="3351" width="12.5" style="213" customWidth="1"/>
    <col min="3352" max="3355" width="9.1640625" style="213" customWidth="1"/>
    <col min="3356" max="3356" width="19.33203125" style="213" customWidth="1"/>
    <col min="3357" max="3358" width="24.5" style="213" customWidth="1"/>
    <col min="3359" max="3359" width="19.5" style="213" customWidth="1"/>
    <col min="3360" max="3360" width="16" style="213" customWidth="1"/>
    <col min="3361" max="3362" width="20.6640625" style="213" customWidth="1"/>
    <col min="3363" max="3363" width="17.83203125" style="213" customWidth="1"/>
    <col min="3364" max="3364" width="14.33203125" style="213" customWidth="1"/>
    <col min="3365" max="3366" width="10.83203125" style="213" customWidth="1"/>
    <col min="3367" max="3369" width="14.5" style="213" customWidth="1"/>
    <col min="3370" max="3370" width="8.83203125" style="213"/>
    <col min="3371" max="3371" width="23.5" style="213" customWidth="1"/>
    <col min="3372" max="3372" width="8.83203125" style="213"/>
    <col min="3373" max="3373" width="25.83203125" style="213" customWidth="1"/>
    <col min="3374" max="3374" width="8.83203125" style="213"/>
    <col min="3375" max="3375" width="20.5" style="213" customWidth="1"/>
    <col min="3376" max="3579" width="8.83203125" style="213"/>
    <col min="3580" max="3580" width="12" style="213" customWidth="1"/>
    <col min="3581" max="3581" width="30.5" style="213" customWidth="1"/>
    <col min="3582" max="3582" width="15.5" style="213" customWidth="1"/>
    <col min="3583" max="3583" width="10.33203125" style="213" customWidth="1"/>
    <col min="3584" max="3585" width="14.6640625" style="213" customWidth="1"/>
    <col min="3586" max="3586" width="11.5" style="213" customWidth="1"/>
    <col min="3587" max="3587" width="12.5" style="213" customWidth="1"/>
    <col min="3588" max="3588" width="16.83203125" style="213" customWidth="1"/>
    <col min="3589" max="3589" width="13.5" style="213" customWidth="1"/>
    <col min="3590" max="3594" width="12.5" style="213" customWidth="1"/>
    <col min="3595" max="3595" width="9.1640625" style="213" customWidth="1"/>
    <col min="3596" max="3600" width="11.33203125" style="213" customWidth="1"/>
    <col min="3601" max="3601" width="13.33203125" style="213" customWidth="1"/>
    <col min="3602" max="3602" width="11.33203125" style="213" customWidth="1"/>
    <col min="3603" max="3605" width="12.5" style="213" customWidth="1"/>
    <col min="3606" max="3606" width="16.83203125" style="213" customWidth="1"/>
    <col min="3607" max="3607" width="12.5" style="213" customWidth="1"/>
    <col min="3608" max="3611" width="9.1640625" style="213" customWidth="1"/>
    <col min="3612" max="3612" width="19.33203125" style="213" customWidth="1"/>
    <col min="3613" max="3614" width="24.5" style="213" customWidth="1"/>
    <col min="3615" max="3615" width="19.5" style="213" customWidth="1"/>
    <col min="3616" max="3616" width="16" style="213" customWidth="1"/>
    <col min="3617" max="3618" width="20.6640625" style="213" customWidth="1"/>
    <col min="3619" max="3619" width="17.83203125" style="213" customWidth="1"/>
    <col min="3620" max="3620" width="14.33203125" style="213" customWidth="1"/>
    <col min="3621" max="3622" width="10.83203125" style="213" customWidth="1"/>
    <col min="3623" max="3625" width="14.5" style="213" customWidth="1"/>
    <col min="3626" max="3626" width="8.83203125" style="213"/>
    <col min="3627" max="3627" width="23.5" style="213" customWidth="1"/>
    <col min="3628" max="3628" width="8.83203125" style="213"/>
    <col min="3629" max="3629" width="25.83203125" style="213" customWidth="1"/>
    <col min="3630" max="3630" width="8.83203125" style="213"/>
    <col min="3631" max="3631" width="20.5" style="213" customWidth="1"/>
    <col min="3632" max="3835" width="8.83203125" style="213"/>
    <col min="3836" max="3836" width="12" style="213" customWidth="1"/>
    <col min="3837" max="3837" width="30.5" style="213" customWidth="1"/>
    <col min="3838" max="3838" width="15.5" style="213" customWidth="1"/>
    <col min="3839" max="3839" width="10.33203125" style="213" customWidth="1"/>
    <col min="3840" max="3841" width="14.6640625" style="213" customWidth="1"/>
    <col min="3842" max="3842" width="11.5" style="213" customWidth="1"/>
    <col min="3843" max="3843" width="12.5" style="213" customWidth="1"/>
    <col min="3844" max="3844" width="16.83203125" style="213" customWidth="1"/>
    <col min="3845" max="3845" width="13.5" style="213" customWidth="1"/>
    <col min="3846" max="3850" width="12.5" style="213" customWidth="1"/>
    <col min="3851" max="3851" width="9.1640625" style="213" customWidth="1"/>
    <col min="3852" max="3856" width="11.33203125" style="213" customWidth="1"/>
    <col min="3857" max="3857" width="13.33203125" style="213" customWidth="1"/>
    <col min="3858" max="3858" width="11.33203125" style="213" customWidth="1"/>
    <col min="3859" max="3861" width="12.5" style="213" customWidth="1"/>
    <col min="3862" max="3862" width="16.83203125" style="213" customWidth="1"/>
    <col min="3863" max="3863" width="12.5" style="213" customWidth="1"/>
    <col min="3864" max="3867" width="9.1640625" style="213" customWidth="1"/>
    <col min="3868" max="3868" width="19.33203125" style="213" customWidth="1"/>
    <col min="3869" max="3870" width="24.5" style="213" customWidth="1"/>
    <col min="3871" max="3871" width="19.5" style="213" customWidth="1"/>
    <col min="3872" max="3872" width="16" style="213" customWidth="1"/>
    <col min="3873" max="3874" width="20.6640625" style="213" customWidth="1"/>
    <col min="3875" max="3875" width="17.83203125" style="213" customWidth="1"/>
    <col min="3876" max="3876" width="14.33203125" style="213" customWidth="1"/>
    <col min="3877" max="3878" width="10.83203125" style="213" customWidth="1"/>
    <col min="3879" max="3881" width="14.5" style="213" customWidth="1"/>
    <col min="3882" max="3882" width="8.83203125" style="213"/>
    <col min="3883" max="3883" width="23.5" style="213" customWidth="1"/>
    <col min="3884" max="3884" width="8.83203125" style="213"/>
    <col min="3885" max="3885" width="25.83203125" style="213" customWidth="1"/>
    <col min="3886" max="3886" width="8.83203125" style="213"/>
    <col min="3887" max="3887" width="20.5" style="213" customWidth="1"/>
    <col min="3888" max="4091" width="8.83203125" style="213"/>
    <col min="4092" max="4092" width="12" style="213" customWidth="1"/>
    <col min="4093" max="4093" width="30.5" style="213" customWidth="1"/>
    <col min="4094" max="4094" width="15.5" style="213" customWidth="1"/>
    <col min="4095" max="4095" width="10.33203125" style="213" customWidth="1"/>
    <col min="4096" max="4097" width="14.6640625" style="213" customWidth="1"/>
    <col min="4098" max="4098" width="11.5" style="213" customWidth="1"/>
    <col min="4099" max="4099" width="12.5" style="213" customWidth="1"/>
    <col min="4100" max="4100" width="16.83203125" style="213" customWidth="1"/>
    <col min="4101" max="4101" width="13.5" style="213" customWidth="1"/>
    <col min="4102" max="4106" width="12.5" style="213" customWidth="1"/>
    <col min="4107" max="4107" width="9.1640625" style="213" customWidth="1"/>
    <col min="4108" max="4112" width="11.33203125" style="213" customWidth="1"/>
    <col min="4113" max="4113" width="13.33203125" style="213" customWidth="1"/>
    <col min="4114" max="4114" width="11.33203125" style="213" customWidth="1"/>
    <col min="4115" max="4117" width="12.5" style="213" customWidth="1"/>
    <col min="4118" max="4118" width="16.83203125" style="213" customWidth="1"/>
    <col min="4119" max="4119" width="12.5" style="213" customWidth="1"/>
    <col min="4120" max="4123" width="9.1640625" style="213" customWidth="1"/>
    <col min="4124" max="4124" width="19.33203125" style="213" customWidth="1"/>
    <col min="4125" max="4126" width="24.5" style="213" customWidth="1"/>
    <col min="4127" max="4127" width="19.5" style="213" customWidth="1"/>
    <col min="4128" max="4128" width="16" style="213" customWidth="1"/>
    <col min="4129" max="4130" width="20.6640625" style="213" customWidth="1"/>
    <col min="4131" max="4131" width="17.83203125" style="213" customWidth="1"/>
    <col min="4132" max="4132" width="14.33203125" style="213" customWidth="1"/>
    <col min="4133" max="4134" width="10.83203125" style="213" customWidth="1"/>
    <col min="4135" max="4137" width="14.5" style="213" customWidth="1"/>
    <col min="4138" max="4138" width="8.83203125" style="213"/>
    <col min="4139" max="4139" width="23.5" style="213" customWidth="1"/>
    <col min="4140" max="4140" width="8.83203125" style="213"/>
    <col min="4141" max="4141" width="25.83203125" style="213" customWidth="1"/>
    <col min="4142" max="4142" width="8.83203125" style="213"/>
    <col min="4143" max="4143" width="20.5" style="213" customWidth="1"/>
    <col min="4144" max="4347" width="8.83203125" style="213"/>
    <col min="4348" max="4348" width="12" style="213" customWidth="1"/>
    <col min="4349" max="4349" width="30.5" style="213" customWidth="1"/>
    <col min="4350" max="4350" width="15.5" style="213" customWidth="1"/>
    <col min="4351" max="4351" width="10.33203125" style="213" customWidth="1"/>
    <col min="4352" max="4353" width="14.6640625" style="213" customWidth="1"/>
    <col min="4354" max="4354" width="11.5" style="213" customWidth="1"/>
    <col min="4355" max="4355" width="12.5" style="213" customWidth="1"/>
    <col min="4356" max="4356" width="16.83203125" style="213" customWidth="1"/>
    <col min="4357" max="4357" width="13.5" style="213" customWidth="1"/>
    <col min="4358" max="4362" width="12.5" style="213" customWidth="1"/>
    <col min="4363" max="4363" width="9.1640625" style="213" customWidth="1"/>
    <col min="4364" max="4368" width="11.33203125" style="213" customWidth="1"/>
    <col min="4369" max="4369" width="13.33203125" style="213" customWidth="1"/>
    <col min="4370" max="4370" width="11.33203125" style="213" customWidth="1"/>
    <col min="4371" max="4373" width="12.5" style="213" customWidth="1"/>
    <col min="4374" max="4374" width="16.83203125" style="213" customWidth="1"/>
    <col min="4375" max="4375" width="12.5" style="213" customWidth="1"/>
    <col min="4376" max="4379" width="9.1640625" style="213" customWidth="1"/>
    <col min="4380" max="4380" width="19.33203125" style="213" customWidth="1"/>
    <col min="4381" max="4382" width="24.5" style="213" customWidth="1"/>
    <col min="4383" max="4383" width="19.5" style="213" customWidth="1"/>
    <col min="4384" max="4384" width="16" style="213" customWidth="1"/>
    <col min="4385" max="4386" width="20.6640625" style="213" customWidth="1"/>
    <col min="4387" max="4387" width="17.83203125" style="213" customWidth="1"/>
    <col min="4388" max="4388" width="14.33203125" style="213" customWidth="1"/>
    <col min="4389" max="4390" width="10.83203125" style="213" customWidth="1"/>
    <col min="4391" max="4393" width="14.5" style="213" customWidth="1"/>
    <col min="4394" max="4394" width="8.83203125" style="213"/>
    <col min="4395" max="4395" width="23.5" style="213" customWidth="1"/>
    <col min="4396" max="4396" width="8.83203125" style="213"/>
    <col min="4397" max="4397" width="25.83203125" style="213" customWidth="1"/>
    <col min="4398" max="4398" width="8.83203125" style="213"/>
    <col min="4399" max="4399" width="20.5" style="213" customWidth="1"/>
    <col min="4400" max="4603" width="8.83203125" style="213"/>
    <col min="4604" max="4604" width="12" style="213" customWidth="1"/>
    <col min="4605" max="4605" width="30.5" style="213" customWidth="1"/>
    <col min="4606" max="4606" width="15.5" style="213" customWidth="1"/>
    <col min="4607" max="4607" width="10.33203125" style="213" customWidth="1"/>
    <col min="4608" max="4609" width="14.6640625" style="213" customWidth="1"/>
    <col min="4610" max="4610" width="11.5" style="213" customWidth="1"/>
    <col min="4611" max="4611" width="12.5" style="213" customWidth="1"/>
    <col min="4612" max="4612" width="16.83203125" style="213" customWidth="1"/>
    <col min="4613" max="4613" width="13.5" style="213" customWidth="1"/>
    <col min="4614" max="4618" width="12.5" style="213" customWidth="1"/>
    <col min="4619" max="4619" width="9.1640625" style="213" customWidth="1"/>
    <col min="4620" max="4624" width="11.33203125" style="213" customWidth="1"/>
    <col min="4625" max="4625" width="13.33203125" style="213" customWidth="1"/>
    <col min="4626" max="4626" width="11.33203125" style="213" customWidth="1"/>
    <col min="4627" max="4629" width="12.5" style="213" customWidth="1"/>
    <col min="4630" max="4630" width="16.83203125" style="213" customWidth="1"/>
    <col min="4631" max="4631" width="12.5" style="213" customWidth="1"/>
    <col min="4632" max="4635" width="9.1640625" style="213" customWidth="1"/>
    <col min="4636" max="4636" width="19.33203125" style="213" customWidth="1"/>
    <col min="4637" max="4638" width="24.5" style="213" customWidth="1"/>
    <col min="4639" max="4639" width="19.5" style="213" customWidth="1"/>
    <col min="4640" max="4640" width="16" style="213" customWidth="1"/>
    <col min="4641" max="4642" width="20.6640625" style="213" customWidth="1"/>
    <col min="4643" max="4643" width="17.83203125" style="213" customWidth="1"/>
    <col min="4644" max="4644" width="14.33203125" style="213" customWidth="1"/>
    <col min="4645" max="4646" width="10.83203125" style="213" customWidth="1"/>
    <col min="4647" max="4649" width="14.5" style="213" customWidth="1"/>
    <col min="4650" max="4650" width="8.83203125" style="213"/>
    <col min="4651" max="4651" width="23.5" style="213" customWidth="1"/>
    <col min="4652" max="4652" width="8.83203125" style="213"/>
    <col min="4653" max="4653" width="25.83203125" style="213" customWidth="1"/>
    <col min="4654" max="4654" width="8.83203125" style="213"/>
    <col min="4655" max="4655" width="20.5" style="213" customWidth="1"/>
    <col min="4656" max="4859" width="8.83203125" style="213"/>
    <col min="4860" max="4860" width="12" style="213" customWidth="1"/>
    <col min="4861" max="4861" width="30.5" style="213" customWidth="1"/>
    <col min="4862" max="4862" width="15.5" style="213" customWidth="1"/>
    <col min="4863" max="4863" width="10.33203125" style="213" customWidth="1"/>
    <col min="4864" max="4865" width="14.6640625" style="213" customWidth="1"/>
    <col min="4866" max="4866" width="11.5" style="213" customWidth="1"/>
    <col min="4867" max="4867" width="12.5" style="213" customWidth="1"/>
    <col min="4868" max="4868" width="16.83203125" style="213" customWidth="1"/>
    <col min="4869" max="4869" width="13.5" style="213" customWidth="1"/>
    <col min="4870" max="4874" width="12.5" style="213" customWidth="1"/>
    <col min="4875" max="4875" width="9.1640625" style="213" customWidth="1"/>
    <col min="4876" max="4880" width="11.33203125" style="213" customWidth="1"/>
    <col min="4881" max="4881" width="13.33203125" style="213" customWidth="1"/>
    <col min="4882" max="4882" width="11.33203125" style="213" customWidth="1"/>
    <col min="4883" max="4885" width="12.5" style="213" customWidth="1"/>
    <col min="4886" max="4886" width="16.83203125" style="213" customWidth="1"/>
    <col min="4887" max="4887" width="12.5" style="213" customWidth="1"/>
    <col min="4888" max="4891" width="9.1640625" style="213" customWidth="1"/>
    <col min="4892" max="4892" width="19.33203125" style="213" customWidth="1"/>
    <col min="4893" max="4894" width="24.5" style="213" customWidth="1"/>
    <col min="4895" max="4895" width="19.5" style="213" customWidth="1"/>
    <col min="4896" max="4896" width="16" style="213" customWidth="1"/>
    <col min="4897" max="4898" width="20.6640625" style="213" customWidth="1"/>
    <col min="4899" max="4899" width="17.83203125" style="213" customWidth="1"/>
    <col min="4900" max="4900" width="14.33203125" style="213" customWidth="1"/>
    <col min="4901" max="4902" width="10.83203125" style="213" customWidth="1"/>
    <col min="4903" max="4905" width="14.5" style="213" customWidth="1"/>
    <col min="4906" max="4906" width="8.83203125" style="213"/>
    <col min="4907" max="4907" width="23.5" style="213" customWidth="1"/>
    <col min="4908" max="4908" width="8.83203125" style="213"/>
    <col min="4909" max="4909" width="25.83203125" style="213" customWidth="1"/>
    <col min="4910" max="4910" width="8.83203125" style="213"/>
    <col min="4911" max="4911" width="20.5" style="213" customWidth="1"/>
    <col min="4912" max="5115" width="8.83203125" style="213"/>
    <col min="5116" max="5116" width="12" style="213" customWidth="1"/>
    <col min="5117" max="5117" width="30.5" style="213" customWidth="1"/>
    <col min="5118" max="5118" width="15.5" style="213" customWidth="1"/>
    <col min="5119" max="5119" width="10.33203125" style="213" customWidth="1"/>
    <col min="5120" max="5121" width="14.6640625" style="213" customWidth="1"/>
    <col min="5122" max="5122" width="11.5" style="213" customWidth="1"/>
    <col min="5123" max="5123" width="12.5" style="213" customWidth="1"/>
    <col min="5124" max="5124" width="16.83203125" style="213" customWidth="1"/>
    <col min="5125" max="5125" width="13.5" style="213" customWidth="1"/>
    <col min="5126" max="5130" width="12.5" style="213" customWidth="1"/>
    <col min="5131" max="5131" width="9.1640625" style="213" customWidth="1"/>
    <col min="5132" max="5136" width="11.33203125" style="213" customWidth="1"/>
    <col min="5137" max="5137" width="13.33203125" style="213" customWidth="1"/>
    <col min="5138" max="5138" width="11.33203125" style="213" customWidth="1"/>
    <col min="5139" max="5141" width="12.5" style="213" customWidth="1"/>
    <col min="5142" max="5142" width="16.83203125" style="213" customWidth="1"/>
    <col min="5143" max="5143" width="12.5" style="213" customWidth="1"/>
    <col min="5144" max="5147" width="9.1640625" style="213" customWidth="1"/>
    <col min="5148" max="5148" width="19.33203125" style="213" customWidth="1"/>
    <col min="5149" max="5150" width="24.5" style="213" customWidth="1"/>
    <col min="5151" max="5151" width="19.5" style="213" customWidth="1"/>
    <col min="5152" max="5152" width="16" style="213" customWidth="1"/>
    <col min="5153" max="5154" width="20.6640625" style="213" customWidth="1"/>
    <col min="5155" max="5155" width="17.83203125" style="213" customWidth="1"/>
    <col min="5156" max="5156" width="14.33203125" style="213" customWidth="1"/>
    <col min="5157" max="5158" width="10.83203125" style="213" customWidth="1"/>
    <col min="5159" max="5161" width="14.5" style="213" customWidth="1"/>
    <col min="5162" max="5162" width="8.83203125" style="213"/>
    <col min="5163" max="5163" width="23.5" style="213" customWidth="1"/>
    <col min="5164" max="5164" width="8.83203125" style="213"/>
    <col min="5165" max="5165" width="25.83203125" style="213" customWidth="1"/>
    <col min="5166" max="5166" width="8.83203125" style="213"/>
    <col min="5167" max="5167" width="20.5" style="213" customWidth="1"/>
    <col min="5168" max="5371" width="8.83203125" style="213"/>
    <col min="5372" max="5372" width="12" style="213" customWidth="1"/>
    <col min="5373" max="5373" width="30.5" style="213" customWidth="1"/>
    <col min="5374" max="5374" width="15.5" style="213" customWidth="1"/>
    <col min="5375" max="5375" width="10.33203125" style="213" customWidth="1"/>
    <col min="5376" max="5377" width="14.6640625" style="213" customWidth="1"/>
    <col min="5378" max="5378" width="11.5" style="213" customWidth="1"/>
    <col min="5379" max="5379" width="12.5" style="213" customWidth="1"/>
    <col min="5380" max="5380" width="16.83203125" style="213" customWidth="1"/>
    <col min="5381" max="5381" width="13.5" style="213" customWidth="1"/>
    <col min="5382" max="5386" width="12.5" style="213" customWidth="1"/>
    <col min="5387" max="5387" width="9.1640625" style="213" customWidth="1"/>
    <col min="5388" max="5392" width="11.33203125" style="213" customWidth="1"/>
    <col min="5393" max="5393" width="13.33203125" style="213" customWidth="1"/>
    <col min="5394" max="5394" width="11.33203125" style="213" customWidth="1"/>
    <col min="5395" max="5397" width="12.5" style="213" customWidth="1"/>
    <col min="5398" max="5398" width="16.83203125" style="213" customWidth="1"/>
    <col min="5399" max="5399" width="12.5" style="213" customWidth="1"/>
    <col min="5400" max="5403" width="9.1640625" style="213" customWidth="1"/>
    <col min="5404" max="5404" width="19.33203125" style="213" customWidth="1"/>
    <col min="5405" max="5406" width="24.5" style="213" customWidth="1"/>
    <col min="5407" max="5407" width="19.5" style="213" customWidth="1"/>
    <col min="5408" max="5408" width="16" style="213" customWidth="1"/>
    <col min="5409" max="5410" width="20.6640625" style="213" customWidth="1"/>
    <col min="5411" max="5411" width="17.83203125" style="213" customWidth="1"/>
    <col min="5412" max="5412" width="14.33203125" style="213" customWidth="1"/>
    <col min="5413" max="5414" width="10.83203125" style="213" customWidth="1"/>
    <col min="5415" max="5417" width="14.5" style="213" customWidth="1"/>
    <col min="5418" max="5418" width="8.83203125" style="213"/>
    <col min="5419" max="5419" width="23.5" style="213" customWidth="1"/>
    <col min="5420" max="5420" width="8.83203125" style="213"/>
    <col min="5421" max="5421" width="25.83203125" style="213" customWidth="1"/>
    <col min="5422" max="5422" width="8.83203125" style="213"/>
    <col min="5423" max="5423" width="20.5" style="213" customWidth="1"/>
    <col min="5424" max="5627" width="8.83203125" style="213"/>
    <col min="5628" max="5628" width="12" style="213" customWidth="1"/>
    <col min="5629" max="5629" width="30.5" style="213" customWidth="1"/>
    <col min="5630" max="5630" width="15.5" style="213" customWidth="1"/>
    <col min="5631" max="5631" width="10.33203125" style="213" customWidth="1"/>
    <col min="5632" max="5633" width="14.6640625" style="213" customWidth="1"/>
    <col min="5634" max="5634" width="11.5" style="213" customWidth="1"/>
    <col min="5635" max="5635" width="12.5" style="213" customWidth="1"/>
    <col min="5636" max="5636" width="16.83203125" style="213" customWidth="1"/>
    <col min="5637" max="5637" width="13.5" style="213" customWidth="1"/>
    <col min="5638" max="5642" width="12.5" style="213" customWidth="1"/>
    <col min="5643" max="5643" width="9.1640625" style="213" customWidth="1"/>
    <col min="5644" max="5648" width="11.33203125" style="213" customWidth="1"/>
    <col min="5649" max="5649" width="13.33203125" style="213" customWidth="1"/>
    <col min="5650" max="5650" width="11.33203125" style="213" customWidth="1"/>
    <col min="5651" max="5653" width="12.5" style="213" customWidth="1"/>
    <col min="5654" max="5654" width="16.83203125" style="213" customWidth="1"/>
    <col min="5655" max="5655" width="12.5" style="213" customWidth="1"/>
    <col min="5656" max="5659" width="9.1640625" style="213" customWidth="1"/>
    <col min="5660" max="5660" width="19.33203125" style="213" customWidth="1"/>
    <col min="5661" max="5662" width="24.5" style="213" customWidth="1"/>
    <col min="5663" max="5663" width="19.5" style="213" customWidth="1"/>
    <col min="5664" max="5664" width="16" style="213" customWidth="1"/>
    <col min="5665" max="5666" width="20.6640625" style="213" customWidth="1"/>
    <col min="5667" max="5667" width="17.83203125" style="213" customWidth="1"/>
    <col min="5668" max="5668" width="14.33203125" style="213" customWidth="1"/>
    <col min="5669" max="5670" width="10.83203125" style="213" customWidth="1"/>
    <col min="5671" max="5673" width="14.5" style="213" customWidth="1"/>
    <col min="5674" max="5674" width="8.83203125" style="213"/>
    <col min="5675" max="5675" width="23.5" style="213" customWidth="1"/>
    <col min="5676" max="5676" width="8.83203125" style="213"/>
    <col min="5677" max="5677" width="25.83203125" style="213" customWidth="1"/>
    <col min="5678" max="5678" width="8.83203125" style="213"/>
    <col min="5679" max="5679" width="20.5" style="213" customWidth="1"/>
    <col min="5680" max="5883" width="8.83203125" style="213"/>
    <col min="5884" max="5884" width="12" style="213" customWidth="1"/>
    <col min="5885" max="5885" width="30.5" style="213" customWidth="1"/>
    <col min="5886" max="5886" width="15.5" style="213" customWidth="1"/>
    <col min="5887" max="5887" width="10.33203125" style="213" customWidth="1"/>
    <col min="5888" max="5889" width="14.6640625" style="213" customWidth="1"/>
    <col min="5890" max="5890" width="11.5" style="213" customWidth="1"/>
    <col min="5891" max="5891" width="12.5" style="213" customWidth="1"/>
    <col min="5892" max="5892" width="16.83203125" style="213" customWidth="1"/>
    <col min="5893" max="5893" width="13.5" style="213" customWidth="1"/>
    <col min="5894" max="5898" width="12.5" style="213" customWidth="1"/>
    <col min="5899" max="5899" width="9.1640625" style="213" customWidth="1"/>
    <col min="5900" max="5904" width="11.33203125" style="213" customWidth="1"/>
    <col min="5905" max="5905" width="13.33203125" style="213" customWidth="1"/>
    <col min="5906" max="5906" width="11.33203125" style="213" customWidth="1"/>
    <col min="5907" max="5909" width="12.5" style="213" customWidth="1"/>
    <col min="5910" max="5910" width="16.83203125" style="213" customWidth="1"/>
    <col min="5911" max="5911" width="12.5" style="213" customWidth="1"/>
    <col min="5912" max="5915" width="9.1640625" style="213" customWidth="1"/>
    <col min="5916" max="5916" width="19.33203125" style="213" customWidth="1"/>
    <col min="5917" max="5918" width="24.5" style="213" customWidth="1"/>
    <col min="5919" max="5919" width="19.5" style="213" customWidth="1"/>
    <col min="5920" max="5920" width="16" style="213" customWidth="1"/>
    <col min="5921" max="5922" width="20.6640625" style="213" customWidth="1"/>
    <col min="5923" max="5923" width="17.83203125" style="213" customWidth="1"/>
    <col min="5924" max="5924" width="14.33203125" style="213" customWidth="1"/>
    <col min="5925" max="5926" width="10.83203125" style="213" customWidth="1"/>
    <col min="5927" max="5929" width="14.5" style="213" customWidth="1"/>
    <col min="5930" max="5930" width="8.83203125" style="213"/>
    <col min="5931" max="5931" width="23.5" style="213" customWidth="1"/>
    <col min="5932" max="5932" width="8.83203125" style="213"/>
    <col min="5933" max="5933" width="25.83203125" style="213" customWidth="1"/>
    <col min="5934" max="5934" width="8.83203125" style="213"/>
    <col min="5935" max="5935" width="20.5" style="213" customWidth="1"/>
    <col min="5936" max="6139" width="8.83203125" style="213"/>
    <col min="6140" max="6140" width="12" style="213" customWidth="1"/>
    <col min="6141" max="6141" width="30.5" style="213" customWidth="1"/>
    <col min="6142" max="6142" width="15.5" style="213" customWidth="1"/>
    <col min="6143" max="6143" width="10.33203125" style="213" customWidth="1"/>
    <col min="6144" max="6145" width="14.6640625" style="213" customWidth="1"/>
    <col min="6146" max="6146" width="11.5" style="213" customWidth="1"/>
    <col min="6147" max="6147" width="12.5" style="213" customWidth="1"/>
    <col min="6148" max="6148" width="16.83203125" style="213" customWidth="1"/>
    <col min="6149" max="6149" width="13.5" style="213" customWidth="1"/>
    <col min="6150" max="6154" width="12.5" style="213" customWidth="1"/>
    <col min="6155" max="6155" width="9.1640625" style="213" customWidth="1"/>
    <col min="6156" max="6160" width="11.33203125" style="213" customWidth="1"/>
    <col min="6161" max="6161" width="13.33203125" style="213" customWidth="1"/>
    <col min="6162" max="6162" width="11.33203125" style="213" customWidth="1"/>
    <col min="6163" max="6165" width="12.5" style="213" customWidth="1"/>
    <col min="6166" max="6166" width="16.83203125" style="213" customWidth="1"/>
    <col min="6167" max="6167" width="12.5" style="213" customWidth="1"/>
    <col min="6168" max="6171" width="9.1640625" style="213" customWidth="1"/>
    <col min="6172" max="6172" width="19.33203125" style="213" customWidth="1"/>
    <col min="6173" max="6174" width="24.5" style="213" customWidth="1"/>
    <col min="6175" max="6175" width="19.5" style="213" customWidth="1"/>
    <col min="6176" max="6176" width="16" style="213" customWidth="1"/>
    <col min="6177" max="6178" width="20.6640625" style="213" customWidth="1"/>
    <col min="6179" max="6179" width="17.83203125" style="213" customWidth="1"/>
    <col min="6180" max="6180" width="14.33203125" style="213" customWidth="1"/>
    <col min="6181" max="6182" width="10.83203125" style="213" customWidth="1"/>
    <col min="6183" max="6185" width="14.5" style="213" customWidth="1"/>
    <col min="6186" max="6186" width="8.83203125" style="213"/>
    <col min="6187" max="6187" width="23.5" style="213" customWidth="1"/>
    <col min="6188" max="6188" width="8.83203125" style="213"/>
    <col min="6189" max="6189" width="25.83203125" style="213" customWidth="1"/>
    <col min="6190" max="6190" width="8.83203125" style="213"/>
    <col min="6191" max="6191" width="20.5" style="213" customWidth="1"/>
    <col min="6192" max="6395" width="8.83203125" style="213"/>
    <col min="6396" max="6396" width="12" style="213" customWidth="1"/>
    <col min="6397" max="6397" width="30.5" style="213" customWidth="1"/>
    <col min="6398" max="6398" width="15.5" style="213" customWidth="1"/>
    <col min="6399" max="6399" width="10.33203125" style="213" customWidth="1"/>
    <col min="6400" max="6401" width="14.6640625" style="213" customWidth="1"/>
    <col min="6402" max="6402" width="11.5" style="213" customWidth="1"/>
    <col min="6403" max="6403" width="12.5" style="213" customWidth="1"/>
    <col min="6404" max="6404" width="16.83203125" style="213" customWidth="1"/>
    <col min="6405" max="6405" width="13.5" style="213" customWidth="1"/>
    <col min="6406" max="6410" width="12.5" style="213" customWidth="1"/>
    <col min="6411" max="6411" width="9.1640625" style="213" customWidth="1"/>
    <col min="6412" max="6416" width="11.33203125" style="213" customWidth="1"/>
    <col min="6417" max="6417" width="13.33203125" style="213" customWidth="1"/>
    <col min="6418" max="6418" width="11.33203125" style="213" customWidth="1"/>
    <col min="6419" max="6421" width="12.5" style="213" customWidth="1"/>
    <col min="6422" max="6422" width="16.83203125" style="213" customWidth="1"/>
    <col min="6423" max="6423" width="12.5" style="213" customWidth="1"/>
    <col min="6424" max="6427" width="9.1640625" style="213" customWidth="1"/>
    <col min="6428" max="6428" width="19.33203125" style="213" customWidth="1"/>
    <col min="6429" max="6430" width="24.5" style="213" customWidth="1"/>
    <col min="6431" max="6431" width="19.5" style="213" customWidth="1"/>
    <col min="6432" max="6432" width="16" style="213" customWidth="1"/>
    <col min="6433" max="6434" width="20.6640625" style="213" customWidth="1"/>
    <col min="6435" max="6435" width="17.83203125" style="213" customWidth="1"/>
    <col min="6436" max="6436" width="14.33203125" style="213" customWidth="1"/>
    <col min="6437" max="6438" width="10.83203125" style="213" customWidth="1"/>
    <col min="6439" max="6441" width="14.5" style="213" customWidth="1"/>
    <col min="6442" max="6442" width="8.83203125" style="213"/>
    <col min="6443" max="6443" width="23.5" style="213" customWidth="1"/>
    <col min="6444" max="6444" width="8.83203125" style="213"/>
    <col min="6445" max="6445" width="25.83203125" style="213" customWidth="1"/>
    <col min="6446" max="6446" width="8.83203125" style="213"/>
    <col min="6447" max="6447" width="20.5" style="213" customWidth="1"/>
    <col min="6448" max="6651" width="8.83203125" style="213"/>
    <col min="6652" max="6652" width="12" style="213" customWidth="1"/>
    <col min="6653" max="6653" width="30.5" style="213" customWidth="1"/>
    <col min="6654" max="6654" width="15.5" style="213" customWidth="1"/>
    <col min="6655" max="6655" width="10.33203125" style="213" customWidth="1"/>
    <col min="6656" max="6657" width="14.6640625" style="213" customWidth="1"/>
    <col min="6658" max="6658" width="11.5" style="213" customWidth="1"/>
    <col min="6659" max="6659" width="12.5" style="213" customWidth="1"/>
    <col min="6660" max="6660" width="16.83203125" style="213" customWidth="1"/>
    <col min="6661" max="6661" width="13.5" style="213" customWidth="1"/>
    <col min="6662" max="6666" width="12.5" style="213" customWidth="1"/>
    <col min="6667" max="6667" width="9.1640625" style="213" customWidth="1"/>
    <col min="6668" max="6672" width="11.33203125" style="213" customWidth="1"/>
    <col min="6673" max="6673" width="13.33203125" style="213" customWidth="1"/>
    <col min="6674" max="6674" width="11.33203125" style="213" customWidth="1"/>
    <col min="6675" max="6677" width="12.5" style="213" customWidth="1"/>
    <col min="6678" max="6678" width="16.83203125" style="213" customWidth="1"/>
    <col min="6679" max="6679" width="12.5" style="213" customWidth="1"/>
    <col min="6680" max="6683" width="9.1640625" style="213" customWidth="1"/>
    <col min="6684" max="6684" width="19.33203125" style="213" customWidth="1"/>
    <col min="6685" max="6686" width="24.5" style="213" customWidth="1"/>
    <col min="6687" max="6687" width="19.5" style="213" customWidth="1"/>
    <col min="6688" max="6688" width="16" style="213" customWidth="1"/>
    <col min="6689" max="6690" width="20.6640625" style="213" customWidth="1"/>
    <col min="6691" max="6691" width="17.83203125" style="213" customWidth="1"/>
    <col min="6692" max="6692" width="14.33203125" style="213" customWidth="1"/>
    <col min="6693" max="6694" width="10.83203125" style="213" customWidth="1"/>
    <col min="6695" max="6697" width="14.5" style="213" customWidth="1"/>
    <col min="6698" max="6698" width="8.83203125" style="213"/>
    <col min="6699" max="6699" width="23.5" style="213" customWidth="1"/>
    <col min="6700" max="6700" width="8.83203125" style="213"/>
    <col min="6701" max="6701" width="25.83203125" style="213" customWidth="1"/>
    <col min="6702" max="6702" width="8.83203125" style="213"/>
    <col min="6703" max="6703" width="20.5" style="213" customWidth="1"/>
    <col min="6704" max="6907" width="8.83203125" style="213"/>
    <col min="6908" max="6908" width="12" style="213" customWidth="1"/>
    <col min="6909" max="6909" width="30.5" style="213" customWidth="1"/>
    <col min="6910" max="6910" width="15.5" style="213" customWidth="1"/>
    <col min="6911" max="6911" width="10.33203125" style="213" customWidth="1"/>
    <col min="6912" max="6913" width="14.6640625" style="213" customWidth="1"/>
    <col min="6914" max="6914" width="11.5" style="213" customWidth="1"/>
    <col min="6915" max="6915" width="12.5" style="213" customWidth="1"/>
    <col min="6916" max="6916" width="16.83203125" style="213" customWidth="1"/>
    <col min="6917" max="6917" width="13.5" style="213" customWidth="1"/>
    <col min="6918" max="6922" width="12.5" style="213" customWidth="1"/>
    <col min="6923" max="6923" width="9.1640625" style="213" customWidth="1"/>
    <col min="6924" max="6928" width="11.33203125" style="213" customWidth="1"/>
    <col min="6929" max="6929" width="13.33203125" style="213" customWidth="1"/>
    <col min="6930" max="6930" width="11.33203125" style="213" customWidth="1"/>
    <col min="6931" max="6933" width="12.5" style="213" customWidth="1"/>
    <col min="6934" max="6934" width="16.83203125" style="213" customWidth="1"/>
    <col min="6935" max="6935" width="12.5" style="213" customWidth="1"/>
    <col min="6936" max="6939" width="9.1640625" style="213" customWidth="1"/>
    <col min="6940" max="6940" width="19.33203125" style="213" customWidth="1"/>
    <col min="6941" max="6942" width="24.5" style="213" customWidth="1"/>
    <col min="6943" max="6943" width="19.5" style="213" customWidth="1"/>
    <col min="6944" max="6944" width="16" style="213" customWidth="1"/>
    <col min="6945" max="6946" width="20.6640625" style="213" customWidth="1"/>
    <col min="6947" max="6947" width="17.83203125" style="213" customWidth="1"/>
    <col min="6948" max="6948" width="14.33203125" style="213" customWidth="1"/>
    <col min="6949" max="6950" width="10.83203125" style="213" customWidth="1"/>
    <col min="6951" max="6953" width="14.5" style="213" customWidth="1"/>
    <col min="6954" max="6954" width="8.83203125" style="213"/>
    <col min="6955" max="6955" width="23.5" style="213" customWidth="1"/>
    <col min="6956" max="6956" width="8.83203125" style="213"/>
    <col min="6957" max="6957" width="25.83203125" style="213" customWidth="1"/>
    <col min="6958" max="6958" width="8.83203125" style="213"/>
    <col min="6959" max="6959" width="20.5" style="213" customWidth="1"/>
    <col min="6960" max="7163" width="8.83203125" style="213"/>
    <col min="7164" max="7164" width="12" style="213" customWidth="1"/>
    <col min="7165" max="7165" width="30.5" style="213" customWidth="1"/>
    <col min="7166" max="7166" width="15.5" style="213" customWidth="1"/>
    <col min="7167" max="7167" width="10.33203125" style="213" customWidth="1"/>
    <col min="7168" max="7169" width="14.6640625" style="213" customWidth="1"/>
    <col min="7170" max="7170" width="11.5" style="213" customWidth="1"/>
    <col min="7171" max="7171" width="12.5" style="213" customWidth="1"/>
    <col min="7172" max="7172" width="16.83203125" style="213" customWidth="1"/>
    <col min="7173" max="7173" width="13.5" style="213" customWidth="1"/>
    <col min="7174" max="7178" width="12.5" style="213" customWidth="1"/>
    <col min="7179" max="7179" width="9.1640625" style="213" customWidth="1"/>
    <col min="7180" max="7184" width="11.33203125" style="213" customWidth="1"/>
    <col min="7185" max="7185" width="13.33203125" style="213" customWidth="1"/>
    <col min="7186" max="7186" width="11.33203125" style="213" customWidth="1"/>
    <col min="7187" max="7189" width="12.5" style="213" customWidth="1"/>
    <col min="7190" max="7190" width="16.83203125" style="213" customWidth="1"/>
    <col min="7191" max="7191" width="12.5" style="213" customWidth="1"/>
    <col min="7192" max="7195" width="9.1640625" style="213" customWidth="1"/>
    <col min="7196" max="7196" width="19.33203125" style="213" customWidth="1"/>
    <col min="7197" max="7198" width="24.5" style="213" customWidth="1"/>
    <col min="7199" max="7199" width="19.5" style="213" customWidth="1"/>
    <col min="7200" max="7200" width="16" style="213" customWidth="1"/>
    <col min="7201" max="7202" width="20.6640625" style="213" customWidth="1"/>
    <col min="7203" max="7203" width="17.83203125" style="213" customWidth="1"/>
    <col min="7204" max="7204" width="14.33203125" style="213" customWidth="1"/>
    <col min="7205" max="7206" width="10.83203125" style="213" customWidth="1"/>
    <col min="7207" max="7209" width="14.5" style="213" customWidth="1"/>
    <col min="7210" max="7210" width="8.83203125" style="213"/>
    <col min="7211" max="7211" width="23.5" style="213" customWidth="1"/>
    <col min="7212" max="7212" width="8.83203125" style="213"/>
    <col min="7213" max="7213" width="25.83203125" style="213" customWidth="1"/>
    <col min="7214" max="7214" width="8.83203125" style="213"/>
    <col min="7215" max="7215" width="20.5" style="213" customWidth="1"/>
    <col min="7216" max="7419" width="8.83203125" style="213"/>
    <col min="7420" max="7420" width="12" style="213" customWidth="1"/>
    <col min="7421" max="7421" width="30.5" style="213" customWidth="1"/>
    <col min="7422" max="7422" width="15.5" style="213" customWidth="1"/>
    <col min="7423" max="7423" width="10.33203125" style="213" customWidth="1"/>
    <col min="7424" max="7425" width="14.6640625" style="213" customWidth="1"/>
    <col min="7426" max="7426" width="11.5" style="213" customWidth="1"/>
    <col min="7427" max="7427" width="12.5" style="213" customWidth="1"/>
    <col min="7428" max="7428" width="16.83203125" style="213" customWidth="1"/>
    <col min="7429" max="7429" width="13.5" style="213" customWidth="1"/>
    <col min="7430" max="7434" width="12.5" style="213" customWidth="1"/>
    <col min="7435" max="7435" width="9.1640625" style="213" customWidth="1"/>
    <col min="7436" max="7440" width="11.33203125" style="213" customWidth="1"/>
    <col min="7441" max="7441" width="13.33203125" style="213" customWidth="1"/>
    <col min="7442" max="7442" width="11.33203125" style="213" customWidth="1"/>
    <col min="7443" max="7445" width="12.5" style="213" customWidth="1"/>
    <col min="7446" max="7446" width="16.83203125" style="213" customWidth="1"/>
    <col min="7447" max="7447" width="12.5" style="213" customWidth="1"/>
    <col min="7448" max="7451" width="9.1640625" style="213" customWidth="1"/>
    <col min="7452" max="7452" width="19.33203125" style="213" customWidth="1"/>
    <col min="7453" max="7454" width="24.5" style="213" customWidth="1"/>
    <col min="7455" max="7455" width="19.5" style="213" customWidth="1"/>
    <col min="7456" max="7456" width="16" style="213" customWidth="1"/>
    <col min="7457" max="7458" width="20.6640625" style="213" customWidth="1"/>
    <col min="7459" max="7459" width="17.83203125" style="213" customWidth="1"/>
    <col min="7460" max="7460" width="14.33203125" style="213" customWidth="1"/>
    <col min="7461" max="7462" width="10.83203125" style="213" customWidth="1"/>
    <col min="7463" max="7465" width="14.5" style="213" customWidth="1"/>
    <col min="7466" max="7466" width="8.83203125" style="213"/>
    <col min="7467" max="7467" width="23.5" style="213" customWidth="1"/>
    <col min="7468" max="7468" width="8.83203125" style="213"/>
    <col min="7469" max="7469" width="25.83203125" style="213" customWidth="1"/>
    <col min="7470" max="7470" width="8.83203125" style="213"/>
    <col min="7471" max="7471" width="20.5" style="213" customWidth="1"/>
    <col min="7472" max="7675" width="8.83203125" style="213"/>
    <col min="7676" max="7676" width="12" style="213" customWidth="1"/>
    <col min="7677" max="7677" width="30.5" style="213" customWidth="1"/>
    <col min="7678" max="7678" width="15.5" style="213" customWidth="1"/>
    <col min="7679" max="7679" width="10.33203125" style="213" customWidth="1"/>
    <col min="7680" max="7681" width="14.6640625" style="213" customWidth="1"/>
    <col min="7682" max="7682" width="11.5" style="213" customWidth="1"/>
    <col min="7683" max="7683" width="12.5" style="213" customWidth="1"/>
    <col min="7684" max="7684" width="16.83203125" style="213" customWidth="1"/>
    <col min="7685" max="7685" width="13.5" style="213" customWidth="1"/>
    <col min="7686" max="7690" width="12.5" style="213" customWidth="1"/>
    <col min="7691" max="7691" width="9.1640625" style="213" customWidth="1"/>
    <col min="7692" max="7696" width="11.33203125" style="213" customWidth="1"/>
    <col min="7697" max="7697" width="13.33203125" style="213" customWidth="1"/>
    <col min="7698" max="7698" width="11.33203125" style="213" customWidth="1"/>
    <col min="7699" max="7701" width="12.5" style="213" customWidth="1"/>
    <col min="7702" max="7702" width="16.83203125" style="213" customWidth="1"/>
    <col min="7703" max="7703" width="12.5" style="213" customWidth="1"/>
    <col min="7704" max="7707" width="9.1640625" style="213" customWidth="1"/>
    <col min="7708" max="7708" width="19.33203125" style="213" customWidth="1"/>
    <col min="7709" max="7710" width="24.5" style="213" customWidth="1"/>
    <col min="7711" max="7711" width="19.5" style="213" customWidth="1"/>
    <col min="7712" max="7712" width="16" style="213" customWidth="1"/>
    <col min="7713" max="7714" width="20.6640625" style="213" customWidth="1"/>
    <col min="7715" max="7715" width="17.83203125" style="213" customWidth="1"/>
    <col min="7716" max="7716" width="14.33203125" style="213" customWidth="1"/>
    <col min="7717" max="7718" width="10.83203125" style="213" customWidth="1"/>
    <col min="7719" max="7721" width="14.5" style="213" customWidth="1"/>
    <col min="7722" max="7722" width="8.83203125" style="213"/>
    <col min="7723" max="7723" width="23.5" style="213" customWidth="1"/>
    <col min="7724" max="7724" width="8.83203125" style="213"/>
    <col min="7725" max="7725" width="25.83203125" style="213" customWidth="1"/>
    <col min="7726" max="7726" width="8.83203125" style="213"/>
    <col min="7727" max="7727" width="20.5" style="213" customWidth="1"/>
    <col min="7728" max="7931" width="8.83203125" style="213"/>
    <col min="7932" max="7932" width="12" style="213" customWidth="1"/>
    <col min="7933" max="7933" width="30.5" style="213" customWidth="1"/>
    <col min="7934" max="7934" width="15.5" style="213" customWidth="1"/>
    <col min="7935" max="7935" width="10.33203125" style="213" customWidth="1"/>
    <col min="7936" max="7937" width="14.6640625" style="213" customWidth="1"/>
    <col min="7938" max="7938" width="11.5" style="213" customWidth="1"/>
    <col min="7939" max="7939" width="12.5" style="213" customWidth="1"/>
    <col min="7940" max="7940" width="16.83203125" style="213" customWidth="1"/>
    <col min="7941" max="7941" width="13.5" style="213" customWidth="1"/>
    <col min="7942" max="7946" width="12.5" style="213" customWidth="1"/>
    <col min="7947" max="7947" width="9.1640625" style="213" customWidth="1"/>
    <col min="7948" max="7952" width="11.33203125" style="213" customWidth="1"/>
    <col min="7953" max="7953" width="13.33203125" style="213" customWidth="1"/>
    <col min="7954" max="7954" width="11.33203125" style="213" customWidth="1"/>
    <col min="7955" max="7957" width="12.5" style="213" customWidth="1"/>
    <col min="7958" max="7958" width="16.83203125" style="213" customWidth="1"/>
    <col min="7959" max="7959" width="12.5" style="213" customWidth="1"/>
    <col min="7960" max="7963" width="9.1640625" style="213" customWidth="1"/>
    <col min="7964" max="7964" width="19.33203125" style="213" customWidth="1"/>
    <col min="7965" max="7966" width="24.5" style="213" customWidth="1"/>
    <col min="7967" max="7967" width="19.5" style="213" customWidth="1"/>
    <col min="7968" max="7968" width="16" style="213" customWidth="1"/>
    <col min="7969" max="7970" width="20.6640625" style="213" customWidth="1"/>
    <col min="7971" max="7971" width="17.83203125" style="213" customWidth="1"/>
    <col min="7972" max="7972" width="14.33203125" style="213" customWidth="1"/>
    <col min="7973" max="7974" width="10.83203125" style="213" customWidth="1"/>
    <col min="7975" max="7977" width="14.5" style="213" customWidth="1"/>
    <col min="7978" max="7978" width="8.83203125" style="213"/>
    <col min="7979" max="7979" width="23.5" style="213" customWidth="1"/>
    <col min="7980" max="7980" width="8.83203125" style="213"/>
    <col min="7981" max="7981" width="25.83203125" style="213" customWidth="1"/>
    <col min="7982" max="7982" width="8.83203125" style="213"/>
    <col min="7983" max="7983" width="20.5" style="213" customWidth="1"/>
    <col min="7984" max="8187" width="8.83203125" style="213"/>
    <col min="8188" max="8188" width="12" style="213" customWidth="1"/>
    <col min="8189" max="8189" width="30.5" style="213" customWidth="1"/>
    <col min="8190" max="8190" width="15.5" style="213" customWidth="1"/>
    <col min="8191" max="8191" width="10.33203125" style="213" customWidth="1"/>
    <col min="8192" max="8193" width="14.6640625" style="213" customWidth="1"/>
    <col min="8194" max="8194" width="11.5" style="213" customWidth="1"/>
    <col min="8195" max="8195" width="12.5" style="213" customWidth="1"/>
    <col min="8196" max="8196" width="16.83203125" style="213" customWidth="1"/>
    <col min="8197" max="8197" width="13.5" style="213" customWidth="1"/>
    <col min="8198" max="8202" width="12.5" style="213" customWidth="1"/>
    <col min="8203" max="8203" width="9.1640625" style="213" customWidth="1"/>
    <col min="8204" max="8208" width="11.33203125" style="213" customWidth="1"/>
    <col min="8209" max="8209" width="13.33203125" style="213" customWidth="1"/>
    <col min="8210" max="8210" width="11.33203125" style="213" customWidth="1"/>
    <col min="8211" max="8213" width="12.5" style="213" customWidth="1"/>
    <col min="8214" max="8214" width="16.83203125" style="213" customWidth="1"/>
    <col min="8215" max="8215" width="12.5" style="213" customWidth="1"/>
    <col min="8216" max="8219" width="9.1640625" style="213" customWidth="1"/>
    <col min="8220" max="8220" width="19.33203125" style="213" customWidth="1"/>
    <col min="8221" max="8222" width="24.5" style="213" customWidth="1"/>
    <col min="8223" max="8223" width="19.5" style="213" customWidth="1"/>
    <col min="8224" max="8224" width="16" style="213" customWidth="1"/>
    <col min="8225" max="8226" width="20.6640625" style="213" customWidth="1"/>
    <col min="8227" max="8227" width="17.83203125" style="213" customWidth="1"/>
    <col min="8228" max="8228" width="14.33203125" style="213" customWidth="1"/>
    <col min="8229" max="8230" width="10.83203125" style="213" customWidth="1"/>
    <col min="8231" max="8233" width="14.5" style="213" customWidth="1"/>
    <col min="8234" max="8234" width="8.83203125" style="213"/>
    <col min="8235" max="8235" width="23.5" style="213" customWidth="1"/>
    <col min="8236" max="8236" width="8.83203125" style="213"/>
    <col min="8237" max="8237" width="25.83203125" style="213" customWidth="1"/>
    <col min="8238" max="8238" width="8.83203125" style="213"/>
    <col min="8239" max="8239" width="20.5" style="213" customWidth="1"/>
    <col min="8240" max="8443" width="8.83203125" style="213"/>
    <col min="8444" max="8444" width="12" style="213" customWidth="1"/>
    <col min="8445" max="8445" width="30.5" style="213" customWidth="1"/>
    <col min="8446" max="8446" width="15.5" style="213" customWidth="1"/>
    <col min="8447" max="8447" width="10.33203125" style="213" customWidth="1"/>
    <col min="8448" max="8449" width="14.6640625" style="213" customWidth="1"/>
    <col min="8450" max="8450" width="11.5" style="213" customWidth="1"/>
    <col min="8451" max="8451" width="12.5" style="213" customWidth="1"/>
    <col min="8452" max="8452" width="16.83203125" style="213" customWidth="1"/>
    <col min="8453" max="8453" width="13.5" style="213" customWidth="1"/>
    <col min="8454" max="8458" width="12.5" style="213" customWidth="1"/>
    <col min="8459" max="8459" width="9.1640625" style="213" customWidth="1"/>
    <col min="8460" max="8464" width="11.33203125" style="213" customWidth="1"/>
    <col min="8465" max="8465" width="13.33203125" style="213" customWidth="1"/>
    <col min="8466" max="8466" width="11.33203125" style="213" customWidth="1"/>
    <col min="8467" max="8469" width="12.5" style="213" customWidth="1"/>
    <col min="8470" max="8470" width="16.83203125" style="213" customWidth="1"/>
    <col min="8471" max="8471" width="12.5" style="213" customWidth="1"/>
    <col min="8472" max="8475" width="9.1640625" style="213" customWidth="1"/>
    <col min="8476" max="8476" width="19.33203125" style="213" customWidth="1"/>
    <col min="8477" max="8478" width="24.5" style="213" customWidth="1"/>
    <col min="8479" max="8479" width="19.5" style="213" customWidth="1"/>
    <col min="8480" max="8480" width="16" style="213" customWidth="1"/>
    <col min="8481" max="8482" width="20.6640625" style="213" customWidth="1"/>
    <col min="8483" max="8483" width="17.83203125" style="213" customWidth="1"/>
    <col min="8484" max="8484" width="14.33203125" style="213" customWidth="1"/>
    <col min="8485" max="8486" width="10.83203125" style="213" customWidth="1"/>
    <col min="8487" max="8489" width="14.5" style="213" customWidth="1"/>
    <col min="8490" max="8490" width="8.83203125" style="213"/>
    <col min="8491" max="8491" width="23.5" style="213" customWidth="1"/>
    <col min="8492" max="8492" width="8.83203125" style="213"/>
    <col min="8493" max="8493" width="25.83203125" style="213" customWidth="1"/>
    <col min="8494" max="8494" width="8.83203125" style="213"/>
    <col min="8495" max="8495" width="20.5" style="213" customWidth="1"/>
    <col min="8496" max="8699" width="8.83203125" style="213"/>
    <col min="8700" max="8700" width="12" style="213" customWidth="1"/>
    <col min="8701" max="8701" width="30.5" style="213" customWidth="1"/>
    <col min="8702" max="8702" width="15.5" style="213" customWidth="1"/>
    <col min="8703" max="8703" width="10.33203125" style="213" customWidth="1"/>
    <col min="8704" max="8705" width="14.6640625" style="213" customWidth="1"/>
    <col min="8706" max="8706" width="11.5" style="213" customWidth="1"/>
    <col min="8707" max="8707" width="12.5" style="213" customWidth="1"/>
    <col min="8708" max="8708" width="16.83203125" style="213" customWidth="1"/>
    <col min="8709" max="8709" width="13.5" style="213" customWidth="1"/>
    <col min="8710" max="8714" width="12.5" style="213" customWidth="1"/>
    <col min="8715" max="8715" width="9.1640625" style="213" customWidth="1"/>
    <col min="8716" max="8720" width="11.33203125" style="213" customWidth="1"/>
    <col min="8721" max="8721" width="13.33203125" style="213" customWidth="1"/>
    <col min="8722" max="8722" width="11.33203125" style="213" customWidth="1"/>
    <col min="8723" max="8725" width="12.5" style="213" customWidth="1"/>
    <col min="8726" max="8726" width="16.83203125" style="213" customWidth="1"/>
    <col min="8727" max="8727" width="12.5" style="213" customWidth="1"/>
    <col min="8728" max="8731" width="9.1640625" style="213" customWidth="1"/>
    <col min="8732" max="8732" width="19.33203125" style="213" customWidth="1"/>
    <col min="8733" max="8734" width="24.5" style="213" customWidth="1"/>
    <col min="8735" max="8735" width="19.5" style="213" customWidth="1"/>
    <col min="8736" max="8736" width="16" style="213" customWidth="1"/>
    <col min="8737" max="8738" width="20.6640625" style="213" customWidth="1"/>
    <col min="8739" max="8739" width="17.83203125" style="213" customWidth="1"/>
    <col min="8740" max="8740" width="14.33203125" style="213" customWidth="1"/>
    <col min="8741" max="8742" width="10.83203125" style="213" customWidth="1"/>
    <col min="8743" max="8745" width="14.5" style="213" customWidth="1"/>
    <col min="8746" max="8746" width="8.83203125" style="213"/>
    <col min="8747" max="8747" width="23.5" style="213" customWidth="1"/>
    <col min="8748" max="8748" width="8.83203125" style="213"/>
    <col min="8749" max="8749" width="25.83203125" style="213" customWidth="1"/>
    <col min="8750" max="8750" width="8.83203125" style="213"/>
    <col min="8751" max="8751" width="20.5" style="213" customWidth="1"/>
    <col min="8752" max="8955" width="8.83203125" style="213"/>
    <col min="8956" max="8956" width="12" style="213" customWidth="1"/>
    <col min="8957" max="8957" width="30.5" style="213" customWidth="1"/>
    <col min="8958" max="8958" width="15.5" style="213" customWidth="1"/>
    <col min="8959" max="8959" width="10.33203125" style="213" customWidth="1"/>
    <col min="8960" max="8961" width="14.6640625" style="213" customWidth="1"/>
    <col min="8962" max="8962" width="11.5" style="213" customWidth="1"/>
    <col min="8963" max="8963" width="12.5" style="213" customWidth="1"/>
    <col min="8964" max="8964" width="16.83203125" style="213" customWidth="1"/>
    <col min="8965" max="8965" width="13.5" style="213" customWidth="1"/>
    <col min="8966" max="8970" width="12.5" style="213" customWidth="1"/>
    <col min="8971" max="8971" width="9.1640625" style="213" customWidth="1"/>
    <col min="8972" max="8976" width="11.33203125" style="213" customWidth="1"/>
    <col min="8977" max="8977" width="13.33203125" style="213" customWidth="1"/>
    <col min="8978" max="8978" width="11.33203125" style="213" customWidth="1"/>
    <col min="8979" max="8981" width="12.5" style="213" customWidth="1"/>
    <col min="8982" max="8982" width="16.83203125" style="213" customWidth="1"/>
    <col min="8983" max="8983" width="12.5" style="213" customWidth="1"/>
    <col min="8984" max="8987" width="9.1640625" style="213" customWidth="1"/>
    <col min="8988" max="8988" width="19.33203125" style="213" customWidth="1"/>
    <col min="8989" max="8990" width="24.5" style="213" customWidth="1"/>
    <col min="8991" max="8991" width="19.5" style="213" customWidth="1"/>
    <col min="8992" max="8992" width="16" style="213" customWidth="1"/>
    <col min="8993" max="8994" width="20.6640625" style="213" customWidth="1"/>
    <col min="8995" max="8995" width="17.83203125" style="213" customWidth="1"/>
    <col min="8996" max="8996" width="14.33203125" style="213" customWidth="1"/>
    <col min="8997" max="8998" width="10.83203125" style="213" customWidth="1"/>
    <col min="8999" max="9001" width="14.5" style="213" customWidth="1"/>
    <col min="9002" max="9002" width="8.83203125" style="213"/>
    <col min="9003" max="9003" width="23.5" style="213" customWidth="1"/>
    <col min="9004" max="9004" width="8.83203125" style="213"/>
    <col min="9005" max="9005" width="25.83203125" style="213" customWidth="1"/>
    <col min="9006" max="9006" width="8.83203125" style="213"/>
    <col min="9007" max="9007" width="20.5" style="213" customWidth="1"/>
    <col min="9008" max="9211" width="8.83203125" style="213"/>
    <col min="9212" max="9212" width="12" style="213" customWidth="1"/>
    <col min="9213" max="9213" width="30.5" style="213" customWidth="1"/>
    <col min="9214" max="9214" width="15.5" style="213" customWidth="1"/>
    <col min="9215" max="9215" width="10.33203125" style="213" customWidth="1"/>
    <col min="9216" max="9217" width="14.6640625" style="213" customWidth="1"/>
    <col min="9218" max="9218" width="11.5" style="213" customWidth="1"/>
    <col min="9219" max="9219" width="12.5" style="213" customWidth="1"/>
    <col min="9220" max="9220" width="16.83203125" style="213" customWidth="1"/>
    <col min="9221" max="9221" width="13.5" style="213" customWidth="1"/>
    <col min="9222" max="9226" width="12.5" style="213" customWidth="1"/>
    <col min="9227" max="9227" width="9.1640625" style="213" customWidth="1"/>
    <col min="9228" max="9232" width="11.33203125" style="213" customWidth="1"/>
    <col min="9233" max="9233" width="13.33203125" style="213" customWidth="1"/>
    <col min="9234" max="9234" width="11.33203125" style="213" customWidth="1"/>
    <col min="9235" max="9237" width="12.5" style="213" customWidth="1"/>
    <col min="9238" max="9238" width="16.83203125" style="213" customWidth="1"/>
    <col min="9239" max="9239" width="12.5" style="213" customWidth="1"/>
    <col min="9240" max="9243" width="9.1640625" style="213" customWidth="1"/>
    <col min="9244" max="9244" width="19.33203125" style="213" customWidth="1"/>
    <col min="9245" max="9246" width="24.5" style="213" customWidth="1"/>
    <col min="9247" max="9247" width="19.5" style="213" customWidth="1"/>
    <col min="9248" max="9248" width="16" style="213" customWidth="1"/>
    <col min="9249" max="9250" width="20.6640625" style="213" customWidth="1"/>
    <col min="9251" max="9251" width="17.83203125" style="213" customWidth="1"/>
    <col min="9252" max="9252" width="14.33203125" style="213" customWidth="1"/>
    <col min="9253" max="9254" width="10.83203125" style="213" customWidth="1"/>
    <col min="9255" max="9257" width="14.5" style="213" customWidth="1"/>
    <col min="9258" max="9258" width="8.83203125" style="213"/>
    <col min="9259" max="9259" width="23.5" style="213" customWidth="1"/>
    <col min="9260" max="9260" width="8.83203125" style="213"/>
    <col min="9261" max="9261" width="25.83203125" style="213" customWidth="1"/>
    <col min="9262" max="9262" width="8.83203125" style="213"/>
    <col min="9263" max="9263" width="20.5" style="213" customWidth="1"/>
    <col min="9264" max="9467" width="8.83203125" style="213"/>
    <col min="9468" max="9468" width="12" style="213" customWidth="1"/>
    <col min="9469" max="9469" width="30.5" style="213" customWidth="1"/>
    <col min="9470" max="9470" width="15.5" style="213" customWidth="1"/>
    <col min="9471" max="9471" width="10.33203125" style="213" customWidth="1"/>
    <col min="9472" max="9473" width="14.6640625" style="213" customWidth="1"/>
    <col min="9474" max="9474" width="11.5" style="213" customWidth="1"/>
    <col min="9475" max="9475" width="12.5" style="213" customWidth="1"/>
    <col min="9476" max="9476" width="16.83203125" style="213" customWidth="1"/>
    <col min="9477" max="9477" width="13.5" style="213" customWidth="1"/>
    <col min="9478" max="9482" width="12.5" style="213" customWidth="1"/>
    <col min="9483" max="9483" width="9.1640625" style="213" customWidth="1"/>
    <col min="9484" max="9488" width="11.33203125" style="213" customWidth="1"/>
    <col min="9489" max="9489" width="13.33203125" style="213" customWidth="1"/>
    <col min="9490" max="9490" width="11.33203125" style="213" customWidth="1"/>
    <col min="9491" max="9493" width="12.5" style="213" customWidth="1"/>
    <col min="9494" max="9494" width="16.83203125" style="213" customWidth="1"/>
    <col min="9495" max="9495" width="12.5" style="213" customWidth="1"/>
    <col min="9496" max="9499" width="9.1640625" style="213" customWidth="1"/>
    <col min="9500" max="9500" width="19.33203125" style="213" customWidth="1"/>
    <col min="9501" max="9502" width="24.5" style="213" customWidth="1"/>
    <col min="9503" max="9503" width="19.5" style="213" customWidth="1"/>
    <col min="9504" max="9504" width="16" style="213" customWidth="1"/>
    <col min="9505" max="9506" width="20.6640625" style="213" customWidth="1"/>
    <col min="9507" max="9507" width="17.83203125" style="213" customWidth="1"/>
    <col min="9508" max="9508" width="14.33203125" style="213" customWidth="1"/>
    <col min="9509" max="9510" width="10.83203125" style="213" customWidth="1"/>
    <col min="9511" max="9513" width="14.5" style="213" customWidth="1"/>
    <col min="9514" max="9514" width="8.83203125" style="213"/>
    <col min="9515" max="9515" width="23.5" style="213" customWidth="1"/>
    <col min="9516" max="9516" width="8.83203125" style="213"/>
    <col min="9517" max="9517" width="25.83203125" style="213" customWidth="1"/>
    <col min="9518" max="9518" width="8.83203125" style="213"/>
    <col min="9519" max="9519" width="20.5" style="213" customWidth="1"/>
    <col min="9520" max="9723" width="8.83203125" style="213"/>
    <col min="9724" max="9724" width="12" style="213" customWidth="1"/>
    <col min="9725" max="9725" width="30.5" style="213" customWidth="1"/>
    <col min="9726" max="9726" width="15.5" style="213" customWidth="1"/>
    <col min="9727" max="9727" width="10.33203125" style="213" customWidth="1"/>
    <col min="9728" max="9729" width="14.6640625" style="213" customWidth="1"/>
    <col min="9730" max="9730" width="11.5" style="213" customWidth="1"/>
    <col min="9731" max="9731" width="12.5" style="213" customWidth="1"/>
    <col min="9732" max="9732" width="16.83203125" style="213" customWidth="1"/>
    <col min="9733" max="9733" width="13.5" style="213" customWidth="1"/>
    <col min="9734" max="9738" width="12.5" style="213" customWidth="1"/>
    <col min="9739" max="9739" width="9.1640625" style="213" customWidth="1"/>
    <col min="9740" max="9744" width="11.33203125" style="213" customWidth="1"/>
    <col min="9745" max="9745" width="13.33203125" style="213" customWidth="1"/>
    <col min="9746" max="9746" width="11.33203125" style="213" customWidth="1"/>
    <col min="9747" max="9749" width="12.5" style="213" customWidth="1"/>
    <col min="9750" max="9750" width="16.83203125" style="213" customWidth="1"/>
    <col min="9751" max="9751" width="12.5" style="213" customWidth="1"/>
    <col min="9752" max="9755" width="9.1640625" style="213" customWidth="1"/>
    <col min="9756" max="9756" width="19.33203125" style="213" customWidth="1"/>
    <col min="9757" max="9758" width="24.5" style="213" customWidth="1"/>
    <col min="9759" max="9759" width="19.5" style="213" customWidth="1"/>
    <col min="9760" max="9760" width="16" style="213" customWidth="1"/>
    <col min="9761" max="9762" width="20.6640625" style="213" customWidth="1"/>
    <col min="9763" max="9763" width="17.83203125" style="213" customWidth="1"/>
    <col min="9764" max="9764" width="14.33203125" style="213" customWidth="1"/>
    <col min="9765" max="9766" width="10.83203125" style="213" customWidth="1"/>
    <col min="9767" max="9769" width="14.5" style="213" customWidth="1"/>
    <col min="9770" max="9770" width="8.83203125" style="213"/>
    <col min="9771" max="9771" width="23.5" style="213" customWidth="1"/>
    <col min="9772" max="9772" width="8.83203125" style="213"/>
    <col min="9773" max="9773" width="25.83203125" style="213" customWidth="1"/>
    <col min="9774" max="9774" width="8.83203125" style="213"/>
    <col min="9775" max="9775" width="20.5" style="213" customWidth="1"/>
    <col min="9776" max="9979" width="8.83203125" style="213"/>
    <col min="9980" max="9980" width="12" style="213" customWidth="1"/>
    <col min="9981" max="9981" width="30.5" style="213" customWidth="1"/>
    <col min="9982" max="9982" width="15.5" style="213" customWidth="1"/>
    <col min="9983" max="9983" width="10.33203125" style="213" customWidth="1"/>
    <col min="9984" max="9985" width="14.6640625" style="213" customWidth="1"/>
    <col min="9986" max="9986" width="11.5" style="213" customWidth="1"/>
    <col min="9987" max="9987" width="12.5" style="213" customWidth="1"/>
    <col min="9988" max="9988" width="16.83203125" style="213" customWidth="1"/>
    <col min="9989" max="9989" width="13.5" style="213" customWidth="1"/>
    <col min="9990" max="9994" width="12.5" style="213" customWidth="1"/>
    <col min="9995" max="9995" width="9.1640625" style="213" customWidth="1"/>
    <col min="9996" max="10000" width="11.33203125" style="213" customWidth="1"/>
    <col min="10001" max="10001" width="13.33203125" style="213" customWidth="1"/>
    <col min="10002" max="10002" width="11.33203125" style="213" customWidth="1"/>
    <col min="10003" max="10005" width="12.5" style="213" customWidth="1"/>
    <col min="10006" max="10006" width="16.83203125" style="213" customWidth="1"/>
    <col min="10007" max="10007" width="12.5" style="213" customWidth="1"/>
    <col min="10008" max="10011" width="9.1640625" style="213" customWidth="1"/>
    <col min="10012" max="10012" width="19.33203125" style="213" customWidth="1"/>
    <col min="10013" max="10014" width="24.5" style="213" customWidth="1"/>
    <col min="10015" max="10015" width="19.5" style="213" customWidth="1"/>
    <col min="10016" max="10016" width="16" style="213" customWidth="1"/>
    <col min="10017" max="10018" width="20.6640625" style="213" customWidth="1"/>
    <col min="10019" max="10019" width="17.83203125" style="213" customWidth="1"/>
    <col min="10020" max="10020" width="14.33203125" style="213" customWidth="1"/>
    <col min="10021" max="10022" width="10.83203125" style="213" customWidth="1"/>
    <col min="10023" max="10025" width="14.5" style="213" customWidth="1"/>
    <col min="10026" max="10026" width="8.83203125" style="213"/>
    <col min="10027" max="10027" width="23.5" style="213" customWidth="1"/>
    <col min="10028" max="10028" width="8.83203125" style="213"/>
    <col min="10029" max="10029" width="25.83203125" style="213" customWidth="1"/>
    <col min="10030" max="10030" width="8.83203125" style="213"/>
    <col min="10031" max="10031" width="20.5" style="213" customWidth="1"/>
    <col min="10032" max="10235" width="8.83203125" style="213"/>
    <col min="10236" max="10236" width="12" style="213" customWidth="1"/>
    <col min="10237" max="10237" width="30.5" style="213" customWidth="1"/>
    <col min="10238" max="10238" width="15.5" style="213" customWidth="1"/>
    <col min="10239" max="10239" width="10.33203125" style="213" customWidth="1"/>
    <col min="10240" max="10241" width="14.6640625" style="213" customWidth="1"/>
    <col min="10242" max="10242" width="11.5" style="213" customWidth="1"/>
    <col min="10243" max="10243" width="12.5" style="213" customWidth="1"/>
    <col min="10244" max="10244" width="16.83203125" style="213" customWidth="1"/>
    <col min="10245" max="10245" width="13.5" style="213" customWidth="1"/>
    <col min="10246" max="10250" width="12.5" style="213" customWidth="1"/>
    <col min="10251" max="10251" width="9.1640625" style="213" customWidth="1"/>
    <col min="10252" max="10256" width="11.33203125" style="213" customWidth="1"/>
    <col min="10257" max="10257" width="13.33203125" style="213" customWidth="1"/>
    <col min="10258" max="10258" width="11.33203125" style="213" customWidth="1"/>
    <col min="10259" max="10261" width="12.5" style="213" customWidth="1"/>
    <col min="10262" max="10262" width="16.83203125" style="213" customWidth="1"/>
    <col min="10263" max="10263" width="12.5" style="213" customWidth="1"/>
    <col min="10264" max="10267" width="9.1640625" style="213" customWidth="1"/>
    <col min="10268" max="10268" width="19.33203125" style="213" customWidth="1"/>
    <col min="10269" max="10270" width="24.5" style="213" customWidth="1"/>
    <col min="10271" max="10271" width="19.5" style="213" customWidth="1"/>
    <col min="10272" max="10272" width="16" style="213" customWidth="1"/>
    <col min="10273" max="10274" width="20.6640625" style="213" customWidth="1"/>
    <col min="10275" max="10275" width="17.83203125" style="213" customWidth="1"/>
    <col min="10276" max="10276" width="14.33203125" style="213" customWidth="1"/>
    <col min="10277" max="10278" width="10.83203125" style="213" customWidth="1"/>
    <col min="10279" max="10281" width="14.5" style="213" customWidth="1"/>
    <col min="10282" max="10282" width="8.83203125" style="213"/>
    <col min="10283" max="10283" width="23.5" style="213" customWidth="1"/>
    <col min="10284" max="10284" width="8.83203125" style="213"/>
    <col min="10285" max="10285" width="25.83203125" style="213" customWidth="1"/>
    <col min="10286" max="10286" width="8.83203125" style="213"/>
    <col min="10287" max="10287" width="20.5" style="213" customWidth="1"/>
    <col min="10288" max="10491" width="8.83203125" style="213"/>
    <col min="10492" max="10492" width="12" style="213" customWidth="1"/>
    <col min="10493" max="10493" width="30.5" style="213" customWidth="1"/>
    <col min="10494" max="10494" width="15.5" style="213" customWidth="1"/>
    <col min="10495" max="10495" width="10.33203125" style="213" customWidth="1"/>
    <col min="10496" max="10497" width="14.6640625" style="213" customWidth="1"/>
    <col min="10498" max="10498" width="11.5" style="213" customWidth="1"/>
    <col min="10499" max="10499" width="12.5" style="213" customWidth="1"/>
    <col min="10500" max="10500" width="16.83203125" style="213" customWidth="1"/>
    <col min="10501" max="10501" width="13.5" style="213" customWidth="1"/>
    <col min="10502" max="10506" width="12.5" style="213" customWidth="1"/>
    <col min="10507" max="10507" width="9.1640625" style="213" customWidth="1"/>
    <col min="10508" max="10512" width="11.33203125" style="213" customWidth="1"/>
    <col min="10513" max="10513" width="13.33203125" style="213" customWidth="1"/>
    <col min="10514" max="10514" width="11.33203125" style="213" customWidth="1"/>
    <col min="10515" max="10517" width="12.5" style="213" customWidth="1"/>
    <col min="10518" max="10518" width="16.83203125" style="213" customWidth="1"/>
    <col min="10519" max="10519" width="12.5" style="213" customWidth="1"/>
    <col min="10520" max="10523" width="9.1640625" style="213" customWidth="1"/>
    <col min="10524" max="10524" width="19.33203125" style="213" customWidth="1"/>
    <col min="10525" max="10526" width="24.5" style="213" customWidth="1"/>
    <col min="10527" max="10527" width="19.5" style="213" customWidth="1"/>
    <col min="10528" max="10528" width="16" style="213" customWidth="1"/>
    <col min="10529" max="10530" width="20.6640625" style="213" customWidth="1"/>
    <col min="10531" max="10531" width="17.83203125" style="213" customWidth="1"/>
    <col min="10532" max="10532" width="14.33203125" style="213" customWidth="1"/>
    <col min="10533" max="10534" width="10.83203125" style="213" customWidth="1"/>
    <col min="10535" max="10537" width="14.5" style="213" customWidth="1"/>
    <col min="10538" max="10538" width="8.83203125" style="213"/>
    <col min="10539" max="10539" width="23.5" style="213" customWidth="1"/>
    <col min="10540" max="10540" width="8.83203125" style="213"/>
    <col min="10541" max="10541" width="25.83203125" style="213" customWidth="1"/>
    <col min="10542" max="10542" width="8.83203125" style="213"/>
    <col min="10543" max="10543" width="20.5" style="213" customWidth="1"/>
    <col min="10544" max="10747" width="8.83203125" style="213"/>
    <col min="10748" max="10748" width="12" style="213" customWidth="1"/>
    <col min="10749" max="10749" width="30.5" style="213" customWidth="1"/>
    <col min="10750" max="10750" width="15.5" style="213" customWidth="1"/>
    <col min="10751" max="10751" width="10.33203125" style="213" customWidth="1"/>
    <col min="10752" max="10753" width="14.6640625" style="213" customWidth="1"/>
    <col min="10754" max="10754" width="11.5" style="213" customWidth="1"/>
    <col min="10755" max="10755" width="12.5" style="213" customWidth="1"/>
    <col min="10756" max="10756" width="16.83203125" style="213" customWidth="1"/>
    <col min="10757" max="10757" width="13.5" style="213" customWidth="1"/>
    <col min="10758" max="10762" width="12.5" style="213" customWidth="1"/>
    <col min="10763" max="10763" width="9.1640625" style="213" customWidth="1"/>
    <col min="10764" max="10768" width="11.33203125" style="213" customWidth="1"/>
    <col min="10769" max="10769" width="13.33203125" style="213" customWidth="1"/>
    <col min="10770" max="10770" width="11.33203125" style="213" customWidth="1"/>
    <col min="10771" max="10773" width="12.5" style="213" customWidth="1"/>
    <col min="10774" max="10774" width="16.83203125" style="213" customWidth="1"/>
    <col min="10775" max="10775" width="12.5" style="213" customWidth="1"/>
    <col min="10776" max="10779" width="9.1640625" style="213" customWidth="1"/>
    <col min="10780" max="10780" width="19.33203125" style="213" customWidth="1"/>
    <col min="10781" max="10782" width="24.5" style="213" customWidth="1"/>
    <col min="10783" max="10783" width="19.5" style="213" customWidth="1"/>
    <col min="10784" max="10784" width="16" style="213" customWidth="1"/>
    <col min="10785" max="10786" width="20.6640625" style="213" customWidth="1"/>
    <col min="10787" max="10787" width="17.83203125" style="213" customWidth="1"/>
    <col min="10788" max="10788" width="14.33203125" style="213" customWidth="1"/>
    <col min="10789" max="10790" width="10.83203125" style="213" customWidth="1"/>
    <col min="10791" max="10793" width="14.5" style="213" customWidth="1"/>
    <col min="10794" max="10794" width="8.83203125" style="213"/>
    <col min="10795" max="10795" width="23.5" style="213" customWidth="1"/>
    <col min="10796" max="10796" width="8.83203125" style="213"/>
    <col min="10797" max="10797" width="25.83203125" style="213" customWidth="1"/>
    <col min="10798" max="10798" width="8.83203125" style="213"/>
    <col min="10799" max="10799" width="20.5" style="213" customWidth="1"/>
    <col min="10800" max="11003" width="8.83203125" style="213"/>
    <col min="11004" max="11004" width="12" style="213" customWidth="1"/>
    <col min="11005" max="11005" width="30.5" style="213" customWidth="1"/>
    <col min="11006" max="11006" width="15.5" style="213" customWidth="1"/>
    <col min="11007" max="11007" width="10.33203125" style="213" customWidth="1"/>
    <col min="11008" max="11009" width="14.6640625" style="213" customWidth="1"/>
    <col min="11010" max="11010" width="11.5" style="213" customWidth="1"/>
    <col min="11011" max="11011" width="12.5" style="213" customWidth="1"/>
    <col min="11012" max="11012" width="16.83203125" style="213" customWidth="1"/>
    <col min="11013" max="11013" width="13.5" style="213" customWidth="1"/>
    <col min="11014" max="11018" width="12.5" style="213" customWidth="1"/>
    <col min="11019" max="11019" width="9.1640625" style="213" customWidth="1"/>
    <col min="11020" max="11024" width="11.33203125" style="213" customWidth="1"/>
    <col min="11025" max="11025" width="13.33203125" style="213" customWidth="1"/>
    <col min="11026" max="11026" width="11.33203125" style="213" customWidth="1"/>
    <col min="11027" max="11029" width="12.5" style="213" customWidth="1"/>
    <col min="11030" max="11030" width="16.83203125" style="213" customWidth="1"/>
    <col min="11031" max="11031" width="12.5" style="213" customWidth="1"/>
    <col min="11032" max="11035" width="9.1640625" style="213" customWidth="1"/>
    <col min="11036" max="11036" width="19.33203125" style="213" customWidth="1"/>
    <col min="11037" max="11038" width="24.5" style="213" customWidth="1"/>
    <col min="11039" max="11039" width="19.5" style="213" customWidth="1"/>
    <col min="11040" max="11040" width="16" style="213" customWidth="1"/>
    <col min="11041" max="11042" width="20.6640625" style="213" customWidth="1"/>
    <col min="11043" max="11043" width="17.83203125" style="213" customWidth="1"/>
    <col min="11044" max="11044" width="14.33203125" style="213" customWidth="1"/>
    <col min="11045" max="11046" width="10.83203125" style="213" customWidth="1"/>
    <col min="11047" max="11049" width="14.5" style="213" customWidth="1"/>
    <col min="11050" max="11050" width="8.83203125" style="213"/>
    <col min="11051" max="11051" width="23.5" style="213" customWidth="1"/>
    <col min="11052" max="11052" width="8.83203125" style="213"/>
    <col min="11053" max="11053" width="25.83203125" style="213" customWidth="1"/>
    <col min="11054" max="11054" width="8.83203125" style="213"/>
    <col min="11055" max="11055" width="20.5" style="213" customWidth="1"/>
    <col min="11056" max="11259" width="8.83203125" style="213"/>
    <col min="11260" max="11260" width="12" style="213" customWidth="1"/>
    <col min="11261" max="11261" width="30.5" style="213" customWidth="1"/>
    <col min="11262" max="11262" width="15.5" style="213" customWidth="1"/>
    <col min="11263" max="11263" width="10.33203125" style="213" customWidth="1"/>
    <col min="11264" max="11265" width="14.6640625" style="213" customWidth="1"/>
    <col min="11266" max="11266" width="11.5" style="213" customWidth="1"/>
    <col min="11267" max="11267" width="12.5" style="213" customWidth="1"/>
    <col min="11268" max="11268" width="16.83203125" style="213" customWidth="1"/>
    <col min="11269" max="11269" width="13.5" style="213" customWidth="1"/>
    <col min="11270" max="11274" width="12.5" style="213" customWidth="1"/>
    <col min="11275" max="11275" width="9.1640625" style="213" customWidth="1"/>
    <col min="11276" max="11280" width="11.33203125" style="213" customWidth="1"/>
    <col min="11281" max="11281" width="13.33203125" style="213" customWidth="1"/>
    <col min="11282" max="11282" width="11.33203125" style="213" customWidth="1"/>
    <col min="11283" max="11285" width="12.5" style="213" customWidth="1"/>
    <col min="11286" max="11286" width="16.83203125" style="213" customWidth="1"/>
    <col min="11287" max="11287" width="12.5" style="213" customWidth="1"/>
    <col min="11288" max="11291" width="9.1640625" style="213" customWidth="1"/>
    <col min="11292" max="11292" width="19.33203125" style="213" customWidth="1"/>
    <col min="11293" max="11294" width="24.5" style="213" customWidth="1"/>
    <col min="11295" max="11295" width="19.5" style="213" customWidth="1"/>
    <col min="11296" max="11296" width="16" style="213" customWidth="1"/>
    <col min="11297" max="11298" width="20.6640625" style="213" customWidth="1"/>
    <col min="11299" max="11299" width="17.83203125" style="213" customWidth="1"/>
    <col min="11300" max="11300" width="14.33203125" style="213" customWidth="1"/>
    <col min="11301" max="11302" width="10.83203125" style="213" customWidth="1"/>
    <col min="11303" max="11305" width="14.5" style="213" customWidth="1"/>
    <col min="11306" max="11306" width="8.83203125" style="213"/>
    <col min="11307" max="11307" width="23.5" style="213" customWidth="1"/>
    <col min="11308" max="11308" width="8.83203125" style="213"/>
    <col min="11309" max="11309" width="25.83203125" style="213" customWidth="1"/>
    <col min="11310" max="11310" width="8.83203125" style="213"/>
    <col min="11311" max="11311" width="20.5" style="213" customWidth="1"/>
    <col min="11312" max="11515" width="8.83203125" style="213"/>
    <col min="11516" max="11516" width="12" style="213" customWidth="1"/>
    <col min="11517" max="11517" width="30.5" style="213" customWidth="1"/>
    <col min="11518" max="11518" width="15.5" style="213" customWidth="1"/>
    <col min="11519" max="11519" width="10.33203125" style="213" customWidth="1"/>
    <col min="11520" max="11521" width="14.6640625" style="213" customWidth="1"/>
    <col min="11522" max="11522" width="11.5" style="213" customWidth="1"/>
    <col min="11523" max="11523" width="12.5" style="213" customWidth="1"/>
    <col min="11524" max="11524" width="16.83203125" style="213" customWidth="1"/>
    <col min="11525" max="11525" width="13.5" style="213" customWidth="1"/>
    <col min="11526" max="11530" width="12.5" style="213" customWidth="1"/>
    <col min="11531" max="11531" width="9.1640625" style="213" customWidth="1"/>
    <col min="11532" max="11536" width="11.33203125" style="213" customWidth="1"/>
    <col min="11537" max="11537" width="13.33203125" style="213" customWidth="1"/>
    <col min="11538" max="11538" width="11.33203125" style="213" customWidth="1"/>
    <col min="11539" max="11541" width="12.5" style="213" customWidth="1"/>
    <col min="11542" max="11542" width="16.83203125" style="213" customWidth="1"/>
    <col min="11543" max="11543" width="12.5" style="213" customWidth="1"/>
    <col min="11544" max="11547" width="9.1640625" style="213" customWidth="1"/>
    <col min="11548" max="11548" width="19.33203125" style="213" customWidth="1"/>
    <col min="11549" max="11550" width="24.5" style="213" customWidth="1"/>
    <col min="11551" max="11551" width="19.5" style="213" customWidth="1"/>
    <col min="11552" max="11552" width="16" style="213" customWidth="1"/>
    <col min="11553" max="11554" width="20.6640625" style="213" customWidth="1"/>
    <col min="11555" max="11555" width="17.83203125" style="213" customWidth="1"/>
    <col min="11556" max="11556" width="14.33203125" style="213" customWidth="1"/>
    <col min="11557" max="11558" width="10.83203125" style="213" customWidth="1"/>
    <col min="11559" max="11561" width="14.5" style="213" customWidth="1"/>
    <col min="11562" max="11562" width="8.83203125" style="213"/>
    <col min="11563" max="11563" width="23.5" style="213" customWidth="1"/>
    <col min="11564" max="11564" width="8.83203125" style="213"/>
    <col min="11565" max="11565" width="25.83203125" style="213" customWidth="1"/>
    <col min="11566" max="11566" width="8.83203125" style="213"/>
    <col min="11567" max="11567" width="20.5" style="213" customWidth="1"/>
    <col min="11568" max="11771" width="8.83203125" style="213"/>
    <col min="11772" max="11772" width="12" style="213" customWidth="1"/>
    <col min="11773" max="11773" width="30.5" style="213" customWidth="1"/>
    <col min="11774" max="11774" width="15.5" style="213" customWidth="1"/>
    <col min="11775" max="11775" width="10.33203125" style="213" customWidth="1"/>
    <col min="11776" max="11777" width="14.6640625" style="213" customWidth="1"/>
    <col min="11778" max="11778" width="11.5" style="213" customWidth="1"/>
    <col min="11779" max="11779" width="12.5" style="213" customWidth="1"/>
    <col min="11780" max="11780" width="16.83203125" style="213" customWidth="1"/>
    <col min="11781" max="11781" width="13.5" style="213" customWidth="1"/>
    <col min="11782" max="11786" width="12.5" style="213" customWidth="1"/>
    <col min="11787" max="11787" width="9.1640625" style="213" customWidth="1"/>
    <col min="11788" max="11792" width="11.33203125" style="213" customWidth="1"/>
    <col min="11793" max="11793" width="13.33203125" style="213" customWidth="1"/>
    <col min="11794" max="11794" width="11.33203125" style="213" customWidth="1"/>
    <col min="11795" max="11797" width="12.5" style="213" customWidth="1"/>
    <col min="11798" max="11798" width="16.83203125" style="213" customWidth="1"/>
    <col min="11799" max="11799" width="12.5" style="213" customWidth="1"/>
    <col min="11800" max="11803" width="9.1640625" style="213" customWidth="1"/>
    <col min="11804" max="11804" width="19.33203125" style="213" customWidth="1"/>
    <col min="11805" max="11806" width="24.5" style="213" customWidth="1"/>
    <col min="11807" max="11807" width="19.5" style="213" customWidth="1"/>
    <col min="11808" max="11808" width="16" style="213" customWidth="1"/>
    <col min="11809" max="11810" width="20.6640625" style="213" customWidth="1"/>
    <col min="11811" max="11811" width="17.83203125" style="213" customWidth="1"/>
    <col min="11812" max="11812" width="14.33203125" style="213" customWidth="1"/>
    <col min="11813" max="11814" width="10.83203125" style="213" customWidth="1"/>
    <col min="11815" max="11817" width="14.5" style="213" customWidth="1"/>
    <col min="11818" max="11818" width="8.83203125" style="213"/>
    <col min="11819" max="11819" width="23.5" style="213" customWidth="1"/>
    <col min="11820" max="11820" width="8.83203125" style="213"/>
    <col min="11821" max="11821" width="25.83203125" style="213" customWidth="1"/>
    <col min="11822" max="11822" width="8.83203125" style="213"/>
    <col min="11823" max="11823" width="20.5" style="213" customWidth="1"/>
    <col min="11824" max="12027" width="8.83203125" style="213"/>
    <col min="12028" max="12028" width="12" style="213" customWidth="1"/>
    <col min="12029" max="12029" width="30.5" style="213" customWidth="1"/>
    <col min="12030" max="12030" width="15.5" style="213" customWidth="1"/>
    <col min="12031" max="12031" width="10.33203125" style="213" customWidth="1"/>
    <col min="12032" max="12033" width="14.6640625" style="213" customWidth="1"/>
    <col min="12034" max="12034" width="11.5" style="213" customWidth="1"/>
    <col min="12035" max="12035" width="12.5" style="213" customWidth="1"/>
    <col min="12036" max="12036" width="16.83203125" style="213" customWidth="1"/>
    <col min="12037" max="12037" width="13.5" style="213" customWidth="1"/>
    <col min="12038" max="12042" width="12.5" style="213" customWidth="1"/>
    <col min="12043" max="12043" width="9.1640625" style="213" customWidth="1"/>
    <col min="12044" max="12048" width="11.33203125" style="213" customWidth="1"/>
    <col min="12049" max="12049" width="13.33203125" style="213" customWidth="1"/>
    <col min="12050" max="12050" width="11.33203125" style="213" customWidth="1"/>
    <col min="12051" max="12053" width="12.5" style="213" customWidth="1"/>
    <col min="12054" max="12054" width="16.83203125" style="213" customWidth="1"/>
    <col min="12055" max="12055" width="12.5" style="213" customWidth="1"/>
    <col min="12056" max="12059" width="9.1640625" style="213" customWidth="1"/>
    <col min="12060" max="12060" width="19.33203125" style="213" customWidth="1"/>
    <col min="12061" max="12062" width="24.5" style="213" customWidth="1"/>
    <col min="12063" max="12063" width="19.5" style="213" customWidth="1"/>
    <col min="12064" max="12064" width="16" style="213" customWidth="1"/>
    <col min="12065" max="12066" width="20.6640625" style="213" customWidth="1"/>
    <col min="12067" max="12067" width="17.83203125" style="213" customWidth="1"/>
    <col min="12068" max="12068" width="14.33203125" style="213" customWidth="1"/>
    <col min="12069" max="12070" width="10.83203125" style="213" customWidth="1"/>
    <col min="12071" max="12073" width="14.5" style="213" customWidth="1"/>
    <col min="12074" max="12074" width="8.83203125" style="213"/>
    <col min="12075" max="12075" width="23.5" style="213" customWidth="1"/>
    <col min="12076" max="12076" width="8.83203125" style="213"/>
    <col min="12077" max="12077" width="25.83203125" style="213" customWidth="1"/>
    <col min="12078" max="12078" width="8.83203125" style="213"/>
    <col min="12079" max="12079" width="20.5" style="213" customWidth="1"/>
    <col min="12080" max="12283" width="8.83203125" style="213"/>
    <col min="12284" max="12284" width="12" style="213" customWidth="1"/>
    <col min="12285" max="12285" width="30.5" style="213" customWidth="1"/>
    <col min="12286" max="12286" width="15.5" style="213" customWidth="1"/>
    <col min="12287" max="12287" width="10.33203125" style="213" customWidth="1"/>
    <col min="12288" max="12289" width="14.6640625" style="213" customWidth="1"/>
    <col min="12290" max="12290" width="11.5" style="213" customWidth="1"/>
    <col min="12291" max="12291" width="12.5" style="213" customWidth="1"/>
    <col min="12292" max="12292" width="16.83203125" style="213" customWidth="1"/>
    <col min="12293" max="12293" width="13.5" style="213" customWidth="1"/>
    <col min="12294" max="12298" width="12.5" style="213" customWidth="1"/>
    <col min="12299" max="12299" width="9.1640625" style="213" customWidth="1"/>
    <col min="12300" max="12304" width="11.33203125" style="213" customWidth="1"/>
    <col min="12305" max="12305" width="13.33203125" style="213" customWidth="1"/>
    <col min="12306" max="12306" width="11.33203125" style="213" customWidth="1"/>
    <col min="12307" max="12309" width="12.5" style="213" customWidth="1"/>
    <col min="12310" max="12310" width="16.83203125" style="213" customWidth="1"/>
    <col min="12311" max="12311" width="12.5" style="213" customWidth="1"/>
    <col min="12312" max="12315" width="9.1640625" style="213" customWidth="1"/>
    <col min="12316" max="12316" width="19.33203125" style="213" customWidth="1"/>
    <col min="12317" max="12318" width="24.5" style="213" customWidth="1"/>
    <col min="12319" max="12319" width="19.5" style="213" customWidth="1"/>
    <col min="12320" max="12320" width="16" style="213" customWidth="1"/>
    <col min="12321" max="12322" width="20.6640625" style="213" customWidth="1"/>
    <col min="12323" max="12323" width="17.83203125" style="213" customWidth="1"/>
    <col min="12324" max="12324" width="14.33203125" style="213" customWidth="1"/>
    <col min="12325" max="12326" width="10.83203125" style="213" customWidth="1"/>
    <col min="12327" max="12329" width="14.5" style="213" customWidth="1"/>
    <col min="12330" max="12330" width="8.83203125" style="213"/>
    <col min="12331" max="12331" width="23.5" style="213" customWidth="1"/>
    <col min="12332" max="12332" width="8.83203125" style="213"/>
    <col min="12333" max="12333" width="25.83203125" style="213" customWidth="1"/>
    <col min="12334" max="12334" width="8.83203125" style="213"/>
    <col min="12335" max="12335" width="20.5" style="213" customWidth="1"/>
    <col min="12336" max="12539" width="8.83203125" style="213"/>
    <col min="12540" max="12540" width="12" style="213" customWidth="1"/>
    <col min="12541" max="12541" width="30.5" style="213" customWidth="1"/>
    <col min="12542" max="12542" width="15.5" style="213" customWidth="1"/>
    <col min="12543" max="12543" width="10.33203125" style="213" customWidth="1"/>
    <col min="12544" max="12545" width="14.6640625" style="213" customWidth="1"/>
    <col min="12546" max="12546" width="11.5" style="213" customWidth="1"/>
    <col min="12547" max="12547" width="12.5" style="213" customWidth="1"/>
    <col min="12548" max="12548" width="16.83203125" style="213" customWidth="1"/>
    <col min="12549" max="12549" width="13.5" style="213" customWidth="1"/>
    <col min="12550" max="12554" width="12.5" style="213" customWidth="1"/>
    <col min="12555" max="12555" width="9.1640625" style="213" customWidth="1"/>
    <col min="12556" max="12560" width="11.33203125" style="213" customWidth="1"/>
    <col min="12561" max="12561" width="13.33203125" style="213" customWidth="1"/>
    <col min="12562" max="12562" width="11.33203125" style="213" customWidth="1"/>
    <col min="12563" max="12565" width="12.5" style="213" customWidth="1"/>
    <col min="12566" max="12566" width="16.83203125" style="213" customWidth="1"/>
    <col min="12567" max="12567" width="12.5" style="213" customWidth="1"/>
    <col min="12568" max="12571" width="9.1640625" style="213" customWidth="1"/>
    <col min="12572" max="12572" width="19.33203125" style="213" customWidth="1"/>
    <col min="12573" max="12574" width="24.5" style="213" customWidth="1"/>
    <col min="12575" max="12575" width="19.5" style="213" customWidth="1"/>
    <col min="12576" max="12576" width="16" style="213" customWidth="1"/>
    <col min="12577" max="12578" width="20.6640625" style="213" customWidth="1"/>
    <col min="12579" max="12579" width="17.83203125" style="213" customWidth="1"/>
    <col min="12580" max="12580" width="14.33203125" style="213" customWidth="1"/>
    <col min="12581" max="12582" width="10.83203125" style="213" customWidth="1"/>
    <col min="12583" max="12585" width="14.5" style="213" customWidth="1"/>
    <col min="12586" max="12586" width="8.83203125" style="213"/>
    <col min="12587" max="12587" width="23.5" style="213" customWidth="1"/>
    <col min="12588" max="12588" width="8.83203125" style="213"/>
    <col min="12589" max="12589" width="25.83203125" style="213" customWidth="1"/>
    <col min="12590" max="12590" width="8.83203125" style="213"/>
    <col min="12591" max="12591" width="20.5" style="213" customWidth="1"/>
    <col min="12592" max="12795" width="8.83203125" style="213"/>
    <col min="12796" max="12796" width="12" style="213" customWidth="1"/>
    <col min="12797" max="12797" width="30.5" style="213" customWidth="1"/>
    <col min="12798" max="12798" width="15.5" style="213" customWidth="1"/>
    <col min="12799" max="12799" width="10.33203125" style="213" customWidth="1"/>
    <col min="12800" max="12801" width="14.6640625" style="213" customWidth="1"/>
    <col min="12802" max="12802" width="11.5" style="213" customWidth="1"/>
    <col min="12803" max="12803" width="12.5" style="213" customWidth="1"/>
    <col min="12804" max="12804" width="16.83203125" style="213" customWidth="1"/>
    <col min="12805" max="12805" width="13.5" style="213" customWidth="1"/>
    <col min="12806" max="12810" width="12.5" style="213" customWidth="1"/>
    <col min="12811" max="12811" width="9.1640625" style="213" customWidth="1"/>
    <col min="12812" max="12816" width="11.33203125" style="213" customWidth="1"/>
    <col min="12817" max="12817" width="13.33203125" style="213" customWidth="1"/>
    <col min="12818" max="12818" width="11.33203125" style="213" customWidth="1"/>
    <col min="12819" max="12821" width="12.5" style="213" customWidth="1"/>
    <col min="12822" max="12822" width="16.83203125" style="213" customWidth="1"/>
    <col min="12823" max="12823" width="12.5" style="213" customWidth="1"/>
    <col min="12824" max="12827" width="9.1640625" style="213" customWidth="1"/>
    <col min="12828" max="12828" width="19.33203125" style="213" customWidth="1"/>
    <col min="12829" max="12830" width="24.5" style="213" customWidth="1"/>
    <col min="12831" max="12831" width="19.5" style="213" customWidth="1"/>
    <col min="12832" max="12832" width="16" style="213" customWidth="1"/>
    <col min="12833" max="12834" width="20.6640625" style="213" customWidth="1"/>
    <col min="12835" max="12835" width="17.83203125" style="213" customWidth="1"/>
    <col min="12836" max="12836" width="14.33203125" style="213" customWidth="1"/>
    <col min="12837" max="12838" width="10.83203125" style="213" customWidth="1"/>
    <col min="12839" max="12841" width="14.5" style="213" customWidth="1"/>
    <col min="12842" max="12842" width="8.83203125" style="213"/>
    <col min="12843" max="12843" width="23.5" style="213" customWidth="1"/>
    <col min="12844" max="12844" width="8.83203125" style="213"/>
    <col min="12845" max="12845" width="25.83203125" style="213" customWidth="1"/>
    <col min="12846" max="12846" width="8.83203125" style="213"/>
    <col min="12847" max="12847" width="20.5" style="213" customWidth="1"/>
    <col min="12848" max="13051" width="8.83203125" style="213"/>
    <col min="13052" max="13052" width="12" style="213" customWidth="1"/>
    <col min="13053" max="13053" width="30.5" style="213" customWidth="1"/>
    <col min="13054" max="13054" width="15.5" style="213" customWidth="1"/>
    <col min="13055" max="13055" width="10.33203125" style="213" customWidth="1"/>
    <col min="13056" max="13057" width="14.6640625" style="213" customWidth="1"/>
    <col min="13058" max="13058" width="11.5" style="213" customWidth="1"/>
    <col min="13059" max="13059" width="12.5" style="213" customWidth="1"/>
    <col min="13060" max="13060" width="16.83203125" style="213" customWidth="1"/>
    <col min="13061" max="13061" width="13.5" style="213" customWidth="1"/>
    <col min="13062" max="13066" width="12.5" style="213" customWidth="1"/>
    <col min="13067" max="13067" width="9.1640625" style="213" customWidth="1"/>
    <col min="13068" max="13072" width="11.33203125" style="213" customWidth="1"/>
    <col min="13073" max="13073" width="13.33203125" style="213" customWidth="1"/>
    <col min="13074" max="13074" width="11.33203125" style="213" customWidth="1"/>
    <col min="13075" max="13077" width="12.5" style="213" customWidth="1"/>
    <col min="13078" max="13078" width="16.83203125" style="213" customWidth="1"/>
    <col min="13079" max="13079" width="12.5" style="213" customWidth="1"/>
    <col min="13080" max="13083" width="9.1640625" style="213" customWidth="1"/>
    <col min="13084" max="13084" width="19.33203125" style="213" customWidth="1"/>
    <col min="13085" max="13086" width="24.5" style="213" customWidth="1"/>
    <col min="13087" max="13087" width="19.5" style="213" customWidth="1"/>
    <col min="13088" max="13088" width="16" style="213" customWidth="1"/>
    <col min="13089" max="13090" width="20.6640625" style="213" customWidth="1"/>
    <col min="13091" max="13091" width="17.83203125" style="213" customWidth="1"/>
    <col min="13092" max="13092" width="14.33203125" style="213" customWidth="1"/>
    <col min="13093" max="13094" width="10.83203125" style="213" customWidth="1"/>
    <col min="13095" max="13097" width="14.5" style="213" customWidth="1"/>
    <col min="13098" max="13098" width="8.83203125" style="213"/>
    <col min="13099" max="13099" width="23.5" style="213" customWidth="1"/>
    <col min="13100" max="13100" width="8.83203125" style="213"/>
    <col min="13101" max="13101" width="25.83203125" style="213" customWidth="1"/>
    <col min="13102" max="13102" width="8.83203125" style="213"/>
    <col min="13103" max="13103" width="20.5" style="213" customWidth="1"/>
    <col min="13104" max="13307" width="8.83203125" style="213"/>
    <col min="13308" max="13308" width="12" style="213" customWidth="1"/>
    <col min="13309" max="13309" width="30.5" style="213" customWidth="1"/>
    <col min="13310" max="13310" width="15.5" style="213" customWidth="1"/>
    <col min="13311" max="13311" width="10.33203125" style="213" customWidth="1"/>
    <col min="13312" max="13313" width="14.6640625" style="213" customWidth="1"/>
    <col min="13314" max="13314" width="11.5" style="213" customWidth="1"/>
    <col min="13315" max="13315" width="12.5" style="213" customWidth="1"/>
    <col min="13316" max="13316" width="16.83203125" style="213" customWidth="1"/>
    <col min="13317" max="13317" width="13.5" style="213" customWidth="1"/>
    <col min="13318" max="13322" width="12.5" style="213" customWidth="1"/>
    <col min="13323" max="13323" width="9.1640625" style="213" customWidth="1"/>
    <col min="13324" max="13328" width="11.33203125" style="213" customWidth="1"/>
    <col min="13329" max="13329" width="13.33203125" style="213" customWidth="1"/>
    <col min="13330" max="13330" width="11.33203125" style="213" customWidth="1"/>
    <col min="13331" max="13333" width="12.5" style="213" customWidth="1"/>
    <col min="13334" max="13334" width="16.83203125" style="213" customWidth="1"/>
    <col min="13335" max="13335" width="12.5" style="213" customWidth="1"/>
    <col min="13336" max="13339" width="9.1640625" style="213" customWidth="1"/>
    <col min="13340" max="13340" width="19.33203125" style="213" customWidth="1"/>
    <col min="13341" max="13342" width="24.5" style="213" customWidth="1"/>
    <col min="13343" max="13343" width="19.5" style="213" customWidth="1"/>
    <col min="13344" max="13344" width="16" style="213" customWidth="1"/>
    <col min="13345" max="13346" width="20.6640625" style="213" customWidth="1"/>
    <col min="13347" max="13347" width="17.83203125" style="213" customWidth="1"/>
    <col min="13348" max="13348" width="14.33203125" style="213" customWidth="1"/>
    <col min="13349" max="13350" width="10.83203125" style="213" customWidth="1"/>
    <col min="13351" max="13353" width="14.5" style="213" customWidth="1"/>
    <col min="13354" max="13354" width="8.83203125" style="213"/>
    <col min="13355" max="13355" width="23.5" style="213" customWidth="1"/>
    <col min="13356" max="13356" width="8.83203125" style="213"/>
    <col min="13357" max="13357" width="25.83203125" style="213" customWidth="1"/>
    <col min="13358" max="13358" width="8.83203125" style="213"/>
    <col min="13359" max="13359" width="20.5" style="213" customWidth="1"/>
    <col min="13360" max="13563" width="8.83203125" style="213"/>
    <col min="13564" max="13564" width="12" style="213" customWidth="1"/>
    <col min="13565" max="13565" width="30.5" style="213" customWidth="1"/>
    <col min="13566" max="13566" width="15.5" style="213" customWidth="1"/>
    <col min="13567" max="13567" width="10.33203125" style="213" customWidth="1"/>
    <col min="13568" max="13569" width="14.6640625" style="213" customWidth="1"/>
    <col min="13570" max="13570" width="11.5" style="213" customWidth="1"/>
    <col min="13571" max="13571" width="12.5" style="213" customWidth="1"/>
    <col min="13572" max="13572" width="16.83203125" style="213" customWidth="1"/>
    <col min="13573" max="13573" width="13.5" style="213" customWidth="1"/>
    <col min="13574" max="13578" width="12.5" style="213" customWidth="1"/>
    <col min="13579" max="13579" width="9.1640625" style="213" customWidth="1"/>
    <col min="13580" max="13584" width="11.33203125" style="213" customWidth="1"/>
    <col min="13585" max="13585" width="13.33203125" style="213" customWidth="1"/>
    <col min="13586" max="13586" width="11.33203125" style="213" customWidth="1"/>
    <col min="13587" max="13589" width="12.5" style="213" customWidth="1"/>
    <col min="13590" max="13590" width="16.83203125" style="213" customWidth="1"/>
    <col min="13591" max="13591" width="12.5" style="213" customWidth="1"/>
    <col min="13592" max="13595" width="9.1640625" style="213" customWidth="1"/>
    <col min="13596" max="13596" width="19.33203125" style="213" customWidth="1"/>
    <col min="13597" max="13598" width="24.5" style="213" customWidth="1"/>
    <col min="13599" max="13599" width="19.5" style="213" customWidth="1"/>
    <col min="13600" max="13600" width="16" style="213" customWidth="1"/>
    <col min="13601" max="13602" width="20.6640625" style="213" customWidth="1"/>
    <col min="13603" max="13603" width="17.83203125" style="213" customWidth="1"/>
    <col min="13604" max="13604" width="14.33203125" style="213" customWidth="1"/>
    <col min="13605" max="13606" width="10.83203125" style="213" customWidth="1"/>
    <col min="13607" max="13609" width="14.5" style="213" customWidth="1"/>
    <col min="13610" max="13610" width="8.83203125" style="213"/>
    <col min="13611" max="13611" width="23.5" style="213" customWidth="1"/>
    <col min="13612" max="13612" width="8.83203125" style="213"/>
    <col min="13613" max="13613" width="25.83203125" style="213" customWidth="1"/>
    <col min="13614" max="13614" width="8.83203125" style="213"/>
    <col min="13615" max="13615" width="20.5" style="213" customWidth="1"/>
    <col min="13616" max="13819" width="8.83203125" style="213"/>
    <col min="13820" max="13820" width="12" style="213" customWidth="1"/>
    <col min="13821" max="13821" width="30.5" style="213" customWidth="1"/>
    <col min="13822" max="13822" width="15.5" style="213" customWidth="1"/>
    <col min="13823" max="13823" width="10.33203125" style="213" customWidth="1"/>
    <col min="13824" max="13825" width="14.6640625" style="213" customWidth="1"/>
    <col min="13826" max="13826" width="11.5" style="213" customWidth="1"/>
    <col min="13827" max="13827" width="12.5" style="213" customWidth="1"/>
    <col min="13828" max="13828" width="16.83203125" style="213" customWidth="1"/>
    <col min="13829" max="13829" width="13.5" style="213" customWidth="1"/>
    <col min="13830" max="13834" width="12.5" style="213" customWidth="1"/>
    <col min="13835" max="13835" width="9.1640625" style="213" customWidth="1"/>
    <col min="13836" max="13840" width="11.33203125" style="213" customWidth="1"/>
    <col min="13841" max="13841" width="13.33203125" style="213" customWidth="1"/>
    <col min="13842" max="13842" width="11.33203125" style="213" customWidth="1"/>
    <col min="13843" max="13845" width="12.5" style="213" customWidth="1"/>
    <col min="13846" max="13846" width="16.83203125" style="213" customWidth="1"/>
    <col min="13847" max="13847" width="12.5" style="213" customWidth="1"/>
    <col min="13848" max="13851" width="9.1640625" style="213" customWidth="1"/>
    <col min="13852" max="13852" width="19.33203125" style="213" customWidth="1"/>
    <col min="13853" max="13854" width="24.5" style="213" customWidth="1"/>
    <col min="13855" max="13855" width="19.5" style="213" customWidth="1"/>
    <col min="13856" max="13856" width="16" style="213" customWidth="1"/>
    <col min="13857" max="13858" width="20.6640625" style="213" customWidth="1"/>
    <col min="13859" max="13859" width="17.83203125" style="213" customWidth="1"/>
    <col min="13860" max="13860" width="14.33203125" style="213" customWidth="1"/>
    <col min="13861" max="13862" width="10.83203125" style="213" customWidth="1"/>
    <col min="13863" max="13865" width="14.5" style="213" customWidth="1"/>
    <col min="13866" max="13866" width="8.83203125" style="213"/>
    <col min="13867" max="13867" width="23.5" style="213" customWidth="1"/>
    <col min="13868" max="13868" width="8.83203125" style="213"/>
    <col min="13869" max="13869" width="25.83203125" style="213" customWidth="1"/>
    <col min="13870" max="13870" width="8.83203125" style="213"/>
    <col min="13871" max="13871" width="20.5" style="213" customWidth="1"/>
    <col min="13872" max="14075" width="8.83203125" style="213"/>
    <col min="14076" max="14076" width="12" style="213" customWidth="1"/>
    <col min="14077" max="14077" width="30.5" style="213" customWidth="1"/>
    <col min="14078" max="14078" width="15.5" style="213" customWidth="1"/>
    <col min="14079" max="14079" width="10.33203125" style="213" customWidth="1"/>
    <col min="14080" max="14081" width="14.6640625" style="213" customWidth="1"/>
    <col min="14082" max="14082" width="11.5" style="213" customWidth="1"/>
    <col min="14083" max="14083" width="12.5" style="213" customWidth="1"/>
    <col min="14084" max="14084" width="16.83203125" style="213" customWidth="1"/>
    <col min="14085" max="14085" width="13.5" style="213" customWidth="1"/>
    <col min="14086" max="14090" width="12.5" style="213" customWidth="1"/>
    <col min="14091" max="14091" width="9.1640625" style="213" customWidth="1"/>
    <col min="14092" max="14096" width="11.33203125" style="213" customWidth="1"/>
    <col min="14097" max="14097" width="13.33203125" style="213" customWidth="1"/>
    <col min="14098" max="14098" width="11.33203125" style="213" customWidth="1"/>
    <col min="14099" max="14101" width="12.5" style="213" customWidth="1"/>
    <col min="14102" max="14102" width="16.83203125" style="213" customWidth="1"/>
    <col min="14103" max="14103" width="12.5" style="213" customWidth="1"/>
    <col min="14104" max="14107" width="9.1640625" style="213" customWidth="1"/>
    <col min="14108" max="14108" width="19.33203125" style="213" customWidth="1"/>
    <col min="14109" max="14110" width="24.5" style="213" customWidth="1"/>
    <col min="14111" max="14111" width="19.5" style="213" customWidth="1"/>
    <col min="14112" max="14112" width="16" style="213" customWidth="1"/>
    <col min="14113" max="14114" width="20.6640625" style="213" customWidth="1"/>
    <col min="14115" max="14115" width="17.83203125" style="213" customWidth="1"/>
    <col min="14116" max="14116" width="14.33203125" style="213" customWidth="1"/>
    <col min="14117" max="14118" width="10.83203125" style="213" customWidth="1"/>
    <col min="14119" max="14121" width="14.5" style="213" customWidth="1"/>
    <col min="14122" max="14122" width="8.83203125" style="213"/>
    <col min="14123" max="14123" width="23.5" style="213" customWidth="1"/>
    <col min="14124" max="14124" width="8.83203125" style="213"/>
    <col min="14125" max="14125" width="25.83203125" style="213" customWidth="1"/>
    <col min="14126" max="14126" width="8.83203125" style="213"/>
    <col min="14127" max="14127" width="20.5" style="213" customWidth="1"/>
    <col min="14128" max="14331" width="8.83203125" style="213"/>
    <col min="14332" max="14332" width="12" style="213" customWidth="1"/>
    <col min="14333" max="14333" width="30.5" style="213" customWidth="1"/>
    <col min="14334" max="14334" width="15.5" style="213" customWidth="1"/>
    <col min="14335" max="14335" width="10.33203125" style="213" customWidth="1"/>
    <col min="14336" max="14337" width="14.6640625" style="213" customWidth="1"/>
    <col min="14338" max="14338" width="11.5" style="213" customWidth="1"/>
    <col min="14339" max="14339" width="12.5" style="213" customWidth="1"/>
    <col min="14340" max="14340" width="16.83203125" style="213" customWidth="1"/>
    <col min="14341" max="14341" width="13.5" style="213" customWidth="1"/>
    <col min="14342" max="14346" width="12.5" style="213" customWidth="1"/>
    <col min="14347" max="14347" width="9.1640625" style="213" customWidth="1"/>
    <col min="14348" max="14352" width="11.33203125" style="213" customWidth="1"/>
    <col min="14353" max="14353" width="13.33203125" style="213" customWidth="1"/>
    <col min="14354" max="14354" width="11.33203125" style="213" customWidth="1"/>
    <col min="14355" max="14357" width="12.5" style="213" customWidth="1"/>
    <col min="14358" max="14358" width="16.83203125" style="213" customWidth="1"/>
    <col min="14359" max="14359" width="12.5" style="213" customWidth="1"/>
    <col min="14360" max="14363" width="9.1640625" style="213" customWidth="1"/>
    <col min="14364" max="14364" width="19.33203125" style="213" customWidth="1"/>
    <col min="14365" max="14366" width="24.5" style="213" customWidth="1"/>
    <col min="14367" max="14367" width="19.5" style="213" customWidth="1"/>
    <col min="14368" max="14368" width="16" style="213" customWidth="1"/>
    <col min="14369" max="14370" width="20.6640625" style="213" customWidth="1"/>
    <col min="14371" max="14371" width="17.83203125" style="213" customWidth="1"/>
    <col min="14372" max="14372" width="14.33203125" style="213" customWidth="1"/>
    <col min="14373" max="14374" width="10.83203125" style="213" customWidth="1"/>
    <col min="14375" max="14377" width="14.5" style="213" customWidth="1"/>
    <col min="14378" max="14378" width="8.83203125" style="213"/>
    <col min="14379" max="14379" width="23.5" style="213" customWidth="1"/>
    <col min="14380" max="14380" width="8.83203125" style="213"/>
    <col min="14381" max="14381" width="25.83203125" style="213" customWidth="1"/>
    <col min="14382" max="14382" width="8.83203125" style="213"/>
    <col min="14383" max="14383" width="20.5" style="213" customWidth="1"/>
    <col min="14384" max="14587" width="8.83203125" style="213"/>
    <col min="14588" max="14588" width="12" style="213" customWidth="1"/>
    <col min="14589" max="14589" width="30.5" style="213" customWidth="1"/>
    <col min="14590" max="14590" width="15.5" style="213" customWidth="1"/>
    <col min="14591" max="14591" width="10.33203125" style="213" customWidth="1"/>
    <col min="14592" max="14593" width="14.6640625" style="213" customWidth="1"/>
    <col min="14594" max="14594" width="11.5" style="213" customWidth="1"/>
    <col min="14595" max="14595" width="12.5" style="213" customWidth="1"/>
    <col min="14596" max="14596" width="16.83203125" style="213" customWidth="1"/>
    <col min="14597" max="14597" width="13.5" style="213" customWidth="1"/>
    <col min="14598" max="14602" width="12.5" style="213" customWidth="1"/>
    <col min="14603" max="14603" width="9.1640625" style="213" customWidth="1"/>
    <col min="14604" max="14608" width="11.33203125" style="213" customWidth="1"/>
    <col min="14609" max="14609" width="13.33203125" style="213" customWidth="1"/>
    <col min="14610" max="14610" width="11.33203125" style="213" customWidth="1"/>
    <col min="14611" max="14613" width="12.5" style="213" customWidth="1"/>
    <col min="14614" max="14614" width="16.83203125" style="213" customWidth="1"/>
    <col min="14615" max="14615" width="12.5" style="213" customWidth="1"/>
    <col min="14616" max="14619" width="9.1640625" style="213" customWidth="1"/>
    <col min="14620" max="14620" width="19.33203125" style="213" customWidth="1"/>
    <col min="14621" max="14622" width="24.5" style="213" customWidth="1"/>
    <col min="14623" max="14623" width="19.5" style="213" customWidth="1"/>
    <col min="14624" max="14624" width="16" style="213" customWidth="1"/>
    <col min="14625" max="14626" width="20.6640625" style="213" customWidth="1"/>
    <col min="14627" max="14627" width="17.83203125" style="213" customWidth="1"/>
    <col min="14628" max="14628" width="14.33203125" style="213" customWidth="1"/>
    <col min="14629" max="14630" width="10.83203125" style="213" customWidth="1"/>
    <col min="14631" max="14633" width="14.5" style="213" customWidth="1"/>
    <col min="14634" max="14634" width="8.83203125" style="213"/>
    <col min="14635" max="14635" width="23.5" style="213" customWidth="1"/>
    <col min="14636" max="14636" width="8.83203125" style="213"/>
    <col min="14637" max="14637" width="25.83203125" style="213" customWidth="1"/>
    <col min="14638" max="14638" width="8.83203125" style="213"/>
    <col min="14639" max="14639" width="20.5" style="213" customWidth="1"/>
    <col min="14640" max="14843" width="8.83203125" style="213"/>
    <col min="14844" max="14844" width="12" style="213" customWidth="1"/>
    <col min="14845" max="14845" width="30.5" style="213" customWidth="1"/>
    <col min="14846" max="14846" width="15.5" style="213" customWidth="1"/>
    <col min="14847" max="14847" width="10.33203125" style="213" customWidth="1"/>
    <col min="14848" max="14849" width="14.6640625" style="213" customWidth="1"/>
    <col min="14850" max="14850" width="11.5" style="213" customWidth="1"/>
    <col min="14851" max="14851" width="12.5" style="213" customWidth="1"/>
    <col min="14852" max="14852" width="16.83203125" style="213" customWidth="1"/>
    <col min="14853" max="14853" width="13.5" style="213" customWidth="1"/>
    <col min="14854" max="14858" width="12.5" style="213" customWidth="1"/>
    <col min="14859" max="14859" width="9.1640625" style="213" customWidth="1"/>
    <col min="14860" max="14864" width="11.33203125" style="213" customWidth="1"/>
    <col min="14865" max="14865" width="13.33203125" style="213" customWidth="1"/>
    <col min="14866" max="14866" width="11.33203125" style="213" customWidth="1"/>
    <col min="14867" max="14869" width="12.5" style="213" customWidth="1"/>
    <col min="14870" max="14870" width="16.83203125" style="213" customWidth="1"/>
    <col min="14871" max="14871" width="12.5" style="213" customWidth="1"/>
    <col min="14872" max="14875" width="9.1640625" style="213" customWidth="1"/>
    <col min="14876" max="14876" width="19.33203125" style="213" customWidth="1"/>
    <col min="14877" max="14878" width="24.5" style="213" customWidth="1"/>
    <col min="14879" max="14879" width="19.5" style="213" customWidth="1"/>
    <col min="14880" max="14880" width="16" style="213" customWidth="1"/>
    <col min="14881" max="14882" width="20.6640625" style="213" customWidth="1"/>
    <col min="14883" max="14883" width="17.83203125" style="213" customWidth="1"/>
    <col min="14884" max="14884" width="14.33203125" style="213" customWidth="1"/>
    <col min="14885" max="14886" width="10.83203125" style="213" customWidth="1"/>
    <col min="14887" max="14889" width="14.5" style="213" customWidth="1"/>
    <col min="14890" max="14890" width="8.83203125" style="213"/>
    <col min="14891" max="14891" width="23.5" style="213" customWidth="1"/>
    <col min="14892" max="14892" width="8.83203125" style="213"/>
    <col min="14893" max="14893" width="25.83203125" style="213" customWidth="1"/>
    <col min="14894" max="14894" width="8.83203125" style="213"/>
    <col min="14895" max="14895" width="20.5" style="213" customWidth="1"/>
    <col min="14896" max="15099" width="8.83203125" style="213"/>
    <col min="15100" max="15100" width="12" style="213" customWidth="1"/>
    <col min="15101" max="15101" width="30.5" style="213" customWidth="1"/>
    <col min="15102" max="15102" width="15.5" style="213" customWidth="1"/>
    <col min="15103" max="15103" width="10.33203125" style="213" customWidth="1"/>
    <col min="15104" max="15105" width="14.6640625" style="213" customWidth="1"/>
    <col min="15106" max="15106" width="11.5" style="213" customWidth="1"/>
    <col min="15107" max="15107" width="12.5" style="213" customWidth="1"/>
    <col min="15108" max="15108" width="16.83203125" style="213" customWidth="1"/>
    <col min="15109" max="15109" width="13.5" style="213" customWidth="1"/>
    <col min="15110" max="15114" width="12.5" style="213" customWidth="1"/>
    <col min="15115" max="15115" width="9.1640625" style="213" customWidth="1"/>
    <col min="15116" max="15120" width="11.33203125" style="213" customWidth="1"/>
    <col min="15121" max="15121" width="13.33203125" style="213" customWidth="1"/>
    <col min="15122" max="15122" width="11.33203125" style="213" customWidth="1"/>
    <col min="15123" max="15125" width="12.5" style="213" customWidth="1"/>
    <col min="15126" max="15126" width="16.83203125" style="213" customWidth="1"/>
    <col min="15127" max="15127" width="12.5" style="213" customWidth="1"/>
    <col min="15128" max="15131" width="9.1640625" style="213" customWidth="1"/>
    <col min="15132" max="15132" width="19.33203125" style="213" customWidth="1"/>
    <col min="15133" max="15134" width="24.5" style="213" customWidth="1"/>
    <col min="15135" max="15135" width="19.5" style="213" customWidth="1"/>
    <col min="15136" max="15136" width="16" style="213" customWidth="1"/>
    <col min="15137" max="15138" width="20.6640625" style="213" customWidth="1"/>
    <col min="15139" max="15139" width="17.83203125" style="213" customWidth="1"/>
    <col min="15140" max="15140" width="14.33203125" style="213" customWidth="1"/>
    <col min="15141" max="15142" width="10.83203125" style="213" customWidth="1"/>
    <col min="15143" max="15145" width="14.5" style="213" customWidth="1"/>
    <col min="15146" max="15146" width="8.83203125" style="213"/>
    <col min="15147" max="15147" width="23.5" style="213" customWidth="1"/>
    <col min="15148" max="15148" width="8.83203125" style="213"/>
    <col min="15149" max="15149" width="25.83203125" style="213" customWidth="1"/>
    <col min="15150" max="15150" width="8.83203125" style="213"/>
    <col min="15151" max="15151" width="20.5" style="213" customWidth="1"/>
    <col min="15152" max="15355" width="8.83203125" style="213"/>
    <col min="15356" max="15356" width="12" style="213" customWidth="1"/>
    <col min="15357" max="15357" width="30.5" style="213" customWidth="1"/>
    <col min="15358" max="15358" width="15.5" style="213" customWidth="1"/>
    <col min="15359" max="15359" width="10.33203125" style="213" customWidth="1"/>
    <col min="15360" max="15361" width="14.6640625" style="213" customWidth="1"/>
    <col min="15362" max="15362" width="11.5" style="213" customWidth="1"/>
    <col min="15363" max="15363" width="12.5" style="213" customWidth="1"/>
    <col min="15364" max="15364" width="16.83203125" style="213" customWidth="1"/>
    <col min="15365" max="15365" width="13.5" style="213" customWidth="1"/>
    <col min="15366" max="15370" width="12.5" style="213" customWidth="1"/>
    <col min="15371" max="15371" width="9.1640625" style="213" customWidth="1"/>
    <col min="15372" max="15376" width="11.33203125" style="213" customWidth="1"/>
    <col min="15377" max="15377" width="13.33203125" style="213" customWidth="1"/>
    <col min="15378" max="15378" width="11.33203125" style="213" customWidth="1"/>
    <col min="15379" max="15381" width="12.5" style="213" customWidth="1"/>
    <col min="15382" max="15382" width="16.83203125" style="213" customWidth="1"/>
    <col min="15383" max="15383" width="12.5" style="213" customWidth="1"/>
    <col min="15384" max="15387" width="9.1640625" style="213" customWidth="1"/>
    <col min="15388" max="15388" width="19.33203125" style="213" customWidth="1"/>
    <col min="15389" max="15390" width="24.5" style="213" customWidth="1"/>
    <col min="15391" max="15391" width="19.5" style="213" customWidth="1"/>
    <col min="15392" max="15392" width="16" style="213" customWidth="1"/>
    <col min="15393" max="15394" width="20.6640625" style="213" customWidth="1"/>
    <col min="15395" max="15395" width="17.83203125" style="213" customWidth="1"/>
    <col min="15396" max="15396" width="14.33203125" style="213" customWidth="1"/>
    <col min="15397" max="15398" width="10.83203125" style="213" customWidth="1"/>
    <col min="15399" max="15401" width="14.5" style="213" customWidth="1"/>
    <col min="15402" max="15402" width="8.83203125" style="213"/>
    <col min="15403" max="15403" width="23.5" style="213" customWidth="1"/>
    <col min="15404" max="15404" width="8.83203125" style="213"/>
    <col min="15405" max="15405" width="25.83203125" style="213" customWidth="1"/>
    <col min="15406" max="15406" width="8.83203125" style="213"/>
    <col min="15407" max="15407" width="20.5" style="213" customWidth="1"/>
    <col min="15408" max="15611" width="8.83203125" style="213"/>
    <col min="15612" max="15612" width="12" style="213" customWidth="1"/>
    <col min="15613" max="15613" width="30.5" style="213" customWidth="1"/>
    <col min="15614" max="15614" width="15.5" style="213" customWidth="1"/>
    <col min="15615" max="15615" width="10.33203125" style="213" customWidth="1"/>
    <col min="15616" max="15617" width="14.6640625" style="213" customWidth="1"/>
    <col min="15618" max="15618" width="11.5" style="213" customWidth="1"/>
    <col min="15619" max="15619" width="12.5" style="213" customWidth="1"/>
    <col min="15620" max="15620" width="16.83203125" style="213" customWidth="1"/>
    <col min="15621" max="15621" width="13.5" style="213" customWidth="1"/>
    <col min="15622" max="15626" width="12.5" style="213" customWidth="1"/>
    <col min="15627" max="15627" width="9.1640625" style="213" customWidth="1"/>
    <col min="15628" max="15632" width="11.33203125" style="213" customWidth="1"/>
    <col min="15633" max="15633" width="13.33203125" style="213" customWidth="1"/>
    <col min="15634" max="15634" width="11.33203125" style="213" customWidth="1"/>
    <col min="15635" max="15637" width="12.5" style="213" customWidth="1"/>
    <col min="15638" max="15638" width="16.83203125" style="213" customWidth="1"/>
    <col min="15639" max="15639" width="12.5" style="213" customWidth="1"/>
    <col min="15640" max="15643" width="9.1640625" style="213" customWidth="1"/>
    <col min="15644" max="15644" width="19.33203125" style="213" customWidth="1"/>
    <col min="15645" max="15646" width="24.5" style="213" customWidth="1"/>
    <col min="15647" max="15647" width="19.5" style="213" customWidth="1"/>
    <col min="15648" max="15648" width="16" style="213" customWidth="1"/>
    <col min="15649" max="15650" width="20.6640625" style="213" customWidth="1"/>
    <col min="15651" max="15651" width="17.83203125" style="213" customWidth="1"/>
    <col min="15652" max="15652" width="14.33203125" style="213" customWidth="1"/>
    <col min="15653" max="15654" width="10.83203125" style="213" customWidth="1"/>
    <col min="15655" max="15657" width="14.5" style="213" customWidth="1"/>
    <col min="15658" max="15658" width="8.83203125" style="213"/>
    <col min="15659" max="15659" width="23.5" style="213" customWidth="1"/>
    <col min="15660" max="15660" width="8.83203125" style="213"/>
    <col min="15661" max="15661" width="25.83203125" style="213" customWidth="1"/>
    <col min="15662" max="15662" width="8.83203125" style="213"/>
    <col min="15663" max="15663" width="20.5" style="213" customWidth="1"/>
    <col min="15664" max="15867" width="8.83203125" style="213"/>
    <col min="15868" max="15868" width="12" style="213" customWidth="1"/>
    <col min="15869" max="15869" width="30.5" style="213" customWidth="1"/>
    <col min="15870" max="15870" width="15.5" style="213" customWidth="1"/>
    <col min="15871" max="15871" width="10.33203125" style="213" customWidth="1"/>
    <col min="15872" max="15873" width="14.6640625" style="213" customWidth="1"/>
    <col min="15874" max="15874" width="11.5" style="213" customWidth="1"/>
    <col min="15875" max="15875" width="12.5" style="213" customWidth="1"/>
    <col min="15876" max="15876" width="16.83203125" style="213" customWidth="1"/>
    <col min="15877" max="15877" width="13.5" style="213" customWidth="1"/>
    <col min="15878" max="15882" width="12.5" style="213" customWidth="1"/>
    <col min="15883" max="15883" width="9.1640625" style="213" customWidth="1"/>
    <col min="15884" max="15888" width="11.33203125" style="213" customWidth="1"/>
    <col min="15889" max="15889" width="13.33203125" style="213" customWidth="1"/>
    <col min="15890" max="15890" width="11.33203125" style="213" customWidth="1"/>
    <col min="15891" max="15893" width="12.5" style="213" customWidth="1"/>
    <col min="15894" max="15894" width="16.83203125" style="213" customWidth="1"/>
    <col min="15895" max="15895" width="12.5" style="213" customWidth="1"/>
    <col min="15896" max="15899" width="9.1640625" style="213" customWidth="1"/>
    <col min="15900" max="15900" width="19.33203125" style="213" customWidth="1"/>
    <col min="15901" max="15902" width="24.5" style="213" customWidth="1"/>
    <col min="15903" max="15903" width="19.5" style="213" customWidth="1"/>
    <col min="15904" max="15904" width="16" style="213" customWidth="1"/>
    <col min="15905" max="15906" width="20.6640625" style="213" customWidth="1"/>
    <col min="15907" max="15907" width="17.83203125" style="213" customWidth="1"/>
    <col min="15908" max="15908" width="14.33203125" style="213" customWidth="1"/>
    <col min="15909" max="15910" width="10.83203125" style="213" customWidth="1"/>
    <col min="15911" max="15913" width="14.5" style="213" customWidth="1"/>
    <col min="15914" max="15914" width="8.83203125" style="213"/>
    <col min="15915" max="15915" width="23.5" style="213" customWidth="1"/>
    <col min="15916" max="15916" width="8.83203125" style="213"/>
    <col min="15917" max="15917" width="25.83203125" style="213" customWidth="1"/>
    <col min="15918" max="15918" width="8.83203125" style="213"/>
    <col min="15919" max="15919" width="20.5" style="213" customWidth="1"/>
    <col min="15920" max="16123" width="8.83203125" style="213"/>
    <col min="16124" max="16124" width="12" style="213" customWidth="1"/>
    <col min="16125" max="16125" width="30.5" style="213" customWidth="1"/>
    <col min="16126" max="16126" width="15.5" style="213" customWidth="1"/>
    <col min="16127" max="16127" width="10.33203125" style="213" customWidth="1"/>
    <col min="16128" max="16129" width="14.6640625" style="213" customWidth="1"/>
    <col min="16130" max="16130" width="11.5" style="213" customWidth="1"/>
    <col min="16131" max="16131" width="12.5" style="213" customWidth="1"/>
    <col min="16132" max="16132" width="16.83203125" style="213" customWidth="1"/>
    <col min="16133" max="16133" width="13.5" style="213" customWidth="1"/>
    <col min="16134" max="16138" width="12.5" style="213" customWidth="1"/>
    <col min="16139" max="16139" width="9.1640625" style="213" customWidth="1"/>
    <col min="16140" max="16144" width="11.33203125" style="213" customWidth="1"/>
    <col min="16145" max="16145" width="13.33203125" style="213" customWidth="1"/>
    <col min="16146" max="16146" width="11.33203125" style="213" customWidth="1"/>
    <col min="16147" max="16149" width="12.5" style="213" customWidth="1"/>
    <col min="16150" max="16150" width="16.83203125" style="213" customWidth="1"/>
    <col min="16151" max="16151" width="12.5" style="213" customWidth="1"/>
    <col min="16152" max="16155" width="9.1640625" style="213" customWidth="1"/>
    <col min="16156" max="16156" width="19.33203125" style="213" customWidth="1"/>
    <col min="16157" max="16158" width="24.5" style="213" customWidth="1"/>
    <col min="16159" max="16159" width="19.5" style="213" customWidth="1"/>
    <col min="16160" max="16160" width="16" style="213" customWidth="1"/>
    <col min="16161" max="16162" width="20.6640625" style="213" customWidth="1"/>
    <col min="16163" max="16163" width="17.83203125" style="213" customWidth="1"/>
    <col min="16164" max="16164" width="14.33203125" style="213" customWidth="1"/>
    <col min="16165" max="16166" width="10.83203125" style="213" customWidth="1"/>
    <col min="16167" max="16169" width="14.5" style="213" customWidth="1"/>
    <col min="16170" max="16170" width="8.83203125" style="213"/>
    <col min="16171" max="16171" width="23.5" style="213" customWidth="1"/>
    <col min="16172" max="16172" width="8.83203125" style="213"/>
    <col min="16173" max="16173" width="25.83203125" style="213" customWidth="1"/>
    <col min="16174" max="16174" width="8.83203125" style="213"/>
    <col min="16175" max="16175" width="20.5" style="213" customWidth="1"/>
    <col min="16176" max="16384" width="8.83203125" style="213"/>
  </cols>
  <sheetData>
    <row r="1" spans="1:86" ht="39" x14ac:dyDescent="0.15">
      <c r="A1" s="3" t="s">
        <v>1</v>
      </c>
      <c r="B1" s="3" t="s">
        <v>2</v>
      </c>
      <c r="C1" s="223" t="s">
        <v>406</v>
      </c>
      <c r="D1" s="223" t="s">
        <v>407</v>
      </c>
      <c r="E1" s="3" t="s">
        <v>408</v>
      </c>
      <c r="F1" s="3" t="s">
        <v>409</v>
      </c>
      <c r="G1" s="224" t="s">
        <v>410</v>
      </c>
      <c r="H1" s="224" t="s">
        <v>19671</v>
      </c>
      <c r="I1" s="224" t="s">
        <v>19672</v>
      </c>
      <c r="J1" s="224" t="s">
        <v>19669</v>
      </c>
      <c r="K1" s="224" t="s">
        <v>411</v>
      </c>
      <c r="L1" s="224" t="s">
        <v>412</v>
      </c>
      <c r="M1" s="224" t="s">
        <v>11483</v>
      </c>
      <c r="N1" s="224" t="s">
        <v>413</v>
      </c>
      <c r="O1" s="224" t="s">
        <v>414</v>
      </c>
      <c r="P1" s="224" t="s">
        <v>415</v>
      </c>
      <c r="Q1" s="224" t="s">
        <v>416</v>
      </c>
      <c r="R1" s="224" t="s">
        <v>417</v>
      </c>
      <c r="S1" s="224" t="s">
        <v>12730</v>
      </c>
      <c r="T1" s="224" t="s">
        <v>418</v>
      </c>
      <c r="U1" s="224" t="s">
        <v>419</v>
      </c>
      <c r="V1" s="224" t="s">
        <v>17555</v>
      </c>
      <c r="W1" s="224" t="s">
        <v>20427</v>
      </c>
      <c r="X1" s="224" t="s">
        <v>16581</v>
      </c>
      <c r="Y1" s="224" t="s">
        <v>420</v>
      </c>
      <c r="Z1" s="224" t="s">
        <v>421</v>
      </c>
      <c r="AA1" s="224" t="s">
        <v>422</v>
      </c>
      <c r="AB1" s="224" t="s">
        <v>423</v>
      </c>
      <c r="AC1" s="224" t="s">
        <v>16182</v>
      </c>
      <c r="AD1" s="224" t="s">
        <v>11468</v>
      </c>
      <c r="AE1" s="224" t="s">
        <v>424</v>
      </c>
      <c r="AF1" s="224" t="s">
        <v>17116</v>
      </c>
      <c r="AG1" s="224" t="s">
        <v>17114</v>
      </c>
      <c r="AH1" s="224" t="s">
        <v>425</v>
      </c>
      <c r="AI1" s="224" t="s">
        <v>426</v>
      </c>
      <c r="AJ1" s="223" t="s">
        <v>427</v>
      </c>
      <c r="AK1" s="223" t="s">
        <v>13535</v>
      </c>
      <c r="AL1" s="223" t="s">
        <v>419</v>
      </c>
      <c r="AM1" s="224" t="s">
        <v>428</v>
      </c>
      <c r="AN1" s="224" t="s">
        <v>429</v>
      </c>
      <c r="AO1" s="224" t="s">
        <v>430</v>
      </c>
      <c r="AP1" s="224" t="s">
        <v>7678</v>
      </c>
      <c r="AQ1" s="224" t="s">
        <v>7679</v>
      </c>
      <c r="AR1" s="224" t="s">
        <v>431</v>
      </c>
      <c r="AS1" s="224" t="s">
        <v>432</v>
      </c>
      <c r="AT1" s="224" t="s">
        <v>2</v>
      </c>
      <c r="AU1" s="224" t="s">
        <v>13410</v>
      </c>
      <c r="AV1" s="224" t="s">
        <v>13428</v>
      </c>
      <c r="AW1" s="224" t="s">
        <v>13427</v>
      </c>
      <c r="AX1" s="224" t="s">
        <v>13411</v>
      </c>
      <c r="AY1" s="224" t="s">
        <v>20699</v>
      </c>
      <c r="AZ1" s="224" t="s">
        <v>13972</v>
      </c>
      <c r="BA1" s="224" t="s">
        <v>433</v>
      </c>
      <c r="BB1" s="224" t="s">
        <v>434</v>
      </c>
      <c r="BC1" s="224" t="s">
        <v>435</v>
      </c>
      <c r="BD1" s="224" t="s">
        <v>436</v>
      </c>
      <c r="BE1" s="224" t="s">
        <v>437</v>
      </c>
      <c r="BF1" s="224" t="s">
        <v>438</v>
      </c>
      <c r="BG1" s="224" t="s">
        <v>439</v>
      </c>
      <c r="BH1" s="224" t="s">
        <v>440</v>
      </c>
      <c r="BI1" s="224" t="s">
        <v>441</v>
      </c>
      <c r="BJ1" s="224" t="s">
        <v>442</v>
      </c>
      <c r="BK1" s="224" t="s">
        <v>443</v>
      </c>
      <c r="BL1" s="224" t="s">
        <v>444</v>
      </c>
      <c r="BM1" s="224" t="s">
        <v>445</v>
      </c>
      <c r="BN1" s="224" t="s">
        <v>446</v>
      </c>
      <c r="BO1" s="224" t="s">
        <v>447</v>
      </c>
      <c r="BP1" s="224" t="s">
        <v>5128</v>
      </c>
      <c r="BQ1" s="225" t="s">
        <v>6955</v>
      </c>
      <c r="BR1" s="225" t="s">
        <v>6953</v>
      </c>
      <c r="BS1" s="225" t="s">
        <v>6954</v>
      </c>
      <c r="BT1" s="225" t="s">
        <v>6957</v>
      </c>
      <c r="BU1" s="32" t="s">
        <v>7175</v>
      </c>
      <c r="BV1" s="32" t="s">
        <v>7418</v>
      </c>
      <c r="BW1" s="32" t="s">
        <v>9231</v>
      </c>
      <c r="BX1" s="32" t="s">
        <v>9351</v>
      </c>
      <c r="BY1" s="32" t="s">
        <v>9352</v>
      </c>
      <c r="BZ1" s="32" t="s">
        <v>14645</v>
      </c>
      <c r="CA1" s="32" t="s">
        <v>9767</v>
      </c>
      <c r="CB1" s="32" t="s">
        <v>9768</v>
      </c>
      <c r="CC1" s="32" t="s">
        <v>14650</v>
      </c>
      <c r="CD1" s="32" t="s">
        <v>19484</v>
      </c>
      <c r="CE1" s="32" t="s">
        <v>14648</v>
      </c>
      <c r="CF1" s="32" t="s">
        <v>14646</v>
      </c>
      <c r="CG1" s="507" t="s">
        <v>19475</v>
      </c>
      <c r="CH1" s="507" t="s">
        <v>19476</v>
      </c>
    </row>
    <row r="2" spans="1:86" s="214" customFormat="1" ht="26" x14ac:dyDescent="0.15">
      <c r="A2" s="319" t="s">
        <v>448</v>
      </c>
      <c r="B2" s="319" t="s">
        <v>449</v>
      </c>
      <c r="C2" s="222" t="s">
        <v>450</v>
      </c>
      <c r="D2" s="220" t="s">
        <v>10244</v>
      </c>
      <c r="E2" s="218">
        <v>40780</v>
      </c>
      <c r="F2" s="218">
        <v>40780</v>
      </c>
      <c r="G2" s="214" t="s">
        <v>451</v>
      </c>
      <c r="K2" s="214" t="s">
        <v>452</v>
      </c>
      <c r="L2" s="214" t="s">
        <v>453</v>
      </c>
      <c r="O2" s="214" t="s">
        <v>454</v>
      </c>
      <c r="AN2" s="214" t="s">
        <v>455</v>
      </c>
      <c r="AO2" s="214" t="s">
        <v>456</v>
      </c>
      <c r="BC2" s="214" t="s">
        <v>457</v>
      </c>
    </row>
    <row r="3" spans="1:86" s="214" customFormat="1" ht="39" x14ac:dyDescent="0.15">
      <c r="A3" s="217" t="s">
        <v>344</v>
      </c>
      <c r="B3" s="217" t="s">
        <v>14311</v>
      </c>
      <c r="C3" s="222" t="s">
        <v>7721</v>
      </c>
      <c r="D3" s="222" t="s">
        <v>12298</v>
      </c>
      <c r="E3" s="218">
        <v>40955</v>
      </c>
      <c r="F3" s="218">
        <v>42170</v>
      </c>
      <c r="G3" s="214" t="s">
        <v>4971</v>
      </c>
      <c r="K3" s="214" t="s">
        <v>4973</v>
      </c>
      <c r="L3" s="214" t="s">
        <v>469</v>
      </c>
      <c r="O3" s="214" t="s">
        <v>4972</v>
      </c>
      <c r="S3" s="214" t="s">
        <v>14309</v>
      </c>
      <c r="AH3" s="214" t="s">
        <v>14117</v>
      </c>
      <c r="AI3" s="214" t="s">
        <v>14310</v>
      </c>
    </row>
    <row r="4" spans="1:86" s="214" customFormat="1" ht="26" x14ac:dyDescent="0.15">
      <c r="A4" s="217" t="s">
        <v>460</v>
      </c>
      <c r="B4" s="217" t="s">
        <v>461</v>
      </c>
      <c r="C4" s="222" t="s">
        <v>462</v>
      </c>
      <c r="D4" s="222" t="s">
        <v>12138</v>
      </c>
      <c r="E4" s="218">
        <v>40844</v>
      </c>
      <c r="F4" s="218">
        <v>41928</v>
      </c>
      <c r="G4" s="214" t="s">
        <v>463</v>
      </c>
      <c r="K4" s="214" t="s">
        <v>464</v>
      </c>
      <c r="N4" s="222"/>
      <c r="O4" s="214" t="s">
        <v>465</v>
      </c>
      <c r="AH4" s="214" t="s">
        <v>13082</v>
      </c>
      <c r="AI4" s="214" t="s">
        <v>13083</v>
      </c>
      <c r="BM4" s="222"/>
    </row>
    <row r="5" spans="1:86" s="214" customFormat="1" ht="39" x14ac:dyDescent="0.15">
      <c r="A5" s="217" t="s">
        <v>348</v>
      </c>
      <c r="B5" s="217" t="s">
        <v>14116</v>
      </c>
      <c r="C5" s="222" t="s">
        <v>14120</v>
      </c>
      <c r="D5" s="222" t="s">
        <v>12257</v>
      </c>
      <c r="E5" s="218">
        <v>40955</v>
      </c>
      <c r="F5" s="218">
        <v>42104</v>
      </c>
      <c r="G5" s="214" t="s">
        <v>4971</v>
      </c>
      <c r="K5" s="214" t="s">
        <v>4973</v>
      </c>
      <c r="L5" s="214" t="s">
        <v>453</v>
      </c>
      <c r="O5" s="214" t="s">
        <v>4972</v>
      </c>
      <c r="S5" s="214" t="s">
        <v>6948</v>
      </c>
      <c r="AE5" s="217"/>
      <c r="AF5" s="217"/>
      <c r="AG5" s="217"/>
      <c r="AH5" s="214" t="s">
        <v>14117</v>
      </c>
      <c r="AI5" s="214" t="s">
        <v>14118</v>
      </c>
      <c r="AJ5" s="217"/>
      <c r="AK5" s="217"/>
      <c r="AL5" s="217"/>
      <c r="AM5" s="217"/>
      <c r="AN5" s="217"/>
      <c r="AO5" s="217"/>
      <c r="AP5" s="217"/>
      <c r="AQ5" s="217"/>
      <c r="AR5" s="217"/>
      <c r="AS5" s="217"/>
      <c r="AT5" s="217"/>
      <c r="AU5" s="217"/>
      <c r="AV5" s="217"/>
      <c r="AW5" s="217"/>
      <c r="AX5" s="217"/>
      <c r="AY5" s="217"/>
      <c r="AZ5" s="217"/>
      <c r="BA5" s="217"/>
      <c r="BB5" s="217"/>
      <c r="BC5" s="217"/>
      <c r="BD5" s="217"/>
      <c r="BE5" s="217"/>
      <c r="BF5" s="217"/>
      <c r="BG5" s="217"/>
      <c r="BH5" s="217"/>
      <c r="BI5" s="217"/>
      <c r="BJ5" s="217"/>
      <c r="BK5" s="217"/>
      <c r="BL5" s="217"/>
      <c r="BM5" s="217"/>
      <c r="BN5" s="217"/>
      <c r="BO5" s="217"/>
      <c r="BP5" s="217"/>
    </row>
    <row r="6" spans="1:86" s="214" customFormat="1" ht="26" x14ac:dyDescent="0.15">
      <c r="A6" s="217" t="s">
        <v>262</v>
      </c>
      <c r="B6" s="217" t="s">
        <v>263</v>
      </c>
      <c r="C6" s="222" t="s">
        <v>468</v>
      </c>
      <c r="D6" s="222"/>
      <c r="E6" s="218">
        <v>40780</v>
      </c>
      <c r="F6" s="218">
        <v>40788</v>
      </c>
      <c r="L6" s="214" t="s">
        <v>469</v>
      </c>
      <c r="N6" s="214" t="s">
        <v>470</v>
      </c>
      <c r="O6" s="214" t="s">
        <v>471</v>
      </c>
      <c r="S6" s="214" t="s">
        <v>472</v>
      </c>
    </row>
    <row r="7" spans="1:86" s="214" customFormat="1" ht="13" x14ac:dyDescent="0.15">
      <c r="A7" s="217" t="s">
        <v>473</v>
      </c>
      <c r="B7" s="217" t="s">
        <v>474</v>
      </c>
      <c r="C7" s="222" t="s">
        <v>468</v>
      </c>
      <c r="D7" s="222"/>
      <c r="E7" s="218">
        <v>40827</v>
      </c>
      <c r="F7" s="218">
        <v>40827</v>
      </c>
      <c r="L7" s="214" t="s">
        <v>475</v>
      </c>
      <c r="N7" s="222" t="s">
        <v>475</v>
      </c>
      <c r="O7" s="214" t="s">
        <v>475</v>
      </c>
      <c r="S7" s="214" t="s">
        <v>472</v>
      </c>
      <c r="BM7" s="222"/>
    </row>
    <row r="8" spans="1:86" s="214" customFormat="1" ht="26" x14ac:dyDescent="0.15">
      <c r="A8" s="217" t="s">
        <v>280</v>
      </c>
      <c r="B8" s="217" t="s">
        <v>281</v>
      </c>
      <c r="C8" s="222" t="s">
        <v>468</v>
      </c>
      <c r="D8" s="222"/>
      <c r="E8" s="218">
        <v>40780</v>
      </c>
      <c r="F8" s="218">
        <v>40788</v>
      </c>
      <c r="L8" s="214" t="s">
        <v>469</v>
      </c>
      <c r="N8" s="214" t="s">
        <v>470</v>
      </c>
      <c r="O8" s="214" t="s">
        <v>471</v>
      </c>
      <c r="S8" s="214" t="s">
        <v>472</v>
      </c>
    </row>
    <row r="9" spans="1:86" s="214" customFormat="1" ht="26" x14ac:dyDescent="0.15">
      <c r="A9" s="217" t="s">
        <v>271</v>
      </c>
      <c r="B9" s="217" t="s">
        <v>272</v>
      </c>
      <c r="C9" s="222" t="s">
        <v>468</v>
      </c>
      <c r="D9" s="222"/>
      <c r="E9" s="218">
        <v>40780</v>
      </c>
      <c r="F9" s="218">
        <v>40788</v>
      </c>
      <c r="L9" s="214" t="s">
        <v>469</v>
      </c>
      <c r="N9" s="214" t="s">
        <v>470</v>
      </c>
      <c r="O9" s="214" t="s">
        <v>471</v>
      </c>
      <c r="S9" s="214" t="s">
        <v>472</v>
      </c>
    </row>
    <row r="10" spans="1:86" s="214" customFormat="1" ht="26" x14ac:dyDescent="0.15">
      <c r="A10" s="217" t="s">
        <v>243</v>
      </c>
      <c r="B10" s="217" t="s">
        <v>244</v>
      </c>
      <c r="C10" s="222" t="s">
        <v>468</v>
      </c>
      <c r="D10" s="222"/>
      <c r="E10" s="218">
        <v>40780</v>
      </c>
      <c r="F10" s="218">
        <v>40788</v>
      </c>
      <c r="L10" s="214" t="s">
        <v>469</v>
      </c>
      <c r="N10" s="214" t="s">
        <v>470</v>
      </c>
      <c r="O10" s="214" t="s">
        <v>471</v>
      </c>
      <c r="S10" s="214" t="s">
        <v>472</v>
      </c>
    </row>
    <row r="11" spans="1:86" s="214" customFormat="1" ht="13" x14ac:dyDescent="0.15">
      <c r="A11" s="217" t="s">
        <v>476</v>
      </c>
      <c r="B11" s="217" t="s">
        <v>477</v>
      </c>
      <c r="C11" s="222" t="s">
        <v>478</v>
      </c>
      <c r="D11" s="222"/>
      <c r="E11" s="218">
        <v>40821</v>
      </c>
      <c r="F11" s="218">
        <v>40822</v>
      </c>
      <c r="G11" s="214" t="s">
        <v>475</v>
      </c>
      <c r="K11" s="214" t="s">
        <v>475</v>
      </c>
      <c r="L11" s="214" t="s">
        <v>475</v>
      </c>
      <c r="O11" s="214" t="s">
        <v>475</v>
      </c>
      <c r="S11" s="214" t="s">
        <v>479</v>
      </c>
      <c r="AI11" s="214" t="s">
        <v>480</v>
      </c>
    </row>
    <row r="12" spans="1:86" s="214" customFormat="1" ht="39" x14ac:dyDescent="0.15">
      <c r="A12" s="217" t="s">
        <v>8</v>
      </c>
      <c r="B12" s="217" t="s">
        <v>9</v>
      </c>
      <c r="C12" s="222" t="s">
        <v>481</v>
      </c>
      <c r="D12" s="222"/>
      <c r="E12" s="218">
        <v>40784</v>
      </c>
      <c r="F12" s="218"/>
      <c r="G12" s="214" t="s">
        <v>466</v>
      </c>
      <c r="K12" s="214" t="s">
        <v>482</v>
      </c>
      <c r="L12" s="214" t="s">
        <v>459</v>
      </c>
      <c r="O12" s="214" t="s">
        <v>483</v>
      </c>
      <c r="AN12" s="214" t="s">
        <v>484</v>
      </c>
      <c r="AO12" s="214" t="s">
        <v>485</v>
      </c>
    </row>
    <row r="13" spans="1:86" s="214" customFormat="1" ht="52" x14ac:dyDescent="0.15">
      <c r="A13" s="217" t="s">
        <v>352</v>
      </c>
      <c r="B13" s="217" t="s">
        <v>353</v>
      </c>
      <c r="C13" s="222" t="s">
        <v>611</v>
      </c>
      <c r="D13" s="222"/>
      <c r="E13" s="218">
        <v>40784</v>
      </c>
      <c r="F13" s="218">
        <v>40799</v>
      </c>
      <c r="G13" s="214" t="s">
        <v>458</v>
      </c>
      <c r="K13" s="214" t="s">
        <v>608</v>
      </c>
      <c r="L13" s="214" t="s">
        <v>459</v>
      </c>
      <c r="O13" s="214" t="s">
        <v>609</v>
      </c>
      <c r="S13" s="214" t="s">
        <v>612</v>
      </c>
      <c r="AS13" s="214" t="s">
        <v>613</v>
      </c>
    </row>
    <row r="14" spans="1:86" s="214" customFormat="1" ht="52" x14ac:dyDescent="0.15">
      <c r="A14" s="217" t="s">
        <v>354</v>
      </c>
      <c r="B14" s="217" t="s">
        <v>355</v>
      </c>
      <c r="C14" s="222" t="s">
        <v>611</v>
      </c>
      <c r="D14" s="222"/>
      <c r="E14" s="218">
        <v>40784</v>
      </c>
      <c r="F14" s="218">
        <v>40799</v>
      </c>
      <c r="G14" s="214" t="s">
        <v>458</v>
      </c>
      <c r="K14" s="214" t="s">
        <v>608</v>
      </c>
      <c r="L14" s="214" t="s">
        <v>459</v>
      </c>
      <c r="O14" s="214" t="s">
        <v>609</v>
      </c>
      <c r="S14" s="214" t="s">
        <v>612</v>
      </c>
      <c r="AS14" s="214" t="s">
        <v>613</v>
      </c>
    </row>
    <row r="15" spans="1:86" s="214" customFormat="1" ht="78" x14ac:dyDescent="0.15">
      <c r="A15" s="217" t="s">
        <v>356</v>
      </c>
      <c r="B15" s="217" t="s">
        <v>357</v>
      </c>
      <c r="C15" s="222" t="s">
        <v>16649</v>
      </c>
      <c r="D15" s="222"/>
      <c r="E15" s="218">
        <v>40781</v>
      </c>
      <c r="F15" s="218" t="s">
        <v>16648</v>
      </c>
      <c r="G15" s="214" t="s">
        <v>617</v>
      </c>
      <c r="K15" s="214" t="s">
        <v>618</v>
      </c>
      <c r="L15" s="214" t="s">
        <v>459</v>
      </c>
      <c r="O15" s="214" t="s">
        <v>619</v>
      </c>
      <c r="S15" s="214" t="s">
        <v>620</v>
      </c>
      <c r="Y15" s="214" t="s">
        <v>622</v>
      </c>
    </row>
    <row r="16" spans="1:86" s="214" customFormat="1" ht="52" x14ac:dyDescent="0.15">
      <c r="A16" s="217" t="s">
        <v>67</v>
      </c>
      <c r="B16" s="217" t="s">
        <v>8407</v>
      </c>
      <c r="C16" s="222" t="s">
        <v>491</v>
      </c>
      <c r="D16" s="222" t="s">
        <v>492</v>
      </c>
      <c r="E16" s="218">
        <v>40780</v>
      </c>
      <c r="F16" s="218">
        <v>40807</v>
      </c>
      <c r="S16" s="214" t="s">
        <v>8396</v>
      </c>
      <c r="BJ16" s="214" t="s">
        <v>8408</v>
      </c>
      <c r="BK16" s="214" t="s">
        <v>8409</v>
      </c>
      <c r="BL16" s="214" t="s">
        <v>8408</v>
      </c>
      <c r="BM16" s="214" t="s">
        <v>8410</v>
      </c>
      <c r="BN16" s="329" t="s">
        <v>8411</v>
      </c>
      <c r="BO16" s="329" t="s">
        <v>9646</v>
      </c>
    </row>
    <row r="17" spans="1:68" s="214" customFormat="1" ht="52" x14ac:dyDescent="0.15">
      <c r="A17" s="217" t="s">
        <v>71</v>
      </c>
      <c r="B17" s="217" t="s">
        <v>72</v>
      </c>
      <c r="C17" s="222" t="s">
        <v>491</v>
      </c>
      <c r="D17" s="222" t="s">
        <v>492</v>
      </c>
      <c r="E17" s="218">
        <v>40780</v>
      </c>
      <c r="F17" s="218">
        <v>40807</v>
      </c>
      <c r="S17" s="214" t="s">
        <v>8396</v>
      </c>
      <c r="BJ17" s="214" t="s">
        <v>8408</v>
      </c>
      <c r="BK17" s="214" t="s">
        <v>8409</v>
      </c>
      <c r="BL17" s="214" t="s">
        <v>8408</v>
      </c>
      <c r="BM17" s="214" t="s">
        <v>8410</v>
      </c>
      <c r="BN17" s="329" t="s">
        <v>8411</v>
      </c>
      <c r="BO17" s="329" t="s">
        <v>9646</v>
      </c>
    </row>
    <row r="18" spans="1:68" s="214" customFormat="1" ht="52" x14ac:dyDescent="0.15">
      <c r="A18" s="217" t="s">
        <v>358</v>
      </c>
      <c r="B18" s="217" t="s">
        <v>359</v>
      </c>
      <c r="C18" s="222" t="s">
        <v>486</v>
      </c>
      <c r="D18" s="222"/>
      <c r="E18" s="218">
        <v>40780</v>
      </c>
      <c r="F18" s="218">
        <v>40807</v>
      </c>
      <c r="S18" s="214" t="s">
        <v>8396</v>
      </c>
      <c r="BJ18" s="214" t="s">
        <v>487</v>
      </c>
      <c r="BK18" s="214" t="s">
        <v>488</v>
      </c>
      <c r="BL18" s="214" t="s">
        <v>487</v>
      </c>
      <c r="BM18" s="214" t="s">
        <v>489</v>
      </c>
      <c r="BN18" s="329" t="s">
        <v>490</v>
      </c>
      <c r="BO18" s="329" t="s">
        <v>9646</v>
      </c>
    </row>
    <row r="19" spans="1:68" s="214" customFormat="1" ht="26" x14ac:dyDescent="0.15">
      <c r="A19" s="217" t="s">
        <v>493</v>
      </c>
      <c r="B19" s="217" t="s">
        <v>494</v>
      </c>
      <c r="C19" s="222" t="s">
        <v>8915</v>
      </c>
      <c r="D19" s="217"/>
      <c r="E19" s="218">
        <v>40837</v>
      </c>
      <c r="F19" s="218">
        <v>40837</v>
      </c>
      <c r="G19" s="217" t="s">
        <v>495</v>
      </c>
      <c r="H19" s="217"/>
      <c r="I19" s="217"/>
      <c r="J19" s="217"/>
      <c r="K19" s="217" t="s">
        <v>496</v>
      </c>
      <c r="L19" s="217" t="s">
        <v>469</v>
      </c>
      <c r="M19" s="217"/>
      <c r="N19" s="217"/>
      <c r="O19" s="217" t="s">
        <v>8916</v>
      </c>
      <c r="P19" s="217"/>
      <c r="Q19" s="217"/>
      <c r="R19" s="217"/>
      <c r="S19" s="214" t="s">
        <v>479</v>
      </c>
      <c r="T19" s="217"/>
      <c r="U19" s="217"/>
      <c r="V19" s="217"/>
      <c r="W19" s="217"/>
      <c r="X19" s="217"/>
      <c r="Y19" s="217"/>
      <c r="Z19" s="217"/>
      <c r="AA19" s="217"/>
      <c r="AB19" s="217"/>
      <c r="AC19" s="217"/>
      <c r="AD19" s="217"/>
      <c r="AE19" s="217"/>
      <c r="AF19" s="217"/>
      <c r="AG19" s="217"/>
      <c r="AH19" s="214" t="s">
        <v>498</v>
      </c>
      <c r="AI19" s="214" t="s">
        <v>499</v>
      </c>
      <c r="AJ19" s="217"/>
      <c r="AK19" s="217"/>
      <c r="AL19" s="217"/>
      <c r="AM19" s="217"/>
      <c r="AN19" s="217"/>
      <c r="AO19" s="217"/>
      <c r="AP19" s="217"/>
      <c r="AQ19" s="217"/>
      <c r="AR19" s="217"/>
      <c r="AS19" s="217"/>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row>
    <row r="20" spans="1:68" s="214" customFormat="1" ht="39" x14ac:dyDescent="0.15">
      <c r="A20" s="217" t="s">
        <v>238</v>
      </c>
      <c r="B20" s="217" t="s">
        <v>239</v>
      </c>
      <c r="C20" s="222" t="s">
        <v>500</v>
      </c>
      <c r="D20" s="222"/>
      <c r="E20" s="218">
        <v>40781</v>
      </c>
      <c r="F20" s="218">
        <v>40801</v>
      </c>
      <c r="K20" s="214" t="s">
        <v>501</v>
      </c>
      <c r="L20" s="214" t="s">
        <v>459</v>
      </c>
      <c r="O20" s="214" t="s">
        <v>502</v>
      </c>
      <c r="U20" s="214" t="s">
        <v>504</v>
      </c>
    </row>
    <row r="21" spans="1:68" s="214" customFormat="1" ht="52" x14ac:dyDescent="0.15">
      <c r="A21" s="217" t="s">
        <v>189</v>
      </c>
      <c r="B21" s="217" t="s">
        <v>190</v>
      </c>
      <c r="C21" s="222" t="s">
        <v>505</v>
      </c>
      <c r="D21" s="222"/>
      <c r="E21" s="218">
        <v>40784</v>
      </c>
      <c r="F21" s="218">
        <v>40788</v>
      </c>
      <c r="G21" s="214" t="s">
        <v>506</v>
      </c>
      <c r="K21" s="214" t="s">
        <v>458</v>
      </c>
      <c r="L21" s="214" t="s">
        <v>459</v>
      </c>
      <c r="O21" s="214" t="s">
        <v>507</v>
      </c>
      <c r="S21" s="214" t="s">
        <v>8495</v>
      </c>
      <c r="U21" s="214" t="s">
        <v>9614</v>
      </c>
      <c r="AJ21" s="214" t="s">
        <v>731</v>
      </c>
      <c r="BM21" s="222"/>
    </row>
    <row r="22" spans="1:68" s="214" customFormat="1" ht="39" x14ac:dyDescent="0.15">
      <c r="A22" s="217" t="s">
        <v>188</v>
      </c>
      <c r="B22" s="217" t="s">
        <v>187</v>
      </c>
      <c r="C22" s="222" t="s">
        <v>505</v>
      </c>
      <c r="D22" s="222"/>
      <c r="E22" s="218">
        <v>40781</v>
      </c>
      <c r="F22" s="218">
        <v>40788</v>
      </c>
      <c r="G22" s="214" t="s">
        <v>509</v>
      </c>
      <c r="K22" s="214" t="s">
        <v>458</v>
      </c>
      <c r="L22" s="214" t="s">
        <v>459</v>
      </c>
      <c r="O22" s="214" t="s">
        <v>507</v>
      </c>
      <c r="S22" s="214" t="s">
        <v>8495</v>
      </c>
      <c r="U22" s="214" t="s">
        <v>9614</v>
      </c>
      <c r="AJ22" s="214" t="s">
        <v>9613</v>
      </c>
      <c r="BM22" s="222"/>
    </row>
    <row r="23" spans="1:68" s="214" customFormat="1" ht="39" x14ac:dyDescent="0.15">
      <c r="A23" s="217" t="s">
        <v>9205</v>
      </c>
      <c r="B23" s="217" t="s">
        <v>187</v>
      </c>
      <c r="C23" s="222" t="s">
        <v>511</v>
      </c>
      <c r="D23" s="222"/>
      <c r="E23" s="218">
        <v>40781</v>
      </c>
      <c r="F23" s="218">
        <v>40801</v>
      </c>
      <c r="G23" s="214" t="s">
        <v>509</v>
      </c>
      <c r="K23" s="214" t="s">
        <v>467</v>
      </c>
      <c r="O23" s="214" t="s">
        <v>507</v>
      </c>
      <c r="S23" s="214" t="s">
        <v>8495</v>
      </c>
      <c r="T23" s="214" t="s">
        <v>512</v>
      </c>
      <c r="U23" s="214" t="s">
        <v>513</v>
      </c>
    </row>
    <row r="24" spans="1:68" s="214" customFormat="1" ht="39" x14ac:dyDescent="0.15">
      <c r="A24" s="217" t="s">
        <v>514</v>
      </c>
      <c r="B24" s="217" t="s">
        <v>515</v>
      </c>
      <c r="C24" s="222" t="s">
        <v>516</v>
      </c>
      <c r="D24" s="222" t="s">
        <v>11650</v>
      </c>
      <c r="E24" s="218">
        <v>40821</v>
      </c>
      <c r="F24" s="218">
        <v>41754</v>
      </c>
      <c r="G24" s="214" t="s">
        <v>538</v>
      </c>
      <c r="K24" s="214" t="s">
        <v>458</v>
      </c>
      <c r="L24" s="214" t="s">
        <v>469</v>
      </c>
      <c r="O24" s="214" t="s">
        <v>644</v>
      </c>
      <c r="AM24" s="214" t="s">
        <v>517</v>
      </c>
    </row>
    <row r="25" spans="1:68" s="214" customFormat="1" ht="13" x14ac:dyDescent="0.15">
      <c r="A25" s="217" t="s">
        <v>518</v>
      </c>
      <c r="B25" s="217" t="s">
        <v>519</v>
      </c>
      <c r="C25" s="222" t="s">
        <v>450</v>
      </c>
      <c r="D25" s="222"/>
      <c r="E25" s="218">
        <v>40847</v>
      </c>
      <c r="F25" s="218">
        <v>40847</v>
      </c>
      <c r="G25" s="214" t="s">
        <v>520</v>
      </c>
      <c r="K25" s="214" t="s">
        <v>521</v>
      </c>
      <c r="L25" s="214" t="s">
        <v>453</v>
      </c>
      <c r="N25" s="222"/>
      <c r="O25" s="214" t="s">
        <v>522</v>
      </c>
      <c r="AN25" s="214" t="s">
        <v>455</v>
      </c>
      <c r="AO25" s="214" t="s">
        <v>456</v>
      </c>
      <c r="BC25" s="214" t="s">
        <v>457</v>
      </c>
      <c r="BM25" s="222"/>
    </row>
    <row r="26" spans="1:68" s="214" customFormat="1" ht="26" x14ac:dyDescent="0.15">
      <c r="A26" s="217" t="s">
        <v>92</v>
      </c>
      <c r="B26" s="217" t="s">
        <v>93</v>
      </c>
      <c r="C26" s="217" t="s">
        <v>523</v>
      </c>
      <c r="D26" s="222" t="s">
        <v>524</v>
      </c>
      <c r="E26" s="218">
        <v>40780</v>
      </c>
      <c r="F26" s="218">
        <v>40801</v>
      </c>
      <c r="G26" s="214" t="s">
        <v>451</v>
      </c>
      <c r="K26" s="214" t="s">
        <v>482</v>
      </c>
      <c r="L26" s="214" t="s">
        <v>469</v>
      </c>
      <c r="O26" s="214" t="s">
        <v>525</v>
      </c>
      <c r="AE26" s="214" t="s">
        <v>526</v>
      </c>
    </row>
    <row r="27" spans="1:68" s="214" customFormat="1" ht="26" x14ac:dyDescent="0.15">
      <c r="A27" s="217" t="s">
        <v>527</v>
      </c>
      <c r="B27" s="217" t="s">
        <v>528</v>
      </c>
      <c r="C27" s="222" t="s">
        <v>529</v>
      </c>
      <c r="D27" s="222"/>
      <c r="E27" s="218">
        <v>40842</v>
      </c>
      <c r="F27" s="217"/>
      <c r="G27" s="214" t="s">
        <v>495</v>
      </c>
      <c r="K27" s="214" t="s">
        <v>496</v>
      </c>
      <c r="N27" s="222"/>
      <c r="O27" s="214" t="s">
        <v>530</v>
      </c>
      <c r="AI27" s="214" t="s">
        <v>531</v>
      </c>
      <c r="BM27" s="222"/>
    </row>
    <row r="28" spans="1:68" s="214" customFormat="1" ht="26" x14ac:dyDescent="0.15">
      <c r="A28" s="217" t="s">
        <v>532</v>
      </c>
      <c r="B28" s="265" t="s">
        <v>533</v>
      </c>
      <c r="C28" s="222" t="s">
        <v>529</v>
      </c>
      <c r="D28" s="222"/>
      <c r="E28" s="218">
        <v>40844</v>
      </c>
      <c r="F28" s="218">
        <v>40844</v>
      </c>
      <c r="G28" s="214" t="s">
        <v>495</v>
      </c>
      <c r="K28" s="214" t="s">
        <v>496</v>
      </c>
      <c r="N28" s="222"/>
      <c r="O28" s="214" t="s">
        <v>530</v>
      </c>
      <c r="AI28" s="214" t="s">
        <v>531</v>
      </c>
      <c r="BM28" s="222"/>
    </row>
    <row r="29" spans="1:68" s="214" customFormat="1" ht="13" x14ac:dyDescent="0.15">
      <c r="A29" s="319" t="s">
        <v>534</v>
      </c>
      <c r="B29" s="319" t="s">
        <v>535</v>
      </c>
      <c r="C29" s="222" t="s">
        <v>450</v>
      </c>
      <c r="D29" s="220" t="s">
        <v>10244</v>
      </c>
      <c r="E29" s="218">
        <v>40854</v>
      </c>
      <c r="F29" s="218">
        <v>40854</v>
      </c>
      <c r="G29" s="214" t="s">
        <v>520</v>
      </c>
      <c r="K29" s="214" t="s">
        <v>521</v>
      </c>
      <c r="L29" s="214" t="s">
        <v>453</v>
      </c>
      <c r="N29" s="222"/>
      <c r="O29" s="214" t="s">
        <v>522</v>
      </c>
      <c r="AM29" s="214" t="s">
        <v>455</v>
      </c>
      <c r="BM29" s="222"/>
    </row>
    <row r="30" spans="1:68" s="214" customFormat="1" ht="52" x14ac:dyDescent="0.15">
      <c r="A30" s="217" t="s">
        <v>103</v>
      </c>
      <c r="B30" s="217" t="s">
        <v>12252</v>
      </c>
      <c r="C30" s="222" t="s">
        <v>536</v>
      </c>
      <c r="D30" s="222" t="s">
        <v>12257</v>
      </c>
      <c r="E30" s="218">
        <v>40784</v>
      </c>
      <c r="F30" s="218">
        <v>41831</v>
      </c>
      <c r="K30" s="214" t="s">
        <v>12253</v>
      </c>
      <c r="O30" s="214" t="s">
        <v>12254</v>
      </c>
      <c r="S30" s="214" t="s">
        <v>12256</v>
      </c>
      <c r="AS30" s="214" t="s">
        <v>12255</v>
      </c>
    </row>
    <row r="31" spans="1:68" s="214" customFormat="1" ht="52" x14ac:dyDescent="0.15">
      <c r="A31" s="217" t="s">
        <v>128</v>
      </c>
      <c r="B31" s="217" t="s">
        <v>129</v>
      </c>
      <c r="C31" s="222" t="s">
        <v>537</v>
      </c>
      <c r="D31" s="222"/>
      <c r="E31" s="218">
        <v>40994</v>
      </c>
      <c r="F31" s="218">
        <v>40994</v>
      </c>
      <c r="G31" s="214" t="s">
        <v>538</v>
      </c>
      <c r="K31" s="214" t="s">
        <v>539</v>
      </c>
      <c r="L31" s="214" t="s">
        <v>459</v>
      </c>
      <c r="O31" s="214" t="s">
        <v>540</v>
      </c>
      <c r="P31" s="214" t="s">
        <v>541</v>
      </c>
      <c r="R31" s="214" t="s">
        <v>542</v>
      </c>
      <c r="BM31" s="222"/>
    </row>
    <row r="32" spans="1:68" s="214" customFormat="1" ht="52" x14ac:dyDescent="0.15">
      <c r="A32" s="217" t="s">
        <v>143</v>
      </c>
      <c r="B32" s="217" t="s">
        <v>144</v>
      </c>
      <c r="C32" s="222" t="s">
        <v>543</v>
      </c>
      <c r="D32" s="222"/>
      <c r="E32" s="218">
        <v>40784</v>
      </c>
      <c r="F32" s="218">
        <v>40801</v>
      </c>
      <c r="G32" s="214" t="s">
        <v>538</v>
      </c>
      <c r="K32" s="214" t="s">
        <v>539</v>
      </c>
      <c r="L32" s="214" t="s">
        <v>459</v>
      </c>
      <c r="O32" s="214" t="s">
        <v>540</v>
      </c>
      <c r="P32" s="214" t="s">
        <v>541</v>
      </c>
      <c r="R32" s="214" t="s">
        <v>542</v>
      </c>
      <c r="AN32" s="214" t="s">
        <v>544</v>
      </c>
      <c r="BM32" s="222"/>
    </row>
    <row r="33" spans="1:65" s="214" customFormat="1" ht="26" x14ac:dyDescent="0.15">
      <c r="A33" s="217" t="s">
        <v>545</v>
      </c>
      <c r="B33" s="265" t="s">
        <v>546</v>
      </c>
      <c r="C33" s="222" t="s">
        <v>7777</v>
      </c>
      <c r="D33" s="222"/>
      <c r="E33" s="218">
        <v>41110</v>
      </c>
      <c r="F33" s="218">
        <v>41110</v>
      </c>
      <c r="G33" s="214" t="s">
        <v>495</v>
      </c>
      <c r="K33" s="214" t="s">
        <v>496</v>
      </c>
      <c r="L33" s="214" t="s">
        <v>469</v>
      </c>
      <c r="N33" s="222"/>
      <c r="O33" s="214" t="s">
        <v>547</v>
      </c>
      <c r="AH33" s="214" t="s">
        <v>498</v>
      </c>
      <c r="AI33" s="214" t="s">
        <v>499</v>
      </c>
      <c r="BM33" s="222"/>
    </row>
    <row r="34" spans="1:65" s="214" customFormat="1" ht="13" x14ac:dyDescent="0.15">
      <c r="A34" s="217" t="s">
        <v>38</v>
      </c>
      <c r="B34" s="217" t="s">
        <v>39</v>
      </c>
      <c r="C34" s="222" t="s">
        <v>450</v>
      </c>
      <c r="D34" s="222"/>
      <c r="E34" s="218">
        <v>40780</v>
      </c>
      <c r="F34" s="218">
        <v>40807</v>
      </c>
      <c r="G34" s="214" t="s">
        <v>520</v>
      </c>
      <c r="K34" s="214" t="s">
        <v>521</v>
      </c>
      <c r="L34" s="214" t="s">
        <v>453</v>
      </c>
      <c r="O34" s="214" t="s">
        <v>454</v>
      </c>
      <c r="AN34" s="214" t="s">
        <v>455</v>
      </c>
      <c r="AO34" s="214" t="s">
        <v>456</v>
      </c>
      <c r="BC34" s="214" t="s">
        <v>457</v>
      </c>
    </row>
    <row r="35" spans="1:65" s="214" customFormat="1" ht="13" x14ac:dyDescent="0.15">
      <c r="A35" s="319" t="s">
        <v>36</v>
      </c>
      <c r="B35" s="319" t="s">
        <v>37</v>
      </c>
      <c r="C35" s="222" t="s">
        <v>450</v>
      </c>
      <c r="D35" s="220" t="s">
        <v>10244</v>
      </c>
      <c r="E35" s="218">
        <v>40780</v>
      </c>
      <c r="F35" s="218">
        <v>40805</v>
      </c>
      <c r="G35" s="214" t="s">
        <v>520</v>
      </c>
      <c r="K35" s="214" t="s">
        <v>521</v>
      </c>
      <c r="L35" s="214" t="s">
        <v>453</v>
      </c>
      <c r="O35" s="214" t="s">
        <v>454</v>
      </c>
      <c r="AN35" s="214" t="s">
        <v>455</v>
      </c>
      <c r="AO35" s="214" t="s">
        <v>456</v>
      </c>
      <c r="BC35" s="214" t="s">
        <v>457</v>
      </c>
    </row>
    <row r="36" spans="1:65" s="214" customFormat="1" ht="39" x14ac:dyDescent="0.15">
      <c r="A36" s="217" t="s">
        <v>236</v>
      </c>
      <c r="B36" s="217" t="s">
        <v>12299</v>
      </c>
      <c r="C36" s="222" t="s">
        <v>549</v>
      </c>
      <c r="D36" s="222" t="s">
        <v>12180</v>
      </c>
      <c r="E36" s="218">
        <v>40781</v>
      </c>
      <c r="F36" s="218">
        <v>42829</v>
      </c>
      <c r="G36" s="214" t="s">
        <v>509</v>
      </c>
      <c r="K36" s="214" t="s">
        <v>458</v>
      </c>
      <c r="L36" s="214" t="s">
        <v>459</v>
      </c>
      <c r="O36" s="214" t="s">
        <v>550</v>
      </c>
      <c r="U36" s="214" t="s">
        <v>17149</v>
      </c>
      <c r="AJ36" s="214" t="s">
        <v>17017</v>
      </c>
      <c r="BM36" s="222"/>
    </row>
    <row r="37" spans="1:65" s="214" customFormat="1" ht="39" x14ac:dyDescent="0.15">
      <c r="A37" s="217" t="s">
        <v>169</v>
      </c>
      <c r="B37" s="217" t="s">
        <v>170</v>
      </c>
      <c r="C37" s="222" t="s">
        <v>7972</v>
      </c>
      <c r="D37" s="222"/>
      <c r="E37" s="218">
        <v>41128</v>
      </c>
      <c r="F37" s="218">
        <v>41128</v>
      </c>
      <c r="G37" s="214" t="s">
        <v>552</v>
      </c>
      <c r="K37" s="214" t="s">
        <v>539</v>
      </c>
      <c r="L37" s="214" t="s">
        <v>459</v>
      </c>
      <c r="O37" s="214" t="s">
        <v>459</v>
      </c>
      <c r="U37" s="214" t="s">
        <v>7973</v>
      </c>
      <c r="BM37" s="222"/>
    </row>
    <row r="38" spans="1:65" s="214" customFormat="1" ht="26" x14ac:dyDescent="0.15">
      <c r="A38" s="217" t="s">
        <v>100</v>
      </c>
      <c r="B38" s="217" t="s">
        <v>101</v>
      </c>
      <c r="C38" s="217" t="s">
        <v>523</v>
      </c>
      <c r="D38" s="217"/>
      <c r="E38" s="218">
        <v>40781</v>
      </c>
      <c r="F38" s="218">
        <v>40788</v>
      </c>
      <c r="G38" s="214" t="s">
        <v>451</v>
      </c>
      <c r="K38" s="214" t="s">
        <v>482</v>
      </c>
      <c r="L38" s="214" t="s">
        <v>469</v>
      </c>
      <c r="O38" s="214" t="s">
        <v>525</v>
      </c>
      <c r="AE38" s="214" t="s">
        <v>526</v>
      </c>
    </row>
    <row r="39" spans="1:65" s="214" customFormat="1" ht="26" x14ac:dyDescent="0.15">
      <c r="A39" s="217" t="s">
        <v>94</v>
      </c>
      <c r="B39" s="217" t="s">
        <v>95</v>
      </c>
      <c r="C39" s="217" t="s">
        <v>523</v>
      </c>
      <c r="D39" s="217"/>
      <c r="E39" s="218">
        <v>40781</v>
      </c>
      <c r="F39" s="218">
        <v>40788</v>
      </c>
      <c r="G39" s="214" t="s">
        <v>451</v>
      </c>
      <c r="K39" s="214" t="s">
        <v>482</v>
      </c>
      <c r="L39" s="214" t="s">
        <v>469</v>
      </c>
      <c r="O39" s="214" t="s">
        <v>525</v>
      </c>
      <c r="AE39" s="214" t="s">
        <v>526</v>
      </c>
    </row>
    <row r="40" spans="1:65" s="214" customFormat="1" ht="52" x14ac:dyDescent="0.15">
      <c r="A40" s="217" t="s">
        <v>196</v>
      </c>
      <c r="B40" s="217" t="s">
        <v>197</v>
      </c>
      <c r="C40" s="222" t="s">
        <v>553</v>
      </c>
      <c r="D40" s="222" t="s">
        <v>554</v>
      </c>
      <c r="E40" s="218">
        <v>40779</v>
      </c>
      <c r="F40" s="218">
        <v>40805</v>
      </c>
      <c r="L40" s="214" t="s">
        <v>459</v>
      </c>
      <c r="N40" s="214" t="s">
        <v>555</v>
      </c>
      <c r="O40" s="214" t="s">
        <v>556</v>
      </c>
      <c r="Z40" s="214" t="s">
        <v>557</v>
      </c>
      <c r="BM40" s="222"/>
    </row>
    <row r="41" spans="1:65" s="214" customFormat="1" ht="65" x14ac:dyDescent="0.15">
      <c r="A41" s="217" t="s">
        <v>314</v>
      </c>
      <c r="B41" s="217" t="s">
        <v>12387</v>
      </c>
      <c r="C41" s="222" t="s">
        <v>558</v>
      </c>
      <c r="D41" s="222" t="s">
        <v>12138</v>
      </c>
      <c r="E41" s="218">
        <v>40773</v>
      </c>
      <c r="F41" s="218">
        <v>41843</v>
      </c>
      <c r="N41" s="214" t="s">
        <v>12388</v>
      </c>
      <c r="O41" s="214" t="s">
        <v>12389</v>
      </c>
      <c r="AA41" s="214" t="s">
        <v>565</v>
      </c>
      <c r="AB41" s="214" t="s">
        <v>566</v>
      </c>
    </row>
    <row r="42" spans="1:65" s="214" customFormat="1" ht="65" x14ac:dyDescent="0.15">
      <c r="A42" s="217" t="s">
        <v>292</v>
      </c>
      <c r="B42" s="217" t="s">
        <v>12237</v>
      </c>
      <c r="C42" s="222" t="s">
        <v>558</v>
      </c>
      <c r="D42" s="222" t="s">
        <v>12186</v>
      </c>
      <c r="E42" s="218">
        <v>40773</v>
      </c>
      <c r="F42" s="218">
        <v>41830</v>
      </c>
      <c r="N42" s="214" t="s">
        <v>12184</v>
      </c>
      <c r="O42" s="214" t="s">
        <v>12185</v>
      </c>
      <c r="AA42" s="214" t="s">
        <v>565</v>
      </c>
      <c r="AB42" s="214" t="s">
        <v>566</v>
      </c>
    </row>
    <row r="43" spans="1:65" s="214" customFormat="1" ht="39" x14ac:dyDescent="0.15">
      <c r="A43" s="217" t="s">
        <v>225</v>
      </c>
      <c r="B43" s="217" t="s">
        <v>12075</v>
      </c>
      <c r="C43" s="222" t="s">
        <v>560</v>
      </c>
      <c r="D43" s="222" t="s">
        <v>14969</v>
      </c>
      <c r="E43" s="218">
        <v>40779</v>
      </c>
      <c r="F43" s="218">
        <v>42577</v>
      </c>
      <c r="L43" s="214" t="s">
        <v>469</v>
      </c>
      <c r="N43" s="214" t="s">
        <v>561</v>
      </c>
      <c r="O43" s="214" t="s">
        <v>12074</v>
      </c>
      <c r="Z43" s="214" t="s">
        <v>15933</v>
      </c>
      <c r="BM43" s="222"/>
    </row>
    <row r="44" spans="1:65" s="214" customFormat="1" ht="39" x14ac:dyDescent="0.15">
      <c r="A44" s="217" t="s">
        <v>258</v>
      </c>
      <c r="B44" s="217" t="s">
        <v>15932</v>
      </c>
      <c r="C44" s="222" t="s">
        <v>560</v>
      </c>
      <c r="D44" s="222" t="s">
        <v>12076</v>
      </c>
      <c r="E44" s="218">
        <v>40779</v>
      </c>
      <c r="F44" s="218">
        <v>42577</v>
      </c>
      <c r="L44" s="214" t="s">
        <v>469</v>
      </c>
      <c r="N44" s="214" t="s">
        <v>563</v>
      </c>
      <c r="O44" s="214" t="s">
        <v>562</v>
      </c>
      <c r="Z44" s="214" t="s">
        <v>15933</v>
      </c>
    </row>
    <row r="45" spans="1:65" s="214" customFormat="1" ht="52" x14ac:dyDescent="0.15">
      <c r="A45" s="217" t="s">
        <v>247</v>
      </c>
      <c r="B45" s="217" t="s">
        <v>248</v>
      </c>
      <c r="C45" s="222" t="s">
        <v>558</v>
      </c>
      <c r="D45" s="222"/>
      <c r="E45" s="218">
        <v>40773</v>
      </c>
      <c r="F45" s="218">
        <v>40802</v>
      </c>
      <c r="L45" s="214" t="s">
        <v>469</v>
      </c>
      <c r="N45" s="214" t="s">
        <v>564</v>
      </c>
      <c r="O45" s="214" t="s">
        <v>559</v>
      </c>
      <c r="AA45" s="214" t="s">
        <v>565</v>
      </c>
      <c r="AB45" s="214" t="s">
        <v>566</v>
      </c>
    </row>
    <row r="46" spans="1:65" s="214" customFormat="1" ht="26" x14ac:dyDescent="0.15">
      <c r="A46" s="217" t="s">
        <v>567</v>
      </c>
      <c r="B46" s="217" t="s">
        <v>16719</v>
      </c>
      <c r="C46" s="222" t="s">
        <v>568</v>
      </c>
      <c r="D46" s="222" t="s">
        <v>14969</v>
      </c>
      <c r="E46" s="218">
        <v>40821</v>
      </c>
      <c r="F46" s="218">
        <v>42751</v>
      </c>
      <c r="G46" s="214" t="s">
        <v>475</v>
      </c>
      <c r="K46" s="214" t="s">
        <v>475</v>
      </c>
      <c r="L46" s="214" t="s">
        <v>475</v>
      </c>
      <c r="O46" s="214" t="s">
        <v>475</v>
      </c>
      <c r="Z46" s="214" t="s">
        <v>569</v>
      </c>
    </row>
    <row r="47" spans="1:65" s="214" customFormat="1" ht="39" x14ac:dyDescent="0.15">
      <c r="A47" s="217" t="s">
        <v>570</v>
      </c>
      <c r="B47" s="217" t="s">
        <v>571</v>
      </c>
      <c r="C47" s="222" t="s">
        <v>572</v>
      </c>
      <c r="D47" s="222"/>
      <c r="E47" s="218">
        <v>40840</v>
      </c>
      <c r="F47" s="218">
        <v>40840</v>
      </c>
      <c r="G47" s="214" t="s">
        <v>538</v>
      </c>
      <c r="K47" s="214" t="s">
        <v>573</v>
      </c>
      <c r="L47" s="214" t="s">
        <v>459</v>
      </c>
      <c r="O47" s="214" t="s">
        <v>574</v>
      </c>
      <c r="U47" s="214" t="s">
        <v>513</v>
      </c>
      <c r="AJ47" s="214" t="s">
        <v>512</v>
      </c>
    </row>
    <row r="48" spans="1:65" s="214" customFormat="1" ht="26" x14ac:dyDescent="0.15">
      <c r="A48" s="217" t="s">
        <v>576</v>
      </c>
      <c r="B48" s="265" t="s">
        <v>577</v>
      </c>
      <c r="C48" s="222" t="s">
        <v>572</v>
      </c>
      <c r="D48" s="222"/>
      <c r="E48" s="218">
        <v>40844</v>
      </c>
      <c r="F48" s="218">
        <v>40844</v>
      </c>
      <c r="G48" s="214" t="s">
        <v>578</v>
      </c>
      <c r="K48" s="214" t="s">
        <v>579</v>
      </c>
      <c r="L48" s="214" t="s">
        <v>469</v>
      </c>
      <c r="N48" s="222"/>
      <c r="O48" s="214" t="s">
        <v>574</v>
      </c>
      <c r="S48" s="214" t="s">
        <v>8495</v>
      </c>
      <c r="U48" s="214" t="s">
        <v>513</v>
      </c>
      <c r="AJ48" s="214" t="s">
        <v>512</v>
      </c>
      <c r="BM48" s="222"/>
    </row>
    <row r="49" spans="1:67" s="214" customFormat="1" ht="39" x14ac:dyDescent="0.15">
      <c r="A49" s="217" t="s">
        <v>338</v>
      </c>
      <c r="B49" s="217" t="s">
        <v>339</v>
      </c>
      <c r="C49" s="222" t="s">
        <v>580</v>
      </c>
      <c r="D49" s="222"/>
      <c r="E49" s="218">
        <v>40781</v>
      </c>
      <c r="F49" s="218">
        <v>40801</v>
      </c>
      <c r="G49" s="214" t="s">
        <v>509</v>
      </c>
      <c r="K49" s="214" t="s">
        <v>458</v>
      </c>
      <c r="L49" s="214" t="s">
        <v>459</v>
      </c>
      <c r="O49" s="214" t="s">
        <v>502</v>
      </c>
      <c r="U49" s="214" t="s">
        <v>504</v>
      </c>
      <c r="AH49" s="214" t="s">
        <v>581</v>
      </c>
      <c r="AI49" s="214" t="s">
        <v>582</v>
      </c>
    </row>
    <row r="50" spans="1:67" s="214" customFormat="1" ht="26" x14ac:dyDescent="0.15">
      <c r="A50" s="217" t="s">
        <v>583</v>
      </c>
      <c r="B50" s="217" t="s">
        <v>584</v>
      </c>
      <c r="C50" s="222" t="s">
        <v>529</v>
      </c>
      <c r="D50" s="222"/>
      <c r="E50" s="218">
        <v>40844</v>
      </c>
      <c r="F50" s="217"/>
      <c r="G50" s="214" t="s">
        <v>495</v>
      </c>
      <c r="K50" s="214" t="s">
        <v>496</v>
      </c>
      <c r="N50" s="222"/>
      <c r="O50" s="214" t="s">
        <v>530</v>
      </c>
      <c r="AH50" s="217"/>
      <c r="AI50" s="214" t="s">
        <v>531</v>
      </c>
      <c r="BM50" s="222"/>
    </row>
    <row r="51" spans="1:67" s="214" customFormat="1" ht="26" x14ac:dyDescent="0.15">
      <c r="A51" s="217" t="s">
        <v>65</v>
      </c>
      <c r="B51" s="217" t="s">
        <v>66</v>
      </c>
      <c r="C51" s="222" t="s">
        <v>585</v>
      </c>
      <c r="D51" s="222"/>
      <c r="E51" s="218">
        <v>40780</v>
      </c>
      <c r="F51" s="218">
        <v>40801</v>
      </c>
      <c r="G51" s="214" t="s">
        <v>451</v>
      </c>
      <c r="K51" s="214" t="s">
        <v>482</v>
      </c>
      <c r="L51" s="214" t="s">
        <v>469</v>
      </c>
      <c r="O51" s="214" t="s">
        <v>525</v>
      </c>
      <c r="AE51" s="214" t="s">
        <v>796</v>
      </c>
    </row>
    <row r="52" spans="1:67" s="214" customFormat="1" ht="39" x14ac:dyDescent="0.15">
      <c r="A52" s="217" t="s">
        <v>79</v>
      </c>
      <c r="B52" s="217" t="s">
        <v>80</v>
      </c>
      <c r="C52" s="217" t="s">
        <v>523</v>
      </c>
      <c r="D52" s="217" t="s">
        <v>586</v>
      </c>
      <c r="E52" s="218">
        <v>40780</v>
      </c>
      <c r="F52" s="218">
        <v>40788</v>
      </c>
      <c r="G52" s="214" t="s">
        <v>451</v>
      </c>
      <c r="K52" s="214" t="s">
        <v>482</v>
      </c>
      <c r="L52" s="214" t="s">
        <v>469</v>
      </c>
      <c r="O52" s="214" t="s">
        <v>525</v>
      </c>
      <c r="AE52" s="214" t="s">
        <v>526</v>
      </c>
    </row>
    <row r="53" spans="1:67" s="214" customFormat="1" ht="39" x14ac:dyDescent="0.15">
      <c r="A53" s="217" t="s">
        <v>98</v>
      </c>
      <c r="B53" s="217" t="s">
        <v>99</v>
      </c>
      <c r="C53" s="217" t="s">
        <v>523</v>
      </c>
      <c r="D53" s="222" t="s">
        <v>586</v>
      </c>
      <c r="E53" s="218">
        <v>40780</v>
      </c>
      <c r="F53" s="218">
        <v>40788</v>
      </c>
      <c r="G53" s="214" t="s">
        <v>451</v>
      </c>
      <c r="K53" s="214" t="s">
        <v>482</v>
      </c>
      <c r="L53" s="214" t="s">
        <v>469</v>
      </c>
      <c r="O53" s="214" t="s">
        <v>525</v>
      </c>
      <c r="AE53" s="214" t="s">
        <v>526</v>
      </c>
    </row>
    <row r="54" spans="1:67" s="214" customFormat="1" ht="39" x14ac:dyDescent="0.15">
      <c r="A54" s="217" t="s">
        <v>90</v>
      </c>
      <c r="B54" s="217" t="s">
        <v>91</v>
      </c>
      <c r="C54" s="217" t="s">
        <v>523</v>
      </c>
      <c r="D54" s="222" t="s">
        <v>586</v>
      </c>
      <c r="E54" s="218">
        <v>40780</v>
      </c>
      <c r="F54" s="218">
        <v>40788</v>
      </c>
      <c r="G54" s="214" t="s">
        <v>451</v>
      </c>
      <c r="K54" s="214" t="s">
        <v>482</v>
      </c>
      <c r="L54" s="214" t="s">
        <v>469</v>
      </c>
      <c r="O54" s="214" t="s">
        <v>525</v>
      </c>
      <c r="AE54" s="214" t="s">
        <v>526</v>
      </c>
    </row>
    <row r="55" spans="1:67" s="214" customFormat="1" ht="26" x14ac:dyDescent="0.15">
      <c r="A55" s="217" t="s">
        <v>75</v>
      </c>
      <c r="B55" s="217" t="s">
        <v>76</v>
      </c>
      <c r="C55" s="217" t="s">
        <v>523</v>
      </c>
      <c r="D55" s="217"/>
      <c r="E55" s="218">
        <v>40780</v>
      </c>
      <c r="F55" s="218">
        <v>40801</v>
      </c>
      <c r="G55" s="214" t="s">
        <v>451</v>
      </c>
      <c r="K55" s="214" t="s">
        <v>482</v>
      </c>
      <c r="L55" s="214" t="s">
        <v>469</v>
      </c>
      <c r="O55" s="214" t="s">
        <v>525</v>
      </c>
      <c r="AE55" s="214" t="s">
        <v>526</v>
      </c>
    </row>
    <row r="56" spans="1:67" s="214" customFormat="1" ht="39" x14ac:dyDescent="0.15">
      <c r="A56" s="217" t="s">
        <v>77</v>
      </c>
      <c r="B56" s="217" t="s">
        <v>78</v>
      </c>
      <c r="C56" s="217" t="s">
        <v>523</v>
      </c>
      <c r="D56" s="217" t="s">
        <v>586</v>
      </c>
      <c r="E56" s="218">
        <v>40780</v>
      </c>
      <c r="F56" s="218">
        <v>40788</v>
      </c>
      <c r="G56" s="214" t="s">
        <v>451</v>
      </c>
      <c r="K56" s="214" t="s">
        <v>482</v>
      </c>
      <c r="L56" s="214" t="s">
        <v>469</v>
      </c>
      <c r="O56" s="214" t="s">
        <v>525</v>
      </c>
      <c r="AE56" s="214" t="s">
        <v>526</v>
      </c>
    </row>
    <row r="57" spans="1:67" s="214" customFormat="1" ht="52" x14ac:dyDescent="0.15">
      <c r="A57" s="217" t="s">
        <v>587</v>
      </c>
      <c r="B57" s="265" t="s">
        <v>588</v>
      </c>
      <c r="C57" s="222" t="s">
        <v>20710</v>
      </c>
      <c r="D57" s="222" t="s">
        <v>12618</v>
      </c>
      <c r="E57" s="218">
        <v>40850</v>
      </c>
      <c r="F57" s="218">
        <v>43686</v>
      </c>
      <c r="G57" s="214" t="s">
        <v>589</v>
      </c>
      <c r="K57" s="214" t="s">
        <v>590</v>
      </c>
      <c r="L57" s="214" t="s">
        <v>453</v>
      </c>
      <c r="N57" s="222"/>
      <c r="O57" s="214" t="s">
        <v>465</v>
      </c>
      <c r="AE57" s="214" t="s">
        <v>20711</v>
      </c>
      <c r="BM57" s="222"/>
    </row>
    <row r="58" spans="1:67" s="214" customFormat="1" ht="13" x14ac:dyDescent="0.15">
      <c r="A58" s="217" t="s">
        <v>591</v>
      </c>
      <c r="B58" s="217" t="s">
        <v>592</v>
      </c>
      <c r="C58" s="222" t="s">
        <v>585</v>
      </c>
      <c r="D58" s="222"/>
      <c r="E58" s="218">
        <v>41443</v>
      </c>
      <c r="F58" s="218">
        <v>41443</v>
      </c>
      <c r="G58" s="214" t="s">
        <v>589</v>
      </c>
      <c r="K58" s="214" t="s">
        <v>594</v>
      </c>
      <c r="L58" s="214" t="s">
        <v>453</v>
      </c>
      <c r="N58" s="222"/>
      <c r="O58" s="214" t="s">
        <v>465</v>
      </c>
      <c r="AE58" s="214" t="s">
        <v>796</v>
      </c>
      <c r="BM58" s="222"/>
    </row>
    <row r="59" spans="1:67" s="214" customFormat="1" ht="26" x14ac:dyDescent="0.15">
      <c r="A59" s="217" t="s">
        <v>595</v>
      </c>
      <c r="B59" s="265" t="s">
        <v>592</v>
      </c>
      <c r="C59" s="222" t="s">
        <v>585</v>
      </c>
      <c r="D59" s="222" t="s">
        <v>12180</v>
      </c>
      <c r="E59" s="218">
        <v>41463</v>
      </c>
      <c r="F59" s="218">
        <v>42782</v>
      </c>
      <c r="G59" s="214" t="s">
        <v>589</v>
      </c>
      <c r="K59" s="214" t="s">
        <v>590</v>
      </c>
      <c r="L59" s="214" t="s">
        <v>453</v>
      </c>
      <c r="N59" s="222"/>
      <c r="O59" s="214" t="s">
        <v>465</v>
      </c>
      <c r="AE59" s="214" t="s">
        <v>16797</v>
      </c>
      <c r="BM59" s="222"/>
    </row>
    <row r="60" spans="1:67" s="214" customFormat="1" ht="13" x14ac:dyDescent="0.15">
      <c r="A60" s="217" t="s">
        <v>596</v>
      </c>
      <c r="B60" s="265" t="s">
        <v>592</v>
      </c>
      <c r="C60" s="222" t="s">
        <v>585</v>
      </c>
      <c r="D60" s="222"/>
      <c r="E60" s="218">
        <v>41443</v>
      </c>
      <c r="F60" s="218">
        <v>41443</v>
      </c>
      <c r="G60" s="214" t="s">
        <v>589</v>
      </c>
      <c r="K60" s="214" t="s">
        <v>590</v>
      </c>
      <c r="L60" s="214" t="s">
        <v>453</v>
      </c>
      <c r="N60" s="222"/>
      <c r="O60" s="214" t="s">
        <v>465</v>
      </c>
      <c r="AE60" s="214" t="s">
        <v>796</v>
      </c>
      <c r="BM60" s="222"/>
    </row>
    <row r="61" spans="1:67" s="214" customFormat="1" ht="52" x14ac:dyDescent="0.15">
      <c r="A61" s="217" t="s">
        <v>360</v>
      </c>
      <c r="B61" s="217" t="s">
        <v>8395</v>
      </c>
      <c r="C61" s="222" t="s">
        <v>491</v>
      </c>
      <c r="D61" s="222"/>
      <c r="E61" s="218">
        <v>40780</v>
      </c>
      <c r="F61" s="218">
        <v>40807</v>
      </c>
      <c r="S61" s="214" t="s">
        <v>8396</v>
      </c>
      <c r="BJ61" s="214" t="s">
        <v>487</v>
      </c>
      <c r="BK61" s="214" t="s">
        <v>8409</v>
      </c>
      <c r="BL61" s="214" t="s">
        <v>487</v>
      </c>
      <c r="BM61" s="214" t="s">
        <v>8410</v>
      </c>
      <c r="BN61" s="329" t="s">
        <v>8411</v>
      </c>
      <c r="BO61" s="329" t="s">
        <v>9646</v>
      </c>
    </row>
    <row r="62" spans="1:67" s="214" customFormat="1" ht="26" x14ac:dyDescent="0.15">
      <c r="A62" s="217" t="s">
        <v>362</v>
      </c>
      <c r="B62" s="217" t="s">
        <v>363</v>
      </c>
      <c r="C62" s="222" t="s">
        <v>616</v>
      </c>
      <c r="D62" s="222"/>
      <c r="E62" s="218">
        <v>40781</v>
      </c>
      <c r="F62" s="218">
        <v>40805</v>
      </c>
      <c r="G62" s="214" t="s">
        <v>617</v>
      </c>
      <c r="K62" s="214" t="s">
        <v>618</v>
      </c>
      <c r="L62" s="214" t="s">
        <v>459</v>
      </c>
      <c r="O62" s="214" t="s">
        <v>619</v>
      </c>
      <c r="S62" s="214" t="s">
        <v>9977</v>
      </c>
      <c r="Y62" s="214" t="s">
        <v>9978</v>
      </c>
    </row>
    <row r="63" spans="1:67" s="214" customFormat="1" ht="39" x14ac:dyDescent="0.15">
      <c r="A63" s="217" t="s">
        <v>147</v>
      </c>
      <c r="B63" s="217" t="s">
        <v>148</v>
      </c>
      <c r="C63" s="222" t="s">
        <v>551</v>
      </c>
      <c r="D63" s="222"/>
      <c r="E63" s="218">
        <v>41128</v>
      </c>
      <c r="F63" s="218">
        <v>41128</v>
      </c>
      <c r="G63" s="214" t="s">
        <v>466</v>
      </c>
      <c r="K63" s="214" t="s">
        <v>539</v>
      </c>
      <c r="L63" s="214" t="s">
        <v>459</v>
      </c>
      <c r="O63" s="214" t="s">
        <v>459</v>
      </c>
      <c r="U63" s="214" t="s">
        <v>7971</v>
      </c>
      <c r="BM63" s="222"/>
    </row>
    <row r="64" spans="1:67" s="214" customFormat="1" ht="39" x14ac:dyDescent="0.15">
      <c r="A64" s="217" t="s">
        <v>149</v>
      </c>
      <c r="B64" s="217" t="s">
        <v>150</v>
      </c>
      <c r="C64" s="222" t="s">
        <v>7972</v>
      </c>
      <c r="D64" s="222"/>
      <c r="E64" s="218">
        <v>41128</v>
      </c>
      <c r="F64" s="218">
        <v>41128</v>
      </c>
      <c r="G64" s="214" t="s">
        <v>552</v>
      </c>
      <c r="K64" s="214" t="s">
        <v>539</v>
      </c>
      <c r="L64" s="214" t="s">
        <v>459</v>
      </c>
      <c r="O64" s="214" t="s">
        <v>459</v>
      </c>
      <c r="U64" s="214" t="s">
        <v>7973</v>
      </c>
      <c r="BM64" s="222"/>
    </row>
    <row r="65" spans="1:67" s="214" customFormat="1" ht="39" x14ac:dyDescent="0.15">
      <c r="A65" s="217" t="s">
        <v>151</v>
      </c>
      <c r="B65" s="217" t="s">
        <v>20706</v>
      </c>
      <c r="C65" s="222" t="s">
        <v>20705</v>
      </c>
      <c r="D65" s="222" t="s">
        <v>20707</v>
      </c>
      <c r="E65" s="218">
        <v>41128</v>
      </c>
      <c r="F65" s="218">
        <v>43686</v>
      </c>
      <c r="G65" s="214" t="s">
        <v>466</v>
      </c>
      <c r="K65" s="214" t="s">
        <v>539</v>
      </c>
      <c r="L65" s="214" t="s">
        <v>459</v>
      </c>
      <c r="O65" s="214" t="s">
        <v>459</v>
      </c>
      <c r="U65" s="214" t="s">
        <v>20708</v>
      </c>
      <c r="BM65" s="222"/>
    </row>
    <row r="66" spans="1:67" s="214" customFormat="1" ht="39" x14ac:dyDescent="0.15">
      <c r="A66" s="217" t="s">
        <v>153</v>
      </c>
      <c r="B66" s="217" t="s">
        <v>154</v>
      </c>
      <c r="C66" s="222" t="s">
        <v>7972</v>
      </c>
      <c r="D66" s="222"/>
      <c r="E66" s="218">
        <v>41128</v>
      </c>
      <c r="F66" s="218">
        <v>41128</v>
      </c>
      <c r="G66" s="214" t="s">
        <v>552</v>
      </c>
      <c r="K66" s="214" t="s">
        <v>539</v>
      </c>
      <c r="L66" s="214" t="s">
        <v>459</v>
      </c>
      <c r="O66" s="214" t="s">
        <v>459</v>
      </c>
      <c r="U66" s="214" t="s">
        <v>7973</v>
      </c>
      <c r="BM66" s="222"/>
    </row>
    <row r="67" spans="1:67" s="214" customFormat="1" ht="39" x14ac:dyDescent="0.15">
      <c r="A67" s="217" t="s">
        <v>215</v>
      </c>
      <c r="B67" s="217" t="s">
        <v>216</v>
      </c>
      <c r="C67" s="222" t="s">
        <v>600</v>
      </c>
      <c r="D67" s="222"/>
      <c r="E67" s="218">
        <v>40781</v>
      </c>
      <c r="F67" s="218">
        <v>40801</v>
      </c>
      <c r="G67" s="214" t="s">
        <v>509</v>
      </c>
      <c r="K67" s="214" t="s">
        <v>601</v>
      </c>
      <c r="L67" s="214" t="s">
        <v>459</v>
      </c>
      <c r="O67" s="214" t="s">
        <v>602</v>
      </c>
      <c r="BM67" s="222"/>
    </row>
    <row r="68" spans="1:67" s="214" customFormat="1" ht="39" x14ac:dyDescent="0.15">
      <c r="A68" s="217" t="s">
        <v>157</v>
      </c>
      <c r="B68" s="217" t="s">
        <v>158</v>
      </c>
      <c r="C68" s="222" t="s">
        <v>603</v>
      </c>
      <c r="D68" s="222"/>
      <c r="E68" s="218">
        <v>40784</v>
      </c>
      <c r="F68" s="218">
        <v>40788</v>
      </c>
      <c r="G68" s="214" t="s">
        <v>509</v>
      </c>
      <c r="K68" s="214" t="s">
        <v>601</v>
      </c>
      <c r="O68" s="214" t="s">
        <v>602</v>
      </c>
      <c r="BM68" s="222"/>
    </row>
    <row r="69" spans="1:67" s="214" customFormat="1" ht="26" x14ac:dyDescent="0.15">
      <c r="A69" s="217" t="s">
        <v>364</v>
      </c>
      <c r="B69" s="217" t="s">
        <v>365</v>
      </c>
      <c r="C69" s="222" t="s">
        <v>616</v>
      </c>
      <c r="D69" s="222"/>
      <c r="E69" s="218">
        <v>40781</v>
      </c>
      <c r="F69" s="218">
        <v>40805</v>
      </c>
      <c r="G69" s="214" t="s">
        <v>617</v>
      </c>
      <c r="K69" s="214" t="s">
        <v>618</v>
      </c>
      <c r="L69" s="214" t="s">
        <v>459</v>
      </c>
      <c r="O69" s="214" t="s">
        <v>619</v>
      </c>
      <c r="Y69" s="214" t="s">
        <v>621</v>
      </c>
    </row>
    <row r="70" spans="1:67" s="214" customFormat="1" ht="52" x14ac:dyDescent="0.15">
      <c r="A70" s="217" t="s">
        <v>366</v>
      </c>
      <c r="B70" s="217" t="s">
        <v>367</v>
      </c>
      <c r="C70" s="222" t="s">
        <v>486</v>
      </c>
      <c r="D70" s="222"/>
      <c r="E70" s="218">
        <v>40780</v>
      </c>
      <c r="F70" s="218">
        <v>40807</v>
      </c>
      <c r="S70" s="214" t="s">
        <v>8396</v>
      </c>
      <c r="BJ70" s="214" t="s">
        <v>487</v>
      </c>
      <c r="BK70" s="214" t="s">
        <v>488</v>
      </c>
      <c r="BL70" s="214" t="s">
        <v>487</v>
      </c>
      <c r="BM70" s="214" t="s">
        <v>489</v>
      </c>
      <c r="BN70" s="329" t="s">
        <v>490</v>
      </c>
      <c r="BO70" s="329" t="s">
        <v>9646</v>
      </c>
    </row>
    <row r="71" spans="1:67" s="214" customFormat="1" ht="26" x14ac:dyDescent="0.15">
      <c r="A71" s="217" t="s">
        <v>368</v>
      </c>
      <c r="B71" s="217" t="s">
        <v>369</v>
      </c>
      <c r="C71" s="222" t="s">
        <v>616</v>
      </c>
      <c r="D71" s="222"/>
      <c r="E71" s="218">
        <v>40781</v>
      </c>
      <c r="F71" s="218">
        <v>41684</v>
      </c>
      <c r="G71" s="214" t="s">
        <v>617</v>
      </c>
      <c r="K71" s="214" t="s">
        <v>618</v>
      </c>
      <c r="L71" s="214" t="s">
        <v>459</v>
      </c>
      <c r="O71" s="214" t="s">
        <v>619</v>
      </c>
      <c r="Q71" s="214" t="s">
        <v>11055</v>
      </c>
      <c r="S71" s="214" t="s">
        <v>620</v>
      </c>
      <c r="Y71" s="214" t="s">
        <v>621</v>
      </c>
    </row>
    <row r="72" spans="1:67" s="214" customFormat="1" ht="26" x14ac:dyDescent="0.15">
      <c r="A72" s="217" t="s">
        <v>370</v>
      </c>
      <c r="B72" s="217" t="s">
        <v>371</v>
      </c>
      <c r="C72" s="222" t="s">
        <v>616</v>
      </c>
      <c r="D72" s="222"/>
      <c r="E72" s="218">
        <v>40781</v>
      </c>
      <c r="F72" s="218">
        <v>40805</v>
      </c>
      <c r="G72" s="214" t="s">
        <v>617</v>
      </c>
      <c r="K72" s="214" t="s">
        <v>618</v>
      </c>
      <c r="L72" s="214" t="s">
        <v>459</v>
      </c>
      <c r="O72" s="214" t="s">
        <v>619</v>
      </c>
      <c r="Y72" s="214" t="s">
        <v>621</v>
      </c>
    </row>
    <row r="73" spans="1:67" s="214" customFormat="1" ht="26" x14ac:dyDescent="0.15">
      <c r="A73" s="217" t="s">
        <v>614</v>
      </c>
      <c r="B73" s="217" t="s">
        <v>615</v>
      </c>
      <c r="C73" s="222" t="s">
        <v>623</v>
      </c>
      <c r="D73" s="222"/>
      <c r="E73" s="218">
        <v>41373</v>
      </c>
      <c r="F73" s="218"/>
      <c r="G73" s="214" t="s">
        <v>617</v>
      </c>
      <c r="K73" s="214" t="s">
        <v>618</v>
      </c>
      <c r="L73" s="214" t="s">
        <v>459</v>
      </c>
      <c r="O73" s="214" t="s">
        <v>619</v>
      </c>
      <c r="S73" s="214" t="s">
        <v>620</v>
      </c>
      <c r="Y73" s="214" t="s">
        <v>9121</v>
      </c>
      <c r="BM73" s="222"/>
    </row>
    <row r="74" spans="1:67" s="214" customFormat="1" ht="39" x14ac:dyDescent="0.15">
      <c r="A74" s="217" t="s">
        <v>372</v>
      </c>
      <c r="B74" s="217" t="s">
        <v>373</v>
      </c>
      <c r="C74" s="222" t="s">
        <v>672</v>
      </c>
      <c r="D74" s="222"/>
      <c r="E74" s="218">
        <v>40784</v>
      </c>
      <c r="F74" s="218">
        <v>40805</v>
      </c>
      <c r="G74" s="214" t="s">
        <v>673</v>
      </c>
      <c r="K74" s="214" t="s">
        <v>674</v>
      </c>
      <c r="L74" s="214" t="s">
        <v>459</v>
      </c>
      <c r="O74" s="214" t="s">
        <v>675</v>
      </c>
      <c r="Q74" s="214" t="s">
        <v>676</v>
      </c>
      <c r="AS74" s="214" t="s">
        <v>677</v>
      </c>
    </row>
    <row r="75" spans="1:67" s="214" customFormat="1" ht="52" x14ac:dyDescent="0.15">
      <c r="A75" s="217" t="s">
        <v>374</v>
      </c>
      <c r="B75" s="217" t="s">
        <v>375</v>
      </c>
      <c r="C75" s="222" t="s">
        <v>486</v>
      </c>
      <c r="D75" s="222"/>
      <c r="E75" s="218">
        <v>40780</v>
      </c>
      <c r="F75" s="218">
        <v>40807</v>
      </c>
      <c r="S75" s="214" t="s">
        <v>8396</v>
      </c>
      <c r="BJ75" s="214" t="s">
        <v>487</v>
      </c>
      <c r="BK75" s="214" t="s">
        <v>488</v>
      </c>
      <c r="BL75" s="214" t="s">
        <v>487</v>
      </c>
      <c r="BM75" s="214" t="s">
        <v>489</v>
      </c>
      <c r="BN75" s="329" t="s">
        <v>490</v>
      </c>
      <c r="BO75" s="329" t="s">
        <v>9646</v>
      </c>
    </row>
    <row r="76" spans="1:67" s="214" customFormat="1" ht="52" x14ac:dyDescent="0.15">
      <c r="A76" s="217" t="s">
        <v>376</v>
      </c>
      <c r="B76" s="217" t="s">
        <v>377</v>
      </c>
      <c r="C76" s="222" t="s">
        <v>607</v>
      </c>
      <c r="D76" s="222"/>
      <c r="E76" s="218">
        <v>40784</v>
      </c>
      <c r="F76" s="218">
        <v>40799</v>
      </c>
      <c r="G76" s="214" t="s">
        <v>458</v>
      </c>
      <c r="K76" s="214" t="s">
        <v>608</v>
      </c>
      <c r="L76" s="214" t="s">
        <v>459</v>
      </c>
      <c r="O76" s="214" t="s">
        <v>609</v>
      </c>
      <c r="AS76" s="214" t="s">
        <v>610</v>
      </c>
    </row>
    <row r="77" spans="1:67" s="214" customFormat="1" ht="26" x14ac:dyDescent="0.15">
      <c r="A77" s="217" t="s">
        <v>96</v>
      </c>
      <c r="B77" s="217" t="s">
        <v>97</v>
      </c>
      <c r="C77" s="222" t="s">
        <v>623</v>
      </c>
      <c r="D77" s="222"/>
      <c r="E77" s="218">
        <v>40781</v>
      </c>
      <c r="F77" s="218">
        <v>40805</v>
      </c>
      <c r="G77" s="214" t="s">
        <v>617</v>
      </c>
      <c r="K77" s="214" t="s">
        <v>618</v>
      </c>
      <c r="L77" s="214" t="s">
        <v>459</v>
      </c>
      <c r="O77" s="214" t="s">
        <v>619</v>
      </c>
      <c r="S77" s="214" t="s">
        <v>620</v>
      </c>
      <c r="Y77" s="214" t="s">
        <v>624</v>
      </c>
    </row>
    <row r="78" spans="1:67" s="214" customFormat="1" ht="26" x14ac:dyDescent="0.15">
      <c r="A78" s="217" t="s">
        <v>86</v>
      </c>
      <c r="B78" s="217" t="s">
        <v>17097</v>
      </c>
      <c r="C78" s="222" t="s">
        <v>17099</v>
      </c>
      <c r="D78" s="222" t="s">
        <v>17098</v>
      </c>
      <c r="E78" s="218">
        <v>40781</v>
      </c>
      <c r="F78" s="218">
        <v>42809</v>
      </c>
      <c r="G78" s="214" t="s">
        <v>617</v>
      </c>
      <c r="K78" s="214" t="s">
        <v>618</v>
      </c>
      <c r="L78" s="214" t="s">
        <v>459</v>
      </c>
      <c r="O78" s="214" t="s">
        <v>619</v>
      </c>
      <c r="S78" s="214" t="s">
        <v>620</v>
      </c>
      <c r="Y78" s="214" t="s">
        <v>17096</v>
      </c>
    </row>
    <row r="79" spans="1:67" s="214" customFormat="1" ht="26" x14ac:dyDescent="0.15">
      <c r="A79" s="217" t="s">
        <v>378</v>
      </c>
      <c r="B79" s="217" t="s">
        <v>379</v>
      </c>
      <c r="C79" s="222" t="s">
        <v>7742</v>
      </c>
      <c r="D79" s="222"/>
      <c r="E79" s="218">
        <v>41078</v>
      </c>
      <c r="F79" s="218">
        <v>41078</v>
      </c>
      <c r="G79" s="214" t="s">
        <v>617</v>
      </c>
      <c r="K79" s="214" t="s">
        <v>618</v>
      </c>
      <c r="L79" s="214" t="s">
        <v>459</v>
      </c>
      <c r="O79" s="214" t="s">
        <v>619</v>
      </c>
      <c r="S79" s="214" t="s">
        <v>620</v>
      </c>
      <c r="Y79" s="214" t="s">
        <v>7743</v>
      </c>
    </row>
    <row r="80" spans="1:67" s="214" customFormat="1" ht="13" x14ac:dyDescent="0.15">
      <c r="A80" s="217" t="s">
        <v>604</v>
      </c>
      <c r="B80" s="217" t="s">
        <v>605</v>
      </c>
      <c r="C80" s="222" t="s">
        <v>606</v>
      </c>
      <c r="D80" s="222"/>
      <c r="E80" s="218">
        <v>40876</v>
      </c>
      <c r="F80" s="218">
        <v>40876</v>
      </c>
      <c r="G80" s="214" t="s">
        <v>589</v>
      </c>
      <c r="K80" s="214" t="s">
        <v>452</v>
      </c>
      <c r="L80" s="214" t="s">
        <v>469</v>
      </c>
      <c r="N80" s="222"/>
      <c r="O80" s="214" t="s">
        <v>671</v>
      </c>
      <c r="AE80" s="214" t="s">
        <v>9992</v>
      </c>
      <c r="BK80" s="214" t="s">
        <v>9993</v>
      </c>
      <c r="BM80" s="222"/>
      <c r="BN80" s="214" t="s">
        <v>4276</v>
      </c>
    </row>
    <row r="81" spans="1:84" s="214" customFormat="1" ht="26" x14ac:dyDescent="0.15">
      <c r="A81" s="217" t="s">
        <v>385</v>
      </c>
      <c r="B81" s="217" t="s">
        <v>386</v>
      </c>
      <c r="C81" s="222" t="s">
        <v>597</v>
      </c>
      <c r="D81" s="222" t="s">
        <v>599</v>
      </c>
      <c r="E81" s="218">
        <v>40780</v>
      </c>
      <c r="F81" s="218">
        <v>40801</v>
      </c>
      <c r="G81" s="214" t="s">
        <v>451</v>
      </c>
      <c r="K81" s="214" t="s">
        <v>482</v>
      </c>
      <c r="L81" s="214" t="s">
        <v>459</v>
      </c>
      <c r="O81" s="214" t="s">
        <v>525</v>
      </c>
      <c r="AE81" s="214" t="s">
        <v>598</v>
      </c>
    </row>
    <row r="82" spans="1:84" s="214" customFormat="1" ht="26" x14ac:dyDescent="0.15">
      <c r="A82" s="217" t="s">
        <v>387</v>
      </c>
      <c r="B82" s="217" t="s">
        <v>388</v>
      </c>
      <c r="C82" s="222" t="s">
        <v>7742</v>
      </c>
      <c r="D82" s="222"/>
      <c r="E82" s="218">
        <v>41078</v>
      </c>
      <c r="F82" s="218">
        <v>41078</v>
      </c>
      <c r="G82" s="214" t="s">
        <v>617</v>
      </c>
      <c r="K82" s="214" t="s">
        <v>618</v>
      </c>
      <c r="L82" s="214" t="s">
        <v>459</v>
      </c>
      <c r="O82" s="214" t="s">
        <v>619</v>
      </c>
      <c r="S82" s="214" t="s">
        <v>620</v>
      </c>
      <c r="Y82" s="214" t="s">
        <v>7743</v>
      </c>
    </row>
    <row r="83" spans="1:84" s="214" customFormat="1" ht="13" x14ac:dyDescent="0.15">
      <c r="A83" s="217" t="s">
        <v>625</v>
      </c>
      <c r="B83" s="217" t="s">
        <v>626</v>
      </c>
      <c r="C83" s="222" t="s">
        <v>10117</v>
      </c>
      <c r="D83" s="222"/>
      <c r="E83" s="218">
        <v>40827</v>
      </c>
      <c r="F83" s="218">
        <v>40827</v>
      </c>
      <c r="G83" s="214" t="s">
        <v>475</v>
      </c>
      <c r="K83" s="214" t="s">
        <v>475</v>
      </c>
      <c r="L83" s="214" t="s">
        <v>475</v>
      </c>
      <c r="O83" s="214" t="s">
        <v>475</v>
      </c>
      <c r="S83" s="214" t="s">
        <v>627</v>
      </c>
      <c r="AR83" s="214" t="s">
        <v>628</v>
      </c>
      <c r="BM83" s="222"/>
    </row>
    <row r="84" spans="1:84" s="214" customFormat="1" ht="26" x14ac:dyDescent="0.15">
      <c r="A84" s="217" t="s">
        <v>629</v>
      </c>
      <c r="B84" s="217" t="s">
        <v>630</v>
      </c>
      <c r="C84" s="222" t="s">
        <v>631</v>
      </c>
      <c r="D84" s="222"/>
      <c r="E84" s="218">
        <v>40856</v>
      </c>
      <c r="F84" s="218">
        <v>40856</v>
      </c>
      <c r="G84" s="214" t="s">
        <v>589</v>
      </c>
      <c r="K84" s="214" t="s">
        <v>496</v>
      </c>
      <c r="L84" s="214" t="s">
        <v>469</v>
      </c>
      <c r="N84" s="222"/>
      <c r="O84" s="214" t="s">
        <v>632</v>
      </c>
      <c r="S84" s="214" t="s">
        <v>633</v>
      </c>
      <c r="AI84" s="214" t="s">
        <v>634</v>
      </c>
      <c r="BM84" s="222"/>
    </row>
    <row r="85" spans="1:84" s="214" customFormat="1" ht="26" x14ac:dyDescent="0.15">
      <c r="A85" s="217" t="s">
        <v>9066</v>
      </c>
      <c r="B85" s="217" t="s">
        <v>9067</v>
      </c>
      <c r="C85" s="222" t="s">
        <v>9684</v>
      </c>
      <c r="D85" s="222"/>
      <c r="E85" s="218">
        <v>41353</v>
      </c>
      <c r="F85" s="218">
        <v>41353</v>
      </c>
      <c r="G85" s="214" t="s">
        <v>3090</v>
      </c>
      <c r="K85" s="214" t="s">
        <v>496</v>
      </c>
      <c r="L85" s="214" t="s">
        <v>469</v>
      </c>
      <c r="N85" s="222"/>
      <c r="O85" s="214" t="s">
        <v>3402</v>
      </c>
      <c r="P85" s="213"/>
      <c r="Q85" s="213"/>
      <c r="R85" s="213"/>
      <c r="S85" s="213" t="s">
        <v>627</v>
      </c>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4" t="s">
        <v>8286</v>
      </c>
      <c r="AS85" s="213"/>
      <c r="AT85" s="213"/>
      <c r="AU85" s="213"/>
      <c r="AV85" s="213"/>
      <c r="AW85" s="213"/>
      <c r="AX85" s="213"/>
      <c r="AY85" s="213"/>
      <c r="AZ85" s="213"/>
      <c r="BA85" s="213"/>
      <c r="BB85" s="213"/>
      <c r="BC85" s="213"/>
      <c r="BD85" s="213"/>
      <c r="BE85" s="213"/>
      <c r="BF85" s="213"/>
      <c r="BG85" s="213"/>
      <c r="BH85" s="213"/>
      <c r="BI85" s="213"/>
      <c r="BJ85" s="213"/>
      <c r="BK85" s="213"/>
      <c r="BL85" s="213"/>
      <c r="BM85" s="216"/>
      <c r="BN85" s="213"/>
      <c r="BO85" s="213"/>
      <c r="BP85" s="213"/>
      <c r="BQ85" s="213"/>
      <c r="BR85" s="213"/>
      <c r="BS85" s="213"/>
      <c r="BT85" s="213"/>
      <c r="BU85" s="213"/>
      <c r="BV85" s="213"/>
      <c r="BW85" s="213"/>
      <c r="BX85" s="213"/>
      <c r="BY85" s="213"/>
      <c r="BZ85" s="213"/>
      <c r="CA85" s="213"/>
      <c r="CB85" s="213"/>
      <c r="CC85" s="213"/>
      <c r="CD85" s="213"/>
      <c r="CE85" s="213"/>
      <c r="CF85" s="213"/>
    </row>
    <row r="86" spans="1:84" s="214" customFormat="1" ht="39" x14ac:dyDescent="0.15">
      <c r="A86" s="217" t="s">
        <v>332</v>
      </c>
      <c r="B86" s="217" t="s">
        <v>333</v>
      </c>
      <c r="C86" s="222" t="s">
        <v>637</v>
      </c>
      <c r="D86" s="222"/>
      <c r="E86" s="218">
        <v>40780</v>
      </c>
      <c r="F86" s="218">
        <v>40801</v>
      </c>
      <c r="G86" s="214" t="s">
        <v>466</v>
      </c>
      <c r="K86" s="214" t="s">
        <v>638</v>
      </c>
      <c r="O86" s="214" t="s">
        <v>639</v>
      </c>
      <c r="S86" s="214" t="s">
        <v>640</v>
      </c>
      <c r="T86" s="222"/>
      <c r="U86" s="222"/>
      <c r="V86" s="222"/>
      <c r="W86" s="222"/>
      <c r="X86" s="222"/>
      <c r="Y86" s="222"/>
      <c r="Z86" s="222"/>
      <c r="AA86" s="222"/>
      <c r="AB86" s="222"/>
      <c r="AC86" s="222"/>
      <c r="AD86" s="222"/>
      <c r="AE86" s="222"/>
      <c r="AF86" s="222"/>
      <c r="AG86" s="222"/>
      <c r="AI86" s="214" t="s">
        <v>641</v>
      </c>
    </row>
    <row r="87" spans="1:84" s="214" customFormat="1" ht="52" x14ac:dyDescent="0.15">
      <c r="A87" s="217" t="s">
        <v>350</v>
      </c>
      <c r="B87" s="217" t="s">
        <v>351</v>
      </c>
      <c r="C87" s="222" t="s">
        <v>642</v>
      </c>
      <c r="D87" s="222" t="s">
        <v>643</v>
      </c>
      <c r="E87" s="218">
        <v>40780</v>
      </c>
      <c r="F87" s="218">
        <v>40801</v>
      </c>
      <c r="G87" s="214" t="s">
        <v>466</v>
      </c>
      <c r="K87" s="214" t="s">
        <v>638</v>
      </c>
      <c r="L87" s="214" t="s">
        <v>459</v>
      </c>
      <c r="O87" s="214" t="s">
        <v>644</v>
      </c>
      <c r="S87" s="217" t="s">
        <v>652</v>
      </c>
      <c r="T87" s="222"/>
      <c r="U87" s="222"/>
      <c r="V87" s="222"/>
      <c r="W87" s="222"/>
      <c r="X87" s="222"/>
      <c r="Y87" s="222"/>
      <c r="Z87" s="222"/>
      <c r="AA87" s="222"/>
      <c r="AB87" s="222"/>
      <c r="AC87" s="222"/>
      <c r="AD87" s="222"/>
      <c r="AE87" s="222"/>
      <c r="AF87" s="222"/>
      <c r="AG87" s="222"/>
      <c r="AH87" s="222" t="s">
        <v>645</v>
      </c>
      <c r="AI87" s="214" t="s">
        <v>646</v>
      </c>
    </row>
    <row r="88" spans="1:84" s="214" customFormat="1" ht="91" x14ac:dyDescent="0.15">
      <c r="A88" s="217" t="s">
        <v>346</v>
      </c>
      <c r="B88" s="217" t="s">
        <v>347</v>
      </c>
      <c r="C88" s="222" t="s">
        <v>7887</v>
      </c>
      <c r="D88" s="222" t="s">
        <v>13322</v>
      </c>
      <c r="E88" s="218">
        <v>41115</v>
      </c>
      <c r="F88" s="218">
        <v>41954</v>
      </c>
      <c r="G88" s="214" t="s">
        <v>466</v>
      </c>
      <c r="K88" s="214" t="s">
        <v>638</v>
      </c>
      <c r="L88" s="214" t="s">
        <v>459</v>
      </c>
      <c r="O88" s="214" t="s">
        <v>647</v>
      </c>
      <c r="S88" s="214" t="s">
        <v>648</v>
      </c>
      <c r="T88" s="222"/>
      <c r="U88" s="222"/>
      <c r="V88" s="222"/>
      <c r="W88" s="222"/>
      <c r="X88" s="222"/>
      <c r="Y88" s="222"/>
      <c r="Z88" s="222"/>
      <c r="AA88" s="222"/>
      <c r="AB88" s="222"/>
      <c r="AC88" s="222"/>
      <c r="AD88" s="222"/>
      <c r="AE88" s="222"/>
      <c r="AF88" s="222"/>
      <c r="AG88" s="222"/>
      <c r="AH88" s="222" t="s">
        <v>13324</v>
      </c>
      <c r="AI88" s="214" t="s">
        <v>13323</v>
      </c>
    </row>
    <row r="89" spans="1:84" s="214" customFormat="1" ht="13" x14ac:dyDescent="0.15">
      <c r="A89" s="217" t="s">
        <v>650</v>
      </c>
      <c r="B89" s="217" t="s">
        <v>651</v>
      </c>
      <c r="C89" s="217" t="s">
        <v>642</v>
      </c>
      <c r="D89" s="462" t="s">
        <v>14312</v>
      </c>
      <c r="E89" s="218">
        <v>40833</v>
      </c>
      <c r="F89" s="218">
        <v>40833</v>
      </c>
      <c r="G89" s="217" t="s">
        <v>475</v>
      </c>
      <c r="H89" s="217"/>
      <c r="I89" s="217"/>
      <c r="J89" s="217"/>
      <c r="K89" s="217" t="s">
        <v>475</v>
      </c>
      <c r="L89" s="217" t="s">
        <v>475</v>
      </c>
      <c r="M89" s="217"/>
      <c r="N89" s="217"/>
      <c r="O89" s="217" t="s">
        <v>475</v>
      </c>
      <c r="P89" s="217"/>
      <c r="Q89" s="217"/>
      <c r="R89" s="217"/>
      <c r="S89" s="217" t="s">
        <v>652</v>
      </c>
      <c r="T89" s="217"/>
      <c r="U89" s="217"/>
      <c r="V89" s="217"/>
      <c r="W89" s="217"/>
      <c r="X89" s="217"/>
      <c r="Y89" s="217"/>
      <c r="Z89" s="217"/>
      <c r="AA89" s="217"/>
      <c r="AB89" s="217"/>
      <c r="AC89" s="217"/>
      <c r="AD89" s="217"/>
      <c r="AE89" s="217"/>
      <c r="AF89" s="217"/>
      <c r="AG89" s="217"/>
      <c r="AH89" s="214" t="s">
        <v>649</v>
      </c>
      <c r="AI89" s="214" t="s">
        <v>653</v>
      </c>
      <c r="AJ89" s="217"/>
      <c r="AK89" s="217"/>
      <c r="AL89" s="217"/>
      <c r="AM89" s="217"/>
      <c r="AN89" s="217"/>
      <c r="AO89" s="217"/>
      <c r="AP89" s="217"/>
      <c r="AQ89" s="217"/>
      <c r="AR89" s="217"/>
      <c r="AS89" s="217"/>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row>
    <row r="90" spans="1:84" s="214" customFormat="1" ht="13" x14ac:dyDescent="0.15">
      <c r="A90" s="217" t="s">
        <v>88</v>
      </c>
      <c r="B90" s="217" t="s">
        <v>89</v>
      </c>
      <c r="C90" s="222" t="s">
        <v>654</v>
      </c>
      <c r="D90" s="222"/>
      <c r="E90" s="218">
        <v>40784</v>
      </c>
      <c r="F90" s="218">
        <v>40801</v>
      </c>
    </row>
    <row r="91" spans="1:84" s="214" customFormat="1" ht="26" x14ac:dyDescent="0.15">
      <c r="A91" s="217" t="s">
        <v>655</v>
      </c>
      <c r="B91" s="217" t="s">
        <v>656</v>
      </c>
      <c r="C91" s="222" t="s">
        <v>657</v>
      </c>
      <c r="D91" s="222"/>
      <c r="E91" s="218">
        <v>40821</v>
      </c>
      <c r="F91" s="218">
        <v>40822</v>
      </c>
      <c r="G91" s="214" t="s">
        <v>495</v>
      </c>
      <c r="K91" s="214" t="s">
        <v>496</v>
      </c>
      <c r="L91" s="214" t="s">
        <v>469</v>
      </c>
      <c r="O91" s="214" t="s">
        <v>658</v>
      </c>
      <c r="S91" s="214" t="s">
        <v>659</v>
      </c>
      <c r="AH91" s="214" t="s">
        <v>660</v>
      </c>
      <c r="AI91" s="214" t="s">
        <v>661</v>
      </c>
    </row>
    <row r="92" spans="1:84" s="214" customFormat="1" ht="13" x14ac:dyDescent="0.15">
      <c r="A92" s="217" t="s">
        <v>662</v>
      </c>
      <c r="B92" s="217" t="s">
        <v>663</v>
      </c>
      <c r="C92" s="222" t="s">
        <v>664</v>
      </c>
      <c r="D92" s="222"/>
      <c r="E92" s="217"/>
      <c r="F92" s="217"/>
      <c r="G92" s="214" t="s">
        <v>475</v>
      </c>
      <c r="K92" s="214" t="s">
        <v>475</v>
      </c>
      <c r="L92" s="214" t="s">
        <v>475</v>
      </c>
      <c r="O92" s="214" t="s">
        <v>475</v>
      </c>
      <c r="S92" s="214" t="s">
        <v>665</v>
      </c>
      <c r="AH92" s="214" t="s">
        <v>660</v>
      </c>
      <c r="AI92" s="214" t="s">
        <v>661</v>
      </c>
    </row>
    <row r="93" spans="1:84" s="214" customFormat="1" ht="26" x14ac:dyDescent="0.15">
      <c r="A93" s="217" t="s">
        <v>666</v>
      </c>
      <c r="B93" s="217" t="s">
        <v>667</v>
      </c>
      <c r="C93" s="222" t="s">
        <v>14119</v>
      </c>
      <c r="D93" s="222" t="s">
        <v>12077</v>
      </c>
      <c r="E93" s="218">
        <v>41843</v>
      </c>
      <c r="F93" s="218">
        <v>42104</v>
      </c>
      <c r="G93" s="214" t="s">
        <v>495</v>
      </c>
      <c r="K93" s="214" t="s">
        <v>496</v>
      </c>
      <c r="L93" s="214" t="s">
        <v>469</v>
      </c>
      <c r="O93" s="214" t="s">
        <v>658</v>
      </c>
      <c r="S93" s="214" t="s">
        <v>14113</v>
      </c>
      <c r="AH93" s="214" t="s">
        <v>14114</v>
      </c>
      <c r="AI93" s="214" t="s">
        <v>14115</v>
      </c>
      <c r="BM93" s="222"/>
    </row>
    <row r="94" spans="1:84" s="214" customFormat="1" ht="26" x14ac:dyDescent="0.15">
      <c r="A94" s="217" t="s">
        <v>668</v>
      </c>
      <c r="B94" s="217" t="s">
        <v>669</v>
      </c>
      <c r="C94" s="222" t="s">
        <v>670</v>
      </c>
      <c r="D94" s="222"/>
      <c r="E94" s="218">
        <v>40840</v>
      </c>
      <c r="F94" s="218">
        <v>40840</v>
      </c>
      <c r="G94" s="214" t="s">
        <v>495</v>
      </c>
      <c r="K94" s="214" t="s">
        <v>496</v>
      </c>
      <c r="L94" s="214" t="s">
        <v>469</v>
      </c>
      <c r="N94" s="222"/>
      <c r="O94" s="214" t="s">
        <v>671</v>
      </c>
      <c r="S94" s="214" t="s">
        <v>3398</v>
      </c>
      <c r="AH94" s="214" t="s">
        <v>660</v>
      </c>
      <c r="AI94" s="214" t="s">
        <v>661</v>
      </c>
      <c r="BM94" s="222"/>
    </row>
    <row r="95" spans="1:84" s="214" customFormat="1" ht="39" x14ac:dyDescent="0.15">
      <c r="A95" s="217" t="s">
        <v>391</v>
      </c>
      <c r="B95" s="217" t="s">
        <v>392</v>
      </c>
      <c r="C95" s="217" t="s">
        <v>597</v>
      </c>
      <c r="D95" s="217"/>
      <c r="E95" s="218">
        <v>40781</v>
      </c>
      <c r="F95" s="218">
        <v>40801</v>
      </c>
      <c r="G95" s="214" t="s">
        <v>538</v>
      </c>
      <c r="K95" s="214" t="s">
        <v>482</v>
      </c>
      <c r="L95" s="214" t="s">
        <v>459</v>
      </c>
      <c r="O95" s="214" t="s">
        <v>525</v>
      </c>
      <c r="AE95" s="214" t="s">
        <v>598</v>
      </c>
    </row>
    <row r="96" spans="1:84" s="214" customFormat="1" ht="13" x14ac:dyDescent="0.15">
      <c r="A96" s="217" t="s">
        <v>394</v>
      </c>
      <c r="B96" s="217" t="s">
        <v>395</v>
      </c>
      <c r="C96" s="222" t="s">
        <v>678</v>
      </c>
      <c r="D96" s="222" t="s">
        <v>10943</v>
      </c>
      <c r="E96" s="218">
        <v>40780</v>
      </c>
      <c r="F96" s="218">
        <v>41667</v>
      </c>
      <c r="S96" s="214" t="s">
        <v>679</v>
      </c>
      <c r="AS96" s="214" t="s">
        <v>680</v>
      </c>
      <c r="AT96" s="214" t="s">
        <v>681</v>
      </c>
      <c r="BA96" s="214" t="s">
        <v>682</v>
      </c>
      <c r="BC96" s="214" t="s">
        <v>10940</v>
      </c>
      <c r="BD96" s="214" t="s">
        <v>682</v>
      </c>
      <c r="BE96" s="214" t="s">
        <v>682</v>
      </c>
      <c r="BF96" s="214" t="s">
        <v>682</v>
      </c>
      <c r="BG96" s="214" t="s">
        <v>684</v>
      </c>
      <c r="BH96" s="214" t="s">
        <v>684</v>
      </c>
      <c r="BI96" s="214" t="s">
        <v>685</v>
      </c>
    </row>
    <row r="97" spans="1:68" s="214" customFormat="1" ht="26" x14ac:dyDescent="0.15">
      <c r="A97" s="217" t="s">
        <v>686</v>
      </c>
      <c r="B97" s="217" t="s">
        <v>12810</v>
      </c>
      <c r="C97" s="217" t="s">
        <v>678</v>
      </c>
      <c r="D97" s="217" t="s">
        <v>12298</v>
      </c>
      <c r="E97" s="218">
        <v>40829</v>
      </c>
      <c r="F97" s="218">
        <v>42310</v>
      </c>
      <c r="G97" s="217"/>
      <c r="H97" s="217"/>
      <c r="I97" s="217"/>
      <c r="J97" s="217"/>
      <c r="K97" s="217"/>
      <c r="L97" s="217" t="s">
        <v>469</v>
      </c>
      <c r="M97" s="217"/>
      <c r="N97" s="217"/>
      <c r="O97" s="217"/>
      <c r="P97" s="217"/>
      <c r="Q97" s="217"/>
      <c r="R97" s="217"/>
      <c r="S97" s="214" t="s">
        <v>679</v>
      </c>
      <c r="T97" s="217"/>
      <c r="U97" s="217"/>
      <c r="V97" s="217"/>
      <c r="W97" s="217"/>
      <c r="X97" s="217"/>
      <c r="Y97" s="217"/>
      <c r="Z97" s="217"/>
      <c r="AA97" s="217"/>
      <c r="AB97" s="217"/>
      <c r="AC97" s="217"/>
      <c r="AD97" s="217"/>
      <c r="AE97" s="217"/>
      <c r="AF97" s="217"/>
      <c r="AG97" s="217"/>
      <c r="AH97" s="217"/>
      <c r="AI97" s="217"/>
      <c r="AJ97" s="217"/>
      <c r="AK97" s="217"/>
      <c r="AL97" s="217"/>
      <c r="AM97" s="217"/>
      <c r="AN97" s="217"/>
      <c r="AO97" s="217"/>
      <c r="AP97" s="217"/>
      <c r="AQ97" s="217"/>
      <c r="AR97" s="217"/>
      <c r="AS97" s="217" t="s">
        <v>680</v>
      </c>
      <c r="AT97" s="217" t="s">
        <v>681</v>
      </c>
      <c r="AU97" s="217"/>
      <c r="AV97" s="217"/>
      <c r="AW97" s="217"/>
      <c r="AX97" s="217"/>
      <c r="AY97" s="217"/>
      <c r="AZ97" s="217"/>
      <c r="BA97" s="217" t="s">
        <v>14821</v>
      </c>
      <c r="BB97" s="217"/>
      <c r="BC97" s="214" t="s">
        <v>14820</v>
      </c>
      <c r="BD97" s="214" t="s">
        <v>682</v>
      </c>
      <c r="BE97" s="214" t="s">
        <v>682</v>
      </c>
      <c r="BF97" s="214" t="s">
        <v>682</v>
      </c>
      <c r="BG97" s="217" t="s">
        <v>684</v>
      </c>
      <c r="BH97" s="217" t="s">
        <v>684</v>
      </c>
      <c r="BI97" s="217" t="s">
        <v>685</v>
      </c>
      <c r="BJ97" s="217"/>
      <c r="BK97" s="217"/>
      <c r="BL97" s="217"/>
      <c r="BM97" s="217"/>
      <c r="BN97" s="217"/>
      <c r="BO97" s="217"/>
      <c r="BP97" s="217"/>
    </row>
    <row r="98" spans="1:68" s="214" customFormat="1" ht="26" x14ac:dyDescent="0.15">
      <c r="A98" s="217" t="s">
        <v>41</v>
      </c>
      <c r="B98" s="217" t="s">
        <v>42</v>
      </c>
      <c r="C98" s="222" t="s">
        <v>678</v>
      </c>
      <c r="D98" s="222"/>
      <c r="E98" s="218">
        <v>40780</v>
      </c>
      <c r="F98" s="218">
        <v>40807</v>
      </c>
      <c r="S98" s="214" t="s">
        <v>679</v>
      </c>
      <c r="AS98" s="214" t="s">
        <v>688</v>
      </c>
      <c r="AT98" s="214" t="s">
        <v>689</v>
      </c>
      <c r="BA98" s="214" t="s">
        <v>682</v>
      </c>
      <c r="BC98" s="214" t="s">
        <v>683</v>
      </c>
      <c r="BD98" s="214" t="s">
        <v>682</v>
      </c>
      <c r="BE98" s="214" t="s">
        <v>682</v>
      </c>
      <c r="BF98" s="214" t="s">
        <v>682</v>
      </c>
      <c r="BG98" s="214" t="s">
        <v>684</v>
      </c>
      <c r="BH98" s="214" t="s">
        <v>684</v>
      </c>
      <c r="BI98" s="214" t="s">
        <v>685</v>
      </c>
    </row>
    <row r="99" spans="1:68" s="214" customFormat="1" ht="13" x14ac:dyDescent="0.15">
      <c r="A99" s="217" t="s">
        <v>45</v>
      </c>
      <c r="B99" s="217" t="s">
        <v>46</v>
      </c>
      <c r="C99" s="222" t="s">
        <v>678</v>
      </c>
      <c r="D99" s="222" t="s">
        <v>10941</v>
      </c>
      <c r="E99" s="218">
        <v>40780</v>
      </c>
      <c r="F99" s="218">
        <v>41666</v>
      </c>
      <c r="S99" s="214" t="s">
        <v>679</v>
      </c>
      <c r="AS99" s="214" t="s">
        <v>680</v>
      </c>
      <c r="AT99" s="214" t="s">
        <v>681</v>
      </c>
      <c r="BA99" s="214" t="s">
        <v>682</v>
      </c>
      <c r="BC99" s="214" t="s">
        <v>10940</v>
      </c>
      <c r="BD99" s="214" t="s">
        <v>682</v>
      </c>
      <c r="BE99" s="214" t="s">
        <v>682</v>
      </c>
      <c r="BF99" s="214" t="s">
        <v>682</v>
      </c>
      <c r="BG99" s="214" t="s">
        <v>684</v>
      </c>
      <c r="BH99" s="214" t="s">
        <v>684</v>
      </c>
      <c r="BI99" s="214" t="s">
        <v>685</v>
      </c>
    </row>
    <row r="100" spans="1:68" s="214" customFormat="1" ht="26" x14ac:dyDescent="0.15">
      <c r="A100" s="217" t="s">
        <v>81</v>
      </c>
      <c r="B100" s="217" t="s">
        <v>82</v>
      </c>
      <c r="C100" s="217" t="s">
        <v>523</v>
      </c>
      <c r="D100" s="217"/>
      <c r="E100" s="218">
        <v>40781</v>
      </c>
      <c r="F100" s="218">
        <v>40788</v>
      </c>
      <c r="G100" s="214" t="s">
        <v>451</v>
      </c>
      <c r="K100" s="214" t="s">
        <v>482</v>
      </c>
      <c r="L100" s="214" t="s">
        <v>469</v>
      </c>
      <c r="O100" s="214" t="s">
        <v>525</v>
      </c>
      <c r="AE100" s="214" t="s">
        <v>526</v>
      </c>
    </row>
    <row r="101" spans="1:68" s="214" customFormat="1" ht="13" x14ac:dyDescent="0.15">
      <c r="A101" s="217" t="s">
        <v>690</v>
      </c>
      <c r="B101" s="265" t="s">
        <v>691</v>
      </c>
      <c r="C101" s="222" t="s">
        <v>585</v>
      </c>
      <c r="D101" s="222"/>
      <c r="E101" s="218">
        <v>40850</v>
      </c>
      <c r="F101" s="218">
        <v>40850</v>
      </c>
      <c r="G101" s="214" t="s">
        <v>589</v>
      </c>
      <c r="K101" s="214" t="s">
        <v>590</v>
      </c>
      <c r="L101" s="214" t="s">
        <v>453</v>
      </c>
      <c r="N101" s="222"/>
      <c r="O101" s="214" t="s">
        <v>465</v>
      </c>
      <c r="AE101" s="214" t="s">
        <v>796</v>
      </c>
      <c r="BM101" s="222"/>
    </row>
    <row r="102" spans="1:68" s="214" customFormat="1" ht="39" x14ac:dyDescent="0.15">
      <c r="A102" s="217" t="s">
        <v>287</v>
      </c>
      <c r="B102" s="217" t="s">
        <v>288</v>
      </c>
      <c r="C102" s="222" t="s">
        <v>516</v>
      </c>
      <c r="D102" s="222"/>
      <c r="E102" s="218">
        <v>40779</v>
      </c>
      <c r="F102" s="218">
        <v>40801</v>
      </c>
      <c r="G102" s="214" t="s">
        <v>451</v>
      </c>
      <c r="K102" s="214" t="s">
        <v>638</v>
      </c>
      <c r="L102" s="214" t="s">
        <v>459</v>
      </c>
      <c r="O102" s="214" t="s">
        <v>644</v>
      </c>
      <c r="AM102" s="214" t="s">
        <v>692</v>
      </c>
    </row>
    <row r="103" spans="1:68" s="214" customFormat="1" ht="26" x14ac:dyDescent="0.15">
      <c r="A103" s="217" t="s">
        <v>326</v>
      </c>
      <c r="B103" s="217" t="s">
        <v>327</v>
      </c>
      <c r="C103" s="222" t="s">
        <v>516</v>
      </c>
      <c r="D103" s="222"/>
      <c r="E103" s="218">
        <v>40779</v>
      </c>
      <c r="F103" s="218">
        <v>40801</v>
      </c>
      <c r="G103" s="214" t="s">
        <v>451</v>
      </c>
      <c r="K103" s="214" t="s">
        <v>693</v>
      </c>
      <c r="L103" s="214" t="s">
        <v>459</v>
      </c>
      <c r="O103" s="214" t="s">
        <v>644</v>
      </c>
      <c r="AM103" s="214" t="s">
        <v>692</v>
      </c>
    </row>
    <row r="104" spans="1:68" s="214" customFormat="1" ht="39" x14ac:dyDescent="0.15">
      <c r="A104" s="217" t="s">
        <v>232</v>
      </c>
      <c r="B104" s="217" t="s">
        <v>233</v>
      </c>
      <c r="C104" s="222" t="s">
        <v>516</v>
      </c>
      <c r="D104" s="222" t="s">
        <v>694</v>
      </c>
      <c r="E104" s="218">
        <v>40779</v>
      </c>
      <c r="F104" s="218">
        <v>40805</v>
      </c>
      <c r="G104" s="214" t="s">
        <v>451</v>
      </c>
      <c r="K104" s="214" t="s">
        <v>638</v>
      </c>
      <c r="L104" s="214" t="s">
        <v>459</v>
      </c>
      <c r="O104" s="214" t="s">
        <v>644</v>
      </c>
      <c r="AM104" s="214" t="s">
        <v>692</v>
      </c>
    </row>
    <row r="105" spans="1:68" s="214" customFormat="1" ht="26" x14ac:dyDescent="0.15">
      <c r="A105" s="217" t="s">
        <v>695</v>
      </c>
      <c r="B105" s="265" t="s">
        <v>11875</v>
      </c>
      <c r="C105" s="222" t="s">
        <v>11874</v>
      </c>
      <c r="D105" s="222" t="s">
        <v>11873</v>
      </c>
      <c r="E105" s="218">
        <v>41782</v>
      </c>
      <c r="F105" s="218">
        <v>41782</v>
      </c>
      <c r="G105" s="214" t="s">
        <v>578</v>
      </c>
      <c r="K105" s="214" t="s">
        <v>573</v>
      </c>
      <c r="L105" s="214" t="s">
        <v>469</v>
      </c>
      <c r="N105" s="222"/>
      <c r="O105" s="214" t="s">
        <v>671</v>
      </c>
      <c r="AM105" s="214" t="s">
        <v>11872</v>
      </c>
      <c r="BM105" s="222"/>
    </row>
    <row r="106" spans="1:68" s="217" customFormat="1" ht="39" x14ac:dyDescent="0.15">
      <c r="A106" s="217" t="s">
        <v>330</v>
      </c>
      <c r="B106" s="217" t="s">
        <v>15658</v>
      </c>
      <c r="C106" s="222" t="s">
        <v>516</v>
      </c>
      <c r="D106" s="222" t="s">
        <v>12298</v>
      </c>
      <c r="E106" s="218">
        <v>40779</v>
      </c>
      <c r="F106" s="218">
        <v>42517</v>
      </c>
      <c r="G106" s="214" t="s">
        <v>451</v>
      </c>
      <c r="H106" s="214"/>
      <c r="I106" s="214"/>
      <c r="J106" s="214"/>
      <c r="K106" s="214" t="s">
        <v>638</v>
      </c>
      <c r="L106" s="214" t="s">
        <v>459</v>
      </c>
      <c r="M106" s="214"/>
      <c r="N106" s="214"/>
      <c r="O106" s="214" t="s">
        <v>644</v>
      </c>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t="s">
        <v>15659</v>
      </c>
      <c r="AN106" s="214"/>
      <c r="AO106" s="214"/>
      <c r="AP106" s="214"/>
      <c r="AQ106" s="214"/>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row>
    <row r="107" spans="1:68" s="217" customFormat="1" ht="26" x14ac:dyDescent="0.15">
      <c r="A107" s="217" t="s">
        <v>697</v>
      </c>
      <c r="B107" s="217" t="s">
        <v>698</v>
      </c>
      <c r="C107" s="222" t="s">
        <v>516</v>
      </c>
      <c r="D107" s="222"/>
      <c r="E107" s="218">
        <v>40840</v>
      </c>
      <c r="F107" s="218">
        <v>40840</v>
      </c>
      <c r="G107" s="214" t="s">
        <v>578</v>
      </c>
      <c r="H107" s="214"/>
      <c r="I107" s="214"/>
      <c r="J107" s="214"/>
      <c r="K107" s="214" t="s">
        <v>573</v>
      </c>
      <c r="L107" s="214" t="s">
        <v>469</v>
      </c>
      <c r="M107" s="214"/>
      <c r="N107" s="222"/>
      <c r="O107" s="214" t="s">
        <v>671</v>
      </c>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t="s">
        <v>699</v>
      </c>
      <c r="AN107" s="214"/>
      <c r="AO107" s="214"/>
      <c r="AP107" s="214"/>
      <c r="AQ107" s="214"/>
      <c r="AR107" s="214"/>
      <c r="AS107" s="214"/>
      <c r="AT107" s="214"/>
      <c r="AU107" s="214"/>
      <c r="AV107" s="214"/>
      <c r="AW107" s="214"/>
      <c r="AX107" s="214"/>
      <c r="AY107" s="214"/>
      <c r="AZ107" s="214"/>
      <c r="BA107" s="214"/>
      <c r="BB107" s="214"/>
      <c r="BC107" s="214"/>
      <c r="BD107" s="214"/>
      <c r="BE107" s="214"/>
      <c r="BF107" s="214"/>
      <c r="BG107" s="214"/>
      <c r="BH107" s="214"/>
      <c r="BI107" s="214"/>
      <c r="BJ107" s="214"/>
      <c r="BK107" s="214"/>
      <c r="BL107" s="214"/>
      <c r="BM107" s="222"/>
      <c r="BN107" s="214"/>
      <c r="BO107" s="214"/>
      <c r="BP107" s="214"/>
    </row>
    <row r="108" spans="1:68" s="217" customFormat="1" ht="39" x14ac:dyDescent="0.15">
      <c r="A108" s="217" t="s">
        <v>179</v>
      </c>
      <c r="B108" s="217" t="s">
        <v>180</v>
      </c>
      <c r="C108" s="222" t="s">
        <v>516</v>
      </c>
      <c r="D108" s="222" t="s">
        <v>700</v>
      </c>
      <c r="E108" s="218">
        <v>40779</v>
      </c>
      <c r="F108" s="218">
        <v>40805</v>
      </c>
      <c r="G108" s="214" t="s">
        <v>466</v>
      </c>
      <c r="H108" s="214"/>
      <c r="I108" s="214"/>
      <c r="J108" s="214"/>
      <c r="K108" s="214" t="s">
        <v>638</v>
      </c>
      <c r="L108" s="214" t="s">
        <v>459</v>
      </c>
      <c r="M108" s="214"/>
      <c r="N108" s="214"/>
      <c r="O108" s="214" t="s">
        <v>644</v>
      </c>
      <c r="P108" s="214"/>
      <c r="Q108" s="214"/>
      <c r="R108" s="214"/>
      <c r="S108" s="214"/>
      <c r="T108" s="214"/>
      <c r="U108" s="214"/>
      <c r="V108" s="214"/>
      <c r="W108" s="214"/>
      <c r="X108" s="214"/>
      <c r="Y108" s="214"/>
      <c r="Z108" s="214"/>
      <c r="AA108" s="214"/>
      <c r="AB108" s="214"/>
      <c r="AC108" s="214"/>
      <c r="AD108" s="214"/>
      <c r="AE108" s="214"/>
      <c r="AF108" s="214"/>
      <c r="AG108" s="214"/>
      <c r="AH108" s="214"/>
      <c r="AI108" s="214"/>
      <c r="AJ108" s="214"/>
      <c r="AK108" s="214"/>
      <c r="AL108" s="214"/>
      <c r="AM108" s="214" t="s">
        <v>692</v>
      </c>
      <c r="AN108" s="214"/>
      <c r="AO108" s="214"/>
      <c r="AP108" s="214"/>
      <c r="AQ108" s="214"/>
      <c r="AR108" s="214"/>
      <c r="AS108" s="214"/>
      <c r="AT108" s="214"/>
      <c r="AU108" s="214"/>
      <c r="AV108" s="214"/>
      <c r="AW108" s="214"/>
      <c r="AX108" s="214"/>
      <c r="AY108" s="214"/>
      <c r="AZ108" s="214"/>
      <c r="BA108" s="214"/>
      <c r="BB108" s="214"/>
      <c r="BC108" s="214"/>
      <c r="BD108" s="214"/>
      <c r="BE108" s="214"/>
      <c r="BF108" s="214"/>
      <c r="BG108" s="214"/>
      <c r="BH108" s="214"/>
      <c r="BI108" s="214"/>
      <c r="BJ108" s="214"/>
      <c r="BK108" s="214"/>
      <c r="BL108" s="214"/>
      <c r="BM108" s="222"/>
      <c r="BN108" s="214"/>
      <c r="BO108" s="214"/>
      <c r="BP108" s="214"/>
    </row>
    <row r="109" spans="1:68" s="217" customFormat="1" ht="39" x14ac:dyDescent="0.15">
      <c r="A109" s="217" t="s">
        <v>255</v>
      </c>
      <c r="B109" s="217" t="s">
        <v>256</v>
      </c>
      <c r="C109" s="222" t="s">
        <v>701</v>
      </c>
      <c r="D109" s="222" t="s">
        <v>694</v>
      </c>
      <c r="E109" s="218">
        <v>40779</v>
      </c>
      <c r="F109" s="218">
        <v>40805</v>
      </c>
      <c r="G109" s="214" t="s">
        <v>451</v>
      </c>
      <c r="H109" s="214"/>
      <c r="I109" s="214"/>
      <c r="J109" s="214"/>
      <c r="K109" s="214" t="s">
        <v>638</v>
      </c>
      <c r="L109" s="214"/>
      <c r="M109" s="214"/>
      <c r="N109" s="214"/>
      <c r="O109" s="214" t="s">
        <v>644</v>
      </c>
      <c r="P109" s="214"/>
      <c r="Q109" s="214"/>
      <c r="R109" s="214"/>
      <c r="S109" s="214"/>
      <c r="T109" s="214"/>
      <c r="U109" s="214"/>
      <c r="V109" s="214"/>
      <c r="W109" s="214"/>
      <c r="X109" s="214"/>
      <c r="Y109" s="214"/>
      <c r="Z109" s="214"/>
      <c r="AA109" s="214"/>
      <c r="AB109" s="214"/>
      <c r="AC109" s="214"/>
      <c r="AD109" s="214"/>
      <c r="AE109" s="214"/>
      <c r="AF109" s="214"/>
      <c r="AG109" s="214"/>
      <c r="AH109" s="214"/>
      <c r="AI109" s="214"/>
      <c r="AJ109" s="214"/>
      <c r="AK109" s="214"/>
      <c r="AL109" s="214"/>
      <c r="AM109" s="214" t="s">
        <v>692</v>
      </c>
      <c r="AN109" s="214"/>
      <c r="AO109" s="214"/>
      <c r="AP109" s="214"/>
      <c r="AQ109" s="214"/>
      <c r="AR109" s="214"/>
      <c r="AS109" s="214"/>
      <c r="AT109" s="214"/>
      <c r="AU109" s="214"/>
      <c r="AV109" s="214"/>
      <c r="AW109" s="214"/>
      <c r="AX109" s="214"/>
      <c r="AY109" s="214"/>
      <c r="AZ109" s="214"/>
      <c r="BA109" s="214"/>
      <c r="BB109" s="214"/>
      <c r="BC109" s="214"/>
      <c r="BD109" s="214"/>
      <c r="BE109" s="214"/>
      <c r="BF109" s="214"/>
      <c r="BG109" s="214"/>
      <c r="BH109" s="214"/>
      <c r="BI109" s="214"/>
      <c r="BJ109" s="214"/>
      <c r="BK109" s="214"/>
      <c r="BL109" s="214"/>
      <c r="BM109" s="214"/>
      <c r="BN109" s="214"/>
      <c r="BO109" s="214"/>
      <c r="BP109" s="214"/>
    </row>
    <row r="110" spans="1:68" s="217" customFormat="1" ht="26" x14ac:dyDescent="0.15">
      <c r="A110" s="217" t="s">
        <v>163</v>
      </c>
      <c r="B110" s="217" t="s">
        <v>164</v>
      </c>
      <c r="C110" s="222" t="s">
        <v>516</v>
      </c>
      <c r="D110" s="222" t="s">
        <v>702</v>
      </c>
      <c r="E110" s="218">
        <v>40779</v>
      </c>
      <c r="F110" s="218">
        <v>40801</v>
      </c>
      <c r="G110" s="214" t="s">
        <v>451</v>
      </c>
      <c r="H110" s="214"/>
      <c r="I110" s="214"/>
      <c r="J110" s="214"/>
      <c r="K110" s="214" t="s">
        <v>703</v>
      </c>
      <c r="L110" s="214" t="s">
        <v>459</v>
      </c>
      <c r="M110" s="214"/>
      <c r="N110" s="214"/>
      <c r="O110" s="214" t="s">
        <v>644</v>
      </c>
      <c r="P110" s="214"/>
      <c r="Q110" s="214"/>
      <c r="R110" s="214"/>
      <c r="S110" s="214"/>
      <c r="T110" s="214"/>
      <c r="U110" s="214"/>
      <c r="V110" s="214"/>
      <c r="W110" s="214"/>
      <c r="X110" s="214"/>
      <c r="Y110" s="214"/>
      <c r="Z110" s="214"/>
      <c r="AA110" s="214"/>
      <c r="AB110" s="214"/>
      <c r="AC110" s="214"/>
      <c r="AD110" s="214"/>
      <c r="AE110" s="214"/>
      <c r="AF110" s="214"/>
      <c r="AG110" s="214"/>
      <c r="AH110" s="214"/>
      <c r="AI110" s="214"/>
      <c r="AJ110" s="214"/>
      <c r="AK110" s="214"/>
      <c r="AL110" s="214"/>
      <c r="AM110" s="214" t="s">
        <v>692</v>
      </c>
      <c r="AN110" s="214"/>
      <c r="AO110" s="214"/>
      <c r="AP110" s="214"/>
      <c r="AQ110" s="214"/>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22"/>
      <c r="BN110" s="214"/>
      <c r="BO110" s="214"/>
      <c r="BP110" s="214"/>
    </row>
    <row r="111" spans="1:68" s="214" customFormat="1" ht="39" x14ac:dyDescent="0.15">
      <c r="A111" s="217" t="s">
        <v>273</v>
      </c>
      <c r="B111" s="217" t="s">
        <v>274</v>
      </c>
      <c r="C111" s="222" t="s">
        <v>516</v>
      </c>
      <c r="D111" s="222"/>
      <c r="E111" s="218">
        <v>40779</v>
      </c>
      <c r="F111" s="218">
        <v>40801</v>
      </c>
      <c r="G111" s="214" t="s">
        <v>451</v>
      </c>
      <c r="K111" s="214" t="s">
        <v>638</v>
      </c>
      <c r="L111" s="214" t="s">
        <v>459</v>
      </c>
      <c r="O111" s="214" t="s">
        <v>644</v>
      </c>
      <c r="AM111" s="214" t="s">
        <v>692</v>
      </c>
    </row>
    <row r="112" spans="1:68" s="214" customFormat="1" ht="52" x14ac:dyDescent="0.15">
      <c r="A112" s="217" t="s">
        <v>167</v>
      </c>
      <c r="B112" s="222" t="s">
        <v>704</v>
      </c>
      <c r="C112" s="222" t="s">
        <v>516</v>
      </c>
      <c r="D112" s="222" t="s">
        <v>705</v>
      </c>
      <c r="E112" s="218">
        <v>40779</v>
      </c>
      <c r="F112" s="218">
        <v>40801</v>
      </c>
      <c r="G112" s="214" t="s">
        <v>451</v>
      </c>
      <c r="K112" s="214" t="s">
        <v>638</v>
      </c>
      <c r="L112" s="214" t="s">
        <v>469</v>
      </c>
      <c r="O112" s="214" t="s">
        <v>644</v>
      </c>
      <c r="AM112" s="214" t="s">
        <v>692</v>
      </c>
      <c r="BM112" s="222"/>
    </row>
    <row r="113" spans="1:65" s="214" customFormat="1" ht="26" x14ac:dyDescent="0.15">
      <c r="A113" s="217" t="s">
        <v>706</v>
      </c>
      <c r="B113" s="265" t="s">
        <v>707</v>
      </c>
      <c r="C113" s="222" t="s">
        <v>529</v>
      </c>
      <c r="D113" s="222"/>
      <c r="E113" s="218">
        <v>40847</v>
      </c>
      <c r="F113" s="218">
        <v>40847</v>
      </c>
      <c r="G113" s="214" t="s">
        <v>495</v>
      </c>
      <c r="K113" s="214" t="s">
        <v>496</v>
      </c>
      <c r="N113" s="222"/>
      <c r="O113" s="214" t="s">
        <v>530</v>
      </c>
      <c r="S113" s="214" t="s">
        <v>708</v>
      </c>
      <c r="AI113" s="214" t="s">
        <v>709</v>
      </c>
      <c r="BM113" s="222"/>
    </row>
    <row r="114" spans="1:65" s="214" customFormat="1" ht="39" x14ac:dyDescent="0.15">
      <c r="A114" s="217" t="s">
        <v>342</v>
      </c>
      <c r="B114" s="217" t="s">
        <v>343</v>
      </c>
      <c r="C114" s="222" t="s">
        <v>7720</v>
      </c>
      <c r="D114" s="222"/>
      <c r="E114" s="218">
        <v>41299</v>
      </c>
      <c r="F114" s="218">
        <v>41299</v>
      </c>
      <c r="G114" s="214" t="s">
        <v>466</v>
      </c>
      <c r="K114" s="214" t="s">
        <v>638</v>
      </c>
      <c r="L114" s="214" t="s">
        <v>459</v>
      </c>
      <c r="O114" s="214" t="s">
        <v>644</v>
      </c>
      <c r="S114" s="214" t="s">
        <v>4735</v>
      </c>
      <c r="T114" s="222"/>
      <c r="U114" s="222"/>
      <c r="V114" s="222"/>
      <c r="W114" s="222"/>
      <c r="X114" s="222"/>
      <c r="Y114" s="222"/>
      <c r="Z114" s="222"/>
      <c r="AA114" s="222"/>
      <c r="AB114" s="222"/>
      <c r="AC114" s="222"/>
      <c r="AD114" s="222"/>
      <c r="AE114" s="222"/>
      <c r="AF114" s="222"/>
      <c r="AG114" s="222"/>
      <c r="AH114" s="222" t="s">
        <v>710</v>
      </c>
      <c r="AI114" s="214" t="s">
        <v>711</v>
      </c>
    </row>
    <row r="115" spans="1:65" s="214" customFormat="1" ht="52" x14ac:dyDescent="0.15">
      <c r="A115" s="217" t="s">
        <v>159</v>
      </c>
      <c r="B115" s="217" t="s">
        <v>160</v>
      </c>
      <c r="C115" s="222" t="s">
        <v>20682</v>
      </c>
      <c r="D115" s="222" t="s">
        <v>10995</v>
      </c>
      <c r="E115" s="218">
        <v>41670</v>
      </c>
      <c r="F115" s="218">
        <v>43686</v>
      </c>
      <c r="G115" s="214" t="s">
        <v>451</v>
      </c>
      <c r="K115" s="214" t="s">
        <v>638</v>
      </c>
      <c r="L115" s="214" t="s">
        <v>459</v>
      </c>
      <c r="O115" s="214" t="s">
        <v>644</v>
      </c>
      <c r="AM115" s="214" t="s">
        <v>20709</v>
      </c>
      <c r="BM115" s="222"/>
    </row>
    <row r="116" spans="1:65" s="214" customFormat="1" ht="52" x14ac:dyDescent="0.15">
      <c r="A116" s="217" t="s">
        <v>173</v>
      </c>
      <c r="B116" s="217" t="s">
        <v>174</v>
      </c>
      <c r="C116" s="222" t="s">
        <v>20682</v>
      </c>
      <c r="E116" s="218">
        <v>40779</v>
      </c>
      <c r="F116" s="218">
        <v>43683</v>
      </c>
      <c r="G116" s="214" t="s">
        <v>451</v>
      </c>
      <c r="K116" s="214" t="s">
        <v>638</v>
      </c>
      <c r="L116" s="214" t="s">
        <v>459</v>
      </c>
      <c r="O116" s="214" t="s">
        <v>644</v>
      </c>
      <c r="AM116" s="214" t="s">
        <v>20683</v>
      </c>
      <c r="BM116" s="222"/>
    </row>
    <row r="117" spans="1:65" s="214" customFormat="1" ht="39" x14ac:dyDescent="0.15">
      <c r="A117" s="217" t="s">
        <v>234</v>
      </c>
      <c r="B117" s="217" t="s">
        <v>235</v>
      </c>
      <c r="C117" s="222" t="s">
        <v>516</v>
      </c>
      <c r="D117" s="222" t="s">
        <v>11742</v>
      </c>
      <c r="E117" s="218">
        <v>40779</v>
      </c>
      <c r="F117" s="218">
        <v>41768</v>
      </c>
      <c r="G117" s="214" t="s">
        <v>451</v>
      </c>
      <c r="K117" s="214" t="s">
        <v>638</v>
      </c>
      <c r="L117" s="214" t="s">
        <v>459</v>
      </c>
      <c r="O117" s="214" t="s">
        <v>644</v>
      </c>
      <c r="AM117" s="214" t="s">
        <v>10994</v>
      </c>
    </row>
    <row r="118" spans="1:65" s="214" customFormat="1" ht="39" x14ac:dyDescent="0.15">
      <c r="A118" s="217" t="s">
        <v>161</v>
      </c>
      <c r="B118" s="217" t="s">
        <v>162</v>
      </c>
      <c r="C118" s="222" t="s">
        <v>516</v>
      </c>
      <c r="D118" s="222"/>
      <c r="E118" s="218">
        <v>40779</v>
      </c>
      <c r="F118" s="218">
        <v>40801</v>
      </c>
      <c r="G118" s="214" t="s">
        <v>451</v>
      </c>
      <c r="K118" s="214" t="s">
        <v>638</v>
      </c>
      <c r="L118" s="214" t="s">
        <v>459</v>
      </c>
      <c r="O118" s="214" t="s">
        <v>644</v>
      </c>
      <c r="AM118" s="214" t="s">
        <v>692</v>
      </c>
      <c r="BM118" s="222"/>
    </row>
    <row r="119" spans="1:65" s="214" customFormat="1" ht="26" x14ac:dyDescent="0.15">
      <c r="A119" s="217" t="s">
        <v>712</v>
      </c>
      <c r="B119" s="217" t="s">
        <v>713</v>
      </c>
      <c r="C119" s="217" t="s">
        <v>580</v>
      </c>
      <c r="D119" s="217"/>
      <c r="E119" s="218"/>
      <c r="F119" s="218"/>
      <c r="G119" s="214" t="s">
        <v>578</v>
      </c>
      <c r="K119" s="214" t="s">
        <v>496</v>
      </c>
      <c r="L119" s="214" t="s">
        <v>469</v>
      </c>
      <c r="N119" s="217"/>
      <c r="O119" s="214" t="s">
        <v>4754</v>
      </c>
      <c r="P119" s="217"/>
      <c r="Q119" s="217"/>
      <c r="R119" s="217"/>
      <c r="S119" s="214" t="s">
        <v>575</v>
      </c>
      <c r="T119" s="217"/>
      <c r="U119" s="214" t="s">
        <v>9621</v>
      </c>
      <c r="Y119" s="217"/>
      <c r="Z119" s="217"/>
      <c r="AA119" s="217"/>
      <c r="AB119" s="217"/>
      <c r="AC119" s="217"/>
      <c r="AD119" s="217"/>
    </row>
    <row r="120" spans="1:65" s="214" customFormat="1" ht="39" x14ac:dyDescent="0.15">
      <c r="A120" s="217" t="s">
        <v>311</v>
      </c>
      <c r="B120" s="217" t="s">
        <v>312</v>
      </c>
      <c r="C120" s="222" t="s">
        <v>516</v>
      </c>
      <c r="D120" s="222" t="s">
        <v>714</v>
      </c>
      <c r="E120" s="218">
        <v>40779</v>
      </c>
      <c r="F120" s="218">
        <v>40801</v>
      </c>
      <c r="G120" s="214" t="s">
        <v>451</v>
      </c>
      <c r="K120" s="214" t="s">
        <v>715</v>
      </c>
      <c r="L120" s="214" t="s">
        <v>459</v>
      </c>
      <c r="O120" s="214" t="s">
        <v>644</v>
      </c>
      <c r="AM120" s="214" t="s">
        <v>692</v>
      </c>
    </row>
    <row r="121" spans="1:65" s="214" customFormat="1" ht="39" x14ac:dyDescent="0.15">
      <c r="A121" s="217" t="s">
        <v>321</v>
      </c>
      <c r="B121" s="217" t="s">
        <v>322</v>
      </c>
      <c r="C121" s="222" t="s">
        <v>716</v>
      </c>
      <c r="D121" s="222"/>
      <c r="E121" s="218">
        <v>40780</v>
      </c>
      <c r="F121" s="218">
        <v>40801</v>
      </c>
      <c r="G121" s="214" t="s">
        <v>509</v>
      </c>
      <c r="K121" s="214" t="s">
        <v>717</v>
      </c>
      <c r="O121" s="214" t="s">
        <v>550</v>
      </c>
      <c r="S121" s="222" t="s">
        <v>718</v>
      </c>
      <c r="T121" s="222"/>
      <c r="U121" s="222"/>
      <c r="V121" s="222"/>
      <c r="W121" s="222"/>
      <c r="X121" s="222"/>
      <c r="Y121" s="222"/>
      <c r="Z121" s="222"/>
      <c r="AA121" s="222"/>
      <c r="AB121" s="222"/>
      <c r="AC121" s="222"/>
      <c r="AD121" s="222"/>
      <c r="AE121" s="222"/>
      <c r="AF121" s="222"/>
      <c r="AG121" s="222"/>
      <c r="AJ121" s="214" t="s">
        <v>719</v>
      </c>
      <c r="AL121" s="222" t="s">
        <v>720</v>
      </c>
    </row>
    <row r="122" spans="1:65" s="214" customFormat="1" ht="26" x14ac:dyDescent="0.15">
      <c r="A122" s="217" t="s">
        <v>721</v>
      </c>
      <c r="B122" s="265" t="s">
        <v>722</v>
      </c>
      <c r="C122" s="222" t="s">
        <v>723</v>
      </c>
      <c r="D122" s="222"/>
      <c r="E122" s="218">
        <v>40844</v>
      </c>
      <c r="F122" s="218">
        <v>40844</v>
      </c>
      <c r="G122" s="214" t="s">
        <v>495</v>
      </c>
      <c r="K122" s="214" t="s">
        <v>496</v>
      </c>
      <c r="L122" s="214" t="s">
        <v>469</v>
      </c>
      <c r="N122" s="222"/>
      <c r="O122" s="214" t="s">
        <v>658</v>
      </c>
      <c r="S122" s="214" t="s">
        <v>724</v>
      </c>
      <c r="AH122" s="214" t="s">
        <v>660</v>
      </c>
      <c r="AI122" s="214" t="s">
        <v>661</v>
      </c>
      <c r="BM122" s="222"/>
    </row>
    <row r="123" spans="1:65" s="214" customFormat="1" ht="26" x14ac:dyDescent="0.15">
      <c r="A123" s="217" t="s">
        <v>725</v>
      </c>
      <c r="B123" s="217" t="s">
        <v>726</v>
      </c>
      <c r="C123" s="222" t="s">
        <v>7877</v>
      </c>
      <c r="D123" s="222"/>
      <c r="E123" s="218">
        <v>41109</v>
      </c>
      <c r="F123" s="218">
        <v>41112</v>
      </c>
      <c r="G123" s="214" t="s">
        <v>495</v>
      </c>
      <c r="K123" s="214" t="s">
        <v>496</v>
      </c>
      <c r="L123" s="214" t="s">
        <v>469</v>
      </c>
      <c r="N123" s="222"/>
      <c r="O123" s="214" t="s">
        <v>7776</v>
      </c>
      <c r="S123" s="214" t="s">
        <v>7871</v>
      </c>
      <c r="AH123" s="214" t="s">
        <v>1165</v>
      </c>
      <c r="AI123" s="214" t="s">
        <v>499</v>
      </c>
      <c r="BM123" s="222"/>
    </row>
    <row r="124" spans="1:65" s="214" customFormat="1" ht="26" x14ac:dyDescent="0.15">
      <c r="A124" s="217" t="s">
        <v>727</v>
      </c>
      <c r="B124" s="265" t="s">
        <v>728</v>
      </c>
      <c r="C124" s="222" t="s">
        <v>729</v>
      </c>
      <c r="D124" s="222"/>
      <c r="E124" s="218">
        <v>40840</v>
      </c>
      <c r="F124" s="218">
        <v>40840</v>
      </c>
      <c r="G124" s="214" t="s">
        <v>578</v>
      </c>
      <c r="K124" s="214" t="s">
        <v>573</v>
      </c>
      <c r="L124" s="214" t="s">
        <v>469</v>
      </c>
      <c r="N124" s="222"/>
      <c r="O124" s="214" t="s">
        <v>574</v>
      </c>
      <c r="S124" s="214" t="s">
        <v>575</v>
      </c>
      <c r="U124" s="214" t="s">
        <v>730</v>
      </c>
      <c r="AJ124" s="214" t="s">
        <v>731</v>
      </c>
      <c r="BM124" s="222"/>
    </row>
    <row r="125" spans="1:65" s="214" customFormat="1" ht="26" x14ac:dyDescent="0.15">
      <c r="A125" s="217" t="s">
        <v>73</v>
      </c>
      <c r="B125" s="217" t="s">
        <v>74</v>
      </c>
      <c r="C125" s="217" t="s">
        <v>523</v>
      </c>
      <c r="D125" s="217"/>
      <c r="E125" s="218">
        <v>40781</v>
      </c>
      <c r="F125" s="218">
        <v>40788</v>
      </c>
      <c r="G125" s="214" t="s">
        <v>451</v>
      </c>
      <c r="K125" s="214" t="s">
        <v>732</v>
      </c>
      <c r="L125" s="214" t="s">
        <v>469</v>
      </c>
      <c r="O125" s="214" t="s">
        <v>525</v>
      </c>
      <c r="AE125" s="214" t="s">
        <v>526</v>
      </c>
    </row>
    <row r="126" spans="1:65" s="214" customFormat="1" ht="26" x14ac:dyDescent="0.15">
      <c r="A126" s="217" t="s">
        <v>275</v>
      </c>
      <c r="B126" s="217" t="s">
        <v>276</v>
      </c>
      <c r="C126" s="222" t="s">
        <v>733</v>
      </c>
      <c r="D126" s="222"/>
      <c r="E126" s="218">
        <v>40784</v>
      </c>
      <c r="F126" s="218">
        <v>40801</v>
      </c>
      <c r="G126" s="214" t="s">
        <v>451</v>
      </c>
      <c r="K126" s="214" t="s">
        <v>693</v>
      </c>
      <c r="L126" s="214" t="s">
        <v>459</v>
      </c>
      <c r="O126" s="214" t="s">
        <v>644</v>
      </c>
      <c r="AM126" s="214" t="s">
        <v>692</v>
      </c>
    </row>
    <row r="127" spans="1:65" s="214" customFormat="1" ht="39" x14ac:dyDescent="0.15">
      <c r="A127" s="217" t="s">
        <v>305</v>
      </c>
      <c r="B127" s="217" t="s">
        <v>306</v>
      </c>
      <c r="C127" s="222" t="s">
        <v>734</v>
      </c>
      <c r="D127" s="222" t="s">
        <v>735</v>
      </c>
      <c r="E127" s="218">
        <v>40784</v>
      </c>
      <c r="F127" s="218"/>
      <c r="G127" s="214" t="s">
        <v>451</v>
      </c>
      <c r="K127" s="214" t="s">
        <v>638</v>
      </c>
      <c r="L127" s="214" t="s">
        <v>459</v>
      </c>
      <c r="O127" s="214" t="s">
        <v>644</v>
      </c>
      <c r="AM127" s="214" t="s">
        <v>692</v>
      </c>
    </row>
    <row r="128" spans="1:65" s="214" customFormat="1" ht="39" x14ac:dyDescent="0.15">
      <c r="A128" s="217" t="s">
        <v>9204</v>
      </c>
      <c r="B128" s="217" t="s">
        <v>320</v>
      </c>
      <c r="C128" s="222" t="s">
        <v>580</v>
      </c>
      <c r="D128" s="222"/>
      <c r="E128" s="218">
        <v>40784</v>
      </c>
      <c r="F128" s="218">
        <v>40801</v>
      </c>
      <c r="G128" s="214" t="s">
        <v>509</v>
      </c>
      <c r="K128" s="214" t="s">
        <v>501</v>
      </c>
      <c r="L128" s="214" t="s">
        <v>459</v>
      </c>
      <c r="O128" s="214" t="s">
        <v>502</v>
      </c>
      <c r="S128" s="214" t="s">
        <v>503</v>
      </c>
      <c r="U128" s="214" t="s">
        <v>504</v>
      </c>
    </row>
    <row r="129" spans="1:68" s="214" customFormat="1" ht="13" x14ac:dyDescent="0.15">
      <c r="A129" s="217" t="s">
        <v>736</v>
      </c>
      <c r="B129" s="217" t="s">
        <v>737</v>
      </c>
      <c r="C129" s="222" t="s">
        <v>450</v>
      </c>
      <c r="D129" s="222"/>
      <c r="E129" s="218">
        <v>40848</v>
      </c>
      <c r="F129" s="218">
        <v>40848</v>
      </c>
      <c r="G129" s="214" t="s">
        <v>520</v>
      </c>
      <c r="K129" s="214" t="s">
        <v>521</v>
      </c>
      <c r="L129" s="214" t="s">
        <v>453</v>
      </c>
      <c r="N129" s="222"/>
      <c r="O129" s="214" t="s">
        <v>522</v>
      </c>
      <c r="AN129" s="214" t="s">
        <v>455</v>
      </c>
      <c r="AO129" s="214" t="s">
        <v>456</v>
      </c>
      <c r="BC129" s="214" t="s">
        <v>457</v>
      </c>
      <c r="BM129" s="222"/>
    </row>
    <row r="130" spans="1:68" s="214" customFormat="1" ht="13" x14ac:dyDescent="0.15">
      <c r="A130" s="217" t="s">
        <v>738</v>
      </c>
      <c r="B130" s="217" t="s">
        <v>739</v>
      </c>
      <c r="C130" s="222" t="s">
        <v>585</v>
      </c>
      <c r="D130" s="222"/>
      <c r="E130" s="218">
        <v>41443</v>
      </c>
      <c r="F130" s="218">
        <v>41443</v>
      </c>
      <c r="G130" s="214" t="s">
        <v>589</v>
      </c>
      <c r="K130" s="214" t="s">
        <v>590</v>
      </c>
      <c r="L130" s="214" t="s">
        <v>453</v>
      </c>
      <c r="N130" s="222"/>
      <c r="O130" s="214" t="s">
        <v>465</v>
      </c>
      <c r="AE130" s="214" t="s">
        <v>796</v>
      </c>
      <c r="BM130" s="222"/>
    </row>
    <row r="131" spans="1:68" s="214" customFormat="1" ht="13" x14ac:dyDescent="0.15">
      <c r="A131" s="217" t="s">
        <v>740</v>
      </c>
      <c r="B131" s="265" t="s">
        <v>741</v>
      </c>
      <c r="C131" s="222" t="s">
        <v>585</v>
      </c>
      <c r="D131" s="222"/>
      <c r="E131" s="218">
        <v>40844</v>
      </c>
      <c r="F131" s="218">
        <v>40844</v>
      </c>
      <c r="G131" s="214" t="s">
        <v>589</v>
      </c>
      <c r="K131" s="214" t="s">
        <v>590</v>
      </c>
      <c r="L131" s="214" t="s">
        <v>453</v>
      </c>
      <c r="N131" s="222"/>
      <c r="O131" s="214" t="s">
        <v>465</v>
      </c>
      <c r="AE131" s="214" t="s">
        <v>796</v>
      </c>
      <c r="BM131" s="222"/>
    </row>
    <row r="132" spans="1:68" s="214" customFormat="1" ht="13" x14ac:dyDescent="0.15">
      <c r="A132" s="319" t="s">
        <v>59</v>
      </c>
      <c r="B132" s="319" t="s">
        <v>60</v>
      </c>
      <c r="C132" s="222" t="s">
        <v>450</v>
      </c>
      <c r="D132" s="220" t="s">
        <v>10244</v>
      </c>
      <c r="E132" s="218">
        <v>40780</v>
      </c>
      <c r="F132" s="218">
        <v>40805</v>
      </c>
      <c r="G132" s="214" t="s">
        <v>520</v>
      </c>
      <c r="K132" s="214" t="s">
        <v>521</v>
      </c>
      <c r="L132" s="214" t="s">
        <v>453</v>
      </c>
      <c r="O132" s="214" t="s">
        <v>454</v>
      </c>
      <c r="AN132" s="214" t="s">
        <v>455</v>
      </c>
      <c r="AO132" s="214" t="s">
        <v>456</v>
      </c>
      <c r="BC132" s="214" t="s">
        <v>457</v>
      </c>
    </row>
    <row r="133" spans="1:68" s="214" customFormat="1" ht="13" x14ac:dyDescent="0.15">
      <c r="A133" s="217" t="s">
        <v>742</v>
      </c>
      <c r="B133" s="217" t="s">
        <v>743</v>
      </c>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c r="AA133" s="217"/>
      <c r="AB133" s="217"/>
      <c r="AC133" s="217"/>
      <c r="AD133" s="217"/>
      <c r="AE133" s="217"/>
      <c r="AF133" s="217"/>
      <c r="AG133" s="217"/>
      <c r="AH133" s="217"/>
      <c r="AI133" s="217"/>
      <c r="AJ133" s="217"/>
      <c r="AK133" s="217"/>
      <c r="AL133" s="217"/>
      <c r="AM133" s="217"/>
      <c r="AN133" s="217" t="s">
        <v>744</v>
      </c>
      <c r="AO133" s="217" t="s">
        <v>745</v>
      </c>
      <c r="AP133" s="217"/>
      <c r="AQ133" s="217"/>
      <c r="AR133" s="217"/>
      <c r="AS133" s="217"/>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row>
    <row r="134" spans="1:68" s="214" customFormat="1" ht="39" x14ac:dyDescent="0.15">
      <c r="A134" s="217" t="s">
        <v>165</v>
      </c>
      <c r="B134" s="217" t="s">
        <v>166</v>
      </c>
      <c r="C134" s="222" t="s">
        <v>746</v>
      </c>
      <c r="D134" s="222"/>
      <c r="E134" s="218">
        <v>40784</v>
      </c>
      <c r="F134" s="218">
        <v>40788</v>
      </c>
      <c r="G134" s="214" t="s">
        <v>509</v>
      </c>
      <c r="K134" s="214" t="s">
        <v>458</v>
      </c>
      <c r="L134" s="214" t="s">
        <v>459</v>
      </c>
      <c r="O134" s="214" t="s">
        <v>507</v>
      </c>
      <c r="S134" s="214" t="s">
        <v>508</v>
      </c>
      <c r="U134" s="214" t="s">
        <v>747</v>
      </c>
      <c r="AJ134" s="214" t="s">
        <v>510</v>
      </c>
      <c r="BM134" s="222"/>
    </row>
    <row r="135" spans="1:68" s="214" customFormat="1" ht="39" x14ac:dyDescent="0.15">
      <c r="A135" s="217" t="s">
        <v>289</v>
      </c>
      <c r="B135" s="217" t="s">
        <v>290</v>
      </c>
      <c r="C135" s="222" t="s">
        <v>516</v>
      </c>
      <c r="D135" s="222"/>
      <c r="E135" s="218">
        <v>40779</v>
      </c>
      <c r="F135" s="218">
        <v>40801</v>
      </c>
      <c r="G135" s="214" t="s">
        <v>466</v>
      </c>
      <c r="K135" s="214" t="s">
        <v>638</v>
      </c>
      <c r="L135" s="214" t="s">
        <v>459</v>
      </c>
      <c r="O135" s="214" t="s">
        <v>644</v>
      </c>
      <c r="AM135" s="214" t="s">
        <v>692</v>
      </c>
    </row>
    <row r="136" spans="1:68" s="214" customFormat="1" ht="26" x14ac:dyDescent="0.15">
      <c r="A136" s="266" t="s">
        <v>3382</v>
      </c>
      <c r="B136" s="217" t="s">
        <v>3384</v>
      </c>
      <c r="C136" s="222" t="s">
        <v>631</v>
      </c>
      <c r="D136" s="222"/>
      <c r="E136" s="218">
        <v>40857</v>
      </c>
      <c r="F136" s="218">
        <v>40862</v>
      </c>
      <c r="G136" s="214" t="s">
        <v>495</v>
      </c>
      <c r="K136" s="214" t="s">
        <v>496</v>
      </c>
      <c r="L136" s="214" t="s">
        <v>469</v>
      </c>
      <c r="N136" s="222"/>
      <c r="O136" s="121" t="s">
        <v>632</v>
      </c>
      <c r="S136" s="214" t="s">
        <v>633</v>
      </c>
      <c r="AI136" s="214" t="s">
        <v>634</v>
      </c>
      <c r="BM136" s="222"/>
    </row>
    <row r="137" spans="1:68" s="214" customFormat="1" ht="26" x14ac:dyDescent="0.15">
      <c r="A137" s="266" t="s">
        <v>3383</v>
      </c>
      <c r="B137" s="217" t="s">
        <v>3385</v>
      </c>
      <c r="C137" s="222" t="s">
        <v>631</v>
      </c>
      <c r="D137" s="222"/>
      <c r="E137" s="218">
        <v>40857</v>
      </c>
      <c r="F137" s="218">
        <v>40857</v>
      </c>
      <c r="G137" s="214" t="s">
        <v>589</v>
      </c>
      <c r="K137" s="214" t="s">
        <v>496</v>
      </c>
      <c r="L137" s="214" t="s">
        <v>469</v>
      </c>
      <c r="N137" s="222"/>
      <c r="O137" s="214" t="s">
        <v>632</v>
      </c>
      <c r="S137" s="214" t="s">
        <v>3386</v>
      </c>
      <c r="AI137" s="214" t="s">
        <v>3387</v>
      </c>
      <c r="BM137" s="222"/>
    </row>
    <row r="138" spans="1:68" s="214" customFormat="1" ht="13" x14ac:dyDescent="0.15">
      <c r="A138" s="266" t="s">
        <v>3388</v>
      </c>
      <c r="B138" s="217" t="s">
        <v>3389</v>
      </c>
      <c r="C138" s="222" t="s">
        <v>4761</v>
      </c>
      <c r="D138" s="222"/>
      <c r="E138" s="218">
        <v>41695</v>
      </c>
      <c r="F138" s="218">
        <v>41696</v>
      </c>
      <c r="G138" s="214" t="s">
        <v>1003</v>
      </c>
      <c r="K138" s="214" t="s">
        <v>4760</v>
      </c>
      <c r="L138" s="214" t="s">
        <v>469</v>
      </c>
      <c r="N138" s="222"/>
      <c r="O138" s="214" t="s">
        <v>1136</v>
      </c>
      <c r="S138" s="214" t="s">
        <v>4762</v>
      </c>
      <c r="AN138" s="214" t="s">
        <v>4763</v>
      </c>
      <c r="BH138" s="214" t="s">
        <v>4764</v>
      </c>
      <c r="BI138" s="214" t="s">
        <v>4765</v>
      </c>
      <c r="BM138" s="222"/>
    </row>
    <row r="139" spans="1:68" s="214" customFormat="1" ht="26" x14ac:dyDescent="0.15">
      <c r="A139" s="217" t="s">
        <v>3391</v>
      </c>
      <c r="B139" s="217" t="s">
        <v>3390</v>
      </c>
      <c r="C139" s="222"/>
      <c r="D139" s="222"/>
      <c r="E139" s="217"/>
      <c r="F139" s="217"/>
      <c r="N139" s="222"/>
      <c r="BM139" s="222"/>
    </row>
    <row r="140" spans="1:68" s="214" customFormat="1" ht="13" x14ac:dyDescent="0.15">
      <c r="A140" s="217" t="s">
        <v>3393</v>
      </c>
      <c r="B140" s="217" t="s">
        <v>3392</v>
      </c>
      <c r="C140" s="222"/>
      <c r="D140" s="222"/>
      <c r="E140" s="217"/>
      <c r="F140" s="217"/>
      <c r="N140" s="222"/>
      <c r="BM140" s="222"/>
    </row>
    <row r="141" spans="1:68" s="214" customFormat="1" ht="26" x14ac:dyDescent="0.15">
      <c r="A141" s="217" t="s">
        <v>3396</v>
      </c>
      <c r="B141" s="217" t="s">
        <v>3397</v>
      </c>
      <c r="C141" s="222" t="s">
        <v>657</v>
      </c>
      <c r="D141" s="222"/>
      <c r="E141" s="218">
        <v>40858</v>
      </c>
      <c r="F141" s="218">
        <v>40862</v>
      </c>
      <c r="G141" s="214" t="s">
        <v>495</v>
      </c>
      <c r="K141" s="214" t="s">
        <v>496</v>
      </c>
      <c r="L141" s="214" t="s">
        <v>469</v>
      </c>
      <c r="N141" s="222"/>
      <c r="O141" s="214" t="s">
        <v>671</v>
      </c>
      <c r="S141" s="214" t="s">
        <v>659</v>
      </c>
      <c r="AH141" s="214" t="s">
        <v>660</v>
      </c>
      <c r="AI141" s="214" t="s">
        <v>661</v>
      </c>
      <c r="BM141" s="222"/>
    </row>
    <row r="142" spans="1:68" s="214" customFormat="1" ht="26" x14ac:dyDescent="0.15">
      <c r="A142" s="217" t="s">
        <v>4170</v>
      </c>
      <c r="B142" s="217" t="s">
        <v>4171</v>
      </c>
      <c r="C142" s="222" t="s">
        <v>10117</v>
      </c>
      <c r="D142" s="222"/>
      <c r="E142" s="218">
        <v>40862</v>
      </c>
      <c r="F142" s="218">
        <v>40862</v>
      </c>
      <c r="G142" s="214" t="s">
        <v>3090</v>
      </c>
      <c r="K142" s="214" t="s">
        <v>496</v>
      </c>
      <c r="L142" s="214" t="s">
        <v>469</v>
      </c>
      <c r="N142" s="222"/>
      <c r="O142" s="214" t="s">
        <v>3402</v>
      </c>
      <c r="S142" s="214" t="s">
        <v>627</v>
      </c>
      <c r="AR142" s="214" t="s">
        <v>628</v>
      </c>
      <c r="BM142" s="222"/>
    </row>
    <row r="143" spans="1:68" s="214" customFormat="1" ht="26" x14ac:dyDescent="0.15">
      <c r="A143" s="265" t="s">
        <v>4163</v>
      </c>
      <c r="B143" s="217" t="s">
        <v>4165</v>
      </c>
      <c r="C143" s="222" t="s">
        <v>16253</v>
      </c>
      <c r="D143" s="222" t="s">
        <v>12618</v>
      </c>
      <c r="E143" s="218">
        <v>40862</v>
      </c>
      <c r="F143" s="218">
        <v>42867</v>
      </c>
      <c r="G143" s="214" t="s">
        <v>578</v>
      </c>
      <c r="K143" s="214" t="s">
        <v>573</v>
      </c>
      <c r="L143" s="214" t="s">
        <v>469</v>
      </c>
      <c r="N143" s="222"/>
      <c r="O143" s="214" t="s">
        <v>671</v>
      </c>
      <c r="AM143" s="214" t="s">
        <v>11898</v>
      </c>
      <c r="BM143" s="222"/>
    </row>
    <row r="144" spans="1:68" s="214" customFormat="1" ht="26" x14ac:dyDescent="0.15">
      <c r="A144" s="219" t="s">
        <v>4164</v>
      </c>
      <c r="B144" s="217" t="s">
        <v>4166</v>
      </c>
      <c r="C144" s="222" t="s">
        <v>4168</v>
      </c>
      <c r="D144" s="220" t="s">
        <v>13786</v>
      </c>
      <c r="E144" s="218">
        <v>40862</v>
      </c>
      <c r="F144" s="218">
        <v>40862</v>
      </c>
      <c r="G144" s="214" t="s">
        <v>495</v>
      </c>
      <c r="K144" s="214" t="s">
        <v>496</v>
      </c>
      <c r="L144" s="214" t="s">
        <v>469</v>
      </c>
      <c r="N144" s="222"/>
      <c r="O144" s="214" t="s">
        <v>4167</v>
      </c>
      <c r="S144" s="214" t="s">
        <v>648</v>
      </c>
      <c r="AI144" s="214" t="s">
        <v>4169</v>
      </c>
      <c r="BM144" s="222"/>
    </row>
    <row r="145" spans="1:67" s="214" customFormat="1" ht="26" x14ac:dyDescent="0.15">
      <c r="A145" s="217" t="s">
        <v>3401</v>
      </c>
      <c r="B145" s="217" t="s">
        <v>636</v>
      </c>
      <c r="C145" s="222" t="s">
        <v>9684</v>
      </c>
      <c r="D145" s="222"/>
      <c r="E145" s="218">
        <v>41226</v>
      </c>
      <c r="F145" s="218">
        <v>41226</v>
      </c>
      <c r="G145" s="214" t="s">
        <v>3090</v>
      </c>
      <c r="K145" s="214" t="s">
        <v>496</v>
      </c>
      <c r="L145" s="214" t="s">
        <v>469</v>
      </c>
      <c r="N145" s="222"/>
      <c r="O145" s="214" t="s">
        <v>3402</v>
      </c>
      <c r="S145" s="214" t="s">
        <v>627</v>
      </c>
      <c r="AR145" s="214" t="s">
        <v>8286</v>
      </c>
      <c r="BM145" s="222"/>
    </row>
    <row r="146" spans="1:67" s="214" customFormat="1" ht="26" x14ac:dyDescent="0.15">
      <c r="A146" s="217" t="s">
        <v>4173</v>
      </c>
      <c r="B146" s="217" t="s">
        <v>4177</v>
      </c>
      <c r="C146" s="222" t="s">
        <v>10173</v>
      </c>
      <c r="D146" s="222" t="s">
        <v>17370</v>
      </c>
      <c r="E146" s="218">
        <v>41513</v>
      </c>
      <c r="F146" s="218">
        <v>42872</v>
      </c>
      <c r="G146" s="214" t="s">
        <v>495</v>
      </c>
      <c r="K146" s="214" t="s">
        <v>496</v>
      </c>
      <c r="L146" s="214" t="s">
        <v>469</v>
      </c>
      <c r="N146" s="222"/>
      <c r="O146" s="214" t="s">
        <v>1107</v>
      </c>
      <c r="S146" s="214" t="s">
        <v>7871</v>
      </c>
      <c r="AI146" s="214" t="s">
        <v>17371</v>
      </c>
      <c r="BM146" s="222"/>
    </row>
    <row r="147" spans="1:67" s="214" customFormat="1" ht="26" x14ac:dyDescent="0.15">
      <c r="A147" s="469" t="s">
        <v>4196</v>
      </c>
      <c r="B147" s="469" t="s">
        <v>4197</v>
      </c>
      <c r="C147" s="469" t="s">
        <v>18644</v>
      </c>
      <c r="D147" s="470" t="s">
        <v>14363</v>
      </c>
      <c r="E147" s="218">
        <v>40863</v>
      </c>
      <c r="F147" s="218">
        <v>43250</v>
      </c>
      <c r="G147" s="214" t="s">
        <v>495</v>
      </c>
      <c r="K147" s="214" t="s">
        <v>12059</v>
      </c>
      <c r="L147" s="214" t="s">
        <v>469</v>
      </c>
      <c r="N147" s="222"/>
      <c r="O147" s="214" t="s">
        <v>465</v>
      </c>
      <c r="S147" s="214" t="s">
        <v>14361</v>
      </c>
      <c r="AH147" s="214" t="s">
        <v>14362</v>
      </c>
      <c r="AI147" s="214" t="s">
        <v>14296</v>
      </c>
      <c r="BM147" s="222"/>
    </row>
    <row r="148" spans="1:67" s="214" customFormat="1" ht="39" x14ac:dyDescent="0.15">
      <c r="A148" s="217" t="s">
        <v>4272</v>
      </c>
      <c r="B148" s="217" t="s">
        <v>4273</v>
      </c>
      <c r="C148" s="222" t="s">
        <v>4274</v>
      </c>
      <c r="D148" s="222" t="s">
        <v>4275</v>
      </c>
      <c r="E148" s="218">
        <v>40868</v>
      </c>
      <c r="F148" s="218">
        <v>40868</v>
      </c>
      <c r="G148" s="214" t="s">
        <v>495</v>
      </c>
      <c r="K148" s="214" t="s">
        <v>496</v>
      </c>
      <c r="L148" s="214" t="s">
        <v>469</v>
      </c>
      <c r="N148" s="222"/>
      <c r="O148" s="214" t="s">
        <v>4167</v>
      </c>
      <c r="S148" s="214" t="s">
        <v>648</v>
      </c>
      <c r="AI148" s="214" t="s">
        <v>4169</v>
      </c>
      <c r="BM148" s="222"/>
    </row>
    <row r="149" spans="1:67" s="214" customFormat="1" ht="26" x14ac:dyDescent="0.15">
      <c r="A149" s="217" t="s">
        <v>4545</v>
      </c>
      <c r="B149" s="217" t="s">
        <v>4546</v>
      </c>
      <c r="C149" s="222" t="s">
        <v>516</v>
      </c>
      <c r="D149" s="222"/>
      <c r="E149" s="218">
        <v>40877</v>
      </c>
      <c r="F149" s="218">
        <v>40877</v>
      </c>
      <c r="G149" s="214" t="s">
        <v>589</v>
      </c>
      <c r="K149" s="214" t="s">
        <v>496</v>
      </c>
      <c r="L149" s="214" t="s">
        <v>469</v>
      </c>
      <c r="N149" s="222"/>
      <c r="O149" s="214" t="s">
        <v>671</v>
      </c>
      <c r="AM149" s="214" t="s">
        <v>517</v>
      </c>
      <c r="BM149" s="222"/>
    </row>
    <row r="150" spans="1:67" s="214" customFormat="1" ht="26" x14ac:dyDescent="0.15">
      <c r="A150" s="217" t="s">
        <v>4752</v>
      </c>
      <c r="B150" s="217" t="s">
        <v>4753</v>
      </c>
      <c r="C150" s="222" t="s">
        <v>8826</v>
      </c>
      <c r="D150" s="222"/>
      <c r="E150" s="218">
        <v>41304</v>
      </c>
      <c r="F150" s="218">
        <v>41309</v>
      </c>
      <c r="G150" s="214" t="s">
        <v>578</v>
      </c>
      <c r="K150" s="214" t="s">
        <v>496</v>
      </c>
      <c r="L150" s="214" t="s">
        <v>469</v>
      </c>
      <c r="N150" s="222"/>
      <c r="O150" s="214" t="s">
        <v>4754</v>
      </c>
      <c r="S150" s="214" t="s">
        <v>575</v>
      </c>
      <c r="U150" s="214" t="s">
        <v>8825</v>
      </c>
      <c r="BM150" s="222"/>
    </row>
    <row r="151" spans="1:67" s="214" customFormat="1" ht="26" x14ac:dyDescent="0.15">
      <c r="A151" s="217" t="s">
        <v>5014</v>
      </c>
      <c r="B151" s="217" t="s">
        <v>5013</v>
      </c>
      <c r="C151" s="222" t="s">
        <v>10117</v>
      </c>
      <c r="D151" s="222"/>
      <c r="E151" s="218">
        <v>40911</v>
      </c>
      <c r="F151" s="218">
        <v>40973</v>
      </c>
      <c r="G151" s="214" t="s">
        <v>3090</v>
      </c>
      <c r="K151" s="214" t="s">
        <v>496</v>
      </c>
      <c r="L151" s="214" t="s">
        <v>469</v>
      </c>
      <c r="N151" s="222"/>
      <c r="O151" s="214" t="s">
        <v>3402</v>
      </c>
      <c r="S151" s="214" t="s">
        <v>5011</v>
      </c>
      <c r="AR151" s="214" t="s">
        <v>5012</v>
      </c>
      <c r="BM151" s="222"/>
    </row>
    <row r="152" spans="1:67" s="214" customFormat="1" ht="26" x14ac:dyDescent="0.15">
      <c r="A152" s="217" t="s">
        <v>4755</v>
      </c>
      <c r="B152" s="217" t="s">
        <v>4756</v>
      </c>
      <c r="C152" s="222" t="s">
        <v>516</v>
      </c>
      <c r="D152" s="222"/>
      <c r="E152" s="218">
        <v>40886</v>
      </c>
      <c r="F152" s="218">
        <v>40886</v>
      </c>
      <c r="G152" s="214" t="s">
        <v>589</v>
      </c>
      <c r="K152" s="214" t="s">
        <v>496</v>
      </c>
      <c r="L152" s="214" t="s">
        <v>469</v>
      </c>
      <c r="N152" s="222"/>
      <c r="O152" s="214" t="s">
        <v>671</v>
      </c>
      <c r="AM152" s="214" t="s">
        <v>696</v>
      </c>
      <c r="BM152" s="222"/>
    </row>
    <row r="153" spans="1:67" s="214" customFormat="1" ht="26" x14ac:dyDescent="0.15">
      <c r="A153" s="217" t="s">
        <v>4757</v>
      </c>
      <c r="B153" s="217" t="s">
        <v>687</v>
      </c>
      <c r="C153" s="222" t="s">
        <v>678</v>
      </c>
      <c r="D153" s="222" t="s">
        <v>10943</v>
      </c>
      <c r="E153" s="218">
        <v>40893</v>
      </c>
      <c r="F153" s="218">
        <v>41666</v>
      </c>
      <c r="N153" s="222"/>
      <c r="S153" s="214" t="s">
        <v>679</v>
      </c>
      <c r="AS153" s="214" t="s">
        <v>680</v>
      </c>
      <c r="AT153" s="214" t="s">
        <v>681</v>
      </c>
      <c r="BA153" s="214" t="s">
        <v>682</v>
      </c>
      <c r="BC153" s="214" t="s">
        <v>10942</v>
      </c>
      <c r="BD153" s="214" t="s">
        <v>682</v>
      </c>
      <c r="BE153" s="214" t="s">
        <v>682</v>
      </c>
      <c r="BF153" s="214" t="s">
        <v>682</v>
      </c>
      <c r="BG153" s="214" t="s">
        <v>684</v>
      </c>
      <c r="BH153" s="214" t="s">
        <v>684</v>
      </c>
      <c r="BI153" s="214" t="s">
        <v>685</v>
      </c>
      <c r="BM153" s="222"/>
    </row>
    <row r="154" spans="1:67" s="214" customFormat="1" ht="26" x14ac:dyDescent="0.15">
      <c r="A154" s="217" t="s">
        <v>4758</v>
      </c>
      <c r="B154" s="217" t="s">
        <v>4759</v>
      </c>
      <c r="C154" s="222" t="s">
        <v>4761</v>
      </c>
      <c r="D154" s="222"/>
      <c r="E154" s="218">
        <v>40889</v>
      </c>
      <c r="F154" s="218">
        <v>40912</v>
      </c>
      <c r="G154" s="214" t="s">
        <v>1003</v>
      </c>
      <c r="K154" s="214" t="s">
        <v>4760</v>
      </c>
      <c r="L154" s="214" t="s">
        <v>469</v>
      </c>
      <c r="N154" s="222"/>
      <c r="O154" s="214" t="s">
        <v>1136</v>
      </c>
      <c r="S154" s="214" t="s">
        <v>4762</v>
      </c>
      <c r="AN154" s="214" t="s">
        <v>4763</v>
      </c>
      <c r="BH154" s="214" t="s">
        <v>4764</v>
      </c>
      <c r="BI154" s="214" t="s">
        <v>4765</v>
      </c>
      <c r="BM154" s="222"/>
    </row>
    <row r="155" spans="1:67" s="214" customFormat="1" ht="26" x14ac:dyDescent="0.15">
      <c r="A155" s="217" t="s">
        <v>4767</v>
      </c>
      <c r="B155" s="217" t="s">
        <v>4766</v>
      </c>
      <c r="C155" s="222" t="s">
        <v>4761</v>
      </c>
      <c r="D155" s="222"/>
      <c r="E155" s="218">
        <v>40889</v>
      </c>
      <c r="F155" s="218">
        <v>40912</v>
      </c>
      <c r="G155" s="214" t="s">
        <v>1003</v>
      </c>
      <c r="K155" s="214" t="s">
        <v>4760</v>
      </c>
      <c r="L155" s="214" t="s">
        <v>469</v>
      </c>
      <c r="N155" s="222"/>
      <c r="O155" s="214" t="s">
        <v>1136</v>
      </c>
      <c r="S155" s="214" t="s">
        <v>4762</v>
      </c>
      <c r="AN155" s="214" t="s">
        <v>4763</v>
      </c>
      <c r="BH155" s="214" t="s">
        <v>4764</v>
      </c>
      <c r="BI155" s="214" t="s">
        <v>4765</v>
      </c>
      <c r="BM155" s="222"/>
    </row>
    <row r="156" spans="1:67" s="214" customFormat="1" ht="39" x14ac:dyDescent="0.15">
      <c r="A156" s="217" t="s">
        <v>4856</v>
      </c>
      <c r="B156" s="217" t="s">
        <v>4857</v>
      </c>
      <c r="C156" s="222" t="s">
        <v>4858</v>
      </c>
      <c r="D156" s="222" t="s">
        <v>4859</v>
      </c>
      <c r="E156" s="218">
        <v>40890</v>
      </c>
      <c r="F156" s="218">
        <v>40913</v>
      </c>
      <c r="G156" s="214" t="s">
        <v>495</v>
      </c>
      <c r="K156" s="214" t="s">
        <v>496</v>
      </c>
      <c r="N156" s="222"/>
      <c r="O156" s="214" t="s">
        <v>4174</v>
      </c>
      <c r="S156" s="214" t="s">
        <v>1023</v>
      </c>
      <c r="AI156" s="214" t="s">
        <v>4860</v>
      </c>
      <c r="BM156" s="222"/>
    </row>
    <row r="157" spans="1:67" s="214" customFormat="1" ht="26" x14ac:dyDescent="0.15">
      <c r="A157" s="217" t="s">
        <v>4896</v>
      </c>
      <c r="B157" s="217" t="s">
        <v>4898</v>
      </c>
      <c r="C157" s="222" t="s">
        <v>516</v>
      </c>
      <c r="D157" s="222"/>
      <c r="E157" s="218">
        <v>40892</v>
      </c>
      <c r="F157" s="218">
        <v>40892</v>
      </c>
      <c r="G157" s="214" t="s">
        <v>578</v>
      </c>
      <c r="K157" s="214" t="s">
        <v>573</v>
      </c>
      <c r="L157" s="214" t="s">
        <v>469</v>
      </c>
      <c r="N157" s="222"/>
      <c r="O157" s="214" t="s">
        <v>671</v>
      </c>
      <c r="AM157" s="214" t="s">
        <v>4897</v>
      </c>
      <c r="BM157" s="222"/>
    </row>
    <row r="158" spans="1:67" s="214" customFormat="1" ht="26" x14ac:dyDescent="0.15">
      <c r="A158" s="217" t="s">
        <v>4912</v>
      </c>
      <c r="B158" s="217" t="s">
        <v>4913</v>
      </c>
      <c r="C158" s="222" t="s">
        <v>7720</v>
      </c>
      <c r="D158" s="222" t="s">
        <v>12180</v>
      </c>
      <c r="E158" s="218">
        <v>41934</v>
      </c>
      <c r="F158" s="218">
        <v>41934</v>
      </c>
      <c r="G158" s="214" t="s">
        <v>495</v>
      </c>
      <c r="K158" s="214" t="s">
        <v>496</v>
      </c>
      <c r="L158" s="214" t="s">
        <v>469</v>
      </c>
      <c r="N158" s="222"/>
      <c r="O158" s="214" t="s">
        <v>671</v>
      </c>
      <c r="S158" s="214" t="s">
        <v>4735</v>
      </c>
      <c r="AH158" s="214" t="s">
        <v>13128</v>
      </c>
      <c r="AI158" s="214" t="s">
        <v>13131</v>
      </c>
      <c r="BM158" s="222"/>
    </row>
    <row r="159" spans="1:67" s="214" customFormat="1" ht="52" x14ac:dyDescent="0.15">
      <c r="A159" s="217" t="s">
        <v>4918</v>
      </c>
      <c r="B159" s="217" t="s">
        <v>16876</v>
      </c>
      <c r="C159" s="222" t="s">
        <v>486</v>
      </c>
      <c r="D159" s="222" t="s">
        <v>12180</v>
      </c>
      <c r="E159" s="218">
        <v>40896</v>
      </c>
      <c r="F159" s="218">
        <v>42773</v>
      </c>
      <c r="N159" s="222"/>
      <c r="S159" s="214" t="s">
        <v>8396</v>
      </c>
      <c r="BJ159" s="214" t="s">
        <v>487</v>
      </c>
      <c r="BK159" s="214" t="s">
        <v>4919</v>
      </c>
      <c r="BL159" s="214" t="s">
        <v>487</v>
      </c>
      <c r="BM159" s="222" t="s">
        <v>489</v>
      </c>
      <c r="BN159" s="329" t="s">
        <v>490</v>
      </c>
      <c r="BO159" s="329" t="s">
        <v>9646</v>
      </c>
    </row>
    <row r="160" spans="1:67" s="214" customFormat="1" ht="39" x14ac:dyDescent="0.15">
      <c r="A160" s="217" t="s">
        <v>4970</v>
      </c>
      <c r="B160" s="217" t="s">
        <v>4974</v>
      </c>
      <c r="C160" s="222" t="s">
        <v>642</v>
      </c>
      <c r="D160" s="222" t="s">
        <v>12138</v>
      </c>
      <c r="E160" s="218">
        <v>40973</v>
      </c>
      <c r="F160" s="218">
        <v>41927</v>
      </c>
      <c r="G160" s="214" t="s">
        <v>4971</v>
      </c>
      <c r="K160" s="214" t="s">
        <v>4973</v>
      </c>
      <c r="L160" s="214" t="s">
        <v>453</v>
      </c>
      <c r="N160" s="222"/>
      <c r="O160" s="214" t="s">
        <v>4972</v>
      </c>
      <c r="S160" s="214" t="s">
        <v>6948</v>
      </c>
      <c r="AH160" s="214" t="s">
        <v>13129</v>
      </c>
      <c r="AI160" s="214" t="s">
        <v>13130</v>
      </c>
      <c r="BM160" s="222"/>
    </row>
    <row r="161" spans="1:68" s="214" customFormat="1" ht="13" x14ac:dyDescent="0.15">
      <c r="A161" s="334" t="s">
        <v>4986</v>
      </c>
      <c r="B161" s="217" t="s">
        <v>4987</v>
      </c>
      <c r="C161" s="222" t="s">
        <v>585</v>
      </c>
      <c r="D161" s="222"/>
      <c r="E161" s="218">
        <v>40898</v>
      </c>
      <c r="F161" s="217"/>
      <c r="G161" s="214" t="s">
        <v>589</v>
      </c>
      <c r="K161" s="214" t="s">
        <v>594</v>
      </c>
      <c r="L161" s="214" t="s">
        <v>453</v>
      </c>
      <c r="N161" s="222"/>
      <c r="O161" s="214" t="s">
        <v>465</v>
      </c>
      <c r="AE161" s="214" t="s">
        <v>796</v>
      </c>
      <c r="BM161" s="222"/>
    </row>
    <row r="162" spans="1:68" s="214" customFormat="1" ht="13" x14ac:dyDescent="0.15">
      <c r="A162" s="217" t="s">
        <v>635</v>
      </c>
      <c r="B162" s="217" t="s">
        <v>636</v>
      </c>
      <c r="C162" s="222" t="s">
        <v>10117</v>
      </c>
      <c r="D162" s="222"/>
      <c r="E162" s="218">
        <v>40821</v>
      </c>
      <c r="F162" s="218">
        <v>40822</v>
      </c>
      <c r="G162" s="214" t="s">
        <v>475</v>
      </c>
      <c r="K162" s="214" t="s">
        <v>475</v>
      </c>
      <c r="L162" s="214" t="s">
        <v>475</v>
      </c>
      <c r="O162" s="214" t="s">
        <v>475</v>
      </c>
      <c r="S162" s="214" t="s">
        <v>627</v>
      </c>
      <c r="AR162" s="214" t="s">
        <v>628</v>
      </c>
    </row>
    <row r="163" spans="1:68" s="214" customFormat="1" ht="26" x14ac:dyDescent="0.15">
      <c r="A163" s="217" t="s">
        <v>5077</v>
      </c>
      <c r="B163" s="217" t="s">
        <v>5081</v>
      </c>
      <c r="C163" s="222" t="s">
        <v>4858</v>
      </c>
      <c r="D163" s="222"/>
      <c r="E163" s="218">
        <v>40912</v>
      </c>
      <c r="F163" s="218">
        <v>40954</v>
      </c>
      <c r="G163" s="214" t="s">
        <v>495</v>
      </c>
      <c r="K163" s="214" t="s">
        <v>496</v>
      </c>
      <c r="N163" s="222"/>
      <c r="O163" s="214" t="s">
        <v>4174</v>
      </c>
      <c r="S163" s="214" t="s">
        <v>4175</v>
      </c>
      <c r="AI163" s="214" t="s">
        <v>4176</v>
      </c>
      <c r="BM163" s="222"/>
    </row>
    <row r="164" spans="1:68" s="214" customFormat="1" ht="26" x14ac:dyDescent="0.15">
      <c r="A164" s="217" t="s">
        <v>5078</v>
      </c>
      <c r="B164" s="217" t="s">
        <v>5080</v>
      </c>
      <c r="C164" s="222" t="s">
        <v>631</v>
      </c>
      <c r="D164" s="222"/>
      <c r="E164" s="218">
        <v>40912</v>
      </c>
      <c r="F164" s="217"/>
      <c r="G164" s="214" t="s">
        <v>495</v>
      </c>
      <c r="K164" s="214" t="s">
        <v>496</v>
      </c>
      <c r="L164" s="214" t="s">
        <v>469</v>
      </c>
      <c r="N164" s="222"/>
      <c r="O164" s="214" t="s">
        <v>1107</v>
      </c>
      <c r="S164" s="214" t="s">
        <v>5083</v>
      </c>
      <c r="AI164" s="214" t="s">
        <v>5084</v>
      </c>
      <c r="BM164" s="222"/>
    </row>
    <row r="165" spans="1:68" s="214" customFormat="1" ht="26" x14ac:dyDescent="0.15">
      <c r="A165" s="217" t="s">
        <v>5079</v>
      </c>
      <c r="B165" s="217" t="s">
        <v>5082</v>
      </c>
      <c r="C165" s="222" t="s">
        <v>631</v>
      </c>
      <c r="D165" s="222"/>
      <c r="E165" s="218">
        <v>40912</v>
      </c>
      <c r="F165" s="218">
        <v>41661</v>
      </c>
      <c r="G165" s="214" t="s">
        <v>495</v>
      </c>
      <c r="K165" s="214" t="s">
        <v>496</v>
      </c>
      <c r="L165" s="214" t="s">
        <v>469</v>
      </c>
      <c r="N165" s="222"/>
      <c r="O165" s="214" t="s">
        <v>1021</v>
      </c>
      <c r="S165" s="214" t="s">
        <v>5083</v>
      </c>
      <c r="AI165" s="214" t="s">
        <v>5084</v>
      </c>
      <c r="BM165" s="222"/>
    </row>
    <row r="166" spans="1:68" s="214" customFormat="1" ht="26" x14ac:dyDescent="0.15">
      <c r="A166" s="217" t="s">
        <v>5121</v>
      </c>
      <c r="B166" s="217" t="s">
        <v>5122</v>
      </c>
      <c r="C166" s="222" t="s">
        <v>572</v>
      </c>
      <c r="D166" s="222"/>
      <c r="E166" s="218">
        <v>41402</v>
      </c>
      <c r="F166" s="218">
        <v>41402</v>
      </c>
      <c r="G166" s="214" t="s">
        <v>578</v>
      </c>
      <c r="K166" s="214" t="s">
        <v>496</v>
      </c>
      <c r="L166" s="214" t="s">
        <v>469</v>
      </c>
      <c r="N166" s="222"/>
      <c r="O166" s="214" t="s">
        <v>4754</v>
      </c>
      <c r="S166" s="214" t="s">
        <v>8495</v>
      </c>
      <c r="U166" s="214" t="s">
        <v>9600</v>
      </c>
      <c r="AJ166" s="214" t="s">
        <v>9599</v>
      </c>
      <c r="BM166" s="222"/>
    </row>
    <row r="167" spans="1:68" s="214" customFormat="1" ht="26" x14ac:dyDescent="0.15">
      <c r="A167" s="217" t="s">
        <v>5123</v>
      </c>
      <c r="B167" s="217" t="s">
        <v>5124</v>
      </c>
      <c r="C167" s="222" t="s">
        <v>516</v>
      </c>
      <c r="D167" s="222"/>
      <c r="E167" s="218">
        <v>40927</v>
      </c>
      <c r="F167" s="217"/>
      <c r="G167" s="214" t="s">
        <v>578</v>
      </c>
      <c r="K167" s="214" t="s">
        <v>573</v>
      </c>
      <c r="L167" s="214" t="s">
        <v>469</v>
      </c>
      <c r="N167" s="222"/>
      <c r="O167" s="214" t="s">
        <v>671</v>
      </c>
      <c r="AM167" s="214" t="s">
        <v>699</v>
      </c>
      <c r="BM167" s="222"/>
    </row>
    <row r="168" spans="1:68" s="214" customFormat="1" ht="26" x14ac:dyDescent="0.15">
      <c r="A168" s="217" t="s">
        <v>5129</v>
      </c>
      <c r="B168" s="217" t="s">
        <v>5130</v>
      </c>
      <c r="C168" s="222" t="s">
        <v>5269</v>
      </c>
      <c r="D168" s="222"/>
      <c r="E168" s="218">
        <v>40927</v>
      </c>
      <c r="F168" s="217"/>
      <c r="G168" s="214" t="s">
        <v>589</v>
      </c>
      <c r="K168" s="214" t="s">
        <v>5125</v>
      </c>
      <c r="L168" s="214" t="s">
        <v>469</v>
      </c>
      <c r="N168" s="222"/>
      <c r="O168" s="214" t="s">
        <v>469</v>
      </c>
      <c r="S168" s="214" t="s">
        <v>5126</v>
      </c>
      <c r="BM168" s="222"/>
      <c r="BP168" s="214" t="s">
        <v>5127</v>
      </c>
    </row>
    <row r="169" spans="1:68" s="214" customFormat="1" ht="26" x14ac:dyDescent="0.15">
      <c r="A169" s="217" t="s">
        <v>5132</v>
      </c>
      <c r="B169" s="217" t="s">
        <v>5131</v>
      </c>
      <c r="C169" s="222" t="s">
        <v>5269</v>
      </c>
      <c r="D169" s="222"/>
      <c r="E169" s="218">
        <v>40927</v>
      </c>
      <c r="F169" s="217"/>
      <c r="G169" s="214" t="s">
        <v>589</v>
      </c>
      <c r="K169" s="214" t="s">
        <v>5125</v>
      </c>
      <c r="L169" s="214" t="s">
        <v>469</v>
      </c>
      <c r="N169" s="222"/>
      <c r="O169" s="214" t="s">
        <v>469</v>
      </c>
      <c r="S169" s="214" t="s">
        <v>5126</v>
      </c>
      <c r="BM169" s="222"/>
      <c r="BP169" s="214" t="s">
        <v>5127</v>
      </c>
    </row>
    <row r="170" spans="1:68" s="221" customFormat="1" ht="13" x14ac:dyDescent="0.15">
      <c r="A170" s="219" t="s">
        <v>5133</v>
      </c>
      <c r="B170" s="219"/>
      <c r="C170" s="220"/>
      <c r="D170" s="220"/>
      <c r="E170" s="219"/>
      <c r="F170" s="219"/>
      <c r="N170" s="220"/>
      <c r="BM170" s="220"/>
    </row>
    <row r="171" spans="1:68" s="214" customFormat="1" ht="26" x14ac:dyDescent="0.15">
      <c r="A171" s="217" t="s">
        <v>5134</v>
      </c>
      <c r="B171" s="217" t="s">
        <v>5135</v>
      </c>
      <c r="C171" s="222" t="s">
        <v>516</v>
      </c>
      <c r="D171" s="222"/>
      <c r="E171" s="218">
        <v>40921</v>
      </c>
      <c r="F171" s="218">
        <v>40921</v>
      </c>
      <c r="G171" s="214" t="s">
        <v>578</v>
      </c>
      <c r="K171" s="214" t="s">
        <v>573</v>
      </c>
      <c r="L171" s="214" t="s">
        <v>469</v>
      </c>
      <c r="N171" s="222"/>
      <c r="O171" s="214" t="s">
        <v>671</v>
      </c>
      <c r="AM171" s="214" t="s">
        <v>699</v>
      </c>
      <c r="BM171" s="222"/>
    </row>
    <row r="172" spans="1:68" s="214" customFormat="1" ht="26" x14ac:dyDescent="0.15">
      <c r="A172" s="217" t="s">
        <v>5148</v>
      </c>
      <c r="B172" s="266" t="s">
        <v>5152</v>
      </c>
      <c r="C172" s="222" t="s">
        <v>450</v>
      </c>
      <c r="D172" s="222"/>
      <c r="E172" s="218">
        <v>40921</v>
      </c>
      <c r="F172" s="218">
        <v>40921</v>
      </c>
      <c r="G172" s="214" t="s">
        <v>520</v>
      </c>
      <c r="K172" s="214" t="s">
        <v>521</v>
      </c>
      <c r="L172" s="214" t="s">
        <v>453</v>
      </c>
      <c r="N172" s="222"/>
      <c r="O172" s="214" t="s">
        <v>522</v>
      </c>
      <c r="AN172" s="214" t="s">
        <v>5150</v>
      </c>
      <c r="AO172" s="214" t="s">
        <v>5151</v>
      </c>
      <c r="BC172" s="214" t="s">
        <v>5149</v>
      </c>
      <c r="BM172" s="222"/>
    </row>
    <row r="173" spans="1:68" s="214" customFormat="1" ht="26" x14ac:dyDescent="0.15">
      <c r="A173" s="217" t="s">
        <v>5156</v>
      </c>
      <c r="B173" s="266" t="s">
        <v>5155</v>
      </c>
      <c r="C173" s="222" t="s">
        <v>678</v>
      </c>
      <c r="D173" s="222" t="s">
        <v>12298</v>
      </c>
      <c r="E173" s="218">
        <v>40925</v>
      </c>
      <c r="F173" s="218">
        <v>42292</v>
      </c>
      <c r="N173" s="222"/>
      <c r="S173" s="214" t="s">
        <v>679</v>
      </c>
      <c r="AS173" s="214" t="s">
        <v>5157</v>
      </c>
      <c r="AT173" s="214" t="s">
        <v>681</v>
      </c>
      <c r="BA173" s="214" t="s">
        <v>682</v>
      </c>
      <c r="BC173" s="214" t="s">
        <v>683</v>
      </c>
      <c r="BD173" s="214" t="s">
        <v>682</v>
      </c>
      <c r="BE173" s="214" t="s">
        <v>682</v>
      </c>
      <c r="BF173" s="214" t="s">
        <v>682</v>
      </c>
      <c r="BG173" s="214" t="s">
        <v>5158</v>
      </c>
      <c r="BH173" s="214" t="s">
        <v>5158</v>
      </c>
      <c r="BI173" s="214" t="s">
        <v>5159</v>
      </c>
      <c r="BM173" s="222"/>
    </row>
    <row r="174" spans="1:68" s="214" customFormat="1" ht="13" x14ac:dyDescent="0.15">
      <c r="A174" s="217" t="s">
        <v>5218</v>
      </c>
      <c r="B174" s="266" t="s">
        <v>5219</v>
      </c>
      <c r="C174" s="222" t="s">
        <v>450</v>
      </c>
      <c r="D174" s="222"/>
      <c r="E174" s="218">
        <v>40926</v>
      </c>
      <c r="F174" s="217"/>
      <c r="G174" s="214" t="s">
        <v>520</v>
      </c>
      <c r="K174" s="214" t="s">
        <v>521</v>
      </c>
      <c r="L174" s="214" t="s">
        <v>453</v>
      </c>
      <c r="N174" s="222"/>
      <c r="O174" s="214" t="s">
        <v>522</v>
      </c>
      <c r="AN174" s="214" t="s">
        <v>455</v>
      </c>
      <c r="AO174" s="214" t="s">
        <v>456</v>
      </c>
      <c r="BC174" s="214" t="s">
        <v>5220</v>
      </c>
      <c r="BM174" s="222"/>
    </row>
    <row r="175" spans="1:68" s="214" customFormat="1" ht="13" x14ac:dyDescent="0.15">
      <c r="A175" s="217" t="s">
        <v>5221</v>
      </c>
      <c r="B175" s="217" t="s">
        <v>5222</v>
      </c>
      <c r="C175" s="222" t="s">
        <v>450</v>
      </c>
      <c r="D175" s="222"/>
      <c r="E175" s="218">
        <v>40926</v>
      </c>
      <c r="F175" s="217"/>
      <c r="G175" s="214" t="s">
        <v>520</v>
      </c>
      <c r="K175" s="214" t="s">
        <v>521</v>
      </c>
      <c r="L175" s="214" t="s">
        <v>453</v>
      </c>
      <c r="N175" s="222"/>
      <c r="O175" s="214" t="s">
        <v>522</v>
      </c>
      <c r="AN175" s="214" t="s">
        <v>5150</v>
      </c>
      <c r="AO175" s="214" t="s">
        <v>5223</v>
      </c>
      <c r="BC175" s="214" t="s">
        <v>548</v>
      </c>
      <c r="BM175" s="222"/>
    </row>
    <row r="176" spans="1:68" s="214" customFormat="1" ht="26" x14ac:dyDescent="0.15">
      <c r="A176" s="267" t="s">
        <v>5459</v>
      </c>
      <c r="B176" s="217" t="s">
        <v>5460</v>
      </c>
      <c r="C176" s="222" t="s">
        <v>9050</v>
      </c>
      <c r="D176" s="222"/>
      <c r="E176" s="218">
        <v>40934</v>
      </c>
      <c r="F176" s="217"/>
      <c r="G176" s="214" t="s">
        <v>816</v>
      </c>
      <c r="K176" s="214" t="s">
        <v>5457</v>
      </c>
      <c r="L176" s="268" t="s">
        <v>453</v>
      </c>
      <c r="M176" s="268"/>
      <c r="N176" s="222"/>
      <c r="O176" s="214" t="s">
        <v>465</v>
      </c>
      <c r="S176" s="268" t="s">
        <v>5458</v>
      </c>
      <c r="BM176" s="222"/>
    </row>
    <row r="177" spans="1:65" s="214" customFormat="1" ht="26" x14ac:dyDescent="0.15">
      <c r="A177" s="217" t="s">
        <v>5461</v>
      </c>
      <c r="B177" s="217" t="s">
        <v>5478</v>
      </c>
      <c r="C177" s="222" t="s">
        <v>529</v>
      </c>
      <c r="D177" s="222"/>
      <c r="E177" s="218">
        <v>40934</v>
      </c>
      <c r="F177" s="217"/>
      <c r="G177" s="214" t="s">
        <v>495</v>
      </c>
      <c r="K177" s="214" t="s">
        <v>496</v>
      </c>
      <c r="N177" s="222"/>
      <c r="O177" s="214" t="s">
        <v>530</v>
      </c>
      <c r="S177" s="268" t="s">
        <v>5462</v>
      </c>
      <c r="AI177" s="268" t="s">
        <v>5545</v>
      </c>
      <c r="BM177" s="222"/>
    </row>
    <row r="178" spans="1:65" s="214" customFormat="1" ht="26" x14ac:dyDescent="0.15">
      <c r="A178" s="217" t="s">
        <v>5463</v>
      </c>
      <c r="B178" s="217" t="s">
        <v>5479</v>
      </c>
      <c r="C178" s="222" t="s">
        <v>631</v>
      </c>
      <c r="D178" s="222"/>
      <c r="E178" s="218">
        <v>40955</v>
      </c>
      <c r="F178" s="217"/>
      <c r="G178" s="214" t="s">
        <v>5464</v>
      </c>
      <c r="K178" s="214" t="s">
        <v>496</v>
      </c>
      <c r="L178" s="268" t="s">
        <v>469</v>
      </c>
      <c r="M178" s="268"/>
      <c r="N178" s="222"/>
      <c r="O178" s="214" t="s">
        <v>5465</v>
      </c>
      <c r="S178" s="268" t="s">
        <v>633</v>
      </c>
      <c r="AI178" s="214" t="s">
        <v>6504</v>
      </c>
      <c r="BM178" s="222"/>
    </row>
    <row r="179" spans="1:65" s="214" customFormat="1" ht="26" x14ac:dyDescent="0.15">
      <c r="A179" s="217" t="s">
        <v>5466</v>
      </c>
      <c r="B179" s="217" t="s">
        <v>5480</v>
      </c>
      <c r="C179" s="222" t="s">
        <v>4858</v>
      </c>
      <c r="D179" s="222"/>
      <c r="E179" s="218">
        <v>40934</v>
      </c>
      <c r="F179" s="217"/>
      <c r="G179" s="214" t="s">
        <v>495</v>
      </c>
      <c r="K179" s="214" t="s">
        <v>496</v>
      </c>
      <c r="N179" s="222"/>
      <c r="O179" s="214" t="s">
        <v>4174</v>
      </c>
      <c r="S179" s="268" t="s">
        <v>5083</v>
      </c>
      <c r="AI179" s="268" t="s">
        <v>5084</v>
      </c>
      <c r="BM179" s="222"/>
    </row>
    <row r="180" spans="1:65" s="214" customFormat="1" ht="26" x14ac:dyDescent="0.15">
      <c r="A180" s="217" t="s">
        <v>5467</v>
      </c>
      <c r="B180" s="267" t="s">
        <v>5481</v>
      </c>
      <c r="C180" s="222" t="s">
        <v>5547</v>
      </c>
      <c r="D180" s="222"/>
      <c r="E180" s="218">
        <v>40934</v>
      </c>
      <c r="F180" s="217"/>
      <c r="G180" s="214" t="s">
        <v>816</v>
      </c>
      <c r="K180" s="214" t="s">
        <v>5125</v>
      </c>
      <c r="L180" s="268" t="s">
        <v>469</v>
      </c>
      <c r="M180" s="268"/>
      <c r="N180" s="222"/>
      <c r="O180" s="214" t="s">
        <v>5468</v>
      </c>
      <c r="S180" s="268" t="s">
        <v>5469</v>
      </c>
      <c r="AI180" s="268" t="s">
        <v>5470</v>
      </c>
      <c r="BM180" s="222"/>
    </row>
    <row r="181" spans="1:65" s="214" customFormat="1" ht="26" x14ac:dyDescent="0.15">
      <c r="A181" s="217" t="s">
        <v>5471</v>
      </c>
      <c r="B181" s="266" t="s">
        <v>5482</v>
      </c>
      <c r="C181" s="222" t="s">
        <v>7626</v>
      </c>
      <c r="D181" s="222"/>
      <c r="E181" s="218">
        <v>41109</v>
      </c>
      <c r="F181" s="218">
        <v>41112</v>
      </c>
      <c r="G181" s="214" t="s">
        <v>495</v>
      </c>
      <c r="K181" s="214" t="s">
        <v>496</v>
      </c>
      <c r="L181" s="268" t="s">
        <v>469</v>
      </c>
      <c r="M181" s="268"/>
      <c r="N181" s="222"/>
      <c r="O181" s="214" t="s">
        <v>5472</v>
      </c>
      <c r="S181" s="268" t="s">
        <v>7871</v>
      </c>
      <c r="AH181" s="268" t="s">
        <v>1165</v>
      </c>
      <c r="AI181" s="268" t="s">
        <v>6504</v>
      </c>
      <c r="BM181" s="222"/>
    </row>
    <row r="182" spans="1:65" s="214" customFormat="1" ht="26" x14ac:dyDescent="0.15">
      <c r="A182" s="217" t="s">
        <v>5133</v>
      </c>
      <c r="B182" s="266" t="s">
        <v>5477</v>
      </c>
      <c r="C182" s="222" t="s">
        <v>5548</v>
      </c>
      <c r="D182" s="218" t="s">
        <v>5473</v>
      </c>
      <c r="E182" s="218"/>
      <c r="F182" s="218"/>
      <c r="G182" s="268" t="s">
        <v>816</v>
      </c>
      <c r="H182" s="268"/>
      <c r="I182" s="268"/>
      <c r="J182" s="268"/>
      <c r="K182" s="214" t="s">
        <v>5125</v>
      </c>
      <c r="L182" s="268" t="s">
        <v>469</v>
      </c>
      <c r="M182" s="268"/>
      <c r="N182" s="222"/>
      <c r="O182" s="214" t="s">
        <v>5474</v>
      </c>
      <c r="S182" s="268" t="s">
        <v>5469</v>
      </c>
      <c r="AI182" s="268" t="s">
        <v>5470</v>
      </c>
      <c r="BM182" s="222"/>
    </row>
    <row r="183" spans="1:65" s="214" customFormat="1" ht="26" x14ac:dyDescent="0.15">
      <c r="A183" s="217" t="s">
        <v>5475</v>
      </c>
      <c r="B183" s="266" t="s">
        <v>5476</v>
      </c>
      <c r="C183" s="222" t="s">
        <v>5547</v>
      </c>
      <c r="D183" s="218"/>
      <c r="E183" s="218">
        <v>40934</v>
      </c>
      <c r="F183" s="218"/>
      <c r="G183" s="214" t="s">
        <v>816</v>
      </c>
      <c r="K183" s="214" t="s">
        <v>5125</v>
      </c>
      <c r="L183" s="214" t="s">
        <v>469</v>
      </c>
      <c r="N183" s="222"/>
      <c r="O183" s="214" t="s">
        <v>5483</v>
      </c>
      <c r="S183" s="268" t="s">
        <v>5469</v>
      </c>
      <c r="AI183" s="268" t="s">
        <v>5470</v>
      </c>
      <c r="BM183" s="222"/>
    </row>
    <row r="184" spans="1:65" s="214" customFormat="1" ht="26" x14ac:dyDescent="0.15">
      <c r="A184" s="217" t="s">
        <v>5484</v>
      </c>
      <c r="B184" s="266" t="s">
        <v>6994</v>
      </c>
      <c r="C184" s="222" t="s">
        <v>572</v>
      </c>
      <c r="D184" s="218" t="s">
        <v>12138</v>
      </c>
      <c r="E184" s="218">
        <v>40976</v>
      </c>
      <c r="F184" s="218">
        <v>42815</v>
      </c>
      <c r="G184" s="214" t="s">
        <v>578</v>
      </c>
      <c r="K184" s="214" t="s">
        <v>579</v>
      </c>
      <c r="L184" s="214" t="s">
        <v>469</v>
      </c>
      <c r="N184" s="222"/>
      <c r="O184" s="214" t="s">
        <v>574</v>
      </c>
      <c r="S184" s="269" t="s">
        <v>6736</v>
      </c>
      <c r="U184" s="214" t="s">
        <v>17107</v>
      </c>
      <c r="X184" s="269"/>
      <c r="AJ184" s="214" t="s">
        <v>17108</v>
      </c>
      <c r="AK184" s="269"/>
      <c r="BM184" s="222"/>
    </row>
    <row r="185" spans="1:65" s="214" customFormat="1" ht="26" x14ac:dyDescent="0.15">
      <c r="A185" s="217" t="s">
        <v>5485</v>
      </c>
      <c r="B185" s="217" t="s">
        <v>5486</v>
      </c>
      <c r="C185" s="222" t="s">
        <v>529</v>
      </c>
      <c r="D185" s="218"/>
      <c r="E185" s="218">
        <v>40934</v>
      </c>
      <c r="F185" s="218"/>
      <c r="G185" s="268" t="s">
        <v>495</v>
      </c>
      <c r="H185" s="268"/>
      <c r="I185" s="268"/>
      <c r="J185" s="268"/>
      <c r="K185" s="214" t="s">
        <v>496</v>
      </c>
      <c r="N185" s="222"/>
      <c r="O185" s="214" t="s">
        <v>530</v>
      </c>
      <c r="S185" s="268" t="s">
        <v>708</v>
      </c>
      <c r="AI185" s="268" t="s">
        <v>5546</v>
      </c>
      <c r="BM185" s="222"/>
    </row>
    <row r="186" spans="1:65" s="214" customFormat="1" ht="26" x14ac:dyDescent="0.15">
      <c r="A186" s="217" t="s">
        <v>5487</v>
      </c>
      <c r="B186" s="217" t="s">
        <v>5488</v>
      </c>
      <c r="C186" s="222" t="s">
        <v>516</v>
      </c>
      <c r="D186" s="218"/>
      <c r="E186" s="218">
        <v>40962</v>
      </c>
      <c r="F186" s="218">
        <v>40963</v>
      </c>
      <c r="G186" s="214" t="s">
        <v>495</v>
      </c>
      <c r="K186" s="214" t="s">
        <v>496</v>
      </c>
      <c r="L186" s="268" t="s">
        <v>469</v>
      </c>
      <c r="M186" s="268"/>
      <c r="N186" s="222"/>
      <c r="O186" s="214" t="s">
        <v>671</v>
      </c>
      <c r="S186" s="268"/>
      <c r="AH186" s="268"/>
      <c r="AM186" s="214" t="s">
        <v>6738</v>
      </c>
      <c r="BM186" s="222"/>
    </row>
    <row r="187" spans="1:65" s="214" customFormat="1" ht="26" x14ac:dyDescent="0.15">
      <c r="A187" s="217" t="s">
        <v>5489</v>
      </c>
      <c r="B187" s="217" t="s">
        <v>5490</v>
      </c>
      <c r="C187" s="222" t="s">
        <v>631</v>
      </c>
      <c r="D187" s="218"/>
      <c r="E187" s="218">
        <v>40934</v>
      </c>
      <c r="F187" s="218"/>
      <c r="G187" s="214" t="s">
        <v>589</v>
      </c>
      <c r="K187" s="214" t="s">
        <v>496</v>
      </c>
      <c r="L187" s="214" t="s">
        <v>469</v>
      </c>
      <c r="N187" s="222"/>
      <c r="O187" s="214" t="s">
        <v>632</v>
      </c>
      <c r="S187" s="268" t="s">
        <v>3386</v>
      </c>
      <c r="AI187" s="268" t="s">
        <v>3387</v>
      </c>
      <c r="BM187" s="222"/>
    </row>
    <row r="188" spans="1:65" s="214" customFormat="1" ht="26" x14ac:dyDescent="0.15">
      <c r="A188" s="217" t="s">
        <v>5491</v>
      </c>
      <c r="B188" s="217" t="s">
        <v>5492</v>
      </c>
      <c r="C188" s="222" t="s">
        <v>631</v>
      </c>
      <c r="D188" s="218"/>
      <c r="E188" s="218">
        <v>40934</v>
      </c>
      <c r="F188" s="218"/>
      <c r="G188" s="214" t="s">
        <v>589</v>
      </c>
      <c r="K188" s="214" t="s">
        <v>496</v>
      </c>
      <c r="L188" s="214" t="s">
        <v>469</v>
      </c>
      <c r="N188" s="222"/>
      <c r="O188" s="214" t="s">
        <v>632</v>
      </c>
      <c r="S188" s="214" t="s">
        <v>3386</v>
      </c>
      <c r="AI188" s="214" t="s">
        <v>3387</v>
      </c>
      <c r="BM188" s="222"/>
    </row>
    <row r="189" spans="1:65" s="214" customFormat="1" ht="39" x14ac:dyDescent="0.15">
      <c r="A189" s="217" t="s">
        <v>5563</v>
      </c>
      <c r="B189" s="217" t="s">
        <v>5564</v>
      </c>
      <c r="C189" s="222" t="s">
        <v>543</v>
      </c>
      <c r="D189" s="218"/>
      <c r="E189" s="218"/>
      <c r="F189" s="218"/>
      <c r="G189" s="214" t="s">
        <v>1020</v>
      </c>
      <c r="K189" s="214" t="s">
        <v>1173</v>
      </c>
      <c r="L189" s="214" t="s">
        <v>469</v>
      </c>
      <c r="N189" s="222"/>
      <c r="O189" s="214" t="s">
        <v>817</v>
      </c>
      <c r="P189" s="214" t="s">
        <v>5565</v>
      </c>
      <c r="R189" s="214" t="s">
        <v>5566</v>
      </c>
      <c r="S189" s="214" t="s">
        <v>5567</v>
      </c>
      <c r="AN189" s="214" t="s">
        <v>5568</v>
      </c>
      <c r="BM189" s="222"/>
    </row>
    <row r="190" spans="1:65" s="214" customFormat="1" ht="26" x14ac:dyDescent="0.15">
      <c r="A190" s="217" t="s">
        <v>6250</v>
      </c>
      <c r="B190" s="217" t="s">
        <v>6251</v>
      </c>
      <c r="C190" s="222" t="s">
        <v>6255</v>
      </c>
      <c r="D190" s="218"/>
      <c r="E190" s="218">
        <v>40947</v>
      </c>
      <c r="F190" s="218"/>
      <c r="G190" s="214" t="s">
        <v>589</v>
      </c>
      <c r="K190" s="214" t="s">
        <v>496</v>
      </c>
      <c r="L190" s="214" t="s">
        <v>469</v>
      </c>
      <c r="N190" s="222"/>
      <c r="O190" s="214" t="s">
        <v>671</v>
      </c>
      <c r="S190" s="214" t="s">
        <v>708</v>
      </c>
      <c r="AH190" s="214" t="s">
        <v>6249</v>
      </c>
      <c r="AI190" s="214" t="s">
        <v>5546</v>
      </c>
      <c r="BM190" s="222"/>
    </row>
    <row r="191" spans="1:65" s="214" customFormat="1" ht="13" x14ac:dyDescent="0.15">
      <c r="A191" s="217" t="s">
        <v>6405</v>
      </c>
      <c r="B191" s="217" t="s">
        <v>6406</v>
      </c>
      <c r="C191" s="222" t="s">
        <v>593</v>
      </c>
      <c r="D191" s="218"/>
      <c r="E191" s="218">
        <v>40948</v>
      </c>
      <c r="F191" s="218">
        <v>40948</v>
      </c>
      <c r="G191" s="214" t="s">
        <v>589</v>
      </c>
      <c r="K191" s="214" t="s">
        <v>594</v>
      </c>
      <c r="L191" s="214" t="s">
        <v>453</v>
      </c>
      <c r="N191" s="222"/>
      <c r="O191" s="214" t="s">
        <v>465</v>
      </c>
      <c r="AE191" s="214" t="s">
        <v>6407</v>
      </c>
      <c r="BM191" s="222"/>
    </row>
    <row r="192" spans="1:65" s="214" customFormat="1" ht="13" x14ac:dyDescent="0.15">
      <c r="A192" s="217" t="s">
        <v>6505</v>
      </c>
      <c r="B192" s="217" t="s">
        <v>6507</v>
      </c>
      <c r="C192" s="222"/>
      <c r="D192" s="218" t="s">
        <v>6506</v>
      </c>
      <c r="E192" s="218"/>
      <c r="F192" s="218"/>
      <c r="N192" s="222"/>
      <c r="BM192" s="222"/>
    </row>
    <row r="193" spans="1:74" s="214" customFormat="1" ht="26" x14ac:dyDescent="0.15">
      <c r="A193" s="217" t="s">
        <v>6508</v>
      </c>
      <c r="B193" s="217" t="s">
        <v>6509</v>
      </c>
      <c r="C193" s="222" t="s">
        <v>7720</v>
      </c>
      <c r="D193" s="218"/>
      <c r="E193" s="218">
        <v>40955</v>
      </c>
      <c r="F193" s="218"/>
      <c r="G193" s="214" t="s">
        <v>495</v>
      </c>
      <c r="K193" s="214" t="s">
        <v>496</v>
      </c>
      <c r="L193" s="214" t="s">
        <v>453</v>
      </c>
      <c r="N193" s="222"/>
      <c r="O193" s="214" t="s">
        <v>671</v>
      </c>
      <c r="S193" s="214" t="s">
        <v>6510</v>
      </c>
      <c r="AH193" s="214" t="s">
        <v>6511</v>
      </c>
      <c r="AI193" s="214" t="s">
        <v>6512</v>
      </c>
      <c r="BM193" s="222"/>
    </row>
    <row r="194" spans="1:74" s="214" customFormat="1" ht="39" x14ac:dyDescent="0.15">
      <c r="A194" s="217" t="s">
        <v>6733</v>
      </c>
      <c r="B194" s="217" t="s">
        <v>6734</v>
      </c>
      <c r="C194" s="222" t="s">
        <v>20681</v>
      </c>
      <c r="D194" s="218"/>
      <c r="E194" s="218">
        <v>40962</v>
      </c>
      <c r="F194" s="218">
        <v>43682</v>
      </c>
      <c r="G194" s="214" t="s">
        <v>589</v>
      </c>
      <c r="K194" s="214" t="s">
        <v>452</v>
      </c>
      <c r="L194" s="214" t="s">
        <v>453</v>
      </c>
      <c r="N194" s="222"/>
      <c r="O194" s="214" t="s">
        <v>469</v>
      </c>
      <c r="S194" s="214" t="s">
        <v>7196</v>
      </c>
      <c r="BM194" s="222"/>
      <c r="BP194" s="214" t="s">
        <v>1057</v>
      </c>
    </row>
    <row r="195" spans="1:74" s="214" customFormat="1" ht="26" x14ac:dyDescent="0.15">
      <c r="A195" s="217" t="s">
        <v>6735</v>
      </c>
      <c r="B195" s="217" t="s">
        <v>6737</v>
      </c>
      <c r="C195" s="222" t="s">
        <v>572</v>
      </c>
      <c r="D195" s="218"/>
      <c r="E195" s="218">
        <v>41402</v>
      </c>
      <c r="F195" s="218">
        <v>41402</v>
      </c>
      <c r="G195" s="214" t="s">
        <v>578</v>
      </c>
      <c r="K195" s="214" t="s">
        <v>496</v>
      </c>
      <c r="L195" s="214" t="s">
        <v>469</v>
      </c>
      <c r="N195" s="222"/>
      <c r="O195" s="214" t="s">
        <v>4754</v>
      </c>
      <c r="S195" s="214" t="s">
        <v>6736</v>
      </c>
      <c r="U195" s="214" t="s">
        <v>9601</v>
      </c>
      <c r="AJ195" s="213" t="s">
        <v>9198</v>
      </c>
      <c r="AK195" s="213"/>
      <c r="BM195" s="222"/>
    </row>
    <row r="196" spans="1:74" s="214" customFormat="1" ht="13" x14ac:dyDescent="0.15">
      <c r="A196" s="217" t="s">
        <v>6890</v>
      </c>
      <c r="B196" s="217" t="s">
        <v>6895</v>
      </c>
      <c r="C196" s="222" t="s">
        <v>6894</v>
      </c>
      <c r="D196" s="218"/>
      <c r="E196" s="218">
        <v>40973</v>
      </c>
      <c r="F196" s="218">
        <v>40973</v>
      </c>
      <c r="G196" s="214" t="s">
        <v>589</v>
      </c>
      <c r="K196" s="214" t="s">
        <v>452</v>
      </c>
      <c r="L196" s="214" t="s">
        <v>469</v>
      </c>
      <c r="N196" s="222"/>
      <c r="O196" s="214" t="s">
        <v>671</v>
      </c>
      <c r="AE196" s="214" t="s">
        <v>6892</v>
      </c>
      <c r="BK196" s="214" t="s">
        <v>6891</v>
      </c>
      <c r="BM196" s="222"/>
      <c r="BN196" s="214" t="s">
        <v>6893</v>
      </c>
    </row>
    <row r="197" spans="1:74" s="214" customFormat="1" ht="13" x14ac:dyDescent="0.15">
      <c r="A197" s="217" t="s">
        <v>6896</v>
      </c>
      <c r="B197" s="217" t="s">
        <v>6897</v>
      </c>
      <c r="C197" s="222" t="s">
        <v>678</v>
      </c>
      <c r="D197" s="218" t="s">
        <v>10955</v>
      </c>
      <c r="E197" s="218">
        <v>40973</v>
      </c>
      <c r="F197" s="218">
        <v>41667</v>
      </c>
      <c r="N197" s="222"/>
      <c r="S197" s="214" t="s">
        <v>679</v>
      </c>
      <c r="AS197" s="214" t="s">
        <v>5157</v>
      </c>
      <c r="AT197" s="214" t="s">
        <v>681</v>
      </c>
      <c r="BA197" s="214" t="s">
        <v>682</v>
      </c>
      <c r="BC197" s="214" t="s">
        <v>10956</v>
      </c>
      <c r="BD197" s="214" t="s">
        <v>682</v>
      </c>
      <c r="BE197" s="214" t="s">
        <v>682</v>
      </c>
      <c r="BF197" s="214" t="s">
        <v>682</v>
      </c>
      <c r="BG197" s="214" t="s">
        <v>5158</v>
      </c>
      <c r="BH197" s="214" t="s">
        <v>5158</v>
      </c>
      <c r="BI197" s="214" t="s">
        <v>5159</v>
      </c>
      <c r="BM197" s="222"/>
    </row>
    <row r="198" spans="1:74" s="214" customFormat="1" ht="13" x14ac:dyDescent="0.15">
      <c r="A198" s="217" t="s">
        <v>6898</v>
      </c>
      <c r="B198" s="217" t="s">
        <v>6899</v>
      </c>
      <c r="C198" s="222" t="s">
        <v>585</v>
      </c>
      <c r="D198" s="218"/>
      <c r="E198" s="218">
        <v>40973</v>
      </c>
      <c r="F198" s="218">
        <v>40973</v>
      </c>
      <c r="G198" s="214" t="s">
        <v>589</v>
      </c>
      <c r="K198" s="214" t="s">
        <v>594</v>
      </c>
      <c r="L198" s="214" t="s">
        <v>453</v>
      </c>
      <c r="N198" s="222"/>
      <c r="O198" s="214" t="s">
        <v>465</v>
      </c>
      <c r="AE198" s="214" t="s">
        <v>796</v>
      </c>
      <c r="BM198" s="222"/>
    </row>
    <row r="199" spans="1:74" s="214" customFormat="1" ht="13" x14ac:dyDescent="0.15">
      <c r="A199" s="217" t="s">
        <v>6988</v>
      </c>
      <c r="B199" s="217" t="s">
        <v>6989</v>
      </c>
      <c r="C199" s="222"/>
      <c r="D199" s="218" t="s">
        <v>6990</v>
      </c>
      <c r="E199" s="218"/>
      <c r="F199" s="218"/>
      <c r="N199" s="222"/>
      <c r="BM199" s="222"/>
    </row>
    <row r="200" spans="1:74" s="214" customFormat="1" ht="78" x14ac:dyDescent="0.15">
      <c r="A200" s="217" t="s">
        <v>7044</v>
      </c>
      <c r="B200" s="217" t="s">
        <v>7045</v>
      </c>
      <c r="C200" s="222" t="s">
        <v>14226</v>
      </c>
      <c r="D200" s="218"/>
      <c r="E200" s="218">
        <v>40974</v>
      </c>
      <c r="F200" s="218">
        <v>42147</v>
      </c>
      <c r="G200" s="270" t="s">
        <v>7412</v>
      </c>
      <c r="H200" s="270"/>
      <c r="I200" s="270"/>
      <c r="J200" s="270"/>
      <c r="N200" s="222"/>
      <c r="O200" s="270" t="s">
        <v>6960</v>
      </c>
      <c r="S200" s="270" t="s">
        <v>7413</v>
      </c>
      <c r="Z200" s="270"/>
      <c r="AA200" s="270" t="s">
        <v>6963</v>
      </c>
      <c r="AB200" s="270" t="s">
        <v>6962</v>
      </c>
      <c r="AC200" s="270"/>
      <c r="AD200" s="270"/>
      <c r="BH200" s="222"/>
      <c r="BL200" s="270"/>
      <c r="BM200" s="270"/>
      <c r="BN200" s="270"/>
      <c r="BO200" s="270"/>
      <c r="BQ200" s="270" t="s">
        <v>6952</v>
      </c>
      <c r="BR200" s="270" t="s">
        <v>7414</v>
      </c>
      <c r="BS200" s="270" t="s">
        <v>7415</v>
      </c>
      <c r="BT200" s="270" t="s">
        <v>7416</v>
      </c>
      <c r="BV200" s="217" t="s">
        <v>7417</v>
      </c>
    </row>
    <row r="201" spans="1:74" s="214" customFormat="1" ht="13" x14ac:dyDescent="0.15">
      <c r="A201" s="217" t="s">
        <v>7061</v>
      </c>
      <c r="B201" s="217" t="s">
        <v>14936</v>
      </c>
      <c r="C201" s="222" t="s">
        <v>450</v>
      </c>
      <c r="D201" s="222" t="s">
        <v>11854</v>
      </c>
      <c r="E201" s="218">
        <v>41661</v>
      </c>
      <c r="F201" s="218">
        <v>42350</v>
      </c>
      <c r="G201" s="214" t="s">
        <v>589</v>
      </c>
      <c r="K201" s="214" t="s">
        <v>452</v>
      </c>
      <c r="L201" s="214" t="s">
        <v>453</v>
      </c>
      <c r="N201" s="222"/>
      <c r="O201" s="214" t="s">
        <v>454</v>
      </c>
      <c r="AN201" s="214" t="s">
        <v>10938</v>
      </c>
      <c r="AO201" s="214" t="s">
        <v>10939</v>
      </c>
      <c r="BC201" s="214" t="s">
        <v>457</v>
      </c>
      <c r="BM201" s="222"/>
    </row>
    <row r="202" spans="1:74" s="214" customFormat="1" ht="39" x14ac:dyDescent="0.15">
      <c r="A202" s="217" t="s">
        <v>7107</v>
      </c>
      <c r="B202" s="217" t="s">
        <v>7108</v>
      </c>
      <c r="C202" s="222" t="s">
        <v>543</v>
      </c>
      <c r="D202" s="218"/>
      <c r="E202" s="218">
        <v>40987</v>
      </c>
      <c r="F202" s="218">
        <v>40994</v>
      </c>
      <c r="G202" s="214" t="s">
        <v>1020</v>
      </c>
      <c r="K202" s="214" t="s">
        <v>1173</v>
      </c>
      <c r="L202" s="214" t="s">
        <v>469</v>
      </c>
      <c r="N202" s="222"/>
      <c r="O202" s="214" t="s">
        <v>817</v>
      </c>
      <c r="P202" s="214" t="s">
        <v>5565</v>
      </c>
      <c r="R202" s="214" t="s">
        <v>5566</v>
      </c>
      <c r="S202" s="214" t="s">
        <v>5567</v>
      </c>
      <c r="AN202" s="214" t="s">
        <v>5568</v>
      </c>
      <c r="BM202" s="222"/>
    </row>
    <row r="203" spans="1:74" s="214" customFormat="1" ht="39" x14ac:dyDescent="0.15">
      <c r="A203" s="217" t="s">
        <v>7110</v>
      </c>
      <c r="B203" s="217" t="s">
        <v>7109</v>
      </c>
      <c r="C203" s="222" t="s">
        <v>543</v>
      </c>
      <c r="D203" s="218"/>
      <c r="E203" s="218">
        <v>40987</v>
      </c>
      <c r="F203" s="218">
        <v>40994</v>
      </c>
      <c r="G203" s="214" t="s">
        <v>1020</v>
      </c>
      <c r="K203" s="214" t="s">
        <v>1173</v>
      </c>
      <c r="L203" s="214" t="s">
        <v>469</v>
      </c>
      <c r="N203" s="222"/>
      <c r="O203" s="214" t="s">
        <v>817</v>
      </c>
      <c r="P203" s="214" t="s">
        <v>5565</v>
      </c>
      <c r="R203" s="214" t="s">
        <v>5566</v>
      </c>
      <c r="S203" s="214" t="s">
        <v>5567</v>
      </c>
      <c r="AN203" s="214" t="s">
        <v>5568</v>
      </c>
      <c r="BM203" s="222"/>
    </row>
    <row r="204" spans="1:74" s="214" customFormat="1" ht="26" x14ac:dyDescent="0.15">
      <c r="A204" s="217" t="s">
        <v>7173</v>
      </c>
      <c r="B204" s="217" t="s">
        <v>7930</v>
      </c>
      <c r="C204" s="222" t="s">
        <v>7176</v>
      </c>
      <c r="D204" s="218"/>
      <c r="E204" s="218">
        <v>40988</v>
      </c>
      <c r="F204" s="218">
        <v>41122</v>
      </c>
      <c r="G204" s="214" t="s">
        <v>589</v>
      </c>
      <c r="K204" s="214" t="s">
        <v>3204</v>
      </c>
      <c r="N204" s="222"/>
      <c r="O204" s="214" t="s">
        <v>671</v>
      </c>
      <c r="BM204" s="222"/>
      <c r="BU204" s="214" t="s">
        <v>7174</v>
      </c>
    </row>
    <row r="205" spans="1:74" s="214" customFormat="1" ht="26" x14ac:dyDescent="0.15">
      <c r="A205" s="217" t="s">
        <v>7268</v>
      </c>
      <c r="B205" s="217" t="s">
        <v>7269</v>
      </c>
      <c r="C205" s="222" t="s">
        <v>9199</v>
      </c>
      <c r="D205" s="218" t="s">
        <v>17109</v>
      </c>
      <c r="E205" s="218">
        <v>41366</v>
      </c>
      <c r="F205" s="218">
        <v>42815</v>
      </c>
      <c r="G205" s="214" t="s">
        <v>578</v>
      </c>
      <c r="K205" s="214" t="s">
        <v>496</v>
      </c>
      <c r="L205" s="214" t="s">
        <v>469</v>
      </c>
      <c r="N205" s="222"/>
      <c r="O205" s="214" t="s">
        <v>11761</v>
      </c>
      <c r="S205" s="213" t="s">
        <v>8495</v>
      </c>
      <c r="U205" s="214" t="s">
        <v>17110</v>
      </c>
      <c r="AJ205" s="213" t="s">
        <v>17111</v>
      </c>
      <c r="AK205" s="213"/>
      <c r="BM205" s="222"/>
    </row>
    <row r="206" spans="1:74" s="214" customFormat="1" ht="26" x14ac:dyDescent="0.15">
      <c r="A206" s="217" t="s">
        <v>7313</v>
      </c>
      <c r="B206" s="217" t="s">
        <v>7314</v>
      </c>
      <c r="C206" s="222" t="s">
        <v>20704</v>
      </c>
      <c r="D206" s="218"/>
      <c r="E206" s="218">
        <v>41022</v>
      </c>
      <c r="F206" s="218">
        <v>43686</v>
      </c>
      <c r="G206" s="214" t="s">
        <v>578</v>
      </c>
      <c r="K206" s="214" t="s">
        <v>573</v>
      </c>
      <c r="L206" s="214" t="s">
        <v>469</v>
      </c>
      <c r="N206" s="222"/>
      <c r="O206" s="214" t="s">
        <v>671</v>
      </c>
      <c r="AM206" s="214" t="s">
        <v>699</v>
      </c>
      <c r="BM206" s="222"/>
    </row>
    <row r="207" spans="1:74" s="214" customFormat="1" ht="26" x14ac:dyDescent="0.15">
      <c r="A207" s="217" t="s">
        <v>5467</v>
      </c>
      <c r="B207" s="217" t="s">
        <v>5481</v>
      </c>
      <c r="C207" s="222" t="s">
        <v>631</v>
      </c>
      <c r="D207" s="218"/>
      <c r="E207" s="218"/>
      <c r="F207" s="218"/>
      <c r="G207" s="214" t="s">
        <v>495</v>
      </c>
      <c r="K207" s="214" t="s">
        <v>496</v>
      </c>
      <c r="L207" s="214" t="s">
        <v>469</v>
      </c>
      <c r="N207" s="222"/>
      <c r="O207" s="214" t="s">
        <v>497</v>
      </c>
      <c r="S207" s="214" t="s">
        <v>7318</v>
      </c>
      <c r="AI207" s="214" t="s">
        <v>6504</v>
      </c>
      <c r="BM207" s="222"/>
    </row>
    <row r="208" spans="1:74" s="214" customFormat="1" ht="39" x14ac:dyDescent="0.15">
      <c r="A208" s="217" t="s">
        <v>7380</v>
      </c>
      <c r="B208" s="217" t="s">
        <v>7381</v>
      </c>
      <c r="C208" s="222" t="s">
        <v>7384</v>
      </c>
      <c r="D208" s="218" t="s">
        <v>11854</v>
      </c>
      <c r="E208" s="218">
        <v>41026</v>
      </c>
      <c r="F208" s="218">
        <v>42872</v>
      </c>
      <c r="G208" s="214" t="s">
        <v>7382</v>
      </c>
      <c r="K208" s="214" t="s">
        <v>496</v>
      </c>
      <c r="L208" s="214" t="s">
        <v>453</v>
      </c>
      <c r="N208" s="222"/>
      <c r="O208" s="214" t="s">
        <v>1077</v>
      </c>
      <c r="S208" s="214" t="s">
        <v>7383</v>
      </c>
      <c r="AI208" s="214" t="s">
        <v>17372</v>
      </c>
      <c r="BM208" s="222"/>
    </row>
    <row r="209" spans="1:74" s="214" customFormat="1" ht="78" x14ac:dyDescent="0.15">
      <c r="A209" s="217" t="s">
        <v>7410</v>
      </c>
      <c r="B209" s="217" t="s">
        <v>7411</v>
      </c>
      <c r="C209" s="222" t="s">
        <v>14227</v>
      </c>
      <c r="D209" s="218"/>
      <c r="E209" s="218">
        <v>41030</v>
      </c>
      <c r="F209" s="218">
        <v>42147</v>
      </c>
      <c r="G209" s="270" t="s">
        <v>7412</v>
      </c>
      <c r="H209" s="270"/>
      <c r="I209" s="270"/>
      <c r="J209" s="270"/>
      <c r="N209" s="222"/>
      <c r="O209" s="270" t="s">
        <v>6960</v>
      </c>
      <c r="S209" s="270" t="s">
        <v>7413</v>
      </c>
      <c r="Z209" s="270"/>
      <c r="AA209" s="270" t="s">
        <v>6963</v>
      </c>
      <c r="AB209" s="270" t="s">
        <v>6962</v>
      </c>
      <c r="AC209" s="270"/>
      <c r="AD209" s="270"/>
      <c r="BH209" s="222"/>
      <c r="BL209" s="270"/>
      <c r="BM209" s="270"/>
      <c r="BN209" s="270"/>
      <c r="BO209" s="270"/>
      <c r="BQ209" s="270" t="s">
        <v>6952</v>
      </c>
      <c r="BR209" s="270" t="s">
        <v>7414</v>
      </c>
      <c r="BS209" s="270" t="s">
        <v>7415</v>
      </c>
      <c r="BT209" s="270" t="s">
        <v>7416</v>
      </c>
      <c r="BV209" s="217" t="s">
        <v>7417</v>
      </c>
    </row>
    <row r="210" spans="1:74" s="214" customFormat="1" ht="26" x14ac:dyDescent="0.15">
      <c r="A210" s="217" t="s">
        <v>7445</v>
      </c>
      <c r="B210" s="217" t="s">
        <v>7446</v>
      </c>
      <c r="C210" s="222" t="s">
        <v>585</v>
      </c>
      <c r="D210" s="218"/>
      <c r="E210" s="218">
        <v>41031</v>
      </c>
      <c r="F210" s="218">
        <v>41031</v>
      </c>
      <c r="G210" s="214" t="s">
        <v>589</v>
      </c>
      <c r="K210" s="214" t="s">
        <v>3204</v>
      </c>
      <c r="L210" s="214" t="s">
        <v>453</v>
      </c>
      <c r="N210" s="222"/>
      <c r="O210" s="214" t="s">
        <v>465</v>
      </c>
      <c r="AE210" s="214" t="s">
        <v>796</v>
      </c>
      <c r="BM210" s="222"/>
    </row>
    <row r="211" spans="1:74" s="214" customFormat="1" ht="39" x14ac:dyDescent="0.15">
      <c r="A211" s="217" t="s">
        <v>7448</v>
      </c>
      <c r="B211" s="217" t="s">
        <v>7447</v>
      </c>
      <c r="C211" s="222" t="s">
        <v>7384</v>
      </c>
      <c r="D211" s="218" t="s">
        <v>11724</v>
      </c>
      <c r="E211" s="218">
        <v>41031</v>
      </c>
      <c r="F211" s="218">
        <v>42858</v>
      </c>
      <c r="G211" s="214" t="s">
        <v>7382</v>
      </c>
      <c r="K211" s="214" t="s">
        <v>496</v>
      </c>
      <c r="L211" s="214" t="s">
        <v>453</v>
      </c>
      <c r="N211" s="222"/>
      <c r="O211" s="214" t="s">
        <v>1077</v>
      </c>
      <c r="S211" s="214" t="s">
        <v>7383</v>
      </c>
      <c r="AI211" s="214" t="s">
        <v>17273</v>
      </c>
      <c r="BM211" s="222"/>
    </row>
    <row r="212" spans="1:74" s="214" customFormat="1" ht="26" x14ac:dyDescent="0.15">
      <c r="A212" s="217" t="s">
        <v>7531</v>
      </c>
      <c r="B212" s="217" t="s">
        <v>7532</v>
      </c>
      <c r="C212" s="222" t="s">
        <v>631</v>
      </c>
      <c r="D212" s="218"/>
      <c r="E212" s="218">
        <v>41039</v>
      </c>
      <c r="F212" s="218">
        <v>41047</v>
      </c>
      <c r="G212" s="214" t="s">
        <v>816</v>
      </c>
      <c r="K212" s="214" t="s">
        <v>496</v>
      </c>
      <c r="L212" s="214" t="s">
        <v>469</v>
      </c>
      <c r="N212" s="222"/>
      <c r="O212" s="214" t="s">
        <v>4174</v>
      </c>
      <c r="S212" s="214" t="s">
        <v>7318</v>
      </c>
      <c r="AI212" s="214" t="s">
        <v>6504</v>
      </c>
      <c r="BM212" s="222"/>
    </row>
    <row r="213" spans="1:74" s="214" customFormat="1" ht="26" x14ac:dyDescent="0.15">
      <c r="A213" s="217" t="s">
        <v>7562</v>
      </c>
      <c r="B213" s="217" t="s">
        <v>7563</v>
      </c>
      <c r="C213" s="222" t="s">
        <v>631</v>
      </c>
      <c r="D213" s="218"/>
      <c r="E213" s="218">
        <v>41043</v>
      </c>
      <c r="F213" s="218">
        <v>41047</v>
      </c>
      <c r="G213" s="214" t="s">
        <v>495</v>
      </c>
      <c r="K213" s="214" t="s">
        <v>496</v>
      </c>
      <c r="L213" s="214" t="s">
        <v>469</v>
      </c>
      <c r="N213" s="222"/>
      <c r="O213" s="214" t="s">
        <v>4174</v>
      </c>
      <c r="S213" s="214" t="s">
        <v>7318</v>
      </c>
      <c r="AI213" s="214" t="s">
        <v>6504</v>
      </c>
      <c r="BM213" s="222"/>
    </row>
    <row r="214" spans="1:74" s="214" customFormat="1" ht="26" x14ac:dyDescent="0.15">
      <c r="A214" s="217" t="s">
        <v>7568</v>
      </c>
      <c r="B214" s="217" t="s">
        <v>7569</v>
      </c>
      <c r="C214" s="222" t="s">
        <v>631</v>
      </c>
      <c r="D214" s="222"/>
      <c r="E214" s="218">
        <v>41044</v>
      </c>
      <c r="F214" s="218">
        <v>41047</v>
      </c>
      <c r="G214" s="214" t="s">
        <v>495</v>
      </c>
      <c r="K214" s="214" t="s">
        <v>496</v>
      </c>
      <c r="L214" s="214" t="s">
        <v>469</v>
      </c>
      <c r="N214" s="222"/>
      <c r="O214" s="214" t="s">
        <v>7570</v>
      </c>
      <c r="S214" s="214" t="s">
        <v>7318</v>
      </c>
      <c r="AI214" s="214" t="s">
        <v>6504</v>
      </c>
      <c r="BM214" s="222"/>
    </row>
    <row r="215" spans="1:74" s="214" customFormat="1" ht="26" x14ac:dyDescent="0.15">
      <c r="A215" s="217" t="s">
        <v>7595</v>
      </c>
      <c r="B215" s="217" t="s">
        <v>7596</v>
      </c>
      <c r="C215" s="222" t="s">
        <v>631</v>
      </c>
      <c r="D215" s="222"/>
      <c r="E215" s="218">
        <v>41046</v>
      </c>
      <c r="F215" s="218">
        <v>41047</v>
      </c>
      <c r="G215" s="214" t="s">
        <v>495</v>
      </c>
      <c r="K215" s="214" t="s">
        <v>496</v>
      </c>
      <c r="L215" s="214" t="s">
        <v>469</v>
      </c>
      <c r="N215" s="222"/>
      <c r="O215" s="214" t="s">
        <v>497</v>
      </c>
      <c r="S215" s="214" t="s">
        <v>7318</v>
      </c>
      <c r="AI215" s="214" t="s">
        <v>6504</v>
      </c>
      <c r="BM215" s="222"/>
    </row>
    <row r="216" spans="1:74" s="214" customFormat="1" ht="26" x14ac:dyDescent="0.15">
      <c r="A216" s="217" t="s">
        <v>7624</v>
      </c>
      <c r="B216" s="217" t="s">
        <v>7625</v>
      </c>
      <c r="C216" s="222" t="s">
        <v>631</v>
      </c>
      <c r="D216" s="222"/>
      <c r="E216" s="218">
        <v>41053</v>
      </c>
      <c r="F216" s="264">
        <v>41080</v>
      </c>
      <c r="G216" s="214" t="s">
        <v>495</v>
      </c>
      <c r="K216" s="214" t="s">
        <v>496</v>
      </c>
      <c r="L216" s="214" t="s">
        <v>469</v>
      </c>
      <c r="N216" s="222"/>
      <c r="O216" s="214" t="s">
        <v>5483</v>
      </c>
      <c r="S216" s="214" t="s">
        <v>7318</v>
      </c>
      <c r="AI216" s="214" t="s">
        <v>6504</v>
      </c>
      <c r="BM216" s="222"/>
    </row>
    <row r="217" spans="1:74" s="214" customFormat="1" ht="26" x14ac:dyDescent="0.15">
      <c r="A217" s="217" t="s">
        <v>493</v>
      </c>
      <c r="B217" s="217" t="s">
        <v>494</v>
      </c>
      <c r="C217" s="222" t="s">
        <v>7627</v>
      </c>
      <c r="D217" s="217"/>
      <c r="E217" s="218">
        <v>40837</v>
      </c>
      <c r="F217" s="218">
        <v>40837</v>
      </c>
      <c r="G217" s="217" t="s">
        <v>495</v>
      </c>
      <c r="H217" s="217"/>
      <c r="I217" s="217"/>
      <c r="J217" s="217"/>
      <c r="K217" s="217" t="s">
        <v>496</v>
      </c>
      <c r="L217" s="217" t="s">
        <v>469</v>
      </c>
      <c r="M217" s="217"/>
      <c r="N217" s="217"/>
      <c r="O217" s="217" t="s">
        <v>1182</v>
      </c>
      <c r="P217" s="217"/>
      <c r="Q217" s="217"/>
      <c r="R217" s="217"/>
      <c r="S217" s="214" t="s">
        <v>479</v>
      </c>
      <c r="T217" s="217"/>
      <c r="U217" s="217"/>
      <c r="V217" s="217"/>
      <c r="W217" s="217"/>
      <c r="X217" s="217"/>
      <c r="Y217" s="217"/>
      <c r="Z217" s="217"/>
      <c r="AA217" s="217"/>
      <c r="AB217" s="217"/>
      <c r="AC217" s="217"/>
      <c r="AD217" s="217"/>
      <c r="AH217" s="214" t="s">
        <v>498</v>
      </c>
      <c r="AI217" s="214" t="s">
        <v>499</v>
      </c>
      <c r="AJ217" s="217"/>
      <c r="AK217" s="217"/>
      <c r="AL217" s="217"/>
      <c r="AM217" s="217"/>
      <c r="AN217" s="217"/>
      <c r="AO217" s="217"/>
      <c r="AP217" s="217"/>
      <c r="AQ217" s="217"/>
      <c r="AR217" s="217"/>
      <c r="AS217" s="217"/>
      <c r="AT217" s="217"/>
      <c r="AU217" s="217"/>
      <c r="AV217" s="217"/>
      <c r="AW217" s="217"/>
      <c r="AX217" s="217"/>
      <c r="AY217" s="217"/>
      <c r="AZ217" s="217"/>
      <c r="BA217" s="217"/>
      <c r="BB217" s="217"/>
      <c r="BC217" s="217"/>
      <c r="BD217" s="217"/>
      <c r="BE217" s="217"/>
      <c r="BF217" s="217"/>
      <c r="BG217" s="217"/>
      <c r="BH217" s="217"/>
      <c r="BI217" s="217"/>
      <c r="BJ217" s="217"/>
      <c r="BK217" s="217"/>
    </row>
    <row r="218" spans="1:74" s="214" customFormat="1" ht="26" x14ac:dyDescent="0.15">
      <c r="A218" s="217" t="s">
        <v>7632</v>
      </c>
      <c r="B218" s="217" t="s">
        <v>7633</v>
      </c>
      <c r="C218" s="217" t="s">
        <v>7636</v>
      </c>
      <c r="D218" s="222" t="s">
        <v>7637</v>
      </c>
      <c r="E218" s="218">
        <v>41058</v>
      </c>
      <c r="F218" s="218">
        <v>41058</v>
      </c>
      <c r="G218" s="214" t="s">
        <v>816</v>
      </c>
      <c r="K218" s="214" t="s">
        <v>590</v>
      </c>
      <c r="L218" s="214" t="s">
        <v>469</v>
      </c>
      <c r="N218" s="222"/>
      <c r="O218" s="214" t="s">
        <v>7634</v>
      </c>
      <c r="AE218" s="214" t="s">
        <v>7635</v>
      </c>
      <c r="BM218" s="222"/>
    </row>
    <row r="219" spans="1:74" s="214" customFormat="1" ht="26" x14ac:dyDescent="0.15">
      <c r="A219" s="217" t="s">
        <v>7646</v>
      </c>
      <c r="B219" s="217" t="s">
        <v>7647</v>
      </c>
      <c r="C219" s="222" t="s">
        <v>516</v>
      </c>
      <c r="D219" s="222"/>
      <c r="E219" s="218">
        <v>41065</v>
      </c>
      <c r="F219" s="218">
        <v>41065</v>
      </c>
      <c r="G219" s="214" t="s">
        <v>589</v>
      </c>
      <c r="K219" s="214" t="s">
        <v>3204</v>
      </c>
      <c r="L219" s="214" t="s">
        <v>453</v>
      </c>
      <c r="N219" s="222"/>
      <c r="O219" s="214" t="s">
        <v>671</v>
      </c>
      <c r="AM219" s="214" t="s">
        <v>6738</v>
      </c>
      <c r="BM219" s="222"/>
    </row>
    <row r="220" spans="1:74" s="214" customFormat="1" ht="13" x14ac:dyDescent="0.15">
      <c r="A220" s="217" t="s">
        <v>7676</v>
      </c>
      <c r="B220" s="217" t="s">
        <v>7677</v>
      </c>
      <c r="C220" s="222" t="s">
        <v>7744</v>
      </c>
      <c r="D220" s="222" t="s">
        <v>9927</v>
      </c>
      <c r="E220" s="218">
        <v>41066</v>
      </c>
      <c r="F220" s="218">
        <v>41066</v>
      </c>
      <c r="G220" s="214" t="s">
        <v>1003</v>
      </c>
      <c r="K220" s="214" t="s">
        <v>1028</v>
      </c>
      <c r="L220" s="214" t="s">
        <v>469</v>
      </c>
      <c r="N220" s="222"/>
      <c r="O220" s="214" t="s">
        <v>7167</v>
      </c>
      <c r="S220" s="214" t="s">
        <v>7168</v>
      </c>
      <c r="BM220" s="222"/>
    </row>
    <row r="221" spans="1:74" s="214" customFormat="1" ht="26" x14ac:dyDescent="0.15">
      <c r="A221" s="217" t="s">
        <v>7786</v>
      </c>
      <c r="B221" s="217" t="s">
        <v>7787</v>
      </c>
      <c r="C221" s="222" t="s">
        <v>678</v>
      </c>
      <c r="D221" s="222" t="s">
        <v>9927</v>
      </c>
      <c r="E221" s="218">
        <v>41143</v>
      </c>
      <c r="F221" s="218">
        <v>41143</v>
      </c>
      <c r="N221" s="222"/>
      <c r="S221" s="214" t="s">
        <v>679</v>
      </c>
      <c r="AS221" s="214" t="s">
        <v>5157</v>
      </c>
      <c r="AT221" s="214" t="s">
        <v>681</v>
      </c>
      <c r="BA221" s="214" t="s">
        <v>682</v>
      </c>
      <c r="BC221" s="214" t="s">
        <v>683</v>
      </c>
      <c r="BD221" s="214" t="s">
        <v>682</v>
      </c>
      <c r="BE221" s="214" t="s">
        <v>682</v>
      </c>
      <c r="BF221" s="214" t="s">
        <v>682</v>
      </c>
      <c r="BG221" s="214" t="s">
        <v>5158</v>
      </c>
      <c r="BH221" s="214" t="s">
        <v>5158</v>
      </c>
      <c r="BI221" s="214" t="s">
        <v>5159</v>
      </c>
      <c r="BM221" s="222"/>
    </row>
    <row r="222" spans="1:74" s="214" customFormat="1" ht="26" x14ac:dyDescent="0.15">
      <c r="A222" s="217" t="s">
        <v>7801</v>
      </c>
      <c r="B222" s="217" t="s">
        <v>15675</v>
      </c>
      <c r="C222" s="222" t="s">
        <v>678</v>
      </c>
      <c r="D222" s="222" t="s">
        <v>12257</v>
      </c>
      <c r="E222" s="218">
        <v>41099</v>
      </c>
      <c r="F222" s="218">
        <v>42531</v>
      </c>
      <c r="N222" s="222"/>
      <c r="S222" s="214" t="s">
        <v>679</v>
      </c>
      <c r="AS222" s="214" t="s">
        <v>5157</v>
      </c>
      <c r="AT222" s="214" t="s">
        <v>681</v>
      </c>
      <c r="BA222" s="214" t="s">
        <v>682</v>
      </c>
      <c r="BC222" s="214" t="s">
        <v>10956</v>
      </c>
      <c r="BD222" s="214" t="s">
        <v>682</v>
      </c>
      <c r="BE222" s="214" t="s">
        <v>682</v>
      </c>
      <c r="BF222" s="214" t="s">
        <v>682</v>
      </c>
      <c r="BG222" s="214" t="s">
        <v>5158</v>
      </c>
      <c r="BH222" s="214" t="s">
        <v>5158</v>
      </c>
      <c r="BI222" s="214" t="s">
        <v>5159</v>
      </c>
      <c r="BM222" s="222"/>
    </row>
    <row r="223" spans="1:74" s="214" customFormat="1" ht="13" x14ac:dyDescent="0.15">
      <c r="A223" s="217" t="s">
        <v>7884</v>
      </c>
      <c r="B223" s="217" t="s">
        <v>7885</v>
      </c>
      <c r="C223" s="222" t="s">
        <v>678</v>
      </c>
      <c r="D223" s="222" t="s">
        <v>10955</v>
      </c>
      <c r="E223" s="218">
        <v>41113</v>
      </c>
      <c r="F223" s="218">
        <v>41667</v>
      </c>
      <c r="N223" s="222"/>
      <c r="S223" s="214" t="s">
        <v>679</v>
      </c>
      <c r="AS223" s="214" t="s">
        <v>5157</v>
      </c>
      <c r="AT223" s="214" t="s">
        <v>681</v>
      </c>
      <c r="BA223" s="214" t="s">
        <v>682</v>
      </c>
      <c r="BC223" s="214" t="s">
        <v>10956</v>
      </c>
      <c r="BD223" s="214" t="s">
        <v>682</v>
      </c>
      <c r="BE223" s="214" t="s">
        <v>682</v>
      </c>
      <c r="BF223" s="214" t="s">
        <v>682</v>
      </c>
      <c r="BG223" s="214" t="s">
        <v>5158</v>
      </c>
      <c r="BH223" s="214" t="s">
        <v>5158</v>
      </c>
      <c r="BI223" s="214" t="s">
        <v>5159</v>
      </c>
      <c r="BM223" s="222"/>
    </row>
    <row r="224" spans="1:74" s="214" customFormat="1" ht="26" x14ac:dyDescent="0.15">
      <c r="A224" s="217" t="s">
        <v>7931</v>
      </c>
      <c r="B224" s="217" t="s">
        <v>7932</v>
      </c>
      <c r="C224" s="222" t="s">
        <v>7176</v>
      </c>
      <c r="D224" s="222"/>
      <c r="E224" s="218">
        <v>41122</v>
      </c>
      <c r="F224" s="218">
        <v>41122</v>
      </c>
      <c r="G224" s="214" t="s">
        <v>589</v>
      </c>
      <c r="K224" s="214" t="s">
        <v>3204</v>
      </c>
      <c r="N224" s="222"/>
      <c r="O224" s="214" t="s">
        <v>671</v>
      </c>
      <c r="BB224" s="222"/>
      <c r="BM224" s="222"/>
      <c r="BU224" s="214" t="s">
        <v>7174</v>
      </c>
    </row>
    <row r="225" spans="1:55" ht="39" x14ac:dyDescent="0.15">
      <c r="A225" s="215" t="s">
        <v>8162</v>
      </c>
      <c r="B225" s="215" t="s">
        <v>8192</v>
      </c>
      <c r="C225" s="222" t="s">
        <v>7384</v>
      </c>
      <c r="D225" s="216" t="s">
        <v>12076</v>
      </c>
      <c r="E225" s="218">
        <v>41198</v>
      </c>
      <c r="F225" s="218">
        <v>42872</v>
      </c>
      <c r="G225" s="213" t="s">
        <v>7382</v>
      </c>
      <c r="K225" s="213" t="s">
        <v>496</v>
      </c>
      <c r="L225" s="213" t="s">
        <v>453</v>
      </c>
      <c r="O225" s="213" t="s">
        <v>1077</v>
      </c>
      <c r="S225" s="213" t="s">
        <v>7383</v>
      </c>
      <c r="AI225" s="213" t="s">
        <v>17372</v>
      </c>
    </row>
    <row r="226" spans="1:55" ht="39" x14ac:dyDescent="0.15">
      <c r="A226" s="215" t="s">
        <v>8164</v>
      </c>
      <c r="B226" s="215" t="s">
        <v>8163</v>
      </c>
      <c r="C226" s="222" t="s">
        <v>7384</v>
      </c>
      <c r="D226" s="216" t="s">
        <v>12076</v>
      </c>
      <c r="E226" s="218">
        <v>41191</v>
      </c>
      <c r="F226" s="218">
        <v>42872</v>
      </c>
      <c r="G226" s="213" t="s">
        <v>7382</v>
      </c>
      <c r="K226" s="213" t="s">
        <v>496</v>
      </c>
      <c r="L226" s="213" t="s">
        <v>453</v>
      </c>
      <c r="O226" s="213" t="s">
        <v>1077</v>
      </c>
      <c r="S226" s="213" t="s">
        <v>7383</v>
      </c>
      <c r="AI226" s="213" t="s">
        <v>17372</v>
      </c>
    </row>
    <row r="227" spans="1:55" ht="13" x14ac:dyDescent="0.15">
      <c r="A227" s="215" t="s">
        <v>8203</v>
      </c>
      <c r="B227" s="215" t="s">
        <v>8289</v>
      </c>
      <c r="D227" s="216" t="s">
        <v>8300</v>
      </c>
    </row>
    <row r="228" spans="1:55" ht="39" x14ac:dyDescent="0.15">
      <c r="A228" s="215" t="s">
        <v>8291</v>
      </c>
      <c r="B228" s="215" t="s">
        <v>8290</v>
      </c>
      <c r="C228" s="222" t="s">
        <v>8295</v>
      </c>
      <c r="D228" s="216" t="s">
        <v>13827</v>
      </c>
      <c r="E228" s="218">
        <v>41227</v>
      </c>
      <c r="F228" s="218">
        <v>42751</v>
      </c>
      <c r="K228" s="213" t="s">
        <v>8293</v>
      </c>
      <c r="L228" s="213" t="s">
        <v>453</v>
      </c>
      <c r="O228" s="213" t="s">
        <v>8294</v>
      </c>
      <c r="Z228" s="213" t="s">
        <v>8292</v>
      </c>
    </row>
    <row r="229" spans="1:55" ht="26" x14ac:dyDescent="0.15">
      <c r="A229" s="215" t="s">
        <v>8287</v>
      </c>
      <c r="B229" s="215" t="s">
        <v>8299</v>
      </c>
      <c r="C229" s="222" t="s">
        <v>6255</v>
      </c>
      <c r="E229" s="218">
        <v>41227</v>
      </c>
      <c r="F229" s="218">
        <v>41227</v>
      </c>
      <c r="G229" s="213" t="s">
        <v>589</v>
      </c>
      <c r="K229" s="213" t="s">
        <v>8296</v>
      </c>
      <c r="L229" s="213" t="s">
        <v>453</v>
      </c>
      <c r="O229" s="213" t="s">
        <v>671</v>
      </c>
      <c r="S229" s="213" t="s">
        <v>5552</v>
      </c>
      <c r="AH229" s="213" t="s">
        <v>8298</v>
      </c>
      <c r="AI229" s="213" t="s">
        <v>8297</v>
      </c>
    </row>
    <row r="230" spans="1:55" ht="26" x14ac:dyDescent="0.15">
      <c r="A230" s="215" t="s">
        <v>8288</v>
      </c>
      <c r="B230" s="215" t="s">
        <v>8318</v>
      </c>
      <c r="C230" s="222" t="s">
        <v>9623</v>
      </c>
      <c r="E230" s="218">
        <v>41429</v>
      </c>
      <c r="F230" s="218">
        <v>41429</v>
      </c>
      <c r="G230" s="213" t="s">
        <v>578</v>
      </c>
      <c r="K230" s="213" t="s">
        <v>496</v>
      </c>
      <c r="L230" s="213" t="s">
        <v>453</v>
      </c>
      <c r="O230" s="213" t="s">
        <v>4754</v>
      </c>
      <c r="S230" s="213" t="s">
        <v>8495</v>
      </c>
      <c r="U230" s="213" t="s">
        <v>9621</v>
      </c>
      <c r="AJ230" s="213" t="s">
        <v>9622</v>
      </c>
    </row>
    <row r="231" spans="1:55" ht="26" x14ac:dyDescent="0.15">
      <c r="A231" s="215" t="s">
        <v>8302</v>
      </c>
      <c r="B231" s="215" t="s">
        <v>8303</v>
      </c>
      <c r="C231" s="222" t="s">
        <v>8308</v>
      </c>
      <c r="E231" s="218">
        <v>41228</v>
      </c>
      <c r="F231" s="218">
        <v>41229</v>
      </c>
      <c r="G231" s="213" t="s">
        <v>8304</v>
      </c>
      <c r="K231" s="213" t="s">
        <v>8305</v>
      </c>
      <c r="O231" s="213" t="s">
        <v>671</v>
      </c>
      <c r="S231" s="213" t="s">
        <v>8306</v>
      </c>
      <c r="AS231" s="213" t="s">
        <v>8307</v>
      </c>
    </row>
    <row r="232" spans="1:55" ht="39" x14ac:dyDescent="0.15">
      <c r="A232" s="217" t="s">
        <v>8288</v>
      </c>
      <c r="B232" s="217" t="s">
        <v>8318</v>
      </c>
      <c r="C232" s="222" t="s">
        <v>8319</v>
      </c>
      <c r="D232" s="222"/>
      <c r="E232" s="218">
        <v>41239</v>
      </c>
      <c r="F232" s="218">
        <v>41239</v>
      </c>
      <c r="G232" s="214" t="s">
        <v>509</v>
      </c>
      <c r="H232" s="214"/>
      <c r="I232" s="214"/>
      <c r="J232" s="214"/>
      <c r="K232" s="214" t="s">
        <v>467</v>
      </c>
      <c r="L232" s="214"/>
      <c r="M232" s="214"/>
      <c r="N232" s="214"/>
      <c r="O232" s="214" t="s">
        <v>507</v>
      </c>
      <c r="P232" s="214"/>
      <c r="Q232" s="214"/>
      <c r="R232" s="214"/>
      <c r="S232" s="214" t="s">
        <v>8317</v>
      </c>
      <c r="T232" s="214" t="s">
        <v>8316</v>
      </c>
      <c r="U232" s="214" t="s">
        <v>513</v>
      </c>
      <c r="V232" s="214"/>
      <c r="W232" s="214"/>
      <c r="X232" s="214"/>
    </row>
    <row r="233" spans="1:55" ht="26" x14ac:dyDescent="0.15">
      <c r="A233" s="215" t="s">
        <v>8366</v>
      </c>
      <c r="B233" s="215" t="s">
        <v>8367</v>
      </c>
      <c r="C233" s="222" t="s">
        <v>516</v>
      </c>
      <c r="E233" s="218">
        <v>41242</v>
      </c>
      <c r="F233" s="218">
        <v>41242</v>
      </c>
      <c r="G233" s="213" t="s">
        <v>8091</v>
      </c>
      <c r="K233" s="213" t="s">
        <v>496</v>
      </c>
      <c r="L233" s="213" t="s">
        <v>453</v>
      </c>
      <c r="O233" s="213" t="s">
        <v>671</v>
      </c>
      <c r="AM233" s="213" t="s">
        <v>6738</v>
      </c>
    </row>
    <row r="234" spans="1:55" ht="26" x14ac:dyDescent="0.15">
      <c r="A234" s="215" t="s">
        <v>8426</v>
      </c>
      <c r="B234" s="215" t="s">
        <v>8427</v>
      </c>
      <c r="C234" s="222" t="s">
        <v>8642</v>
      </c>
      <c r="E234" s="218">
        <v>41255</v>
      </c>
      <c r="G234" s="213" t="s">
        <v>589</v>
      </c>
      <c r="K234" s="213" t="s">
        <v>8428</v>
      </c>
      <c r="L234" s="213" t="s">
        <v>453</v>
      </c>
      <c r="O234" s="213" t="s">
        <v>5468</v>
      </c>
      <c r="S234" s="213" t="s">
        <v>8429</v>
      </c>
      <c r="AI234" s="213" t="s">
        <v>8430</v>
      </c>
    </row>
    <row r="235" spans="1:55" ht="26" x14ac:dyDescent="0.15">
      <c r="A235" s="215" t="s">
        <v>8490</v>
      </c>
      <c r="B235" s="215" t="s">
        <v>8492</v>
      </c>
      <c r="C235" s="222" t="s">
        <v>8642</v>
      </c>
      <c r="E235" s="218">
        <v>41278</v>
      </c>
      <c r="F235" s="218">
        <v>41279</v>
      </c>
      <c r="G235" s="213" t="s">
        <v>589</v>
      </c>
      <c r="K235" s="213" t="s">
        <v>8428</v>
      </c>
      <c r="L235" s="213" t="s">
        <v>453</v>
      </c>
      <c r="O235" s="213" t="s">
        <v>5468</v>
      </c>
      <c r="S235" s="213" t="s">
        <v>8429</v>
      </c>
      <c r="AI235" s="213" t="s">
        <v>8430</v>
      </c>
    </row>
    <row r="236" spans="1:55" ht="26" x14ac:dyDescent="0.15">
      <c r="A236" s="215" t="s">
        <v>8491</v>
      </c>
      <c r="B236" s="215" t="s">
        <v>8681</v>
      </c>
      <c r="C236" s="222" t="s">
        <v>8680</v>
      </c>
      <c r="D236" s="218" t="s">
        <v>8658</v>
      </c>
      <c r="E236" s="218">
        <v>41288</v>
      </c>
      <c r="F236" s="218">
        <v>41288</v>
      </c>
      <c r="G236" s="214" t="s">
        <v>589</v>
      </c>
      <c r="H236" s="214"/>
      <c r="I236" s="214"/>
      <c r="J236" s="214"/>
      <c r="K236" s="214" t="s">
        <v>5125</v>
      </c>
      <c r="L236" s="268" t="s">
        <v>469</v>
      </c>
      <c r="M236" s="268"/>
      <c r="N236" s="222"/>
      <c r="O236" s="214" t="s">
        <v>8655</v>
      </c>
      <c r="P236" s="214"/>
      <c r="Q236" s="214"/>
      <c r="R236" s="214"/>
      <c r="S236" s="213" t="s">
        <v>8429</v>
      </c>
      <c r="T236" s="214"/>
      <c r="U236" s="214"/>
      <c r="V236" s="214"/>
      <c r="W236" s="214"/>
      <c r="X236" s="214"/>
      <c r="Y236" s="214"/>
      <c r="Z236" s="214"/>
      <c r="AA236" s="214"/>
      <c r="AB236" s="214"/>
      <c r="AC236" s="214"/>
      <c r="AD236" s="214"/>
      <c r="AE236" s="214"/>
      <c r="AF236" s="214"/>
      <c r="AG236" s="214"/>
      <c r="AH236" s="214"/>
      <c r="AI236" s="213" t="s">
        <v>8430</v>
      </c>
    </row>
    <row r="237" spans="1:55" ht="26" x14ac:dyDescent="0.15">
      <c r="A237" s="215" t="s">
        <v>8493</v>
      </c>
      <c r="B237" s="215" t="s">
        <v>8494</v>
      </c>
      <c r="C237" s="222" t="s">
        <v>9199</v>
      </c>
      <c r="E237" s="218">
        <v>41373</v>
      </c>
      <c r="F237" s="218">
        <v>41373</v>
      </c>
      <c r="G237" s="213" t="s">
        <v>578</v>
      </c>
      <c r="K237" s="213" t="s">
        <v>496</v>
      </c>
      <c r="L237" s="213" t="s">
        <v>453</v>
      </c>
      <c r="O237" s="213" t="s">
        <v>9296</v>
      </c>
      <c r="S237" s="213" t="s">
        <v>8495</v>
      </c>
      <c r="U237" s="213" t="s">
        <v>9259</v>
      </c>
      <c r="AJ237" s="213" t="s">
        <v>9198</v>
      </c>
    </row>
    <row r="238" spans="1:55" ht="13" x14ac:dyDescent="0.15">
      <c r="A238" s="215" t="s">
        <v>8595</v>
      </c>
      <c r="B238" s="215" t="s">
        <v>8596</v>
      </c>
      <c r="E238" s="218">
        <v>41324</v>
      </c>
      <c r="F238" s="218">
        <v>41324</v>
      </c>
      <c r="G238" s="213" t="s">
        <v>589</v>
      </c>
      <c r="K238" s="213" t="s">
        <v>987</v>
      </c>
      <c r="O238" s="213" t="s">
        <v>454</v>
      </c>
      <c r="AN238" s="213" t="s">
        <v>8597</v>
      </c>
      <c r="AO238" s="213" t="s">
        <v>8598</v>
      </c>
      <c r="BC238" s="213" t="s">
        <v>457</v>
      </c>
    </row>
    <row r="239" spans="1:55" ht="26" x14ac:dyDescent="0.15">
      <c r="A239" s="215" t="s">
        <v>8620</v>
      </c>
      <c r="B239" s="215" t="s">
        <v>8621</v>
      </c>
      <c r="C239" s="222" t="s">
        <v>9199</v>
      </c>
      <c r="E239" s="218">
        <v>41402</v>
      </c>
      <c r="F239" s="218">
        <v>41402</v>
      </c>
      <c r="G239" s="213" t="s">
        <v>578</v>
      </c>
      <c r="K239" s="213" t="s">
        <v>496</v>
      </c>
      <c r="L239" s="213" t="s">
        <v>453</v>
      </c>
      <c r="O239" s="213" t="s">
        <v>9065</v>
      </c>
      <c r="S239" s="213" t="s">
        <v>8495</v>
      </c>
      <c r="U239" s="213" t="s">
        <v>8669</v>
      </c>
      <c r="AJ239" s="213" t="s">
        <v>9198</v>
      </c>
    </row>
    <row r="240" spans="1:55" ht="26" x14ac:dyDescent="0.15">
      <c r="A240" s="215" t="s">
        <v>8623</v>
      </c>
      <c r="B240" s="215" t="s">
        <v>8622</v>
      </c>
      <c r="C240" s="222" t="s">
        <v>9199</v>
      </c>
      <c r="E240" s="218">
        <v>41359</v>
      </c>
      <c r="F240" s="218">
        <v>41359</v>
      </c>
      <c r="G240" s="213" t="s">
        <v>578</v>
      </c>
      <c r="K240" s="213" t="s">
        <v>496</v>
      </c>
      <c r="L240" s="213" t="s">
        <v>453</v>
      </c>
      <c r="O240" s="213" t="s">
        <v>9065</v>
      </c>
      <c r="S240" s="213" t="s">
        <v>8495</v>
      </c>
      <c r="U240" s="213" t="s">
        <v>8434</v>
      </c>
      <c r="AJ240" s="213" t="s">
        <v>9198</v>
      </c>
    </row>
    <row r="241" spans="1:84" ht="26" x14ac:dyDescent="0.15">
      <c r="A241" s="215" t="s">
        <v>8637</v>
      </c>
      <c r="B241" s="215" t="s">
        <v>8641</v>
      </c>
      <c r="C241" s="222" t="s">
        <v>8643</v>
      </c>
      <c r="E241" s="218">
        <v>41288</v>
      </c>
      <c r="F241" s="218">
        <v>41288</v>
      </c>
      <c r="G241" s="213" t="s">
        <v>589</v>
      </c>
      <c r="K241" s="213" t="s">
        <v>8428</v>
      </c>
      <c r="L241" s="213" t="s">
        <v>453</v>
      </c>
      <c r="O241" s="213" t="s">
        <v>4174</v>
      </c>
      <c r="S241" s="213" t="s">
        <v>8429</v>
      </c>
      <c r="AI241" s="213" t="s">
        <v>8430</v>
      </c>
    </row>
    <row r="242" spans="1:84" ht="13" x14ac:dyDescent="0.15">
      <c r="A242" s="215" t="s">
        <v>8638</v>
      </c>
    </row>
    <row r="243" spans="1:84" ht="13" x14ac:dyDescent="0.15">
      <c r="A243" s="215" t="s">
        <v>8644</v>
      </c>
      <c r="B243" s="215" t="s">
        <v>8645</v>
      </c>
      <c r="C243" s="222" t="s">
        <v>516</v>
      </c>
      <c r="E243" s="218">
        <v>41288</v>
      </c>
      <c r="F243" s="218">
        <v>41288</v>
      </c>
      <c r="G243" s="214" t="s">
        <v>589</v>
      </c>
      <c r="H243" s="214"/>
      <c r="I243" s="214"/>
      <c r="J243" s="214"/>
      <c r="K243" s="214" t="s">
        <v>987</v>
      </c>
      <c r="L243" s="213" t="s">
        <v>453</v>
      </c>
      <c r="O243" s="213" t="s">
        <v>671</v>
      </c>
      <c r="AM243" s="213" t="s">
        <v>6738</v>
      </c>
    </row>
    <row r="244" spans="1:84" ht="26" x14ac:dyDescent="0.15">
      <c r="A244" s="215" t="s">
        <v>8651</v>
      </c>
      <c r="B244" s="215" t="s">
        <v>8652</v>
      </c>
      <c r="C244" s="222" t="s">
        <v>8657</v>
      </c>
      <c r="D244" s="218" t="s">
        <v>8658</v>
      </c>
      <c r="E244" s="218">
        <v>41289</v>
      </c>
      <c r="F244" s="218">
        <v>41290</v>
      </c>
      <c r="G244" s="214" t="s">
        <v>589</v>
      </c>
      <c r="H244" s="214"/>
      <c r="I244" s="214"/>
      <c r="J244" s="214"/>
      <c r="K244" s="214" t="s">
        <v>5125</v>
      </c>
      <c r="L244" s="213" t="s">
        <v>453</v>
      </c>
      <c r="N244" s="222"/>
      <c r="O244" s="214" t="s">
        <v>8655</v>
      </c>
      <c r="P244" s="214"/>
      <c r="Q244" s="214"/>
      <c r="R244" s="214"/>
      <c r="S244" s="214" t="s">
        <v>7871</v>
      </c>
      <c r="T244" s="214"/>
      <c r="U244" s="214"/>
      <c r="V244" s="214"/>
      <c r="W244" s="214"/>
      <c r="X244" s="214"/>
      <c r="Y244" s="214"/>
      <c r="Z244" s="214"/>
      <c r="AA244" s="214"/>
      <c r="AB244" s="214"/>
      <c r="AC244" s="214"/>
      <c r="AD244" s="214"/>
      <c r="AE244" s="214"/>
      <c r="AF244" s="214"/>
      <c r="AG244" s="214"/>
      <c r="AH244" s="214"/>
      <c r="AI244" s="214" t="s">
        <v>8656</v>
      </c>
    </row>
    <row r="245" spans="1:84" ht="26" x14ac:dyDescent="0.15">
      <c r="A245" s="215" t="s">
        <v>8653</v>
      </c>
      <c r="B245" s="215" t="s">
        <v>8654</v>
      </c>
      <c r="C245" s="222" t="s">
        <v>8643</v>
      </c>
      <c r="E245" s="218">
        <v>41289</v>
      </c>
      <c r="F245" s="218">
        <v>41289</v>
      </c>
      <c r="G245" s="213" t="s">
        <v>589</v>
      </c>
      <c r="K245" s="213" t="s">
        <v>8428</v>
      </c>
      <c r="L245" s="213" t="s">
        <v>453</v>
      </c>
      <c r="O245" s="213" t="s">
        <v>4174</v>
      </c>
      <c r="S245" s="213" t="s">
        <v>8429</v>
      </c>
      <c r="AI245" s="213" t="s">
        <v>8430</v>
      </c>
    </row>
    <row r="246" spans="1:84" ht="26" x14ac:dyDescent="0.15">
      <c r="A246" s="215" t="s">
        <v>8665</v>
      </c>
      <c r="B246" s="215" t="s">
        <v>8666</v>
      </c>
      <c r="C246" s="222" t="s">
        <v>9199</v>
      </c>
      <c r="E246" s="218">
        <v>41351</v>
      </c>
      <c r="F246" s="218">
        <v>41352</v>
      </c>
      <c r="G246" s="213" t="s">
        <v>578</v>
      </c>
      <c r="K246" s="213" t="s">
        <v>8428</v>
      </c>
      <c r="L246" s="213" t="s">
        <v>453</v>
      </c>
      <c r="O246" s="213" t="s">
        <v>9065</v>
      </c>
      <c r="S246" s="213" t="s">
        <v>575</v>
      </c>
      <c r="U246" s="213" t="s">
        <v>8669</v>
      </c>
      <c r="AJ246" s="213" t="s">
        <v>9198</v>
      </c>
    </row>
    <row r="247" spans="1:84" ht="13" x14ac:dyDescent="0.15">
      <c r="A247" s="217" t="s">
        <v>8698</v>
      </c>
      <c r="B247" s="215" t="s">
        <v>8926</v>
      </c>
      <c r="C247" s="222" t="s">
        <v>450</v>
      </c>
      <c r="E247" s="218">
        <v>41312</v>
      </c>
      <c r="F247" s="218">
        <v>41312</v>
      </c>
      <c r="G247" s="214" t="s">
        <v>520</v>
      </c>
      <c r="H247" s="214"/>
      <c r="I247" s="214"/>
      <c r="J247" s="214"/>
      <c r="K247" s="214" t="s">
        <v>521</v>
      </c>
      <c r="L247" s="214" t="s">
        <v>453</v>
      </c>
      <c r="M247" s="214"/>
      <c r="N247" s="214"/>
      <c r="O247" s="214" t="s">
        <v>454</v>
      </c>
      <c r="P247" s="214"/>
      <c r="Q247" s="214"/>
      <c r="R247" s="214"/>
      <c r="S247" s="214"/>
      <c r="T247" s="214"/>
      <c r="U247" s="214"/>
      <c r="V247" s="214"/>
      <c r="W247" s="214"/>
      <c r="X247" s="214"/>
      <c r="Y247" s="214"/>
      <c r="Z247" s="214"/>
      <c r="AA247" s="214"/>
      <c r="AB247" s="214"/>
      <c r="AC247" s="214"/>
      <c r="AD247" s="214"/>
      <c r="AE247" s="214"/>
      <c r="AF247" s="214"/>
      <c r="AG247" s="214"/>
      <c r="AH247" s="214"/>
      <c r="AI247" s="214"/>
      <c r="AJ247" s="214"/>
      <c r="AK247" s="214"/>
      <c r="AL247" s="214"/>
      <c r="AM247" s="214"/>
      <c r="AN247" s="214" t="s">
        <v>8597</v>
      </c>
      <c r="AO247" s="214" t="s">
        <v>8722</v>
      </c>
      <c r="AP247" s="214"/>
      <c r="AQ247" s="214"/>
      <c r="AR247" s="214"/>
      <c r="AS247" s="214"/>
      <c r="AT247" s="214"/>
      <c r="AU247" s="214"/>
      <c r="AV247" s="214"/>
      <c r="AW247" s="214"/>
      <c r="AX247" s="214"/>
      <c r="AY247" s="214"/>
      <c r="AZ247" s="214"/>
      <c r="BA247" s="214"/>
      <c r="BB247" s="214"/>
      <c r="BC247" s="214" t="s">
        <v>457</v>
      </c>
    </row>
    <row r="248" spans="1:84" ht="13" x14ac:dyDescent="0.15">
      <c r="A248" s="217" t="s">
        <v>8699</v>
      </c>
      <c r="B248" s="215" t="s">
        <v>8927</v>
      </c>
      <c r="C248" s="222" t="s">
        <v>450</v>
      </c>
      <c r="E248" s="218">
        <v>41309</v>
      </c>
      <c r="F248" s="218">
        <v>41313</v>
      </c>
      <c r="G248" s="214" t="s">
        <v>520</v>
      </c>
      <c r="H248" s="214"/>
      <c r="I248" s="214"/>
      <c r="J248" s="214"/>
      <c r="K248" s="214" t="s">
        <v>521</v>
      </c>
      <c r="L248" s="214" t="s">
        <v>453</v>
      </c>
      <c r="M248" s="214"/>
      <c r="N248" s="214"/>
      <c r="O248" s="214" t="s">
        <v>454</v>
      </c>
      <c r="P248" s="214"/>
      <c r="Q248" s="214"/>
      <c r="R248" s="214"/>
      <c r="S248" s="214"/>
      <c r="T248" s="214"/>
      <c r="U248" s="214"/>
      <c r="V248" s="214"/>
      <c r="W248" s="214"/>
      <c r="X248" s="214"/>
      <c r="Y248" s="214"/>
      <c r="Z248" s="214"/>
      <c r="AA248" s="214"/>
      <c r="AB248" s="214"/>
      <c r="AC248" s="214"/>
      <c r="AD248" s="214"/>
      <c r="AE248" s="214"/>
      <c r="AF248" s="214"/>
      <c r="AG248" s="214"/>
      <c r="AH248" s="214"/>
      <c r="AI248" s="214"/>
      <c r="AJ248" s="214"/>
      <c r="AK248" s="214"/>
      <c r="AL248" s="214"/>
      <c r="AM248" s="214"/>
      <c r="AN248" s="214" t="s">
        <v>8597</v>
      </c>
      <c r="AO248" s="214" t="s">
        <v>8722</v>
      </c>
      <c r="AP248" s="214"/>
      <c r="AQ248" s="214"/>
      <c r="AR248" s="214"/>
      <c r="AS248" s="214"/>
      <c r="AT248" s="214"/>
      <c r="AU248" s="214"/>
      <c r="AV248" s="214"/>
      <c r="AW248" s="214"/>
      <c r="AX248" s="214"/>
      <c r="AY248" s="214"/>
      <c r="AZ248" s="214"/>
      <c r="BA248" s="214"/>
      <c r="BB248" s="214"/>
      <c r="BC248" s="214" t="s">
        <v>457</v>
      </c>
    </row>
    <row r="249" spans="1:84" ht="13" x14ac:dyDescent="0.15">
      <c r="A249" s="217" t="s">
        <v>8710</v>
      </c>
      <c r="B249" s="215" t="s">
        <v>8721</v>
      </c>
      <c r="C249" s="222" t="s">
        <v>450</v>
      </c>
      <c r="E249" s="218">
        <v>41316</v>
      </c>
      <c r="F249" s="218">
        <v>41316</v>
      </c>
      <c r="G249" s="214" t="s">
        <v>520</v>
      </c>
      <c r="H249" s="214"/>
      <c r="I249" s="214"/>
      <c r="J249" s="214"/>
      <c r="K249" s="214" t="s">
        <v>521</v>
      </c>
      <c r="L249" s="214" t="s">
        <v>453</v>
      </c>
      <c r="M249" s="214"/>
      <c r="N249" s="214"/>
      <c r="O249" s="214" t="s">
        <v>454</v>
      </c>
      <c r="P249" s="214"/>
      <c r="Q249" s="214"/>
      <c r="R249" s="214"/>
      <c r="S249" s="214"/>
      <c r="T249" s="214"/>
      <c r="U249" s="214"/>
      <c r="V249" s="214"/>
      <c r="W249" s="214"/>
      <c r="X249" s="214"/>
      <c r="Y249" s="214"/>
      <c r="Z249" s="214"/>
      <c r="AA249" s="214"/>
      <c r="AB249" s="214"/>
      <c r="AC249" s="214"/>
      <c r="AD249" s="214"/>
      <c r="AE249" s="214"/>
      <c r="AF249" s="214"/>
      <c r="AG249" s="214"/>
      <c r="AH249" s="214"/>
      <c r="AI249" s="214"/>
      <c r="AJ249" s="214"/>
      <c r="AK249" s="214"/>
      <c r="AL249" s="214"/>
      <c r="AM249" s="214"/>
      <c r="AN249" s="214" t="s">
        <v>8597</v>
      </c>
      <c r="AO249" s="214" t="s">
        <v>8722</v>
      </c>
      <c r="AP249" s="214"/>
      <c r="AQ249" s="214"/>
      <c r="AR249" s="214"/>
      <c r="AS249" s="214"/>
      <c r="AT249" s="214"/>
      <c r="AU249" s="214"/>
      <c r="AV249" s="214"/>
      <c r="AW249" s="214"/>
      <c r="AX249" s="214"/>
      <c r="AY249" s="214"/>
      <c r="AZ249" s="214"/>
      <c r="BA249" s="214"/>
      <c r="BB249" s="214"/>
      <c r="BC249" s="214" t="s">
        <v>457</v>
      </c>
    </row>
    <row r="250" spans="1:84" ht="13" x14ac:dyDescent="0.15">
      <c r="A250" s="215" t="s">
        <v>8960</v>
      </c>
      <c r="B250" s="215" t="s">
        <v>8961</v>
      </c>
      <c r="C250" s="222" t="s">
        <v>450</v>
      </c>
      <c r="E250" s="218">
        <v>41313</v>
      </c>
      <c r="F250" s="218">
        <v>41313</v>
      </c>
      <c r="G250" s="214" t="s">
        <v>520</v>
      </c>
      <c r="H250" s="214"/>
      <c r="I250" s="214"/>
      <c r="J250" s="214"/>
      <c r="K250" s="214" t="s">
        <v>521</v>
      </c>
      <c r="L250" s="214" t="s">
        <v>453</v>
      </c>
      <c r="M250" s="214"/>
      <c r="N250" s="214"/>
      <c r="O250" s="214" t="s">
        <v>454</v>
      </c>
      <c r="P250" s="214"/>
      <c r="Q250" s="214"/>
      <c r="R250" s="214"/>
      <c r="S250" s="214"/>
      <c r="T250" s="214"/>
      <c r="U250" s="214"/>
      <c r="V250" s="214"/>
      <c r="W250" s="214"/>
      <c r="X250" s="214"/>
      <c r="Y250" s="214"/>
      <c r="Z250" s="214"/>
      <c r="AA250" s="214"/>
      <c r="AB250" s="214"/>
      <c r="AC250" s="214"/>
      <c r="AD250" s="214"/>
      <c r="AE250" s="214"/>
      <c r="AF250" s="214"/>
      <c r="AG250" s="214"/>
      <c r="AH250" s="214"/>
      <c r="AI250" s="214"/>
      <c r="AJ250" s="214"/>
      <c r="AK250" s="214"/>
      <c r="AL250" s="214"/>
      <c r="AM250" s="214"/>
      <c r="AN250" s="214" t="s">
        <v>8597</v>
      </c>
      <c r="AO250" s="214" t="s">
        <v>8722</v>
      </c>
      <c r="AP250" s="214"/>
      <c r="AQ250" s="214"/>
      <c r="AR250" s="214"/>
      <c r="AS250" s="214"/>
      <c r="AT250" s="214"/>
      <c r="AU250" s="214"/>
      <c r="AV250" s="214"/>
      <c r="AW250" s="214"/>
      <c r="AX250" s="214"/>
      <c r="AY250" s="214"/>
      <c r="AZ250" s="214"/>
      <c r="BA250" s="214"/>
      <c r="BB250" s="214"/>
      <c r="BC250" s="214" t="s">
        <v>457</v>
      </c>
    </row>
    <row r="251" spans="1:84" ht="13" x14ac:dyDescent="0.15">
      <c r="A251" s="217" t="s">
        <v>9045</v>
      </c>
      <c r="B251" s="217" t="s">
        <v>9046</v>
      </c>
      <c r="C251" s="222" t="s">
        <v>9051</v>
      </c>
      <c r="E251" s="218">
        <v>41415</v>
      </c>
      <c r="F251" s="218">
        <v>41415</v>
      </c>
      <c r="G251" s="213" t="s">
        <v>9047</v>
      </c>
      <c r="K251" s="213" t="s">
        <v>9049</v>
      </c>
      <c r="L251" s="214" t="s">
        <v>453</v>
      </c>
      <c r="M251" s="214"/>
      <c r="O251" s="213" t="s">
        <v>9048</v>
      </c>
      <c r="S251" s="214" t="s">
        <v>934</v>
      </c>
    </row>
    <row r="252" spans="1:84" ht="26" x14ac:dyDescent="0.15">
      <c r="A252" s="217" t="s">
        <v>9052</v>
      </c>
      <c r="B252" s="217" t="s">
        <v>9068</v>
      </c>
      <c r="C252" s="222" t="s">
        <v>516</v>
      </c>
      <c r="E252" s="218">
        <v>41661</v>
      </c>
      <c r="F252" s="218">
        <v>41661</v>
      </c>
      <c r="G252" s="214" t="s">
        <v>589</v>
      </c>
      <c r="H252" s="214"/>
      <c r="I252" s="214"/>
      <c r="J252" s="214"/>
      <c r="K252" s="214" t="s">
        <v>987</v>
      </c>
      <c r="L252" s="213" t="s">
        <v>453</v>
      </c>
      <c r="O252" s="213" t="s">
        <v>671</v>
      </c>
      <c r="AM252" s="213" t="s">
        <v>6738</v>
      </c>
    </row>
    <row r="253" spans="1:84" ht="26" x14ac:dyDescent="0.15">
      <c r="A253" s="217" t="s">
        <v>4680</v>
      </c>
      <c r="B253" s="217" t="s">
        <v>4681</v>
      </c>
      <c r="C253" s="222" t="s">
        <v>10117</v>
      </c>
      <c r="D253" s="222"/>
      <c r="E253" s="218">
        <v>40884</v>
      </c>
      <c r="F253" s="218">
        <v>40912</v>
      </c>
      <c r="G253" s="214" t="s">
        <v>3090</v>
      </c>
      <c r="H253" s="214"/>
      <c r="I253" s="214"/>
      <c r="J253" s="214"/>
      <c r="K253" s="214" t="s">
        <v>496</v>
      </c>
      <c r="L253" s="214" t="s">
        <v>469</v>
      </c>
      <c r="M253" s="214"/>
      <c r="N253" s="222"/>
      <c r="O253" s="214" t="s">
        <v>3402</v>
      </c>
      <c r="P253" s="214"/>
      <c r="Q253" s="214"/>
      <c r="R253" s="214"/>
      <c r="S253" s="214" t="s">
        <v>627</v>
      </c>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t="s">
        <v>628</v>
      </c>
      <c r="AS253" s="214"/>
      <c r="AT253" s="214"/>
      <c r="AU253" s="214"/>
      <c r="AV253" s="214"/>
      <c r="AW253" s="214"/>
      <c r="AX253" s="214"/>
      <c r="AY253" s="214"/>
      <c r="AZ253" s="214"/>
      <c r="BA253" s="214"/>
      <c r="BB253" s="214"/>
      <c r="BC253" s="214"/>
      <c r="BD253" s="214"/>
      <c r="BE253" s="214"/>
      <c r="BF253" s="214"/>
      <c r="BG253" s="214"/>
      <c r="BH253" s="214"/>
      <c r="BI253" s="214"/>
      <c r="BJ253" s="214"/>
      <c r="BK253" s="214"/>
      <c r="BL253" s="214"/>
      <c r="BM253" s="222"/>
      <c r="BN253" s="214"/>
      <c r="BO253" s="214"/>
      <c r="BP253" s="214"/>
      <c r="BQ253" s="214"/>
      <c r="BR253" s="214"/>
      <c r="BS253" s="214"/>
      <c r="BT253" s="214"/>
      <c r="BU253" s="214"/>
      <c r="BV253" s="214"/>
      <c r="BW253" s="214"/>
      <c r="BX253" s="214"/>
      <c r="BY253" s="214"/>
      <c r="BZ253" s="214"/>
      <c r="CA253" s="214"/>
      <c r="CB253" s="214"/>
      <c r="CC253" s="214"/>
      <c r="CD253" s="214"/>
      <c r="CE253" s="214"/>
      <c r="CF253" s="214"/>
    </row>
    <row r="254" spans="1:84" ht="26" x14ac:dyDescent="0.15">
      <c r="A254" s="217" t="s">
        <v>9084</v>
      </c>
      <c r="B254" s="217" t="s">
        <v>9085</v>
      </c>
      <c r="C254" s="222" t="s">
        <v>8826</v>
      </c>
      <c r="E254" s="218">
        <v>41408</v>
      </c>
      <c r="F254" s="218">
        <v>41408</v>
      </c>
      <c r="G254" s="213" t="s">
        <v>578</v>
      </c>
      <c r="I254" s="214"/>
      <c r="K254" s="214" t="s">
        <v>496</v>
      </c>
      <c r="L254" s="214" t="s">
        <v>469</v>
      </c>
      <c r="M254" s="214"/>
      <c r="N254" s="222"/>
      <c r="O254" s="213" t="s">
        <v>4754</v>
      </c>
      <c r="S254" s="213" t="s">
        <v>575</v>
      </c>
      <c r="U254" s="213" t="s">
        <v>9624</v>
      </c>
    </row>
    <row r="255" spans="1:84" ht="26" x14ac:dyDescent="0.15">
      <c r="A255" s="217" t="s">
        <v>9086</v>
      </c>
      <c r="B255" s="217" t="s">
        <v>9087</v>
      </c>
      <c r="C255" s="222" t="s">
        <v>9199</v>
      </c>
      <c r="E255" s="218">
        <v>41358</v>
      </c>
      <c r="F255" s="218">
        <v>41358</v>
      </c>
      <c r="G255" s="213" t="s">
        <v>578</v>
      </c>
      <c r="K255" s="213" t="s">
        <v>8428</v>
      </c>
      <c r="L255" s="213" t="s">
        <v>453</v>
      </c>
      <c r="O255" s="213" t="s">
        <v>4754</v>
      </c>
      <c r="S255" s="213" t="s">
        <v>575</v>
      </c>
      <c r="U255" s="213" t="s">
        <v>8669</v>
      </c>
      <c r="AJ255" s="213" t="s">
        <v>9198</v>
      </c>
    </row>
    <row r="256" spans="1:84" ht="26" x14ac:dyDescent="0.15">
      <c r="A256" s="215" t="s">
        <v>9179</v>
      </c>
      <c r="B256" s="215" t="s">
        <v>9177</v>
      </c>
      <c r="C256" s="222" t="s">
        <v>9178</v>
      </c>
      <c r="E256" s="218">
        <v>41347</v>
      </c>
      <c r="F256" s="218">
        <v>42779</v>
      </c>
      <c r="G256" s="213" t="s">
        <v>8091</v>
      </c>
      <c r="K256" s="213" t="s">
        <v>7287</v>
      </c>
      <c r="L256" s="213" t="s">
        <v>453</v>
      </c>
      <c r="O256" s="213" t="s">
        <v>469</v>
      </c>
      <c r="S256" s="213" t="s">
        <v>7288</v>
      </c>
      <c r="BH256" s="213">
        <v>4.4999999999999998E-2</v>
      </c>
      <c r="BI256" s="213">
        <v>5.5E-2</v>
      </c>
      <c r="BW256" s="213" t="s">
        <v>16903</v>
      </c>
    </row>
    <row r="257" spans="1:131" ht="39" x14ac:dyDescent="0.15">
      <c r="A257" s="215" t="s">
        <v>9230</v>
      </c>
      <c r="B257" s="215" t="s">
        <v>20700</v>
      </c>
      <c r="C257" s="222" t="s">
        <v>20701</v>
      </c>
      <c r="E257" s="218">
        <v>41354</v>
      </c>
      <c r="F257" s="218">
        <v>43686</v>
      </c>
      <c r="G257" s="213" t="s">
        <v>8091</v>
      </c>
      <c r="K257" s="213" t="s">
        <v>7287</v>
      </c>
      <c r="L257" s="213" t="s">
        <v>453</v>
      </c>
      <c r="O257" s="213" t="s">
        <v>469</v>
      </c>
      <c r="S257" s="213" t="s">
        <v>7288</v>
      </c>
      <c r="AY257" s="213" t="s">
        <v>20702</v>
      </c>
      <c r="BH257" s="213">
        <v>4.4999999999999998E-2</v>
      </c>
      <c r="BI257" s="213">
        <v>5.5E-2</v>
      </c>
      <c r="BW257" s="213" t="s">
        <v>20703</v>
      </c>
    </row>
    <row r="258" spans="1:131" ht="26" x14ac:dyDescent="0.15">
      <c r="A258" s="217" t="s">
        <v>9232</v>
      </c>
      <c r="B258" s="217" t="s">
        <v>9233</v>
      </c>
      <c r="C258" s="222" t="s">
        <v>516</v>
      </c>
      <c r="D258" s="222"/>
      <c r="E258" s="218">
        <v>41661</v>
      </c>
      <c r="F258" s="218">
        <v>41661</v>
      </c>
      <c r="G258" s="214" t="s">
        <v>589</v>
      </c>
      <c r="H258" s="214"/>
      <c r="I258" s="214"/>
      <c r="J258" s="214"/>
      <c r="K258" s="214" t="s">
        <v>496</v>
      </c>
      <c r="L258" s="214" t="s">
        <v>453</v>
      </c>
      <c r="M258" s="214"/>
      <c r="N258" s="222"/>
      <c r="O258" s="214" t="s">
        <v>671</v>
      </c>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t="s">
        <v>6738</v>
      </c>
      <c r="AN258" s="214"/>
      <c r="AO258" s="214"/>
      <c r="AP258" s="214"/>
      <c r="AQ258" s="214"/>
      <c r="AR258" s="214"/>
      <c r="AS258" s="214"/>
      <c r="AT258" s="214"/>
      <c r="AU258" s="214"/>
      <c r="AV258" s="214"/>
      <c r="AW258" s="214"/>
      <c r="AX258" s="214"/>
      <c r="AY258" s="214"/>
      <c r="AZ258" s="214"/>
      <c r="BA258" s="214"/>
      <c r="BB258" s="214"/>
      <c r="BC258" s="214"/>
      <c r="BD258" s="214"/>
      <c r="BE258" s="214"/>
      <c r="BF258" s="214"/>
      <c r="BG258" s="214"/>
      <c r="BH258" s="214"/>
      <c r="BI258" s="214"/>
      <c r="BJ258" s="214"/>
      <c r="BK258" s="214"/>
      <c r="BL258" s="214"/>
      <c r="BM258" s="222"/>
      <c r="BN258" s="214"/>
      <c r="BO258" s="214"/>
      <c r="BP258" s="214"/>
      <c r="BQ258" s="214"/>
      <c r="BR258" s="214"/>
      <c r="BS258" s="214"/>
      <c r="BT258" s="214"/>
      <c r="BU258" s="214"/>
      <c r="BV258" s="214"/>
      <c r="BW258" s="214"/>
      <c r="BX258" s="214"/>
      <c r="BY258" s="214"/>
      <c r="BZ258" s="214"/>
      <c r="CA258" s="214"/>
      <c r="CB258" s="214"/>
      <c r="CC258" s="214"/>
      <c r="CD258" s="214"/>
      <c r="CE258" s="214"/>
      <c r="CF258" s="214"/>
      <c r="CG258" s="214"/>
      <c r="CH258" s="214"/>
      <c r="CI258" s="214"/>
      <c r="CJ258" s="214"/>
      <c r="CK258" s="214"/>
      <c r="CL258" s="214"/>
      <c r="CM258" s="214"/>
      <c r="CN258" s="214"/>
    </row>
    <row r="259" spans="1:131" ht="26" x14ac:dyDescent="0.15">
      <c r="A259" s="217" t="s">
        <v>9240</v>
      </c>
      <c r="B259" s="217" t="s">
        <v>9241</v>
      </c>
      <c r="C259" s="222" t="s">
        <v>9242</v>
      </c>
      <c r="D259" s="218"/>
      <c r="E259" s="218">
        <v>41359</v>
      </c>
      <c r="F259" s="218">
        <v>41361</v>
      </c>
      <c r="G259" s="214" t="s">
        <v>589</v>
      </c>
      <c r="H259" s="214"/>
      <c r="I259" s="214"/>
      <c r="J259" s="214"/>
      <c r="K259" s="214" t="s">
        <v>3204</v>
      </c>
      <c r="L259" s="213" t="s">
        <v>453</v>
      </c>
      <c r="N259" s="222"/>
      <c r="O259" s="214" t="s">
        <v>671</v>
      </c>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14"/>
      <c r="AT259" s="214"/>
      <c r="AU259" s="214"/>
      <c r="AV259" s="214"/>
      <c r="AW259" s="214"/>
      <c r="AX259" s="214"/>
      <c r="AY259" s="214"/>
      <c r="AZ259" s="214"/>
      <c r="BA259" s="214"/>
      <c r="BB259" s="214"/>
      <c r="BC259" s="214"/>
      <c r="BD259" s="214"/>
      <c r="BE259" s="214"/>
      <c r="BF259" s="214"/>
      <c r="BG259" s="214"/>
      <c r="BH259" s="214"/>
      <c r="BI259" s="214"/>
      <c r="BJ259" s="214"/>
      <c r="BK259" s="214"/>
      <c r="BL259" s="214"/>
      <c r="BM259" s="222"/>
      <c r="BN259" s="214"/>
      <c r="BO259" s="214"/>
      <c r="BP259" s="214"/>
      <c r="BQ259" s="214"/>
      <c r="BR259" s="214"/>
      <c r="BS259" s="214"/>
      <c r="BT259" s="214"/>
      <c r="BU259" s="214" t="s">
        <v>7174</v>
      </c>
    </row>
    <row r="260" spans="1:131" ht="65" x14ac:dyDescent="0.15">
      <c r="A260" s="215" t="s">
        <v>9347</v>
      </c>
      <c r="B260" s="215" t="s">
        <v>9348</v>
      </c>
      <c r="C260" s="222" t="s">
        <v>9356</v>
      </c>
      <c r="E260" s="218">
        <v>41380</v>
      </c>
      <c r="F260" s="218">
        <v>41380</v>
      </c>
      <c r="L260" s="213" t="s">
        <v>453</v>
      </c>
      <c r="N260" s="216" t="s">
        <v>9349</v>
      </c>
      <c r="O260" s="213" t="s">
        <v>9350</v>
      </c>
      <c r="BX260" s="213" t="s">
        <v>9353</v>
      </c>
      <c r="BY260" s="213" t="s">
        <v>9354</v>
      </c>
      <c r="BZ260" s="213" t="s">
        <v>9355</v>
      </c>
    </row>
    <row r="261" spans="1:131" ht="26" x14ac:dyDescent="0.15">
      <c r="A261" s="217" t="s">
        <v>9368</v>
      </c>
      <c r="B261" s="217" t="s">
        <v>9369</v>
      </c>
      <c r="C261" s="222" t="s">
        <v>9199</v>
      </c>
      <c r="D261" s="216" t="s">
        <v>11854</v>
      </c>
      <c r="E261" s="218">
        <v>41407</v>
      </c>
      <c r="F261" s="218">
        <v>41856</v>
      </c>
      <c r="G261" s="213" t="s">
        <v>578</v>
      </c>
      <c r="K261" s="213" t="s">
        <v>496</v>
      </c>
      <c r="L261" s="213" t="s">
        <v>469</v>
      </c>
      <c r="O261" s="213" t="s">
        <v>12514</v>
      </c>
      <c r="S261" s="213" t="s">
        <v>8495</v>
      </c>
      <c r="U261" s="213" t="s">
        <v>9259</v>
      </c>
      <c r="AJ261" s="213" t="s">
        <v>9198</v>
      </c>
    </row>
    <row r="262" spans="1:131" ht="26" x14ac:dyDescent="0.15">
      <c r="A262" s="217" t="s">
        <v>9509</v>
      </c>
      <c r="B262" s="217" t="s">
        <v>9510</v>
      </c>
      <c r="C262" s="222" t="s">
        <v>9199</v>
      </c>
      <c r="E262" s="218">
        <v>41661</v>
      </c>
      <c r="F262" s="218">
        <v>41661</v>
      </c>
      <c r="G262" s="213" t="s">
        <v>578</v>
      </c>
      <c r="K262" s="213" t="s">
        <v>8428</v>
      </c>
      <c r="L262" s="213" t="s">
        <v>453</v>
      </c>
      <c r="O262" s="213" t="s">
        <v>574</v>
      </c>
      <c r="S262" s="213" t="s">
        <v>575</v>
      </c>
      <c r="U262" s="213" t="s">
        <v>730</v>
      </c>
      <c r="AJ262" s="213" t="s">
        <v>10937</v>
      </c>
    </row>
    <row r="263" spans="1:131" ht="52" x14ac:dyDescent="0.15">
      <c r="A263" s="217" t="s">
        <v>9644</v>
      </c>
      <c r="B263" s="217" t="s">
        <v>9645</v>
      </c>
      <c r="C263" s="222" t="s">
        <v>486</v>
      </c>
      <c r="D263" s="222"/>
      <c r="E263" s="218">
        <v>41659</v>
      </c>
      <c r="F263" s="218">
        <v>41661</v>
      </c>
      <c r="G263" s="214"/>
      <c r="H263" s="214"/>
      <c r="I263" s="214"/>
      <c r="J263" s="214"/>
      <c r="K263" s="214"/>
      <c r="L263" s="214"/>
      <c r="M263" s="214"/>
      <c r="N263" s="214"/>
      <c r="O263" s="214"/>
      <c r="P263" s="214"/>
      <c r="Q263" s="214"/>
      <c r="R263" s="214"/>
      <c r="S263" s="214" t="s">
        <v>8396</v>
      </c>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14"/>
      <c r="AT263" s="214"/>
      <c r="AU263" s="214"/>
      <c r="AV263" s="214"/>
      <c r="AW263" s="214"/>
      <c r="AX263" s="214"/>
      <c r="AY263" s="214"/>
      <c r="AZ263" s="214"/>
      <c r="BA263" s="214"/>
      <c r="BB263" s="214"/>
      <c r="BC263" s="214"/>
      <c r="BD263" s="214"/>
      <c r="BE263" s="214"/>
      <c r="BF263" s="214"/>
      <c r="BG263" s="214"/>
      <c r="BH263" s="214"/>
      <c r="BI263" s="214"/>
      <c r="BJ263" s="214" t="s">
        <v>8408</v>
      </c>
      <c r="BK263" s="214" t="s">
        <v>488</v>
      </c>
      <c r="BL263" s="214" t="s">
        <v>487</v>
      </c>
      <c r="BM263" s="214" t="s">
        <v>489</v>
      </c>
      <c r="BN263" s="329" t="s">
        <v>490</v>
      </c>
      <c r="BO263" s="329" t="s">
        <v>9646</v>
      </c>
      <c r="BP263" s="214"/>
      <c r="BQ263" s="214"/>
      <c r="BR263" s="214"/>
      <c r="BS263" s="214"/>
      <c r="BT263" s="214"/>
      <c r="BU263" s="214"/>
      <c r="BV263" s="214"/>
      <c r="BW263" s="21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14"/>
      <c r="DI263" s="214"/>
      <c r="DJ263" s="214"/>
      <c r="DK263" s="214"/>
      <c r="DL263" s="214"/>
      <c r="DM263" s="214"/>
      <c r="DN263" s="214"/>
      <c r="DO263" s="214"/>
      <c r="DP263" s="214"/>
      <c r="DQ263" s="214"/>
      <c r="DR263" s="214"/>
      <c r="DS263" s="214"/>
      <c r="DT263" s="214"/>
      <c r="DU263" s="214"/>
      <c r="DV263" s="214"/>
      <c r="DW263" s="214"/>
      <c r="DX263" s="214"/>
      <c r="DY263" s="214"/>
      <c r="DZ263" s="214"/>
      <c r="EA263" s="214"/>
    </row>
    <row r="264" spans="1:131" ht="26" x14ac:dyDescent="0.15">
      <c r="A264" s="217" t="s">
        <v>9709</v>
      </c>
      <c r="B264" s="217" t="s">
        <v>8318</v>
      </c>
      <c r="C264" s="222" t="s">
        <v>10240</v>
      </c>
      <c r="D264" s="216" t="s">
        <v>12087</v>
      </c>
      <c r="E264" s="218">
        <v>41527</v>
      </c>
      <c r="F264" s="218">
        <v>42793</v>
      </c>
      <c r="G264" s="213" t="s">
        <v>578</v>
      </c>
      <c r="K264" s="213" t="s">
        <v>496</v>
      </c>
      <c r="L264" s="213" t="s">
        <v>469</v>
      </c>
      <c r="O264" s="213" t="s">
        <v>4754</v>
      </c>
      <c r="S264" s="213" t="s">
        <v>8495</v>
      </c>
      <c r="U264" s="213" t="s">
        <v>17018</v>
      </c>
      <c r="AJ264" s="213" t="s">
        <v>17019</v>
      </c>
    </row>
    <row r="265" spans="1:131" ht="26" x14ac:dyDescent="0.15">
      <c r="A265" s="217" t="s">
        <v>9710</v>
      </c>
      <c r="B265" s="217" t="s">
        <v>577</v>
      </c>
      <c r="C265" s="222" t="s">
        <v>10240</v>
      </c>
      <c r="E265" s="218">
        <v>41528</v>
      </c>
      <c r="F265" s="218">
        <v>41528</v>
      </c>
      <c r="G265" s="213" t="s">
        <v>578</v>
      </c>
      <c r="K265" s="213" t="s">
        <v>496</v>
      </c>
      <c r="L265" s="213" t="s">
        <v>469</v>
      </c>
      <c r="O265" s="213" t="s">
        <v>4754</v>
      </c>
      <c r="S265" s="213" t="s">
        <v>8495</v>
      </c>
      <c r="U265" s="213" t="s">
        <v>10239</v>
      </c>
      <c r="AJ265" s="213" t="s">
        <v>9198</v>
      </c>
    </row>
    <row r="266" spans="1:131" ht="26" x14ac:dyDescent="0.15">
      <c r="A266" s="217" t="s">
        <v>9727</v>
      </c>
      <c r="B266" s="217" t="s">
        <v>9728</v>
      </c>
      <c r="C266" s="222" t="s">
        <v>10240</v>
      </c>
      <c r="E266" s="218">
        <v>41527</v>
      </c>
      <c r="F266" s="218">
        <v>41527</v>
      </c>
      <c r="G266" s="213" t="s">
        <v>578</v>
      </c>
      <c r="K266" s="213" t="s">
        <v>496</v>
      </c>
      <c r="L266" s="213" t="s">
        <v>469</v>
      </c>
      <c r="O266" s="213" t="s">
        <v>4754</v>
      </c>
      <c r="S266" s="213" t="s">
        <v>8495</v>
      </c>
      <c r="U266" s="213" t="s">
        <v>10239</v>
      </c>
      <c r="AJ266" s="213" t="s">
        <v>9198</v>
      </c>
    </row>
    <row r="267" spans="1:131" ht="26" x14ac:dyDescent="0.15">
      <c r="A267" s="217" t="s">
        <v>9729</v>
      </c>
      <c r="B267" s="217" t="s">
        <v>571</v>
      </c>
      <c r="C267" s="222" t="s">
        <v>10240</v>
      </c>
      <c r="E267" s="218">
        <v>41528</v>
      </c>
      <c r="F267" s="218">
        <v>41528</v>
      </c>
      <c r="G267" s="213" t="s">
        <v>578</v>
      </c>
      <c r="K267" s="213" t="s">
        <v>496</v>
      </c>
      <c r="L267" s="213" t="s">
        <v>469</v>
      </c>
      <c r="O267" s="213" t="s">
        <v>4754</v>
      </c>
      <c r="S267" s="213" t="s">
        <v>8495</v>
      </c>
      <c r="U267" s="213" t="s">
        <v>10239</v>
      </c>
      <c r="AM267" s="213" t="s">
        <v>11125</v>
      </c>
    </row>
    <row r="268" spans="1:131" ht="39" x14ac:dyDescent="0.15">
      <c r="A268" s="217" t="s">
        <v>9732</v>
      </c>
      <c r="B268" s="217" t="s">
        <v>9733</v>
      </c>
      <c r="C268" s="222" t="s">
        <v>9789</v>
      </c>
      <c r="E268" s="218">
        <v>41444</v>
      </c>
      <c r="F268" s="218">
        <v>41449</v>
      </c>
      <c r="G268" s="213" t="s">
        <v>9786</v>
      </c>
      <c r="K268" s="213" t="s">
        <v>496</v>
      </c>
      <c r="L268" s="213" t="s">
        <v>453</v>
      </c>
      <c r="O268" s="213" t="s">
        <v>1077</v>
      </c>
      <c r="S268" s="213" t="s">
        <v>9787</v>
      </c>
      <c r="Z268" s="213" t="s">
        <v>9788</v>
      </c>
    </row>
    <row r="269" spans="1:131" ht="65" x14ac:dyDescent="0.15">
      <c r="A269" s="215" t="s">
        <v>9763</v>
      </c>
      <c r="B269" s="215" t="s">
        <v>9764</v>
      </c>
      <c r="C269" s="222" t="s">
        <v>9772</v>
      </c>
      <c r="E269" s="218">
        <v>41443</v>
      </c>
      <c r="F269" s="218">
        <v>41443</v>
      </c>
      <c r="L269" s="213" t="s">
        <v>453</v>
      </c>
      <c r="N269" s="216" t="s">
        <v>9765</v>
      </c>
      <c r="O269" s="213" t="s">
        <v>9766</v>
      </c>
      <c r="BZ269" s="213" t="s">
        <v>9771</v>
      </c>
      <c r="CA269" s="213" t="s">
        <v>9769</v>
      </c>
      <c r="CB269" s="213" t="s">
        <v>9770</v>
      </c>
    </row>
    <row r="270" spans="1:131" ht="39" x14ac:dyDescent="0.15">
      <c r="A270" s="217" t="s">
        <v>9773</v>
      </c>
      <c r="B270" s="217" t="s">
        <v>9774</v>
      </c>
      <c r="C270" s="222" t="s">
        <v>9789</v>
      </c>
      <c r="E270" s="218">
        <v>41444</v>
      </c>
      <c r="F270" s="218">
        <v>41444</v>
      </c>
      <c r="G270" s="213" t="s">
        <v>9786</v>
      </c>
      <c r="K270" s="213" t="s">
        <v>496</v>
      </c>
      <c r="L270" s="213" t="s">
        <v>453</v>
      </c>
      <c r="O270" s="213" t="s">
        <v>1077</v>
      </c>
      <c r="S270" s="213" t="s">
        <v>9787</v>
      </c>
      <c r="Z270" s="213" t="s">
        <v>9788</v>
      </c>
    </row>
    <row r="271" spans="1:131" ht="39" x14ac:dyDescent="0.15">
      <c r="A271" s="217" t="s">
        <v>9778</v>
      </c>
      <c r="B271" s="217" t="s">
        <v>9779</v>
      </c>
      <c r="C271" s="222" t="s">
        <v>9790</v>
      </c>
      <c r="E271" s="218">
        <v>41444</v>
      </c>
      <c r="F271" s="218">
        <v>41444</v>
      </c>
      <c r="G271" s="213" t="s">
        <v>9786</v>
      </c>
      <c r="K271" s="213" t="s">
        <v>496</v>
      </c>
      <c r="L271" s="213" t="s">
        <v>453</v>
      </c>
      <c r="O271" s="213" t="s">
        <v>1077</v>
      </c>
      <c r="S271" s="213" t="s">
        <v>9787</v>
      </c>
    </row>
    <row r="272" spans="1:131" ht="39" x14ac:dyDescent="0.15">
      <c r="A272" s="217" t="s">
        <v>9846</v>
      </c>
      <c r="B272" s="217" t="s">
        <v>9847</v>
      </c>
      <c r="C272" s="222" t="s">
        <v>9790</v>
      </c>
      <c r="E272" s="218">
        <v>41449</v>
      </c>
      <c r="F272" s="218">
        <v>41449</v>
      </c>
      <c r="G272" s="213" t="s">
        <v>495</v>
      </c>
      <c r="K272" s="213" t="s">
        <v>496</v>
      </c>
      <c r="L272" s="213" t="s">
        <v>469</v>
      </c>
      <c r="O272" s="213" t="s">
        <v>1077</v>
      </c>
      <c r="S272" s="213" t="s">
        <v>9852</v>
      </c>
    </row>
    <row r="273" spans="1:74" ht="39" x14ac:dyDescent="0.15">
      <c r="A273" s="217" t="s">
        <v>9848</v>
      </c>
      <c r="B273" s="217" t="s">
        <v>9849</v>
      </c>
      <c r="C273" s="222" t="s">
        <v>9790</v>
      </c>
      <c r="E273" s="218">
        <v>41449</v>
      </c>
      <c r="F273" s="218">
        <v>41449</v>
      </c>
      <c r="G273" s="213" t="s">
        <v>495</v>
      </c>
      <c r="K273" s="213" t="s">
        <v>496</v>
      </c>
      <c r="L273" s="213" t="s">
        <v>469</v>
      </c>
      <c r="O273" s="213" t="s">
        <v>1077</v>
      </c>
      <c r="S273" s="213" t="s">
        <v>9852</v>
      </c>
    </row>
    <row r="274" spans="1:74" ht="78" x14ac:dyDescent="0.15">
      <c r="A274" s="217" t="s">
        <v>9885</v>
      </c>
      <c r="B274" s="217" t="s">
        <v>9886</v>
      </c>
      <c r="C274" s="222" t="s">
        <v>9900</v>
      </c>
      <c r="E274" s="218">
        <v>41558</v>
      </c>
      <c r="F274" s="218">
        <v>41558</v>
      </c>
      <c r="G274" s="336" t="s">
        <v>9893</v>
      </c>
      <c r="H274" s="336"/>
      <c r="I274" s="336"/>
      <c r="J274" s="336"/>
      <c r="K274" s="214"/>
      <c r="L274" s="214"/>
      <c r="M274" s="214"/>
      <c r="N274" s="222"/>
      <c r="O274" s="336" t="s">
        <v>9894</v>
      </c>
      <c r="P274" s="214"/>
      <c r="Q274" s="214"/>
      <c r="R274" s="214"/>
      <c r="S274" s="270"/>
      <c r="T274" s="214"/>
      <c r="U274" s="214"/>
      <c r="V274" s="214"/>
      <c r="W274" s="214"/>
      <c r="X274" s="214"/>
      <c r="Y274" s="214"/>
      <c r="Z274" s="270"/>
      <c r="AA274" s="336" t="s">
        <v>10354</v>
      </c>
      <c r="AB274" s="336" t="s">
        <v>9895</v>
      </c>
      <c r="AC274" s="336"/>
      <c r="AD274" s="336"/>
      <c r="AE274" s="214"/>
      <c r="AF274" s="214"/>
      <c r="AG274" s="214"/>
      <c r="AH274" s="214"/>
      <c r="AI274" s="214"/>
      <c r="AJ274" s="214"/>
      <c r="AK274" s="214"/>
      <c r="AL274" s="214"/>
      <c r="AM274" s="214"/>
      <c r="AN274" s="214"/>
      <c r="AO274" s="214"/>
      <c r="AP274" s="214"/>
      <c r="AQ274" s="214"/>
      <c r="AR274" s="214"/>
      <c r="AS274" s="214"/>
      <c r="AT274" s="214"/>
      <c r="AU274" s="214"/>
      <c r="AV274" s="214"/>
      <c r="AW274" s="214"/>
      <c r="AX274" s="214"/>
      <c r="AY274" s="214"/>
      <c r="AZ274" s="214"/>
      <c r="BA274" s="214"/>
      <c r="BB274" s="214"/>
      <c r="BC274" s="214"/>
      <c r="BD274" s="214"/>
      <c r="BE274" s="214"/>
      <c r="BF274" s="214"/>
      <c r="BG274" s="214"/>
      <c r="BH274" s="222"/>
      <c r="BI274" s="214"/>
      <c r="BJ274" s="214"/>
      <c r="BK274" s="214"/>
      <c r="BL274" s="270"/>
      <c r="BM274" s="270"/>
      <c r="BN274" s="270"/>
      <c r="BO274" s="270"/>
      <c r="BP274" s="214"/>
      <c r="BQ274" s="270" t="s">
        <v>6952</v>
      </c>
      <c r="BR274" s="336" t="s">
        <v>9896</v>
      </c>
      <c r="BS274" s="336" t="s">
        <v>9897</v>
      </c>
      <c r="BT274" s="336" t="s">
        <v>9898</v>
      </c>
      <c r="BU274" s="214"/>
      <c r="BV274" s="336" t="s">
        <v>9899</v>
      </c>
    </row>
    <row r="275" spans="1:74" ht="65" x14ac:dyDescent="0.15">
      <c r="A275" s="217" t="s">
        <v>10018</v>
      </c>
      <c r="B275" s="217" t="s">
        <v>9717</v>
      </c>
      <c r="C275" s="222" t="s">
        <v>10457</v>
      </c>
      <c r="D275" s="216" t="s">
        <v>10443</v>
      </c>
      <c r="E275" s="218">
        <v>41578</v>
      </c>
      <c r="F275" s="218">
        <v>41578</v>
      </c>
      <c r="G275" s="336" t="s">
        <v>9893</v>
      </c>
      <c r="H275" s="336"/>
      <c r="I275" s="336"/>
      <c r="J275" s="336"/>
      <c r="K275" s="214"/>
      <c r="L275" s="214"/>
      <c r="M275" s="214"/>
      <c r="N275" s="222"/>
      <c r="O275" s="336" t="s">
        <v>10026</v>
      </c>
      <c r="P275" s="214"/>
      <c r="Q275" s="214"/>
      <c r="R275" s="214"/>
      <c r="S275" s="270"/>
      <c r="T275" s="214"/>
      <c r="U275" s="214"/>
      <c r="V275" s="214"/>
      <c r="W275" s="214"/>
      <c r="X275" s="214"/>
      <c r="Y275" s="214"/>
      <c r="Z275" s="270"/>
      <c r="AA275" s="336" t="s">
        <v>10027</v>
      </c>
      <c r="AB275" s="336" t="s">
        <v>10028</v>
      </c>
      <c r="AC275" s="336"/>
      <c r="AD275" s="336"/>
      <c r="AE275" s="214"/>
      <c r="AF275" s="214"/>
      <c r="AG275" s="214"/>
      <c r="AH275" s="214"/>
      <c r="AI275" s="214"/>
      <c r="AJ275" s="214"/>
      <c r="AK275" s="214"/>
      <c r="AL275" s="214"/>
      <c r="AM275" s="214"/>
      <c r="AN275" s="214"/>
      <c r="AO275" s="214"/>
      <c r="AP275" s="214"/>
      <c r="AQ275" s="214"/>
      <c r="AR275" s="214"/>
      <c r="AS275" s="214"/>
      <c r="AT275" s="214"/>
      <c r="AU275" s="214"/>
      <c r="AV275" s="214"/>
      <c r="AW275" s="214"/>
      <c r="AX275" s="214"/>
      <c r="AY275" s="214"/>
      <c r="AZ275" s="214"/>
      <c r="BA275" s="214"/>
      <c r="BB275" s="214"/>
      <c r="BC275" s="214"/>
      <c r="BD275" s="214"/>
      <c r="BE275" s="214"/>
      <c r="BF275" s="214"/>
      <c r="BG275" s="214"/>
      <c r="BH275" s="222"/>
      <c r="BI275" s="214"/>
      <c r="BJ275" s="214"/>
      <c r="BK275" s="214"/>
      <c r="BL275" s="270"/>
      <c r="BM275" s="270"/>
      <c r="BN275" s="270"/>
      <c r="BO275" s="270"/>
      <c r="BP275" s="214"/>
      <c r="BQ275" s="270" t="s">
        <v>6952</v>
      </c>
      <c r="BR275" s="336" t="s">
        <v>10029</v>
      </c>
      <c r="BS275" s="336" t="s">
        <v>9897</v>
      </c>
      <c r="BT275" s="336" t="s">
        <v>9898</v>
      </c>
      <c r="BU275" s="214"/>
      <c r="BV275" s="336" t="s">
        <v>9899</v>
      </c>
    </row>
    <row r="276" spans="1:74" ht="26" x14ac:dyDescent="0.15">
      <c r="A276" s="217" t="s">
        <v>10038</v>
      </c>
      <c r="B276" s="217" t="s">
        <v>10039</v>
      </c>
      <c r="C276" s="222" t="s">
        <v>10744</v>
      </c>
      <c r="E276" s="218">
        <v>41628</v>
      </c>
      <c r="F276" s="218">
        <v>41628</v>
      </c>
      <c r="G276" s="213" t="s">
        <v>589</v>
      </c>
      <c r="K276" s="213" t="s">
        <v>452</v>
      </c>
      <c r="L276" s="213" t="s">
        <v>469</v>
      </c>
      <c r="O276" s="213" t="s">
        <v>619</v>
      </c>
    </row>
    <row r="277" spans="1:74" ht="26" x14ac:dyDescent="0.15">
      <c r="A277" s="217" t="s">
        <v>10079</v>
      </c>
      <c r="B277" s="217" t="s">
        <v>10080</v>
      </c>
      <c r="C277" s="222" t="s">
        <v>9199</v>
      </c>
      <c r="E277" s="218">
        <v>41487</v>
      </c>
      <c r="G277" s="213" t="s">
        <v>578</v>
      </c>
      <c r="K277" s="213" t="s">
        <v>496</v>
      </c>
      <c r="L277" s="213" t="s">
        <v>469</v>
      </c>
      <c r="O277" s="213" t="s">
        <v>4754</v>
      </c>
      <c r="S277" s="213" t="s">
        <v>8495</v>
      </c>
      <c r="U277" s="213" t="s">
        <v>9259</v>
      </c>
      <c r="AJ277" s="213" t="s">
        <v>9198</v>
      </c>
    </row>
    <row r="278" spans="1:74" ht="26" x14ac:dyDescent="0.15">
      <c r="A278" s="217" t="s">
        <v>10132</v>
      </c>
      <c r="B278" s="217" t="s">
        <v>713</v>
      </c>
      <c r="C278" s="216" t="s">
        <v>572</v>
      </c>
      <c r="E278" s="218">
        <v>41512</v>
      </c>
      <c r="F278" s="218">
        <v>41513</v>
      </c>
      <c r="G278" s="213" t="s">
        <v>578</v>
      </c>
      <c r="K278" s="213" t="s">
        <v>496</v>
      </c>
      <c r="L278" s="213" t="s">
        <v>469</v>
      </c>
      <c r="O278" s="213" t="s">
        <v>4754</v>
      </c>
      <c r="S278" s="213" t="s">
        <v>8495</v>
      </c>
      <c r="U278" s="214" t="s">
        <v>9600</v>
      </c>
      <c r="V278" s="214"/>
      <c r="W278" s="214"/>
      <c r="X278" s="214"/>
      <c r="AJ278" s="213" t="s">
        <v>9599</v>
      </c>
    </row>
    <row r="279" spans="1:74" ht="26" x14ac:dyDescent="0.15">
      <c r="A279" s="217" t="s">
        <v>10355</v>
      </c>
      <c r="B279" s="349" t="s">
        <v>10356</v>
      </c>
      <c r="C279" s="216" t="s">
        <v>10380</v>
      </c>
      <c r="E279" s="218">
        <v>40468</v>
      </c>
      <c r="F279" s="218">
        <v>40468</v>
      </c>
      <c r="G279" s="213" t="s">
        <v>10378</v>
      </c>
      <c r="K279" s="213" t="s">
        <v>10379</v>
      </c>
      <c r="L279" s="213" t="s">
        <v>469</v>
      </c>
      <c r="O279" s="213" t="s">
        <v>1136</v>
      </c>
    </row>
    <row r="280" spans="1:74" ht="26" x14ac:dyDescent="0.15">
      <c r="A280" s="217" t="s">
        <v>10147</v>
      </c>
      <c r="B280" s="217" t="s">
        <v>10148</v>
      </c>
      <c r="C280" s="216" t="s">
        <v>10380</v>
      </c>
      <c r="E280" s="218">
        <v>40468</v>
      </c>
      <c r="F280" s="218">
        <v>40468</v>
      </c>
      <c r="G280" s="213" t="s">
        <v>10378</v>
      </c>
      <c r="K280" s="213" t="s">
        <v>10379</v>
      </c>
      <c r="L280" s="213" t="s">
        <v>469</v>
      </c>
      <c r="O280" s="213" t="s">
        <v>1136</v>
      </c>
    </row>
    <row r="281" spans="1:74" ht="65" x14ac:dyDescent="0.15">
      <c r="A281" s="217" t="s">
        <v>10149</v>
      </c>
      <c r="B281" s="217" t="s">
        <v>10150</v>
      </c>
      <c r="C281" s="222" t="s">
        <v>10457</v>
      </c>
      <c r="E281" s="218">
        <v>41578</v>
      </c>
      <c r="F281" s="218">
        <v>41578</v>
      </c>
      <c r="G281" s="336" t="s">
        <v>9893</v>
      </c>
      <c r="H281" s="336"/>
      <c r="I281" s="336"/>
      <c r="J281" s="336"/>
      <c r="K281" s="214"/>
      <c r="L281" s="214"/>
      <c r="M281" s="214"/>
      <c r="N281" s="222"/>
      <c r="O281" s="336" t="s">
        <v>10026</v>
      </c>
      <c r="P281" s="214"/>
      <c r="Q281" s="214"/>
      <c r="R281" s="214"/>
      <c r="S281" s="270"/>
      <c r="T281" s="214"/>
      <c r="U281" s="214"/>
      <c r="V281" s="214"/>
      <c r="W281" s="214"/>
      <c r="X281" s="214"/>
      <c r="Y281" s="214"/>
      <c r="Z281" s="270"/>
      <c r="AA281" s="336" t="s">
        <v>10027</v>
      </c>
      <c r="AB281" s="336" t="s">
        <v>10458</v>
      </c>
      <c r="AC281" s="336"/>
      <c r="AD281" s="336"/>
      <c r="AE281" s="214"/>
      <c r="AF281" s="214"/>
      <c r="AG281" s="214"/>
      <c r="AH281" s="214"/>
      <c r="AI281" s="214"/>
      <c r="AJ281" s="214"/>
      <c r="AK281" s="214"/>
      <c r="AL281" s="214"/>
      <c r="AM281" s="214"/>
      <c r="AN281" s="214"/>
      <c r="AO281" s="214"/>
      <c r="AP281" s="214"/>
      <c r="AQ281" s="214"/>
      <c r="AR281" s="214"/>
      <c r="AS281" s="214"/>
      <c r="AT281" s="214"/>
      <c r="AU281" s="214"/>
      <c r="AV281" s="214"/>
      <c r="AW281" s="214"/>
      <c r="AX281" s="214"/>
      <c r="AY281" s="214"/>
      <c r="AZ281" s="214"/>
      <c r="BA281" s="214"/>
      <c r="BB281" s="214"/>
      <c r="BC281" s="214"/>
      <c r="BD281" s="214"/>
      <c r="BE281" s="214"/>
      <c r="BF281" s="214"/>
      <c r="BG281" s="214"/>
      <c r="BH281" s="222"/>
      <c r="BI281" s="214"/>
      <c r="BJ281" s="214"/>
      <c r="BK281" s="214"/>
      <c r="BL281" s="270"/>
      <c r="BM281" s="270"/>
      <c r="BN281" s="270"/>
      <c r="BO281" s="270"/>
      <c r="BP281" s="214"/>
      <c r="BQ281" s="270" t="s">
        <v>6952</v>
      </c>
      <c r="BR281" s="336" t="s">
        <v>10029</v>
      </c>
      <c r="BS281" s="336" t="s">
        <v>9897</v>
      </c>
      <c r="BT281" s="336" t="s">
        <v>9898</v>
      </c>
      <c r="BU281" s="214"/>
      <c r="BV281" s="336" t="s">
        <v>9899</v>
      </c>
    </row>
    <row r="282" spans="1:74" ht="26" x14ac:dyDescent="0.15">
      <c r="A282" s="217" t="s">
        <v>10151</v>
      </c>
      <c r="B282" s="217" t="s">
        <v>10152</v>
      </c>
      <c r="C282" s="222" t="s">
        <v>9242</v>
      </c>
      <c r="E282" s="218">
        <v>41512</v>
      </c>
      <c r="F282" s="218">
        <v>41512</v>
      </c>
      <c r="G282" s="213" t="s">
        <v>589</v>
      </c>
      <c r="K282" s="213" t="s">
        <v>10157</v>
      </c>
      <c r="L282" s="213" t="s">
        <v>469</v>
      </c>
      <c r="O282" s="213" t="s">
        <v>671</v>
      </c>
      <c r="BU282" s="214" t="s">
        <v>7174</v>
      </c>
    </row>
    <row r="283" spans="1:74" ht="14" x14ac:dyDescent="0.15">
      <c r="B283" s="347"/>
      <c r="C283" s="222"/>
    </row>
    <row r="284" spans="1:74" ht="26" x14ac:dyDescent="0.15">
      <c r="A284" s="217" t="s">
        <v>10241</v>
      </c>
      <c r="B284" s="345" t="s">
        <v>10242</v>
      </c>
      <c r="C284" s="222" t="s">
        <v>9684</v>
      </c>
      <c r="E284" s="218">
        <v>41527</v>
      </c>
      <c r="F284" s="218">
        <v>41528</v>
      </c>
      <c r="G284" s="213" t="s">
        <v>3090</v>
      </c>
      <c r="K284" s="213" t="s">
        <v>496</v>
      </c>
      <c r="L284" s="213" t="s">
        <v>469</v>
      </c>
      <c r="O284" s="213" t="s">
        <v>3402</v>
      </c>
      <c r="S284" s="214" t="s">
        <v>627</v>
      </c>
      <c r="AR284" s="214" t="s">
        <v>8286</v>
      </c>
    </row>
    <row r="285" spans="1:74" ht="39" x14ac:dyDescent="0.15">
      <c r="A285" s="217" t="s">
        <v>10251</v>
      </c>
      <c r="B285" s="346" t="s">
        <v>10252</v>
      </c>
      <c r="C285" s="222" t="s">
        <v>20682</v>
      </c>
      <c r="E285" s="218">
        <v>41530</v>
      </c>
      <c r="F285" s="218">
        <v>43683</v>
      </c>
      <c r="G285" s="213" t="s">
        <v>589</v>
      </c>
      <c r="K285" s="213" t="s">
        <v>496</v>
      </c>
      <c r="L285" s="213" t="s">
        <v>469</v>
      </c>
      <c r="O285" s="213" t="s">
        <v>671</v>
      </c>
      <c r="AM285" s="213" t="s">
        <v>20686</v>
      </c>
    </row>
    <row r="286" spans="1:74" ht="26" x14ac:dyDescent="0.15">
      <c r="A286" s="217" t="s">
        <v>10273</v>
      </c>
      <c r="B286" s="349" t="s">
        <v>10274</v>
      </c>
      <c r="C286" s="222" t="s">
        <v>10957</v>
      </c>
      <c r="D286" s="216" t="s">
        <v>10958</v>
      </c>
      <c r="E286" s="218">
        <v>41576</v>
      </c>
      <c r="F286" s="218">
        <v>41667</v>
      </c>
      <c r="L286" s="213" t="s">
        <v>469</v>
      </c>
      <c r="S286" s="214" t="s">
        <v>679</v>
      </c>
      <c r="AS286" s="214" t="s">
        <v>5157</v>
      </c>
      <c r="AT286" s="213" t="s">
        <v>10276</v>
      </c>
      <c r="BA286" s="214" t="s">
        <v>682</v>
      </c>
      <c r="BB286" s="214"/>
      <c r="BC286" s="214" t="s">
        <v>10956</v>
      </c>
      <c r="BD286" s="214" t="s">
        <v>682</v>
      </c>
      <c r="BE286" s="214" t="s">
        <v>682</v>
      </c>
      <c r="BF286" s="214" t="s">
        <v>682</v>
      </c>
      <c r="BG286" s="214" t="s">
        <v>5158</v>
      </c>
      <c r="BH286" s="214" t="s">
        <v>5158</v>
      </c>
      <c r="BI286" s="214" t="s">
        <v>5159</v>
      </c>
    </row>
    <row r="287" spans="1:74" ht="26" x14ac:dyDescent="0.15">
      <c r="A287" s="217" t="s">
        <v>10314</v>
      </c>
      <c r="B287" s="375" t="s">
        <v>10242</v>
      </c>
      <c r="C287" s="216" t="s">
        <v>10398</v>
      </c>
      <c r="E287" s="218">
        <v>41568</v>
      </c>
      <c r="F287" s="218">
        <v>41568</v>
      </c>
      <c r="G287" s="213" t="s">
        <v>3090</v>
      </c>
      <c r="K287" s="213" t="s">
        <v>496</v>
      </c>
      <c r="L287" s="213" t="s">
        <v>469</v>
      </c>
      <c r="O287" s="213" t="s">
        <v>3402</v>
      </c>
      <c r="S287" s="214" t="s">
        <v>627</v>
      </c>
      <c r="AR287" s="214" t="s">
        <v>8286</v>
      </c>
    </row>
    <row r="288" spans="1:74" ht="78" x14ac:dyDescent="0.15">
      <c r="A288" s="377" t="s">
        <v>10369</v>
      </c>
      <c r="B288" s="376" t="s">
        <v>9886</v>
      </c>
      <c r="C288" s="222" t="s">
        <v>9900</v>
      </c>
      <c r="E288" s="218">
        <v>41568</v>
      </c>
      <c r="F288" s="218">
        <v>41569</v>
      </c>
      <c r="G288" s="336" t="s">
        <v>9893</v>
      </c>
      <c r="H288" s="336"/>
      <c r="I288" s="336"/>
      <c r="J288" s="336"/>
      <c r="K288" s="214"/>
      <c r="L288" s="214"/>
      <c r="M288" s="214"/>
      <c r="N288" s="222"/>
      <c r="O288" s="336" t="s">
        <v>9894</v>
      </c>
      <c r="P288" s="214"/>
      <c r="Q288" s="214"/>
      <c r="R288" s="214"/>
      <c r="S288" s="270"/>
      <c r="T288" s="214"/>
      <c r="U288" s="214"/>
      <c r="V288" s="214"/>
      <c r="W288" s="214"/>
      <c r="X288" s="214"/>
      <c r="Y288" s="214"/>
      <c r="Z288" s="270"/>
      <c r="AA288" s="336" t="s">
        <v>10354</v>
      </c>
      <c r="AB288" s="336" t="s">
        <v>9895</v>
      </c>
      <c r="AC288" s="336"/>
      <c r="AD288" s="336"/>
      <c r="AE288" s="214"/>
      <c r="AF288" s="214"/>
      <c r="AG288" s="214"/>
      <c r="AH288" s="214"/>
      <c r="AI288" s="214"/>
      <c r="AJ288" s="214"/>
      <c r="AK288" s="214"/>
      <c r="AL288" s="214"/>
      <c r="AM288" s="214"/>
      <c r="AN288" s="214"/>
      <c r="AO288" s="214"/>
      <c r="AP288" s="214"/>
      <c r="AQ288" s="214"/>
      <c r="AR288" s="214"/>
      <c r="AS288" s="214"/>
      <c r="AT288" s="214"/>
      <c r="AU288" s="214"/>
      <c r="AV288" s="214"/>
      <c r="AW288" s="214"/>
      <c r="AX288" s="214"/>
      <c r="AY288" s="214"/>
      <c r="AZ288" s="214"/>
      <c r="BA288" s="214"/>
      <c r="BB288" s="214"/>
      <c r="BC288" s="214"/>
      <c r="BD288" s="214"/>
      <c r="BE288" s="214"/>
      <c r="BF288" s="214"/>
      <c r="BG288" s="214"/>
      <c r="BH288" s="222"/>
      <c r="BI288" s="214"/>
      <c r="BJ288" s="214"/>
      <c r="BK288" s="214"/>
      <c r="BL288" s="270"/>
      <c r="BM288" s="270"/>
      <c r="BN288" s="270"/>
      <c r="BO288" s="270"/>
      <c r="BP288" s="214"/>
      <c r="BQ288" s="270" t="s">
        <v>6952</v>
      </c>
      <c r="BR288" s="336" t="s">
        <v>9896</v>
      </c>
      <c r="BS288" s="336" t="s">
        <v>9897</v>
      </c>
      <c r="BT288" s="336" t="s">
        <v>9898</v>
      </c>
      <c r="BU288" s="214"/>
      <c r="BV288" s="336" t="s">
        <v>9899</v>
      </c>
    </row>
    <row r="289" spans="1:110" ht="26" x14ac:dyDescent="0.15">
      <c r="A289" s="377" t="s">
        <v>10370</v>
      </c>
      <c r="B289" s="349" t="s">
        <v>10371</v>
      </c>
      <c r="C289" s="216" t="s">
        <v>10380</v>
      </c>
      <c r="E289" s="218">
        <v>40468</v>
      </c>
      <c r="F289" s="218">
        <v>40468</v>
      </c>
      <c r="G289" s="213" t="s">
        <v>10378</v>
      </c>
      <c r="K289" s="213" t="s">
        <v>10379</v>
      </c>
      <c r="L289" s="213" t="s">
        <v>469</v>
      </c>
      <c r="O289" s="213" t="s">
        <v>1136</v>
      </c>
    </row>
    <row r="290" spans="1:110" ht="39" x14ac:dyDescent="0.15">
      <c r="A290" s="217" t="s">
        <v>10386</v>
      </c>
      <c r="B290" s="375" t="s">
        <v>10387</v>
      </c>
      <c r="C290" s="222" t="s">
        <v>9790</v>
      </c>
      <c r="D290" s="216" t="s">
        <v>11854</v>
      </c>
      <c r="E290" s="218">
        <v>41569</v>
      </c>
      <c r="F290" s="218">
        <v>42551</v>
      </c>
      <c r="G290" s="213" t="s">
        <v>495</v>
      </c>
      <c r="K290" s="213" t="s">
        <v>496</v>
      </c>
      <c r="L290" s="213" t="s">
        <v>469</v>
      </c>
      <c r="O290" s="213" t="s">
        <v>1077</v>
      </c>
      <c r="S290" s="213" t="s">
        <v>9852</v>
      </c>
      <c r="Z290" s="213" t="s">
        <v>15825</v>
      </c>
    </row>
    <row r="291" spans="1:110" ht="13" x14ac:dyDescent="0.15">
      <c r="A291" s="217" t="s">
        <v>10399</v>
      </c>
      <c r="B291" s="375" t="s">
        <v>10400</v>
      </c>
      <c r="C291" s="216" t="s">
        <v>10401</v>
      </c>
      <c r="E291" s="218">
        <v>41569</v>
      </c>
      <c r="F291" s="218">
        <v>41569</v>
      </c>
      <c r="G291" s="213" t="s">
        <v>589</v>
      </c>
      <c r="K291" s="213" t="s">
        <v>452</v>
      </c>
      <c r="L291" s="213" t="s">
        <v>469</v>
      </c>
      <c r="O291" s="213" t="s">
        <v>10402</v>
      </c>
    </row>
    <row r="292" spans="1:110" ht="26" x14ac:dyDescent="0.15">
      <c r="A292" s="217" t="s">
        <v>10423</v>
      </c>
      <c r="B292" s="349" t="s">
        <v>10424</v>
      </c>
      <c r="C292" s="216" t="s">
        <v>10380</v>
      </c>
      <c r="E292" s="218">
        <v>41583</v>
      </c>
      <c r="F292" s="218">
        <v>41584</v>
      </c>
      <c r="G292" s="213" t="s">
        <v>10378</v>
      </c>
      <c r="K292" s="213" t="s">
        <v>10379</v>
      </c>
      <c r="L292" s="213" t="s">
        <v>469</v>
      </c>
      <c r="O292" s="213" t="s">
        <v>1136</v>
      </c>
    </row>
    <row r="293" spans="1:110" ht="26" x14ac:dyDescent="0.15">
      <c r="A293" s="217" t="s">
        <v>10444</v>
      </c>
      <c r="B293" s="349" t="s">
        <v>10445</v>
      </c>
      <c r="C293" s="216" t="s">
        <v>10380</v>
      </c>
      <c r="E293" s="218">
        <v>41583</v>
      </c>
      <c r="F293" s="218">
        <v>41584</v>
      </c>
      <c r="G293" s="213" t="s">
        <v>10378</v>
      </c>
      <c r="K293" s="213" t="s">
        <v>10379</v>
      </c>
      <c r="L293" s="213" t="s">
        <v>469</v>
      </c>
      <c r="O293" s="213" t="s">
        <v>1136</v>
      </c>
    </row>
    <row r="294" spans="1:110" ht="26" x14ac:dyDescent="0.15">
      <c r="A294" s="217" t="s">
        <v>10592</v>
      </c>
      <c r="B294" s="349" t="s">
        <v>10274</v>
      </c>
      <c r="C294" s="222" t="s">
        <v>10275</v>
      </c>
      <c r="E294" s="218">
        <v>41611</v>
      </c>
      <c r="F294" s="218">
        <v>41612</v>
      </c>
      <c r="L294" s="213" t="s">
        <v>469</v>
      </c>
      <c r="S294" s="214" t="s">
        <v>679</v>
      </c>
      <c r="AS294" s="214" t="s">
        <v>5157</v>
      </c>
      <c r="AT294" s="213" t="s">
        <v>10276</v>
      </c>
      <c r="BA294" s="214" t="s">
        <v>682</v>
      </c>
      <c r="BB294" s="214"/>
      <c r="BC294" s="214" t="s">
        <v>683</v>
      </c>
      <c r="BD294" s="214" t="s">
        <v>682</v>
      </c>
      <c r="BE294" s="214" t="s">
        <v>682</v>
      </c>
      <c r="BF294" s="214" t="s">
        <v>682</v>
      </c>
      <c r="BG294" s="214" t="s">
        <v>5158</v>
      </c>
      <c r="BH294" s="214" t="s">
        <v>5158</v>
      </c>
      <c r="BI294" s="214" t="s">
        <v>5159</v>
      </c>
    </row>
    <row r="295" spans="1:110" ht="26" x14ac:dyDescent="0.15">
      <c r="A295" s="217" t="s">
        <v>10786</v>
      </c>
      <c r="B295" s="349" t="s">
        <v>10787</v>
      </c>
      <c r="C295" s="216" t="s">
        <v>10380</v>
      </c>
      <c r="E295" s="218">
        <v>41276</v>
      </c>
      <c r="F295" s="218">
        <v>41276</v>
      </c>
      <c r="G295" s="213" t="s">
        <v>10378</v>
      </c>
      <c r="K295" s="213" t="s">
        <v>10379</v>
      </c>
      <c r="L295" s="213" t="s">
        <v>469</v>
      </c>
      <c r="O295" s="213" t="s">
        <v>1136</v>
      </c>
    </row>
    <row r="296" spans="1:110" ht="39" x14ac:dyDescent="0.15">
      <c r="A296" s="217" t="s">
        <v>10905</v>
      </c>
      <c r="B296" s="217" t="s">
        <v>10906</v>
      </c>
      <c r="C296" s="222" t="s">
        <v>9790</v>
      </c>
      <c r="E296" s="218">
        <v>41655</v>
      </c>
      <c r="F296" s="218">
        <v>41655</v>
      </c>
      <c r="G296" s="213" t="s">
        <v>495</v>
      </c>
      <c r="K296" s="213" t="s">
        <v>496</v>
      </c>
      <c r="L296" s="213" t="s">
        <v>469</v>
      </c>
      <c r="O296" s="213" t="s">
        <v>1077</v>
      </c>
      <c r="S296" s="213" t="s">
        <v>9852</v>
      </c>
    </row>
    <row r="297" spans="1:110" ht="26" x14ac:dyDescent="0.15">
      <c r="A297" s="217" t="s">
        <v>10917</v>
      </c>
      <c r="B297" s="217" t="s">
        <v>10918</v>
      </c>
      <c r="C297" s="216" t="s">
        <v>10919</v>
      </c>
      <c r="D297" s="216" t="s">
        <v>11854</v>
      </c>
      <c r="E297" s="218">
        <v>41656</v>
      </c>
      <c r="F297" s="218">
        <v>42800</v>
      </c>
      <c r="G297" s="213" t="s">
        <v>578</v>
      </c>
      <c r="K297" s="213" t="s">
        <v>496</v>
      </c>
      <c r="L297" s="213" t="s">
        <v>469</v>
      </c>
      <c r="O297" s="213" t="s">
        <v>4754</v>
      </c>
      <c r="S297" s="213" t="s">
        <v>8495</v>
      </c>
      <c r="U297" s="214" t="s">
        <v>16892</v>
      </c>
      <c r="V297" s="214"/>
      <c r="W297" s="214"/>
      <c r="X297" s="214"/>
      <c r="AJ297" s="213" t="s">
        <v>17019</v>
      </c>
    </row>
    <row r="298" spans="1:110" ht="39" x14ac:dyDescent="0.15">
      <c r="A298" s="217" t="s">
        <v>10935</v>
      </c>
      <c r="B298" s="217" t="s">
        <v>10936</v>
      </c>
      <c r="C298" s="222" t="s">
        <v>9790</v>
      </c>
      <c r="E298" s="218">
        <v>41661</v>
      </c>
      <c r="F298" s="218">
        <v>41661</v>
      </c>
      <c r="G298" s="213" t="s">
        <v>495</v>
      </c>
      <c r="K298" s="213" t="s">
        <v>496</v>
      </c>
      <c r="L298" s="213" t="s">
        <v>469</v>
      </c>
      <c r="O298" s="213" t="s">
        <v>1077</v>
      </c>
      <c r="S298" s="213" t="s">
        <v>9852</v>
      </c>
    </row>
    <row r="299" spans="1:110" ht="26" x14ac:dyDescent="0.15">
      <c r="A299" s="217" t="s">
        <v>10959</v>
      </c>
      <c r="B299" s="217" t="s">
        <v>10960</v>
      </c>
      <c r="C299" s="216" t="s">
        <v>10961</v>
      </c>
      <c r="D299" s="216" t="s">
        <v>11854</v>
      </c>
      <c r="E299" s="218">
        <v>41666</v>
      </c>
      <c r="F299" s="218">
        <v>42825</v>
      </c>
      <c r="G299" s="213" t="s">
        <v>578</v>
      </c>
      <c r="K299" s="213" t="s">
        <v>496</v>
      </c>
      <c r="L299" s="213" t="s">
        <v>469</v>
      </c>
      <c r="O299" s="213" t="s">
        <v>9065</v>
      </c>
      <c r="S299" s="213" t="s">
        <v>8495</v>
      </c>
      <c r="U299" s="214" t="s">
        <v>16892</v>
      </c>
      <c r="V299" s="214"/>
      <c r="W299" s="214"/>
      <c r="X299" s="214"/>
      <c r="AJ299" s="213" t="s">
        <v>17019</v>
      </c>
    </row>
    <row r="300" spans="1:110" ht="39" x14ac:dyDescent="0.15">
      <c r="A300" s="217" t="s">
        <v>10962</v>
      </c>
      <c r="B300" s="217" t="s">
        <v>10906</v>
      </c>
      <c r="C300" s="222" t="s">
        <v>9790</v>
      </c>
      <c r="E300" s="218">
        <v>41691</v>
      </c>
      <c r="F300" s="218">
        <v>41691</v>
      </c>
      <c r="G300" s="213" t="s">
        <v>495</v>
      </c>
      <c r="K300" s="213" t="s">
        <v>496</v>
      </c>
      <c r="L300" s="213" t="s">
        <v>469</v>
      </c>
      <c r="O300" s="213" t="s">
        <v>1077</v>
      </c>
      <c r="S300" s="213" t="s">
        <v>9852</v>
      </c>
    </row>
    <row r="301" spans="1:110" ht="26" x14ac:dyDescent="0.15">
      <c r="A301" s="217" t="s">
        <v>11006</v>
      </c>
      <c r="B301" s="217" t="s">
        <v>11007</v>
      </c>
      <c r="C301" s="216" t="s">
        <v>10961</v>
      </c>
      <c r="D301" s="216" t="s">
        <v>11854</v>
      </c>
      <c r="E301" s="218">
        <v>41676</v>
      </c>
      <c r="F301" s="218">
        <v>42815</v>
      </c>
      <c r="G301" s="213" t="s">
        <v>578</v>
      </c>
      <c r="K301" s="213" t="s">
        <v>496</v>
      </c>
      <c r="L301" s="213" t="s">
        <v>469</v>
      </c>
      <c r="O301" s="213" t="s">
        <v>9065</v>
      </c>
      <c r="S301" s="213" t="s">
        <v>8495</v>
      </c>
      <c r="U301" s="214" t="s">
        <v>16892</v>
      </c>
      <c r="V301" s="214"/>
      <c r="W301" s="214"/>
      <c r="X301" s="214"/>
      <c r="AJ301" s="213" t="s">
        <v>17019</v>
      </c>
    </row>
    <row r="302" spans="1:110" ht="26" x14ac:dyDescent="0.15">
      <c r="A302" s="217" t="s">
        <v>11014</v>
      </c>
      <c r="B302" s="217" t="s">
        <v>11007</v>
      </c>
      <c r="C302" s="216" t="s">
        <v>10919</v>
      </c>
      <c r="D302" s="216" t="s">
        <v>11854</v>
      </c>
      <c r="E302" s="218">
        <v>41677</v>
      </c>
      <c r="F302" s="218">
        <v>42872</v>
      </c>
      <c r="G302" s="213" t="s">
        <v>578</v>
      </c>
      <c r="K302" s="213" t="s">
        <v>496</v>
      </c>
      <c r="L302" s="213" t="s">
        <v>469</v>
      </c>
      <c r="O302" s="213" t="s">
        <v>4754</v>
      </c>
      <c r="S302" s="213" t="s">
        <v>8495</v>
      </c>
      <c r="U302" s="214" t="s">
        <v>16892</v>
      </c>
      <c r="V302" s="214"/>
      <c r="W302" s="214"/>
      <c r="X302" s="214"/>
      <c r="AJ302" s="213" t="s">
        <v>17019</v>
      </c>
    </row>
    <row r="303" spans="1:110" ht="26" x14ac:dyDescent="0.15">
      <c r="A303" s="217" t="s">
        <v>11016</v>
      </c>
      <c r="B303" s="217" t="s">
        <v>19727</v>
      </c>
      <c r="C303" s="222" t="s">
        <v>5269</v>
      </c>
      <c r="D303" s="222"/>
      <c r="E303" s="218">
        <v>41680</v>
      </c>
      <c r="F303" s="218">
        <v>43489</v>
      </c>
      <c r="G303" s="214" t="s">
        <v>589</v>
      </c>
      <c r="H303" s="214"/>
      <c r="I303" s="214"/>
      <c r="J303" s="214"/>
      <c r="K303" s="214" t="s">
        <v>987</v>
      </c>
      <c r="L303" s="214" t="s">
        <v>469</v>
      </c>
      <c r="M303" s="214"/>
      <c r="N303" s="222"/>
      <c r="O303" s="214" t="s">
        <v>469</v>
      </c>
      <c r="P303" s="214"/>
      <c r="Q303" s="214"/>
      <c r="R303" s="214"/>
      <c r="S303" s="214" t="s">
        <v>11242</v>
      </c>
      <c r="T303" s="214"/>
      <c r="U303" s="214"/>
      <c r="V303" s="214"/>
      <c r="W303" s="214"/>
      <c r="X303" s="214"/>
      <c r="Y303" s="214"/>
      <c r="Z303" s="214"/>
      <c r="AA303" s="214"/>
      <c r="AB303" s="214"/>
      <c r="AC303" s="214"/>
      <c r="AD303" s="214"/>
      <c r="AE303" s="214"/>
      <c r="AF303" s="214"/>
      <c r="AG303" s="214"/>
      <c r="AH303" s="214"/>
      <c r="AI303" s="214"/>
      <c r="AJ303" s="214"/>
      <c r="AK303" s="214"/>
      <c r="AL303" s="214"/>
      <c r="AM303" s="214"/>
      <c r="AN303" s="214"/>
      <c r="AO303" s="214"/>
      <c r="AP303" s="214"/>
      <c r="AQ303" s="214"/>
      <c r="AR303" s="214"/>
      <c r="AS303" s="214"/>
      <c r="AT303" s="214"/>
      <c r="AU303" s="214"/>
      <c r="AV303" s="214"/>
      <c r="AW303" s="214"/>
      <c r="AX303" s="214"/>
      <c r="AY303" s="214"/>
      <c r="AZ303" s="214"/>
      <c r="BA303" s="214"/>
      <c r="BB303" s="214"/>
      <c r="BC303" s="214"/>
      <c r="BD303" s="214"/>
      <c r="BE303" s="214"/>
      <c r="BF303" s="214"/>
      <c r="BG303" s="214"/>
      <c r="BH303" s="214"/>
      <c r="BI303" s="214"/>
      <c r="BJ303" s="214"/>
      <c r="BK303" s="214"/>
      <c r="BL303" s="214"/>
      <c r="BM303" s="222"/>
      <c r="BN303" s="214"/>
      <c r="BO303" s="214"/>
      <c r="BP303" s="214" t="s">
        <v>5127</v>
      </c>
      <c r="BQ303" s="214"/>
      <c r="BR303" s="214"/>
      <c r="BS303" s="214"/>
      <c r="BT303" s="214"/>
      <c r="BU303" s="214"/>
      <c r="BV303" s="214"/>
      <c r="BW303" s="214"/>
      <c r="BX303" s="214"/>
      <c r="BY303" s="214"/>
      <c r="BZ303" s="214"/>
      <c r="CA303" s="214"/>
      <c r="CB303" s="214"/>
      <c r="CC303" s="214"/>
      <c r="CD303" s="214"/>
      <c r="CE303" s="214"/>
      <c r="CF303" s="214"/>
      <c r="CG303" s="214"/>
      <c r="CH303" s="214"/>
      <c r="CI303" s="214"/>
      <c r="CJ303" s="214"/>
      <c r="CK303" s="214"/>
      <c r="CL303" s="214"/>
      <c r="CM303" s="214"/>
      <c r="CN303" s="214"/>
      <c r="CO303" s="214"/>
      <c r="CP303" s="214"/>
      <c r="CQ303" s="214"/>
      <c r="CR303" s="214"/>
      <c r="CS303" s="214"/>
      <c r="CT303" s="214"/>
      <c r="CU303" s="214"/>
      <c r="CV303" s="214"/>
      <c r="CW303" s="214"/>
      <c r="CX303" s="214"/>
      <c r="CY303" s="214"/>
      <c r="CZ303" s="214"/>
      <c r="DA303" s="214"/>
      <c r="DB303" s="214"/>
      <c r="DC303" s="214"/>
      <c r="DD303" s="214"/>
      <c r="DE303" s="214"/>
      <c r="DF303" s="214"/>
    </row>
    <row r="304" spans="1:110" ht="26" x14ac:dyDescent="0.15">
      <c r="A304" s="217" t="s">
        <v>11021</v>
      </c>
      <c r="B304" s="217" t="s">
        <v>11007</v>
      </c>
      <c r="C304" s="216" t="s">
        <v>10961</v>
      </c>
      <c r="D304" s="216" t="s">
        <v>11854</v>
      </c>
      <c r="E304" s="218">
        <v>41681</v>
      </c>
      <c r="F304" s="218">
        <v>42873</v>
      </c>
      <c r="G304" s="213" t="s">
        <v>578</v>
      </c>
      <c r="K304" s="213" t="s">
        <v>496</v>
      </c>
      <c r="L304" s="213" t="s">
        <v>469</v>
      </c>
      <c r="O304" s="213" t="s">
        <v>9065</v>
      </c>
      <c r="S304" s="213" t="s">
        <v>8495</v>
      </c>
      <c r="U304" s="214" t="s">
        <v>16892</v>
      </c>
      <c r="V304" s="214"/>
      <c r="W304" s="214"/>
      <c r="X304" s="214"/>
      <c r="AJ304" s="213" t="s">
        <v>17019</v>
      </c>
    </row>
    <row r="305" spans="1:97" ht="26" x14ac:dyDescent="0.15">
      <c r="A305" s="217" t="s">
        <v>11034</v>
      </c>
      <c r="B305" s="217" t="s">
        <v>11035</v>
      </c>
      <c r="C305" s="216" t="s">
        <v>10919</v>
      </c>
      <c r="D305" s="216" t="s">
        <v>11854</v>
      </c>
      <c r="E305" s="218">
        <v>41682</v>
      </c>
      <c r="F305" s="218">
        <v>42815</v>
      </c>
      <c r="G305" s="213" t="s">
        <v>578</v>
      </c>
      <c r="K305" s="213" t="s">
        <v>496</v>
      </c>
      <c r="L305" s="213" t="s">
        <v>469</v>
      </c>
      <c r="O305" s="213" t="s">
        <v>4754</v>
      </c>
      <c r="S305" s="213" t="s">
        <v>8495</v>
      </c>
      <c r="U305" s="214" t="s">
        <v>16892</v>
      </c>
      <c r="V305" s="214"/>
      <c r="W305" s="214"/>
      <c r="X305" s="214"/>
      <c r="AJ305" s="213" t="s">
        <v>17019</v>
      </c>
    </row>
    <row r="306" spans="1:97" ht="13" x14ac:dyDescent="0.15">
      <c r="A306" s="217" t="s">
        <v>11038</v>
      </c>
      <c r="B306" s="217" t="s">
        <v>11039</v>
      </c>
      <c r="C306" s="222" t="s">
        <v>4761</v>
      </c>
      <c r="D306" s="222"/>
      <c r="E306" s="218">
        <v>41682</v>
      </c>
      <c r="F306" s="218">
        <v>41682</v>
      </c>
      <c r="G306" s="214" t="s">
        <v>1003</v>
      </c>
      <c r="H306" s="214"/>
      <c r="I306" s="214"/>
      <c r="J306" s="214"/>
      <c r="K306" s="214" t="s">
        <v>4760</v>
      </c>
      <c r="L306" s="214" t="s">
        <v>469</v>
      </c>
      <c r="M306" s="214"/>
      <c r="N306" s="222"/>
      <c r="O306" s="214" t="s">
        <v>1136</v>
      </c>
      <c r="P306" s="214"/>
      <c r="Q306" s="214"/>
      <c r="R306" s="214"/>
      <c r="S306" s="214" t="s">
        <v>4762</v>
      </c>
      <c r="T306" s="214"/>
      <c r="U306" s="214"/>
      <c r="V306" s="214"/>
      <c r="W306" s="214"/>
      <c r="X306" s="214"/>
      <c r="Y306" s="214"/>
      <c r="Z306" s="214"/>
      <c r="AA306" s="214"/>
      <c r="AB306" s="214"/>
      <c r="AC306" s="214"/>
      <c r="AD306" s="214"/>
      <c r="AE306" s="214"/>
      <c r="AF306" s="214"/>
      <c r="AG306" s="214"/>
      <c r="AH306" s="214"/>
      <c r="AI306" s="214"/>
      <c r="AJ306" s="214"/>
      <c r="AK306" s="214"/>
      <c r="AL306" s="214"/>
      <c r="AM306" s="214"/>
      <c r="AN306" s="214" t="s">
        <v>4763</v>
      </c>
      <c r="AO306" s="214"/>
      <c r="AP306" s="214"/>
      <c r="AQ306" s="214"/>
      <c r="AR306" s="214"/>
      <c r="AS306" s="214"/>
      <c r="AT306" s="214"/>
      <c r="AU306" s="214"/>
      <c r="AV306" s="214"/>
      <c r="AW306" s="214"/>
      <c r="AX306" s="214"/>
      <c r="AY306" s="214"/>
      <c r="AZ306" s="214"/>
      <c r="BA306" s="214"/>
      <c r="BB306" s="214"/>
      <c r="BC306" s="214"/>
      <c r="BD306" s="214"/>
      <c r="BE306" s="214"/>
      <c r="BF306" s="214"/>
      <c r="BG306" s="214"/>
      <c r="BH306" s="214" t="s">
        <v>4764</v>
      </c>
      <c r="BI306" s="214" t="s">
        <v>4765</v>
      </c>
      <c r="BJ306" s="214"/>
      <c r="BK306" s="214"/>
      <c r="BL306" s="214"/>
      <c r="BM306" s="222"/>
      <c r="BN306" s="214"/>
      <c r="BO306" s="214"/>
      <c r="BP306" s="214"/>
      <c r="BQ306" s="214"/>
      <c r="BR306" s="214"/>
      <c r="BS306" s="214"/>
      <c r="BT306" s="214"/>
      <c r="BU306" s="214"/>
      <c r="BV306" s="214"/>
      <c r="BW306" s="214"/>
      <c r="BX306" s="214"/>
      <c r="BY306" s="214"/>
      <c r="BZ306" s="214"/>
      <c r="CA306" s="214"/>
      <c r="CB306" s="214"/>
      <c r="CC306" s="214"/>
      <c r="CD306" s="214"/>
      <c r="CE306" s="214"/>
      <c r="CF306" s="214"/>
      <c r="CG306" s="214"/>
      <c r="CH306" s="214"/>
      <c r="CI306" s="214"/>
      <c r="CJ306" s="214"/>
      <c r="CK306" s="214"/>
      <c r="CL306" s="214"/>
      <c r="CM306" s="214"/>
      <c r="CN306" s="214"/>
      <c r="CO306" s="214"/>
      <c r="CP306" s="214"/>
      <c r="CQ306" s="214"/>
      <c r="CR306" s="214"/>
      <c r="CS306" s="214"/>
    </row>
    <row r="307" spans="1:97" ht="26" x14ac:dyDescent="0.15">
      <c r="A307" s="217" t="s">
        <v>11036</v>
      </c>
      <c r="B307" s="217" t="s">
        <v>11037</v>
      </c>
      <c r="C307" s="222" t="s">
        <v>516</v>
      </c>
      <c r="D307" s="216" t="s">
        <v>11854</v>
      </c>
      <c r="E307" s="218">
        <v>41682</v>
      </c>
      <c r="F307" s="218">
        <v>42724</v>
      </c>
      <c r="G307" s="213" t="s">
        <v>589</v>
      </c>
      <c r="K307" s="213" t="s">
        <v>496</v>
      </c>
      <c r="L307" s="213" t="s">
        <v>469</v>
      </c>
      <c r="O307" s="213" t="s">
        <v>671</v>
      </c>
      <c r="AM307" s="213" t="s">
        <v>16545</v>
      </c>
    </row>
    <row r="308" spans="1:97" ht="26" x14ac:dyDescent="0.15">
      <c r="A308" s="217" t="s">
        <v>11071</v>
      </c>
      <c r="B308" s="217" t="s">
        <v>11072</v>
      </c>
      <c r="C308" s="222" t="s">
        <v>516</v>
      </c>
      <c r="E308" s="218">
        <v>41688</v>
      </c>
      <c r="F308" s="218">
        <v>41688</v>
      </c>
      <c r="G308" s="213" t="s">
        <v>589</v>
      </c>
      <c r="K308" s="213" t="s">
        <v>496</v>
      </c>
      <c r="L308" s="213" t="s">
        <v>469</v>
      </c>
      <c r="O308" s="213" t="s">
        <v>671</v>
      </c>
      <c r="AM308" s="213" t="s">
        <v>10255</v>
      </c>
    </row>
    <row r="309" spans="1:97" ht="26" x14ac:dyDescent="0.15">
      <c r="A309" s="217" t="s">
        <v>11208</v>
      </c>
      <c r="B309" s="217" t="s">
        <v>11209</v>
      </c>
      <c r="C309" s="216" t="s">
        <v>11210</v>
      </c>
      <c r="E309" s="218">
        <v>41708</v>
      </c>
      <c r="F309" s="218">
        <v>41708</v>
      </c>
      <c r="G309" s="213" t="s">
        <v>578</v>
      </c>
      <c r="K309" s="213" t="s">
        <v>496</v>
      </c>
      <c r="L309" s="213" t="s">
        <v>469</v>
      </c>
      <c r="O309" s="213" t="s">
        <v>11211</v>
      </c>
      <c r="S309" s="213" t="s">
        <v>8495</v>
      </c>
      <c r="U309" s="214" t="s">
        <v>10920</v>
      </c>
      <c r="V309" s="214"/>
      <c r="W309" s="214"/>
      <c r="X309" s="214"/>
      <c r="AJ309" s="213" t="s">
        <v>9198</v>
      </c>
    </row>
    <row r="310" spans="1:97" ht="26" x14ac:dyDescent="0.15">
      <c r="A310" s="217" t="s">
        <v>11216</v>
      </c>
      <c r="B310" s="217" t="s">
        <v>11217</v>
      </c>
      <c r="C310" s="222" t="s">
        <v>11218</v>
      </c>
      <c r="E310" s="218">
        <v>41708</v>
      </c>
      <c r="F310" s="218">
        <v>41709</v>
      </c>
      <c r="G310" s="213" t="s">
        <v>495</v>
      </c>
      <c r="K310" s="213" t="s">
        <v>8296</v>
      </c>
      <c r="L310" s="213" t="s">
        <v>453</v>
      </c>
      <c r="O310" s="213" t="s">
        <v>11219</v>
      </c>
      <c r="S310" s="213" t="s">
        <v>5552</v>
      </c>
      <c r="AH310" s="213" t="s">
        <v>8298</v>
      </c>
      <c r="AI310" s="213" t="s">
        <v>8297</v>
      </c>
    </row>
    <row r="311" spans="1:97" ht="26" x14ac:dyDescent="0.15">
      <c r="A311" s="217" t="s">
        <v>11231</v>
      </c>
      <c r="B311" s="217" t="s">
        <v>11232</v>
      </c>
      <c r="C311" s="222" t="s">
        <v>11233</v>
      </c>
      <c r="D311" s="222"/>
      <c r="E311" s="218">
        <v>41709</v>
      </c>
      <c r="F311" s="218">
        <v>41710</v>
      </c>
      <c r="G311" s="214" t="s">
        <v>1003</v>
      </c>
      <c r="H311" s="214"/>
      <c r="I311" s="214"/>
      <c r="J311" s="214"/>
      <c r="K311" s="214" t="s">
        <v>4760</v>
      </c>
      <c r="L311" s="214" t="s">
        <v>469</v>
      </c>
      <c r="M311" s="214"/>
      <c r="N311" s="222"/>
      <c r="O311" s="214" t="s">
        <v>1136</v>
      </c>
      <c r="P311" s="214"/>
      <c r="Q311" s="214"/>
      <c r="R311" s="214"/>
      <c r="S311" s="214" t="s">
        <v>4762</v>
      </c>
      <c r="T311" s="214"/>
      <c r="U311" s="214"/>
      <c r="V311" s="214"/>
      <c r="W311" s="214"/>
      <c r="X311" s="214"/>
      <c r="Y311" s="214"/>
      <c r="Z311" s="214"/>
      <c r="AA311" s="214"/>
      <c r="AB311" s="214"/>
      <c r="AC311" s="214"/>
      <c r="AD311" s="214"/>
      <c r="AE311" s="214"/>
      <c r="AF311" s="214"/>
      <c r="AG311" s="214"/>
      <c r="AH311" s="214"/>
      <c r="AI311" s="214"/>
      <c r="AJ311" s="214"/>
      <c r="AK311" s="214"/>
      <c r="AL311" s="214"/>
      <c r="AM311" s="214"/>
      <c r="AN311" s="214" t="s">
        <v>4763</v>
      </c>
      <c r="AO311" s="214"/>
      <c r="AP311" s="214"/>
      <c r="AQ311" s="214"/>
      <c r="AR311" s="214"/>
      <c r="AS311" s="214"/>
      <c r="AT311" s="214"/>
      <c r="AU311" s="214"/>
      <c r="AV311" s="214"/>
      <c r="AW311" s="214"/>
      <c r="AX311" s="214"/>
      <c r="AY311" s="214"/>
      <c r="AZ311" s="214"/>
      <c r="BA311" s="214"/>
      <c r="BB311" s="214"/>
      <c r="BC311" s="214"/>
      <c r="BD311" s="214"/>
      <c r="BE311" s="214"/>
      <c r="BF311" s="214"/>
      <c r="BG311" s="214"/>
      <c r="BH311" s="214" t="s">
        <v>4764</v>
      </c>
      <c r="BI311" s="214" t="s">
        <v>4765</v>
      </c>
      <c r="BJ311" s="214"/>
      <c r="BK311" s="214"/>
      <c r="BL311" s="214"/>
      <c r="BM311" s="222"/>
      <c r="BN311" s="214"/>
      <c r="BO311" s="214"/>
      <c r="BP311" s="214"/>
      <c r="BQ311" s="214"/>
      <c r="BR311" s="214"/>
      <c r="BS311" s="214"/>
      <c r="BT311" s="214"/>
      <c r="BU311" s="214"/>
      <c r="BV311" s="214"/>
      <c r="BW311" s="214"/>
      <c r="BX311" s="214"/>
      <c r="BY311" s="214"/>
      <c r="BZ311" s="214"/>
      <c r="CA311" s="214"/>
      <c r="CB311" s="214"/>
      <c r="CC311" s="214"/>
      <c r="CD311" s="214"/>
      <c r="CE311" s="214"/>
      <c r="CF311" s="214"/>
      <c r="CG311" s="214"/>
      <c r="CH311" s="214"/>
    </row>
    <row r="312" spans="1:97" ht="26" x14ac:dyDescent="0.15">
      <c r="A312" s="217" t="s">
        <v>11378</v>
      </c>
      <c r="B312" s="217" t="s">
        <v>11379</v>
      </c>
      <c r="C312" s="222" t="s">
        <v>11381</v>
      </c>
      <c r="E312" s="218">
        <v>41726</v>
      </c>
      <c r="F312" s="218">
        <v>41726</v>
      </c>
      <c r="G312" s="213" t="s">
        <v>495</v>
      </c>
      <c r="K312" s="213" t="s">
        <v>496</v>
      </c>
      <c r="L312" s="213" t="s">
        <v>453</v>
      </c>
      <c r="O312" s="213" t="s">
        <v>11380</v>
      </c>
      <c r="S312" s="213" t="s">
        <v>11271</v>
      </c>
      <c r="AI312" s="213" t="s">
        <v>6504</v>
      </c>
    </row>
    <row r="313" spans="1:97" ht="78" x14ac:dyDescent="0.15">
      <c r="A313" s="217" t="s">
        <v>11448</v>
      </c>
      <c r="B313" s="217" t="s">
        <v>11449</v>
      </c>
      <c r="C313" s="222" t="s">
        <v>11450</v>
      </c>
      <c r="E313" s="218">
        <v>41730</v>
      </c>
      <c r="F313" s="218">
        <v>41732</v>
      </c>
      <c r="G313" s="336" t="s">
        <v>9893</v>
      </c>
      <c r="H313" s="336"/>
      <c r="I313" s="336"/>
      <c r="J313" s="336"/>
      <c r="K313" s="214"/>
      <c r="L313" s="214"/>
      <c r="M313" s="214"/>
      <c r="N313" s="222"/>
      <c r="O313" s="336" t="s">
        <v>9894</v>
      </c>
      <c r="P313" s="214"/>
      <c r="Q313" s="214"/>
      <c r="R313" s="214"/>
      <c r="S313" s="270"/>
      <c r="T313" s="214"/>
      <c r="U313" s="214"/>
      <c r="V313" s="214"/>
      <c r="W313" s="214"/>
      <c r="X313" s="214"/>
      <c r="Y313" s="214"/>
      <c r="Z313" s="270"/>
      <c r="AA313" s="336" t="s">
        <v>10354</v>
      </c>
      <c r="AB313" s="336" t="s">
        <v>11472</v>
      </c>
      <c r="AC313" s="336"/>
      <c r="AD313" s="336" t="s">
        <v>11469</v>
      </c>
      <c r="AE313" s="214"/>
      <c r="AF313" s="214"/>
      <c r="AG313" s="214"/>
      <c r="AH313" s="214"/>
      <c r="AI313" s="214"/>
      <c r="AJ313" s="214"/>
      <c r="AK313" s="214"/>
      <c r="AL313" s="214"/>
      <c r="AM313" s="214"/>
      <c r="AN313" s="214"/>
      <c r="AO313" s="214"/>
      <c r="AP313" s="214"/>
      <c r="AQ313" s="214"/>
      <c r="AR313" s="214"/>
      <c r="AS313" s="214"/>
      <c r="AT313" s="214"/>
      <c r="AU313" s="214"/>
      <c r="AV313" s="214"/>
      <c r="AW313" s="214"/>
      <c r="AX313" s="214"/>
      <c r="AY313" s="214"/>
      <c r="AZ313" s="214"/>
      <c r="BA313" s="214"/>
      <c r="BB313" s="214"/>
      <c r="BC313" s="214"/>
      <c r="BD313" s="214"/>
      <c r="BE313" s="214"/>
      <c r="BF313" s="214"/>
      <c r="BG313" s="214"/>
      <c r="BH313" s="222"/>
      <c r="BI313" s="214"/>
      <c r="BJ313" s="214"/>
      <c r="BK313" s="214"/>
      <c r="BL313" s="270"/>
      <c r="BM313" s="270"/>
      <c r="BN313" s="270"/>
      <c r="BO313" s="270"/>
      <c r="BP313" s="214"/>
      <c r="BQ313" s="270" t="s">
        <v>6952</v>
      </c>
      <c r="BR313" s="336" t="s">
        <v>9896</v>
      </c>
      <c r="BS313" s="336" t="s">
        <v>9897</v>
      </c>
      <c r="BT313" s="336" t="s">
        <v>9898</v>
      </c>
      <c r="BU313" s="214"/>
      <c r="BV313" s="336" t="s">
        <v>9899</v>
      </c>
    </row>
    <row r="314" spans="1:97" ht="78" x14ac:dyDescent="0.15">
      <c r="A314" s="217" t="s">
        <v>11470</v>
      </c>
      <c r="B314" s="217" t="s">
        <v>12434</v>
      </c>
      <c r="C314" s="222" t="s">
        <v>11471</v>
      </c>
      <c r="D314" s="216" t="s">
        <v>12138</v>
      </c>
      <c r="E314" s="218">
        <v>41732</v>
      </c>
      <c r="F314" s="218">
        <v>41845</v>
      </c>
      <c r="G314" s="336" t="s">
        <v>9893</v>
      </c>
      <c r="H314" s="336"/>
      <c r="I314" s="336"/>
      <c r="J314" s="336"/>
      <c r="K314" s="214"/>
      <c r="L314" s="214"/>
      <c r="M314" s="214"/>
      <c r="N314" s="222"/>
      <c r="O314" s="336" t="s">
        <v>9894</v>
      </c>
      <c r="P314" s="214"/>
      <c r="Q314" s="214"/>
      <c r="R314" s="214"/>
      <c r="S314" s="270"/>
      <c r="T314" s="214"/>
      <c r="U314" s="214"/>
      <c r="V314" s="214"/>
      <c r="W314" s="214"/>
      <c r="X314" s="214"/>
      <c r="Y314" s="214"/>
      <c r="Z314" s="270"/>
      <c r="AA314" s="336" t="s">
        <v>12160</v>
      </c>
      <c r="AB314" s="336" t="s">
        <v>11472</v>
      </c>
      <c r="AC314" s="336"/>
      <c r="AD314" s="336" t="s">
        <v>11469</v>
      </c>
      <c r="AE314" s="214"/>
      <c r="AF314" s="214"/>
      <c r="AG314" s="214"/>
      <c r="AH314" s="214"/>
      <c r="AI314" s="214"/>
      <c r="AJ314" s="214"/>
      <c r="AK314" s="214"/>
      <c r="AL314" s="214"/>
      <c r="AM314" s="214"/>
      <c r="AN314" s="214"/>
      <c r="AO314" s="214"/>
      <c r="AP314" s="214"/>
      <c r="AQ314" s="214"/>
      <c r="AR314" s="214"/>
      <c r="AS314" s="214"/>
      <c r="AT314" s="214"/>
      <c r="AU314" s="214"/>
      <c r="AV314" s="214"/>
      <c r="AW314" s="214"/>
      <c r="AX314" s="214"/>
      <c r="AY314" s="214"/>
      <c r="AZ314" s="214"/>
      <c r="BA314" s="214"/>
      <c r="BB314" s="214"/>
      <c r="BC314" s="214"/>
      <c r="BD314" s="214"/>
      <c r="BE314" s="214"/>
      <c r="BF314" s="214"/>
      <c r="BG314" s="214"/>
      <c r="BH314" s="222"/>
      <c r="BI314" s="214"/>
      <c r="BJ314" s="214"/>
      <c r="BK314" s="214"/>
      <c r="BL314" s="270"/>
      <c r="BM314" s="270"/>
      <c r="BN314" s="270"/>
      <c r="BO314" s="270"/>
      <c r="BP314" s="214"/>
      <c r="BQ314" s="270" t="s">
        <v>6952</v>
      </c>
      <c r="BR314" s="336" t="s">
        <v>9896</v>
      </c>
      <c r="BS314" s="336" t="s">
        <v>9897</v>
      </c>
      <c r="BT314" s="336" t="s">
        <v>9898</v>
      </c>
      <c r="BU314" s="214"/>
      <c r="BV314" s="336" t="s">
        <v>9899</v>
      </c>
    </row>
    <row r="315" spans="1:97" ht="26" x14ac:dyDescent="0.15">
      <c r="A315" s="217" t="s">
        <v>11480</v>
      </c>
      <c r="B315" s="217" t="s">
        <v>11481</v>
      </c>
      <c r="C315" s="222" t="s">
        <v>11482</v>
      </c>
      <c r="E315" s="218">
        <v>41733</v>
      </c>
      <c r="F315" s="218">
        <v>41766</v>
      </c>
      <c r="G315" s="213" t="s">
        <v>11316</v>
      </c>
      <c r="L315" s="213" t="s">
        <v>469</v>
      </c>
      <c r="M315" s="213" t="s">
        <v>11484</v>
      </c>
      <c r="O315" s="213" t="s">
        <v>1077</v>
      </c>
    </row>
    <row r="316" spans="1:97" ht="26" x14ac:dyDescent="0.15">
      <c r="A316" s="217" t="s">
        <v>11529</v>
      </c>
      <c r="B316" s="217" t="s">
        <v>20633</v>
      </c>
      <c r="C316" s="216" t="s">
        <v>10380</v>
      </c>
      <c r="D316" s="216" t="s">
        <v>12298</v>
      </c>
      <c r="E316" s="218">
        <v>41738</v>
      </c>
      <c r="F316" s="218">
        <v>43671</v>
      </c>
      <c r="G316" s="213" t="s">
        <v>10378</v>
      </c>
      <c r="K316" s="213" t="s">
        <v>17941</v>
      </c>
      <c r="L316" s="213" t="s">
        <v>469</v>
      </c>
      <c r="O316" s="213" t="s">
        <v>1136</v>
      </c>
      <c r="S316" s="213" t="s">
        <v>13665</v>
      </c>
    </row>
    <row r="317" spans="1:97" ht="39" x14ac:dyDescent="0.15">
      <c r="A317" s="217" t="s">
        <v>11534</v>
      </c>
      <c r="B317" s="217" t="s">
        <v>11535</v>
      </c>
      <c r="C317" s="216" t="s">
        <v>10380</v>
      </c>
      <c r="E317" s="218">
        <v>41740</v>
      </c>
      <c r="F317" s="218">
        <v>41740</v>
      </c>
      <c r="G317" s="213" t="s">
        <v>10378</v>
      </c>
      <c r="K317" s="213" t="s">
        <v>11528</v>
      </c>
      <c r="L317" s="213" t="s">
        <v>469</v>
      </c>
      <c r="O317" s="213" t="s">
        <v>1136</v>
      </c>
    </row>
    <row r="318" spans="1:97" ht="39" x14ac:dyDescent="0.15">
      <c r="A318" s="217" t="s">
        <v>11564</v>
      </c>
      <c r="B318" s="217" t="s">
        <v>11565</v>
      </c>
      <c r="C318" s="216" t="s">
        <v>10380</v>
      </c>
      <c r="D318" s="216" t="s">
        <v>11854</v>
      </c>
      <c r="E318" s="218">
        <v>41744</v>
      </c>
      <c r="F318" s="218">
        <v>42017</v>
      </c>
      <c r="G318" s="213" t="s">
        <v>10378</v>
      </c>
      <c r="K318" s="213" t="s">
        <v>11528</v>
      </c>
      <c r="L318" s="213" t="s">
        <v>469</v>
      </c>
      <c r="O318" s="213" t="s">
        <v>1136</v>
      </c>
      <c r="S318" s="213" t="s">
        <v>13665</v>
      </c>
    </row>
    <row r="319" spans="1:97" ht="39" x14ac:dyDescent="0.15">
      <c r="A319" s="217" t="s">
        <v>11566</v>
      </c>
      <c r="B319" s="217" t="s">
        <v>11567</v>
      </c>
      <c r="C319" s="216" t="s">
        <v>10380</v>
      </c>
      <c r="D319" s="216" t="s">
        <v>12138</v>
      </c>
      <c r="E319" s="218">
        <v>41744</v>
      </c>
      <c r="F319" s="218">
        <v>42062</v>
      </c>
      <c r="G319" s="213" t="s">
        <v>10378</v>
      </c>
      <c r="K319" s="213" t="s">
        <v>11528</v>
      </c>
      <c r="L319" s="213" t="s">
        <v>469</v>
      </c>
      <c r="O319" s="213" t="s">
        <v>1136</v>
      </c>
      <c r="S319" s="213" t="s">
        <v>13665</v>
      </c>
    </row>
    <row r="320" spans="1:97" ht="39" x14ac:dyDescent="0.15">
      <c r="A320" s="217" t="s">
        <v>11568</v>
      </c>
      <c r="B320" s="217" t="s">
        <v>11569</v>
      </c>
      <c r="C320" s="216" t="s">
        <v>10380</v>
      </c>
      <c r="D320" s="216" t="s">
        <v>12138</v>
      </c>
      <c r="E320" s="218">
        <v>41744</v>
      </c>
      <c r="F320" s="218">
        <v>42062</v>
      </c>
      <c r="G320" s="213" t="s">
        <v>10378</v>
      </c>
      <c r="K320" s="213" t="s">
        <v>11528</v>
      </c>
      <c r="L320" s="213" t="s">
        <v>469</v>
      </c>
      <c r="O320" s="213" t="s">
        <v>1136</v>
      </c>
      <c r="S320" s="213" t="s">
        <v>13665</v>
      </c>
    </row>
    <row r="321" spans="1:84" ht="39" x14ac:dyDescent="0.15">
      <c r="A321" s="217" t="s">
        <v>11571</v>
      </c>
      <c r="B321" s="217" t="s">
        <v>11570</v>
      </c>
      <c r="C321" s="216" t="s">
        <v>10380</v>
      </c>
      <c r="D321" s="216" t="s">
        <v>11854</v>
      </c>
      <c r="E321" s="218">
        <v>41744</v>
      </c>
      <c r="F321" s="218">
        <v>42040</v>
      </c>
      <c r="G321" s="213" t="s">
        <v>10378</v>
      </c>
      <c r="K321" s="213" t="s">
        <v>11528</v>
      </c>
      <c r="L321" s="213" t="s">
        <v>469</v>
      </c>
      <c r="O321" s="213" t="s">
        <v>1136</v>
      </c>
      <c r="S321" s="213" t="s">
        <v>13800</v>
      </c>
    </row>
    <row r="322" spans="1:84" ht="26" x14ac:dyDescent="0.15">
      <c r="A322" s="217" t="s">
        <v>11685</v>
      </c>
      <c r="B322" s="217" t="s">
        <v>11686</v>
      </c>
      <c r="C322" s="222" t="s">
        <v>11687</v>
      </c>
      <c r="D322" s="222"/>
      <c r="E322" s="218">
        <v>41759</v>
      </c>
      <c r="F322" s="218">
        <v>41759</v>
      </c>
      <c r="G322" s="214" t="s">
        <v>3090</v>
      </c>
      <c r="H322" s="214"/>
      <c r="I322" s="214"/>
      <c r="J322" s="214"/>
      <c r="K322" s="214" t="s">
        <v>496</v>
      </c>
      <c r="L322" s="214" t="s">
        <v>469</v>
      </c>
      <c r="M322" s="214"/>
      <c r="N322" s="222"/>
      <c r="O322" s="214" t="s">
        <v>3402</v>
      </c>
      <c r="P322" s="214"/>
      <c r="Q322" s="214"/>
      <c r="R322" s="214"/>
      <c r="S322" s="214" t="s">
        <v>627</v>
      </c>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t="s">
        <v>8286</v>
      </c>
      <c r="AS322" s="214"/>
      <c r="AT322" s="214"/>
      <c r="AU322" s="214"/>
      <c r="AV322" s="214"/>
      <c r="AW322" s="214"/>
      <c r="AX322" s="214"/>
      <c r="AY322" s="214"/>
      <c r="AZ322" s="214"/>
      <c r="BA322" s="214"/>
      <c r="BB322" s="214"/>
      <c r="BC322" s="214"/>
      <c r="BD322" s="214"/>
      <c r="BE322" s="214"/>
      <c r="BF322" s="214"/>
      <c r="BG322" s="214"/>
      <c r="BH322" s="214"/>
      <c r="BI322" s="214"/>
      <c r="BJ322" s="214"/>
      <c r="BK322" s="214"/>
      <c r="BL322" s="214"/>
      <c r="BM322" s="222"/>
      <c r="BN322" s="214"/>
      <c r="BO322" s="214"/>
      <c r="BP322" s="214"/>
      <c r="BQ322" s="214"/>
      <c r="BR322" s="214"/>
      <c r="BS322" s="214"/>
      <c r="BT322" s="214"/>
      <c r="BU322" s="214"/>
      <c r="BV322" s="214"/>
      <c r="BW322" s="214"/>
      <c r="BX322" s="214"/>
      <c r="BY322" s="214"/>
      <c r="BZ322" s="214"/>
      <c r="CA322" s="214"/>
      <c r="CB322" s="214"/>
      <c r="CC322" s="214"/>
      <c r="CD322" s="214"/>
      <c r="CE322" s="214"/>
      <c r="CF322" s="214"/>
    </row>
    <row r="323" spans="1:84" ht="26" x14ac:dyDescent="0.15">
      <c r="A323" s="217" t="s">
        <v>11688</v>
      </c>
      <c r="B323" s="217" t="s">
        <v>11690</v>
      </c>
      <c r="C323" s="222" t="s">
        <v>11689</v>
      </c>
      <c r="D323" s="222"/>
      <c r="E323" s="218">
        <v>41759</v>
      </c>
      <c r="F323" s="218">
        <v>41759</v>
      </c>
      <c r="G323" s="214" t="s">
        <v>3090</v>
      </c>
      <c r="H323" s="214"/>
      <c r="I323" s="214"/>
      <c r="J323" s="214"/>
      <c r="K323" s="214" t="s">
        <v>496</v>
      </c>
      <c r="L323" s="214" t="s">
        <v>469</v>
      </c>
      <c r="M323" s="214"/>
      <c r="N323" s="222"/>
      <c r="O323" s="214" t="s">
        <v>3402</v>
      </c>
      <c r="P323" s="214"/>
      <c r="Q323" s="214"/>
      <c r="R323" s="214"/>
      <c r="S323" s="214" t="s">
        <v>627</v>
      </c>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t="s">
        <v>8286</v>
      </c>
      <c r="AS323" s="214"/>
      <c r="AT323" s="214"/>
      <c r="AU323" s="214"/>
      <c r="AV323" s="214"/>
      <c r="AW323" s="214"/>
      <c r="AX323" s="214"/>
      <c r="AY323" s="214"/>
      <c r="AZ323" s="214"/>
      <c r="BA323" s="214"/>
      <c r="BB323" s="214"/>
      <c r="BC323" s="214"/>
      <c r="BD323" s="214"/>
      <c r="BE323" s="214"/>
      <c r="BF323" s="214"/>
      <c r="BG323" s="214"/>
      <c r="BH323" s="214"/>
      <c r="BI323" s="214"/>
      <c r="BJ323" s="214"/>
      <c r="BK323" s="214"/>
      <c r="BL323" s="214"/>
      <c r="BM323" s="222"/>
      <c r="BN323" s="214"/>
      <c r="BO323" s="214"/>
      <c r="BP323" s="214"/>
      <c r="BQ323" s="214"/>
      <c r="BR323" s="214"/>
      <c r="BS323" s="214"/>
      <c r="BT323" s="214"/>
      <c r="BU323" s="214"/>
      <c r="BV323" s="214"/>
      <c r="BW323" s="214"/>
      <c r="BX323" s="214"/>
      <c r="BY323" s="214"/>
    </row>
    <row r="324" spans="1:84" ht="39" x14ac:dyDescent="0.15">
      <c r="A324" s="217" t="s">
        <v>11691</v>
      </c>
      <c r="B324" s="217" t="s">
        <v>11692</v>
      </c>
      <c r="C324" s="222" t="s">
        <v>11693</v>
      </c>
      <c r="E324" s="218">
        <v>41759</v>
      </c>
      <c r="F324" s="218">
        <v>41759</v>
      </c>
      <c r="G324" s="213" t="s">
        <v>7382</v>
      </c>
      <c r="K324" s="213" t="s">
        <v>496</v>
      </c>
      <c r="L324" s="213" t="s">
        <v>453</v>
      </c>
      <c r="O324" s="213" t="s">
        <v>1077</v>
      </c>
      <c r="S324" s="213" t="s">
        <v>7383</v>
      </c>
      <c r="AI324" s="213" t="s">
        <v>6504</v>
      </c>
    </row>
    <row r="325" spans="1:84" ht="39" x14ac:dyDescent="0.15">
      <c r="A325" s="217" t="s">
        <v>11694</v>
      </c>
      <c r="B325" s="217" t="s">
        <v>11695</v>
      </c>
      <c r="C325" s="222" t="s">
        <v>11696</v>
      </c>
      <c r="E325" s="218">
        <v>41759</v>
      </c>
      <c r="F325" s="218">
        <v>41759</v>
      </c>
      <c r="G325" s="213" t="s">
        <v>7382</v>
      </c>
      <c r="K325" s="213" t="s">
        <v>496</v>
      </c>
      <c r="L325" s="213" t="s">
        <v>453</v>
      </c>
      <c r="O325" s="213" t="s">
        <v>1077</v>
      </c>
      <c r="S325" s="213" t="s">
        <v>7383</v>
      </c>
      <c r="AI325" s="213" t="s">
        <v>6504</v>
      </c>
    </row>
    <row r="326" spans="1:84" ht="26" x14ac:dyDescent="0.15">
      <c r="A326" s="217" t="s">
        <v>11713</v>
      </c>
      <c r="B326" s="217" t="s">
        <v>11035</v>
      </c>
      <c r="C326" s="216" t="s">
        <v>11714</v>
      </c>
      <c r="E326" s="218">
        <v>41764</v>
      </c>
      <c r="F326" s="218">
        <v>41765</v>
      </c>
      <c r="G326" s="213" t="s">
        <v>578</v>
      </c>
      <c r="K326" s="213" t="s">
        <v>496</v>
      </c>
      <c r="L326" s="213" t="s">
        <v>469</v>
      </c>
      <c r="O326" s="213" t="s">
        <v>4754</v>
      </c>
      <c r="S326" s="213" t="s">
        <v>8495</v>
      </c>
      <c r="U326" s="214" t="s">
        <v>10920</v>
      </c>
      <c r="V326" s="214"/>
      <c r="W326" s="214"/>
      <c r="X326" s="214"/>
      <c r="AJ326" s="213" t="s">
        <v>9198</v>
      </c>
    </row>
    <row r="327" spans="1:84" ht="26" x14ac:dyDescent="0.15">
      <c r="A327" s="217" t="s">
        <v>11715</v>
      </c>
      <c r="B327" s="217" t="s">
        <v>11007</v>
      </c>
      <c r="C327" s="216" t="s">
        <v>11716</v>
      </c>
      <c r="E327" s="218">
        <v>41765</v>
      </c>
      <c r="F327" s="218">
        <v>41767</v>
      </c>
      <c r="G327" s="213" t="s">
        <v>578</v>
      </c>
      <c r="K327" s="213" t="s">
        <v>496</v>
      </c>
      <c r="L327" s="213" t="s">
        <v>469</v>
      </c>
      <c r="O327" s="213" t="s">
        <v>9065</v>
      </c>
      <c r="S327" s="213" t="s">
        <v>8495</v>
      </c>
      <c r="U327" s="214" t="s">
        <v>10920</v>
      </c>
      <c r="V327" s="214"/>
      <c r="W327" s="214"/>
      <c r="X327" s="214"/>
      <c r="AJ327" s="213" t="s">
        <v>9198</v>
      </c>
    </row>
    <row r="328" spans="1:84" ht="26" x14ac:dyDescent="0.15">
      <c r="A328" s="217" t="s">
        <v>11717</v>
      </c>
      <c r="B328" s="217" t="s">
        <v>10918</v>
      </c>
      <c r="C328" s="216" t="s">
        <v>11718</v>
      </c>
      <c r="E328" s="218">
        <v>41766</v>
      </c>
      <c r="F328" s="218">
        <v>41767</v>
      </c>
      <c r="G328" s="213" t="s">
        <v>578</v>
      </c>
      <c r="K328" s="213" t="s">
        <v>496</v>
      </c>
      <c r="L328" s="213" t="s">
        <v>469</v>
      </c>
      <c r="O328" s="213" t="s">
        <v>4754</v>
      </c>
      <c r="S328" s="213" t="s">
        <v>8495</v>
      </c>
      <c r="U328" s="214" t="s">
        <v>10920</v>
      </c>
      <c r="V328" s="214"/>
      <c r="W328" s="214"/>
      <c r="X328" s="214"/>
      <c r="AJ328" s="213" t="s">
        <v>9198</v>
      </c>
    </row>
    <row r="329" spans="1:84" ht="26" x14ac:dyDescent="0.15">
      <c r="A329" s="217" t="s">
        <v>11719</v>
      </c>
      <c r="B329" s="217" t="s">
        <v>10960</v>
      </c>
      <c r="C329" s="216" t="s">
        <v>11720</v>
      </c>
      <c r="E329" s="218">
        <v>41766</v>
      </c>
      <c r="F329" s="218">
        <v>41767</v>
      </c>
      <c r="G329" s="213" t="s">
        <v>578</v>
      </c>
      <c r="K329" s="213" t="s">
        <v>496</v>
      </c>
      <c r="L329" s="213" t="s">
        <v>469</v>
      </c>
      <c r="O329" s="213" t="s">
        <v>9065</v>
      </c>
      <c r="S329" s="213" t="s">
        <v>8495</v>
      </c>
      <c r="U329" s="214" t="s">
        <v>10920</v>
      </c>
      <c r="V329" s="214"/>
      <c r="W329" s="214"/>
      <c r="X329" s="214"/>
      <c r="AJ329" s="213" t="s">
        <v>9198</v>
      </c>
    </row>
    <row r="330" spans="1:84" ht="13" x14ac:dyDescent="0.15">
      <c r="A330" s="217" t="s">
        <v>11721</v>
      </c>
      <c r="B330" s="217" t="s">
        <v>11722</v>
      </c>
      <c r="C330" s="216" t="s">
        <v>11723</v>
      </c>
      <c r="E330" s="218">
        <v>41766</v>
      </c>
      <c r="F330" s="218">
        <v>41767</v>
      </c>
      <c r="G330" s="213" t="s">
        <v>589</v>
      </c>
      <c r="K330" s="213" t="s">
        <v>452</v>
      </c>
      <c r="O330" s="213" t="s">
        <v>1070</v>
      </c>
    </row>
    <row r="331" spans="1:84" ht="26" x14ac:dyDescent="0.15">
      <c r="A331" s="215" t="s">
        <v>11895</v>
      </c>
      <c r="B331" s="215" t="s">
        <v>11896</v>
      </c>
      <c r="C331" s="216" t="s">
        <v>11897</v>
      </c>
      <c r="E331" s="218">
        <v>41788</v>
      </c>
      <c r="F331" s="218">
        <v>41788</v>
      </c>
      <c r="G331" s="213" t="s">
        <v>589</v>
      </c>
      <c r="K331" s="213" t="s">
        <v>496</v>
      </c>
      <c r="L331" s="213" t="s">
        <v>469</v>
      </c>
      <c r="O331" s="213" t="s">
        <v>671</v>
      </c>
      <c r="AM331" s="213" t="s">
        <v>11898</v>
      </c>
    </row>
    <row r="332" spans="1:84" ht="26" x14ac:dyDescent="0.15">
      <c r="A332" s="217" t="s">
        <v>11979</v>
      </c>
      <c r="B332" s="217" t="s">
        <v>11980</v>
      </c>
      <c r="C332" s="216" t="s">
        <v>11981</v>
      </c>
      <c r="D332" s="216" t="s">
        <v>12138</v>
      </c>
      <c r="E332" s="218">
        <v>41798</v>
      </c>
      <c r="F332" s="218">
        <v>42800</v>
      </c>
      <c r="G332" s="213" t="s">
        <v>578</v>
      </c>
      <c r="K332" s="213" t="s">
        <v>496</v>
      </c>
      <c r="L332" s="213" t="s">
        <v>469</v>
      </c>
      <c r="O332" s="213" t="s">
        <v>9065</v>
      </c>
      <c r="S332" s="213" t="s">
        <v>8495</v>
      </c>
      <c r="U332" s="214" t="s">
        <v>16892</v>
      </c>
      <c r="V332" s="214"/>
      <c r="W332" s="214"/>
      <c r="X332" s="214"/>
      <c r="AJ332" s="213" t="s">
        <v>16891</v>
      </c>
    </row>
    <row r="333" spans="1:84" ht="26" x14ac:dyDescent="0.15">
      <c r="A333" s="217" t="s">
        <v>12016</v>
      </c>
      <c r="B333" s="217" t="s">
        <v>12017</v>
      </c>
      <c r="C333" s="216" t="s">
        <v>12018</v>
      </c>
      <c r="E333" s="218">
        <v>41803</v>
      </c>
      <c r="F333" s="218">
        <v>41803</v>
      </c>
      <c r="G333" s="213" t="s">
        <v>1020</v>
      </c>
      <c r="K333" s="213" t="s">
        <v>1173</v>
      </c>
      <c r="L333" s="213" t="s">
        <v>469</v>
      </c>
      <c r="O333" s="213" t="s">
        <v>817</v>
      </c>
      <c r="S333" s="213" t="s">
        <v>12019</v>
      </c>
    </row>
    <row r="334" spans="1:84" ht="65" x14ac:dyDescent="0.15">
      <c r="A334" s="217" t="s">
        <v>12157</v>
      </c>
      <c r="B334" s="217" t="s">
        <v>12258</v>
      </c>
      <c r="C334" s="222" t="s">
        <v>12158</v>
      </c>
      <c r="D334" s="216" t="s">
        <v>12259</v>
      </c>
      <c r="E334" s="218">
        <v>41817</v>
      </c>
      <c r="F334" s="218">
        <v>41831</v>
      </c>
      <c r="G334" s="336" t="s">
        <v>9893</v>
      </c>
      <c r="H334" s="336"/>
      <c r="I334" s="336"/>
      <c r="J334" s="336"/>
      <c r="K334" s="214"/>
      <c r="L334" s="214"/>
      <c r="M334" s="214"/>
      <c r="N334" s="222"/>
      <c r="O334" s="336" t="s">
        <v>12159</v>
      </c>
      <c r="P334" s="214"/>
      <c r="Q334" s="214"/>
      <c r="R334" s="214"/>
      <c r="S334" s="270"/>
      <c r="T334" s="214"/>
      <c r="U334" s="214"/>
      <c r="V334" s="214"/>
      <c r="W334" s="214"/>
      <c r="X334" s="214"/>
      <c r="Y334" s="214"/>
      <c r="Z334" s="270"/>
      <c r="AA334" s="336" t="s">
        <v>12160</v>
      </c>
      <c r="AB334" s="336" t="s">
        <v>11472</v>
      </c>
      <c r="AC334" s="336"/>
      <c r="AD334" s="336" t="s">
        <v>11469</v>
      </c>
      <c r="AE334" s="214"/>
      <c r="AF334" s="214"/>
      <c r="AG334" s="214"/>
      <c r="AH334" s="214"/>
      <c r="AI334" s="214"/>
      <c r="AJ334" s="214"/>
      <c r="AK334" s="214"/>
      <c r="AL334" s="214"/>
      <c r="AM334" s="214"/>
      <c r="AN334" s="214"/>
      <c r="AO334" s="214"/>
      <c r="AP334" s="214"/>
      <c r="AQ334" s="214"/>
      <c r="AR334" s="214"/>
      <c r="AS334" s="214"/>
      <c r="AT334" s="214"/>
      <c r="AU334" s="214"/>
      <c r="AV334" s="214"/>
      <c r="AW334" s="214"/>
      <c r="AX334" s="214"/>
      <c r="AY334" s="214"/>
      <c r="AZ334" s="214"/>
      <c r="BA334" s="214"/>
      <c r="BB334" s="214"/>
      <c r="BC334" s="214"/>
      <c r="BD334" s="214"/>
      <c r="BE334" s="214"/>
      <c r="BF334" s="214"/>
      <c r="BG334" s="214"/>
      <c r="BH334" s="222"/>
      <c r="BI334" s="214"/>
      <c r="BJ334" s="214"/>
      <c r="BK334" s="214"/>
      <c r="BL334" s="270"/>
      <c r="BM334" s="270"/>
      <c r="BN334" s="270"/>
      <c r="BO334" s="270"/>
      <c r="BP334" s="214"/>
      <c r="BQ334" s="270" t="s">
        <v>6952</v>
      </c>
      <c r="BR334" s="336" t="s">
        <v>12260</v>
      </c>
      <c r="BS334" s="336" t="s">
        <v>9897</v>
      </c>
      <c r="BT334" s="336" t="s">
        <v>12161</v>
      </c>
      <c r="BU334" s="214"/>
      <c r="BV334" s="336" t="s">
        <v>9899</v>
      </c>
    </row>
    <row r="335" spans="1:84" ht="26" x14ac:dyDescent="0.15">
      <c r="A335" s="217" t="s">
        <v>12171</v>
      </c>
      <c r="B335" s="217" t="s">
        <v>12172</v>
      </c>
      <c r="C335" s="216" t="s">
        <v>12173</v>
      </c>
      <c r="D335" s="216" t="s">
        <v>11854</v>
      </c>
      <c r="E335" s="218">
        <v>41827</v>
      </c>
      <c r="F335" s="218">
        <v>42776</v>
      </c>
      <c r="G335" s="213" t="s">
        <v>578</v>
      </c>
      <c r="K335" s="213" t="s">
        <v>496</v>
      </c>
      <c r="L335" s="213" t="s">
        <v>469</v>
      </c>
      <c r="O335" s="213" t="s">
        <v>9065</v>
      </c>
      <c r="S335" s="213" t="s">
        <v>8495</v>
      </c>
      <c r="U335" s="214" t="s">
        <v>16892</v>
      </c>
      <c r="V335" s="214"/>
      <c r="W335" s="214"/>
      <c r="X335" s="214"/>
      <c r="AJ335" s="213" t="s">
        <v>16891</v>
      </c>
    </row>
    <row r="336" spans="1:84" ht="39" x14ac:dyDescent="0.15">
      <c r="A336" s="217" t="s">
        <v>12174</v>
      </c>
      <c r="B336" s="217" t="s">
        <v>12175</v>
      </c>
      <c r="C336" s="216" t="s">
        <v>12176</v>
      </c>
      <c r="D336" s="216" t="s">
        <v>12138</v>
      </c>
      <c r="E336" s="218">
        <v>41827</v>
      </c>
      <c r="F336" s="218">
        <v>42062</v>
      </c>
      <c r="G336" s="213" t="s">
        <v>10378</v>
      </c>
      <c r="K336" s="213" t="s">
        <v>11528</v>
      </c>
      <c r="L336" s="213" t="s">
        <v>469</v>
      </c>
      <c r="O336" s="213" t="s">
        <v>1136</v>
      </c>
      <c r="S336" s="213" t="s">
        <v>13665</v>
      </c>
    </row>
    <row r="337" spans="1:84" ht="39" x14ac:dyDescent="0.15">
      <c r="A337" s="217" t="s">
        <v>12177</v>
      </c>
      <c r="B337" s="217" t="s">
        <v>12178</v>
      </c>
      <c r="C337" s="216" t="s">
        <v>12179</v>
      </c>
      <c r="D337" s="216" t="s">
        <v>12138</v>
      </c>
      <c r="E337" s="218">
        <v>41827</v>
      </c>
      <c r="F337" s="218">
        <v>42045</v>
      </c>
      <c r="G337" s="213" t="s">
        <v>10378</v>
      </c>
      <c r="K337" s="213" t="s">
        <v>11528</v>
      </c>
      <c r="L337" s="213" t="s">
        <v>469</v>
      </c>
      <c r="O337" s="213" t="s">
        <v>1136</v>
      </c>
      <c r="S337" s="213" t="s">
        <v>13800</v>
      </c>
    </row>
    <row r="338" spans="1:84" ht="26" x14ac:dyDescent="0.15">
      <c r="A338" s="217" t="s">
        <v>12183</v>
      </c>
      <c r="B338" s="217" t="s">
        <v>14484</v>
      </c>
      <c r="C338" s="222" t="s">
        <v>12182</v>
      </c>
      <c r="D338" s="216" t="s">
        <v>11854</v>
      </c>
      <c r="E338" s="218">
        <v>41827</v>
      </c>
      <c r="F338" s="218">
        <v>42235</v>
      </c>
      <c r="G338" s="213" t="s">
        <v>589</v>
      </c>
      <c r="K338" s="213" t="s">
        <v>10157</v>
      </c>
      <c r="L338" s="213" t="s">
        <v>469</v>
      </c>
      <c r="O338" s="213" t="s">
        <v>671</v>
      </c>
      <c r="BU338" s="214" t="s">
        <v>7174</v>
      </c>
    </row>
    <row r="339" spans="1:84" ht="26" x14ac:dyDescent="0.15">
      <c r="A339" s="448" t="s">
        <v>12228</v>
      </c>
      <c r="B339" s="448" t="s">
        <v>12229</v>
      </c>
      <c r="C339" s="222" t="s">
        <v>12230</v>
      </c>
      <c r="E339" s="218">
        <v>41829</v>
      </c>
      <c r="F339" s="218"/>
      <c r="G339" s="213" t="s">
        <v>589</v>
      </c>
      <c r="K339" s="213" t="s">
        <v>10157</v>
      </c>
      <c r="L339" s="213" t="s">
        <v>469</v>
      </c>
      <c r="O339" s="213" t="s">
        <v>671</v>
      </c>
      <c r="BU339" s="214" t="s">
        <v>7174</v>
      </c>
    </row>
    <row r="340" spans="1:84" ht="13" x14ac:dyDescent="0.15">
      <c r="A340" s="448" t="s">
        <v>12271</v>
      </c>
      <c r="B340" s="448" t="s">
        <v>12272</v>
      </c>
      <c r="C340" s="222" t="s">
        <v>12273</v>
      </c>
      <c r="D340" s="222"/>
      <c r="E340" s="218">
        <v>41834</v>
      </c>
      <c r="F340" s="218"/>
      <c r="G340" s="214" t="s">
        <v>1003</v>
      </c>
      <c r="H340" s="214"/>
      <c r="I340" s="214"/>
      <c r="J340" s="214"/>
      <c r="K340" s="214" t="s">
        <v>1028</v>
      </c>
      <c r="L340" s="214" t="s">
        <v>469</v>
      </c>
      <c r="M340" s="214"/>
      <c r="N340" s="222"/>
      <c r="O340" s="213" t="s">
        <v>3144</v>
      </c>
    </row>
    <row r="341" spans="1:84" ht="39" x14ac:dyDescent="0.15">
      <c r="A341" s="217" t="s">
        <v>12295</v>
      </c>
      <c r="B341" s="217" t="s">
        <v>12296</v>
      </c>
      <c r="C341" s="216" t="s">
        <v>12297</v>
      </c>
      <c r="D341" s="216" t="s">
        <v>12076</v>
      </c>
      <c r="E341" s="218">
        <v>41836</v>
      </c>
      <c r="F341" s="218">
        <v>42027</v>
      </c>
      <c r="G341" s="213" t="s">
        <v>10378</v>
      </c>
      <c r="K341" s="213" t="s">
        <v>11528</v>
      </c>
      <c r="L341" s="213" t="s">
        <v>469</v>
      </c>
      <c r="O341" s="213" t="s">
        <v>1136</v>
      </c>
      <c r="S341" s="213" t="s">
        <v>13665</v>
      </c>
    </row>
    <row r="342" spans="1:84" ht="26" x14ac:dyDescent="0.15">
      <c r="A342" s="448" t="s">
        <v>12318</v>
      </c>
      <c r="B342" s="448" t="s">
        <v>11481</v>
      </c>
      <c r="C342" s="222" t="s">
        <v>12319</v>
      </c>
      <c r="E342" s="218">
        <v>41838</v>
      </c>
      <c r="F342" s="218"/>
      <c r="G342" s="213" t="s">
        <v>11316</v>
      </c>
      <c r="L342" s="213" t="s">
        <v>469</v>
      </c>
      <c r="M342" s="213" t="s">
        <v>11484</v>
      </c>
      <c r="O342" s="213" t="s">
        <v>1077</v>
      </c>
    </row>
    <row r="343" spans="1:84" ht="26" x14ac:dyDescent="0.15">
      <c r="A343" s="448" t="s">
        <v>12466</v>
      </c>
      <c r="B343" s="448" t="s">
        <v>12467</v>
      </c>
      <c r="C343" s="216" t="s">
        <v>12468</v>
      </c>
      <c r="E343" s="218">
        <v>41851</v>
      </c>
      <c r="F343" s="218"/>
      <c r="G343" s="213" t="s">
        <v>589</v>
      </c>
      <c r="K343" s="213" t="s">
        <v>496</v>
      </c>
      <c r="L343" s="213" t="s">
        <v>453</v>
      </c>
      <c r="O343" s="213" t="s">
        <v>12469</v>
      </c>
      <c r="S343" s="213" t="s">
        <v>11271</v>
      </c>
      <c r="AI343" s="213" t="s">
        <v>6504</v>
      </c>
    </row>
    <row r="344" spans="1:84" ht="65" x14ac:dyDescent="0.15">
      <c r="A344" s="448" t="s">
        <v>12528</v>
      </c>
      <c r="B344" s="448" t="s">
        <v>12529</v>
      </c>
      <c r="C344" s="222" t="s">
        <v>12530</v>
      </c>
      <c r="E344" s="218">
        <v>41857</v>
      </c>
      <c r="F344" s="218"/>
      <c r="G344" s="336" t="s">
        <v>9893</v>
      </c>
      <c r="H344" s="336"/>
      <c r="I344" s="336"/>
      <c r="J344" s="336"/>
      <c r="K344" s="214"/>
      <c r="L344" s="214"/>
      <c r="M344" s="214"/>
      <c r="N344" s="222"/>
      <c r="O344" s="336" t="s">
        <v>12159</v>
      </c>
      <c r="P344" s="214"/>
      <c r="Q344" s="214"/>
      <c r="R344" s="214"/>
      <c r="S344" s="270"/>
      <c r="T344" s="214"/>
      <c r="U344" s="214"/>
      <c r="V344" s="214"/>
      <c r="W344" s="214"/>
      <c r="X344" s="214"/>
      <c r="Y344" s="214"/>
      <c r="Z344" s="270"/>
      <c r="AA344" s="336" t="s">
        <v>12160</v>
      </c>
      <c r="AB344" s="336" t="s">
        <v>11472</v>
      </c>
      <c r="AC344" s="336"/>
      <c r="AD344" s="336" t="s">
        <v>11469</v>
      </c>
      <c r="AE344" s="214"/>
      <c r="AF344" s="214"/>
      <c r="AG344" s="214"/>
      <c r="AH344" s="214"/>
      <c r="AI344" s="214"/>
      <c r="AJ344" s="214"/>
      <c r="AK344" s="214"/>
      <c r="AL344" s="214"/>
      <c r="AM344" s="214"/>
      <c r="AN344" s="214"/>
      <c r="AO344" s="214"/>
      <c r="AP344" s="214"/>
      <c r="AQ344" s="214"/>
      <c r="AR344" s="214"/>
      <c r="AS344" s="214"/>
      <c r="AT344" s="214"/>
      <c r="AU344" s="214"/>
      <c r="AV344" s="214"/>
      <c r="AW344" s="214"/>
      <c r="AX344" s="214"/>
      <c r="AY344" s="214"/>
      <c r="AZ344" s="214"/>
      <c r="BA344" s="214"/>
      <c r="BB344" s="214"/>
      <c r="BC344" s="214"/>
      <c r="BD344" s="214"/>
      <c r="BE344" s="214"/>
      <c r="BF344" s="214"/>
      <c r="BG344" s="214"/>
      <c r="BH344" s="222"/>
      <c r="BI344" s="214"/>
      <c r="BJ344" s="214"/>
      <c r="BK344" s="214"/>
      <c r="BL344" s="270"/>
      <c r="BM344" s="270"/>
      <c r="BN344" s="270"/>
      <c r="BO344" s="270"/>
      <c r="BP344" s="214"/>
      <c r="BQ344" s="270" t="s">
        <v>6952</v>
      </c>
      <c r="BR344" s="336" t="s">
        <v>12260</v>
      </c>
      <c r="BS344" s="336" t="s">
        <v>9897</v>
      </c>
      <c r="BT344" s="336" t="s">
        <v>12161</v>
      </c>
      <c r="BU344" s="214"/>
      <c r="BV344" s="336" t="s">
        <v>9899</v>
      </c>
    </row>
    <row r="345" spans="1:84" ht="65" x14ac:dyDescent="0.15">
      <c r="A345" s="448" t="s">
        <v>12531</v>
      </c>
      <c r="B345" s="448" t="s">
        <v>12532</v>
      </c>
      <c r="C345" s="222" t="s">
        <v>12533</v>
      </c>
      <c r="D345" s="216" t="s">
        <v>12534</v>
      </c>
      <c r="E345" s="218">
        <v>41858</v>
      </c>
      <c r="F345" s="218">
        <v>41858</v>
      </c>
      <c r="G345" s="336" t="s">
        <v>9893</v>
      </c>
      <c r="H345" s="336"/>
      <c r="I345" s="336"/>
      <c r="J345" s="336"/>
      <c r="K345" s="214"/>
      <c r="L345" s="214"/>
      <c r="M345" s="214"/>
      <c r="N345" s="222"/>
      <c r="O345" s="336" t="s">
        <v>12159</v>
      </c>
      <c r="P345" s="214"/>
      <c r="Q345" s="214"/>
      <c r="R345" s="214"/>
      <c r="S345" s="270"/>
      <c r="T345" s="214"/>
      <c r="U345" s="214"/>
      <c r="V345" s="214"/>
      <c r="W345" s="214"/>
      <c r="X345" s="214"/>
      <c r="Y345" s="214"/>
      <c r="Z345" s="270"/>
      <c r="AA345" s="336" t="s">
        <v>12160</v>
      </c>
      <c r="AB345" s="336" t="s">
        <v>11472</v>
      </c>
      <c r="AC345" s="336"/>
      <c r="AD345" s="336"/>
      <c r="AE345" s="214"/>
      <c r="AF345" s="214"/>
      <c r="AG345" s="214"/>
      <c r="AH345" s="214"/>
      <c r="AI345" s="214"/>
      <c r="AJ345" s="214"/>
      <c r="AK345" s="214"/>
      <c r="AL345" s="214"/>
      <c r="AM345" s="214"/>
      <c r="AN345" s="214"/>
      <c r="AO345" s="214"/>
      <c r="AP345" s="214"/>
      <c r="BR345" s="213" t="s">
        <v>12535</v>
      </c>
      <c r="BS345" s="213" t="s">
        <v>12536</v>
      </c>
      <c r="BT345" s="336" t="s">
        <v>12161</v>
      </c>
    </row>
    <row r="346" spans="1:84" ht="26" x14ac:dyDescent="0.15">
      <c r="A346" s="217" t="s">
        <v>12574</v>
      </c>
      <c r="B346" s="217" t="s">
        <v>12575</v>
      </c>
      <c r="C346" s="216" t="s">
        <v>12576</v>
      </c>
      <c r="D346" s="216" t="s">
        <v>16322</v>
      </c>
      <c r="E346" s="218">
        <v>41863</v>
      </c>
      <c r="F346" s="218">
        <v>41864</v>
      </c>
      <c r="G346" s="213" t="s">
        <v>578</v>
      </c>
      <c r="K346" s="213" t="s">
        <v>496</v>
      </c>
      <c r="L346" s="213" t="s">
        <v>469</v>
      </c>
      <c r="O346" s="213" t="s">
        <v>9065</v>
      </c>
      <c r="S346" s="213" t="s">
        <v>8495</v>
      </c>
      <c r="U346" s="214" t="s">
        <v>16892</v>
      </c>
      <c r="V346" s="214"/>
      <c r="W346" s="214"/>
      <c r="X346" s="214"/>
      <c r="AJ346" s="213" t="s">
        <v>17019</v>
      </c>
    </row>
    <row r="347" spans="1:84" ht="39" x14ac:dyDescent="0.15">
      <c r="A347" s="217" t="s">
        <v>12577</v>
      </c>
      <c r="B347" s="217" t="s">
        <v>12578</v>
      </c>
      <c r="C347" s="216" t="s">
        <v>12579</v>
      </c>
      <c r="D347" s="216" t="s">
        <v>11854</v>
      </c>
      <c r="E347" s="218">
        <v>41863</v>
      </c>
      <c r="F347" s="218">
        <v>42053</v>
      </c>
      <c r="G347" s="213" t="s">
        <v>10378</v>
      </c>
      <c r="K347" s="213" t="s">
        <v>11528</v>
      </c>
      <c r="L347" s="213" t="s">
        <v>469</v>
      </c>
      <c r="O347" s="213" t="s">
        <v>1136</v>
      </c>
      <c r="S347" s="213" t="s">
        <v>13665</v>
      </c>
    </row>
    <row r="348" spans="1:84" ht="39" x14ac:dyDescent="0.15">
      <c r="A348" s="217" t="s">
        <v>12619</v>
      </c>
      <c r="B348" s="217" t="s">
        <v>12620</v>
      </c>
      <c r="C348" s="222" t="s">
        <v>12621</v>
      </c>
      <c r="E348" s="218">
        <v>41865</v>
      </c>
      <c r="F348" s="218">
        <v>41870</v>
      </c>
      <c r="G348" s="336"/>
      <c r="H348" s="336"/>
      <c r="I348" s="336"/>
      <c r="J348" s="336"/>
      <c r="K348" s="336" t="s">
        <v>12622</v>
      </c>
      <c r="O348" s="213" t="s">
        <v>12623</v>
      </c>
      <c r="AA348" s="213" t="s">
        <v>12624</v>
      </c>
      <c r="AB348" s="213" t="s">
        <v>12625</v>
      </c>
    </row>
    <row r="349" spans="1:84" ht="39" x14ac:dyDescent="0.15">
      <c r="A349" s="217" t="s">
        <v>12628</v>
      </c>
      <c r="B349" s="217" t="s">
        <v>12629</v>
      </c>
      <c r="C349" s="222" t="s">
        <v>12630</v>
      </c>
      <c r="D349" s="222" t="s">
        <v>12138</v>
      </c>
      <c r="E349" s="218">
        <v>41870</v>
      </c>
      <c r="F349" s="218">
        <v>42872</v>
      </c>
      <c r="G349" s="214" t="s">
        <v>509</v>
      </c>
      <c r="H349" s="214"/>
      <c r="I349" s="214"/>
      <c r="J349" s="214"/>
      <c r="K349" s="214" t="s">
        <v>467</v>
      </c>
      <c r="L349" s="214" t="s">
        <v>469</v>
      </c>
      <c r="M349" s="214"/>
      <c r="N349" s="214"/>
      <c r="O349" s="214" t="s">
        <v>507</v>
      </c>
      <c r="P349" s="214"/>
      <c r="Q349" s="214"/>
      <c r="R349" s="214"/>
      <c r="S349" s="214" t="s">
        <v>8495</v>
      </c>
      <c r="U349" s="214" t="s">
        <v>17053</v>
      </c>
      <c r="V349" s="214"/>
      <c r="W349" s="214"/>
      <c r="X349" s="214"/>
      <c r="Y349" s="214"/>
      <c r="Z349" s="214"/>
      <c r="AA349" s="214"/>
      <c r="AB349" s="214"/>
      <c r="AC349" s="214"/>
      <c r="AD349" s="214"/>
      <c r="AE349" s="214"/>
      <c r="AF349" s="214"/>
      <c r="AG349" s="214"/>
      <c r="AH349" s="214"/>
      <c r="AI349" s="214"/>
      <c r="AJ349" s="214" t="s">
        <v>17017</v>
      </c>
      <c r="AK349" s="214"/>
      <c r="AL349" s="214"/>
      <c r="AM349" s="214"/>
      <c r="AN349" s="214"/>
      <c r="AO349" s="214"/>
      <c r="AP349" s="214"/>
      <c r="AQ349" s="214"/>
      <c r="AR349" s="214"/>
      <c r="AS349" s="214"/>
      <c r="AT349" s="214"/>
      <c r="AU349" s="214"/>
      <c r="AV349" s="214"/>
      <c r="AW349" s="214"/>
      <c r="AX349" s="214"/>
      <c r="AY349" s="214"/>
      <c r="AZ349" s="214"/>
      <c r="BA349" s="214"/>
      <c r="BB349" s="214"/>
      <c r="BC349" s="214"/>
      <c r="BD349" s="214"/>
      <c r="BE349" s="214"/>
      <c r="BF349" s="214"/>
      <c r="BG349" s="214"/>
      <c r="BH349" s="214"/>
      <c r="BI349" s="214"/>
      <c r="BJ349" s="214"/>
      <c r="BK349" s="214"/>
      <c r="BL349" s="214"/>
      <c r="BM349" s="214"/>
      <c r="BN349" s="214"/>
      <c r="BO349" s="214"/>
      <c r="BP349" s="214"/>
      <c r="BQ349" s="214"/>
      <c r="BR349" s="214"/>
      <c r="BS349" s="214"/>
      <c r="BT349" s="214"/>
      <c r="BU349" s="214"/>
      <c r="BV349" s="214"/>
      <c r="BW349" s="214"/>
      <c r="BX349" s="214"/>
      <c r="BY349" s="214"/>
      <c r="BZ349" s="214"/>
      <c r="CA349" s="214"/>
      <c r="CB349" s="214"/>
      <c r="CC349" s="214"/>
      <c r="CD349" s="214"/>
      <c r="CE349" s="214"/>
      <c r="CF349" s="214"/>
    </row>
    <row r="350" spans="1:84" ht="26" x14ac:dyDescent="0.15">
      <c r="A350" s="217" t="s">
        <v>12650</v>
      </c>
      <c r="B350" s="217" t="s">
        <v>12651</v>
      </c>
      <c r="C350" s="216" t="s">
        <v>12652</v>
      </c>
      <c r="E350" s="218">
        <v>41871</v>
      </c>
      <c r="F350" s="218">
        <v>41873</v>
      </c>
      <c r="G350" s="213" t="s">
        <v>589</v>
      </c>
      <c r="K350" s="213" t="s">
        <v>496</v>
      </c>
      <c r="L350" s="213" t="s">
        <v>453</v>
      </c>
      <c r="O350" s="213" t="s">
        <v>7088</v>
      </c>
      <c r="S350" s="213" t="s">
        <v>11271</v>
      </c>
      <c r="AI350" s="213" t="s">
        <v>6504</v>
      </c>
    </row>
    <row r="351" spans="1:84" ht="65" x14ac:dyDescent="0.15">
      <c r="A351" s="217" t="s">
        <v>12693</v>
      </c>
      <c r="B351" s="217" t="s">
        <v>12694</v>
      </c>
      <c r="C351" s="222" t="s">
        <v>12695</v>
      </c>
      <c r="D351" s="222" t="s">
        <v>11854</v>
      </c>
      <c r="E351" s="218">
        <v>41879</v>
      </c>
      <c r="F351" s="218">
        <v>41954</v>
      </c>
      <c r="G351" s="214"/>
      <c r="H351" s="214"/>
      <c r="I351" s="214"/>
      <c r="J351" s="214"/>
      <c r="K351" s="214"/>
      <c r="L351" s="214"/>
      <c r="M351" s="214"/>
      <c r="N351" s="214" t="s">
        <v>12696</v>
      </c>
      <c r="O351" s="214" t="s">
        <v>13318</v>
      </c>
      <c r="P351" s="214"/>
      <c r="Q351" s="214"/>
      <c r="R351" s="214"/>
      <c r="S351" s="214"/>
      <c r="T351" s="214"/>
      <c r="U351" s="214"/>
      <c r="V351" s="214"/>
      <c r="W351" s="214"/>
      <c r="X351" s="214"/>
      <c r="Y351" s="214"/>
      <c r="Z351" s="214"/>
      <c r="AA351" s="214" t="s">
        <v>12698</v>
      </c>
      <c r="AB351" s="214" t="s">
        <v>12699</v>
      </c>
      <c r="AC351" s="214"/>
      <c r="AD351" s="214"/>
      <c r="AE351" s="214"/>
      <c r="AF351" s="214"/>
      <c r="AG351" s="214"/>
      <c r="AH351" s="214"/>
      <c r="AI351" s="214"/>
      <c r="AJ351" s="214"/>
      <c r="AK351" s="214"/>
      <c r="AL351" s="214"/>
      <c r="AM351" s="214"/>
      <c r="AN351" s="214"/>
      <c r="AO351" s="214"/>
      <c r="AP351" s="214"/>
      <c r="AQ351" s="214"/>
      <c r="AR351" s="214"/>
    </row>
    <row r="352" spans="1:84" ht="65" x14ac:dyDescent="0.15">
      <c r="A352" s="217" t="s">
        <v>12705</v>
      </c>
      <c r="B352" s="217" t="s">
        <v>12706</v>
      </c>
      <c r="C352" s="222" t="s">
        <v>12707</v>
      </c>
      <c r="D352" s="222"/>
      <c r="E352" s="218">
        <v>41879</v>
      </c>
      <c r="F352" s="218">
        <v>41884</v>
      </c>
      <c r="G352" s="214"/>
      <c r="H352" s="214"/>
      <c r="I352" s="214"/>
      <c r="J352" s="214"/>
      <c r="K352" s="214"/>
      <c r="L352" s="214"/>
      <c r="M352" s="214"/>
      <c r="N352" s="214" t="s">
        <v>12696</v>
      </c>
      <c r="O352" s="214" t="s">
        <v>12697</v>
      </c>
      <c r="P352" s="214"/>
      <c r="Q352" s="214"/>
      <c r="R352" s="214"/>
      <c r="S352" s="214"/>
      <c r="T352" s="214"/>
      <c r="U352" s="214"/>
      <c r="V352" s="214"/>
      <c r="W352" s="214"/>
      <c r="X352" s="214"/>
      <c r="Y352" s="214"/>
      <c r="Z352" s="214"/>
      <c r="AA352" s="214" t="s">
        <v>12698</v>
      </c>
      <c r="AB352" s="214" t="s">
        <v>12699</v>
      </c>
      <c r="AC352" s="214"/>
      <c r="AD352" s="214"/>
      <c r="AE352" s="214"/>
      <c r="AF352" s="214"/>
      <c r="AG352" s="214"/>
      <c r="AH352" s="214"/>
      <c r="AI352" s="214"/>
      <c r="AJ352" s="214"/>
      <c r="AK352" s="214"/>
      <c r="AL352" s="214"/>
      <c r="AM352" s="214"/>
      <c r="AN352" s="214"/>
      <c r="AO352" s="214"/>
      <c r="AP352" s="214"/>
      <c r="AQ352" s="214"/>
      <c r="AR352" s="214"/>
    </row>
    <row r="353" spans="1:74" ht="26" x14ac:dyDescent="0.15">
      <c r="A353" s="217" t="s">
        <v>12708</v>
      </c>
      <c r="B353" s="217" t="s">
        <v>10960</v>
      </c>
      <c r="C353" s="216" t="s">
        <v>12709</v>
      </c>
      <c r="D353" s="216" t="s">
        <v>11854</v>
      </c>
      <c r="E353" s="218">
        <v>41879</v>
      </c>
      <c r="F353" s="218">
        <v>42872</v>
      </c>
      <c r="G353" s="213" t="s">
        <v>578</v>
      </c>
      <c r="K353" s="213" t="s">
        <v>496</v>
      </c>
      <c r="L353" s="213" t="s">
        <v>469</v>
      </c>
      <c r="O353" s="213" t="s">
        <v>9065</v>
      </c>
      <c r="S353" s="213" t="s">
        <v>8495</v>
      </c>
      <c r="U353" s="214" t="s">
        <v>16892</v>
      </c>
      <c r="V353" s="214"/>
      <c r="W353" s="214"/>
      <c r="X353" s="214"/>
      <c r="AJ353" s="213" t="s">
        <v>17019</v>
      </c>
    </row>
    <row r="354" spans="1:74" ht="26" x14ac:dyDescent="0.15">
      <c r="A354" s="217" t="s">
        <v>12711</v>
      </c>
      <c r="B354" s="217" t="s">
        <v>12710</v>
      </c>
      <c r="C354" s="216" t="s">
        <v>12713</v>
      </c>
      <c r="E354" s="218">
        <v>41879</v>
      </c>
      <c r="F354" s="218">
        <v>41884</v>
      </c>
      <c r="G354" s="213" t="s">
        <v>578</v>
      </c>
      <c r="K354" s="213" t="s">
        <v>496</v>
      </c>
      <c r="L354" s="213" t="s">
        <v>469</v>
      </c>
      <c r="O354" s="213" t="s">
        <v>4754</v>
      </c>
      <c r="S354" s="213" t="s">
        <v>8495</v>
      </c>
      <c r="U354" s="214" t="s">
        <v>10920</v>
      </c>
      <c r="V354" s="214"/>
      <c r="W354" s="214"/>
      <c r="X354" s="214"/>
      <c r="AJ354" s="213" t="s">
        <v>9198</v>
      </c>
    </row>
    <row r="355" spans="1:74" ht="39" x14ac:dyDescent="0.15">
      <c r="A355" s="217" t="s">
        <v>12714</v>
      </c>
      <c r="B355" s="217" t="s">
        <v>12710</v>
      </c>
      <c r="C355" s="216" t="s">
        <v>20688</v>
      </c>
      <c r="D355" s="216" t="s">
        <v>11854</v>
      </c>
      <c r="E355" s="218">
        <v>41879</v>
      </c>
      <c r="F355" s="218">
        <v>43683</v>
      </c>
      <c r="G355" s="213" t="s">
        <v>578</v>
      </c>
      <c r="K355" s="213" t="s">
        <v>496</v>
      </c>
      <c r="L355" s="213" t="s">
        <v>469</v>
      </c>
      <c r="O355" s="213" t="s">
        <v>4754</v>
      </c>
      <c r="S355" s="213" t="s">
        <v>8495</v>
      </c>
      <c r="U355" s="214" t="s">
        <v>20687</v>
      </c>
      <c r="V355" s="214"/>
      <c r="W355" s="214"/>
      <c r="X355" s="214"/>
      <c r="AJ355" s="213" t="s">
        <v>17019</v>
      </c>
    </row>
    <row r="356" spans="1:74" ht="26" x14ac:dyDescent="0.15">
      <c r="A356" s="217" t="s">
        <v>12715</v>
      </c>
      <c r="B356" s="217" t="s">
        <v>12716</v>
      </c>
      <c r="C356" s="216" t="s">
        <v>12727</v>
      </c>
      <c r="D356" s="216" t="s">
        <v>17366</v>
      </c>
      <c r="E356" s="218">
        <v>41880</v>
      </c>
      <c r="F356" s="218">
        <v>41886</v>
      </c>
      <c r="G356" s="213" t="s">
        <v>589</v>
      </c>
      <c r="K356" s="213" t="s">
        <v>12728</v>
      </c>
      <c r="L356" s="213" t="s">
        <v>469</v>
      </c>
      <c r="O356" s="213" t="s">
        <v>12729</v>
      </c>
      <c r="S356" s="213" t="s">
        <v>12731</v>
      </c>
      <c r="AN356" s="213" t="s">
        <v>12732</v>
      </c>
      <c r="AO356" s="213" t="s">
        <v>12482</v>
      </c>
    </row>
    <row r="357" spans="1:74" ht="26" x14ac:dyDescent="0.15">
      <c r="A357" s="217" t="s">
        <v>12828</v>
      </c>
      <c r="B357" s="217" t="s">
        <v>10918</v>
      </c>
      <c r="C357" s="216" t="s">
        <v>12829</v>
      </c>
      <c r="D357" s="216" t="s">
        <v>16322</v>
      </c>
      <c r="E357" s="218">
        <v>41891</v>
      </c>
      <c r="F357" s="218">
        <v>42872</v>
      </c>
      <c r="G357" s="213" t="s">
        <v>578</v>
      </c>
      <c r="K357" s="213" t="s">
        <v>496</v>
      </c>
      <c r="L357" s="213" t="s">
        <v>469</v>
      </c>
      <c r="O357" s="213" t="s">
        <v>4754</v>
      </c>
      <c r="S357" s="213" t="s">
        <v>8495</v>
      </c>
      <c r="U357" s="214" t="s">
        <v>16892</v>
      </c>
      <c r="V357" s="214"/>
      <c r="W357" s="214"/>
      <c r="X357" s="214"/>
      <c r="AJ357" s="213" t="s">
        <v>17019</v>
      </c>
    </row>
    <row r="358" spans="1:74" ht="26" x14ac:dyDescent="0.15">
      <c r="A358" s="217" t="s">
        <v>12830</v>
      </c>
      <c r="B358" s="217" t="s">
        <v>12575</v>
      </c>
      <c r="C358" s="216" t="s">
        <v>12831</v>
      </c>
      <c r="D358" s="216" t="s">
        <v>11854</v>
      </c>
      <c r="E358" s="218">
        <v>41891</v>
      </c>
      <c r="F358" s="218">
        <v>42793</v>
      </c>
      <c r="G358" s="213" t="s">
        <v>578</v>
      </c>
      <c r="K358" s="213" t="s">
        <v>496</v>
      </c>
      <c r="L358" s="213" t="s">
        <v>469</v>
      </c>
      <c r="O358" s="213" t="s">
        <v>9065</v>
      </c>
      <c r="S358" s="213" t="s">
        <v>8495</v>
      </c>
      <c r="U358" s="214" t="s">
        <v>16892</v>
      </c>
      <c r="V358" s="214"/>
      <c r="W358" s="214"/>
      <c r="X358" s="214"/>
      <c r="AJ358" s="213" t="s">
        <v>17019</v>
      </c>
    </row>
    <row r="359" spans="1:74" ht="52" x14ac:dyDescent="0.15">
      <c r="A359" s="217" t="s">
        <v>12985</v>
      </c>
      <c r="B359" s="217" t="s">
        <v>12986</v>
      </c>
      <c r="C359" s="222" t="s">
        <v>12987</v>
      </c>
      <c r="D359" s="222"/>
      <c r="E359" s="218">
        <v>41922</v>
      </c>
      <c r="F359" s="218">
        <v>41922</v>
      </c>
      <c r="G359" s="214"/>
      <c r="H359" s="214"/>
      <c r="I359" s="214"/>
      <c r="J359" s="214"/>
      <c r="K359" s="214"/>
      <c r="L359" s="214"/>
      <c r="M359" s="214"/>
      <c r="N359" s="214"/>
      <c r="O359" s="214"/>
      <c r="P359" s="214"/>
      <c r="Q359" s="214"/>
      <c r="R359" s="214"/>
      <c r="S359" s="214" t="s">
        <v>8396</v>
      </c>
      <c r="T359" s="214"/>
      <c r="U359" s="214"/>
      <c r="V359" s="214"/>
      <c r="W359" s="214"/>
      <c r="X359" s="214"/>
      <c r="Y359" s="214"/>
      <c r="Z359" s="214"/>
      <c r="AA359" s="214"/>
      <c r="AB359" s="214"/>
      <c r="AC359" s="214"/>
      <c r="AD359" s="214"/>
      <c r="AE359" s="214"/>
      <c r="AF359" s="214"/>
      <c r="AG359" s="214"/>
      <c r="AH359" s="214"/>
      <c r="AI359" s="214"/>
      <c r="AJ359" s="214"/>
      <c r="AK359" s="214"/>
      <c r="AL359" s="214"/>
      <c r="AM359" s="214"/>
      <c r="AN359" s="214"/>
      <c r="AO359" s="214"/>
      <c r="AP359" s="214"/>
      <c r="AQ359" s="214"/>
      <c r="AR359" s="214"/>
      <c r="AS359" s="214"/>
      <c r="AT359" s="214"/>
      <c r="AU359" s="214"/>
      <c r="AV359" s="214"/>
      <c r="AW359" s="214"/>
      <c r="AX359" s="214"/>
      <c r="AY359" s="214"/>
      <c r="AZ359" s="214"/>
      <c r="BA359" s="214"/>
      <c r="BB359" s="214"/>
      <c r="BC359" s="214"/>
      <c r="BD359" s="214"/>
      <c r="BE359" s="214"/>
      <c r="BF359" s="214"/>
      <c r="BG359" s="214"/>
      <c r="BH359" s="214"/>
      <c r="BI359" s="214"/>
      <c r="BJ359" s="214" t="s">
        <v>8408</v>
      </c>
      <c r="BK359" s="214" t="s">
        <v>8409</v>
      </c>
      <c r="BL359" s="214" t="s">
        <v>8408</v>
      </c>
      <c r="BM359" s="214" t="s">
        <v>8410</v>
      </c>
      <c r="BN359" s="329" t="s">
        <v>8411</v>
      </c>
      <c r="BO359" s="329" t="s">
        <v>9646</v>
      </c>
      <c r="BP359" s="214"/>
      <c r="BQ359" s="214"/>
      <c r="BR359" s="214"/>
      <c r="BS359" s="214"/>
    </row>
    <row r="360" spans="1:74" ht="26" x14ac:dyDescent="0.15">
      <c r="A360" s="217" t="s">
        <v>13046</v>
      </c>
      <c r="B360" s="217" t="s">
        <v>13047</v>
      </c>
      <c r="C360" s="216" t="s">
        <v>13048</v>
      </c>
      <c r="E360" s="218">
        <v>41927</v>
      </c>
      <c r="F360" s="218">
        <v>41929</v>
      </c>
      <c r="G360" s="213" t="s">
        <v>10378</v>
      </c>
      <c r="K360" s="213" t="s">
        <v>13049</v>
      </c>
      <c r="L360" s="213" t="s">
        <v>469</v>
      </c>
      <c r="O360" s="213" t="s">
        <v>3144</v>
      </c>
    </row>
    <row r="361" spans="1:74" ht="26" x14ac:dyDescent="0.15">
      <c r="A361" s="217" t="s">
        <v>13050</v>
      </c>
      <c r="B361" s="217" t="s">
        <v>13051</v>
      </c>
      <c r="C361" s="216" t="s">
        <v>13052</v>
      </c>
      <c r="E361" s="218">
        <v>41927</v>
      </c>
      <c r="F361" s="218">
        <v>41929</v>
      </c>
      <c r="G361" s="213" t="s">
        <v>10378</v>
      </c>
      <c r="K361" s="213" t="s">
        <v>13049</v>
      </c>
      <c r="L361" s="213" t="s">
        <v>469</v>
      </c>
      <c r="O361" s="213" t="s">
        <v>3144</v>
      </c>
    </row>
    <row r="362" spans="1:74" ht="26" x14ac:dyDescent="0.15">
      <c r="A362" s="217" t="s">
        <v>13053</v>
      </c>
      <c r="B362" s="217" t="s">
        <v>13054</v>
      </c>
      <c r="C362" s="216" t="s">
        <v>13055</v>
      </c>
      <c r="E362" s="218">
        <v>41927</v>
      </c>
      <c r="F362" s="218">
        <v>41929</v>
      </c>
      <c r="G362" s="213" t="s">
        <v>10378</v>
      </c>
      <c r="K362" s="213" t="s">
        <v>13049</v>
      </c>
      <c r="L362" s="213" t="s">
        <v>469</v>
      </c>
      <c r="O362" s="213" t="s">
        <v>3144</v>
      </c>
    </row>
    <row r="363" spans="1:74" ht="26" x14ac:dyDescent="0.15">
      <c r="A363" s="217" t="s">
        <v>13064</v>
      </c>
      <c r="B363" s="217" t="s">
        <v>13065</v>
      </c>
      <c r="C363" s="216" t="s">
        <v>13066</v>
      </c>
      <c r="E363" s="218">
        <v>41927</v>
      </c>
      <c r="F363" s="218">
        <v>41929</v>
      </c>
      <c r="G363" s="213" t="s">
        <v>10378</v>
      </c>
      <c r="K363" s="213" t="s">
        <v>13049</v>
      </c>
      <c r="L363" s="213" t="s">
        <v>469</v>
      </c>
      <c r="O363" s="213" t="s">
        <v>3144</v>
      </c>
    </row>
    <row r="364" spans="1:74" ht="26" x14ac:dyDescent="0.15">
      <c r="A364" s="217" t="s">
        <v>13198</v>
      </c>
      <c r="B364" s="217" t="s">
        <v>13199</v>
      </c>
      <c r="C364" s="216" t="s">
        <v>734</v>
      </c>
      <c r="E364" s="218">
        <v>41940</v>
      </c>
      <c r="F364" s="218">
        <v>41942</v>
      </c>
      <c r="G364" s="213" t="s">
        <v>589</v>
      </c>
      <c r="K364" s="213" t="s">
        <v>5125</v>
      </c>
      <c r="L364" s="213" t="s">
        <v>469</v>
      </c>
      <c r="O364" s="213" t="s">
        <v>671</v>
      </c>
      <c r="AM364" s="213" t="s">
        <v>11898</v>
      </c>
    </row>
    <row r="365" spans="1:74" ht="26" x14ac:dyDescent="0.15">
      <c r="A365" s="215" t="s">
        <v>13292</v>
      </c>
      <c r="B365" s="215" t="s">
        <v>13293</v>
      </c>
      <c r="C365" s="216" t="s">
        <v>13294</v>
      </c>
      <c r="E365" s="218">
        <v>41947</v>
      </c>
      <c r="F365" s="218">
        <v>41948</v>
      </c>
      <c r="G365" s="213" t="s">
        <v>13295</v>
      </c>
      <c r="K365" s="213" t="s">
        <v>13295</v>
      </c>
      <c r="L365" s="213" t="s">
        <v>469</v>
      </c>
      <c r="O365" s="213" t="s">
        <v>13295</v>
      </c>
      <c r="S365" s="213" t="s">
        <v>13296</v>
      </c>
    </row>
    <row r="366" spans="1:74" ht="26" x14ac:dyDescent="0.15">
      <c r="A366" s="215" t="s">
        <v>13297</v>
      </c>
      <c r="B366" s="215" t="s">
        <v>13298</v>
      </c>
      <c r="C366" s="216" t="s">
        <v>13299</v>
      </c>
      <c r="E366" s="218">
        <v>41947</v>
      </c>
      <c r="F366" s="218">
        <v>41948</v>
      </c>
      <c r="G366" s="213" t="s">
        <v>13295</v>
      </c>
      <c r="K366" s="213" t="s">
        <v>13295</v>
      </c>
      <c r="L366" s="213" t="s">
        <v>469</v>
      </c>
      <c r="O366" s="213" t="s">
        <v>13295</v>
      </c>
      <c r="S366" s="213" t="s">
        <v>13296</v>
      </c>
    </row>
    <row r="367" spans="1:74" ht="65" x14ac:dyDescent="0.15">
      <c r="A367" s="217" t="s">
        <v>13319</v>
      </c>
      <c r="B367" s="217" t="s">
        <v>13320</v>
      </c>
      <c r="C367" s="222" t="s">
        <v>13317</v>
      </c>
      <c r="D367" s="222"/>
      <c r="E367" s="218">
        <v>41949</v>
      </c>
      <c r="F367" s="218">
        <v>41956</v>
      </c>
      <c r="G367" s="214"/>
      <c r="H367" s="214"/>
      <c r="I367" s="214"/>
      <c r="J367" s="214"/>
      <c r="K367" s="214"/>
      <c r="L367" s="214"/>
      <c r="M367" s="214"/>
      <c r="N367" s="214" t="s">
        <v>12696</v>
      </c>
      <c r="O367" s="214" t="s">
        <v>13318</v>
      </c>
      <c r="P367" s="214"/>
      <c r="Q367" s="214"/>
      <c r="R367" s="214"/>
      <c r="S367" s="214"/>
      <c r="T367" s="214"/>
      <c r="U367" s="214"/>
      <c r="V367" s="214"/>
      <c r="W367" s="214"/>
      <c r="X367" s="214"/>
      <c r="Y367" s="214"/>
      <c r="Z367" s="214"/>
      <c r="AA367" s="214" t="s">
        <v>12698</v>
      </c>
      <c r="AB367" s="214" t="s">
        <v>12699</v>
      </c>
      <c r="AC367" s="214"/>
      <c r="AD367" s="214"/>
      <c r="AE367" s="214"/>
      <c r="AF367" s="214"/>
      <c r="AG367" s="214"/>
      <c r="AH367" s="214"/>
      <c r="AI367" s="214"/>
      <c r="AJ367" s="214"/>
      <c r="AK367" s="214"/>
      <c r="AL367" s="214"/>
      <c r="AM367" s="214"/>
      <c r="AN367" s="214"/>
      <c r="AO367" s="214"/>
      <c r="AP367" s="214"/>
      <c r="AQ367" s="214"/>
      <c r="AR367" s="214"/>
    </row>
    <row r="368" spans="1:74" ht="78" x14ac:dyDescent="0.15">
      <c r="A368" s="217" t="s">
        <v>13338</v>
      </c>
      <c r="B368" s="217" t="s">
        <v>9886</v>
      </c>
      <c r="C368" s="222" t="s">
        <v>13339</v>
      </c>
      <c r="E368" s="218">
        <v>41954</v>
      </c>
      <c r="F368" s="218">
        <v>41956</v>
      </c>
      <c r="G368" s="336" t="s">
        <v>9893</v>
      </c>
      <c r="H368" s="336"/>
      <c r="I368" s="336"/>
      <c r="J368" s="336"/>
      <c r="K368" s="214"/>
      <c r="L368" s="214"/>
      <c r="M368" s="214"/>
      <c r="N368" s="222"/>
      <c r="O368" s="336" t="s">
        <v>9894</v>
      </c>
      <c r="P368" s="214"/>
      <c r="Q368" s="214"/>
      <c r="R368" s="214"/>
      <c r="S368" s="270"/>
      <c r="T368" s="214"/>
      <c r="U368" s="214"/>
      <c r="V368" s="214"/>
      <c r="W368" s="214"/>
      <c r="X368" s="214"/>
      <c r="Y368" s="214"/>
      <c r="Z368" s="270"/>
      <c r="AA368" s="336" t="s">
        <v>10354</v>
      </c>
      <c r="AB368" s="336" t="s">
        <v>9895</v>
      </c>
      <c r="AC368" s="336"/>
      <c r="AD368" s="336"/>
      <c r="AE368" s="214"/>
      <c r="AF368" s="214"/>
      <c r="AG368" s="214"/>
      <c r="AH368" s="214"/>
      <c r="AI368" s="214"/>
      <c r="AJ368" s="214"/>
      <c r="AK368" s="214"/>
      <c r="AL368" s="214"/>
      <c r="AM368" s="214"/>
      <c r="AN368" s="214"/>
      <c r="AO368" s="214"/>
      <c r="AP368" s="214"/>
      <c r="AQ368" s="214"/>
      <c r="AR368" s="214"/>
      <c r="AS368" s="214"/>
      <c r="AT368" s="214"/>
      <c r="AU368" s="214"/>
      <c r="AV368" s="214"/>
      <c r="AW368" s="214"/>
      <c r="AX368" s="214"/>
      <c r="AY368" s="214"/>
      <c r="AZ368" s="214"/>
      <c r="BA368" s="214"/>
      <c r="BB368" s="214"/>
      <c r="BC368" s="214"/>
      <c r="BD368" s="214"/>
      <c r="BE368" s="214"/>
      <c r="BF368" s="214"/>
      <c r="BG368" s="214"/>
      <c r="BH368" s="222"/>
      <c r="BI368" s="214"/>
      <c r="BJ368" s="214"/>
      <c r="BK368" s="214"/>
      <c r="BL368" s="270"/>
      <c r="BM368" s="270"/>
      <c r="BN368" s="270"/>
      <c r="BO368" s="270"/>
      <c r="BP368" s="214"/>
      <c r="BQ368" s="270" t="s">
        <v>6952</v>
      </c>
      <c r="BR368" s="336" t="s">
        <v>9896</v>
      </c>
      <c r="BS368" s="336" t="s">
        <v>9897</v>
      </c>
      <c r="BT368" s="336" t="s">
        <v>9898</v>
      </c>
      <c r="BU368" s="214"/>
      <c r="BV368" s="336" t="s">
        <v>9899</v>
      </c>
    </row>
    <row r="369" spans="1:74" ht="65" x14ac:dyDescent="0.15">
      <c r="A369" s="217" t="s">
        <v>13351</v>
      </c>
      <c r="B369" s="217" t="s">
        <v>9717</v>
      </c>
      <c r="C369" s="222" t="s">
        <v>13352</v>
      </c>
      <c r="E369" s="218">
        <v>41954</v>
      </c>
      <c r="F369" s="218">
        <v>41956</v>
      </c>
      <c r="G369" s="336" t="s">
        <v>9893</v>
      </c>
      <c r="H369" s="336"/>
      <c r="I369" s="336"/>
      <c r="J369" s="336"/>
      <c r="K369" s="214"/>
      <c r="L369" s="214"/>
      <c r="M369" s="214"/>
      <c r="N369" s="222"/>
      <c r="O369" s="336" t="s">
        <v>10026</v>
      </c>
      <c r="P369" s="214"/>
      <c r="Q369" s="214"/>
      <c r="R369" s="214"/>
      <c r="S369" s="270"/>
      <c r="T369" s="214"/>
      <c r="U369" s="214"/>
      <c r="V369" s="214"/>
      <c r="W369" s="214"/>
      <c r="X369" s="214"/>
      <c r="Y369" s="214"/>
      <c r="Z369" s="270"/>
      <c r="AA369" s="336" t="s">
        <v>10027</v>
      </c>
      <c r="AB369" s="336" t="s">
        <v>10458</v>
      </c>
      <c r="AC369" s="336"/>
      <c r="AD369" s="336"/>
      <c r="AE369" s="214"/>
      <c r="AF369" s="214"/>
      <c r="AG369" s="214"/>
      <c r="AH369" s="214"/>
      <c r="AI369" s="214"/>
      <c r="AJ369" s="214"/>
      <c r="AK369" s="214"/>
      <c r="AL369" s="214"/>
      <c r="AM369" s="214"/>
      <c r="AN369" s="214"/>
      <c r="AO369" s="214"/>
      <c r="AP369" s="214"/>
      <c r="AQ369" s="214"/>
      <c r="AR369" s="214"/>
      <c r="AS369" s="214"/>
      <c r="AT369" s="214"/>
      <c r="AU369" s="214"/>
      <c r="AV369" s="214"/>
      <c r="AW369" s="214"/>
      <c r="AX369" s="214"/>
      <c r="AY369" s="214"/>
      <c r="AZ369" s="214"/>
      <c r="BA369" s="214"/>
      <c r="BB369" s="214"/>
      <c r="BC369" s="214"/>
      <c r="BD369" s="214"/>
      <c r="BE369" s="214"/>
      <c r="BF369" s="214"/>
      <c r="BG369" s="214"/>
      <c r="BH369" s="222"/>
      <c r="BI369" s="214"/>
      <c r="BJ369" s="214"/>
      <c r="BK369" s="214"/>
      <c r="BL369" s="270"/>
      <c r="BM369" s="270"/>
      <c r="BN369" s="270"/>
      <c r="BO369" s="270"/>
      <c r="BP369" s="214"/>
      <c r="BQ369" s="270" t="s">
        <v>6952</v>
      </c>
      <c r="BR369" s="336" t="s">
        <v>10029</v>
      </c>
      <c r="BS369" s="336" t="s">
        <v>9897</v>
      </c>
      <c r="BT369" s="336" t="s">
        <v>9898</v>
      </c>
      <c r="BU369" s="214"/>
      <c r="BV369" s="336" t="s">
        <v>9899</v>
      </c>
    </row>
    <row r="370" spans="1:74" ht="39" x14ac:dyDescent="0.15">
      <c r="A370" s="217" t="s">
        <v>13359</v>
      </c>
      <c r="B370" s="217" t="s">
        <v>13360</v>
      </c>
      <c r="C370" s="216" t="s">
        <v>13361</v>
      </c>
      <c r="D370" s="216" t="s">
        <v>11854</v>
      </c>
      <c r="E370" s="218">
        <v>41956</v>
      </c>
      <c r="F370" s="218">
        <v>42017</v>
      </c>
      <c r="G370" s="213" t="s">
        <v>10378</v>
      </c>
      <c r="K370" s="213" t="s">
        <v>11528</v>
      </c>
      <c r="L370" s="213" t="s">
        <v>469</v>
      </c>
      <c r="O370" s="213" t="s">
        <v>1136</v>
      </c>
      <c r="S370" s="213" t="s">
        <v>13665</v>
      </c>
    </row>
    <row r="371" spans="1:74" ht="39" x14ac:dyDescent="0.15">
      <c r="A371" s="217" t="s">
        <v>13375</v>
      </c>
      <c r="B371" s="217" t="s">
        <v>13376</v>
      </c>
      <c r="C371" s="216" t="s">
        <v>13377</v>
      </c>
      <c r="D371" s="216" t="s">
        <v>11854</v>
      </c>
      <c r="E371" s="218">
        <v>41957</v>
      </c>
      <c r="F371" s="218">
        <v>42017</v>
      </c>
      <c r="G371" s="213" t="s">
        <v>10378</v>
      </c>
      <c r="K371" s="213" t="s">
        <v>11528</v>
      </c>
      <c r="L371" s="213" t="s">
        <v>469</v>
      </c>
      <c r="O371" s="213" t="s">
        <v>1136</v>
      </c>
      <c r="S371" s="213" t="s">
        <v>13665</v>
      </c>
      <c r="AA371" s="213" t="s">
        <v>13668</v>
      </c>
      <c r="AP371" s="213" t="s">
        <v>13666</v>
      </c>
      <c r="AQ371" s="213" t="s">
        <v>13667</v>
      </c>
    </row>
    <row r="372" spans="1:74" ht="26" x14ac:dyDescent="0.15">
      <c r="A372" s="217" t="s">
        <v>13378</v>
      </c>
      <c r="B372" s="217" t="s">
        <v>13379</v>
      </c>
      <c r="C372" s="216" t="s">
        <v>13380</v>
      </c>
      <c r="D372" s="216" t="s">
        <v>11854</v>
      </c>
      <c r="E372" s="218">
        <v>41957</v>
      </c>
      <c r="F372" s="218">
        <v>42045</v>
      </c>
      <c r="G372" s="213" t="s">
        <v>10378</v>
      </c>
      <c r="K372" s="213" t="s">
        <v>13381</v>
      </c>
      <c r="L372" s="213" t="s">
        <v>469</v>
      </c>
      <c r="O372" s="213" t="s">
        <v>1136</v>
      </c>
      <c r="S372" s="213" t="s">
        <v>13665</v>
      </c>
    </row>
    <row r="373" spans="1:74" ht="208" x14ac:dyDescent="0.15">
      <c r="A373" s="217" t="s">
        <v>13971</v>
      </c>
      <c r="B373" s="217" t="s">
        <v>16457</v>
      </c>
      <c r="C373" s="216" t="s">
        <v>16458</v>
      </c>
      <c r="D373" s="216" t="s">
        <v>12618</v>
      </c>
      <c r="E373" s="218">
        <v>41962</v>
      </c>
      <c r="F373" s="218">
        <v>42710</v>
      </c>
      <c r="K373" s="213" t="s">
        <v>14845</v>
      </c>
      <c r="Q373" s="213" t="s">
        <v>14846</v>
      </c>
      <c r="S373" s="213" t="s">
        <v>14847</v>
      </c>
      <c r="AU373" s="213" t="s">
        <v>14848</v>
      </c>
      <c r="AW373" s="213" t="s">
        <v>14849</v>
      </c>
      <c r="AX373" s="213" t="s">
        <v>14850</v>
      </c>
      <c r="AY373" s="213" t="s">
        <v>13412</v>
      </c>
    </row>
    <row r="374" spans="1:74" ht="26" x14ac:dyDescent="0.15">
      <c r="A374" s="217" t="s">
        <v>13481</v>
      </c>
      <c r="B374" s="217" t="s">
        <v>13482</v>
      </c>
      <c r="C374" s="222" t="s">
        <v>13483</v>
      </c>
      <c r="E374" s="218">
        <v>41981</v>
      </c>
      <c r="F374" s="218">
        <v>41989</v>
      </c>
      <c r="G374" s="213" t="s">
        <v>11316</v>
      </c>
      <c r="L374" s="213" t="s">
        <v>469</v>
      </c>
      <c r="M374" s="213" t="s">
        <v>11484</v>
      </c>
      <c r="O374" s="213" t="s">
        <v>1077</v>
      </c>
    </row>
    <row r="375" spans="1:74" ht="26" x14ac:dyDescent="0.15">
      <c r="A375" s="217" t="s">
        <v>13496</v>
      </c>
      <c r="B375" s="217" t="s">
        <v>13497</v>
      </c>
      <c r="C375" s="222" t="s">
        <v>13498</v>
      </c>
      <c r="D375" s="218"/>
      <c r="E375" s="218">
        <v>41983</v>
      </c>
      <c r="F375" s="218">
        <v>41989</v>
      </c>
      <c r="G375" s="214" t="s">
        <v>589</v>
      </c>
      <c r="H375" s="214"/>
      <c r="I375" s="214"/>
      <c r="J375" s="214"/>
      <c r="K375" s="214" t="s">
        <v>496</v>
      </c>
      <c r="L375" s="214" t="s">
        <v>469</v>
      </c>
      <c r="M375" s="214"/>
      <c r="N375" s="222"/>
      <c r="O375" s="214" t="s">
        <v>671</v>
      </c>
      <c r="P375" s="214"/>
      <c r="Q375" s="214"/>
      <c r="R375" s="214"/>
      <c r="S375" s="214" t="s">
        <v>708</v>
      </c>
      <c r="T375" s="214"/>
      <c r="U375" s="214"/>
      <c r="V375" s="214"/>
      <c r="W375" s="214"/>
      <c r="X375" s="214"/>
      <c r="Y375" s="214"/>
      <c r="Z375" s="214"/>
      <c r="AA375" s="214"/>
      <c r="AB375" s="214"/>
      <c r="AC375" s="214"/>
      <c r="AD375" s="214"/>
      <c r="AE375" s="214"/>
      <c r="AF375" s="214"/>
      <c r="AG375" s="214"/>
      <c r="AH375" s="214" t="s">
        <v>6249</v>
      </c>
      <c r="AI375" s="214" t="s">
        <v>5546</v>
      </c>
      <c r="AJ375" s="214"/>
      <c r="AK375" s="214"/>
      <c r="AL375" s="214"/>
      <c r="AM375" s="214"/>
      <c r="AN375" s="214"/>
      <c r="AO375" s="214"/>
      <c r="AP375" s="214"/>
      <c r="AQ375" s="214"/>
      <c r="AR375" s="214"/>
      <c r="AS375" s="214"/>
      <c r="AT375" s="214"/>
      <c r="AU375" s="214"/>
      <c r="AV375" s="214"/>
      <c r="AW375" s="214"/>
    </row>
    <row r="376" spans="1:74" ht="39" x14ac:dyDescent="0.15">
      <c r="A376" s="217" t="s">
        <v>13537</v>
      </c>
      <c r="B376" s="217" t="s">
        <v>13538</v>
      </c>
      <c r="C376" s="222" t="s">
        <v>13536</v>
      </c>
      <c r="D376" s="222" t="s">
        <v>16322</v>
      </c>
      <c r="E376" s="218">
        <v>41989</v>
      </c>
      <c r="F376" s="218">
        <v>42803</v>
      </c>
      <c r="G376" s="214" t="s">
        <v>509</v>
      </c>
      <c r="H376" s="214"/>
      <c r="I376" s="214"/>
      <c r="J376" s="214"/>
      <c r="K376" s="214" t="s">
        <v>467</v>
      </c>
      <c r="L376" s="214" t="s">
        <v>469</v>
      </c>
      <c r="M376" s="214"/>
      <c r="N376" s="214"/>
      <c r="O376" s="214" t="s">
        <v>507</v>
      </c>
      <c r="P376" s="214"/>
      <c r="Q376" s="214"/>
      <c r="R376" s="214"/>
      <c r="S376" s="214" t="s">
        <v>8495</v>
      </c>
      <c r="U376" s="214" t="s">
        <v>17053</v>
      </c>
      <c r="V376" s="214"/>
      <c r="W376" s="214"/>
      <c r="X376" s="214"/>
      <c r="Y376" s="214"/>
      <c r="Z376" s="214"/>
      <c r="AA376" s="214"/>
      <c r="AB376" s="214"/>
      <c r="AC376" s="214"/>
      <c r="AD376" s="214"/>
      <c r="AE376" s="214"/>
      <c r="AF376" s="214"/>
      <c r="AG376" s="214"/>
      <c r="AH376" s="214"/>
      <c r="AI376" s="214"/>
      <c r="AK376" s="214" t="s">
        <v>17054</v>
      </c>
      <c r="AL376" s="214"/>
      <c r="AM376" s="214"/>
      <c r="AN376" s="214"/>
      <c r="AO376" s="214"/>
      <c r="AP376" s="214"/>
      <c r="AQ376" s="214"/>
      <c r="AR376" s="214"/>
      <c r="AS376" s="214"/>
      <c r="AT376" s="214"/>
    </row>
    <row r="377" spans="1:74" ht="39" x14ac:dyDescent="0.15">
      <c r="A377" s="217" t="s">
        <v>13539</v>
      </c>
      <c r="B377" s="217" t="s">
        <v>13540</v>
      </c>
      <c r="C377" s="222" t="s">
        <v>13541</v>
      </c>
      <c r="D377" s="222" t="s">
        <v>16322</v>
      </c>
      <c r="E377" s="218">
        <v>41989</v>
      </c>
      <c r="F377" s="218">
        <v>42800</v>
      </c>
      <c r="G377" s="214" t="s">
        <v>509</v>
      </c>
      <c r="H377" s="214"/>
      <c r="I377" s="214"/>
      <c r="J377" s="214"/>
      <c r="K377" s="214" t="s">
        <v>467</v>
      </c>
      <c r="L377" s="214" t="s">
        <v>469</v>
      </c>
      <c r="M377" s="214"/>
      <c r="N377" s="214"/>
      <c r="O377" s="214" t="s">
        <v>507</v>
      </c>
      <c r="P377" s="214"/>
      <c r="Q377" s="214"/>
      <c r="R377" s="214"/>
      <c r="S377" s="214" t="s">
        <v>8495</v>
      </c>
      <c r="U377" s="214" t="s">
        <v>17053</v>
      </c>
      <c r="V377" s="214"/>
      <c r="W377" s="214"/>
      <c r="X377" s="214"/>
      <c r="Y377" s="214"/>
      <c r="Z377" s="214"/>
      <c r="AA377" s="214"/>
      <c r="AB377" s="214"/>
      <c r="AC377" s="214"/>
      <c r="AD377" s="214"/>
      <c r="AE377" s="214"/>
      <c r="AF377" s="214"/>
      <c r="AG377" s="214"/>
      <c r="AH377" s="214"/>
      <c r="AI377" s="214"/>
      <c r="AK377" s="214" t="s">
        <v>17054</v>
      </c>
      <c r="AL377" s="214"/>
      <c r="AM377" s="214"/>
      <c r="AN377" s="214"/>
      <c r="AO377" s="214"/>
      <c r="AP377" s="214"/>
    </row>
    <row r="378" spans="1:74" ht="39" x14ac:dyDescent="0.15">
      <c r="A378" s="217" t="s">
        <v>13557</v>
      </c>
      <c r="B378" s="217" t="s">
        <v>13558</v>
      </c>
      <c r="C378" s="222" t="s">
        <v>13559</v>
      </c>
      <c r="D378" s="222" t="s">
        <v>16322</v>
      </c>
      <c r="E378" s="218">
        <v>41991</v>
      </c>
      <c r="F378" s="218">
        <v>42793</v>
      </c>
      <c r="G378" s="214" t="s">
        <v>509</v>
      </c>
      <c r="H378" s="214"/>
      <c r="I378" s="214"/>
      <c r="J378" s="214"/>
      <c r="K378" s="214" t="s">
        <v>467</v>
      </c>
      <c r="L378" s="214" t="s">
        <v>469</v>
      </c>
      <c r="M378" s="214"/>
      <c r="N378" s="214"/>
      <c r="O378" s="214" t="s">
        <v>507</v>
      </c>
      <c r="P378" s="214"/>
      <c r="Q378" s="214"/>
      <c r="R378" s="214"/>
      <c r="S378" s="214" t="s">
        <v>8495</v>
      </c>
      <c r="U378" s="214" t="s">
        <v>17016</v>
      </c>
      <c r="V378" s="214"/>
      <c r="W378" s="214"/>
      <c r="X378" s="214"/>
      <c r="Y378" s="214"/>
      <c r="Z378" s="214"/>
      <c r="AA378" s="214"/>
      <c r="AB378" s="214"/>
      <c r="AC378" s="214"/>
      <c r="AD378" s="214"/>
      <c r="AE378" s="214"/>
      <c r="AF378" s="214"/>
      <c r="AG378" s="214"/>
      <c r="AH378" s="214"/>
      <c r="AI378" s="214"/>
      <c r="AK378" s="214" t="s">
        <v>17017</v>
      </c>
      <c r="AL378" s="214"/>
      <c r="AM378" s="214"/>
      <c r="AN378" s="214"/>
      <c r="AO378" s="214"/>
      <c r="AP378" s="214"/>
    </row>
    <row r="379" spans="1:74" ht="39" x14ac:dyDescent="0.15">
      <c r="A379" s="217" t="s">
        <v>13579</v>
      </c>
      <c r="B379" s="217" t="s">
        <v>13580</v>
      </c>
      <c r="C379" s="222" t="s">
        <v>13581</v>
      </c>
      <c r="D379" s="222" t="s">
        <v>11854</v>
      </c>
      <c r="E379" s="218">
        <v>41994</v>
      </c>
      <c r="F379" s="218">
        <v>42872</v>
      </c>
      <c r="G379" s="214" t="s">
        <v>509</v>
      </c>
      <c r="H379" s="214"/>
      <c r="I379" s="214"/>
      <c r="J379" s="214"/>
      <c r="K379" s="214" t="s">
        <v>467</v>
      </c>
      <c r="L379" s="214" t="s">
        <v>469</v>
      </c>
      <c r="M379" s="214"/>
      <c r="N379" s="214"/>
      <c r="O379" s="214" t="s">
        <v>507</v>
      </c>
      <c r="P379" s="214"/>
      <c r="Q379" s="214"/>
      <c r="R379" s="214"/>
      <c r="S379" s="214" t="s">
        <v>8495</v>
      </c>
      <c r="U379" s="214" t="s">
        <v>17016</v>
      </c>
      <c r="V379" s="214"/>
      <c r="W379" s="214"/>
      <c r="X379" s="214"/>
      <c r="Y379" s="214"/>
      <c r="Z379" s="214"/>
      <c r="AA379" s="214"/>
      <c r="AB379" s="214"/>
      <c r="AC379" s="214"/>
      <c r="AD379" s="214"/>
      <c r="AE379" s="214"/>
      <c r="AF379" s="214"/>
      <c r="AG379" s="214"/>
      <c r="AH379" s="214"/>
      <c r="AI379" s="214"/>
      <c r="AK379" s="214" t="s">
        <v>17017</v>
      </c>
      <c r="AL379" s="214"/>
      <c r="AM379" s="214"/>
      <c r="AN379" s="214"/>
      <c r="AO379" s="214"/>
      <c r="AP379" s="214"/>
    </row>
    <row r="380" spans="1:74" ht="26" x14ac:dyDescent="0.15">
      <c r="A380" s="217" t="s">
        <v>13713</v>
      </c>
      <c r="B380" s="217" t="s">
        <v>13714</v>
      </c>
      <c r="C380" s="216" t="s">
        <v>13715</v>
      </c>
      <c r="E380" s="218">
        <v>42026</v>
      </c>
      <c r="F380" s="218">
        <v>42030</v>
      </c>
      <c r="G380" s="214" t="s">
        <v>451</v>
      </c>
      <c r="H380" s="214"/>
      <c r="I380" s="214"/>
      <c r="J380" s="214"/>
      <c r="K380" s="213" t="s">
        <v>13716</v>
      </c>
      <c r="L380" s="213" t="s">
        <v>469</v>
      </c>
      <c r="O380" s="213" t="s">
        <v>13717</v>
      </c>
      <c r="AM380" s="213" t="s">
        <v>13718</v>
      </c>
    </row>
    <row r="381" spans="1:74" ht="39" x14ac:dyDescent="0.15">
      <c r="A381" s="217" t="s">
        <v>13722</v>
      </c>
      <c r="B381" s="217" t="s">
        <v>13723</v>
      </c>
      <c r="C381" s="216" t="s">
        <v>13726</v>
      </c>
      <c r="E381" s="218">
        <v>42027</v>
      </c>
      <c r="F381" s="218">
        <v>42038</v>
      </c>
      <c r="G381" s="214" t="s">
        <v>13724</v>
      </c>
      <c r="H381" s="214"/>
      <c r="I381" s="214"/>
      <c r="J381" s="214"/>
      <c r="K381" s="213" t="s">
        <v>13725</v>
      </c>
      <c r="L381" s="213" t="s">
        <v>469</v>
      </c>
      <c r="O381" s="213" t="s">
        <v>13717</v>
      </c>
      <c r="AM381" s="213" t="s">
        <v>13718</v>
      </c>
    </row>
    <row r="382" spans="1:74" ht="39" x14ac:dyDescent="0.15">
      <c r="A382" s="217" t="s">
        <v>13727</v>
      </c>
      <c r="B382" s="217" t="s">
        <v>13728</v>
      </c>
      <c r="C382" s="216" t="s">
        <v>13729</v>
      </c>
      <c r="E382" s="218">
        <v>42032</v>
      </c>
      <c r="F382" s="218">
        <v>42038</v>
      </c>
      <c r="G382" s="213" t="s">
        <v>10378</v>
      </c>
      <c r="K382" s="213" t="s">
        <v>11528</v>
      </c>
      <c r="L382" s="213" t="s">
        <v>469</v>
      </c>
      <c r="O382" s="213" t="s">
        <v>1136</v>
      </c>
      <c r="S382" s="213" t="s">
        <v>13665</v>
      </c>
    </row>
    <row r="383" spans="1:74" ht="26" x14ac:dyDescent="0.15">
      <c r="A383" s="217" t="s">
        <v>13787</v>
      </c>
      <c r="B383" s="217" t="s">
        <v>13788</v>
      </c>
      <c r="C383" s="216" t="s">
        <v>13789</v>
      </c>
      <c r="E383" s="218">
        <v>42038</v>
      </c>
      <c r="F383" s="218">
        <v>42041</v>
      </c>
      <c r="G383" s="214" t="s">
        <v>451</v>
      </c>
      <c r="H383" s="214"/>
      <c r="I383" s="214"/>
      <c r="J383" s="214"/>
      <c r="K383" s="213" t="s">
        <v>13725</v>
      </c>
      <c r="L383" s="213" t="s">
        <v>469</v>
      </c>
      <c r="O383" s="213" t="s">
        <v>13717</v>
      </c>
      <c r="AM383" s="213" t="s">
        <v>13718</v>
      </c>
    </row>
    <row r="384" spans="1:74" ht="26" x14ac:dyDescent="0.15">
      <c r="A384" s="217" t="s">
        <v>13797</v>
      </c>
      <c r="B384" s="217" t="s">
        <v>13798</v>
      </c>
      <c r="C384" s="216" t="s">
        <v>13799</v>
      </c>
      <c r="E384" s="218">
        <v>42038</v>
      </c>
      <c r="F384" s="218">
        <v>42041</v>
      </c>
      <c r="G384" s="214" t="s">
        <v>451</v>
      </c>
      <c r="H384" s="214"/>
      <c r="I384" s="214"/>
      <c r="J384" s="214"/>
      <c r="K384" s="213" t="s">
        <v>13725</v>
      </c>
      <c r="L384" s="213" t="s">
        <v>469</v>
      </c>
      <c r="O384" s="213" t="s">
        <v>13717</v>
      </c>
      <c r="AM384" s="213" t="s">
        <v>13718</v>
      </c>
    </row>
    <row r="385" spans="1:84" ht="39" x14ac:dyDescent="0.15">
      <c r="A385" s="217" t="s">
        <v>13828</v>
      </c>
      <c r="B385" s="217" t="s">
        <v>13829</v>
      </c>
      <c r="C385" s="216" t="s">
        <v>13830</v>
      </c>
      <c r="E385" s="218">
        <v>42045</v>
      </c>
      <c r="F385" s="218">
        <v>42046</v>
      </c>
      <c r="G385" s="213" t="s">
        <v>10378</v>
      </c>
      <c r="K385" s="213" t="s">
        <v>11528</v>
      </c>
      <c r="L385" s="213" t="s">
        <v>469</v>
      </c>
      <c r="O385" s="213" t="s">
        <v>1136</v>
      </c>
      <c r="S385" s="213" t="s">
        <v>13665</v>
      </c>
    </row>
    <row r="386" spans="1:84" ht="26" x14ac:dyDescent="0.15">
      <c r="A386" s="217" t="s">
        <v>13835</v>
      </c>
      <c r="B386" s="217" t="s">
        <v>13836</v>
      </c>
      <c r="C386" s="222" t="s">
        <v>13837</v>
      </c>
      <c r="E386" s="218">
        <v>42046</v>
      </c>
      <c r="F386" s="218">
        <v>42052</v>
      </c>
      <c r="G386" s="213" t="s">
        <v>11316</v>
      </c>
      <c r="L386" s="213" t="s">
        <v>469</v>
      </c>
      <c r="M386" s="213" t="s">
        <v>11484</v>
      </c>
      <c r="O386" s="213" t="s">
        <v>1077</v>
      </c>
    </row>
    <row r="387" spans="1:84" ht="26" x14ac:dyDescent="0.15">
      <c r="A387" s="217" t="s">
        <v>13841</v>
      </c>
      <c r="B387" s="217" t="s">
        <v>13842</v>
      </c>
      <c r="C387" s="222" t="s">
        <v>13843</v>
      </c>
      <c r="E387" s="218">
        <v>42046</v>
      </c>
      <c r="F387" s="218">
        <v>42052</v>
      </c>
      <c r="G387" s="213" t="s">
        <v>11316</v>
      </c>
      <c r="L387" s="213" t="s">
        <v>469</v>
      </c>
      <c r="M387" s="213" t="s">
        <v>11484</v>
      </c>
      <c r="O387" s="213" t="s">
        <v>1077</v>
      </c>
    </row>
    <row r="388" spans="1:84" ht="39" x14ac:dyDescent="0.15">
      <c r="A388" s="217" t="s">
        <v>13844</v>
      </c>
      <c r="B388" s="217" t="s">
        <v>13845</v>
      </c>
      <c r="C388" s="216" t="s">
        <v>13846</v>
      </c>
      <c r="E388" s="218">
        <v>42046</v>
      </c>
      <c r="F388" s="218">
        <v>42052</v>
      </c>
      <c r="G388" s="213" t="s">
        <v>10378</v>
      </c>
      <c r="K388" s="213" t="s">
        <v>11528</v>
      </c>
      <c r="L388" s="213" t="s">
        <v>469</v>
      </c>
      <c r="O388" s="213" t="s">
        <v>1136</v>
      </c>
    </row>
    <row r="389" spans="1:84" ht="26" x14ac:dyDescent="0.15">
      <c r="A389" s="217" t="s">
        <v>13870</v>
      </c>
      <c r="B389" s="217" t="s">
        <v>13871</v>
      </c>
      <c r="C389" s="216" t="s">
        <v>13872</v>
      </c>
      <c r="E389" s="218">
        <v>42053</v>
      </c>
      <c r="F389" s="218">
        <v>42055</v>
      </c>
      <c r="G389" s="214" t="s">
        <v>451</v>
      </c>
      <c r="H389" s="214"/>
      <c r="I389" s="214"/>
      <c r="J389" s="214"/>
      <c r="K389" s="213" t="s">
        <v>13725</v>
      </c>
      <c r="L389" s="213" t="s">
        <v>469</v>
      </c>
      <c r="O389" s="213" t="s">
        <v>13717</v>
      </c>
      <c r="AM389" s="213" t="s">
        <v>13718</v>
      </c>
    </row>
    <row r="390" spans="1:84" ht="13" x14ac:dyDescent="0.15">
      <c r="A390" s="217" t="s">
        <v>13875</v>
      </c>
      <c r="B390" s="217" t="s">
        <v>9544</v>
      </c>
      <c r="C390" s="216" t="s">
        <v>13876</v>
      </c>
      <c r="E390" s="218">
        <v>42059</v>
      </c>
      <c r="F390" s="218">
        <v>42060</v>
      </c>
      <c r="G390" s="213" t="s">
        <v>589</v>
      </c>
      <c r="K390" s="213" t="s">
        <v>452</v>
      </c>
      <c r="L390" s="213" t="s">
        <v>469</v>
      </c>
      <c r="O390" s="213" t="s">
        <v>10402</v>
      </c>
    </row>
    <row r="391" spans="1:84" ht="13" x14ac:dyDescent="0.15">
      <c r="A391" s="217" t="s">
        <v>13877</v>
      </c>
      <c r="B391" s="217" t="s">
        <v>9544</v>
      </c>
      <c r="C391" s="216" t="s">
        <v>13878</v>
      </c>
      <c r="E391" s="218">
        <v>42059</v>
      </c>
      <c r="F391" s="218">
        <v>42060</v>
      </c>
      <c r="G391" s="213" t="s">
        <v>589</v>
      </c>
      <c r="K391" s="213" t="s">
        <v>452</v>
      </c>
      <c r="L391" s="213" t="s">
        <v>469</v>
      </c>
      <c r="O391" s="213" t="s">
        <v>10402</v>
      </c>
    </row>
    <row r="392" spans="1:84" ht="26" x14ac:dyDescent="0.15">
      <c r="A392" s="217" t="s">
        <v>13880</v>
      </c>
      <c r="B392" s="217" t="s">
        <v>13881</v>
      </c>
      <c r="C392" s="222" t="s">
        <v>13879</v>
      </c>
      <c r="D392" s="222"/>
      <c r="E392" s="218">
        <v>42059</v>
      </c>
      <c r="F392" s="218">
        <v>42060</v>
      </c>
      <c r="G392" s="214" t="s">
        <v>589</v>
      </c>
      <c r="H392" s="214"/>
      <c r="I392" s="214"/>
      <c r="J392" s="214"/>
      <c r="K392" s="214" t="s">
        <v>496</v>
      </c>
      <c r="L392" s="214" t="s">
        <v>469</v>
      </c>
      <c r="M392" s="214"/>
      <c r="N392" s="222"/>
      <c r="O392" s="214" t="s">
        <v>671</v>
      </c>
      <c r="P392" s="214"/>
      <c r="Q392" s="214"/>
      <c r="R392" s="214"/>
      <c r="S392" s="214" t="s">
        <v>13296</v>
      </c>
      <c r="T392" s="214"/>
      <c r="U392" s="214"/>
      <c r="V392" s="214"/>
      <c r="W392" s="214"/>
      <c r="X392" s="214"/>
      <c r="Y392" s="214"/>
      <c r="Z392" s="214"/>
      <c r="AA392" s="214"/>
      <c r="AB392" s="214"/>
      <c r="AC392" s="214"/>
      <c r="AD392" s="214"/>
      <c r="AE392" s="214"/>
      <c r="AF392" s="214"/>
      <c r="AG392" s="214"/>
      <c r="AH392" s="217" t="s">
        <v>13882</v>
      </c>
      <c r="AI392" s="214" t="s">
        <v>13883</v>
      </c>
      <c r="AJ392" s="214"/>
      <c r="AK392" s="214"/>
      <c r="AL392" s="214"/>
      <c r="AM392" s="214"/>
      <c r="AN392" s="214"/>
      <c r="AO392" s="214"/>
      <c r="AP392" s="214"/>
      <c r="AQ392" s="214"/>
      <c r="AR392" s="214"/>
      <c r="AS392" s="214"/>
      <c r="AT392" s="214"/>
      <c r="AU392" s="214"/>
      <c r="AV392" s="214"/>
      <c r="AW392" s="214"/>
      <c r="AX392" s="214"/>
      <c r="AY392" s="214"/>
      <c r="AZ392" s="214"/>
      <c r="BA392" s="214"/>
      <c r="BB392" s="214"/>
      <c r="BC392" s="214"/>
      <c r="BD392" s="214"/>
      <c r="BE392" s="214"/>
      <c r="BF392" s="214"/>
      <c r="BG392" s="214"/>
      <c r="BH392" s="214"/>
      <c r="BI392" s="214"/>
      <c r="BJ392" s="214"/>
      <c r="BK392" s="214"/>
      <c r="BL392" s="214"/>
      <c r="BM392" s="222"/>
      <c r="BN392" s="214"/>
      <c r="BO392" s="214"/>
      <c r="BP392" s="214"/>
      <c r="BQ392" s="214"/>
      <c r="BR392" s="214"/>
      <c r="BS392" s="214"/>
      <c r="BT392" s="214"/>
      <c r="BU392" s="214"/>
      <c r="BV392" s="214"/>
      <c r="BW392" s="214"/>
      <c r="BX392" s="214"/>
      <c r="BY392" s="214"/>
      <c r="BZ392" s="214"/>
      <c r="CA392" s="214"/>
      <c r="CB392" s="214"/>
      <c r="CC392" s="214"/>
      <c r="CD392" s="214"/>
      <c r="CE392" s="214"/>
      <c r="CF392" s="214"/>
    </row>
    <row r="393" spans="1:84" ht="26" x14ac:dyDescent="0.15">
      <c r="A393" s="215" t="s">
        <v>13925</v>
      </c>
      <c r="B393" s="215" t="s">
        <v>13926</v>
      </c>
      <c r="C393" s="216" t="s">
        <v>13927</v>
      </c>
      <c r="E393" s="218">
        <v>42065</v>
      </c>
      <c r="F393" s="218">
        <v>42069</v>
      </c>
      <c r="G393" s="213" t="s">
        <v>589</v>
      </c>
      <c r="K393" s="213" t="s">
        <v>12728</v>
      </c>
      <c r="L393" s="213" t="s">
        <v>469</v>
      </c>
      <c r="O393" s="213" t="s">
        <v>12729</v>
      </c>
      <c r="S393" s="213" t="s">
        <v>12731</v>
      </c>
      <c r="AN393" s="213" t="s">
        <v>12732</v>
      </c>
      <c r="AO393" s="213" t="s">
        <v>12482</v>
      </c>
    </row>
    <row r="394" spans="1:84" ht="39" x14ac:dyDescent="0.15">
      <c r="A394" s="217" t="s">
        <v>13963</v>
      </c>
      <c r="B394" s="217" t="s">
        <v>13964</v>
      </c>
      <c r="C394" s="222" t="s">
        <v>13966</v>
      </c>
      <c r="D394" s="222" t="s">
        <v>17157</v>
      </c>
      <c r="E394" s="218">
        <v>42073</v>
      </c>
      <c r="F394" s="218">
        <v>42830</v>
      </c>
      <c r="G394" s="214" t="s">
        <v>509</v>
      </c>
      <c r="H394" s="214"/>
      <c r="I394" s="214"/>
      <c r="J394" s="214"/>
      <c r="K394" s="214" t="s">
        <v>467</v>
      </c>
      <c r="L394" s="214" t="s">
        <v>469</v>
      </c>
      <c r="M394" s="214"/>
      <c r="N394" s="214"/>
      <c r="O394" s="214" t="s">
        <v>507</v>
      </c>
      <c r="P394" s="214"/>
      <c r="Q394" s="214"/>
      <c r="R394" s="214"/>
      <c r="S394" s="214" t="s">
        <v>8495</v>
      </c>
      <c r="U394" s="214" t="s">
        <v>17158</v>
      </c>
      <c r="V394" s="214"/>
      <c r="W394" s="214"/>
      <c r="X394" s="214"/>
      <c r="Y394" s="214"/>
      <c r="Z394" s="214"/>
      <c r="AA394" s="214"/>
      <c r="AB394" s="214"/>
      <c r="AC394" s="214"/>
      <c r="AD394" s="214"/>
      <c r="AE394" s="214"/>
      <c r="AF394" s="214"/>
      <c r="AG394" s="214"/>
      <c r="AH394" s="214"/>
      <c r="AI394" s="214"/>
      <c r="AJ394" s="214" t="s">
        <v>17017</v>
      </c>
      <c r="AL394" s="214"/>
      <c r="AM394" s="214"/>
      <c r="AN394" s="214"/>
      <c r="AO394" s="214"/>
      <c r="AP394" s="214"/>
    </row>
    <row r="395" spans="1:84" ht="39" x14ac:dyDescent="0.15">
      <c r="A395" s="217" t="s">
        <v>13975</v>
      </c>
      <c r="B395" s="217" t="s">
        <v>13976</v>
      </c>
      <c r="C395" s="222" t="s">
        <v>13974</v>
      </c>
      <c r="D395" s="216" t="s">
        <v>17156</v>
      </c>
      <c r="E395" s="218">
        <v>42074</v>
      </c>
      <c r="F395" s="218">
        <v>42829</v>
      </c>
      <c r="G395" s="214" t="s">
        <v>509</v>
      </c>
      <c r="H395" s="214"/>
      <c r="I395" s="214"/>
      <c r="J395" s="214"/>
      <c r="K395" s="214" t="s">
        <v>467</v>
      </c>
      <c r="L395" s="214" t="s">
        <v>469</v>
      </c>
      <c r="O395" s="213" t="s">
        <v>13973</v>
      </c>
      <c r="S395" s="214" t="s">
        <v>8495</v>
      </c>
      <c r="U395" s="214" t="s">
        <v>17016</v>
      </c>
      <c r="V395" s="214"/>
      <c r="W395" s="214"/>
      <c r="X395" s="214"/>
      <c r="AK395" s="214" t="s">
        <v>17017</v>
      </c>
    </row>
    <row r="396" spans="1:84" ht="39" x14ac:dyDescent="0.15">
      <c r="A396" s="217" t="s">
        <v>13982</v>
      </c>
      <c r="B396" s="217" t="s">
        <v>13983</v>
      </c>
      <c r="C396" s="222" t="s">
        <v>13984</v>
      </c>
      <c r="D396" s="216" t="s">
        <v>17373</v>
      </c>
      <c r="E396" s="218">
        <v>42076</v>
      </c>
      <c r="F396" s="218">
        <v>42872</v>
      </c>
      <c r="G396" s="214" t="s">
        <v>509</v>
      </c>
      <c r="H396" s="214"/>
      <c r="I396" s="214"/>
      <c r="J396" s="214"/>
      <c r="K396" s="214" t="s">
        <v>467</v>
      </c>
      <c r="L396" s="214" t="s">
        <v>469</v>
      </c>
      <c r="M396" s="214"/>
      <c r="N396" s="214"/>
      <c r="O396" s="214" t="s">
        <v>550</v>
      </c>
      <c r="P396" s="214"/>
      <c r="Q396" s="214"/>
      <c r="R396" s="214"/>
      <c r="S396" s="214" t="s">
        <v>8495</v>
      </c>
      <c r="U396" s="214" t="s">
        <v>17158</v>
      </c>
      <c r="V396" s="214"/>
      <c r="W396" s="214"/>
      <c r="X396" s="214"/>
      <c r="Y396" s="214"/>
      <c r="Z396" s="214"/>
      <c r="AA396" s="214"/>
      <c r="AB396" s="214"/>
      <c r="AC396" s="214"/>
      <c r="AD396" s="214"/>
      <c r="AE396" s="214"/>
      <c r="AF396" s="214"/>
      <c r="AG396" s="214"/>
      <c r="AH396" s="214"/>
      <c r="AI396" s="214"/>
      <c r="AJ396" s="214" t="s">
        <v>17017</v>
      </c>
      <c r="AL396" s="214"/>
      <c r="AM396" s="214"/>
      <c r="AN396" s="214"/>
      <c r="AO396" s="214"/>
      <c r="AP396" s="214"/>
    </row>
    <row r="397" spans="1:84" ht="39" x14ac:dyDescent="0.15">
      <c r="A397" s="217" t="s">
        <v>13985</v>
      </c>
      <c r="B397" s="217" t="s">
        <v>13986</v>
      </c>
      <c r="C397" s="222" t="s">
        <v>13987</v>
      </c>
      <c r="D397" s="216" t="s">
        <v>17155</v>
      </c>
      <c r="E397" s="218">
        <v>42076</v>
      </c>
      <c r="F397" s="218">
        <v>42829</v>
      </c>
      <c r="G397" s="214" t="s">
        <v>509</v>
      </c>
      <c r="H397" s="214"/>
      <c r="I397" s="214"/>
      <c r="J397" s="214"/>
      <c r="K397" s="214" t="s">
        <v>467</v>
      </c>
      <c r="L397" s="214" t="s">
        <v>469</v>
      </c>
      <c r="O397" s="213" t="s">
        <v>13973</v>
      </c>
      <c r="S397" s="214" t="s">
        <v>8495</v>
      </c>
      <c r="U397" s="214" t="s">
        <v>17016</v>
      </c>
      <c r="V397" s="214"/>
      <c r="W397" s="214"/>
      <c r="X397" s="214"/>
      <c r="AK397" s="214" t="s">
        <v>17017</v>
      </c>
    </row>
    <row r="398" spans="1:84" ht="26" x14ac:dyDescent="0.15">
      <c r="A398" s="217" t="s">
        <v>13988</v>
      </c>
      <c r="B398" s="217" t="s">
        <v>13989</v>
      </c>
      <c r="C398" s="216" t="s">
        <v>13991</v>
      </c>
      <c r="E398" s="218">
        <v>42076</v>
      </c>
      <c r="F398" s="218">
        <v>42079</v>
      </c>
      <c r="G398" s="213" t="s">
        <v>589</v>
      </c>
      <c r="K398" s="213" t="s">
        <v>12728</v>
      </c>
      <c r="L398" s="213" t="s">
        <v>469</v>
      </c>
      <c r="O398" s="213" t="s">
        <v>13990</v>
      </c>
      <c r="S398" s="213" t="s">
        <v>12731</v>
      </c>
      <c r="AN398" s="213" t="s">
        <v>12732</v>
      </c>
      <c r="AO398" s="213" t="s">
        <v>12482</v>
      </c>
    </row>
    <row r="399" spans="1:84" ht="13" x14ac:dyDescent="0.15">
      <c r="A399" s="217" t="s">
        <v>14049</v>
      </c>
      <c r="B399" s="217" t="s">
        <v>14050</v>
      </c>
      <c r="C399" s="222" t="s">
        <v>14051</v>
      </c>
      <c r="D399" s="216" t="s">
        <v>17152</v>
      </c>
      <c r="E399" s="218">
        <v>42086</v>
      </c>
      <c r="F399" s="218">
        <v>42087</v>
      </c>
      <c r="G399" s="214" t="s">
        <v>520</v>
      </c>
      <c r="H399" s="214"/>
      <c r="I399" s="214"/>
      <c r="J399" s="214"/>
      <c r="K399" s="214" t="s">
        <v>521</v>
      </c>
      <c r="L399" s="214" t="s">
        <v>453</v>
      </c>
      <c r="M399" s="214"/>
      <c r="N399" s="214"/>
      <c r="O399" s="214" t="s">
        <v>454</v>
      </c>
      <c r="P399" s="214"/>
      <c r="Q399" s="214"/>
      <c r="R399" s="214"/>
      <c r="S399" s="214"/>
      <c r="T399" s="214"/>
      <c r="U399" s="214"/>
      <c r="V399" s="214"/>
      <c r="W399" s="214"/>
      <c r="X399" s="214"/>
      <c r="Y399" s="214"/>
      <c r="Z399" s="214"/>
      <c r="AA399" s="214"/>
      <c r="AB399" s="214"/>
      <c r="AC399" s="214"/>
      <c r="AD399" s="214"/>
      <c r="AE399" s="214"/>
      <c r="AF399" s="214"/>
      <c r="AG399" s="214"/>
      <c r="AH399" s="214"/>
      <c r="AI399" s="214"/>
      <c r="AJ399" s="214"/>
      <c r="AK399" s="214"/>
      <c r="AL399" s="214"/>
      <c r="AM399" s="214"/>
      <c r="AN399" s="214" t="s">
        <v>14052</v>
      </c>
      <c r="AO399" s="214" t="s">
        <v>8722</v>
      </c>
      <c r="AP399" s="214"/>
      <c r="AQ399" s="214"/>
      <c r="AR399" s="214"/>
      <c r="AS399" s="214"/>
      <c r="AT399" s="214"/>
      <c r="AU399" s="214"/>
      <c r="AV399" s="214"/>
      <c r="AW399" s="214"/>
      <c r="AX399" s="214"/>
      <c r="AY399" s="214"/>
      <c r="AZ399" s="214"/>
      <c r="BA399" s="214"/>
      <c r="BB399" s="214"/>
      <c r="BC399" s="214" t="s">
        <v>457</v>
      </c>
    </row>
    <row r="400" spans="1:84" ht="26" x14ac:dyDescent="0.15">
      <c r="A400" s="217" t="s">
        <v>14071</v>
      </c>
      <c r="B400" s="217" t="s">
        <v>14072</v>
      </c>
      <c r="C400" s="222" t="s">
        <v>14073</v>
      </c>
      <c r="D400" s="216" t="s">
        <v>17153</v>
      </c>
      <c r="E400" s="218">
        <v>42090</v>
      </c>
      <c r="F400" s="218">
        <v>42093</v>
      </c>
      <c r="G400" s="213" t="s">
        <v>578</v>
      </c>
      <c r="K400" s="213" t="s">
        <v>496</v>
      </c>
      <c r="L400" s="213" t="s">
        <v>453</v>
      </c>
      <c r="O400" s="213" t="s">
        <v>14074</v>
      </c>
      <c r="S400" s="213" t="s">
        <v>1023</v>
      </c>
      <c r="AI400" s="213" t="s">
        <v>6504</v>
      </c>
    </row>
    <row r="401" spans="1:84" ht="26" x14ac:dyDescent="0.15">
      <c r="A401" s="217" t="s">
        <v>14075</v>
      </c>
      <c r="B401" s="217" t="s">
        <v>14076</v>
      </c>
      <c r="C401" s="222" t="s">
        <v>14077</v>
      </c>
      <c r="D401" s="216" t="s">
        <v>17154</v>
      </c>
      <c r="E401" s="218">
        <v>42090</v>
      </c>
      <c r="F401" s="218">
        <v>42093</v>
      </c>
      <c r="G401" s="213" t="s">
        <v>578</v>
      </c>
      <c r="K401" s="213" t="s">
        <v>496</v>
      </c>
      <c r="L401" s="213" t="s">
        <v>453</v>
      </c>
      <c r="O401" s="213" t="s">
        <v>14074</v>
      </c>
      <c r="S401" s="213" t="s">
        <v>1023</v>
      </c>
      <c r="AI401" s="213" t="s">
        <v>6504</v>
      </c>
    </row>
    <row r="402" spans="1:84" ht="26" x14ac:dyDescent="0.15">
      <c r="A402" s="217" t="s">
        <v>14108</v>
      </c>
      <c r="B402" s="217" t="s">
        <v>14257</v>
      </c>
      <c r="C402" s="216" t="s">
        <v>14109</v>
      </c>
      <c r="D402" s="216" t="s">
        <v>12298</v>
      </c>
      <c r="E402" s="218">
        <v>42102</v>
      </c>
      <c r="F402" s="218">
        <v>42681</v>
      </c>
      <c r="G402" s="213" t="s">
        <v>9786</v>
      </c>
      <c r="K402" s="213" t="s">
        <v>8428</v>
      </c>
      <c r="L402" s="213" t="s">
        <v>469</v>
      </c>
      <c r="O402" s="213" t="s">
        <v>1077</v>
      </c>
      <c r="S402" s="213" t="s">
        <v>9787</v>
      </c>
      <c r="Z402" s="213" t="s">
        <v>16288</v>
      </c>
      <c r="AA402" s="213" t="s">
        <v>14284</v>
      </c>
      <c r="AO402" s="213" t="s">
        <v>15860</v>
      </c>
    </row>
    <row r="403" spans="1:84" ht="26" x14ac:dyDescent="0.15">
      <c r="A403" s="217" t="s">
        <v>14181</v>
      </c>
      <c r="B403" s="217" t="s">
        <v>13047</v>
      </c>
      <c r="C403" s="216" t="s">
        <v>13048</v>
      </c>
      <c r="D403" s="216" t="s">
        <v>17151</v>
      </c>
      <c r="E403" s="218">
        <v>42123</v>
      </c>
      <c r="F403" s="218">
        <v>42125</v>
      </c>
      <c r="G403" s="213" t="s">
        <v>10378</v>
      </c>
      <c r="K403" s="213" t="s">
        <v>13049</v>
      </c>
      <c r="L403" s="213" t="s">
        <v>469</v>
      </c>
      <c r="O403" s="213" t="s">
        <v>3144</v>
      </c>
    </row>
    <row r="404" spans="1:84" ht="39" x14ac:dyDescent="0.15">
      <c r="A404" s="217" t="s">
        <v>14191</v>
      </c>
      <c r="B404" s="217" t="s">
        <v>14192</v>
      </c>
      <c r="C404" s="216" t="s">
        <v>14190</v>
      </c>
      <c r="E404" s="218">
        <v>42136</v>
      </c>
      <c r="F404" s="218">
        <v>42138</v>
      </c>
      <c r="G404" s="213" t="s">
        <v>10378</v>
      </c>
      <c r="K404" s="213" t="s">
        <v>11528</v>
      </c>
      <c r="L404" s="213" t="s">
        <v>469</v>
      </c>
      <c r="O404" s="213" t="s">
        <v>1136</v>
      </c>
      <c r="S404" s="213" t="s">
        <v>13665</v>
      </c>
    </row>
    <row r="405" spans="1:84" ht="26" x14ac:dyDescent="0.15">
      <c r="A405" s="217" t="s">
        <v>14258</v>
      </c>
      <c r="B405" s="217" t="s">
        <v>14259</v>
      </c>
      <c r="C405" s="216" t="s">
        <v>14260</v>
      </c>
      <c r="D405" s="216" t="s">
        <v>16297</v>
      </c>
      <c r="E405" s="218">
        <v>42159</v>
      </c>
      <c r="F405" s="218">
        <v>42675</v>
      </c>
      <c r="G405" s="213" t="s">
        <v>495</v>
      </c>
      <c r="K405" s="213" t="s">
        <v>496</v>
      </c>
      <c r="L405" s="213" t="s">
        <v>469</v>
      </c>
      <c r="O405" s="213" t="s">
        <v>1077</v>
      </c>
      <c r="S405" s="213" t="s">
        <v>9787</v>
      </c>
      <c r="Z405" s="213" t="s">
        <v>16288</v>
      </c>
      <c r="AA405" s="213" t="s">
        <v>14255</v>
      </c>
      <c r="AO405" s="213" t="s">
        <v>14256</v>
      </c>
    </row>
    <row r="406" spans="1:84" ht="13" x14ac:dyDescent="0.15">
      <c r="A406" s="217" t="s">
        <v>14271</v>
      </c>
      <c r="B406" s="217" t="s">
        <v>14272</v>
      </c>
      <c r="C406" s="216" t="s">
        <v>14273</v>
      </c>
      <c r="E406" s="218">
        <v>42160</v>
      </c>
      <c r="F406" s="218">
        <v>42163</v>
      </c>
      <c r="G406" s="214" t="s">
        <v>469</v>
      </c>
      <c r="H406" s="214"/>
      <c r="I406" s="214"/>
      <c r="J406" s="214"/>
      <c r="K406" s="214" t="s">
        <v>521</v>
      </c>
      <c r="L406" s="214" t="s">
        <v>453</v>
      </c>
      <c r="M406" s="214"/>
      <c r="N406" s="214"/>
      <c r="O406" s="214" t="s">
        <v>454</v>
      </c>
      <c r="P406" s="214"/>
      <c r="Q406" s="214"/>
      <c r="R406" s="214"/>
      <c r="S406" s="214"/>
      <c r="T406" s="214"/>
      <c r="U406" s="214"/>
      <c r="V406" s="214"/>
      <c r="W406" s="214"/>
      <c r="X406" s="214"/>
      <c r="Y406" s="214"/>
      <c r="Z406" s="214"/>
      <c r="AA406" s="214"/>
      <c r="AB406" s="214"/>
      <c r="AC406" s="214"/>
      <c r="AD406" s="214"/>
      <c r="AE406" s="214"/>
      <c r="AF406" s="214"/>
      <c r="AG406" s="214"/>
      <c r="AH406" s="214"/>
      <c r="AI406" s="214"/>
      <c r="AJ406" s="214"/>
      <c r="AK406" s="214"/>
      <c r="AL406" s="214"/>
      <c r="AM406" s="214"/>
      <c r="AN406" s="214" t="s">
        <v>14274</v>
      </c>
      <c r="AO406" s="214" t="s">
        <v>941</v>
      </c>
      <c r="AP406" s="214"/>
      <c r="AQ406" s="214"/>
      <c r="AR406" s="214"/>
      <c r="AS406" s="214"/>
      <c r="AT406" s="214"/>
      <c r="AU406" s="214"/>
      <c r="AV406" s="214"/>
      <c r="AW406" s="214"/>
      <c r="AX406" s="214"/>
      <c r="AY406" s="214"/>
      <c r="AZ406" s="214"/>
      <c r="BA406" s="214"/>
      <c r="BB406" s="214"/>
      <c r="BC406" s="214" t="s">
        <v>457</v>
      </c>
      <c r="BD406" s="214"/>
      <c r="BE406" s="214"/>
      <c r="BF406" s="214"/>
      <c r="BG406" s="214"/>
      <c r="BH406" s="214"/>
      <c r="BI406" s="214"/>
      <c r="BJ406" s="214"/>
      <c r="BK406" s="214"/>
      <c r="BL406" s="214"/>
      <c r="BM406" s="214"/>
      <c r="BN406" s="214"/>
      <c r="BO406" s="214"/>
      <c r="BP406" s="214"/>
      <c r="BQ406" s="214"/>
      <c r="BR406" s="214"/>
      <c r="BS406" s="214"/>
      <c r="BT406" s="214"/>
      <c r="BU406" s="214"/>
      <c r="BV406" s="214"/>
      <c r="BW406" s="214"/>
      <c r="BX406" s="214"/>
      <c r="BY406" s="214"/>
      <c r="BZ406" s="214"/>
      <c r="CA406" s="214"/>
      <c r="CB406" s="214"/>
      <c r="CC406" s="214"/>
      <c r="CD406" s="214"/>
      <c r="CE406" s="214"/>
      <c r="CF406" s="214"/>
    </row>
    <row r="407" spans="1:84" ht="39" x14ac:dyDescent="0.15">
      <c r="A407" s="217" t="s">
        <v>14280</v>
      </c>
      <c r="B407" s="217" t="s">
        <v>14281</v>
      </c>
      <c r="C407" s="222" t="s">
        <v>14282</v>
      </c>
      <c r="E407" s="218">
        <v>42160</v>
      </c>
      <c r="F407" s="218">
        <v>42166</v>
      </c>
      <c r="G407" s="214" t="s">
        <v>509</v>
      </c>
      <c r="H407" s="214"/>
      <c r="I407" s="214"/>
      <c r="J407" s="214"/>
      <c r="K407" s="214" t="s">
        <v>467</v>
      </c>
      <c r="L407" s="214" t="s">
        <v>469</v>
      </c>
      <c r="M407" s="214"/>
      <c r="N407" s="214"/>
      <c r="O407" s="214" t="s">
        <v>14283</v>
      </c>
      <c r="P407" s="214"/>
      <c r="Q407" s="214"/>
      <c r="R407" s="214"/>
      <c r="S407" s="214" t="s">
        <v>8495</v>
      </c>
      <c r="U407" s="214" t="s">
        <v>13965</v>
      </c>
      <c r="V407" s="214"/>
      <c r="W407" s="214"/>
      <c r="X407" s="214"/>
      <c r="Y407" s="214"/>
      <c r="Z407" s="214"/>
      <c r="AA407" s="214"/>
      <c r="AB407" s="214"/>
      <c r="AC407" s="214"/>
      <c r="AD407" s="214"/>
      <c r="AE407" s="214"/>
      <c r="AF407" s="214"/>
      <c r="AG407" s="214"/>
      <c r="AH407" s="214"/>
      <c r="AI407" s="214"/>
      <c r="AJ407" s="214" t="s">
        <v>512</v>
      </c>
      <c r="AL407" s="214"/>
      <c r="AM407" s="214"/>
      <c r="AN407" s="214"/>
      <c r="AO407" s="214"/>
      <c r="AP407" s="214"/>
    </row>
    <row r="408" spans="1:84" ht="26" x14ac:dyDescent="0.15">
      <c r="A408" s="217" t="s">
        <v>14289</v>
      </c>
      <c r="B408" s="217" t="s">
        <v>14290</v>
      </c>
      <c r="C408" s="222" t="s">
        <v>14291</v>
      </c>
      <c r="D408" s="216" t="s">
        <v>17150</v>
      </c>
      <c r="E408" s="218">
        <v>42166</v>
      </c>
      <c r="F408" s="218">
        <v>42171</v>
      </c>
      <c r="G408" s="213" t="s">
        <v>578</v>
      </c>
      <c r="K408" s="213" t="s">
        <v>496</v>
      </c>
      <c r="L408" s="213" t="s">
        <v>453</v>
      </c>
      <c r="O408" s="213" t="s">
        <v>1182</v>
      </c>
      <c r="S408" s="213" t="s">
        <v>1023</v>
      </c>
      <c r="AI408" s="213" t="s">
        <v>6504</v>
      </c>
    </row>
    <row r="409" spans="1:84" ht="26" x14ac:dyDescent="0.15">
      <c r="A409" s="217" t="s">
        <v>14292</v>
      </c>
      <c r="B409" s="217" t="s">
        <v>14293</v>
      </c>
      <c r="C409" s="222" t="s">
        <v>14294</v>
      </c>
      <c r="D409" s="222"/>
      <c r="E409" s="218">
        <v>42167</v>
      </c>
      <c r="F409" s="218">
        <v>42171</v>
      </c>
      <c r="G409" s="214" t="s">
        <v>1020</v>
      </c>
      <c r="H409" s="214"/>
      <c r="I409" s="214"/>
      <c r="J409" s="214"/>
      <c r="K409" s="214" t="s">
        <v>1173</v>
      </c>
      <c r="L409" s="214" t="s">
        <v>469</v>
      </c>
      <c r="M409" s="214"/>
      <c r="N409" s="222"/>
      <c r="O409" s="214" t="s">
        <v>465</v>
      </c>
      <c r="P409" s="214"/>
      <c r="Q409" s="214"/>
      <c r="R409" s="214"/>
      <c r="S409" s="214" t="s">
        <v>14295</v>
      </c>
      <c r="T409" s="214"/>
      <c r="U409" s="214"/>
      <c r="V409" s="214"/>
      <c r="W409" s="214"/>
      <c r="X409" s="214"/>
      <c r="Y409" s="214"/>
      <c r="Z409" s="214"/>
      <c r="AA409" s="214"/>
      <c r="AB409" s="214"/>
      <c r="AC409" s="214"/>
      <c r="AD409" s="214"/>
      <c r="AE409" s="214"/>
      <c r="AF409" s="214"/>
      <c r="AG409" s="214"/>
      <c r="AH409" s="217" t="s">
        <v>14297</v>
      </c>
      <c r="AI409" s="214" t="s">
        <v>14296</v>
      </c>
      <c r="AJ409" s="214"/>
      <c r="AK409" s="214"/>
      <c r="AL409" s="214"/>
      <c r="AM409" s="214"/>
      <c r="AN409" s="214"/>
      <c r="AO409" s="214"/>
      <c r="AP409" s="214"/>
      <c r="AQ409" s="214"/>
      <c r="AR409" s="214"/>
      <c r="AS409" s="214"/>
      <c r="AT409" s="214"/>
      <c r="AU409" s="214"/>
      <c r="AV409" s="214"/>
      <c r="AW409" s="214"/>
      <c r="AX409" s="214"/>
      <c r="AY409" s="214"/>
      <c r="AZ409" s="214"/>
    </row>
    <row r="410" spans="1:84" ht="39" x14ac:dyDescent="0.15">
      <c r="A410" s="217" t="s">
        <v>14325</v>
      </c>
      <c r="B410" s="217" t="s">
        <v>14326</v>
      </c>
      <c r="C410" s="216" t="s">
        <v>14327</v>
      </c>
      <c r="E410" s="218">
        <v>42177</v>
      </c>
      <c r="F410" s="218">
        <v>42181</v>
      </c>
      <c r="G410" s="213" t="s">
        <v>10378</v>
      </c>
      <c r="K410" s="213" t="s">
        <v>11528</v>
      </c>
      <c r="L410" s="213" t="s">
        <v>469</v>
      </c>
      <c r="O410" s="213" t="s">
        <v>1136</v>
      </c>
      <c r="S410" s="213" t="s">
        <v>13665</v>
      </c>
    </row>
    <row r="411" spans="1:84" ht="26" x14ac:dyDescent="0.15">
      <c r="A411" s="217" t="s">
        <v>14374</v>
      </c>
      <c r="B411" s="217" t="s">
        <v>14375</v>
      </c>
      <c r="C411" s="216" t="s">
        <v>14376</v>
      </c>
      <c r="D411" s="216" t="s">
        <v>16774</v>
      </c>
      <c r="E411" s="218">
        <v>42194</v>
      </c>
      <c r="F411" s="218">
        <v>42677</v>
      </c>
      <c r="G411" s="213" t="s">
        <v>495</v>
      </c>
      <c r="K411" s="213" t="s">
        <v>496</v>
      </c>
      <c r="L411" s="213" t="s">
        <v>469</v>
      </c>
      <c r="O411" s="213" t="s">
        <v>1077</v>
      </c>
      <c r="S411" s="213" t="s">
        <v>9787</v>
      </c>
      <c r="Z411" s="213" t="s">
        <v>16288</v>
      </c>
      <c r="AA411" s="213" t="s">
        <v>14284</v>
      </c>
      <c r="AO411" s="213" t="s">
        <v>15860</v>
      </c>
    </row>
    <row r="412" spans="1:84" ht="26" x14ac:dyDescent="0.15">
      <c r="A412" s="217" t="s">
        <v>14391</v>
      </c>
      <c r="B412" s="217" t="s">
        <v>14392</v>
      </c>
      <c r="C412" s="216" t="s">
        <v>14393</v>
      </c>
      <c r="D412" s="216" t="s">
        <v>16774</v>
      </c>
      <c r="E412" s="218">
        <v>42202</v>
      </c>
      <c r="F412" s="218">
        <v>42677</v>
      </c>
      <c r="G412" s="213" t="s">
        <v>495</v>
      </c>
      <c r="K412" s="213" t="s">
        <v>496</v>
      </c>
      <c r="L412" s="213" t="s">
        <v>469</v>
      </c>
      <c r="O412" s="213" t="s">
        <v>1077</v>
      </c>
      <c r="S412" s="213" t="s">
        <v>9787</v>
      </c>
      <c r="Z412" s="213" t="s">
        <v>16288</v>
      </c>
      <c r="AA412" s="213" t="s">
        <v>14284</v>
      </c>
      <c r="AO412" s="213" t="s">
        <v>15860</v>
      </c>
    </row>
    <row r="413" spans="1:84" ht="26" x14ac:dyDescent="0.15">
      <c r="A413" s="217" t="s">
        <v>14394</v>
      </c>
      <c r="B413" s="217" t="s">
        <v>13051</v>
      </c>
      <c r="C413" s="216" t="s">
        <v>14396</v>
      </c>
      <c r="D413" s="216" t="s">
        <v>14395</v>
      </c>
      <c r="E413" s="218">
        <v>42205</v>
      </c>
      <c r="F413" s="218">
        <v>42214</v>
      </c>
      <c r="G413" s="213" t="s">
        <v>10378</v>
      </c>
      <c r="K413" s="213" t="s">
        <v>13049</v>
      </c>
      <c r="L413" s="213" t="s">
        <v>469</v>
      </c>
      <c r="O413" s="213" t="s">
        <v>3144</v>
      </c>
    </row>
    <row r="414" spans="1:84" ht="26" x14ac:dyDescent="0.15">
      <c r="A414" s="217" t="s">
        <v>14421</v>
      </c>
      <c r="B414" s="217" t="s">
        <v>13054</v>
      </c>
      <c r="C414" s="216" t="s">
        <v>14423</v>
      </c>
      <c r="D414" s="216" t="s">
        <v>14422</v>
      </c>
      <c r="E414" s="218">
        <v>42208</v>
      </c>
      <c r="F414" s="218">
        <v>42214</v>
      </c>
      <c r="G414" s="213" t="s">
        <v>10378</v>
      </c>
      <c r="K414" s="213" t="s">
        <v>13049</v>
      </c>
      <c r="L414" s="213" t="s">
        <v>469</v>
      </c>
      <c r="O414" s="213" t="s">
        <v>3144</v>
      </c>
    </row>
    <row r="415" spans="1:84" ht="39" x14ac:dyDescent="0.15">
      <c r="A415" s="217" t="s">
        <v>14432</v>
      </c>
      <c r="B415" s="217" t="s">
        <v>14433</v>
      </c>
      <c r="C415" s="216" t="s">
        <v>14434</v>
      </c>
      <c r="E415" s="218">
        <v>42214</v>
      </c>
      <c r="F415" s="218">
        <v>42325</v>
      </c>
      <c r="G415" s="213" t="s">
        <v>10378</v>
      </c>
      <c r="K415" s="213" t="s">
        <v>11528</v>
      </c>
      <c r="L415" s="213" t="s">
        <v>469</v>
      </c>
      <c r="O415" s="213" t="s">
        <v>1136</v>
      </c>
      <c r="S415" s="213" t="s">
        <v>13665</v>
      </c>
      <c r="AA415" s="213" t="s">
        <v>13668</v>
      </c>
      <c r="AP415" s="213" t="s">
        <v>13666</v>
      </c>
      <c r="AQ415" s="213" t="s">
        <v>13667</v>
      </c>
    </row>
    <row r="416" spans="1:84" ht="13" x14ac:dyDescent="0.15">
      <c r="A416" s="217" t="s">
        <v>14440</v>
      </c>
      <c r="B416" s="217" t="s">
        <v>14441</v>
      </c>
      <c r="C416" s="222" t="s">
        <v>14442</v>
      </c>
      <c r="D416" s="216" t="s">
        <v>14440</v>
      </c>
      <c r="E416" s="218">
        <v>42221</v>
      </c>
      <c r="F416" s="218">
        <v>42227</v>
      </c>
      <c r="L416" s="213" t="s">
        <v>469</v>
      </c>
      <c r="S416" s="214" t="s">
        <v>679</v>
      </c>
      <c r="AS416" s="214" t="s">
        <v>5157</v>
      </c>
      <c r="AT416" s="213" t="s">
        <v>10276</v>
      </c>
      <c r="BA416" s="214" t="s">
        <v>682</v>
      </c>
      <c r="BB416" s="214"/>
      <c r="BC416" s="214" t="s">
        <v>10956</v>
      </c>
      <c r="BD416" s="214" t="s">
        <v>682</v>
      </c>
      <c r="BE416" s="214" t="s">
        <v>682</v>
      </c>
      <c r="BF416" s="214" t="s">
        <v>682</v>
      </c>
      <c r="BG416" s="214" t="s">
        <v>5158</v>
      </c>
      <c r="BH416" s="214" t="s">
        <v>5158</v>
      </c>
      <c r="BI416" s="214" t="s">
        <v>5159</v>
      </c>
    </row>
    <row r="417" spans="1:89" ht="13" x14ac:dyDescent="0.15">
      <c r="A417" s="217" t="s">
        <v>14443</v>
      </c>
      <c r="B417" s="217" t="s">
        <v>14444</v>
      </c>
      <c r="C417" s="222" t="s">
        <v>14445</v>
      </c>
      <c r="D417" s="216" t="s">
        <v>14443</v>
      </c>
      <c r="E417" s="218">
        <v>42221</v>
      </c>
      <c r="F417" s="218">
        <v>42227</v>
      </c>
      <c r="L417" s="213" t="s">
        <v>469</v>
      </c>
      <c r="S417" s="214" t="s">
        <v>679</v>
      </c>
      <c r="AS417" s="214" t="s">
        <v>5157</v>
      </c>
      <c r="AT417" s="213" t="s">
        <v>10276</v>
      </c>
      <c r="BA417" s="214" t="s">
        <v>682</v>
      </c>
      <c r="BB417" s="214"/>
      <c r="BC417" s="214" t="s">
        <v>10956</v>
      </c>
      <c r="BD417" s="214" t="s">
        <v>682</v>
      </c>
      <c r="BE417" s="214" t="s">
        <v>682</v>
      </c>
      <c r="BF417" s="214" t="s">
        <v>682</v>
      </c>
      <c r="BG417" s="214" t="s">
        <v>5158</v>
      </c>
      <c r="BH417" s="214" t="s">
        <v>5158</v>
      </c>
      <c r="BI417" s="214" t="s">
        <v>5159</v>
      </c>
    </row>
    <row r="418" spans="1:89" ht="39" x14ac:dyDescent="0.15">
      <c r="A418" s="217" t="s">
        <v>14518</v>
      </c>
      <c r="B418" s="217" t="s">
        <v>14519</v>
      </c>
      <c r="C418" s="222" t="s">
        <v>14520</v>
      </c>
      <c r="D418" s="216" t="s">
        <v>11854</v>
      </c>
      <c r="E418" s="218">
        <v>42249</v>
      </c>
      <c r="F418" s="218">
        <v>42872</v>
      </c>
      <c r="G418" s="214" t="s">
        <v>509</v>
      </c>
      <c r="H418" s="214"/>
      <c r="I418" s="214"/>
      <c r="J418" s="214"/>
      <c r="K418" s="214" t="s">
        <v>467</v>
      </c>
      <c r="L418" s="214"/>
      <c r="M418" s="214"/>
      <c r="N418" s="214"/>
      <c r="O418" s="214" t="s">
        <v>14283</v>
      </c>
      <c r="P418" s="214"/>
      <c r="Q418" s="214"/>
      <c r="R418" s="214"/>
      <c r="S418" s="214" t="s">
        <v>8495</v>
      </c>
      <c r="U418" s="214" t="s">
        <v>17158</v>
      </c>
      <c r="V418" s="214"/>
      <c r="W418" s="214"/>
      <c r="X418" s="214"/>
      <c r="Y418" s="214"/>
      <c r="Z418" s="214"/>
      <c r="AA418" s="214"/>
      <c r="AB418" s="214"/>
      <c r="AC418" s="214"/>
      <c r="AD418" s="214"/>
      <c r="AE418" s="214"/>
      <c r="AF418" s="214"/>
      <c r="AG418" s="214"/>
      <c r="AH418" s="214"/>
      <c r="AI418" s="214"/>
      <c r="AJ418" s="214" t="s">
        <v>17017</v>
      </c>
      <c r="AL418" s="214"/>
      <c r="AM418" s="214"/>
      <c r="AN418" s="214"/>
      <c r="AO418" s="214"/>
      <c r="AP418" s="214"/>
    </row>
    <row r="419" spans="1:89" ht="39" x14ac:dyDescent="0.15">
      <c r="A419" s="217" t="s">
        <v>14524</v>
      </c>
      <c r="B419" s="217" t="s">
        <v>14525</v>
      </c>
      <c r="C419" s="222" t="s">
        <v>14528</v>
      </c>
      <c r="D419" s="216" t="s">
        <v>17159</v>
      </c>
      <c r="E419" s="218">
        <v>42255</v>
      </c>
      <c r="F419" s="218">
        <v>42830</v>
      </c>
      <c r="G419" s="214" t="s">
        <v>509</v>
      </c>
      <c r="H419" s="214"/>
      <c r="I419" s="214"/>
      <c r="J419" s="214"/>
      <c r="K419" s="214" t="s">
        <v>467</v>
      </c>
      <c r="L419" s="214" t="s">
        <v>469</v>
      </c>
      <c r="M419" s="214"/>
      <c r="N419" s="214"/>
      <c r="O419" s="214" t="s">
        <v>14529</v>
      </c>
      <c r="P419" s="214"/>
      <c r="Q419" s="214"/>
      <c r="R419" s="214"/>
      <c r="S419" s="214" t="s">
        <v>8495</v>
      </c>
      <c r="U419" s="214" t="s">
        <v>17053</v>
      </c>
      <c r="V419" s="214"/>
      <c r="W419" s="214"/>
      <c r="X419" s="214"/>
      <c r="Y419" s="214"/>
      <c r="Z419" s="214"/>
      <c r="AA419" s="214"/>
      <c r="AB419" s="214"/>
      <c r="AC419" s="214"/>
      <c r="AD419" s="214"/>
      <c r="AE419" s="214"/>
      <c r="AF419" s="214"/>
      <c r="AG419" s="214"/>
      <c r="AH419" s="214"/>
      <c r="AI419" s="214"/>
      <c r="AK419" s="214" t="s">
        <v>17017</v>
      </c>
      <c r="AL419" s="214"/>
      <c r="AM419" s="214"/>
      <c r="AN419" s="214"/>
      <c r="AO419" s="214"/>
      <c r="AP419" s="214"/>
    </row>
    <row r="420" spans="1:89" ht="26" x14ac:dyDescent="0.15">
      <c r="A420" s="217" t="s">
        <v>14612</v>
      </c>
      <c r="B420" s="217" t="s">
        <v>14613</v>
      </c>
      <c r="C420" s="222" t="s">
        <v>14615</v>
      </c>
      <c r="D420" s="216" t="s">
        <v>14614</v>
      </c>
      <c r="E420" s="218">
        <v>42272</v>
      </c>
      <c r="F420" s="218">
        <v>42276</v>
      </c>
      <c r="G420" s="213" t="s">
        <v>578</v>
      </c>
      <c r="K420" s="213" t="s">
        <v>496</v>
      </c>
      <c r="L420" s="213" t="s">
        <v>453</v>
      </c>
      <c r="O420" s="213" t="s">
        <v>14074</v>
      </c>
      <c r="S420" s="213" t="s">
        <v>1023</v>
      </c>
      <c r="AI420" s="213" t="s">
        <v>6504</v>
      </c>
    </row>
    <row r="421" spans="1:89" ht="26" x14ac:dyDescent="0.15">
      <c r="A421" s="217" t="s">
        <v>14616</v>
      </c>
      <c r="B421" s="217" t="s">
        <v>14617</v>
      </c>
      <c r="C421" s="222" t="s">
        <v>14615</v>
      </c>
      <c r="D421" s="216" t="s">
        <v>14614</v>
      </c>
      <c r="E421" s="218">
        <v>42272</v>
      </c>
      <c r="F421" s="218">
        <v>42276</v>
      </c>
      <c r="G421" s="213" t="s">
        <v>578</v>
      </c>
      <c r="K421" s="213" t="s">
        <v>496</v>
      </c>
      <c r="L421" s="213" t="s">
        <v>453</v>
      </c>
      <c r="O421" s="213" t="s">
        <v>14074</v>
      </c>
      <c r="S421" s="213" t="s">
        <v>1023</v>
      </c>
      <c r="AI421" s="213" t="s">
        <v>6504</v>
      </c>
    </row>
    <row r="422" spans="1:89" ht="78" x14ac:dyDescent="0.15">
      <c r="A422" s="217" t="s">
        <v>14643</v>
      </c>
      <c r="B422" s="217" t="s">
        <v>14644</v>
      </c>
      <c r="C422" s="216" t="s">
        <v>14656</v>
      </c>
      <c r="D422" s="216" t="s">
        <v>11854</v>
      </c>
      <c r="E422" s="218">
        <v>42277</v>
      </c>
      <c r="F422" s="218">
        <v>42314</v>
      </c>
      <c r="Q422" s="213" t="s">
        <v>14455</v>
      </c>
      <c r="S422" s="213" t="s">
        <v>14810</v>
      </c>
      <c r="AT422" s="213" t="s">
        <v>14655</v>
      </c>
      <c r="BH422" s="213" t="s">
        <v>14654</v>
      </c>
      <c r="BI422" s="213" t="s">
        <v>14653</v>
      </c>
      <c r="BZ422" s="213" t="s">
        <v>14652</v>
      </c>
      <c r="CC422" s="213" t="s">
        <v>14651</v>
      </c>
      <c r="CE422" s="213" t="s">
        <v>14649</v>
      </c>
      <c r="CF422" s="213" t="s">
        <v>14647</v>
      </c>
    </row>
    <row r="423" spans="1:89" ht="26" x14ac:dyDescent="0.15">
      <c r="A423" s="217" t="s">
        <v>14657</v>
      </c>
      <c r="B423" s="217" t="s">
        <v>14658</v>
      </c>
      <c r="C423" s="216" t="s">
        <v>14661</v>
      </c>
      <c r="D423" s="216" t="s">
        <v>14659</v>
      </c>
      <c r="E423" s="218">
        <v>42277</v>
      </c>
      <c r="F423" s="218">
        <v>42278</v>
      </c>
      <c r="G423" s="213" t="s">
        <v>9047</v>
      </c>
      <c r="K423" s="213" t="s">
        <v>9049</v>
      </c>
      <c r="L423" s="213" t="s">
        <v>469</v>
      </c>
      <c r="O423" s="213" t="s">
        <v>14660</v>
      </c>
      <c r="S423" s="213" t="s">
        <v>12019</v>
      </c>
    </row>
    <row r="424" spans="1:89" ht="39" x14ac:dyDescent="0.15">
      <c r="A424" s="217" t="s">
        <v>14662</v>
      </c>
      <c r="B424" s="217" t="s">
        <v>14663</v>
      </c>
      <c r="C424" s="222" t="s">
        <v>14664</v>
      </c>
      <c r="D424" s="216" t="s">
        <v>17160</v>
      </c>
      <c r="E424" s="218">
        <v>42277</v>
      </c>
      <c r="F424" s="218">
        <v>42830</v>
      </c>
      <c r="G424" s="214" t="s">
        <v>509</v>
      </c>
      <c r="H424" s="214"/>
      <c r="I424" s="214"/>
      <c r="J424" s="214"/>
      <c r="K424" s="214" t="s">
        <v>467</v>
      </c>
      <c r="L424" s="214" t="s">
        <v>469</v>
      </c>
      <c r="M424" s="214"/>
      <c r="N424" s="214"/>
      <c r="O424" s="214" t="s">
        <v>14665</v>
      </c>
      <c r="P424" s="214"/>
      <c r="Q424" s="214"/>
      <c r="R424" s="214"/>
      <c r="S424" s="214" t="s">
        <v>8495</v>
      </c>
      <c r="U424" s="214" t="s">
        <v>17053</v>
      </c>
      <c r="V424" s="214"/>
      <c r="W424" s="214"/>
      <c r="X424" s="214"/>
      <c r="Y424" s="214"/>
      <c r="Z424" s="214"/>
      <c r="AA424" s="214"/>
      <c r="AB424" s="214"/>
      <c r="AC424" s="214"/>
      <c r="AD424" s="214"/>
      <c r="AE424" s="214"/>
      <c r="AF424" s="214"/>
      <c r="AG424" s="214"/>
      <c r="AH424" s="214"/>
      <c r="AI424" s="214"/>
      <c r="AK424" s="214" t="s">
        <v>17017</v>
      </c>
      <c r="AL424" s="214"/>
      <c r="AM424" s="214"/>
      <c r="AN424" s="214"/>
      <c r="AO424" s="214"/>
      <c r="AP424" s="214"/>
    </row>
    <row r="425" spans="1:89" ht="52" x14ac:dyDescent="0.15">
      <c r="A425" s="217" t="s">
        <v>14668</v>
      </c>
      <c r="B425" s="217" t="s">
        <v>14669</v>
      </c>
      <c r="C425" s="222" t="s">
        <v>14670</v>
      </c>
      <c r="D425" s="222" t="s">
        <v>14683</v>
      </c>
      <c r="E425" s="218">
        <v>42278</v>
      </c>
      <c r="F425" s="218">
        <v>42279</v>
      </c>
      <c r="G425" s="214"/>
      <c r="H425" s="214"/>
      <c r="I425" s="214"/>
      <c r="J425" s="214"/>
      <c r="K425" s="214"/>
      <c r="L425" s="214"/>
      <c r="M425" s="214"/>
      <c r="N425" s="214"/>
      <c r="O425" s="214"/>
      <c r="P425" s="214"/>
      <c r="Q425" s="214"/>
      <c r="R425" s="214"/>
      <c r="S425" s="214" t="s">
        <v>8396</v>
      </c>
      <c r="T425" s="214"/>
      <c r="U425" s="214"/>
      <c r="V425" s="214"/>
      <c r="W425" s="214"/>
      <c r="X425" s="214"/>
      <c r="Y425" s="214"/>
      <c r="Z425" s="214"/>
      <c r="AA425" s="214"/>
      <c r="AB425" s="214"/>
      <c r="AC425" s="214"/>
      <c r="AD425" s="214"/>
      <c r="AE425" s="214"/>
      <c r="AF425" s="214"/>
      <c r="AG425" s="214"/>
      <c r="AH425" s="214"/>
      <c r="AI425" s="214"/>
      <c r="AJ425" s="214"/>
      <c r="AK425" s="214"/>
      <c r="AL425" s="214"/>
      <c r="AM425" s="214"/>
      <c r="AN425" s="214"/>
      <c r="AO425" s="214"/>
      <c r="AP425" s="214"/>
      <c r="AQ425" s="214"/>
      <c r="AR425" s="214"/>
      <c r="AS425" s="214"/>
      <c r="AT425" s="214"/>
      <c r="AU425" s="214"/>
      <c r="AV425" s="214"/>
      <c r="AW425" s="214"/>
      <c r="AX425" s="214"/>
      <c r="AY425" s="214"/>
      <c r="AZ425" s="214"/>
      <c r="BA425" s="214"/>
      <c r="BB425" s="214"/>
      <c r="BC425" s="214"/>
      <c r="BD425" s="214"/>
      <c r="BE425" s="214"/>
      <c r="BF425" s="214"/>
      <c r="BG425" s="214"/>
      <c r="BH425" s="214"/>
      <c r="BI425" s="214"/>
      <c r="BJ425" s="214" t="s">
        <v>14671</v>
      </c>
      <c r="BK425" s="214" t="s">
        <v>14672</v>
      </c>
      <c r="BL425" s="214" t="s">
        <v>14673</v>
      </c>
      <c r="BM425" s="214" t="s">
        <v>14674</v>
      </c>
      <c r="BN425" s="329" t="s">
        <v>14675</v>
      </c>
      <c r="BO425" s="329" t="s">
        <v>14676</v>
      </c>
      <c r="BP425" s="214"/>
      <c r="BQ425" s="214"/>
      <c r="BR425" s="214"/>
      <c r="BS425" s="214"/>
    </row>
    <row r="426" spans="1:89" ht="52" x14ac:dyDescent="0.15">
      <c r="A426" s="217" t="s">
        <v>14677</v>
      </c>
      <c r="B426" s="217" t="s">
        <v>14669</v>
      </c>
      <c r="C426" s="222" t="s">
        <v>14670</v>
      </c>
      <c r="D426" s="222" t="s">
        <v>14683</v>
      </c>
      <c r="E426" s="218">
        <v>42278</v>
      </c>
      <c r="F426" s="218">
        <v>42279</v>
      </c>
      <c r="G426" s="214"/>
      <c r="H426" s="214"/>
      <c r="I426" s="214"/>
      <c r="J426" s="214"/>
      <c r="K426" s="214"/>
      <c r="L426" s="214"/>
      <c r="M426" s="214"/>
      <c r="N426" s="214"/>
      <c r="O426" s="214"/>
      <c r="P426" s="214"/>
      <c r="Q426" s="214"/>
      <c r="R426" s="214"/>
      <c r="S426" s="214" t="s">
        <v>8396</v>
      </c>
      <c r="T426" s="214"/>
      <c r="U426" s="214"/>
      <c r="V426" s="214"/>
      <c r="W426" s="214"/>
      <c r="X426" s="214"/>
      <c r="Y426" s="214"/>
      <c r="Z426" s="214"/>
      <c r="AA426" s="214"/>
      <c r="AB426" s="214"/>
      <c r="AC426" s="214"/>
      <c r="AD426" s="214"/>
      <c r="AE426" s="214"/>
      <c r="AF426" s="214"/>
      <c r="AG426" s="214"/>
      <c r="AH426" s="214"/>
      <c r="AI426" s="214"/>
      <c r="AJ426" s="214"/>
      <c r="AK426" s="214"/>
      <c r="AL426" s="214"/>
      <c r="AM426" s="214"/>
      <c r="AN426" s="214"/>
      <c r="AO426" s="214"/>
      <c r="AP426" s="214"/>
      <c r="AQ426" s="214"/>
      <c r="AR426" s="214"/>
      <c r="AS426" s="214"/>
      <c r="AT426" s="214"/>
      <c r="AU426" s="214"/>
      <c r="AV426" s="214"/>
      <c r="AW426" s="214"/>
      <c r="AX426" s="214"/>
      <c r="AY426" s="214"/>
      <c r="AZ426" s="214"/>
      <c r="BA426" s="214"/>
      <c r="BB426" s="214"/>
      <c r="BC426" s="214"/>
      <c r="BD426" s="214"/>
      <c r="BE426" s="214"/>
      <c r="BF426" s="214"/>
      <c r="BG426" s="214"/>
      <c r="BH426" s="214"/>
      <c r="BI426" s="214"/>
      <c r="BJ426" s="214" t="s">
        <v>14671</v>
      </c>
      <c r="BK426" s="214" t="s">
        <v>14672</v>
      </c>
      <c r="BL426" s="214" t="s">
        <v>14673</v>
      </c>
      <c r="BM426" s="214" t="s">
        <v>14674</v>
      </c>
      <c r="BN426" s="329" t="s">
        <v>14675</v>
      </c>
      <c r="BO426" s="329" t="s">
        <v>14676</v>
      </c>
      <c r="BP426" s="214"/>
      <c r="BQ426" s="214"/>
      <c r="BR426" s="214"/>
      <c r="BS426" s="214"/>
    </row>
    <row r="427" spans="1:89" ht="52" x14ac:dyDescent="0.15">
      <c r="A427" s="217" t="s">
        <v>14678</v>
      </c>
      <c r="B427" s="217" t="s">
        <v>14669</v>
      </c>
      <c r="C427" s="222" t="s">
        <v>14670</v>
      </c>
      <c r="D427" s="222" t="s">
        <v>14683</v>
      </c>
      <c r="E427" s="218">
        <v>42278</v>
      </c>
      <c r="F427" s="218">
        <v>42279</v>
      </c>
      <c r="G427" s="214"/>
      <c r="H427" s="214"/>
      <c r="I427" s="214"/>
      <c r="J427" s="214"/>
      <c r="K427" s="214"/>
      <c r="L427" s="214"/>
      <c r="M427" s="214"/>
      <c r="N427" s="214"/>
      <c r="O427" s="214"/>
      <c r="P427" s="214"/>
      <c r="Q427" s="214"/>
      <c r="R427" s="214"/>
      <c r="S427" s="214" t="s">
        <v>8396</v>
      </c>
      <c r="T427" s="214"/>
      <c r="U427" s="214"/>
      <c r="V427" s="214"/>
      <c r="W427" s="214"/>
      <c r="X427" s="214"/>
      <c r="Y427" s="214"/>
      <c r="Z427" s="214"/>
      <c r="AA427" s="214"/>
      <c r="AB427" s="214"/>
      <c r="AC427" s="214"/>
      <c r="AD427" s="214"/>
      <c r="AE427" s="214"/>
      <c r="AF427" s="214"/>
      <c r="AG427" s="214"/>
      <c r="AH427" s="214"/>
      <c r="AI427" s="214"/>
      <c r="AJ427" s="214"/>
      <c r="AK427" s="214"/>
      <c r="AL427" s="214"/>
      <c r="AM427" s="214"/>
      <c r="AN427" s="214"/>
      <c r="AO427" s="214"/>
      <c r="AP427" s="214"/>
      <c r="AQ427" s="214"/>
      <c r="AR427" s="214"/>
      <c r="AS427" s="214"/>
      <c r="AT427" s="214"/>
      <c r="AU427" s="214"/>
      <c r="AV427" s="214"/>
      <c r="AW427" s="214"/>
      <c r="AX427" s="214"/>
      <c r="AY427" s="214"/>
      <c r="AZ427" s="214"/>
      <c r="BA427" s="214"/>
      <c r="BB427" s="214"/>
      <c r="BC427" s="214"/>
      <c r="BD427" s="214"/>
      <c r="BE427" s="214"/>
      <c r="BF427" s="214"/>
      <c r="BG427" s="214"/>
      <c r="BH427" s="214"/>
      <c r="BI427" s="214"/>
      <c r="BJ427" s="214" t="s">
        <v>14671</v>
      </c>
      <c r="BK427" s="214" t="s">
        <v>14672</v>
      </c>
      <c r="BL427" s="214" t="s">
        <v>14673</v>
      </c>
      <c r="BM427" s="214" t="s">
        <v>14674</v>
      </c>
      <c r="BN427" s="329" t="s">
        <v>14675</v>
      </c>
      <c r="BO427" s="329" t="s">
        <v>14676</v>
      </c>
      <c r="BP427" s="214"/>
      <c r="BQ427" s="214"/>
      <c r="BR427" s="214"/>
      <c r="BS427" s="214"/>
    </row>
    <row r="428" spans="1:89" ht="52" x14ac:dyDescent="0.15">
      <c r="A428" s="217" t="s">
        <v>14693</v>
      </c>
      <c r="B428" s="217" t="s">
        <v>14669</v>
      </c>
      <c r="C428" s="222" t="s">
        <v>14670</v>
      </c>
      <c r="D428" s="222" t="s">
        <v>14683</v>
      </c>
      <c r="E428" s="218">
        <v>42283</v>
      </c>
      <c r="F428" s="218">
        <v>42284</v>
      </c>
      <c r="G428" s="214"/>
      <c r="H428" s="214"/>
      <c r="I428" s="214"/>
      <c r="J428" s="214"/>
      <c r="K428" s="214"/>
      <c r="L428" s="214"/>
      <c r="M428" s="214"/>
      <c r="N428" s="214"/>
      <c r="O428" s="214"/>
      <c r="P428" s="214"/>
      <c r="Q428" s="214"/>
      <c r="R428" s="214"/>
      <c r="S428" s="214" t="s">
        <v>8396</v>
      </c>
      <c r="T428" s="214"/>
      <c r="U428" s="214"/>
      <c r="V428" s="214"/>
      <c r="W428" s="214"/>
      <c r="X428" s="214"/>
      <c r="Y428" s="214"/>
      <c r="Z428" s="214"/>
      <c r="AA428" s="214"/>
      <c r="AB428" s="214"/>
      <c r="AC428" s="214"/>
      <c r="AD428" s="214"/>
      <c r="AE428" s="214"/>
      <c r="AF428" s="214"/>
      <c r="AG428" s="214"/>
      <c r="AH428" s="214"/>
      <c r="AI428" s="214"/>
      <c r="AJ428" s="214"/>
      <c r="AK428" s="214"/>
      <c r="AL428" s="214"/>
      <c r="AM428" s="214"/>
      <c r="AN428" s="214"/>
      <c r="AO428" s="214"/>
      <c r="AP428" s="214"/>
      <c r="AQ428" s="214"/>
      <c r="AR428" s="214"/>
      <c r="AS428" s="214"/>
      <c r="AT428" s="214"/>
      <c r="AU428" s="214"/>
      <c r="AV428" s="214"/>
      <c r="AW428" s="214"/>
      <c r="AX428" s="214"/>
      <c r="AY428" s="214"/>
      <c r="AZ428" s="214"/>
      <c r="BA428" s="214"/>
      <c r="BB428" s="214"/>
      <c r="BC428" s="214"/>
      <c r="BD428" s="214"/>
      <c r="BE428" s="214"/>
      <c r="BF428" s="214"/>
      <c r="BG428" s="214"/>
      <c r="BH428" s="214"/>
      <c r="BI428" s="214"/>
      <c r="BJ428" s="214" t="s">
        <v>14671</v>
      </c>
      <c r="BK428" s="214" t="s">
        <v>14672</v>
      </c>
      <c r="BL428" s="214" t="s">
        <v>14673</v>
      </c>
      <c r="BM428" s="214" t="s">
        <v>14674</v>
      </c>
      <c r="BN428" s="329" t="s">
        <v>14675</v>
      </c>
      <c r="BO428" s="329" t="s">
        <v>14676</v>
      </c>
      <c r="BP428" s="214"/>
      <c r="BQ428" s="214"/>
      <c r="BR428" s="214"/>
      <c r="BS428" s="214"/>
    </row>
    <row r="429" spans="1:89" ht="52" x14ac:dyDescent="0.15">
      <c r="A429" s="217" t="s">
        <v>14694</v>
      </c>
      <c r="B429" s="217" t="s">
        <v>14669</v>
      </c>
      <c r="C429" s="222" t="s">
        <v>14670</v>
      </c>
      <c r="D429" s="222" t="s">
        <v>14683</v>
      </c>
      <c r="E429" s="218">
        <v>42283</v>
      </c>
      <c r="F429" s="218">
        <v>42284</v>
      </c>
      <c r="G429" s="214"/>
      <c r="H429" s="214"/>
      <c r="I429" s="214"/>
      <c r="J429" s="214"/>
      <c r="K429" s="214"/>
      <c r="L429" s="214"/>
      <c r="M429" s="214"/>
      <c r="N429" s="214"/>
      <c r="O429" s="214"/>
      <c r="P429" s="214"/>
      <c r="Q429" s="214"/>
      <c r="R429" s="214"/>
      <c r="S429" s="214" t="s">
        <v>8396</v>
      </c>
      <c r="T429" s="214"/>
      <c r="U429" s="214"/>
      <c r="V429" s="214"/>
      <c r="W429" s="214"/>
      <c r="X429" s="214"/>
      <c r="Y429" s="214"/>
      <c r="Z429" s="214"/>
      <c r="AA429" s="214"/>
      <c r="AB429" s="214"/>
      <c r="AC429" s="214"/>
      <c r="AD429" s="214"/>
      <c r="AE429" s="214"/>
      <c r="AF429" s="214"/>
      <c r="AG429" s="214"/>
      <c r="AH429" s="214"/>
      <c r="AI429" s="214"/>
      <c r="AJ429" s="214"/>
      <c r="AK429" s="214"/>
      <c r="AL429" s="214"/>
      <c r="AM429" s="214"/>
      <c r="AN429" s="214"/>
      <c r="AO429" s="214"/>
      <c r="AP429" s="214"/>
      <c r="AQ429" s="214"/>
      <c r="AR429" s="214"/>
      <c r="AS429" s="214"/>
      <c r="AT429" s="214"/>
      <c r="AU429" s="214"/>
      <c r="AV429" s="214"/>
      <c r="AW429" s="214"/>
      <c r="AX429" s="214"/>
      <c r="AY429" s="214"/>
      <c r="AZ429" s="214"/>
      <c r="BA429" s="214"/>
      <c r="BB429" s="214"/>
      <c r="BC429" s="214"/>
      <c r="BD429" s="214"/>
      <c r="BE429" s="214"/>
      <c r="BF429" s="214"/>
      <c r="BG429" s="214"/>
      <c r="BH429" s="214"/>
      <c r="BI429" s="214"/>
      <c r="BJ429" s="214" t="s">
        <v>14671</v>
      </c>
      <c r="BK429" s="214" t="s">
        <v>14672</v>
      </c>
      <c r="BL429" s="214" t="s">
        <v>14673</v>
      </c>
      <c r="BM429" s="214" t="s">
        <v>14674</v>
      </c>
      <c r="BN429" s="329" t="s">
        <v>14675</v>
      </c>
      <c r="BO429" s="329" t="s">
        <v>14676</v>
      </c>
      <c r="BP429" s="214"/>
      <c r="BQ429" s="214"/>
      <c r="BR429" s="214"/>
      <c r="BS429" s="214"/>
    </row>
    <row r="430" spans="1:89" ht="52" x14ac:dyDescent="0.15">
      <c r="A430" s="217" t="s">
        <v>14695</v>
      </c>
      <c r="B430" s="217" t="s">
        <v>14669</v>
      </c>
      <c r="C430" s="222" t="s">
        <v>14670</v>
      </c>
      <c r="D430" s="222" t="s">
        <v>14683</v>
      </c>
      <c r="E430" s="218">
        <v>42283</v>
      </c>
      <c r="F430" s="218">
        <v>42284</v>
      </c>
      <c r="G430" s="214"/>
      <c r="H430" s="214"/>
      <c r="I430" s="214"/>
      <c r="J430" s="214"/>
      <c r="K430" s="214"/>
      <c r="L430" s="214"/>
      <c r="M430" s="214"/>
      <c r="N430" s="214"/>
      <c r="O430" s="214"/>
      <c r="P430" s="214"/>
      <c r="Q430" s="214"/>
      <c r="R430" s="214"/>
      <c r="S430" s="214" t="s">
        <v>8396</v>
      </c>
      <c r="T430" s="214"/>
      <c r="U430" s="214"/>
      <c r="V430" s="214"/>
      <c r="W430" s="214"/>
      <c r="X430" s="214"/>
      <c r="Y430" s="214"/>
      <c r="Z430" s="214"/>
      <c r="AA430" s="214"/>
      <c r="AB430" s="214"/>
      <c r="AC430" s="214"/>
      <c r="AD430" s="214"/>
      <c r="AE430" s="214"/>
      <c r="AF430" s="214"/>
      <c r="AG430" s="214"/>
      <c r="AH430" s="214"/>
      <c r="AI430" s="214"/>
      <c r="AJ430" s="214"/>
      <c r="AK430" s="214"/>
      <c r="AL430" s="214"/>
      <c r="AM430" s="214"/>
      <c r="AN430" s="214"/>
      <c r="AO430" s="214"/>
      <c r="AP430" s="214"/>
      <c r="AQ430" s="214"/>
      <c r="AR430" s="214"/>
      <c r="AS430" s="214"/>
      <c r="AT430" s="214"/>
      <c r="AU430" s="214"/>
      <c r="AV430" s="214"/>
      <c r="AW430" s="214"/>
      <c r="AX430" s="214"/>
      <c r="AY430" s="214"/>
      <c r="AZ430" s="214"/>
      <c r="BA430" s="214"/>
      <c r="BB430" s="214"/>
      <c r="BC430" s="214"/>
      <c r="BD430" s="214"/>
      <c r="BE430" s="214"/>
      <c r="BF430" s="214"/>
      <c r="BG430" s="214"/>
      <c r="BH430" s="214"/>
      <c r="BI430" s="214"/>
      <c r="BJ430" s="214" t="s">
        <v>14671</v>
      </c>
      <c r="BK430" s="214" t="s">
        <v>14672</v>
      </c>
      <c r="BL430" s="214" t="s">
        <v>14673</v>
      </c>
      <c r="BM430" s="214" t="s">
        <v>14674</v>
      </c>
      <c r="BN430" s="329" t="s">
        <v>14675</v>
      </c>
      <c r="BO430" s="329" t="s">
        <v>14676</v>
      </c>
      <c r="BP430" s="214"/>
      <c r="BQ430" s="214"/>
      <c r="BR430" s="214"/>
      <c r="BS430" s="214"/>
    </row>
    <row r="431" spans="1:89" ht="26" x14ac:dyDescent="0.15">
      <c r="A431" s="217" t="s">
        <v>14696</v>
      </c>
      <c r="B431" s="217" t="s">
        <v>15346</v>
      </c>
      <c r="C431" s="222" t="s">
        <v>14697</v>
      </c>
      <c r="D431" s="222"/>
      <c r="E431" s="218">
        <v>42283</v>
      </c>
      <c r="F431" s="218">
        <v>42284</v>
      </c>
      <c r="G431" s="214"/>
      <c r="H431" s="214"/>
      <c r="I431" s="214"/>
      <c r="J431" s="214"/>
      <c r="K431" s="214"/>
      <c r="L431" s="214" t="s">
        <v>469</v>
      </c>
      <c r="M431" s="214"/>
      <c r="N431" s="214"/>
      <c r="O431" s="214"/>
      <c r="P431" s="214"/>
      <c r="Q431" s="214"/>
      <c r="R431" s="214"/>
      <c r="S431" s="214" t="s">
        <v>679</v>
      </c>
      <c r="T431" s="214"/>
      <c r="U431" s="214"/>
      <c r="V431" s="214"/>
      <c r="W431" s="214"/>
      <c r="X431" s="214"/>
      <c r="Y431" s="214"/>
      <c r="Z431" s="214"/>
      <c r="AA431" s="214"/>
      <c r="AB431" s="214"/>
      <c r="AC431" s="214"/>
      <c r="AD431" s="214"/>
      <c r="AE431" s="214"/>
      <c r="AF431" s="214"/>
      <c r="AG431" s="214"/>
      <c r="AH431" s="214"/>
      <c r="AI431" s="214"/>
      <c r="AJ431" s="214"/>
      <c r="AK431" s="214"/>
      <c r="AL431" s="214"/>
      <c r="AM431" s="214"/>
      <c r="AN431" s="214"/>
      <c r="AO431" s="214"/>
      <c r="AP431" s="214"/>
      <c r="AQ431" s="214"/>
      <c r="AR431" s="214"/>
      <c r="AS431" s="214" t="s">
        <v>680</v>
      </c>
      <c r="AT431" s="214" t="s">
        <v>681</v>
      </c>
      <c r="AU431" s="214"/>
      <c r="AV431" s="214"/>
      <c r="AW431" s="214"/>
      <c r="AX431" s="214"/>
      <c r="AY431" s="214"/>
      <c r="AZ431" s="214"/>
      <c r="BA431" s="214" t="s">
        <v>682</v>
      </c>
      <c r="BB431" s="214"/>
      <c r="BC431" s="214" t="s">
        <v>10940</v>
      </c>
      <c r="BD431" s="214" t="s">
        <v>682</v>
      </c>
      <c r="BE431" s="214" t="s">
        <v>682</v>
      </c>
      <c r="BF431" s="214" t="s">
        <v>682</v>
      </c>
      <c r="BG431" s="214" t="s">
        <v>684</v>
      </c>
      <c r="BH431" s="214" t="s">
        <v>684</v>
      </c>
      <c r="BI431" s="214" t="s">
        <v>685</v>
      </c>
      <c r="BJ431" s="214"/>
      <c r="BK431" s="214"/>
      <c r="BL431" s="214"/>
      <c r="BM431" s="214"/>
      <c r="BN431" s="214"/>
      <c r="BO431" s="214"/>
      <c r="BP431" s="214"/>
      <c r="BQ431" s="214"/>
      <c r="BR431" s="214"/>
      <c r="BS431" s="214"/>
      <c r="BT431" s="214"/>
      <c r="BU431" s="214"/>
      <c r="BV431" s="214"/>
      <c r="BW431" s="214"/>
      <c r="BX431" s="214"/>
      <c r="BY431" s="214"/>
      <c r="BZ431" s="214"/>
      <c r="CA431" s="214"/>
      <c r="CB431" s="214"/>
      <c r="CC431" s="214"/>
      <c r="CD431" s="214"/>
      <c r="CE431" s="214"/>
      <c r="CF431" s="214"/>
      <c r="CG431" s="214"/>
      <c r="CH431" s="214"/>
      <c r="CI431" s="214"/>
      <c r="CJ431" s="214"/>
      <c r="CK431" s="214"/>
    </row>
    <row r="432" spans="1:89" ht="13" x14ac:dyDescent="0.15">
      <c r="A432" s="217" t="s">
        <v>14698</v>
      </c>
      <c r="B432" s="217" t="s">
        <v>14699</v>
      </c>
      <c r="C432" s="222" t="s">
        <v>14700</v>
      </c>
      <c r="D432" s="222"/>
      <c r="E432" s="218">
        <v>42283</v>
      </c>
      <c r="F432" s="218">
        <v>42284</v>
      </c>
      <c r="G432" s="214"/>
      <c r="H432" s="214"/>
      <c r="I432" s="214"/>
      <c r="J432" s="214"/>
      <c r="K432" s="214"/>
      <c r="L432" s="214" t="s">
        <v>469</v>
      </c>
      <c r="M432" s="214"/>
      <c r="N432" s="214"/>
      <c r="O432" s="214"/>
      <c r="P432" s="214"/>
      <c r="Q432" s="214"/>
      <c r="R432" s="214"/>
      <c r="S432" s="214" t="s">
        <v>679</v>
      </c>
      <c r="T432" s="214"/>
      <c r="U432" s="214"/>
      <c r="V432" s="214"/>
      <c r="W432" s="214"/>
      <c r="X432" s="214"/>
      <c r="Y432" s="214"/>
      <c r="Z432" s="214"/>
      <c r="AA432" s="214"/>
      <c r="AB432" s="214"/>
      <c r="AC432" s="214"/>
      <c r="AD432" s="214"/>
      <c r="AE432" s="214"/>
      <c r="AF432" s="214"/>
      <c r="AG432" s="214"/>
      <c r="AH432" s="214"/>
      <c r="AI432" s="214"/>
      <c r="AJ432" s="214"/>
      <c r="AK432" s="214"/>
      <c r="AL432" s="214"/>
      <c r="AM432" s="214"/>
      <c r="AN432" s="214"/>
      <c r="AO432" s="214"/>
      <c r="AP432" s="214"/>
      <c r="AQ432" s="214"/>
      <c r="AR432" s="214"/>
      <c r="AS432" s="214" t="s">
        <v>680</v>
      </c>
      <c r="AT432" s="214" t="s">
        <v>681</v>
      </c>
      <c r="AU432" s="214"/>
      <c r="AV432" s="214"/>
      <c r="AW432" s="214"/>
      <c r="AX432" s="214"/>
      <c r="AY432" s="214"/>
      <c r="AZ432" s="214"/>
      <c r="BA432" s="214" t="s">
        <v>682</v>
      </c>
      <c r="BB432" s="214"/>
      <c r="BC432" s="214" t="s">
        <v>10940</v>
      </c>
      <c r="BD432" s="214" t="s">
        <v>682</v>
      </c>
      <c r="BE432" s="214" t="s">
        <v>682</v>
      </c>
      <c r="BF432" s="214" t="s">
        <v>682</v>
      </c>
      <c r="BG432" s="214" t="s">
        <v>684</v>
      </c>
      <c r="BH432" s="214" t="s">
        <v>684</v>
      </c>
      <c r="BI432" s="214" t="s">
        <v>685</v>
      </c>
      <c r="BJ432" s="214"/>
      <c r="BK432" s="214"/>
      <c r="BL432" s="214"/>
      <c r="BM432" s="214"/>
      <c r="BN432" s="214"/>
      <c r="BO432" s="214"/>
      <c r="BP432" s="214"/>
      <c r="BQ432" s="214"/>
      <c r="BR432" s="214"/>
      <c r="BS432" s="214"/>
      <c r="BT432" s="214"/>
      <c r="BU432" s="214"/>
      <c r="BV432" s="214"/>
    </row>
    <row r="433" spans="1:85" ht="26" x14ac:dyDescent="0.15">
      <c r="A433" s="217" t="s">
        <v>14701</v>
      </c>
      <c r="B433" s="217" t="s">
        <v>19140</v>
      </c>
      <c r="C433" s="222" t="s">
        <v>14702</v>
      </c>
      <c r="D433" s="222" t="s">
        <v>11854</v>
      </c>
      <c r="E433" s="218">
        <v>42283</v>
      </c>
      <c r="F433" s="218">
        <v>43377</v>
      </c>
      <c r="G433" s="214"/>
      <c r="H433" s="214"/>
      <c r="I433" s="214"/>
      <c r="J433" s="214"/>
      <c r="K433" s="214"/>
      <c r="L433" s="214" t="s">
        <v>469</v>
      </c>
      <c r="M433" s="214"/>
      <c r="N433" s="214"/>
      <c r="O433" s="214"/>
      <c r="P433" s="214"/>
      <c r="Q433" s="214"/>
      <c r="R433" s="214"/>
      <c r="S433" s="214" t="s">
        <v>679</v>
      </c>
      <c r="T433" s="214"/>
      <c r="U433" s="214"/>
      <c r="V433" s="214"/>
      <c r="W433" s="214"/>
      <c r="X433" s="214"/>
      <c r="Y433" s="214"/>
      <c r="Z433" s="214"/>
      <c r="AA433" s="214"/>
      <c r="AB433" s="214"/>
      <c r="AC433" s="214"/>
      <c r="AD433" s="214"/>
      <c r="AE433" s="214"/>
      <c r="AF433" s="214"/>
      <c r="AG433" s="214"/>
      <c r="AH433" s="214"/>
      <c r="AI433" s="214"/>
      <c r="AJ433" s="214"/>
      <c r="AK433" s="214"/>
      <c r="AL433" s="214"/>
      <c r="AM433" s="214"/>
      <c r="AN433" s="214"/>
      <c r="AO433" s="214"/>
      <c r="AP433" s="214"/>
      <c r="AQ433" s="214"/>
      <c r="AR433" s="214"/>
      <c r="AS433" s="214" t="s">
        <v>680</v>
      </c>
      <c r="AT433" s="214" t="s">
        <v>681</v>
      </c>
      <c r="AU433" s="214"/>
      <c r="AV433" s="214"/>
      <c r="AW433" s="214"/>
      <c r="AX433" s="214"/>
      <c r="AY433" s="214"/>
      <c r="AZ433" s="214"/>
      <c r="BA433" s="214" t="s">
        <v>682</v>
      </c>
      <c r="BB433" s="214"/>
      <c r="BC433" s="214" t="s">
        <v>10940</v>
      </c>
      <c r="BD433" s="214" t="s">
        <v>682</v>
      </c>
      <c r="BE433" s="214" t="s">
        <v>682</v>
      </c>
      <c r="BF433" s="214" t="s">
        <v>682</v>
      </c>
      <c r="BG433" s="214" t="s">
        <v>684</v>
      </c>
      <c r="BH433" s="214" t="s">
        <v>684</v>
      </c>
      <c r="BI433" s="214" t="s">
        <v>685</v>
      </c>
      <c r="BJ433" s="214"/>
      <c r="BK433" s="214"/>
      <c r="BL433" s="214"/>
      <c r="BM433" s="214"/>
      <c r="BN433" s="214"/>
      <c r="BO433" s="214"/>
      <c r="BP433" s="214"/>
      <c r="BQ433" s="214"/>
      <c r="BR433" s="214"/>
      <c r="BS433" s="214"/>
      <c r="BT433" s="214"/>
      <c r="BU433" s="214"/>
      <c r="BV433" s="214"/>
    </row>
    <row r="434" spans="1:85" ht="26" x14ac:dyDescent="0.15">
      <c r="A434" s="217" t="s">
        <v>14727</v>
      </c>
      <c r="B434" s="217" t="s">
        <v>14728</v>
      </c>
      <c r="C434" s="222" t="s">
        <v>14729</v>
      </c>
      <c r="E434" s="218">
        <v>42285</v>
      </c>
      <c r="F434" s="218">
        <v>42289</v>
      </c>
      <c r="L434" s="213" t="s">
        <v>469</v>
      </c>
      <c r="S434" s="214" t="s">
        <v>679</v>
      </c>
      <c r="AS434" s="214" t="s">
        <v>680</v>
      </c>
      <c r="AT434" s="214" t="s">
        <v>681</v>
      </c>
      <c r="BA434" s="214" t="s">
        <v>682</v>
      </c>
      <c r="BC434" s="214" t="s">
        <v>10940</v>
      </c>
      <c r="BD434" s="214" t="s">
        <v>682</v>
      </c>
      <c r="BE434" s="214" t="s">
        <v>682</v>
      </c>
      <c r="BF434" s="214" t="s">
        <v>682</v>
      </c>
      <c r="BG434" s="214" t="s">
        <v>684</v>
      </c>
      <c r="BH434" s="214" t="s">
        <v>684</v>
      </c>
      <c r="BI434" s="214" t="s">
        <v>685</v>
      </c>
    </row>
    <row r="435" spans="1:85" ht="26" x14ac:dyDescent="0.15">
      <c r="A435" s="217" t="s">
        <v>4757</v>
      </c>
      <c r="B435" s="217" t="s">
        <v>14760</v>
      </c>
      <c r="C435" s="222" t="s">
        <v>678</v>
      </c>
      <c r="E435" s="218">
        <v>42292</v>
      </c>
      <c r="F435" s="218">
        <v>42293</v>
      </c>
      <c r="P435" s="213" t="s">
        <v>14761</v>
      </c>
      <c r="S435" s="214" t="s">
        <v>679</v>
      </c>
      <c r="AT435" s="214" t="s">
        <v>681</v>
      </c>
      <c r="BC435" s="214" t="s">
        <v>14762</v>
      </c>
      <c r="BG435" s="213" t="s">
        <v>14763</v>
      </c>
      <c r="BH435" s="213" t="s">
        <v>14764</v>
      </c>
      <c r="BI435" s="213" t="s">
        <v>14765</v>
      </c>
    </row>
    <row r="436" spans="1:85" ht="26" x14ac:dyDescent="0.15">
      <c r="A436" s="217" t="s">
        <v>14793</v>
      </c>
      <c r="B436" s="217" t="s">
        <v>14794</v>
      </c>
      <c r="C436" s="222" t="s">
        <v>14795</v>
      </c>
      <c r="E436" s="218">
        <v>42298</v>
      </c>
      <c r="F436" s="218">
        <v>42307</v>
      </c>
      <c r="L436" s="213" t="s">
        <v>469</v>
      </c>
      <c r="S436" s="214" t="s">
        <v>679</v>
      </c>
      <c r="AS436" s="214" t="s">
        <v>680</v>
      </c>
      <c r="AT436" s="214" t="s">
        <v>681</v>
      </c>
      <c r="BA436" s="214" t="s">
        <v>682</v>
      </c>
      <c r="BC436" s="214" t="s">
        <v>10940</v>
      </c>
      <c r="BD436" s="214" t="s">
        <v>682</v>
      </c>
      <c r="BE436" s="214" t="s">
        <v>682</v>
      </c>
      <c r="BF436" s="214" t="s">
        <v>682</v>
      </c>
      <c r="BG436" s="214" t="s">
        <v>684</v>
      </c>
      <c r="BH436" s="214" t="s">
        <v>684</v>
      </c>
      <c r="BI436" s="214" t="s">
        <v>685</v>
      </c>
    </row>
    <row r="437" spans="1:85" ht="13" x14ac:dyDescent="0.15">
      <c r="A437" s="217" t="s">
        <v>14799</v>
      </c>
      <c r="B437" s="217" t="s">
        <v>14800</v>
      </c>
      <c r="C437" s="216" t="s">
        <v>14802</v>
      </c>
      <c r="D437" s="216" t="s">
        <v>14805</v>
      </c>
      <c r="E437" s="218">
        <v>42299</v>
      </c>
      <c r="F437" s="218">
        <v>42307</v>
      </c>
      <c r="G437" s="214" t="s">
        <v>589</v>
      </c>
      <c r="H437" s="214"/>
      <c r="I437" s="214"/>
      <c r="J437" s="214"/>
      <c r="K437" s="214" t="s">
        <v>521</v>
      </c>
      <c r="L437" s="214" t="s">
        <v>453</v>
      </c>
      <c r="M437" s="214"/>
      <c r="N437" s="214"/>
      <c r="O437" s="214" t="s">
        <v>454</v>
      </c>
      <c r="P437" s="214"/>
      <c r="Q437" s="214"/>
      <c r="R437" s="214"/>
      <c r="S437" s="214"/>
      <c r="T437" s="214"/>
      <c r="U437" s="214"/>
      <c r="V437" s="214"/>
      <c r="W437" s="214"/>
      <c r="X437" s="214"/>
      <c r="Y437" s="214"/>
      <c r="Z437" s="214"/>
      <c r="AA437" s="214"/>
      <c r="AB437" s="214"/>
      <c r="AC437" s="214"/>
      <c r="AD437" s="214"/>
      <c r="AE437" s="214"/>
      <c r="AF437" s="214"/>
      <c r="AG437" s="214"/>
      <c r="AH437" s="214"/>
      <c r="AI437" s="214"/>
      <c r="AJ437" s="214"/>
      <c r="AK437" s="214"/>
      <c r="AL437" s="214"/>
      <c r="AM437" s="214"/>
      <c r="AN437" s="214" t="s">
        <v>14801</v>
      </c>
      <c r="AO437" s="214" t="s">
        <v>10939</v>
      </c>
      <c r="AP437" s="214"/>
      <c r="AQ437" s="214"/>
      <c r="AR437" s="214"/>
      <c r="AS437" s="214"/>
      <c r="AT437" s="214"/>
      <c r="AU437" s="214"/>
      <c r="AV437" s="214"/>
      <c r="AW437" s="214"/>
      <c r="AX437" s="214"/>
      <c r="AY437" s="214"/>
      <c r="AZ437" s="214"/>
      <c r="BA437" s="214"/>
      <c r="BB437" s="214"/>
      <c r="BC437" s="214" t="s">
        <v>457</v>
      </c>
      <c r="BD437" s="214"/>
      <c r="BE437" s="214"/>
      <c r="BF437" s="214"/>
    </row>
    <row r="438" spans="1:85" ht="26" x14ac:dyDescent="0.15">
      <c r="A438" s="217" t="s">
        <v>14823</v>
      </c>
      <c r="B438" s="217" t="s">
        <v>14824</v>
      </c>
      <c r="C438" s="216" t="s">
        <v>16316</v>
      </c>
      <c r="D438" s="216" t="s">
        <v>16774</v>
      </c>
      <c r="E438" s="218">
        <v>42312</v>
      </c>
      <c r="F438" s="218">
        <v>42677</v>
      </c>
      <c r="G438" s="213" t="s">
        <v>495</v>
      </c>
      <c r="K438" s="213" t="s">
        <v>496</v>
      </c>
      <c r="L438" s="213" t="s">
        <v>469</v>
      </c>
      <c r="O438" s="213" t="s">
        <v>1077</v>
      </c>
      <c r="S438" s="213" t="s">
        <v>9787</v>
      </c>
      <c r="Z438" s="213" t="s">
        <v>16288</v>
      </c>
      <c r="AA438" s="213" t="s">
        <v>14284</v>
      </c>
      <c r="AO438" s="213" t="s">
        <v>15860</v>
      </c>
    </row>
    <row r="439" spans="1:85" ht="26" x14ac:dyDescent="0.15">
      <c r="A439" s="217" t="s">
        <v>14908</v>
      </c>
      <c r="B439" s="217" t="s">
        <v>14910</v>
      </c>
      <c r="C439" s="222" t="s">
        <v>14909</v>
      </c>
      <c r="E439" s="218">
        <v>42341</v>
      </c>
      <c r="F439" s="218">
        <v>42345</v>
      </c>
      <c r="G439" s="213" t="s">
        <v>11316</v>
      </c>
      <c r="L439" s="213" t="s">
        <v>469</v>
      </c>
      <c r="M439" s="213" t="s">
        <v>11484</v>
      </c>
      <c r="O439" s="213" t="s">
        <v>1077</v>
      </c>
    </row>
    <row r="440" spans="1:85" ht="13" x14ac:dyDescent="0.15">
      <c r="A440" s="217" t="s">
        <v>14911</v>
      </c>
      <c r="B440" s="217" t="s">
        <v>14912</v>
      </c>
      <c r="C440" s="216" t="s">
        <v>14913</v>
      </c>
      <c r="D440" s="216" t="s">
        <v>14805</v>
      </c>
      <c r="E440" s="218">
        <v>42341</v>
      </c>
      <c r="F440" s="218">
        <v>42345</v>
      </c>
      <c r="G440" s="214" t="s">
        <v>589</v>
      </c>
      <c r="H440" s="214"/>
      <c r="I440" s="214"/>
      <c r="J440" s="214"/>
      <c r="K440" s="214" t="s">
        <v>521</v>
      </c>
      <c r="L440" s="214" t="s">
        <v>453</v>
      </c>
      <c r="M440" s="214"/>
      <c r="N440" s="214"/>
      <c r="O440" s="214" t="s">
        <v>454</v>
      </c>
      <c r="P440" s="214"/>
      <c r="Q440" s="214"/>
      <c r="R440" s="214"/>
      <c r="S440" s="214"/>
      <c r="T440" s="214"/>
      <c r="U440" s="214"/>
      <c r="V440" s="214"/>
      <c r="W440" s="214"/>
      <c r="X440" s="214"/>
      <c r="Y440" s="214"/>
      <c r="Z440" s="214"/>
      <c r="AA440" s="214"/>
      <c r="AB440" s="214"/>
      <c r="AC440" s="214"/>
      <c r="AD440" s="214"/>
      <c r="AE440" s="214"/>
      <c r="AF440" s="214"/>
      <c r="AG440" s="214"/>
      <c r="AH440" s="214"/>
      <c r="AI440" s="214"/>
      <c r="AJ440" s="214"/>
      <c r="AK440" s="214"/>
      <c r="AL440" s="214"/>
      <c r="AM440" s="214"/>
      <c r="AN440" s="214" t="s">
        <v>14801</v>
      </c>
      <c r="AO440" s="214" t="s">
        <v>10939</v>
      </c>
      <c r="AP440" s="214"/>
      <c r="AQ440" s="214"/>
      <c r="AR440" s="214"/>
      <c r="AS440" s="214"/>
      <c r="AT440" s="214"/>
      <c r="AU440" s="214"/>
      <c r="AV440" s="214"/>
      <c r="AW440" s="214"/>
      <c r="AX440" s="214"/>
      <c r="AY440" s="214"/>
      <c r="AZ440" s="214"/>
      <c r="BA440" s="214"/>
      <c r="BB440" s="214"/>
      <c r="BC440" s="214" t="s">
        <v>457</v>
      </c>
      <c r="BD440" s="214"/>
      <c r="BE440" s="214"/>
      <c r="BF440" s="214"/>
    </row>
    <row r="441" spans="1:85" ht="26" x14ac:dyDescent="0.15">
      <c r="A441" s="217" t="s">
        <v>15055</v>
      </c>
      <c r="B441" s="217" t="s">
        <v>15056</v>
      </c>
      <c r="C441" s="216" t="s">
        <v>16317</v>
      </c>
      <c r="D441" s="216" t="s">
        <v>16774</v>
      </c>
      <c r="E441" s="218">
        <v>42390</v>
      </c>
      <c r="F441" s="218">
        <v>42677</v>
      </c>
      <c r="G441" s="213" t="s">
        <v>495</v>
      </c>
      <c r="K441" s="213" t="s">
        <v>496</v>
      </c>
      <c r="L441" s="213" t="s">
        <v>469</v>
      </c>
      <c r="O441" s="213" t="s">
        <v>1077</v>
      </c>
      <c r="S441" s="213" t="s">
        <v>9787</v>
      </c>
      <c r="Z441" s="213" t="s">
        <v>16288</v>
      </c>
      <c r="AA441" s="213" t="s">
        <v>14284</v>
      </c>
      <c r="AO441" s="213" t="s">
        <v>15860</v>
      </c>
    </row>
    <row r="442" spans="1:85" ht="26" x14ac:dyDescent="0.15">
      <c r="A442" s="217" t="s">
        <v>15098</v>
      </c>
      <c r="B442" s="217" t="s">
        <v>15099</v>
      </c>
      <c r="C442" s="222" t="s">
        <v>15100</v>
      </c>
      <c r="D442" s="216" t="s">
        <v>11854</v>
      </c>
      <c r="E442" s="218">
        <v>42396</v>
      </c>
      <c r="F442" s="218">
        <v>42724</v>
      </c>
      <c r="L442" s="213" t="s">
        <v>469</v>
      </c>
      <c r="S442" s="214" t="s">
        <v>679</v>
      </c>
      <c r="AS442" s="214" t="s">
        <v>680</v>
      </c>
      <c r="AT442" s="214" t="s">
        <v>681</v>
      </c>
      <c r="BA442" s="214" t="s">
        <v>682</v>
      </c>
      <c r="BC442" s="214" t="s">
        <v>16535</v>
      </c>
      <c r="BD442" s="214" t="s">
        <v>682</v>
      </c>
      <c r="BE442" s="214" t="s">
        <v>682</v>
      </c>
      <c r="BF442" s="214" t="s">
        <v>682</v>
      </c>
      <c r="BG442" s="214" t="s">
        <v>684</v>
      </c>
      <c r="BH442" s="214" t="s">
        <v>684</v>
      </c>
      <c r="BI442" s="214" t="s">
        <v>685</v>
      </c>
    </row>
    <row r="443" spans="1:85" ht="26" x14ac:dyDescent="0.15">
      <c r="A443" s="217" t="s">
        <v>15101</v>
      </c>
      <c r="B443" s="217" t="s">
        <v>19117</v>
      </c>
      <c r="C443" s="222" t="s">
        <v>15102</v>
      </c>
      <c r="D443" s="216" t="s">
        <v>17600</v>
      </c>
      <c r="E443" s="218">
        <v>42396</v>
      </c>
      <c r="F443" s="218">
        <v>43367</v>
      </c>
      <c r="L443" s="213" t="s">
        <v>469</v>
      </c>
      <c r="S443" s="214" t="s">
        <v>679</v>
      </c>
      <c r="AS443" s="214" t="s">
        <v>680</v>
      </c>
      <c r="AT443" s="214" t="s">
        <v>681</v>
      </c>
      <c r="BA443" s="214" t="s">
        <v>682</v>
      </c>
      <c r="BC443" s="214" t="s">
        <v>16535</v>
      </c>
      <c r="BD443" s="214" t="s">
        <v>682</v>
      </c>
      <c r="BE443" s="214" t="s">
        <v>682</v>
      </c>
      <c r="BF443" s="214" t="s">
        <v>682</v>
      </c>
      <c r="BG443" s="214" t="s">
        <v>684</v>
      </c>
      <c r="BH443" s="214" t="s">
        <v>684</v>
      </c>
      <c r="BI443" s="214" t="s">
        <v>685</v>
      </c>
    </row>
    <row r="444" spans="1:85" ht="26" x14ac:dyDescent="0.15">
      <c r="A444" s="217" t="s">
        <v>15106</v>
      </c>
      <c r="B444" s="217" t="s">
        <v>15107</v>
      </c>
      <c r="C444" s="222" t="s">
        <v>15108</v>
      </c>
      <c r="E444" s="218">
        <v>42397</v>
      </c>
      <c r="F444" s="218">
        <v>42404</v>
      </c>
      <c r="L444" s="213" t="s">
        <v>469</v>
      </c>
      <c r="S444" s="214" t="s">
        <v>679</v>
      </c>
      <c r="AS444" s="214" t="s">
        <v>680</v>
      </c>
      <c r="AT444" s="214" t="s">
        <v>681</v>
      </c>
      <c r="BA444" s="214" t="s">
        <v>682</v>
      </c>
      <c r="BC444" s="214" t="s">
        <v>15109</v>
      </c>
      <c r="BD444" s="214" t="s">
        <v>682</v>
      </c>
      <c r="BE444" s="214" t="s">
        <v>682</v>
      </c>
      <c r="BF444" s="214" t="s">
        <v>682</v>
      </c>
      <c r="BG444" s="214" t="s">
        <v>684</v>
      </c>
      <c r="BH444" s="214" t="s">
        <v>684</v>
      </c>
      <c r="BI444" s="214" t="s">
        <v>685</v>
      </c>
    </row>
    <row r="445" spans="1:85" ht="26" x14ac:dyDescent="0.15">
      <c r="A445" s="217" t="s">
        <v>15118</v>
      </c>
      <c r="B445" s="217" t="s">
        <v>15119</v>
      </c>
      <c r="C445" s="222" t="s">
        <v>15120</v>
      </c>
      <c r="D445" s="216" t="s">
        <v>17739</v>
      </c>
      <c r="E445" s="218">
        <v>42398</v>
      </c>
      <c r="F445" s="218">
        <v>42957</v>
      </c>
      <c r="G445" s="213" t="s">
        <v>578</v>
      </c>
      <c r="K445" s="213" t="s">
        <v>496</v>
      </c>
      <c r="L445" s="213" t="s">
        <v>469</v>
      </c>
      <c r="O445" s="213" t="s">
        <v>17740</v>
      </c>
      <c r="S445" s="213" t="s">
        <v>1023</v>
      </c>
      <c r="AI445" s="213" t="s">
        <v>6504</v>
      </c>
    </row>
    <row r="446" spans="1:85" ht="26" x14ac:dyDescent="0.15">
      <c r="A446" s="217" t="s">
        <v>15123</v>
      </c>
      <c r="B446" s="217" t="s">
        <v>15124</v>
      </c>
      <c r="C446" s="216" t="s">
        <v>15125</v>
      </c>
      <c r="D446" s="216" t="s">
        <v>14805</v>
      </c>
      <c r="E446" s="218">
        <v>42398</v>
      </c>
      <c r="F446" s="218">
        <v>42404</v>
      </c>
      <c r="G446" s="214" t="s">
        <v>15126</v>
      </c>
      <c r="H446" s="214"/>
      <c r="I446" s="214"/>
      <c r="J446" s="214"/>
      <c r="K446" s="214" t="s">
        <v>521</v>
      </c>
      <c r="L446" s="214" t="s">
        <v>453</v>
      </c>
      <c r="M446" s="214"/>
      <c r="N446" s="214"/>
      <c r="O446" s="214" t="s">
        <v>454</v>
      </c>
      <c r="P446" s="214"/>
      <c r="Q446" s="214"/>
      <c r="R446" s="214"/>
      <c r="S446" s="214"/>
      <c r="T446" s="214"/>
      <c r="U446" s="214"/>
      <c r="V446" s="214"/>
      <c r="W446" s="214"/>
      <c r="X446" s="214"/>
      <c r="Y446" s="214"/>
      <c r="Z446" s="214"/>
      <c r="AA446" s="214"/>
      <c r="AB446" s="214"/>
      <c r="AC446" s="214"/>
      <c r="AD446" s="214"/>
      <c r="AE446" s="214"/>
      <c r="AF446" s="214"/>
      <c r="AG446" s="214"/>
      <c r="AH446" s="214"/>
      <c r="AI446" s="214"/>
      <c r="AJ446" s="214"/>
      <c r="AK446" s="214"/>
      <c r="AL446" s="214"/>
      <c r="AM446" s="214"/>
      <c r="AN446" s="214" t="s">
        <v>15127</v>
      </c>
      <c r="AO446" s="214" t="s">
        <v>15128</v>
      </c>
      <c r="AP446" s="214"/>
      <c r="AQ446" s="214"/>
      <c r="AR446" s="214"/>
      <c r="AS446" s="214"/>
      <c r="AT446" s="214"/>
      <c r="AU446" s="214"/>
      <c r="AV446" s="214"/>
      <c r="AW446" s="214"/>
      <c r="AX446" s="214"/>
      <c r="AY446" s="214"/>
      <c r="AZ446" s="214"/>
      <c r="BA446" s="214"/>
      <c r="BB446" s="214"/>
      <c r="BC446" s="214" t="s">
        <v>457</v>
      </c>
      <c r="BD446" s="214"/>
      <c r="BE446" s="214"/>
      <c r="BF446" s="214"/>
      <c r="BG446" s="214"/>
      <c r="BH446" s="214"/>
      <c r="BI446" s="214"/>
      <c r="BJ446" s="214"/>
      <c r="BK446" s="214"/>
      <c r="BL446" s="214"/>
      <c r="BM446" s="214"/>
      <c r="BN446" s="214"/>
      <c r="BO446" s="214"/>
      <c r="BP446" s="214"/>
      <c r="BQ446" s="214"/>
      <c r="BR446" s="214"/>
      <c r="BS446" s="214"/>
      <c r="BT446" s="214"/>
      <c r="BU446" s="214"/>
      <c r="BV446" s="214"/>
      <c r="BW446" s="214"/>
      <c r="BX446" s="214"/>
      <c r="BY446" s="214"/>
      <c r="BZ446" s="214"/>
      <c r="CA446" s="214"/>
      <c r="CB446" s="214"/>
      <c r="CC446" s="214"/>
      <c r="CD446" s="214"/>
      <c r="CE446" s="214"/>
      <c r="CF446" s="214"/>
    </row>
    <row r="447" spans="1:85" ht="26" x14ac:dyDescent="0.15">
      <c r="A447" s="217" t="s">
        <v>15152</v>
      </c>
      <c r="B447" s="217" t="s">
        <v>15153</v>
      </c>
      <c r="C447" s="222" t="s">
        <v>15154</v>
      </c>
      <c r="D447" s="222" t="s">
        <v>15155</v>
      </c>
      <c r="E447" s="218">
        <v>42402</v>
      </c>
      <c r="F447" s="218">
        <v>42404</v>
      </c>
      <c r="G447" s="214" t="s">
        <v>520</v>
      </c>
      <c r="H447" s="214"/>
      <c r="I447" s="214"/>
      <c r="J447" s="214"/>
      <c r="K447" s="214" t="s">
        <v>521</v>
      </c>
      <c r="L447" s="214" t="s">
        <v>453</v>
      </c>
      <c r="M447" s="214"/>
      <c r="N447" s="222"/>
      <c r="O447" s="214" t="s">
        <v>522</v>
      </c>
      <c r="P447" s="214"/>
      <c r="Q447" s="214"/>
      <c r="R447" s="214"/>
      <c r="S447" s="214"/>
      <c r="T447" s="214"/>
      <c r="U447" s="214"/>
      <c r="V447" s="214"/>
      <c r="W447" s="214"/>
      <c r="X447" s="214"/>
      <c r="Y447" s="214"/>
      <c r="Z447" s="214"/>
      <c r="AA447" s="214"/>
      <c r="AB447" s="214"/>
      <c r="AC447" s="214"/>
      <c r="AD447" s="214"/>
      <c r="AE447" s="214"/>
      <c r="AF447" s="214"/>
      <c r="AG447" s="214"/>
      <c r="AH447" s="214"/>
      <c r="AI447" s="214"/>
      <c r="AJ447" s="214"/>
      <c r="AK447" s="214"/>
      <c r="AL447" s="214"/>
      <c r="AM447" s="214"/>
      <c r="AN447" s="214" t="s">
        <v>15156</v>
      </c>
      <c r="AO447" s="214" t="s">
        <v>15157</v>
      </c>
      <c r="AP447" s="214"/>
      <c r="AQ447" s="214"/>
      <c r="AR447" s="214"/>
      <c r="AS447" s="214"/>
      <c r="AT447" s="214"/>
      <c r="AU447" s="214"/>
      <c r="AV447" s="214"/>
      <c r="AW447" s="214"/>
      <c r="AX447" s="214"/>
      <c r="AY447" s="214"/>
      <c r="AZ447" s="214"/>
      <c r="BA447" s="214"/>
      <c r="BB447" s="214"/>
      <c r="BC447" s="214" t="s">
        <v>5220</v>
      </c>
      <c r="BD447" s="214"/>
      <c r="BE447" s="214"/>
      <c r="BF447" s="214"/>
      <c r="BG447" s="214"/>
      <c r="BH447" s="214"/>
      <c r="BI447" s="214"/>
      <c r="BJ447" s="214"/>
      <c r="BK447" s="214"/>
      <c r="BL447" s="214"/>
      <c r="BM447" s="222"/>
      <c r="BN447" s="214"/>
      <c r="BO447" s="214"/>
      <c r="BP447" s="214"/>
      <c r="BQ447" s="214"/>
      <c r="BR447" s="214"/>
      <c r="BS447" s="214"/>
      <c r="BT447" s="214"/>
      <c r="BU447" s="214"/>
      <c r="BV447" s="214"/>
      <c r="BW447" s="214"/>
      <c r="BX447" s="214"/>
      <c r="BY447" s="214"/>
      <c r="BZ447" s="214"/>
      <c r="CA447" s="214"/>
      <c r="CB447" s="214"/>
      <c r="CC447" s="214"/>
      <c r="CD447" s="214"/>
      <c r="CE447" s="214"/>
      <c r="CF447" s="214"/>
      <c r="CG447" s="214"/>
    </row>
    <row r="448" spans="1:85" ht="26" x14ac:dyDescent="0.15">
      <c r="A448" s="217" t="s">
        <v>15158</v>
      </c>
      <c r="B448" s="217" t="s">
        <v>15159</v>
      </c>
      <c r="C448" s="222" t="s">
        <v>15160</v>
      </c>
      <c r="D448" s="222" t="s">
        <v>15155</v>
      </c>
      <c r="E448" s="218">
        <v>42402</v>
      </c>
      <c r="F448" s="218">
        <v>42404</v>
      </c>
      <c r="G448" s="214" t="s">
        <v>520</v>
      </c>
      <c r="H448" s="214"/>
      <c r="I448" s="214"/>
      <c r="J448" s="214"/>
      <c r="K448" s="214" t="s">
        <v>521</v>
      </c>
      <c r="L448" s="214" t="s">
        <v>453</v>
      </c>
      <c r="M448" s="214"/>
      <c r="N448" s="222"/>
      <c r="O448" s="214" t="s">
        <v>522</v>
      </c>
      <c r="P448" s="214"/>
      <c r="Q448" s="214"/>
      <c r="R448" s="214"/>
      <c r="S448" s="214"/>
      <c r="T448" s="214"/>
      <c r="U448" s="214"/>
      <c r="V448" s="214"/>
      <c r="W448" s="214"/>
      <c r="X448" s="214"/>
      <c r="Y448" s="214"/>
      <c r="Z448" s="214"/>
      <c r="AA448" s="214"/>
      <c r="AB448" s="214"/>
      <c r="AC448" s="214"/>
      <c r="AD448" s="214"/>
      <c r="AE448" s="214"/>
      <c r="AF448" s="214"/>
      <c r="AG448" s="214"/>
      <c r="AH448" s="214"/>
      <c r="AI448" s="214"/>
      <c r="AJ448" s="214"/>
      <c r="AK448" s="214"/>
      <c r="AL448" s="214"/>
      <c r="AM448" s="214"/>
      <c r="AN448" s="214" t="s">
        <v>15156</v>
      </c>
      <c r="AO448" s="214" t="s">
        <v>15157</v>
      </c>
      <c r="AP448" s="214"/>
      <c r="AQ448" s="214"/>
      <c r="AR448" s="214"/>
      <c r="AS448" s="214"/>
      <c r="AT448" s="214"/>
      <c r="AU448" s="214"/>
      <c r="AV448" s="214"/>
      <c r="AW448" s="214"/>
      <c r="AX448" s="214"/>
      <c r="AY448" s="214"/>
      <c r="AZ448" s="214"/>
      <c r="BA448" s="214"/>
      <c r="BB448" s="214"/>
      <c r="BC448" s="214" t="s">
        <v>5220</v>
      </c>
      <c r="BD448" s="214"/>
      <c r="BE448" s="214"/>
      <c r="BF448" s="214"/>
      <c r="BG448" s="214"/>
      <c r="BH448" s="214"/>
      <c r="BI448" s="214"/>
      <c r="BJ448" s="214"/>
      <c r="BK448" s="214"/>
      <c r="BL448" s="214"/>
      <c r="BM448" s="222"/>
      <c r="BN448" s="214"/>
      <c r="BO448" s="214"/>
      <c r="BP448" s="214"/>
      <c r="BQ448" s="214"/>
      <c r="BR448" s="214"/>
      <c r="BS448" s="214"/>
      <c r="BT448" s="214"/>
      <c r="BU448" s="214"/>
      <c r="BV448" s="214"/>
      <c r="BW448" s="214"/>
      <c r="BX448" s="214"/>
      <c r="BY448" s="214"/>
      <c r="BZ448" s="214"/>
      <c r="CA448" s="214"/>
      <c r="CB448" s="214"/>
      <c r="CC448" s="214"/>
      <c r="CD448" s="214"/>
      <c r="CE448" s="214"/>
      <c r="CF448" s="214"/>
      <c r="CG448" s="214"/>
    </row>
    <row r="449" spans="1:84" ht="39" x14ac:dyDescent="0.15">
      <c r="A449" s="217" t="s">
        <v>15230</v>
      </c>
      <c r="B449" s="217" t="s">
        <v>15231</v>
      </c>
      <c r="C449" s="222" t="s">
        <v>20685</v>
      </c>
      <c r="D449" s="216" t="s">
        <v>11854</v>
      </c>
      <c r="E449" s="218">
        <v>42412</v>
      </c>
      <c r="F449" s="218">
        <v>43683</v>
      </c>
      <c r="G449" s="213" t="s">
        <v>589</v>
      </c>
      <c r="K449" s="213" t="s">
        <v>15232</v>
      </c>
      <c r="O449" s="213" t="s">
        <v>465</v>
      </c>
      <c r="AS449" s="213" t="s">
        <v>20684</v>
      </c>
    </row>
    <row r="450" spans="1:84" ht="52" x14ac:dyDescent="0.15">
      <c r="A450" s="217" t="s">
        <v>15235</v>
      </c>
      <c r="B450" s="217" t="s">
        <v>15236</v>
      </c>
      <c r="C450" s="216" t="s">
        <v>15237</v>
      </c>
      <c r="D450" s="216" t="s">
        <v>11854</v>
      </c>
      <c r="E450" s="218">
        <v>42416</v>
      </c>
      <c r="F450" s="218">
        <v>42873</v>
      </c>
      <c r="G450" s="213" t="s">
        <v>495</v>
      </c>
      <c r="K450" s="213" t="s">
        <v>3204</v>
      </c>
      <c r="O450" s="213" t="s">
        <v>671</v>
      </c>
      <c r="AF450" s="213" t="s">
        <v>17117</v>
      </c>
      <c r="AG450" s="213" t="s">
        <v>17115</v>
      </c>
      <c r="AH450" s="213" t="s">
        <v>17113</v>
      </c>
      <c r="BU450" s="213" t="s">
        <v>15238</v>
      </c>
    </row>
    <row r="451" spans="1:84" ht="52" x14ac:dyDescent="0.15">
      <c r="A451" s="217" t="s">
        <v>15251</v>
      </c>
      <c r="B451" s="217" t="s">
        <v>15252</v>
      </c>
      <c r="C451" s="216" t="s">
        <v>15253</v>
      </c>
      <c r="D451" s="216" t="s">
        <v>11854</v>
      </c>
      <c r="E451" s="218">
        <v>42418</v>
      </c>
      <c r="F451" s="218">
        <v>42816</v>
      </c>
      <c r="G451" s="213" t="s">
        <v>495</v>
      </c>
      <c r="K451" s="213" t="s">
        <v>3204</v>
      </c>
      <c r="O451" s="213" t="s">
        <v>671</v>
      </c>
      <c r="AF451" s="213" t="s">
        <v>17117</v>
      </c>
      <c r="AG451" s="213" t="s">
        <v>17115</v>
      </c>
      <c r="AH451" s="213" t="s">
        <v>17113</v>
      </c>
      <c r="BU451" s="213" t="s">
        <v>15238</v>
      </c>
    </row>
    <row r="452" spans="1:84" ht="52" x14ac:dyDescent="0.15">
      <c r="A452" s="217" t="s">
        <v>15254</v>
      </c>
      <c r="B452" s="217" t="s">
        <v>15255</v>
      </c>
      <c r="C452" s="216" t="s">
        <v>15256</v>
      </c>
      <c r="D452" s="216" t="s">
        <v>11854</v>
      </c>
      <c r="E452" s="218">
        <v>42418</v>
      </c>
      <c r="F452" s="218">
        <v>42957</v>
      </c>
      <c r="G452" s="213" t="s">
        <v>495</v>
      </c>
      <c r="K452" s="213" t="s">
        <v>3204</v>
      </c>
      <c r="O452" s="213" t="s">
        <v>671</v>
      </c>
      <c r="AF452" s="213" t="s">
        <v>17117</v>
      </c>
      <c r="AG452" s="213" t="s">
        <v>17753</v>
      </c>
      <c r="AH452" s="213" t="s">
        <v>17752</v>
      </c>
      <c r="BU452" s="213" t="s">
        <v>15238</v>
      </c>
    </row>
    <row r="453" spans="1:84" ht="52" x14ac:dyDescent="0.15">
      <c r="A453" s="217" t="s">
        <v>15257</v>
      </c>
      <c r="B453" s="217" t="s">
        <v>15258</v>
      </c>
      <c r="C453" s="216" t="s">
        <v>15259</v>
      </c>
      <c r="D453" s="216" t="s">
        <v>11854</v>
      </c>
      <c r="E453" s="218">
        <v>42418</v>
      </c>
      <c r="F453" s="218">
        <v>42873</v>
      </c>
      <c r="G453" s="213" t="s">
        <v>495</v>
      </c>
      <c r="K453" s="213" t="s">
        <v>3204</v>
      </c>
      <c r="O453" s="213" t="s">
        <v>671</v>
      </c>
      <c r="AF453" s="213" t="s">
        <v>17117</v>
      </c>
      <c r="AG453" s="213" t="s">
        <v>17125</v>
      </c>
      <c r="AH453" s="213" t="s">
        <v>17113</v>
      </c>
      <c r="BU453" s="213" t="s">
        <v>15238</v>
      </c>
    </row>
    <row r="454" spans="1:84" ht="26" x14ac:dyDescent="0.15">
      <c r="A454" s="217" t="s">
        <v>15312</v>
      </c>
      <c r="B454" s="217" t="s">
        <v>15313</v>
      </c>
      <c r="C454" s="216" t="s">
        <v>15314</v>
      </c>
      <c r="D454" s="216" t="s">
        <v>14805</v>
      </c>
      <c r="E454" s="218">
        <v>42426</v>
      </c>
      <c r="F454" s="218">
        <v>42432</v>
      </c>
      <c r="G454" s="214" t="s">
        <v>15126</v>
      </c>
      <c r="H454" s="214"/>
      <c r="I454" s="214"/>
      <c r="J454" s="214"/>
      <c r="K454" s="214" t="s">
        <v>521</v>
      </c>
      <c r="L454" s="214" t="s">
        <v>453</v>
      </c>
      <c r="M454" s="214"/>
      <c r="N454" s="214"/>
      <c r="O454" s="214" t="s">
        <v>454</v>
      </c>
      <c r="P454" s="214"/>
      <c r="Q454" s="214"/>
      <c r="R454" s="214"/>
      <c r="S454" s="214"/>
      <c r="T454" s="214"/>
      <c r="U454" s="214"/>
      <c r="V454" s="214"/>
      <c r="W454" s="214"/>
      <c r="X454" s="214"/>
      <c r="Y454" s="214"/>
      <c r="Z454" s="214"/>
      <c r="AA454" s="214"/>
      <c r="AB454" s="214"/>
      <c r="AC454" s="214"/>
      <c r="AD454" s="214"/>
      <c r="AE454" s="214"/>
      <c r="AF454" s="214"/>
      <c r="AG454" s="214"/>
      <c r="AH454" s="214"/>
      <c r="AI454" s="214"/>
      <c r="AJ454" s="214"/>
      <c r="AK454" s="214"/>
      <c r="AL454" s="214"/>
      <c r="AM454" s="214"/>
      <c r="AN454" s="214" t="s">
        <v>15127</v>
      </c>
      <c r="AO454" s="214" t="s">
        <v>15128</v>
      </c>
      <c r="AP454" s="214"/>
      <c r="AQ454" s="214"/>
      <c r="AR454" s="214"/>
      <c r="AS454" s="214"/>
      <c r="AT454" s="214"/>
      <c r="AU454" s="214"/>
      <c r="AV454" s="214"/>
      <c r="AW454" s="214"/>
      <c r="AX454" s="214"/>
      <c r="AY454" s="214"/>
      <c r="AZ454" s="214"/>
      <c r="BA454" s="214"/>
      <c r="BB454" s="214"/>
      <c r="BC454" s="214" t="s">
        <v>457</v>
      </c>
      <c r="BD454" s="214"/>
      <c r="BE454" s="214"/>
      <c r="BF454" s="214"/>
      <c r="BG454" s="214"/>
      <c r="BH454" s="214"/>
      <c r="BI454" s="214"/>
      <c r="BJ454" s="214"/>
      <c r="BK454" s="214"/>
      <c r="BL454" s="214"/>
      <c r="BM454" s="214"/>
      <c r="BN454" s="214"/>
      <c r="BO454" s="214"/>
      <c r="BP454" s="214"/>
      <c r="BQ454" s="214"/>
      <c r="BR454" s="214"/>
      <c r="BS454" s="214"/>
      <c r="BT454" s="214"/>
      <c r="BU454" s="214"/>
      <c r="BV454" s="214"/>
      <c r="BW454" s="214"/>
      <c r="BX454" s="214"/>
      <c r="BY454" s="214"/>
      <c r="BZ454" s="214"/>
      <c r="CA454" s="214"/>
      <c r="CB454" s="214"/>
      <c r="CC454" s="214"/>
      <c r="CD454" s="214"/>
      <c r="CE454" s="214"/>
      <c r="CF454" s="214"/>
    </row>
    <row r="455" spans="1:84" ht="143" x14ac:dyDescent="0.15">
      <c r="A455" s="215" t="s">
        <v>15326</v>
      </c>
      <c r="B455" s="217" t="s">
        <v>15327</v>
      </c>
      <c r="C455" s="216" t="s">
        <v>15328</v>
      </c>
      <c r="D455" s="216" t="s">
        <v>11854</v>
      </c>
      <c r="E455" s="218">
        <v>42431</v>
      </c>
      <c r="F455" s="218">
        <v>42432</v>
      </c>
      <c r="K455" s="213" t="s">
        <v>14845</v>
      </c>
      <c r="Q455" s="213" t="s">
        <v>15329</v>
      </c>
      <c r="S455" s="213" t="s">
        <v>14847</v>
      </c>
      <c r="AY455" s="213" t="s">
        <v>13412</v>
      </c>
    </row>
    <row r="456" spans="1:84" ht="26" x14ac:dyDescent="0.15">
      <c r="A456" s="217" t="s">
        <v>15353</v>
      </c>
      <c r="B456" s="217" t="s">
        <v>15354</v>
      </c>
      <c r="C456" s="216" t="s">
        <v>15355</v>
      </c>
      <c r="E456" s="218">
        <v>42438</v>
      </c>
      <c r="F456" s="218">
        <v>42439</v>
      </c>
      <c r="G456" s="213" t="s">
        <v>10378</v>
      </c>
      <c r="K456" s="213" t="s">
        <v>13381</v>
      </c>
      <c r="L456" s="213" t="s">
        <v>469</v>
      </c>
      <c r="O456" s="213" t="s">
        <v>1136</v>
      </c>
      <c r="S456" s="213" t="s">
        <v>13665</v>
      </c>
    </row>
    <row r="457" spans="1:84" ht="26" x14ac:dyDescent="0.15">
      <c r="A457" s="217" t="s">
        <v>15401</v>
      </c>
      <c r="B457" s="217" t="s">
        <v>15402</v>
      </c>
      <c r="C457" s="216" t="s">
        <v>15403</v>
      </c>
      <c r="D457" s="216" t="s">
        <v>14805</v>
      </c>
      <c r="E457" s="218">
        <v>42447</v>
      </c>
      <c r="F457" s="218">
        <v>42458</v>
      </c>
      <c r="G457" s="214" t="s">
        <v>15126</v>
      </c>
      <c r="H457" s="214"/>
      <c r="I457" s="214"/>
      <c r="J457" s="214"/>
      <c r="K457" s="214" t="s">
        <v>521</v>
      </c>
      <c r="L457" s="214" t="s">
        <v>453</v>
      </c>
      <c r="M457" s="214"/>
      <c r="N457" s="214"/>
      <c r="O457" s="214" t="s">
        <v>454</v>
      </c>
      <c r="P457" s="214"/>
      <c r="Q457" s="214"/>
      <c r="R457" s="214"/>
      <c r="S457" s="214"/>
      <c r="T457" s="214"/>
      <c r="U457" s="214"/>
      <c r="V457" s="214"/>
      <c r="W457" s="214"/>
      <c r="X457" s="214"/>
      <c r="Y457" s="214"/>
      <c r="Z457" s="214"/>
      <c r="AA457" s="214"/>
      <c r="AB457" s="214"/>
      <c r="AC457" s="214"/>
      <c r="AD457" s="214"/>
      <c r="AE457" s="214"/>
      <c r="AF457" s="214"/>
      <c r="AG457" s="214"/>
      <c r="AH457" s="214"/>
      <c r="AI457" s="214"/>
      <c r="AJ457" s="214"/>
      <c r="AK457" s="214"/>
      <c r="AL457" s="214"/>
      <c r="AM457" s="214"/>
      <c r="AN457" s="214" t="s">
        <v>15127</v>
      </c>
      <c r="AO457" s="214" t="s">
        <v>15128</v>
      </c>
      <c r="AP457" s="214"/>
      <c r="AQ457" s="214"/>
      <c r="AR457" s="214"/>
      <c r="AS457" s="214"/>
      <c r="AT457" s="214"/>
      <c r="AU457" s="214"/>
      <c r="AV457" s="214"/>
      <c r="AW457" s="214"/>
      <c r="AX457" s="214"/>
      <c r="AY457" s="214"/>
      <c r="AZ457" s="214"/>
      <c r="BA457" s="214"/>
      <c r="BB457" s="214"/>
      <c r="BC457" s="214" t="s">
        <v>457</v>
      </c>
      <c r="BD457" s="214"/>
      <c r="BE457" s="214"/>
      <c r="BF457" s="214"/>
      <c r="BG457" s="214"/>
      <c r="BH457" s="214"/>
      <c r="BI457" s="214"/>
      <c r="BJ457" s="214"/>
      <c r="BK457" s="214"/>
      <c r="BL457" s="214"/>
      <c r="BM457" s="214"/>
      <c r="BN457" s="214"/>
      <c r="BO457" s="214"/>
      <c r="BP457" s="214"/>
      <c r="BQ457" s="214"/>
      <c r="BR457" s="214"/>
      <c r="BS457" s="214"/>
      <c r="BT457" s="214"/>
      <c r="BU457" s="214"/>
      <c r="BV457" s="214"/>
      <c r="BW457" s="214"/>
      <c r="BX457" s="214"/>
      <c r="BY457" s="214"/>
      <c r="BZ457" s="214"/>
      <c r="CA457" s="214"/>
      <c r="CB457" s="214"/>
      <c r="CC457" s="214"/>
      <c r="CD457" s="214"/>
      <c r="CE457" s="214"/>
      <c r="CF457" s="214"/>
    </row>
    <row r="458" spans="1:84" ht="26" x14ac:dyDescent="0.15">
      <c r="A458" s="217" t="s">
        <v>15448</v>
      </c>
      <c r="B458" s="217" t="s">
        <v>15449</v>
      </c>
      <c r="C458" s="216" t="s">
        <v>15450</v>
      </c>
      <c r="E458" s="218">
        <v>42472</v>
      </c>
      <c r="F458" s="218">
        <v>42472</v>
      </c>
      <c r="G458" s="213" t="s">
        <v>10378</v>
      </c>
      <c r="K458" s="213" t="s">
        <v>13381</v>
      </c>
      <c r="L458" s="213" t="s">
        <v>469</v>
      </c>
      <c r="O458" s="213" t="s">
        <v>1136</v>
      </c>
      <c r="S458" s="213" t="s">
        <v>13665</v>
      </c>
    </row>
    <row r="459" spans="1:84" ht="26" x14ac:dyDescent="0.15">
      <c r="A459" s="217" t="s">
        <v>15517</v>
      </c>
      <c r="B459" s="217" t="s">
        <v>15519</v>
      </c>
      <c r="C459" s="217" t="s">
        <v>15520</v>
      </c>
      <c r="D459" s="216" t="s">
        <v>15518</v>
      </c>
      <c r="E459" s="218">
        <v>42480</v>
      </c>
      <c r="F459" s="218">
        <v>42537</v>
      </c>
      <c r="G459" s="213" t="s">
        <v>10378</v>
      </c>
      <c r="K459" s="213" t="s">
        <v>10379</v>
      </c>
      <c r="L459" s="213" t="s">
        <v>469</v>
      </c>
      <c r="O459" s="213" t="s">
        <v>3144</v>
      </c>
    </row>
    <row r="460" spans="1:84" ht="39" x14ac:dyDescent="0.15">
      <c r="A460" s="217" t="s">
        <v>15544</v>
      </c>
      <c r="B460" s="217" t="s">
        <v>15545</v>
      </c>
      <c r="C460" s="216" t="s">
        <v>15546</v>
      </c>
      <c r="E460" s="218">
        <v>42488</v>
      </c>
      <c r="F460" s="218">
        <v>42541</v>
      </c>
      <c r="G460" s="213" t="s">
        <v>1020</v>
      </c>
      <c r="K460" s="213" t="s">
        <v>1173</v>
      </c>
      <c r="L460" s="213" t="s">
        <v>469</v>
      </c>
      <c r="O460" s="213" t="s">
        <v>817</v>
      </c>
      <c r="P460" s="214" t="s">
        <v>5565</v>
      </c>
      <c r="Q460" s="214"/>
      <c r="R460" s="214" t="s">
        <v>5566</v>
      </c>
      <c r="S460" s="213" t="s">
        <v>12019</v>
      </c>
    </row>
    <row r="461" spans="1:84" ht="52" x14ac:dyDescent="0.15">
      <c r="A461" s="217" t="s">
        <v>15584</v>
      </c>
      <c r="B461" s="217" t="s">
        <v>15585</v>
      </c>
      <c r="C461" s="222" t="s">
        <v>15586</v>
      </c>
      <c r="D461" s="222"/>
      <c r="E461" s="218">
        <v>42501</v>
      </c>
      <c r="F461" s="218">
        <v>42541</v>
      </c>
      <c r="G461" s="214"/>
      <c r="H461" s="214"/>
      <c r="I461" s="214"/>
      <c r="J461" s="214"/>
      <c r="K461" s="214"/>
      <c r="L461" s="214"/>
      <c r="M461" s="214"/>
      <c r="N461" s="214"/>
      <c r="O461" s="214"/>
      <c r="P461" s="214"/>
      <c r="Q461" s="214"/>
      <c r="R461" s="214"/>
      <c r="S461" s="214" t="s">
        <v>8396</v>
      </c>
      <c r="T461" s="214"/>
      <c r="U461" s="214"/>
      <c r="V461" s="214"/>
      <c r="W461" s="214"/>
      <c r="X461" s="214"/>
      <c r="Y461" s="214"/>
      <c r="Z461" s="214"/>
      <c r="AA461" s="214"/>
      <c r="AB461" s="214"/>
      <c r="AC461" s="214"/>
      <c r="AD461" s="214"/>
      <c r="AE461" s="214"/>
      <c r="AF461" s="214"/>
      <c r="AG461" s="214"/>
      <c r="AH461" s="214"/>
      <c r="AI461" s="214"/>
      <c r="AJ461" s="214"/>
      <c r="AK461" s="214"/>
      <c r="AL461" s="214"/>
      <c r="AM461" s="214"/>
      <c r="AN461" s="214"/>
      <c r="AO461" s="214"/>
      <c r="AP461" s="214"/>
      <c r="AQ461" s="214"/>
      <c r="AR461" s="214"/>
      <c r="AS461" s="214"/>
      <c r="AT461" s="214"/>
      <c r="AU461" s="214"/>
      <c r="AV461" s="214"/>
      <c r="AW461" s="214"/>
      <c r="AX461" s="214"/>
      <c r="AY461" s="214"/>
      <c r="AZ461" s="214"/>
      <c r="BA461" s="214"/>
      <c r="BB461" s="214"/>
      <c r="BC461" s="214"/>
      <c r="BD461" s="214"/>
      <c r="BE461" s="214"/>
      <c r="BF461" s="214"/>
      <c r="BG461" s="214"/>
      <c r="BH461" s="214"/>
      <c r="BI461" s="214"/>
      <c r="BJ461" s="214" t="s">
        <v>8408</v>
      </c>
      <c r="BK461" s="214" t="s">
        <v>8409</v>
      </c>
      <c r="BL461" s="214" t="s">
        <v>8408</v>
      </c>
      <c r="BM461" s="214" t="s">
        <v>8410</v>
      </c>
      <c r="BN461" s="329" t="s">
        <v>8411</v>
      </c>
      <c r="BO461" s="329" t="s">
        <v>9646</v>
      </c>
      <c r="BP461" s="214"/>
      <c r="BQ461" s="214"/>
      <c r="BR461" s="214"/>
      <c r="BS461" s="214"/>
    </row>
    <row r="462" spans="1:84" ht="39" x14ac:dyDescent="0.15">
      <c r="A462" s="217" t="s">
        <v>15587</v>
      </c>
      <c r="B462" s="217" t="s">
        <v>15588</v>
      </c>
      <c r="C462" s="216" t="s">
        <v>15589</v>
      </c>
      <c r="E462" s="218">
        <v>42501</v>
      </c>
      <c r="F462" s="218">
        <v>42541</v>
      </c>
      <c r="G462" s="213" t="s">
        <v>1020</v>
      </c>
      <c r="K462" s="213" t="s">
        <v>1173</v>
      </c>
      <c r="L462" s="213" t="s">
        <v>469</v>
      </c>
      <c r="O462" s="213" t="s">
        <v>817</v>
      </c>
      <c r="P462" s="214" t="s">
        <v>5565</v>
      </c>
      <c r="Q462" s="214"/>
      <c r="R462" s="214" t="s">
        <v>5566</v>
      </c>
      <c r="S462" s="213" t="s">
        <v>12019</v>
      </c>
    </row>
    <row r="463" spans="1:84" ht="26" x14ac:dyDescent="0.15">
      <c r="A463" s="217" t="s">
        <v>15656</v>
      </c>
      <c r="B463" s="217" t="s">
        <v>15657</v>
      </c>
      <c r="C463" s="216" t="s">
        <v>16318</v>
      </c>
      <c r="D463" s="216" t="s">
        <v>16774</v>
      </c>
      <c r="E463" s="218">
        <v>42517</v>
      </c>
      <c r="F463" s="218">
        <v>42677</v>
      </c>
      <c r="G463" s="213" t="s">
        <v>495</v>
      </c>
      <c r="K463" s="213" t="s">
        <v>496</v>
      </c>
      <c r="L463" s="213" t="s">
        <v>469</v>
      </c>
      <c r="O463" s="213" t="s">
        <v>1077</v>
      </c>
      <c r="S463" s="213" t="s">
        <v>9787</v>
      </c>
      <c r="Z463" s="213" t="s">
        <v>16288</v>
      </c>
      <c r="AA463" s="213" t="s">
        <v>14284</v>
      </c>
      <c r="AO463" s="213" t="s">
        <v>15860</v>
      </c>
    </row>
    <row r="464" spans="1:84" ht="26" x14ac:dyDescent="0.15">
      <c r="A464" s="217" t="s">
        <v>15706</v>
      </c>
      <c r="B464" s="217" t="s">
        <v>15707</v>
      </c>
      <c r="C464" s="216" t="s">
        <v>15708</v>
      </c>
      <c r="E464" s="218">
        <v>42543</v>
      </c>
      <c r="F464" s="218">
        <v>42551</v>
      </c>
      <c r="G464" s="213" t="s">
        <v>10378</v>
      </c>
      <c r="K464" s="213" t="s">
        <v>13381</v>
      </c>
      <c r="L464" s="213" t="s">
        <v>469</v>
      </c>
      <c r="O464" s="213" t="s">
        <v>1136</v>
      </c>
      <c r="S464" s="213" t="s">
        <v>13665</v>
      </c>
    </row>
    <row r="465" spans="1:84" ht="26" x14ac:dyDescent="0.15">
      <c r="A465" s="217" t="s">
        <v>15709</v>
      </c>
      <c r="B465" s="217" t="s">
        <v>15710</v>
      </c>
      <c r="C465" s="216" t="s">
        <v>15711</v>
      </c>
      <c r="E465" s="218">
        <v>42543</v>
      </c>
      <c r="F465" s="218">
        <v>42551</v>
      </c>
      <c r="G465" s="213" t="s">
        <v>10378</v>
      </c>
      <c r="K465" s="213" t="s">
        <v>13381</v>
      </c>
      <c r="L465" s="213" t="s">
        <v>469</v>
      </c>
      <c r="O465" s="213" t="s">
        <v>1136</v>
      </c>
      <c r="S465" s="213" t="s">
        <v>13665</v>
      </c>
    </row>
    <row r="466" spans="1:84" ht="26" x14ac:dyDescent="0.15">
      <c r="A466" s="217" t="s">
        <v>15730</v>
      </c>
      <c r="B466" s="217" t="s">
        <v>15731</v>
      </c>
      <c r="C466" s="216" t="s">
        <v>15732</v>
      </c>
      <c r="D466" s="216" t="s">
        <v>15518</v>
      </c>
      <c r="E466" s="218">
        <v>42544</v>
      </c>
      <c r="F466" s="218">
        <v>42551</v>
      </c>
      <c r="G466" s="213" t="s">
        <v>10378</v>
      </c>
      <c r="K466" s="213" t="s">
        <v>10379</v>
      </c>
      <c r="L466" s="213" t="s">
        <v>469</v>
      </c>
      <c r="O466" s="213" t="s">
        <v>3144</v>
      </c>
    </row>
    <row r="467" spans="1:84" ht="26" x14ac:dyDescent="0.15">
      <c r="A467" s="217" t="s">
        <v>15779</v>
      </c>
      <c r="B467" s="217" t="s">
        <v>15780</v>
      </c>
      <c r="C467" s="222" t="s">
        <v>15781</v>
      </c>
      <c r="D467" s="222"/>
      <c r="E467" s="218">
        <v>42549</v>
      </c>
      <c r="F467" s="218">
        <v>42551</v>
      </c>
      <c r="G467" s="214" t="s">
        <v>3090</v>
      </c>
      <c r="H467" s="214"/>
      <c r="I467" s="214"/>
      <c r="J467" s="214"/>
      <c r="K467" s="214" t="s">
        <v>496</v>
      </c>
      <c r="L467" s="214" t="s">
        <v>469</v>
      </c>
      <c r="M467" s="214"/>
      <c r="N467" s="222"/>
      <c r="O467" s="214" t="s">
        <v>3402</v>
      </c>
      <c r="P467" s="214"/>
      <c r="Q467" s="214"/>
      <c r="R467" s="214"/>
      <c r="S467" s="214" t="s">
        <v>627</v>
      </c>
      <c r="T467" s="214"/>
      <c r="U467" s="214"/>
      <c r="V467" s="214"/>
      <c r="W467" s="214"/>
      <c r="X467" s="214"/>
      <c r="Y467" s="214"/>
      <c r="Z467" s="214"/>
      <c r="AA467" s="214"/>
      <c r="AB467" s="214"/>
      <c r="AC467" s="214"/>
      <c r="AD467" s="214"/>
      <c r="AE467" s="214"/>
      <c r="AF467" s="214"/>
      <c r="AG467" s="214"/>
      <c r="AH467" s="214"/>
      <c r="AI467" s="214"/>
      <c r="AJ467" s="214"/>
      <c r="AK467" s="214"/>
      <c r="AL467" s="214"/>
      <c r="AM467" s="214"/>
      <c r="AN467" s="214"/>
      <c r="AO467" s="214"/>
      <c r="AP467" s="214"/>
      <c r="AQ467" s="214"/>
      <c r="AR467" s="214" t="s">
        <v>8286</v>
      </c>
      <c r="AS467" s="214"/>
      <c r="AT467" s="214"/>
      <c r="AU467" s="214"/>
      <c r="AV467" s="214"/>
      <c r="AW467" s="214"/>
      <c r="AX467" s="214"/>
      <c r="AY467" s="214"/>
      <c r="AZ467" s="214"/>
      <c r="BA467" s="214"/>
      <c r="BB467" s="214"/>
      <c r="BC467" s="214"/>
      <c r="BD467" s="214"/>
      <c r="BE467" s="214"/>
      <c r="BF467" s="214"/>
      <c r="BG467" s="214"/>
      <c r="BH467" s="214"/>
      <c r="BI467" s="214"/>
      <c r="BJ467" s="214"/>
      <c r="BK467" s="214"/>
      <c r="BL467" s="214"/>
      <c r="BM467" s="222"/>
      <c r="BN467" s="214"/>
      <c r="BO467" s="214"/>
      <c r="BP467" s="214"/>
      <c r="BQ467" s="214"/>
      <c r="BR467" s="214"/>
      <c r="BS467" s="214"/>
      <c r="BT467" s="214"/>
      <c r="BU467" s="214"/>
      <c r="BV467" s="214"/>
      <c r="BW467" s="214"/>
      <c r="BX467" s="214"/>
      <c r="BY467" s="214"/>
    </row>
    <row r="468" spans="1:84" ht="26" x14ac:dyDescent="0.15">
      <c r="A468" s="217" t="s">
        <v>15861</v>
      </c>
      <c r="B468" s="217" t="s">
        <v>15862</v>
      </c>
      <c r="C468" s="222" t="s">
        <v>15863</v>
      </c>
      <c r="D468" s="222"/>
      <c r="E468" s="218">
        <v>42551</v>
      </c>
      <c r="F468" s="218">
        <v>42586</v>
      </c>
      <c r="G468" s="214" t="s">
        <v>495</v>
      </c>
      <c r="H468" s="214"/>
      <c r="I468" s="214"/>
      <c r="J468" s="214"/>
      <c r="K468" s="214" t="s">
        <v>1173</v>
      </c>
      <c r="L468" s="214"/>
      <c r="M468" s="214"/>
      <c r="N468" s="222"/>
      <c r="O468" s="214" t="s">
        <v>15864</v>
      </c>
      <c r="S468" s="213" t="s">
        <v>11271</v>
      </c>
    </row>
    <row r="469" spans="1:84" ht="26" x14ac:dyDescent="0.15">
      <c r="A469" s="217" t="s">
        <v>15865</v>
      </c>
      <c r="B469" s="217" t="s">
        <v>15866</v>
      </c>
      <c r="C469" s="216" t="s">
        <v>15867</v>
      </c>
      <c r="D469" s="216" t="s">
        <v>15868</v>
      </c>
      <c r="E469" s="218">
        <v>42551</v>
      </c>
      <c r="F469" s="218">
        <v>42586</v>
      </c>
      <c r="G469" s="213" t="s">
        <v>10378</v>
      </c>
      <c r="K469" s="213" t="s">
        <v>10379</v>
      </c>
      <c r="L469" s="213" t="s">
        <v>469</v>
      </c>
      <c r="O469" s="213" t="s">
        <v>1136</v>
      </c>
    </row>
    <row r="470" spans="1:84" ht="26" x14ac:dyDescent="0.15">
      <c r="A470" s="217" t="s">
        <v>15869</v>
      </c>
      <c r="B470" s="217" t="s">
        <v>15870</v>
      </c>
      <c r="C470" s="216" t="s">
        <v>15871</v>
      </c>
      <c r="D470" s="216" t="s">
        <v>15518</v>
      </c>
      <c r="E470" s="218">
        <v>42544</v>
      </c>
      <c r="F470" s="218">
        <v>42586</v>
      </c>
      <c r="G470" s="213" t="s">
        <v>10378</v>
      </c>
      <c r="K470" s="213" t="s">
        <v>10379</v>
      </c>
      <c r="L470" s="213" t="s">
        <v>469</v>
      </c>
      <c r="O470" s="213" t="s">
        <v>3144</v>
      </c>
    </row>
    <row r="471" spans="1:84" ht="26" x14ac:dyDescent="0.15">
      <c r="A471" s="217" t="s">
        <v>15874</v>
      </c>
      <c r="B471" s="217" t="s">
        <v>15875</v>
      </c>
      <c r="C471" s="216" t="s">
        <v>15876</v>
      </c>
      <c r="D471" s="216" t="s">
        <v>15868</v>
      </c>
      <c r="E471" s="218">
        <v>42551</v>
      </c>
      <c r="F471" s="218">
        <v>42586</v>
      </c>
      <c r="G471" s="213" t="s">
        <v>10378</v>
      </c>
      <c r="K471" s="213" t="s">
        <v>10379</v>
      </c>
      <c r="L471" s="213" t="s">
        <v>469</v>
      </c>
      <c r="O471" s="213" t="s">
        <v>1136</v>
      </c>
    </row>
    <row r="472" spans="1:84" ht="26" x14ac:dyDescent="0.15">
      <c r="A472" s="217" t="s">
        <v>15877</v>
      </c>
      <c r="B472" s="217" t="s">
        <v>15878</v>
      </c>
      <c r="C472" s="216" t="s">
        <v>15879</v>
      </c>
      <c r="D472" s="216" t="s">
        <v>15518</v>
      </c>
      <c r="E472" s="218">
        <v>42551</v>
      </c>
      <c r="F472" s="218">
        <v>42586</v>
      </c>
      <c r="G472" s="213" t="s">
        <v>10378</v>
      </c>
      <c r="K472" s="213" t="s">
        <v>10379</v>
      </c>
      <c r="L472" s="213" t="s">
        <v>469</v>
      </c>
      <c r="O472" s="213" t="s">
        <v>3144</v>
      </c>
    </row>
    <row r="473" spans="1:84" ht="26" x14ac:dyDescent="0.15">
      <c r="A473" s="217" t="s">
        <v>15880</v>
      </c>
      <c r="B473" s="217" t="s">
        <v>15881</v>
      </c>
      <c r="C473" s="216" t="s">
        <v>15882</v>
      </c>
      <c r="D473" s="216" t="s">
        <v>15518</v>
      </c>
      <c r="E473" s="218">
        <v>42551</v>
      </c>
      <c r="F473" s="218">
        <v>42587</v>
      </c>
      <c r="G473" s="213" t="s">
        <v>10378</v>
      </c>
      <c r="K473" s="213" t="s">
        <v>10379</v>
      </c>
      <c r="L473" s="213" t="s">
        <v>469</v>
      </c>
      <c r="O473" s="213" t="s">
        <v>3144</v>
      </c>
    </row>
    <row r="474" spans="1:84" ht="26" x14ac:dyDescent="0.15">
      <c r="A474" s="448" t="s">
        <v>15919</v>
      </c>
      <c r="B474" s="448" t="s">
        <v>15920</v>
      </c>
      <c r="C474" s="222" t="s">
        <v>15921</v>
      </c>
      <c r="D474" s="222"/>
      <c r="E474" s="218">
        <v>42572</v>
      </c>
      <c r="F474" s="218"/>
      <c r="G474" s="214" t="s">
        <v>3090</v>
      </c>
      <c r="H474" s="214"/>
      <c r="I474" s="214"/>
      <c r="J474" s="214"/>
      <c r="K474" s="214" t="s">
        <v>496</v>
      </c>
      <c r="L474" s="214" t="s">
        <v>469</v>
      </c>
      <c r="M474" s="214"/>
      <c r="N474" s="222"/>
      <c r="O474" s="214" t="s">
        <v>3402</v>
      </c>
      <c r="P474" s="214"/>
      <c r="Q474" s="214"/>
      <c r="R474" s="214"/>
      <c r="S474" s="214" t="s">
        <v>627</v>
      </c>
      <c r="T474" s="214"/>
      <c r="U474" s="214"/>
      <c r="V474" s="214"/>
      <c r="W474" s="214"/>
      <c r="X474" s="214"/>
      <c r="Y474" s="214"/>
      <c r="Z474" s="214"/>
      <c r="AA474" s="214"/>
      <c r="AB474" s="214"/>
      <c r="AC474" s="214"/>
      <c r="AD474" s="214"/>
      <c r="AE474" s="214"/>
      <c r="AF474" s="214"/>
      <c r="AG474" s="214"/>
      <c r="AH474" s="214"/>
      <c r="AI474" s="214"/>
      <c r="AJ474" s="214"/>
      <c r="AK474" s="214"/>
      <c r="AL474" s="214"/>
      <c r="AM474" s="214"/>
      <c r="AN474" s="214"/>
      <c r="AO474" s="214"/>
      <c r="AP474" s="214"/>
      <c r="AQ474" s="214"/>
      <c r="AR474" s="214" t="s">
        <v>8286</v>
      </c>
      <c r="AS474" s="214"/>
      <c r="AT474" s="214"/>
      <c r="AU474" s="214"/>
      <c r="AV474" s="214"/>
      <c r="AW474" s="214"/>
      <c r="AX474" s="214"/>
      <c r="AY474" s="214"/>
      <c r="AZ474" s="214"/>
      <c r="BA474" s="214"/>
      <c r="BB474" s="214"/>
      <c r="BC474" s="214"/>
      <c r="BD474" s="214"/>
      <c r="BE474" s="214"/>
      <c r="BF474" s="214"/>
      <c r="BG474" s="214"/>
      <c r="BH474" s="214"/>
      <c r="BI474" s="214"/>
      <c r="BJ474" s="214"/>
      <c r="BK474" s="214"/>
      <c r="BL474" s="214"/>
      <c r="BM474" s="222"/>
      <c r="BN474" s="214"/>
      <c r="BO474" s="214"/>
      <c r="BP474" s="214"/>
      <c r="BQ474" s="214"/>
      <c r="BR474" s="214"/>
      <c r="BS474" s="214"/>
      <c r="BT474" s="214"/>
      <c r="BU474" s="214"/>
      <c r="BV474" s="214"/>
      <c r="BW474" s="214"/>
      <c r="BX474" s="214"/>
      <c r="BY474" s="214"/>
    </row>
    <row r="475" spans="1:84" ht="26" x14ac:dyDescent="0.15">
      <c r="A475" s="217" t="s">
        <v>15974</v>
      </c>
      <c r="B475" s="217" t="s">
        <v>15975</v>
      </c>
      <c r="C475" s="216" t="s">
        <v>15976</v>
      </c>
      <c r="D475" s="216" t="s">
        <v>15977</v>
      </c>
      <c r="E475" s="218">
        <v>42580</v>
      </c>
      <c r="F475" s="218">
        <v>42612</v>
      </c>
      <c r="G475" s="214" t="s">
        <v>15126</v>
      </c>
      <c r="H475" s="214"/>
      <c r="I475" s="214"/>
      <c r="J475" s="214"/>
      <c r="K475" s="214" t="s">
        <v>521</v>
      </c>
      <c r="L475" s="214" t="s">
        <v>453</v>
      </c>
      <c r="M475" s="214"/>
      <c r="N475" s="214"/>
      <c r="O475" s="214" t="s">
        <v>454</v>
      </c>
      <c r="P475" s="214"/>
      <c r="Q475" s="214"/>
      <c r="R475" s="214"/>
      <c r="S475" s="214"/>
      <c r="T475" s="214"/>
      <c r="U475" s="214"/>
      <c r="V475" s="214"/>
      <c r="W475" s="214"/>
      <c r="X475" s="214"/>
      <c r="Y475" s="214"/>
      <c r="Z475" s="214"/>
      <c r="AA475" s="214"/>
      <c r="AB475" s="214"/>
      <c r="AC475" s="214"/>
      <c r="AD475" s="214"/>
      <c r="AE475" s="214"/>
      <c r="AF475" s="214"/>
      <c r="AG475" s="214"/>
      <c r="AH475" s="214"/>
      <c r="AI475" s="214"/>
      <c r="AJ475" s="214"/>
      <c r="AK475" s="214"/>
      <c r="AL475" s="214"/>
      <c r="AM475" s="214"/>
      <c r="AN475" s="214" t="s">
        <v>15127</v>
      </c>
      <c r="AO475" s="214" t="s">
        <v>15128</v>
      </c>
      <c r="AP475" s="214"/>
      <c r="AQ475" s="214"/>
      <c r="AR475" s="214"/>
      <c r="AS475" s="214"/>
      <c r="AT475" s="214"/>
      <c r="AU475" s="214"/>
      <c r="AV475" s="214"/>
      <c r="AW475" s="214"/>
      <c r="AX475" s="214"/>
      <c r="AY475" s="214"/>
      <c r="AZ475" s="214"/>
      <c r="BA475" s="214"/>
      <c r="BB475" s="214"/>
      <c r="BC475" s="214" t="s">
        <v>457</v>
      </c>
      <c r="BD475" s="214"/>
      <c r="BE475" s="214"/>
      <c r="BF475" s="214"/>
      <c r="BG475" s="214"/>
      <c r="BH475" s="214"/>
      <c r="BI475" s="214"/>
      <c r="BJ475" s="214"/>
      <c r="BK475" s="214"/>
      <c r="BL475" s="214"/>
      <c r="BM475" s="214"/>
      <c r="BN475" s="214"/>
      <c r="BO475" s="214"/>
      <c r="BP475" s="214"/>
      <c r="BQ475" s="214"/>
      <c r="BR475" s="214"/>
      <c r="BS475" s="214"/>
      <c r="BT475" s="214"/>
      <c r="BU475" s="214"/>
      <c r="BV475" s="214"/>
      <c r="BW475" s="214"/>
      <c r="BX475" s="214"/>
      <c r="BY475" s="214"/>
      <c r="BZ475" s="214"/>
      <c r="CA475" s="214"/>
      <c r="CB475" s="214"/>
      <c r="CC475" s="214"/>
      <c r="CD475" s="214"/>
      <c r="CE475" s="214"/>
      <c r="CF475" s="214"/>
    </row>
    <row r="476" spans="1:84" ht="26" x14ac:dyDescent="0.15">
      <c r="A476" s="217" t="s">
        <v>15978</v>
      </c>
      <c r="B476" s="217" t="s">
        <v>15979</v>
      </c>
      <c r="C476" s="216" t="s">
        <v>16319</v>
      </c>
      <c r="D476" s="216" t="s">
        <v>16774</v>
      </c>
      <c r="E476" s="218">
        <v>42580</v>
      </c>
      <c r="F476" s="218">
        <v>42685</v>
      </c>
      <c r="G476" s="213" t="s">
        <v>495</v>
      </c>
      <c r="K476" s="213" t="s">
        <v>496</v>
      </c>
      <c r="L476" s="213" t="s">
        <v>469</v>
      </c>
      <c r="O476" s="213" t="s">
        <v>1077</v>
      </c>
      <c r="S476" s="213" t="s">
        <v>9787</v>
      </c>
      <c r="Z476" s="213" t="s">
        <v>16288</v>
      </c>
      <c r="AA476" s="213" t="s">
        <v>14284</v>
      </c>
      <c r="AO476" s="213" t="s">
        <v>15860</v>
      </c>
    </row>
    <row r="477" spans="1:84" ht="26" x14ac:dyDescent="0.15">
      <c r="A477" s="217" t="s">
        <v>15999</v>
      </c>
      <c r="B477" s="217" t="s">
        <v>16000</v>
      </c>
      <c r="C477" s="216" t="s">
        <v>16001</v>
      </c>
      <c r="D477" s="216" t="s">
        <v>15977</v>
      </c>
      <c r="E477" s="218">
        <v>42584</v>
      </c>
      <c r="F477" s="218">
        <v>42612</v>
      </c>
      <c r="G477" s="214" t="s">
        <v>15126</v>
      </c>
      <c r="H477" s="214"/>
      <c r="I477" s="214"/>
      <c r="J477" s="214"/>
      <c r="K477" s="214" t="s">
        <v>521</v>
      </c>
      <c r="L477" s="214" t="s">
        <v>453</v>
      </c>
      <c r="M477" s="214"/>
      <c r="N477" s="214"/>
      <c r="O477" s="214" t="s">
        <v>454</v>
      </c>
      <c r="P477" s="214"/>
      <c r="Q477" s="214"/>
      <c r="R477" s="214"/>
      <c r="S477" s="214"/>
      <c r="T477" s="214"/>
      <c r="U477" s="214"/>
      <c r="V477" s="214"/>
      <c r="W477" s="214"/>
      <c r="X477" s="214"/>
      <c r="Y477" s="214"/>
      <c r="Z477" s="214"/>
      <c r="AA477" s="214"/>
      <c r="AB477" s="214"/>
      <c r="AC477" s="214"/>
      <c r="AD477" s="214"/>
      <c r="AE477" s="214"/>
      <c r="AF477" s="214"/>
      <c r="AG477" s="214"/>
      <c r="AH477" s="214"/>
      <c r="AI477" s="214"/>
      <c r="AJ477" s="214"/>
      <c r="AK477" s="214"/>
      <c r="AL477" s="214"/>
      <c r="AM477" s="214"/>
      <c r="AN477" s="214" t="s">
        <v>15127</v>
      </c>
      <c r="AO477" s="214" t="s">
        <v>15128</v>
      </c>
      <c r="AP477" s="214"/>
      <c r="AQ477" s="214"/>
      <c r="AR477" s="214"/>
      <c r="AS477" s="214"/>
      <c r="AT477" s="214"/>
      <c r="AU477" s="214"/>
      <c r="AV477" s="214"/>
      <c r="AW477" s="214"/>
      <c r="AX477" s="214"/>
      <c r="AY477" s="214"/>
      <c r="AZ477" s="214"/>
      <c r="BA477" s="214"/>
      <c r="BB477" s="214"/>
      <c r="BC477" s="214" t="s">
        <v>457</v>
      </c>
      <c r="BD477" s="214"/>
      <c r="BE477" s="214"/>
      <c r="BF477" s="214"/>
      <c r="BG477" s="214"/>
      <c r="BH477" s="214"/>
      <c r="BI477" s="214"/>
      <c r="BJ477" s="214"/>
      <c r="BK477" s="214"/>
      <c r="BL477" s="214"/>
      <c r="BM477" s="214"/>
      <c r="BN477" s="214"/>
      <c r="BO477" s="214"/>
      <c r="BP477" s="214"/>
      <c r="BQ477" s="214"/>
      <c r="BR477" s="214"/>
      <c r="BS477" s="214"/>
      <c r="BT477" s="214"/>
      <c r="BU477" s="214"/>
      <c r="BV477" s="214"/>
      <c r="BW477" s="214"/>
      <c r="BX477" s="214"/>
      <c r="BY477" s="214"/>
      <c r="BZ477" s="214"/>
      <c r="CA477" s="214"/>
      <c r="CB477" s="214"/>
      <c r="CC477" s="214"/>
      <c r="CD477" s="214"/>
      <c r="CE477" s="214"/>
      <c r="CF477" s="214"/>
    </row>
    <row r="478" spans="1:84" ht="26" x14ac:dyDescent="0.15">
      <c r="A478" s="217" t="s">
        <v>16093</v>
      </c>
      <c r="B478" s="217" t="s">
        <v>16094</v>
      </c>
      <c r="C478" s="216" t="s">
        <v>16096</v>
      </c>
      <c r="D478" s="216" t="s">
        <v>16095</v>
      </c>
      <c r="E478" s="218">
        <v>42600</v>
      </c>
      <c r="F478" s="218">
        <v>42642</v>
      </c>
      <c r="G478" s="213" t="s">
        <v>589</v>
      </c>
      <c r="K478" s="213" t="s">
        <v>12728</v>
      </c>
      <c r="L478" s="213" t="s">
        <v>469</v>
      </c>
      <c r="O478" s="213" t="s">
        <v>16097</v>
      </c>
      <c r="S478" s="213" t="s">
        <v>12731</v>
      </c>
      <c r="AN478" s="213" t="s">
        <v>12732</v>
      </c>
      <c r="AO478" s="213" t="s">
        <v>12482</v>
      </c>
    </row>
    <row r="479" spans="1:84" ht="26" x14ac:dyDescent="0.15">
      <c r="A479" s="217" t="s">
        <v>16098</v>
      </c>
      <c r="B479" s="217" t="s">
        <v>16099</v>
      </c>
      <c r="C479" s="216" t="s">
        <v>16100</v>
      </c>
      <c r="E479" s="218">
        <v>42601</v>
      </c>
      <c r="F479" s="218">
        <v>42612</v>
      </c>
      <c r="G479" s="213" t="s">
        <v>10378</v>
      </c>
      <c r="K479" s="213" t="s">
        <v>13381</v>
      </c>
      <c r="L479" s="213" t="s">
        <v>469</v>
      </c>
      <c r="O479" s="213" t="s">
        <v>1136</v>
      </c>
      <c r="S479" s="213" t="s">
        <v>13665</v>
      </c>
    </row>
    <row r="480" spans="1:84" ht="26" x14ac:dyDescent="0.15">
      <c r="A480" s="217" t="s">
        <v>16103</v>
      </c>
      <c r="B480" s="217" t="s">
        <v>16104</v>
      </c>
      <c r="C480" s="216" t="s">
        <v>16320</v>
      </c>
      <c r="D480" s="216" t="s">
        <v>16774</v>
      </c>
      <c r="E480" s="218">
        <v>42604</v>
      </c>
      <c r="F480" s="218">
        <v>42677</v>
      </c>
      <c r="G480" s="213" t="s">
        <v>495</v>
      </c>
      <c r="K480" s="213" t="s">
        <v>496</v>
      </c>
      <c r="L480" s="213" t="s">
        <v>469</v>
      </c>
      <c r="O480" s="213" t="s">
        <v>1077</v>
      </c>
      <c r="S480" s="213" t="s">
        <v>9787</v>
      </c>
      <c r="Z480" s="213" t="s">
        <v>16288</v>
      </c>
      <c r="AA480" s="213" t="s">
        <v>14284</v>
      </c>
      <c r="AO480" s="213" t="s">
        <v>15860</v>
      </c>
    </row>
    <row r="481" spans="1:84" ht="39" x14ac:dyDescent="0.15">
      <c r="A481" s="217" t="s">
        <v>16119</v>
      </c>
      <c r="B481" s="217" t="s">
        <v>16120</v>
      </c>
      <c r="C481" s="216" t="s">
        <v>16121</v>
      </c>
      <c r="E481" s="218">
        <v>42612</v>
      </c>
      <c r="F481" s="218">
        <v>42635</v>
      </c>
      <c r="G481" s="213" t="s">
        <v>16122</v>
      </c>
      <c r="K481" s="213" t="s">
        <v>16123</v>
      </c>
      <c r="L481" s="213" t="s">
        <v>469</v>
      </c>
      <c r="O481" s="213" t="s">
        <v>7634</v>
      </c>
    </row>
    <row r="482" spans="1:84" ht="26" x14ac:dyDescent="0.15">
      <c r="A482" s="217" t="s">
        <v>16143</v>
      </c>
      <c r="B482" s="217" t="s">
        <v>16144</v>
      </c>
      <c r="C482" s="216" t="s">
        <v>16145</v>
      </c>
      <c r="D482" s="216" t="s">
        <v>16287</v>
      </c>
      <c r="E482" s="218">
        <v>42622</v>
      </c>
      <c r="F482" s="218">
        <v>42669</v>
      </c>
      <c r="G482" s="213" t="s">
        <v>16146</v>
      </c>
      <c r="K482" s="213" t="s">
        <v>496</v>
      </c>
      <c r="O482" s="213" t="s">
        <v>1077</v>
      </c>
      <c r="S482" s="213" t="s">
        <v>16147</v>
      </c>
      <c r="Z482" s="213" t="s">
        <v>16288</v>
      </c>
      <c r="AA482" s="213" t="s">
        <v>16148</v>
      </c>
      <c r="AO482" s="213" t="s">
        <v>16149</v>
      </c>
    </row>
    <row r="483" spans="1:84" ht="26" x14ac:dyDescent="0.15">
      <c r="A483" s="217" t="s">
        <v>16178</v>
      </c>
      <c r="B483" s="217" t="s">
        <v>16179</v>
      </c>
      <c r="C483" s="216" t="s">
        <v>16180</v>
      </c>
      <c r="D483" s="216" t="s">
        <v>16181</v>
      </c>
      <c r="E483" s="218">
        <v>42633</v>
      </c>
      <c r="F483" s="218">
        <v>42646</v>
      </c>
      <c r="G483" s="213" t="s">
        <v>589</v>
      </c>
      <c r="K483" s="213" t="s">
        <v>1004</v>
      </c>
      <c r="L483" s="213" t="s">
        <v>469</v>
      </c>
      <c r="O483" s="213" t="s">
        <v>1077</v>
      </c>
      <c r="S483" s="213" t="s">
        <v>11349</v>
      </c>
      <c r="AA483" s="213" t="s">
        <v>16183</v>
      </c>
      <c r="AB483" s="213" t="s">
        <v>16184</v>
      </c>
      <c r="AC483" s="213" t="s">
        <v>16185</v>
      </c>
    </row>
    <row r="484" spans="1:84" ht="26" x14ac:dyDescent="0.15">
      <c r="A484" s="217" t="s">
        <v>16221</v>
      </c>
      <c r="B484" s="217" t="s">
        <v>16222</v>
      </c>
      <c r="C484" s="216" t="s">
        <v>16223</v>
      </c>
      <c r="D484" s="216" t="s">
        <v>16224</v>
      </c>
      <c r="E484" s="218">
        <v>42648</v>
      </c>
      <c r="F484" s="218">
        <v>42654</v>
      </c>
      <c r="G484" s="213" t="s">
        <v>463</v>
      </c>
      <c r="K484" s="213" t="s">
        <v>5125</v>
      </c>
      <c r="L484" s="213" t="s">
        <v>469</v>
      </c>
      <c r="O484" s="213" t="s">
        <v>16225</v>
      </c>
      <c r="S484" s="213" t="s">
        <v>1023</v>
      </c>
      <c r="AI484" s="213" t="s">
        <v>16226</v>
      </c>
    </row>
    <row r="485" spans="1:84" ht="52" x14ac:dyDescent="0.15">
      <c r="A485" s="217" t="s">
        <v>16233</v>
      </c>
      <c r="B485" s="217" t="s">
        <v>16234</v>
      </c>
      <c r="C485" s="216" t="s">
        <v>16236</v>
      </c>
      <c r="D485" s="216" t="s">
        <v>16235</v>
      </c>
      <c r="E485" s="218">
        <v>42648</v>
      </c>
      <c r="F485" s="218">
        <v>42662</v>
      </c>
      <c r="G485" s="213" t="s">
        <v>463</v>
      </c>
      <c r="K485" s="213" t="s">
        <v>5125</v>
      </c>
      <c r="L485" s="213" t="s">
        <v>469</v>
      </c>
      <c r="O485" s="213" t="s">
        <v>16237</v>
      </c>
      <c r="S485" s="213" t="s">
        <v>479</v>
      </c>
      <c r="AI485" s="213" t="s">
        <v>16226</v>
      </c>
    </row>
    <row r="486" spans="1:84" ht="26" x14ac:dyDescent="0.15">
      <c r="A486" s="217" t="s">
        <v>16263</v>
      </c>
      <c r="B486" s="217" t="s">
        <v>16264</v>
      </c>
      <c r="C486" s="216" t="s">
        <v>16265</v>
      </c>
      <c r="E486" s="218">
        <v>42667</v>
      </c>
      <c r="F486" s="218">
        <v>42669</v>
      </c>
      <c r="G486" s="213" t="s">
        <v>16266</v>
      </c>
      <c r="K486" s="213" t="s">
        <v>10379</v>
      </c>
      <c r="L486" s="213" t="s">
        <v>469</v>
      </c>
      <c r="O486" s="213" t="s">
        <v>1136</v>
      </c>
      <c r="P486" s="213" t="s">
        <v>5565</v>
      </c>
      <c r="S486" s="213" t="s">
        <v>865</v>
      </c>
    </row>
    <row r="487" spans="1:84" ht="26" x14ac:dyDescent="0.15">
      <c r="A487" s="217" t="s">
        <v>16250</v>
      </c>
      <c r="B487" s="217" t="s">
        <v>16251</v>
      </c>
      <c r="C487" s="216" t="s">
        <v>16252</v>
      </c>
      <c r="D487" s="216" t="s">
        <v>17998</v>
      </c>
      <c r="E487" s="218">
        <v>42667</v>
      </c>
      <c r="F487" s="218">
        <v>43056</v>
      </c>
      <c r="G487" s="213" t="s">
        <v>589</v>
      </c>
      <c r="K487" s="213" t="s">
        <v>1173</v>
      </c>
      <c r="L487" s="213" t="s">
        <v>469</v>
      </c>
      <c r="O487" s="213" t="s">
        <v>16267</v>
      </c>
      <c r="S487" s="213" t="s">
        <v>9837</v>
      </c>
      <c r="BY487" s="213" t="s">
        <v>16270</v>
      </c>
      <c r="BZ487" s="213" t="s">
        <v>16269</v>
      </c>
    </row>
    <row r="488" spans="1:84" ht="26" x14ac:dyDescent="0.15">
      <c r="A488" s="217" t="s">
        <v>16349</v>
      </c>
      <c r="B488" s="217" t="s">
        <v>16350</v>
      </c>
      <c r="C488" s="216" t="s">
        <v>16351</v>
      </c>
      <c r="E488" s="218">
        <v>42689</v>
      </c>
      <c r="F488" s="218">
        <v>42713</v>
      </c>
      <c r="G488" s="213" t="s">
        <v>463</v>
      </c>
      <c r="K488" s="213" t="s">
        <v>5125</v>
      </c>
      <c r="L488" s="213" t="s">
        <v>469</v>
      </c>
      <c r="O488" s="213" t="s">
        <v>16352</v>
      </c>
      <c r="S488" s="213" t="s">
        <v>479</v>
      </c>
      <c r="AI488" s="213" t="s">
        <v>16226</v>
      </c>
    </row>
    <row r="489" spans="1:84" ht="26" x14ac:dyDescent="0.15">
      <c r="A489" s="217" t="s">
        <v>16579</v>
      </c>
      <c r="B489" s="217" t="s">
        <v>16580</v>
      </c>
      <c r="C489" s="216" t="s">
        <v>16582</v>
      </c>
      <c r="D489" s="216" t="s">
        <v>12436</v>
      </c>
      <c r="E489" s="218">
        <v>42726</v>
      </c>
      <c r="F489" s="218">
        <v>43585</v>
      </c>
      <c r="G489" s="213" t="s">
        <v>589</v>
      </c>
      <c r="K489" s="213" t="s">
        <v>2735</v>
      </c>
      <c r="L489" s="213" t="s">
        <v>469</v>
      </c>
      <c r="O489" s="213" t="s">
        <v>671</v>
      </c>
      <c r="S489" s="213" t="s">
        <v>20088</v>
      </c>
      <c r="X489" s="213" t="s">
        <v>17814</v>
      </c>
      <c r="AH489" s="213" t="s">
        <v>17869</v>
      </c>
      <c r="AK489" s="213" t="s">
        <v>17804</v>
      </c>
      <c r="AS489" s="213" t="s">
        <v>15660</v>
      </c>
    </row>
    <row r="490" spans="1:84" ht="26" x14ac:dyDescent="0.15">
      <c r="A490" s="217" t="s">
        <v>16592</v>
      </c>
      <c r="B490" s="217" t="s">
        <v>16593</v>
      </c>
      <c r="C490" s="216" t="s">
        <v>16594</v>
      </c>
      <c r="D490" s="216" t="s">
        <v>16595</v>
      </c>
      <c r="E490" s="218">
        <v>42726</v>
      </c>
      <c r="F490" s="218">
        <v>42744</v>
      </c>
      <c r="G490" s="214" t="s">
        <v>15126</v>
      </c>
      <c r="H490" s="214"/>
      <c r="I490" s="214"/>
      <c r="J490" s="214"/>
      <c r="K490" s="214" t="s">
        <v>521</v>
      </c>
      <c r="L490" s="214" t="s">
        <v>453</v>
      </c>
      <c r="M490" s="214"/>
      <c r="N490" s="214"/>
      <c r="O490" s="214" t="s">
        <v>454</v>
      </c>
      <c r="P490" s="214"/>
      <c r="Q490" s="214"/>
      <c r="R490" s="214"/>
      <c r="S490" s="214"/>
      <c r="T490" s="214"/>
      <c r="U490" s="214"/>
      <c r="V490" s="214"/>
      <c r="W490" s="214"/>
      <c r="X490" s="214"/>
      <c r="Y490" s="214"/>
      <c r="Z490" s="214"/>
      <c r="AA490" s="214"/>
      <c r="AB490" s="214"/>
      <c r="AC490" s="214"/>
      <c r="AD490" s="214"/>
      <c r="AE490" s="214"/>
      <c r="AF490" s="214"/>
      <c r="AG490" s="214"/>
      <c r="AH490" s="214"/>
      <c r="AI490" s="214"/>
      <c r="AJ490" s="214"/>
      <c r="AK490" s="214"/>
      <c r="AL490" s="214"/>
      <c r="AM490" s="214"/>
      <c r="AN490" s="214" t="s">
        <v>15127</v>
      </c>
      <c r="AO490" s="214" t="s">
        <v>15128</v>
      </c>
      <c r="AP490" s="214"/>
      <c r="AQ490" s="214"/>
      <c r="AR490" s="214"/>
      <c r="AS490" s="214"/>
      <c r="AT490" s="214"/>
      <c r="AU490" s="214"/>
      <c r="AV490" s="214"/>
      <c r="AW490" s="214"/>
      <c r="AX490" s="214"/>
      <c r="AY490" s="214"/>
      <c r="AZ490" s="214"/>
      <c r="BA490" s="214"/>
      <c r="BB490" s="214"/>
      <c r="BC490" s="214" t="s">
        <v>457</v>
      </c>
      <c r="BD490" s="214"/>
      <c r="BE490" s="214"/>
      <c r="BF490" s="214"/>
      <c r="BG490" s="214"/>
      <c r="BH490" s="214"/>
      <c r="BI490" s="214"/>
      <c r="BJ490" s="214"/>
      <c r="BK490" s="214"/>
      <c r="BL490" s="214"/>
      <c r="BM490" s="214"/>
      <c r="BN490" s="214"/>
      <c r="BO490" s="214"/>
      <c r="BP490" s="214"/>
      <c r="BQ490" s="214"/>
      <c r="BR490" s="214"/>
      <c r="BS490" s="214"/>
      <c r="BT490" s="214"/>
      <c r="BU490" s="214"/>
      <c r="BV490" s="214"/>
      <c r="BW490" s="214"/>
      <c r="BX490" s="214"/>
      <c r="BY490" s="214"/>
      <c r="BZ490" s="214"/>
      <c r="CA490" s="214"/>
      <c r="CB490" s="214"/>
      <c r="CC490" s="214"/>
      <c r="CD490" s="214"/>
      <c r="CE490" s="214"/>
      <c r="CF490" s="214"/>
    </row>
    <row r="491" spans="1:84" ht="26" x14ac:dyDescent="0.15">
      <c r="A491" s="217" t="s">
        <v>16716</v>
      </c>
      <c r="B491" s="217" t="s">
        <v>16717</v>
      </c>
      <c r="C491" s="216" t="s">
        <v>16718</v>
      </c>
      <c r="D491" s="216" t="s">
        <v>16595</v>
      </c>
      <c r="E491" s="218">
        <v>42747</v>
      </c>
      <c r="F491" s="218">
        <v>42755</v>
      </c>
      <c r="G491" s="214" t="s">
        <v>15126</v>
      </c>
      <c r="H491" s="214"/>
      <c r="I491" s="214"/>
      <c r="J491" s="214"/>
      <c r="K491" s="214" t="s">
        <v>521</v>
      </c>
      <c r="L491" s="214" t="s">
        <v>453</v>
      </c>
      <c r="M491" s="214"/>
      <c r="N491" s="214"/>
      <c r="O491" s="214" t="s">
        <v>454</v>
      </c>
      <c r="P491" s="214"/>
      <c r="Q491" s="214"/>
      <c r="R491" s="214"/>
      <c r="S491" s="214"/>
      <c r="T491" s="214"/>
      <c r="U491" s="214"/>
      <c r="V491" s="214"/>
      <c r="W491" s="214"/>
      <c r="X491" s="214"/>
      <c r="Y491" s="214"/>
      <c r="Z491" s="214"/>
      <c r="AA491" s="214"/>
      <c r="AB491" s="214"/>
      <c r="AC491" s="214"/>
      <c r="AD491" s="214"/>
      <c r="AE491" s="214"/>
      <c r="AF491" s="214"/>
      <c r="AG491" s="214"/>
      <c r="AH491" s="214"/>
      <c r="AI491" s="214"/>
      <c r="AJ491" s="214"/>
      <c r="AK491" s="214"/>
      <c r="AL491" s="214"/>
      <c r="AM491" s="214"/>
      <c r="AN491" s="214" t="s">
        <v>15127</v>
      </c>
      <c r="AO491" s="214" t="s">
        <v>15128</v>
      </c>
      <c r="AP491" s="214"/>
      <c r="AQ491" s="214"/>
      <c r="AR491" s="214"/>
      <c r="AS491" s="214"/>
      <c r="AT491" s="214"/>
      <c r="AU491" s="214"/>
      <c r="AV491" s="214"/>
      <c r="AW491" s="214"/>
      <c r="AX491" s="214"/>
      <c r="AY491" s="214"/>
      <c r="AZ491" s="214"/>
      <c r="BA491" s="214"/>
      <c r="BB491" s="214"/>
      <c r="BC491" s="214" t="s">
        <v>457</v>
      </c>
      <c r="BD491" s="214"/>
      <c r="BE491" s="214"/>
      <c r="BF491" s="214"/>
      <c r="BG491" s="214"/>
      <c r="BH491" s="214"/>
      <c r="BI491" s="214"/>
      <c r="BJ491" s="214"/>
      <c r="BK491" s="214"/>
      <c r="BL491" s="214"/>
      <c r="BM491" s="214"/>
      <c r="BN491" s="214"/>
      <c r="BO491" s="214"/>
      <c r="BP491" s="214"/>
      <c r="BQ491" s="214"/>
      <c r="BR491" s="214"/>
      <c r="BS491" s="214"/>
      <c r="BT491" s="214"/>
      <c r="BU491" s="214"/>
      <c r="BV491" s="214"/>
      <c r="BW491" s="214"/>
      <c r="BX491" s="214"/>
      <c r="BY491" s="214"/>
      <c r="BZ491" s="214"/>
      <c r="CA491" s="214"/>
      <c r="CB491" s="214"/>
      <c r="CC491" s="214"/>
      <c r="CD491" s="214"/>
      <c r="CE491" s="214"/>
      <c r="CF491" s="214"/>
    </row>
    <row r="492" spans="1:84" ht="26" x14ac:dyDescent="0.15">
      <c r="A492" s="217" t="s">
        <v>16755</v>
      </c>
      <c r="B492" s="217" t="s">
        <v>16756</v>
      </c>
      <c r="C492" s="216" t="s">
        <v>16757</v>
      </c>
      <c r="E492" s="218">
        <v>42754</v>
      </c>
      <c r="F492" s="218">
        <v>42762</v>
      </c>
      <c r="G492" s="213" t="s">
        <v>16758</v>
      </c>
      <c r="K492" s="213" t="s">
        <v>3204</v>
      </c>
      <c r="L492" s="213" t="s">
        <v>469</v>
      </c>
      <c r="O492" s="213" t="s">
        <v>16759</v>
      </c>
    </row>
    <row r="493" spans="1:84" ht="26" x14ac:dyDescent="0.15">
      <c r="A493" s="217" t="s">
        <v>16877</v>
      </c>
      <c r="B493" s="217" t="s">
        <v>16878</v>
      </c>
      <c r="C493" s="216" t="s">
        <v>16879</v>
      </c>
      <c r="D493" s="216" t="s">
        <v>16774</v>
      </c>
      <c r="E493" s="218">
        <v>42773</v>
      </c>
      <c r="F493" s="218">
        <v>42774</v>
      </c>
      <c r="G493" s="213" t="s">
        <v>495</v>
      </c>
      <c r="K493" s="213" t="s">
        <v>496</v>
      </c>
      <c r="L493" s="213" t="s">
        <v>469</v>
      </c>
      <c r="O493" s="213" t="s">
        <v>1077</v>
      </c>
      <c r="S493" s="213" t="s">
        <v>9787</v>
      </c>
      <c r="Z493" s="213" t="s">
        <v>16288</v>
      </c>
      <c r="AA493" s="213" t="s">
        <v>14284</v>
      </c>
      <c r="AO493" s="213" t="s">
        <v>15860</v>
      </c>
    </row>
    <row r="494" spans="1:84" ht="26" x14ac:dyDescent="0.15">
      <c r="A494" s="217" t="s">
        <v>16880</v>
      </c>
      <c r="B494" s="217" t="s">
        <v>16881</v>
      </c>
      <c r="C494" s="216" t="s">
        <v>16882</v>
      </c>
      <c r="D494" s="216" t="s">
        <v>16774</v>
      </c>
      <c r="E494" s="218">
        <v>42773</v>
      </c>
      <c r="F494" s="218">
        <v>42774</v>
      </c>
      <c r="G494" s="213" t="s">
        <v>495</v>
      </c>
      <c r="K494" s="213" t="s">
        <v>496</v>
      </c>
      <c r="L494" s="213" t="s">
        <v>469</v>
      </c>
      <c r="O494" s="213" t="s">
        <v>1077</v>
      </c>
      <c r="S494" s="213" t="s">
        <v>9787</v>
      </c>
      <c r="Z494" s="213" t="s">
        <v>16288</v>
      </c>
      <c r="AA494" s="213" t="s">
        <v>14284</v>
      </c>
      <c r="AO494" s="213" t="s">
        <v>15860</v>
      </c>
    </row>
    <row r="495" spans="1:84" ht="26" x14ac:dyDescent="0.15">
      <c r="A495" s="217" t="s">
        <v>16921</v>
      </c>
      <c r="B495" s="217" t="s">
        <v>16922</v>
      </c>
      <c r="C495" s="216" t="s">
        <v>16923</v>
      </c>
      <c r="D495" s="216" t="s">
        <v>12298</v>
      </c>
      <c r="E495" s="218">
        <v>42781</v>
      </c>
      <c r="F495" s="218">
        <v>408827</v>
      </c>
      <c r="G495" s="213" t="s">
        <v>589</v>
      </c>
      <c r="K495" s="213" t="s">
        <v>2735</v>
      </c>
      <c r="L495" s="213" t="s">
        <v>469</v>
      </c>
      <c r="O495" s="213" t="s">
        <v>671</v>
      </c>
      <c r="S495" s="213" t="s">
        <v>20088</v>
      </c>
      <c r="X495" s="213" t="s">
        <v>17814</v>
      </c>
      <c r="AH495" s="213" t="s">
        <v>17803</v>
      </c>
      <c r="AK495" s="213" t="s">
        <v>17804</v>
      </c>
      <c r="AS495" s="213" t="s">
        <v>15660</v>
      </c>
    </row>
    <row r="496" spans="1:84" ht="26" x14ac:dyDescent="0.15">
      <c r="A496" s="217" t="s">
        <v>17048</v>
      </c>
      <c r="B496" s="217" t="s">
        <v>17450</v>
      </c>
      <c r="C496" s="216" t="s">
        <v>17049</v>
      </c>
      <c r="D496" s="216" t="s">
        <v>12138</v>
      </c>
      <c r="E496" s="218">
        <v>42797</v>
      </c>
      <c r="F496" s="218">
        <v>42891</v>
      </c>
      <c r="G496" s="213" t="s">
        <v>9722</v>
      </c>
      <c r="K496" s="213" t="s">
        <v>9722</v>
      </c>
      <c r="L496" s="213" t="s">
        <v>469</v>
      </c>
      <c r="O496" s="213" t="s">
        <v>9722</v>
      </c>
    </row>
    <row r="497" spans="1:84" ht="26" x14ac:dyDescent="0.15">
      <c r="A497" s="217" t="s">
        <v>17050</v>
      </c>
      <c r="B497" s="217" t="s">
        <v>17449</v>
      </c>
      <c r="C497" s="216" t="s">
        <v>17051</v>
      </c>
      <c r="D497" s="216" t="s">
        <v>12138</v>
      </c>
      <c r="E497" s="218">
        <v>42797</v>
      </c>
      <c r="F497" s="218">
        <v>42891</v>
      </c>
      <c r="G497" s="213" t="s">
        <v>9722</v>
      </c>
      <c r="K497" s="213" t="s">
        <v>9722</v>
      </c>
      <c r="L497" s="213" t="s">
        <v>469</v>
      </c>
      <c r="O497" s="213" t="s">
        <v>9722</v>
      </c>
    </row>
    <row r="498" spans="1:84" ht="26" x14ac:dyDescent="0.15">
      <c r="A498" s="217" t="s">
        <v>17079</v>
      </c>
      <c r="B498" s="217" t="s">
        <v>17080</v>
      </c>
      <c r="C498" s="216" t="s">
        <v>17081</v>
      </c>
      <c r="E498" s="218">
        <v>42802</v>
      </c>
      <c r="F498" s="218">
        <v>42803</v>
      </c>
      <c r="G498" s="213" t="s">
        <v>5464</v>
      </c>
      <c r="K498" s="213" t="s">
        <v>452</v>
      </c>
      <c r="L498" s="213" t="s">
        <v>469</v>
      </c>
      <c r="O498" s="213" t="s">
        <v>469</v>
      </c>
    </row>
    <row r="499" spans="1:84" ht="26" x14ac:dyDescent="0.15">
      <c r="A499" s="217" t="s">
        <v>17087</v>
      </c>
      <c r="B499" s="217" t="s">
        <v>17088</v>
      </c>
      <c r="C499" s="217" t="s">
        <v>17382</v>
      </c>
      <c r="D499" s="216" t="s">
        <v>17383</v>
      </c>
      <c r="E499" s="218">
        <v>42873</v>
      </c>
      <c r="F499" s="218">
        <v>42886</v>
      </c>
      <c r="G499" s="213" t="s">
        <v>589</v>
      </c>
      <c r="K499" s="213" t="s">
        <v>12728</v>
      </c>
      <c r="L499" s="213" t="s">
        <v>453</v>
      </c>
      <c r="O499" s="213" t="s">
        <v>13990</v>
      </c>
      <c r="S499" s="213" t="s">
        <v>17379</v>
      </c>
      <c r="AN499" s="214" t="s">
        <v>17380</v>
      </c>
      <c r="AO499" s="214" t="s">
        <v>17381</v>
      </c>
    </row>
    <row r="500" spans="1:84" ht="26" x14ac:dyDescent="0.15">
      <c r="A500" s="217" t="s">
        <v>17118</v>
      </c>
      <c r="B500" s="217" t="s">
        <v>17145</v>
      </c>
      <c r="C500" s="216" t="s">
        <v>17119</v>
      </c>
      <c r="D500" s="216" t="s">
        <v>11854</v>
      </c>
      <c r="E500" s="218">
        <v>42816</v>
      </c>
      <c r="F500" s="218">
        <v>42829</v>
      </c>
      <c r="G500" s="213" t="s">
        <v>9722</v>
      </c>
      <c r="K500" s="213" t="s">
        <v>9722</v>
      </c>
      <c r="L500" s="213" t="s">
        <v>469</v>
      </c>
      <c r="O500" s="213" t="s">
        <v>9722</v>
      </c>
    </row>
    <row r="501" spans="1:84" ht="26" x14ac:dyDescent="0.15">
      <c r="A501" s="217" t="s">
        <v>17129</v>
      </c>
      <c r="B501" s="217" t="s">
        <v>17130</v>
      </c>
      <c r="C501" s="216" t="s">
        <v>17131</v>
      </c>
      <c r="D501" s="216" t="s">
        <v>16595</v>
      </c>
      <c r="E501" s="218">
        <v>408066</v>
      </c>
      <c r="F501" s="218">
        <v>42852</v>
      </c>
      <c r="G501" s="214" t="s">
        <v>15126</v>
      </c>
      <c r="H501" s="214"/>
      <c r="I501" s="214"/>
      <c r="J501" s="214"/>
      <c r="K501" s="214" t="s">
        <v>521</v>
      </c>
      <c r="L501" s="214" t="s">
        <v>453</v>
      </c>
      <c r="M501" s="214"/>
      <c r="N501" s="214"/>
      <c r="O501" s="214" t="s">
        <v>454</v>
      </c>
      <c r="P501" s="214"/>
      <c r="Q501" s="214"/>
      <c r="R501" s="214"/>
      <c r="S501" s="214"/>
      <c r="T501" s="214"/>
      <c r="U501" s="214"/>
      <c r="V501" s="214"/>
      <c r="W501" s="214"/>
      <c r="X501" s="214"/>
      <c r="Y501" s="214"/>
      <c r="Z501" s="214"/>
      <c r="AA501" s="214"/>
      <c r="AB501" s="214"/>
      <c r="AC501" s="214"/>
      <c r="AD501" s="214"/>
      <c r="AE501" s="214"/>
      <c r="AF501" s="214"/>
      <c r="AG501" s="214"/>
      <c r="AH501" s="214"/>
      <c r="AI501" s="214"/>
      <c r="AJ501" s="214"/>
      <c r="AK501" s="214"/>
      <c r="AL501" s="214"/>
      <c r="AM501" s="214"/>
      <c r="AN501" s="214" t="s">
        <v>15127</v>
      </c>
      <c r="AO501" s="214" t="s">
        <v>15128</v>
      </c>
      <c r="AP501" s="214"/>
      <c r="AQ501" s="214"/>
      <c r="AR501" s="214"/>
      <c r="AS501" s="214"/>
      <c r="AT501" s="214"/>
      <c r="AU501" s="214"/>
      <c r="AV501" s="214"/>
      <c r="AW501" s="214"/>
      <c r="AX501" s="214"/>
      <c r="AY501" s="214"/>
      <c r="AZ501" s="214"/>
      <c r="BA501" s="214"/>
      <c r="BB501" s="214"/>
      <c r="BC501" s="214" t="s">
        <v>457</v>
      </c>
      <c r="BD501" s="214"/>
      <c r="BE501" s="214"/>
      <c r="BF501" s="214"/>
      <c r="BG501" s="214"/>
      <c r="BH501" s="214"/>
      <c r="BI501" s="214"/>
      <c r="BJ501" s="214"/>
      <c r="BK501" s="214"/>
      <c r="BL501" s="214"/>
      <c r="BM501" s="214"/>
      <c r="BN501" s="214"/>
      <c r="BO501" s="214"/>
      <c r="BP501" s="214"/>
      <c r="BQ501" s="214"/>
      <c r="BR501" s="214"/>
      <c r="BS501" s="214"/>
      <c r="BT501" s="214"/>
      <c r="BU501" s="214"/>
      <c r="BV501" s="214"/>
      <c r="BW501" s="214"/>
      <c r="BX501" s="214"/>
      <c r="BY501" s="214"/>
      <c r="BZ501" s="214"/>
      <c r="CA501" s="214"/>
      <c r="CB501" s="214"/>
      <c r="CC501" s="214"/>
      <c r="CD501" s="214"/>
      <c r="CE501" s="214"/>
      <c r="CF501" s="214"/>
    </row>
    <row r="502" spans="1:84" ht="26" x14ac:dyDescent="0.15">
      <c r="A502" s="217" t="s">
        <v>17146</v>
      </c>
      <c r="B502" s="217" t="s">
        <v>17147</v>
      </c>
      <c r="C502" s="216" t="s">
        <v>17148</v>
      </c>
      <c r="D502" s="216" t="s">
        <v>11854</v>
      </c>
      <c r="E502" s="218">
        <v>42829</v>
      </c>
      <c r="F502" s="218">
        <v>42852</v>
      </c>
      <c r="G502" s="213" t="s">
        <v>9722</v>
      </c>
      <c r="K502" s="213" t="s">
        <v>9722</v>
      </c>
      <c r="L502" s="213" t="s">
        <v>469</v>
      </c>
      <c r="O502" s="213" t="s">
        <v>9722</v>
      </c>
    </row>
    <row r="503" spans="1:84" ht="26" x14ac:dyDescent="0.15">
      <c r="A503" s="217" t="s">
        <v>17194</v>
      </c>
      <c r="B503" s="217" t="s">
        <v>17195</v>
      </c>
      <c r="C503" s="216" t="s">
        <v>17196</v>
      </c>
      <c r="D503" s="216" t="s">
        <v>16595</v>
      </c>
      <c r="E503" s="218">
        <v>42837</v>
      </c>
      <c r="F503" s="218">
        <v>42852</v>
      </c>
      <c r="G503" s="214" t="s">
        <v>15126</v>
      </c>
      <c r="H503" s="214"/>
      <c r="I503" s="214"/>
      <c r="J503" s="214"/>
      <c r="K503" s="214" t="s">
        <v>521</v>
      </c>
      <c r="L503" s="214" t="s">
        <v>453</v>
      </c>
      <c r="M503" s="214"/>
      <c r="N503" s="214"/>
      <c r="O503" s="214" t="s">
        <v>454</v>
      </c>
      <c r="P503" s="214"/>
      <c r="Q503" s="214"/>
      <c r="R503" s="214"/>
      <c r="S503" s="214"/>
      <c r="T503" s="214"/>
      <c r="U503" s="214"/>
      <c r="V503" s="214"/>
      <c r="W503" s="214"/>
      <c r="X503" s="214"/>
      <c r="Y503" s="214"/>
      <c r="Z503" s="214"/>
      <c r="AA503" s="214"/>
      <c r="AB503" s="214"/>
      <c r="AC503" s="214"/>
      <c r="AD503" s="214"/>
      <c r="AE503" s="214"/>
      <c r="AF503" s="214"/>
      <c r="AG503" s="214"/>
      <c r="AH503" s="214"/>
      <c r="AI503" s="214"/>
      <c r="AJ503" s="214"/>
      <c r="AK503" s="214"/>
      <c r="AL503" s="214"/>
      <c r="AM503" s="214"/>
      <c r="AN503" s="214" t="s">
        <v>15127</v>
      </c>
      <c r="AO503" s="214" t="s">
        <v>15128</v>
      </c>
      <c r="AP503" s="214"/>
      <c r="AQ503" s="214"/>
      <c r="AR503" s="214"/>
      <c r="AS503" s="214"/>
      <c r="AT503" s="214"/>
      <c r="AU503" s="214"/>
      <c r="AV503" s="214"/>
      <c r="AW503" s="214"/>
      <c r="AX503" s="214"/>
      <c r="AY503" s="214"/>
      <c r="AZ503" s="214"/>
      <c r="BA503" s="214"/>
      <c r="BB503" s="214"/>
      <c r="BC503" s="214" t="s">
        <v>457</v>
      </c>
      <c r="BD503" s="214"/>
      <c r="BE503" s="214"/>
      <c r="BF503" s="214"/>
      <c r="BG503" s="214"/>
      <c r="BH503" s="214"/>
      <c r="BI503" s="214"/>
      <c r="BJ503" s="214"/>
      <c r="BK503" s="214"/>
      <c r="BL503" s="214"/>
      <c r="BM503" s="214"/>
      <c r="BN503" s="214"/>
      <c r="BO503" s="214"/>
      <c r="BP503" s="214"/>
      <c r="BQ503" s="214"/>
      <c r="BR503" s="214"/>
      <c r="BS503" s="214"/>
      <c r="BT503" s="214"/>
      <c r="BU503" s="214"/>
      <c r="BV503" s="214"/>
      <c r="BW503" s="214"/>
      <c r="BX503" s="214"/>
      <c r="BY503" s="214"/>
      <c r="BZ503" s="214"/>
      <c r="CA503" s="214"/>
      <c r="CB503" s="214"/>
      <c r="CC503" s="214"/>
      <c r="CD503" s="214"/>
      <c r="CE503" s="214"/>
      <c r="CF503" s="214"/>
    </row>
    <row r="504" spans="1:84" ht="26" x14ac:dyDescent="0.15">
      <c r="A504" s="217" t="s">
        <v>17197</v>
      </c>
      <c r="B504" s="217" t="s">
        <v>17198</v>
      </c>
      <c r="C504" s="216" t="s">
        <v>17199</v>
      </c>
      <c r="D504" s="216" t="s">
        <v>16595</v>
      </c>
      <c r="E504" s="218">
        <v>42837</v>
      </c>
      <c r="F504" s="218">
        <v>42886</v>
      </c>
      <c r="G504" s="214" t="s">
        <v>15126</v>
      </c>
      <c r="H504" s="214"/>
      <c r="I504" s="214"/>
      <c r="J504" s="214"/>
      <c r="K504" s="214" t="s">
        <v>521</v>
      </c>
      <c r="L504" s="214" t="s">
        <v>453</v>
      </c>
      <c r="M504" s="214"/>
      <c r="N504" s="214"/>
      <c r="O504" s="214" t="s">
        <v>454</v>
      </c>
      <c r="P504" s="214"/>
      <c r="Q504" s="214"/>
      <c r="R504" s="214"/>
      <c r="S504" s="214"/>
      <c r="T504" s="214"/>
      <c r="U504" s="214"/>
      <c r="V504" s="214"/>
      <c r="W504" s="214"/>
      <c r="X504" s="214"/>
      <c r="Y504" s="214"/>
      <c r="Z504" s="214"/>
      <c r="AA504" s="214"/>
      <c r="AB504" s="214"/>
      <c r="AC504" s="214"/>
      <c r="AD504" s="214"/>
      <c r="AE504" s="214"/>
      <c r="AF504" s="214"/>
      <c r="AG504" s="214"/>
      <c r="AH504" s="214"/>
      <c r="AI504" s="214"/>
      <c r="AJ504" s="214"/>
      <c r="AK504" s="214"/>
      <c r="AL504" s="214"/>
      <c r="AM504" s="214"/>
      <c r="AN504" s="214" t="s">
        <v>15127</v>
      </c>
      <c r="AO504" s="214" t="s">
        <v>15128</v>
      </c>
      <c r="AP504" s="214"/>
      <c r="AQ504" s="214"/>
      <c r="AR504" s="214"/>
      <c r="AS504" s="214"/>
      <c r="AT504" s="214"/>
      <c r="AU504" s="214"/>
      <c r="AV504" s="214"/>
      <c r="AW504" s="214"/>
      <c r="AX504" s="214"/>
      <c r="AY504" s="214"/>
      <c r="AZ504" s="214"/>
      <c r="BA504" s="214"/>
      <c r="BB504" s="214"/>
      <c r="BC504" s="214" t="s">
        <v>457</v>
      </c>
      <c r="BD504" s="214"/>
      <c r="BE504" s="214"/>
      <c r="BF504" s="214"/>
      <c r="BG504" s="214"/>
      <c r="BH504" s="214"/>
      <c r="BI504" s="214"/>
      <c r="BJ504" s="214"/>
      <c r="BK504" s="214"/>
      <c r="BL504" s="214"/>
      <c r="BM504" s="214"/>
      <c r="BN504" s="214"/>
      <c r="BO504" s="214"/>
      <c r="BP504" s="214"/>
      <c r="BQ504" s="214"/>
      <c r="BR504" s="214"/>
      <c r="BS504" s="214"/>
      <c r="BT504" s="214"/>
      <c r="BU504" s="214"/>
      <c r="BV504" s="214"/>
      <c r="BW504" s="214"/>
      <c r="BX504" s="214"/>
      <c r="BY504" s="214"/>
      <c r="BZ504" s="214"/>
      <c r="CA504" s="214"/>
      <c r="CB504" s="214"/>
      <c r="CC504" s="214"/>
      <c r="CD504" s="214"/>
      <c r="CE504" s="214"/>
      <c r="CF504" s="214"/>
    </row>
    <row r="505" spans="1:84" ht="26" x14ac:dyDescent="0.15">
      <c r="A505" s="217" t="s">
        <v>17321</v>
      </c>
      <c r="B505" s="217" t="s">
        <v>17322</v>
      </c>
      <c r="C505" s="216" t="s">
        <v>17323</v>
      </c>
      <c r="E505" s="218">
        <v>42866</v>
      </c>
      <c r="F505" s="218">
        <v>42886</v>
      </c>
      <c r="G505" s="213" t="s">
        <v>9722</v>
      </c>
      <c r="K505" s="213" t="s">
        <v>9722</v>
      </c>
      <c r="L505" s="213" t="s">
        <v>469</v>
      </c>
      <c r="O505" s="213" t="s">
        <v>9722</v>
      </c>
    </row>
    <row r="506" spans="1:84" ht="26" x14ac:dyDescent="0.15">
      <c r="A506" s="217" t="s">
        <v>17330</v>
      </c>
      <c r="B506" s="217" t="s">
        <v>17331</v>
      </c>
      <c r="C506" s="216" t="s">
        <v>17332</v>
      </c>
      <c r="E506" s="218">
        <v>42867</v>
      </c>
      <c r="F506" s="218">
        <v>42886</v>
      </c>
      <c r="G506" s="213" t="s">
        <v>9722</v>
      </c>
      <c r="K506" s="213" t="s">
        <v>9722</v>
      </c>
      <c r="L506" s="213" t="s">
        <v>469</v>
      </c>
      <c r="O506" s="213" t="s">
        <v>9722</v>
      </c>
    </row>
    <row r="507" spans="1:84" ht="13" x14ac:dyDescent="0.15">
      <c r="A507" s="217" t="s">
        <v>17356</v>
      </c>
      <c r="B507" s="217" t="s">
        <v>17357</v>
      </c>
      <c r="C507" s="216" t="s">
        <v>17358</v>
      </c>
      <c r="D507" s="216" t="s">
        <v>17359</v>
      </c>
      <c r="E507" s="218">
        <v>42872</v>
      </c>
      <c r="F507" s="218">
        <v>42886</v>
      </c>
      <c r="G507" s="213" t="s">
        <v>1003</v>
      </c>
      <c r="K507" s="213" t="s">
        <v>4760</v>
      </c>
      <c r="L507" s="213" t="s">
        <v>453</v>
      </c>
      <c r="O507" s="213" t="s">
        <v>3144</v>
      </c>
      <c r="S507" s="213" t="s">
        <v>17360</v>
      </c>
    </row>
    <row r="508" spans="1:84" ht="26" x14ac:dyDescent="0.15">
      <c r="A508" s="217" t="s">
        <v>17367</v>
      </c>
      <c r="B508" s="217" t="s">
        <v>17368</v>
      </c>
      <c r="C508" s="216" t="s">
        <v>17369</v>
      </c>
      <c r="D508" s="216" t="s">
        <v>17600</v>
      </c>
      <c r="E508" s="218">
        <v>42872</v>
      </c>
      <c r="F508" s="218">
        <v>43011</v>
      </c>
      <c r="G508" s="213" t="s">
        <v>589</v>
      </c>
      <c r="K508" s="213" t="s">
        <v>2735</v>
      </c>
      <c r="L508" s="213" t="s">
        <v>469</v>
      </c>
      <c r="O508" s="213" t="s">
        <v>671</v>
      </c>
      <c r="S508" s="213" t="s">
        <v>16924</v>
      </c>
      <c r="X508" s="213" t="s">
        <v>17814</v>
      </c>
      <c r="AH508" s="213" t="s">
        <v>17869</v>
      </c>
      <c r="AK508" s="213" t="s">
        <v>17804</v>
      </c>
      <c r="AS508" s="213" t="s">
        <v>15660</v>
      </c>
    </row>
    <row r="509" spans="1:84" ht="26" x14ac:dyDescent="0.15">
      <c r="A509" s="448" t="s">
        <v>17374</v>
      </c>
      <c r="B509" s="448" t="s">
        <v>17375</v>
      </c>
      <c r="C509" s="216" t="s">
        <v>17376</v>
      </c>
      <c r="D509" s="216" t="s">
        <v>17377</v>
      </c>
      <c r="E509" s="218">
        <v>42873</v>
      </c>
      <c r="G509" s="213" t="s">
        <v>589</v>
      </c>
      <c r="K509" s="213" t="s">
        <v>12728</v>
      </c>
      <c r="L509" s="213" t="s">
        <v>453</v>
      </c>
      <c r="O509" s="213" t="s">
        <v>17378</v>
      </c>
      <c r="S509" s="213" t="s">
        <v>17379</v>
      </c>
      <c r="AN509" s="214" t="s">
        <v>17380</v>
      </c>
      <c r="AO509" s="214" t="s">
        <v>17381</v>
      </c>
    </row>
    <row r="510" spans="1:84" ht="26" x14ac:dyDescent="0.15">
      <c r="A510" s="217" t="s">
        <v>17384</v>
      </c>
      <c r="B510" s="217" t="s">
        <v>17385</v>
      </c>
      <c r="C510" s="217" t="s">
        <v>17386</v>
      </c>
      <c r="D510" s="216" t="s">
        <v>18000</v>
      </c>
      <c r="E510" s="218">
        <v>42873</v>
      </c>
      <c r="F510" s="218">
        <v>43050</v>
      </c>
      <c r="G510" s="213" t="s">
        <v>589</v>
      </c>
      <c r="K510" s="213" t="s">
        <v>1173</v>
      </c>
      <c r="L510" s="213" t="s">
        <v>469</v>
      </c>
      <c r="O510" s="213" t="s">
        <v>16267</v>
      </c>
      <c r="S510" s="213" t="s">
        <v>9837</v>
      </c>
      <c r="BY510" s="213" t="s">
        <v>16270</v>
      </c>
      <c r="BZ510" s="213" t="s">
        <v>16269</v>
      </c>
    </row>
    <row r="511" spans="1:84" ht="26" x14ac:dyDescent="0.15">
      <c r="A511" s="217" t="s">
        <v>17387</v>
      </c>
      <c r="B511" s="217" t="s">
        <v>17388</v>
      </c>
      <c r="C511" s="217" t="s">
        <v>17389</v>
      </c>
      <c r="D511" s="216" t="s">
        <v>17999</v>
      </c>
      <c r="E511" s="218">
        <v>42873</v>
      </c>
      <c r="F511" s="218">
        <v>43056</v>
      </c>
      <c r="G511" s="213" t="s">
        <v>589</v>
      </c>
      <c r="K511" s="213" t="s">
        <v>1173</v>
      </c>
      <c r="L511" s="213" t="s">
        <v>469</v>
      </c>
      <c r="O511" s="213" t="s">
        <v>16267</v>
      </c>
      <c r="S511" s="213" t="s">
        <v>9837</v>
      </c>
      <c r="BY511" s="213" t="s">
        <v>16270</v>
      </c>
      <c r="BZ511" s="213" t="s">
        <v>16269</v>
      </c>
    </row>
    <row r="512" spans="1:84" ht="26" x14ac:dyDescent="0.15">
      <c r="A512" s="217" t="s">
        <v>17390</v>
      </c>
      <c r="B512" s="217" t="s">
        <v>17391</v>
      </c>
      <c r="C512" s="216" t="s">
        <v>17392</v>
      </c>
      <c r="D512" s="216" t="s">
        <v>17586</v>
      </c>
      <c r="E512" s="218">
        <v>42873</v>
      </c>
      <c r="F512" s="218">
        <v>42886</v>
      </c>
      <c r="G512" s="214" t="s">
        <v>15126</v>
      </c>
      <c r="H512" s="214"/>
      <c r="I512" s="214"/>
      <c r="J512" s="214"/>
      <c r="K512" s="214" t="s">
        <v>521</v>
      </c>
      <c r="L512" s="214" t="s">
        <v>453</v>
      </c>
      <c r="M512" s="214"/>
      <c r="N512" s="214"/>
      <c r="O512" s="214" t="s">
        <v>454</v>
      </c>
      <c r="P512" s="214"/>
      <c r="Q512" s="214"/>
      <c r="R512" s="214"/>
      <c r="S512" s="214"/>
      <c r="T512" s="214"/>
      <c r="U512" s="214"/>
      <c r="V512" s="214"/>
      <c r="W512" s="214"/>
      <c r="X512" s="214"/>
      <c r="Y512" s="214"/>
      <c r="Z512" s="214"/>
      <c r="AA512" s="214"/>
      <c r="AB512" s="214"/>
      <c r="AC512" s="214"/>
      <c r="AD512" s="214"/>
      <c r="AE512" s="214"/>
      <c r="AF512" s="214"/>
      <c r="AG512" s="214"/>
      <c r="AH512" s="214"/>
      <c r="AI512" s="214"/>
      <c r="AJ512" s="214"/>
      <c r="AK512" s="214"/>
      <c r="AL512" s="214"/>
      <c r="AM512" s="214"/>
      <c r="AN512" s="214" t="s">
        <v>15127</v>
      </c>
      <c r="AO512" s="214" t="s">
        <v>15128</v>
      </c>
      <c r="AP512" s="214"/>
      <c r="AQ512" s="214"/>
      <c r="AR512" s="214"/>
      <c r="AS512" s="214"/>
      <c r="AT512" s="214"/>
      <c r="AU512" s="214"/>
      <c r="AV512" s="214"/>
      <c r="AW512" s="214"/>
      <c r="AX512" s="214"/>
      <c r="AY512" s="214"/>
      <c r="AZ512" s="214"/>
      <c r="BA512" s="214"/>
      <c r="BB512" s="214"/>
      <c r="BC512" s="214" t="s">
        <v>457</v>
      </c>
      <c r="BD512" s="214"/>
      <c r="BE512" s="214"/>
      <c r="BF512" s="214"/>
      <c r="BG512" s="214"/>
      <c r="BH512" s="214"/>
      <c r="BI512" s="214"/>
      <c r="BJ512" s="214"/>
      <c r="BK512" s="214"/>
      <c r="BL512" s="214"/>
      <c r="BM512" s="214"/>
      <c r="BN512" s="214"/>
      <c r="BO512" s="214"/>
      <c r="BP512" s="214"/>
      <c r="BQ512" s="214"/>
      <c r="BR512" s="214"/>
      <c r="BS512" s="214"/>
      <c r="BT512" s="214"/>
      <c r="BU512" s="214"/>
      <c r="BV512" s="214"/>
      <c r="BW512" s="214"/>
      <c r="BX512" s="214"/>
      <c r="BY512" s="214"/>
      <c r="BZ512" s="214"/>
      <c r="CA512" s="214"/>
      <c r="CB512" s="214"/>
      <c r="CC512" s="214"/>
      <c r="CD512" s="214"/>
      <c r="CE512" s="214"/>
      <c r="CF512" s="214"/>
    </row>
    <row r="513" spans="1:89" ht="26" x14ac:dyDescent="0.15">
      <c r="A513" s="217" t="s">
        <v>17403</v>
      </c>
      <c r="B513" s="217" t="s">
        <v>20536</v>
      </c>
      <c r="C513" s="216" t="s">
        <v>17404</v>
      </c>
      <c r="D513" s="216" t="s">
        <v>16322</v>
      </c>
      <c r="E513" s="218">
        <v>42878</v>
      </c>
      <c r="F513" s="218">
        <v>43654</v>
      </c>
      <c r="G513" s="213" t="s">
        <v>9722</v>
      </c>
      <c r="K513" s="213" t="s">
        <v>9722</v>
      </c>
      <c r="L513" s="213" t="s">
        <v>469</v>
      </c>
      <c r="O513" s="213" t="s">
        <v>9722</v>
      </c>
    </row>
    <row r="514" spans="1:89" ht="26" x14ac:dyDescent="0.15">
      <c r="A514" s="217" t="s">
        <v>17440</v>
      </c>
      <c r="B514" s="217" t="s">
        <v>17441</v>
      </c>
      <c r="C514" s="216" t="s">
        <v>17442</v>
      </c>
      <c r="E514" s="218">
        <v>42887</v>
      </c>
      <c r="F514" s="218">
        <v>42887</v>
      </c>
      <c r="G514" s="213" t="s">
        <v>589</v>
      </c>
      <c r="K514" s="213" t="s">
        <v>987</v>
      </c>
      <c r="L514" s="213" t="s">
        <v>469</v>
      </c>
      <c r="O514" s="213" t="s">
        <v>671</v>
      </c>
      <c r="S514" s="213" t="s">
        <v>14361</v>
      </c>
      <c r="X514" s="213" t="s">
        <v>15824</v>
      </c>
      <c r="AH514" s="213" t="s">
        <v>16583</v>
      </c>
      <c r="AK514" s="213" t="s">
        <v>16584</v>
      </c>
      <c r="AS514" s="213" t="s">
        <v>15660</v>
      </c>
    </row>
    <row r="515" spans="1:89" ht="26" x14ac:dyDescent="0.15">
      <c r="A515" s="217" t="s">
        <v>17544</v>
      </c>
      <c r="B515" s="217" t="s">
        <v>17545</v>
      </c>
      <c r="C515" s="216" t="s">
        <v>17550</v>
      </c>
      <c r="D515" s="216" t="s">
        <v>17551</v>
      </c>
      <c r="E515" s="218">
        <v>42901</v>
      </c>
      <c r="F515" s="218">
        <v>42940</v>
      </c>
      <c r="G515" s="213" t="s">
        <v>589</v>
      </c>
      <c r="K515" s="213" t="s">
        <v>452</v>
      </c>
      <c r="L515" s="213" t="s">
        <v>469</v>
      </c>
      <c r="O515" s="213" t="s">
        <v>454</v>
      </c>
      <c r="AN515" s="214" t="s">
        <v>15127</v>
      </c>
      <c r="AO515" s="214" t="s">
        <v>15128</v>
      </c>
      <c r="BC515" s="213" t="s">
        <v>940</v>
      </c>
    </row>
    <row r="516" spans="1:89" ht="26" x14ac:dyDescent="0.15">
      <c r="A516" s="217" t="s">
        <v>17549</v>
      </c>
      <c r="B516" s="217" t="s">
        <v>17553</v>
      </c>
      <c r="C516" s="216" t="s">
        <v>17552</v>
      </c>
      <c r="D516" s="216" t="s">
        <v>17551</v>
      </c>
      <c r="E516" s="218">
        <v>42901</v>
      </c>
      <c r="F516" s="218">
        <v>42940</v>
      </c>
      <c r="G516" s="213" t="s">
        <v>589</v>
      </c>
      <c r="K516" s="213" t="s">
        <v>452</v>
      </c>
      <c r="L516" s="213" t="s">
        <v>469</v>
      </c>
      <c r="O516" s="213" t="s">
        <v>454</v>
      </c>
      <c r="AN516" s="214" t="s">
        <v>15127</v>
      </c>
      <c r="AO516" s="214" t="s">
        <v>15128</v>
      </c>
      <c r="BC516" s="213" t="s">
        <v>940</v>
      </c>
    </row>
    <row r="517" spans="1:89" ht="39" x14ac:dyDescent="0.15">
      <c r="A517" s="217" t="s">
        <v>17554</v>
      </c>
      <c r="B517" s="217" t="s">
        <v>17281</v>
      </c>
      <c r="C517" s="216" t="s">
        <v>20677</v>
      </c>
      <c r="E517" s="218">
        <v>42901</v>
      </c>
      <c r="F517" s="218">
        <v>43682</v>
      </c>
      <c r="G517" s="213" t="s">
        <v>15126</v>
      </c>
      <c r="K517" s="213" t="s">
        <v>987</v>
      </c>
      <c r="L517" s="213" t="s">
        <v>469</v>
      </c>
      <c r="O517" s="213" t="s">
        <v>671</v>
      </c>
      <c r="S517" s="213" t="s">
        <v>17556</v>
      </c>
      <c r="V517" s="213" t="s">
        <v>20676</v>
      </c>
    </row>
    <row r="518" spans="1:89" ht="39" x14ac:dyDescent="0.15">
      <c r="A518" s="217" t="s">
        <v>17566</v>
      </c>
      <c r="B518" s="217" t="s">
        <v>17417</v>
      </c>
      <c r="C518" s="216" t="s">
        <v>20678</v>
      </c>
      <c r="E518" s="218">
        <v>42902</v>
      </c>
      <c r="F518" s="218">
        <v>43682</v>
      </c>
      <c r="G518" s="213" t="s">
        <v>15126</v>
      </c>
      <c r="K518" s="213" t="s">
        <v>987</v>
      </c>
      <c r="L518" s="213" t="s">
        <v>469</v>
      </c>
      <c r="O518" s="213" t="s">
        <v>671</v>
      </c>
      <c r="S518" s="213" t="s">
        <v>17556</v>
      </c>
      <c r="V518" s="213" t="s">
        <v>20676</v>
      </c>
    </row>
    <row r="519" spans="1:89" ht="26" x14ac:dyDescent="0.15">
      <c r="A519" s="217" t="s">
        <v>17584</v>
      </c>
      <c r="B519" s="217" t="s">
        <v>17585</v>
      </c>
      <c r="C519" s="216" t="s">
        <v>17587</v>
      </c>
      <c r="D519" s="216" t="s">
        <v>17586</v>
      </c>
      <c r="E519" s="218">
        <v>42909</v>
      </c>
      <c r="F519" s="218">
        <v>42940</v>
      </c>
      <c r="G519" s="214" t="s">
        <v>15126</v>
      </c>
      <c r="H519" s="214"/>
      <c r="I519" s="214"/>
      <c r="J519" s="214"/>
      <c r="K519" s="214" t="s">
        <v>521</v>
      </c>
      <c r="L519" s="214" t="s">
        <v>453</v>
      </c>
      <c r="M519" s="214"/>
      <c r="N519" s="214"/>
      <c r="O519" s="214" t="s">
        <v>454</v>
      </c>
      <c r="P519" s="214"/>
      <c r="Q519" s="214"/>
      <c r="R519" s="214"/>
      <c r="S519" s="214"/>
      <c r="T519" s="214"/>
      <c r="U519" s="214"/>
      <c r="V519" s="214"/>
      <c r="W519" s="214"/>
      <c r="X519" s="214"/>
      <c r="Y519" s="214"/>
      <c r="Z519" s="214"/>
      <c r="AA519" s="214"/>
      <c r="AB519" s="214"/>
      <c r="AC519" s="214"/>
      <c r="AD519" s="214"/>
      <c r="AE519" s="214"/>
      <c r="AF519" s="214"/>
      <c r="AG519" s="214"/>
      <c r="AH519" s="214"/>
      <c r="AI519" s="214"/>
      <c r="AJ519" s="214"/>
      <c r="AK519" s="214"/>
      <c r="AL519" s="214"/>
      <c r="AM519" s="214"/>
      <c r="AN519" s="214" t="s">
        <v>15127</v>
      </c>
      <c r="AO519" s="214" t="s">
        <v>15128</v>
      </c>
      <c r="AP519" s="214"/>
      <c r="AQ519" s="214"/>
      <c r="AR519" s="214"/>
      <c r="AS519" s="214"/>
      <c r="AT519" s="214"/>
      <c r="AU519" s="214"/>
      <c r="AV519" s="214"/>
      <c r="AW519" s="214"/>
      <c r="AX519" s="214"/>
      <c r="AY519" s="214"/>
      <c r="AZ519" s="214"/>
      <c r="BA519" s="214"/>
      <c r="BB519" s="214"/>
      <c r="BC519" s="214" t="s">
        <v>457</v>
      </c>
      <c r="BD519" s="214"/>
      <c r="BE519" s="214"/>
      <c r="BF519" s="214"/>
      <c r="BG519" s="214"/>
      <c r="BH519" s="214"/>
      <c r="BI519" s="214"/>
      <c r="BJ519" s="214"/>
      <c r="BK519" s="214"/>
      <c r="BL519" s="214"/>
      <c r="BM519" s="214"/>
      <c r="BN519" s="214"/>
      <c r="BO519" s="214"/>
      <c r="BP519" s="214"/>
      <c r="BQ519" s="214"/>
      <c r="BR519" s="214"/>
      <c r="BS519" s="214"/>
      <c r="BT519" s="214"/>
      <c r="BU519" s="214"/>
      <c r="BV519" s="214"/>
      <c r="BW519" s="214"/>
      <c r="BX519" s="214"/>
      <c r="BY519" s="214"/>
      <c r="BZ519" s="214"/>
      <c r="CA519" s="214"/>
      <c r="CB519" s="214"/>
      <c r="CC519" s="214"/>
      <c r="CD519" s="214"/>
      <c r="CE519" s="214"/>
      <c r="CF519" s="214"/>
    </row>
    <row r="520" spans="1:89" ht="26" x14ac:dyDescent="0.15">
      <c r="A520" s="217" t="s">
        <v>17588</v>
      </c>
      <c r="B520" s="217" t="s">
        <v>17589</v>
      </c>
      <c r="C520" s="216" t="s">
        <v>17590</v>
      </c>
      <c r="D520" s="216" t="s">
        <v>17586</v>
      </c>
      <c r="E520" s="218">
        <v>42909</v>
      </c>
      <c r="F520" s="218">
        <v>42940</v>
      </c>
      <c r="G520" s="214" t="s">
        <v>15126</v>
      </c>
      <c r="H520" s="214"/>
      <c r="I520" s="214"/>
      <c r="J520" s="214"/>
      <c r="K520" s="214" t="s">
        <v>521</v>
      </c>
      <c r="L520" s="214" t="s">
        <v>453</v>
      </c>
      <c r="M520" s="214"/>
      <c r="N520" s="214"/>
      <c r="O520" s="214" t="s">
        <v>454</v>
      </c>
      <c r="P520" s="214"/>
      <c r="Q520" s="214"/>
      <c r="R520" s="214"/>
      <c r="S520" s="214"/>
      <c r="T520" s="214"/>
      <c r="U520" s="214"/>
      <c r="V520" s="214"/>
      <c r="W520" s="214"/>
      <c r="X520" s="214"/>
      <c r="Y520" s="214"/>
      <c r="Z520" s="214"/>
      <c r="AA520" s="214"/>
      <c r="AB520" s="214"/>
      <c r="AC520" s="214"/>
      <c r="AD520" s="214"/>
      <c r="AE520" s="214"/>
      <c r="AF520" s="214"/>
      <c r="AG520" s="214"/>
      <c r="AH520" s="214"/>
      <c r="AI520" s="214"/>
      <c r="AJ520" s="214"/>
      <c r="AK520" s="214"/>
      <c r="AL520" s="214"/>
      <c r="AM520" s="214"/>
      <c r="AN520" s="214" t="s">
        <v>15127</v>
      </c>
      <c r="AO520" s="214" t="s">
        <v>15128</v>
      </c>
      <c r="AP520" s="214"/>
      <c r="AQ520" s="214"/>
      <c r="AR520" s="214"/>
      <c r="AS520" s="214"/>
      <c r="AT520" s="214"/>
      <c r="AU520" s="214"/>
      <c r="AV520" s="214"/>
      <c r="AW520" s="214"/>
      <c r="AX520" s="214"/>
      <c r="AY520" s="214"/>
      <c r="AZ520" s="214"/>
      <c r="BA520" s="214"/>
      <c r="BB520" s="214"/>
      <c r="BC520" s="214" t="s">
        <v>457</v>
      </c>
      <c r="BD520" s="214"/>
      <c r="BE520" s="214"/>
      <c r="BF520" s="214"/>
      <c r="BG520" s="214"/>
      <c r="BH520" s="214"/>
      <c r="BI520" s="214"/>
      <c r="BJ520" s="214"/>
      <c r="BK520" s="214"/>
      <c r="BL520" s="214"/>
      <c r="BM520" s="214"/>
      <c r="BN520" s="214"/>
      <c r="BO520" s="214"/>
      <c r="BP520" s="214"/>
      <c r="BQ520" s="214"/>
      <c r="BR520" s="214"/>
      <c r="BS520" s="214"/>
      <c r="BT520" s="214"/>
      <c r="BU520" s="214"/>
      <c r="BV520" s="214"/>
      <c r="BW520" s="214"/>
      <c r="BX520" s="214"/>
      <c r="BY520" s="214"/>
      <c r="BZ520" s="214"/>
      <c r="CA520" s="214"/>
      <c r="CB520" s="214"/>
      <c r="CC520" s="214"/>
      <c r="CD520" s="214"/>
      <c r="CE520" s="214"/>
      <c r="CF520" s="214"/>
    </row>
    <row r="521" spans="1:89" ht="26" x14ac:dyDescent="0.15">
      <c r="A521" s="217" t="s">
        <v>17718</v>
      </c>
      <c r="B521" s="217" t="s">
        <v>17719</v>
      </c>
      <c r="C521" s="222" t="s">
        <v>17720</v>
      </c>
      <c r="D521" s="222"/>
      <c r="E521" s="218">
        <v>42951</v>
      </c>
      <c r="F521" s="218">
        <v>42968</v>
      </c>
      <c r="G521" s="214" t="s">
        <v>3090</v>
      </c>
      <c r="H521" s="214"/>
      <c r="I521" s="214"/>
      <c r="J521" s="214"/>
      <c r="K521" s="214" t="s">
        <v>496</v>
      </c>
      <c r="L521" s="214" t="s">
        <v>469</v>
      </c>
      <c r="M521" s="214"/>
      <c r="N521" s="222"/>
      <c r="O521" s="214" t="s">
        <v>3402</v>
      </c>
      <c r="P521" s="214"/>
      <c r="Q521" s="214"/>
      <c r="R521" s="214"/>
      <c r="S521" s="214" t="s">
        <v>627</v>
      </c>
      <c r="T521" s="214"/>
      <c r="U521" s="214"/>
      <c r="V521" s="214"/>
      <c r="W521" s="214"/>
      <c r="X521" s="214"/>
      <c r="Y521" s="214"/>
      <c r="Z521" s="214"/>
      <c r="AA521" s="214"/>
      <c r="AB521" s="214"/>
      <c r="AC521" s="214"/>
      <c r="AD521" s="214"/>
      <c r="AE521" s="214"/>
      <c r="AF521" s="214"/>
      <c r="AG521" s="214"/>
      <c r="AH521" s="214"/>
      <c r="AI521" s="214"/>
      <c r="AJ521" s="214"/>
      <c r="AK521" s="214"/>
      <c r="AL521" s="214"/>
      <c r="AM521" s="214"/>
      <c r="AN521" s="214"/>
      <c r="AO521" s="214"/>
      <c r="AP521" s="214"/>
      <c r="AQ521" s="214"/>
      <c r="AR521" s="214" t="s">
        <v>17721</v>
      </c>
      <c r="AS521" s="214"/>
      <c r="AT521" s="214"/>
      <c r="AU521" s="214"/>
      <c r="AV521" s="214"/>
      <c r="AW521" s="214"/>
      <c r="AX521" s="214"/>
      <c r="AY521" s="214"/>
      <c r="AZ521" s="214"/>
      <c r="BA521" s="214"/>
      <c r="BB521" s="214"/>
      <c r="BC521" s="214"/>
      <c r="BD521" s="214"/>
      <c r="BE521" s="214"/>
      <c r="BF521" s="214"/>
      <c r="BG521" s="214"/>
      <c r="BH521" s="214"/>
      <c r="BI521" s="214"/>
      <c r="BJ521" s="214"/>
      <c r="BK521" s="214"/>
      <c r="BL521" s="214"/>
      <c r="BM521" s="222"/>
      <c r="BN521" s="214"/>
      <c r="BO521" s="214"/>
      <c r="BP521" s="214"/>
      <c r="BQ521" s="214"/>
      <c r="BR521" s="214"/>
      <c r="BS521" s="214"/>
      <c r="BT521" s="214"/>
      <c r="BU521" s="214"/>
      <c r="BV521" s="214"/>
      <c r="BW521" s="214"/>
      <c r="BX521" s="214"/>
      <c r="BY521" s="214"/>
      <c r="BZ521" s="214"/>
      <c r="CA521" s="214"/>
      <c r="CB521" s="214"/>
      <c r="CC521" s="214"/>
      <c r="CD521" s="214"/>
      <c r="CE521" s="214"/>
      <c r="CF521" s="214"/>
    </row>
    <row r="522" spans="1:89" ht="26" x14ac:dyDescent="0.15">
      <c r="A522" s="217" t="s">
        <v>17722</v>
      </c>
      <c r="B522" s="217" t="s">
        <v>17723</v>
      </c>
      <c r="C522" s="222" t="s">
        <v>17724</v>
      </c>
      <c r="D522" s="222"/>
      <c r="E522" s="218">
        <v>42951</v>
      </c>
      <c r="F522" s="218">
        <v>42968</v>
      </c>
      <c r="G522" s="214" t="s">
        <v>3090</v>
      </c>
      <c r="H522" s="214"/>
      <c r="I522" s="214"/>
      <c r="J522" s="214"/>
      <c r="K522" s="214" t="s">
        <v>496</v>
      </c>
      <c r="L522" s="214" t="s">
        <v>469</v>
      </c>
      <c r="M522" s="214"/>
      <c r="N522" s="222"/>
      <c r="O522" s="214" t="s">
        <v>3402</v>
      </c>
      <c r="P522" s="214"/>
      <c r="Q522" s="214"/>
      <c r="R522" s="214"/>
      <c r="S522" s="214" t="s">
        <v>627</v>
      </c>
      <c r="T522" s="214"/>
      <c r="U522" s="214"/>
      <c r="V522" s="214"/>
      <c r="W522" s="214"/>
      <c r="X522" s="214"/>
      <c r="Y522" s="214"/>
      <c r="Z522" s="214"/>
      <c r="AA522" s="214"/>
      <c r="AB522" s="214"/>
      <c r="AC522" s="214"/>
      <c r="AD522" s="214"/>
      <c r="AE522" s="214"/>
      <c r="AF522" s="214"/>
      <c r="AG522" s="214"/>
      <c r="AH522" s="214"/>
      <c r="AI522" s="214"/>
      <c r="AJ522" s="214"/>
      <c r="AK522" s="214"/>
      <c r="AL522" s="214"/>
      <c r="AM522" s="214"/>
      <c r="AN522" s="214"/>
      <c r="AO522" s="214"/>
      <c r="AP522" s="214"/>
      <c r="AQ522" s="214"/>
      <c r="AR522" s="214" t="s">
        <v>17721</v>
      </c>
      <c r="AS522" s="214"/>
      <c r="AT522" s="214"/>
      <c r="AU522" s="214"/>
      <c r="AV522" s="214"/>
      <c r="AW522" s="214"/>
      <c r="AX522" s="214"/>
      <c r="AY522" s="214"/>
      <c r="AZ522" s="214"/>
      <c r="BA522" s="214"/>
      <c r="BB522" s="214"/>
      <c r="BC522" s="214"/>
      <c r="BD522" s="214"/>
      <c r="BE522" s="214"/>
      <c r="BF522" s="214"/>
      <c r="BG522" s="214"/>
      <c r="BH522" s="214"/>
      <c r="BI522" s="214"/>
      <c r="BJ522" s="214"/>
      <c r="BK522" s="214"/>
      <c r="BL522" s="214"/>
      <c r="BM522" s="222"/>
      <c r="BN522" s="214"/>
      <c r="BO522" s="214"/>
      <c r="BP522" s="214"/>
      <c r="BQ522" s="214"/>
      <c r="BR522" s="214"/>
      <c r="BS522" s="214"/>
      <c r="BT522" s="214"/>
      <c r="BU522" s="214"/>
      <c r="BV522" s="214"/>
      <c r="BW522" s="214"/>
      <c r="BX522" s="214"/>
      <c r="BY522" s="214"/>
      <c r="BZ522" s="214"/>
      <c r="CA522" s="214"/>
      <c r="CB522" s="214"/>
      <c r="CC522" s="214"/>
      <c r="CD522" s="214"/>
      <c r="CE522" s="214"/>
      <c r="CF522" s="214"/>
    </row>
    <row r="523" spans="1:89" ht="26" x14ac:dyDescent="0.15">
      <c r="A523" s="217" t="s">
        <v>17764</v>
      </c>
      <c r="B523" s="217" t="s">
        <v>17765</v>
      </c>
      <c r="C523" s="216" t="s">
        <v>17766</v>
      </c>
      <c r="E523" s="218">
        <v>42968</v>
      </c>
      <c r="F523" s="218">
        <v>42971</v>
      </c>
      <c r="G523" s="213" t="s">
        <v>578</v>
      </c>
      <c r="K523" s="213" t="s">
        <v>496</v>
      </c>
      <c r="L523" s="213" t="s">
        <v>469</v>
      </c>
      <c r="O523" s="213" t="s">
        <v>4754</v>
      </c>
      <c r="S523" s="213" t="s">
        <v>8495</v>
      </c>
      <c r="U523" s="214" t="s">
        <v>17767</v>
      </c>
      <c r="V523" s="214"/>
      <c r="W523" s="214"/>
      <c r="X523" s="214"/>
      <c r="AK523" s="213" t="s">
        <v>17768</v>
      </c>
    </row>
    <row r="524" spans="1:89" ht="13" x14ac:dyDescent="0.15">
      <c r="A524" s="217" t="s">
        <v>17769</v>
      </c>
      <c r="B524" s="217" t="s">
        <v>17770</v>
      </c>
      <c r="C524" s="222" t="s">
        <v>17771</v>
      </c>
      <c r="D524" s="222"/>
      <c r="E524" s="218">
        <v>42970</v>
      </c>
      <c r="F524" s="218">
        <v>42971</v>
      </c>
      <c r="G524" s="214"/>
      <c r="H524" s="214"/>
      <c r="I524" s="214"/>
      <c r="J524" s="214"/>
      <c r="K524" s="214"/>
      <c r="L524" s="214" t="s">
        <v>469</v>
      </c>
      <c r="M524" s="214"/>
      <c r="N524" s="214"/>
      <c r="O524" s="214"/>
      <c r="P524" s="214"/>
      <c r="Q524" s="214"/>
      <c r="R524" s="214"/>
      <c r="S524" s="214" t="s">
        <v>679</v>
      </c>
      <c r="T524" s="214"/>
      <c r="U524" s="214"/>
      <c r="V524" s="214"/>
      <c r="W524" s="214"/>
      <c r="X524" s="214"/>
      <c r="Y524" s="214"/>
      <c r="Z524" s="214"/>
      <c r="AA524" s="214"/>
      <c r="AB524" s="214"/>
      <c r="AC524" s="214"/>
      <c r="AD524" s="214"/>
      <c r="AE524" s="214"/>
      <c r="AF524" s="214"/>
      <c r="AG524" s="214"/>
      <c r="AH524" s="214"/>
      <c r="AI524" s="214"/>
      <c r="AJ524" s="214"/>
      <c r="AK524" s="214"/>
      <c r="AL524" s="214"/>
      <c r="AM524" s="214"/>
      <c r="AN524" s="214"/>
      <c r="AO524" s="214"/>
      <c r="AP524" s="214"/>
      <c r="AQ524" s="214"/>
      <c r="AR524" s="214"/>
      <c r="AS524" s="214" t="s">
        <v>680</v>
      </c>
      <c r="AT524" s="214" t="s">
        <v>681</v>
      </c>
      <c r="AU524" s="214"/>
      <c r="AV524" s="214"/>
      <c r="AW524" s="214"/>
      <c r="AX524" s="214"/>
      <c r="AY524" s="214"/>
      <c r="AZ524" s="214"/>
      <c r="BA524" s="214" t="s">
        <v>682</v>
      </c>
      <c r="BB524" s="214"/>
      <c r="BC524" s="214" t="s">
        <v>10940</v>
      </c>
      <c r="BD524" s="214" t="s">
        <v>682</v>
      </c>
      <c r="BE524" s="214" t="s">
        <v>682</v>
      </c>
      <c r="BF524" s="214" t="s">
        <v>682</v>
      </c>
      <c r="BG524" s="214" t="s">
        <v>684</v>
      </c>
      <c r="BH524" s="214" t="s">
        <v>684</v>
      </c>
      <c r="BI524" s="214" t="s">
        <v>685</v>
      </c>
      <c r="BJ524" s="214"/>
      <c r="BK524" s="214"/>
      <c r="BL524" s="214"/>
      <c r="BM524" s="214"/>
      <c r="BN524" s="214"/>
      <c r="BO524" s="214"/>
      <c r="BP524" s="214"/>
      <c r="BQ524" s="214"/>
      <c r="BR524" s="214"/>
      <c r="BS524" s="214"/>
      <c r="BT524" s="214"/>
      <c r="BU524" s="214"/>
      <c r="BV524" s="214"/>
      <c r="BW524" s="214"/>
      <c r="BX524" s="214"/>
      <c r="BY524" s="214"/>
      <c r="BZ524" s="214"/>
      <c r="CA524" s="214"/>
      <c r="CB524" s="214"/>
      <c r="CC524" s="214"/>
      <c r="CD524" s="214"/>
      <c r="CE524" s="214"/>
      <c r="CF524" s="214"/>
      <c r="CG524" s="214"/>
      <c r="CH524" s="214"/>
      <c r="CI524" s="214"/>
      <c r="CJ524" s="214"/>
      <c r="CK524" s="214"/>
    </row>
    <row r="525" spans="1:89" ht="39" x14ac:dyDescent="0.15">
      <c r="A525" s="217" t="s">
        <v>17781</v>
      </c>
      <c r="B525" s="217" t="s">
        <v>17782</v>
      </c>
      <c r="C525" s="216" t="s">
        <v>17783</v>
      </c>
      <c r="D525" s="216" t="s">
        <v>19444</v>
      </c>
      <c r="E525" s="218">
        <v>42983</v>
      </c>
      <c r="F525" s="218">
        <v>43446</v>
      </c>
      <c r="G525" s="213" t="s">
        <v>463</v>
      </c>
      <c r="K525" s="213" t="s">
        <v>5125</v>
      </c>
      <c r="L525" s="213" t="s">
        <v>469</v>
      </c>
      <c r="O525" s="213" t="s">
        <v>19445</v>
      </c>
      <c r="S525" s="213" t="s">
        <v>1023</v>
      </c>
      <c r="AI525" s="213" t="s">
        <v>16226</v>
      </c>
    </row>
    <row r="526" spans="1:89" ht="26" x14ac:dyDescent="0.15">
      <c r="A526" s="217" t="s">
        <v>17839</v>
      </c>
      <c r="B526" s="217" t="s">
        <v>17840</v>
      </c>
      <c r="C526" s="222" t="s">
        <v>17841</v>
      </c>
      <c r="D526" s="222"/>
      <c r="E526" s="218">
        <v>43000</v>
      </c>
      <c r="F526" s="218">
        <v>43006</v>
      </c>
      <c r="G526" s="214" t="s">
        <v>617</v>
      </c>
      <c r="H526" s="214"/>
      <c r="I526" s="214"/>
      <c r="J526" s="214"/>
      <c r="K526" s="214" t="s">
        <v>618</v>
      </c>
      <c r="L526" s="214" t="s">
        <v>459</v>
      </c>
      <c r="M526" s="214"/>
      <c r="N526" s="214"/>
      <c r="O526" s="214" t="s">
        <v>619</v>
      </c>
      <c r="P526" s="214"/>
      <c r="Q526" s="214"/>
      <c r="R526" s="214"/>
      <c r="S526" s="214" t="s">
        <v>17843</v>
      </c>
      <c r="T526" s="214"/>
      <c r="U526" s="214"/>
      <c r="V526" s="214"/>
      <c r="W526" s="214"/>
      <c r="X526" s="214"/>
      <c r="Y526" s="214" t="s">
        <v>17842</v>
      </c>
      <c r="Z526" s="214"/>
      <c r="AA526" s="214"/>
      <c r="AB526" s="214"/>
      <c r="AC526" s="214"/>
      <c r="AD526" s="214"/>
      <c r="AE526" s="214"/>
      <c r="AF526" s="214"/>
      <c r="AG526" s="214"/>
      <c r="AH526" s="214"/>
      <c r="AI526" s="214"/>
      <c r="AJ526" s="214"/>
      <c r="AK526" s="214"/>
      <c r="AL526" s="214"/>
      <c r="AM526" s="214"/>
      <c r="AN526" s="214"/>
      <c r="AO526" s="214"/>
      <c r="AP526" s="214"/>
      <c r="AQ526" s="214"/>
      <c r="AR526" s="214"/>
      <c r="AS526" s="214"/>
      <c r="AT526" s="214"/>
      <c r="AU526" s="214"/>
      <c r="AV526" s="214"/>
      <c r="AW526" s="214"/>
      <c r="AX526" s="214"/>
      <c r="AY526" s="214"/>
      <c r="AZ526" s="214"/>
      <c r="BA526" s="214"/>
      <c r="BB526" s="214"/>
      <c r="BC526" s="214"/>
      <c r="BD526" s="214"/>
      <c r="BE526" s="214"/>
      <c r="BF526" s="214"/>
      <c r="BG526" s="214"/>
      <c r="BH526" s="214"/>
      <c r="BI526" s="214"/>
      <c r="BJ526" s="214"/>
      <c r="BK526" s="214"/>
      <c r="BL526" s="214"/>
      <c r="BM526" s="214"/>
      <c r="BN526" s="214"/>
      <c r="BO526" s="214"/>
      <c r="BP526" s="214"/>
      <c r="BQ526" s="214"/>
      <c r="BR526" s="214"/>
      <c r="BS526" s="214"/>
      <c r="BT526" s="214"/>
      <c r="BU526" s="214"/>
      <c r="BV526" s="214"/>
      <c r="BW526" s="214"/>
      <c r="BX526" s="214"/>
      <c r="BY526" s="214"/>
      <c r="BZ526" s="214"/>
      <c r="CA526" s="214"/>
      <c r="CB526" s="214"/>
      <c r="CC526" s="214"/>
      <c r="CD526" s="214"/>
      <c r="CE526" s="214"/>
      <c r="CF526" s="214"/>
      <c r="CG526" s="214"/>
    </row>
    <row r="527" spans="1:89" ht="39" x14ac:dyDescent="0.15">
      <c r="A527" s="217" t="s">
        <v>17873</v>
      </c>
      <c r="B527" s="217" t="s">
        <v>17417</v>
      </c>
      <c r="C527" s="216" t="s">
        <v>20680</v>
      </c>
      <c r="E527" s="218">
        <v>43007</v>
      </c>
      <c r="F527" s="218">
        <v>43682</v>
      </c>
      <c r="G527" s="213" t="s">
        <v>15126</v>
      </c>
      <c r="K527" s="213" t="s">
        <v>987</v>
      </c>
      <c r="L527" s="213" t="s">
        <v>469</v>
      </c>
      <c r="O527" s="213" t="s">
        <v>671</v>
      </c>
      <c r="S527" s="213" t="s">
        <v>17556</v>
      </c>
      <c r="V527" s="213" t="s">
        <v>20679</v>
      </c>
    </row>
    <row r="528" spans="1:89" ht="26" x14ac:dyDescent="0.15">
      <c r="A528" s="217" t="s">
        <v>17917</v>
      </c>
      <c r="B528" s="217" t="s">
        <v>17918</v>
      </c>
      <c r="C528" s="216" t="s">
        <v>17919</v>
      </c>
      <c r="E528" s="218">
        <v>43026</v>
      </c>
      <c r="F528" s="218">
        <v>43041</v>
      </c>
      <c r="G528" s="213" t="s">
        <v>578</v>
      </c>
      <c r="K528" s="213" t="s">
        <v>3204</v>
      </c>
      <c r="L528" s="213" t="s">
        <v>469</v>
      </c>
      <c r="O528" s="213" t="s">
        <v>817</v>
      </c>
      <c r="S528" s="213" t="s">
        <v>17920</v>
      </c>
    </row>
    <row r="529" spans="1:84" ht="26" x14ac:dyDescent="0.15">
      <c r="A529" s="448" t="s">
        <v>17942</v>
      </c>
      <c r="B529" s="448" t="s">
        <v>17943</v>
      </c>
      <c r="C529" s="216" t="s">
        <v>17944</v>
      </c>
      <c r="E529" s="218">
        <v>43038</v>
      </c>
      <c r="F529" s="218">
        <v>43038</v>
      </c>
      <c r="G529" s="213" t="s">
        <v>578</v>
      </c>
      <c r="K529" s="213" t="s">
        <v>3204</v>
      </c>
      <c r="L529" s="213" t="s">
        <v>469</v>
      </c>
      <c r="O529" s="213" t="s">
        <v>16759</v>
      </c>
      <c r="S529" s="213" t="s">
        <v>17379</v>
      </c>
      <c r="AN529" s="213" t="s">
        <v>12481</v>
      </c>
    </row>
    <row r="530" spans="1:84" ht="26" x14ac:dyDescent="0.15">
      <c r="A530" s="448" t="s">
        <v>17945</v>
      </c>
      <c r="B530" s="448" t="s">
        <v>17947</v>
      </c>
      <c r="C530" s="216" t="s">
        <v>17948</v>
      </c>
      <c r="D530" s="497" t="s">
        <v>17946</v>
      </c>
      <c r="E530" s="218">
        <v>43038</v>
      </c>
      <c r="F530" s="218">
        <v>43038</v>
      </c>
      <c r="G530" s="213" t="s">
        <v>578</v>
      </c>
      <c r="K530" s="213" t="s">
        <v>3204</v>
      </c>
      <c r="L530" s="213" t="s">
        <v>469</v>
      </c>
      <c r="O530" s="213" t="s">
        <v>16759</v>
      </c>
      <c r="S530" s="213" t="s">
        <v>17379</v>
      </c>
    </row>
    <row r="531" spans="1:84" ht="26" x14ac:dyDescent="0.15">
      <c r="A531" s="217" t="s">
        <v>17959</v>
      </c>
      <c r="B531" s="217" t="s">
        <v>17960</v>
      </c>
      <c r="C531" s="216" t="s">
        <v>17961</v>
      </c>
      <c r="E531" s="218">
        <v>43041</v>
      </c>
      <c r="F531" s="218">
        <v>43052</v>
      </c>
      <c r="G531" s="213" t="s">
        <v>1003</v>
      </c>
      <c r="K531" s="213" t="s">
        <v>13314</v>
      </c>
      <c r="L531" s="213" t="s">
        <v>469</v>
      </c>
      <c r="O531" s="213" t="s">
        <v>1136</v>
      </c>
      <c r="S531" s="213" t="s">
        <v>11364</v>
      </c>
    </row>
    <row r="532" spans="1:84" ht="26" x14ac:dyDescent="0.15">
      <c r="A532" s="217" t="s">
        <v>17973</v>
      </c>
      <c r="B532" s="217" t="s">
        <v>17975</v>
      </c>
      <c r="C532" s="216" t="s">
        <v>17974</v>
      </c>
      <c r="D532" s="216" t="s">
        <v>17784</v>
      </c>
      <c r="E532" s="218">
        <v>43047</v>
      </c>
      <c r="F532" s="218">
        <v>43052</v>
      </c>
      <c r="G532" s="213" t="s">
        <v>463</v>
      </c>
      <c r="K532" s="213" t="s">
        <v>5125</v>
      </c>
      <c r="L532" s="213" t="s">
        <v>469</v>
      </c>
      <c r="O532" s="213" t="s">
        <v>16225</v>
      </c>
      <c r="S532" s="213" t="s">
        <v>1023</v>
      </c>
      <c r="AI532" s="213" t="s">
        <v>16226</v>
      </c>
    </row>
    <row r="533" spans="1:84" ht="13" x14ac:dyDescent="0.15">
      <c r="A533" s="217" t="s">
        <v>18034</v>
      </c>
      <c r="B533" s="217" t="s">
        <v>18035</v>
      </c>
      <c r="C533" s="216" t="s">
        <v>18036</v>
      </c>
      <c r="E533" s="218">
        <v>43069</v>
      </c>
      <c r="F533" s="218">
        <v>43083</v>
      </c>
      <c r="G533" s="213" t="s">
        <v>15126</v>
      </c>
      <c r="K533" s="213" t="s">
        <v>987</v>
      </c>
      <c r="L533" s="213" t="s">
        <v>469</v>
      </c>
      <c r="O533" s="213" t="s">
        <v>671</v>
      </c>
      <c r="S533" s="213" t="s">
        <v>17556</v>
      </c>
      <c r="V533" s="213" t="s">
        <v>17557</v>
      </c>
    </row>
    <row r="534" spans="1:84" ht="26" x14ac:dyDescent="0.15">
      <c r="A534" s="217" t="s">
        <v>18067</v>
      </c>
      <c r="B534" s="217" t="s">
        <v>18068</v>
      </c>
      <c r="C534" s="216" t="s">
        <v>18069</v>
      </c>
      <c r="E534" s="218">
        <v>43051</v>
      </c>
      <c r="F534" s="218">
        <v>43083</v>
      </c>
      <c r="G534" s="213" t="s">
        <v>9722</v>
      </c>
      <c r="K534" s="213" t="s">
        <v>9722</v>
      </c>
      <c r="L534" s="213" t="s">
        <v>469</v>
      </c>
      <c r="O534" s="213" t="s">
        <v>9722</v>
      </c>
    </row>
    <row r="535" spans="1:84" ht="26" x14ac:dyDescent="0.15">
      <c r="A535" s="217" t="s">
        <v>18078</v>
      </c>
      <c r="B535" s="217" t="s">
        <v>18079</v>
      </c>
      <c r="C535" s="216" t="s">
        <v>18080</v>
      </c>
      <c r="D535" s="497"/>
      <c r="E535" s="218">
        <v>43081</v>
      </c>
      <c r="F535" s="218">
        <v>43614</v>
      </c>
      <c r="G535" s="213" t="s">
        <v>16266</v>
      </c>
      <c r="K535" s="213" t="s">
        <v>13314</v>
      </c>
      <c r="L535" s="213" t="s">
        <v>469</v>
      </c>
      <c r="O535" s="213" t="s">
        <v>1136</v>
      </c>
      <c r="P535" s="221" t="s">
        <v>18081</v>
      </c>
      <c r="S535" s="213" t="s">
        <v>13665</v>
      </c>
    </row>
    <row r="536" spans="1:84" ht="26" x14ac:dyDescent="0.15">
      <c r="A536" s="217" t="s">
        <v>18097</v>
      </c>
      <c r="B536" s="217" t="s">
        <v>12175</v>
      </c>
      <c r="C536" s="216" t="s">
        <v>18098</v>
      </c>
      <c r="D536" s="497"/>
      <c r="E536" s="218">
        <v>43087</v>
      </c>
      <c r="F536" s="218">
        <v>43109</v>
      </c>
      <c r="G536" s="213" t="s">
        <v>16266</v>
      </c>
      <c r="K536" s="213" t="s">
        <v>18099</v>
      </c>
      <c r="L536" s="213" t="s">
        <v>469</v>
      </c>
      <c r="O536" s="213" t="s">
        <v>1136</v>
      </c>
      <c r="S536" s="213" t="s">
        <v>13665</v>
      </c>
    </row>
    <row r="537" spans="1:84" ht="26" x14ac:dyDescent="0.15">
      <c r="A537" s="217" t="s">
        <v>18100</v>
      </c>
      <c r="B537" s="217" t="s">
        <v>18101</v>
      </c>
      <c r="C537" s="216" t="s">
        <v>18102</v>
      </c>
      <c r="E537" s="218">
        <v>43088</v>
      </c>
      <c r="F537" s="218">
        <v>43109</v>
      </c>
      <c r="G537" s="213" t="s">
        <v>1003</v>
      </c>
      <c r="K537" s="213" t="s">
        <v>13314</v>
      </c>
      <c r="L537" s="213" t="s">
        <v>469</v>
      </c>
      <c r="O537" s="213" t="s">
        <v>1136</v>
      </c>
      <c r="S537" s="213" t="s">
        <v>11349</v>
      </c>
      <c r="AA537" s="213" t="s">
        <v>18103</v>
      </c>
      <c r="AB537" s="213" t="s">
        <v>18103</v>
      </c>
    </row>
    <row r="538" spans="1:84" ht="26" x14ac:dyDescent="0.15">
      <c r="A538" s="217" t="s">
        <v>18190</v>
      </c>
      <c r="B538" s="217" t="s">
        <v>18191</v>
      </c>
      <c r="C538" s="216" t="s">
        <v>18189</v>
      </c>
      <c r="E538" s="218">
        <v>43116</v>
      </c>
      <c r="F538" s="218">
        <v>43118</v>
      </c>
      <c r="G538" s="213" t="s">
        <v>15126</v>
      </c>
      <c r="K538" s="213" t="s">
        <v>987</v>
      </c>
      <c r="L538" s="213" t="s">
        <v>469</v>
      </c>
      <c r="O538" s="213" t="s">
        <v>671</v>
      </c>
      <c r="S538" s="213" t="s">
        <v>17556</v>
      </c>
      <c r="V538" s="213" t="s">
        <v>17557</v>
      </c>
    </row>
    <row r="539" spans="1:84" ht="26" x14ac:dyDescent="0.15">
      <c r="A539" s="217" t="s">
        <v>18230</v>
      </c>
      <c r="B539" s="217" t="s">
        <v>18231</v>
      </c>
      <c r="C539" s="216" t="s">
        <v>18232</v>
      </c>
      <c r="E539" s="218">
        <v>43125</v>
      </c>
      <c r="F539" s="218">
        <v>43132</v>
      </c>
      <c r="G539" s="213" t="s">
        <v>15126</v>
      </c>
      <c r="K539" s="213" t="s">
        <v>987</v>
      </c>
      <c r="L539" s="213" t="s">
        <v>469</v>
      </c>
      <c r="O539" s="213" t="s">
        <v>671</v>
      </c>
      <c r="S539" s="213" t="s">
        <v>17556</v>
      </c>
      <c r="V539" s="213" t="s">
        <v>17874</v>
      </c>
    </row>
    <row r="540" spans="1:84" ht="26" x14ac:dyDescent="0.15">
      <c r="A540" s="217" t="s">
        <v>18406</v>
      </c>
      <c r="B540" s="217" t="s">
        <v>18407</v>
      </c>
      <c r="C540" s="216" t="s">
        <v>18409</v>
      </c>
      <c r="E540" s="218">
        <v>43192</v>
      </c>
      <c r="F540" s="218">
        <v>43195</v>
      </c>
      <c r="G540" s="213" t="s">
        <v>589</v>
      </c>
      <c r="K540" s="213" t="s">
        <v>18408</v>
      </c>
      <c r="L540" s="213" t="s">
        <v>469</v>
      </c>
      <c r="O540" s="213" t="s">
        <v>671</v>
      </c>
      <c r="S540" s="213" t="s">
        <v>16924</v>
      </c>
      <c r="X540" s="213" t="s">
        <v>17814</v>
      </c>
      <c r="AH540" s="213" t="s">
        <v>17869</v>
      </c>
      <c r="AK540" s="213" t="s">
        <v>17804</v>
      </c>
      <c r="AS540" s="213" t="s">
        <v>15660</v>
      </c>
    </row>
    <row r="541" spans="1:84" ht="26" x14ac:dyDescent="0.15">
      <c r="A541" s="217" t="s">
        <v>18442</v>
      </c>
      <c r="B541" s="217" t="s">
        <v>18443</v>
      </c>
      <c r="C541" s="216" t="s">
        <v>18445</v>
      </c>
      <c r="D541" s="216" t="s">
        <v>18444</v>
      </c>
      <c r="E541" s="218">
        <v>43196</v>
      </c>
      <c r="F541" s="218">
        <v>43216</v>
      </c>
      <c r="G541" s="213" t="s">
        <v>495</v>
      </c>
      <c r="K541" s="213" t="s">
        <v>496</v>
      </c>
      <c r="L541" s="213" t="s">
        <v>469</v>
      </c>
      <c r="O541" s="213" t="s">
        <v>1077</v>
      </c>
      <c r="S541" s="213" t="s">
        <v>9787</v>
      </c>
      <c r="Z541" s="213" t="s">
        <v>16288</v>
      </c>
      <c r="AA541" s="213" t="s">
        <v>14284</v>
      </c>
      <c r="AO541" s="213" t="s">
        <v>15860</v>
      </c>
    </row>
    <row r="542" spans="1:84" ht="26" x14ac:dyDescent="0.15">
      <c r="A542" s="217" t="s">
        <v>18446</v>
      </c>
      <c r="B542" s="217" t="s">
        <v>18447</v>
      </c>
      <c r="C542" s="216" t="s">
        <v>18448</v>
      </c>
      <c r="D542" s="216" t="s">
        <v>17784</v>
      </c>
      <c r="E542" s="218">
        <v>43196</v>
      </c>
      <c r="F542" s="218">
        <v>43202</v>
      </c>
      <c r="G542" s="213" t="s">
        <v>463</v>
      </c>
      <c r="K542" s="213" t="s">
        <v>5125</v>
      </c>
      <c r="L542" s="213" t="s">
        <v>469</v>
      </c>
      <c r="O542" s="213" t="s">
        <v>16225</v>
      </c>
      <c r="S542" s="213" t="s">
        <v>1023</v>
      </c>
      <c r="AI542" s="213" t="s">
        <v>16226</v>
      </c>
    </row>
    <row r="543" spans="1:84" ht="26" x14ac:dyDescent="0.15">
      <c r="A543" s="217" t="s">
        <v>18473</v>
      </c>
      <c r="B543" s="217" t="s">
        <v>18474</v>
      </c>
      <c r="C543" s="216" t="s">
        <v>18475</v>
      </c>
      <c r="D543" s="216" t="s">
        <v>18444</v>
      </c>
      <c r="E543" s="218">
        <v>43207</v>
      </c>
      <c r="F543" s="218">
        <v>43209</v>
      </c>
      <c r="G543" s="213" t="s">
        <v>495</v>
      </c>
      <c r="K543" s="213" t="s">
        <v>496</v>
      </c>
      <c r="L543" s="213" t="s">
        <v>469</v>
      </c>
      <c r="O543" s="213" t="s">
        <v>1077</v>
      </c>
      <c r="S543" s="213" t="s">
        <v>9787</v>
      </c>
      <c r="Z543" s="213" t="s">
        <v>16288</v>
      </c>
      <c r="AA543" s="213" t="s">
        <v>14284</v>
      </c>
      <c r="AO543" s="213" t="s">
        <v>15860</v>
      </c>
    </row>
    <row r="544" spans="1:84" ht="26" x14ac:dyDescent="0.15">
      <c r="A544" s="217" t="s">
        <v>18539</v>
      </c>
      <c r="B544" s="217" t="s">
        <v>18540</v>
      </c>
      <c r="C544" s="216" t="s">
        <v>18541</v>
      </c>
      <c r="E544" s="218">
        <v>43217</v>
      </c>
      <c r="F544" s="218">
        <v>43217</v>
      </c>
      <c r="G544" s="214" t="s">
        <v>15126</v>
      </c>
      <c r="H544" s="214"/>
      <c r="I544" s="214"/>
      <c r="J544" s="214"/>
      <c r="K544" s="214" t="s">
        <v>521</v>
      </c>
      <c r="L544" s="214" t="s">
        <v>453</v>
      </c>
      <c r="M544" s="214"/>
      <c r="N544" s="214"/>
      <c r="O544" s="214" t="s">
        <v>454</v>
      </c>
      <c r="P544" s="214"/>
      <c r="Q544" s="214"/>
      <c r="R544" s="214"/>
      <c r="S544" s="214"/>
      <c r="T544" s="214"/>
      <c r="U544" s="214"/>
      <c r="V544" s="214"/>
      <c r="W544" s="214"/>
      <c r="X544" s="214"/>
      <c r="Y544" s="214"/>
      <c r="Z544" s="214"/>
      <c r="AA544" s="214"/>
      <c r="AB544" s="214"/>
      <c r="AC544" s="214"/>
      <c r="AD544" s="214"/>
      <c r="AE544" s="214"/>
      <c r="AF544" s="214"/>
      <c r="AG544" s="214"/>
      <c r="AH544" s="214"/>
      <c r="AI544" s="214"/>
      <c r="AJ544" s="214"/>
      <c r="AK544" s="214"/>
      <c r="AL544" s="214"/>
      <c r="AM544" s="214"/>
      <c r="AN544" s="214" t="s">
        <v>15127</v>
      </c>
      <c r="AO544" s="214" t="s">
        <v>15128</v>
      </c>
      <c r="AP544" s="214"/>
      <c r="AQ544" s="214"/>
      <c r="AR544" s="214"/>
      <c r="AS544" s="214"/>
      <c r="AT544" s="214"/>
      <c r="AU544" s="214"/>
      <c r="AV544" s="214"/>
      <c r="AW544" s="214"/>
      <c r="AX544" s="214"/>
      <c r="AY544" s="214"/>
      <c r="AZ544" s="214"/>
      <c r="BA544" s="214"/>
      <c r="BB544" s="214"/>
      <c r="BC544" s="214" t="s">
        <v>18542</v>
      </c>
      <c r="BD544" s="214"/>
      <c r="BE544" s="214"/>
      <c r="BF544" s="214"/>
      <c r="BG544" s="214"/>
      <c r="BH544" s="214"/>
      <c r="BI544" s="214"/>
      <c r="BJ544" s="214"/>
      <c r="BK544" s="214"/>
      <c r="BL544" s="214"/>
      <c r="BM544" s="214"/>
      <c r="BN544" s="214"/>
      <c r="BO544" s="214"/>
      <c r="BP544" s="214"/>
      <c r="BQ544" s="214"/>
      <c r="BR544" s="214"/>
      <c r="BS544" s="214"/>
      <c r="BT544" s="214"/>
      <c r="BU544" s="214"/>
      <c r="BV544" s="214"/>
      <c r="BW544" s="214"/>
      <c r="BX544" s="214"/>
      <c r="BY544" s="214"/>
      <c r="BZ544" s="214"/>
      <c r="CA544" s="214"/>
      <c r="CB544" s="214"/>
      <c r="CC544" s="214"/>
      <c r="CD544" s="214"/>
      <c r="CE544" s="214"/>
      <c r="CF544" s="214"/>
    </row>
    <row r="545" spans="1:61" ht="26" x14ac:dyDescent="0.15">
      <c r="A545" s="217" t="s">
        <v>18653</v>
      </c>
      <c r="B545" s="217" t="s">
        <v>18654</v>
      </c>
      <c r="C545" s="216" t="s">
        <v>18655</v>
      </c>
      <c r="E545" s="218">
        <v>43251</v>
      </c>
      <c r="F545" s="218">
        <v>43259</v>
      </c>
      <c r="G545" s="213" t="s">
        <v>578</v>
      </c>
      <c r="K545" s="213" t="s">
        <v>13725</v>
      </c>
      <c r="O545" s="213" t="s">
        <v>18656</v>
      </c>
      <c r="S545" s="213" t="s">
        <v>12019</v>
      </c>
    </row>
    <row r="546" spans="1:61" ht="26" x14ac:dyDescent="0.15">
      <c r="A546" s="217" t="s">
        <v>18674</v>
      </c>
      <c r="B546" s="217" t="s">
        <v>18675</v>
      </c>
      <c r="C546" s="216" t="s">
        <v>18676</v>
      </c>
      <c r="E546" s="218">
        <v>43256</v>
      </c>
      <c r="F546" s="218">
        <v>43259</v>
      </c>
      <c r="G546" s="213" t="s">
        <v>9722</v>
      </c>
      <c r="K546" s="213" t="s">
        <v>9722</v>
      </c>
      <c r="L546" s="213" t="s">
        <v>469</v>
      </c>
      <c r="O546" s="213" t="s">
        <v>9722</v>
      </c>
    </row>
    <row r="547" spans="1:61" ht="26" x14ac:dyDescent="0.15">
      <c r="A547" s="217" t="s">
        <v>18840</v>
      </c>
      <c r="B547" s="217" t="s">
        <v>18841</v>
      </c>
      <c r="C547" s="216" t="s">
        <v>18842</v>
      </c>
      <c r="D547" s="216" t="s">
        <v>18844</v>
      </c>
      <c r="E547" s="218">
        <v>43304</v>
      </c>
      <c r="F547" s="218">
        <v>43326</v>
      </c>
      <c r="G547" s="213" t="s">
        <v>589</v>
      </c>
      <c r="K547" s="213" t="s">
        <v>12728</v>
      </c>
      <c r="L547" s="213" t="s">
        <v>469</v>
      </c>
      <c r="O547" s="213" t="s">
        <v>18843</v>
      </c>
      <c r="S547" s="213" t="s">
        <v>12731</v>
      </c>
      <c r="AN547" s="214" t="s">
        <v>17380</v>
      </c>
      <c r="AO547" s="214" t="s">
        <v>17381</v>
      </c>
    </row>
    <row r="548" spans="1:61" ht="26" x14ac:dyDescent="0.15">
      <c r="A548" s="217" t="s">
        <v>18845</v>
      </c>
      <c r="B548" s="217" t="s">
        <v>18846</v>
      </c>
      <c r="C548" s="216" t="s">
        <v>18847</v>
      </c>
      <c r="D548" s="216" t="s">
        <v>18848</v>
      </c>
      <c r="E548" s="218">
        <v>43304</v>
      </c>
      <c r="F548" s="218">
        <v>43326</v>
      </c>
      <c r="G548" s="213" t="s">
        <v>589</v>
      </c>
      <c r="K548" s="213" t="s">
        <v>12728</v>
      </c>
      <c r="L548" s="213" t="s">
        <v>469</v>
      </c>
      <c r="O548" s="213" t="s">
        <v>18849</v>
      </c>
      <c r="S548" s="213" t="s">
        <v>12731</v>
      </c>
      <c r="AN548" s="214" t="s">
        <v>17380</v>
      </c>
      <c r="AO548" s="214" t="s">
        <v>17381</v>
      </c>
    </row>
    <row r="549" spans="1:61" ht="26" x14ac:dyDescent="0.15">
      <c r="A549" s="217" t="s">
        <v>18850</v>
      </c>
      <c r="B549" s="217" t="s">
        <v>18851</v>
      </c>
      <c r="C549" s="216" t="s">
        <v>18852</v>
      </c>
      <c r="E549" s="218">
        <v>43306</v>
      </c>
      <c r="F549" s="218">
        <v>43335</v>
      </c>
      <c r="G549" s="213" t="s">
        <v>15126</v>
      </c>
      <c r="K549" s="213" t="s">
        <v>18853</v>
      </c>
      <c r="L549" s="213" t="s">
        <v>469</v>
      </c>
      <c r="O549" s="213" t="s">
        <v>671</v>
      </c>
      <c r="S549" s="213" t="s">
        <v>17556</v>
      </c>
      <c r="V549" s="213" t="s">
        <v>17557</v>
      </c>
    </row>
    <row r="550" spans="1:61" ht="26" x14ac:dyDescent="0.15">
      <c r="A550" s="217" t="s">
        <v>18896</v>
      </c>
      <c r="B550" s="217" t="s">
        <v>18897</v>
      </c>
      <c r="C550" s="217" t="s">
        <v>18898</v>
      </c>
      <c r="E550" s="218">
        <v>43326</v>
      </c>
      <c r="F550" s="218">
        <v>43328</v>
      </c>
      <c r="L550" s="213" t="s">
        <v>469</v>
      </c>
      <c r="S550" s="214" t="s">
        <v>679</v>
      </c>
      <c r="AS550" s="214" t="s">
        <v>680</v>
      </c>
      <c r="AT550" s="214" t="s">
        <v>681</v>
      </c>
      <c r="BA550" s="214" t="s">
        <v>682</v>
      </c>
      <c r="BC550" s="214" t="s">
        <v>15109</v>
      </c>
      <c r="BD550" s="214" t="s">
        <v>682</v>
      </c>
      <c r="BE550" s="214" t="s">
        <v>682</v>
      </c>
      <c r="BF550" s="214" t="s">
        <v>682</v>
      </c>
      <c r="BG550" s="214" t="s">
        <v>684</v>
      </c>
      <c r="BH550" s="214" t="s">
        <v>684</v>
      </c>
      <c r="BI550" s="214" t="s">
        <v>685</v>
      </c>
    </row>
    <row r="551" spans="1:61" ht="26" x14ac:dyDescent="0.15">
      <c r="A551" s="217" t="s">
        <v>18904</v>
      </c>
      <c r="B551" s="217" t="s">
        <v>18905</v>
      </c>
      <c r="C551" s="216" t="s">
        <v>18906</v>
      </c>
      <c r="D551" s="522" t="s">
        <v>17600</v>
      </c>
      <c r="E551" s="218">
        <v>43328</v>
      </c>
      <c r="F551" s="218">
        <v>43601</v>
      </c>
      <c r="G551" s="213" t="s">
        <v>9722</v>
      </c>
      <c r="K551" s="213" t="s">
        <v>9722</v>
      </c>
      <c r="L551" s="213" t="s">
        <v>469</v>
      </c>
      <c r="O551" s="213" t="s">
        <v>9722</v>
      </c>
      <c r="Z551" s="213" t="s">
        <v>20250</v>
      </c>
    </row>
    <row r="552" spans="1:61" ht="39" x14ac:dyDescent="0.15">
      <c r="A552" s="217" t="s">
        <v>18975</v>
      </c>
      <c r="B552" s="217" t="s">
        <v>18976</v>
      </c>
      <c r="C552" s="217" t="s">
        <v>18977</v>
      </c>
      <c r="E552" s="218">
        <v>43342</v>
      </c>
      <c r="F552" s="218">
        <v>43349</v>
      </c>
      <c r="L552" s="213" t="s">
        <v>469</v>
      </c>
      <c r="S552" s="214" t="s">
        <v>679</v>
      </c>
      <c r="AS552" s="214" t="s">
        <v>680</v>
      </c>
      <c r="AT552" s="214" t="s">
        <v>681</v>
      </c>
      <c r="BA552" s="214" t="s">
        <v>682</v>
      </c>
      <c r="BC552" s="214" t="s">
        <v>15109</v>
      </c>
      <c r="BD552" s="214" t="s">
        <v>682</v>
      </c>
      <c r="BE552" s="214" t="s">
        <v>682</v>
      </c>
      <c r="BF552" s="214" t="s">
        <v>682</v>
      </c>
      <c r="BG552" s="214" t="s">
        <v>684</v>
      </c>
      <c r="BH552" s="214" t="s">
        <v>684</v>
      </c>
      <c r="BI552" s="214" t="s">
        <v>685</v>
      </c>
    </row>
    <row r="553" spans="1:61" ht="26" x14ac:dyDescent="0.15">
      <c r="A553" s="217" t="s">
        <v>19018</v>
      </c>
      <c r="B553" s="217" t="s">
        <v>19019</v>
      </c>
      <c r="C553" s="216" t="s">
        <v>19020</v>
      </c>
      <c r="D553" s="216" t="s">
        <v>19021</v>
      </c>
      <c r="E553" s="218">
        <v>43348</v>
      </c>
      <c r="F553" s="218">
        <v>43353</v>
      </c>
      <c r="G553" s="213" t="s">
        <v>1003</v>
      </c>
      <c r="K553" s="213" t="s">
        <v>13314</v>
      </c>
      <c r="L553" s="213" t="s">
        <v>469</v>
      </c>
      <c r="O553" s="213" t="s">
        <v>19022</v>
      </c>
      <c r="S553" s="213" t="s">
        <v>11349</v>
      </c>
      <c r="AA553" s="213" t="s">
        <v>14357</v>
      </c>
      <c r="AB553" s="213" t="s">
        <v>19023</v>
      </c>
    </row>
    <row r="554" spans="1:61" ht="13" x14ac:dyDescent="0.15">
      <c r="A554" s="217" t="s">
        <v>19024</v>
      </c>
      <c r="B554" s="217" t="s">
        <v>19025</v>
      </c>
      <c r="C554" s="216" t="s">
        <v>19026</v>
      </c>
      <c r="D554" s="216" t="s">
        <v>19027</v>
      </c>
      <c r="E554" s="218">
        <v>43348</v>
      </c>
      <c r="F554" s="218">
        <v>43353</v>
      </c>
      <c r="G554" s="213" t="s">
        <v>1003</v>
      </c>
      <c r="K554" s="213" t="s">
        <v>10379</v>
      </c>
      <c r="L554" s="213" t="s">
        <v>469</v>
      </c>
      <c r="O554" s="213" t="s">
        <v>19022</v>
      </c>
      <c r="S554" s="213" t="s">
        <v>11349</v>
      </c>
      <c r="AA554" s="213" t="s">
        <v>14357</v>
      </c>
      <c r="AB554" s="213" t="s">
        <v>19023</v>
      </c>
    </row>
    <row r="555" spans="1:61" ht="39" x14ac:dyDescent="0.15">
      <c r="A555" s="217" t="s">
        <v>19160</v>
      </c>
      <c r="B555" s="217" t="s">
        <v>19161</v>
      </c>
      <c r="C555" s="217" t="s">
        <v>19162</v>
      </c>
      <c r="E555" s="218">
        <v>43383</v>
      </c>
      <c r="F555" s="218">
        <v>43384</v>
      </c>
      <c r="L555" s="213" t="s">
        <v>469</v>
      </c>
      <c r="S555" s="214" t="s">
        <v>679</v>
      </c>
      <c r="AS555" s="214" t="s">
        <v>680</v>
      </c>
      <c r="AT555" s="214" t="s">
        <v>681</v>
      </c>
      <c r="BA555" s="214" t="s">
        <v>682</v>
      </c>
      <c r="BC555" s="214" t="s">
        <v>15109</v>
      </c>
      <c r="BD555" s="214" t="s">
        <v>682</v>
      </c>
      <c r="BE555" s="214" t="s">
        <v>682</v>
      </c>
      <c r="BF555" s="214" t="s">
        <v>682</v>
      </c>
      <c r="BG555" s="214" t="s">
        <v>684</v>
      </c>
      <c r="BH555" s="214" t="s">
        <v>684</v>
      </c>
      <c r="BI555" s="214" t="s">
        <v>685</v>
      </c>
    </row>
    <row r="556" spans="1:61" ht="26" x14ac:dyDescent="0.15">
      <c r="A556" s="217" t="s">
        <v>19238</v>
      </c>
      <c r="B556" s="217" t="s">
        <v>19239</v>
      </c>
      <c r="C556" s="216" t="s">
        <v>19240</v>
      </c>
      <c r="D556" s="216" t="s">
        <v>19241</v>
      </c>
      <c r="E556" s="218">
        <v>43403</v>
      </c>
      <c r="F556" s="218">
        <v>43424</v>
      </c>
      <c r="G556" s="213" t="s">
        <v>578</v>
      </c>
      <c r="K556" s="213" t="s">
        <v>496</v>
      </c>
      <c r="L556" s="213" t="s">
        <v>469</v>
      </c>
      <c r="O556" s="213" t="s">
        <v>19242</v>
      </c>
      <c r="S556" s="213" t="s">
        <v>1023</v>
      </c>
      <c r="AI556" s="213" t="s">
        <v>499</v>
      </c>
    </row>
    <row r="557" spans="1:61" ht="39" x14ac:dyDescent="0.15">
      <c r="A557" s="217" t="s">
        <v>19310</v>
      </c>
      <c r="B557" s="217" t="s">
        <v>19311</v>
      </c>
      <c r="C557" s="216" t="s">
        <v>19312</v>
      </c>
      <c r="D557" s="216" t="s">
        <v>19384</v>
      </c>
      <c r="E557" s="218">
        <v>43412</v>
      </c>
      <c r="F557" s="218">
        <v>43424</v>
      </c>
      <c r="G557" s="213" t="s">
        <v>7382</v>
      </c>
      <c r="K557" s="213" t="s">
        <v>19313</v>
      </c>
      <c r="L557" s="213" t="s">
        <v>469</v>
      </c>
      <c r="O557" s="213" t="s">
        <v>1077</v>
      </c>
      <c r="S557" s="213" t="s">
        <v>19314</v>
      </c>
      <c r="AI557" s="213" t="s">
        <v>19315</v>
      </c>
    </row>
    <row r="558" spans="1:61" ht="26" x14ac:dyDescent="0.15">
      <c r="A558" s="217" t="s">
        <v>19338</v>
      </c>
      <c r="B558" s="217" t="s">
        <v>19339</v>
      </c>
      <c r="C558" s="216" t="s">
        <v>19340</v>
      </c>
      <c r="E558" s="218">
        <v>43432</v>
      </c>
      <c r="F558" s="218">
        <v>43433</v>
      </c>
      <c r="G558" s="213" t="s">
        <v>10378</v>
      </c>
      <c r="K558" s="213" t="s">
        <v>10379</v>
      </c>
      <c r="L558" s="213" t="s">
        <v>469</v>
      </c>
      <c r="O558" s="213" t="s">
        <v>1029</v>
      </c>
    </row>
    <row r="559" spans="1:61" ht="14" x14ac:dyDescent="0.15">
      <c r="A559" s="30" t="s">
        <v>19353</v>
      </c>
      <c r="B559" s="217" t="s">
        <v>19354</v>
      </c>
      <c r="C559" s="216" t="s">
        <v>19355</v>
      </c>
      <c r="E559" s="218">
        <v>43433</v>
      </c>
      <c r="F559" s="218">
        <v>43440</v>
      </c>
      <c r="G559" s="213" t="s">
        <v>589</v>
      </c>
      <c r="L559" s="213" t="s">
        <v>469</v>
      </c>
      <c r="O559" s="213" t="s">
        <v>671</v>
      </c>
      <c r="AM559" s="213" t="s">
        <v>19356</v>
      </c>
    </row>
    <row r="560" spans="1:61" ht="26" x14ac:dyDescent="0.15">
      <c r="A560" s="217" t="s">
        <v>19381</v>
      </c>
      <c r="B560" s="217" t="s">
        <v>19382</v>
      </c>
      <c r="C560" s="216" t="s">
        <v>19383</v>
      </c>
      <c r="D560" s="216" t="s">
        <v>18444</v>
      </c>
      <c r="E560" s="218">
        <v>43434</v>
      </c>
      <c r="F560" s="218">
        <v>43440</v>
      </c>
      <c r="G560" s="213" t="s">
        <v>495</v>
      </c>
      <c r="K560" s="213" t="s">
        <v>496</v>
      </c>
      <c r="L560" s="213" t="s">
        <v>469</v>
      </c>
      <c r="O560" s="213" t="s">
        <v>1077</v>
      </c>
      <c r="S560" s="213" t="s">
        <v>9787</v>
      </c>
      <c r="Z560" s="213" t="s">
        <v>16288</v>
      </c>
      <c r="AA560" s="213" t="s">
        <v>14284</v>
      </c>
      <c r="AO560" s="213" t="s">
        <v>15860</v>
      </c>
    </row>
    <row r="561" spans="1:86" ht="26" x14ac:dyDescent="0.15">
      <c r="A561" s="217" t="s">
        <v>19400</v>
      </c>
      <c r="B561" s="217" t="s">
        <v>19401</v>
      </c>
      <c r="C561" s="216" t="s">
        <v>19402</v>
      </c>
      <c r="D561" s="497"/>
      <c r="E561" s="218">
        <v>43439</v>
      </c>
      <c r="F561" s="218">
        <v>43493</v>
      </c>
      <c r="G561" s="213" t="s">
        <v>10378</v>
      </c>
      <c r="K561" s="213" t="s">
        <v>10379</v>
      </c>
      <c r="L561" s="213" t="s">
        <v>469</v>
      </c>
      <c r="O561" s="213" t="s">
        <v>1029</v>
      </c>
    </row>
    <row r="562" spans="1:86" ht="26" x14ac:dyDescent="0.15">
      <c r="A562" s="217" t="s">
        <v>19462</v>
      </c>
      <c r="B562" s="217" t="s">
        <v>19463</v>
      </c>
      <c r="C562" s="216" t="s">
        <v>19464</v>
      </c>
      <c r="E562" s="218">
        <v>43446</v>
      </c>
      <c r="F562" s="218">
        <v>43447</v>
      </c>
      <c r="G562" s="214" t="s">
        <v>15126</v>
      </c>
      <c r="H562" s="214"/>
      <c r="I562" s="214"/>
      <c r="J562" s="214"/>
      <c r="K562" s="214" t="s">
        <v>521</v>
      </c>
      <c r="L562" s="214" t="s">
        <v>453</v>
      </c>
      <c r="M562" s="214"/>
      <c r="N562" s="214"/>
      <c r="O562" s="214" t="s">
        <v>454</v>
      </c>
      <c r="P562" s="214"/>
      <c r="Q562" s="214"/>
      <c r="R562" s="214"/>
      <c r="S562" s="214"/>
      <c r="T562" s="214"/>
      <c r="U562" s="214"/>
      <c r="V562" s="214"/>
      <c r="W562" s="214"/>
      <c r="X562" s="214"/>
      <c r="Y562" s="214"/>
      <c r="Z562" s="214"/>
      <c r="AA562" s="214"/>
      <c r="AB562" s="214"/>
      <c r="AC562" s="214"/>
      <c r="AD562" s="214"/>
      <c r="AE562" s="214"/>
      <c r="AF562" s="214"/>
      <c r="AG562" s="214"/>
      <c r="AH562" s="214"/>
      <c r="AI562" s="214"/>
      <c r="AJ562" s="214"/>
      <c r="AK562" s="214"/>
      <c r="AL562" s="214"/>
      <c r="AM562" s="214"/>
      <c r="AN562" s="214" t="s">
        <v>15127</v>
      </c>
      <c r="AO562" s="214" t="s">
        <v>15128</v>
      </c>
      <c r="AP562" s="214"/>
      <c r="AQ562" s="214"/>
      <c r="AR562" s="214"/>
      <c r="AS562" s="214"/>
      <c r="AT562" s="214"/>
      <c r="AU562" s="214"/>
      <c r="AV562" s="214"/>
      <c r="AW562" s="214"/>
      <c r="AX562" s="214"/>
      <c r="AY562" s="214"/>
      <c r="AZ562" s="214"/>
      <c r="BA562" s="214"/>
      <c r="BB562" s="214"/>
      <c r="BC562" s="214" t="s">
        <v>18542</v>
      </c>
      <c r="BD562" s="214"/>
      <c r="BE562" s="214"/>
      <c r="BF562" s="214"/>
      <c r="BG562" s="214"/>
      <c r="BH562" s="214"/>
      <c r="BI562" s="214"/>
      <c r="BJ562" s="214"/>
      <c r="BK562" s="214"/>
      <c r="BL562" s="214"/>
      <c r="BM562" s="214"/>
      <c r="BN562" s="214"/>
      <c r="BO562" s="214"/>
      <c r="BP562" s="214"/>
      <c r="BQ562" s="214"/>
      <c r="BR562" s="214"/>
      <c r="BS562" s="214"/>
      <c r="BT562" s="214"/>
      <c r="BU562" s="214"/>
      <c r="BV562" s="214"/>
      <c r="BW562" s="214"/>
      <c r="BX562" s="214"/>
      <c r="BY562" s="214"/>
      <c r="BZ562" s="214"/>
      <c r="CA562" s="214"/>
      <c r="CB562" s="214"/>
      <c r="CC562" s="214"/>
      <c r="CD562" s="214"/>
      <c r="CE562" s="214"/>
      <c r="CF562" s="214"/>
    </row>
    <row r="563" spans="1:86" ht="26" x14ac:dyDescent="0.15">
      <c r="A563" s="217" t="s">
        <v>19465</v>
      </c>
      <c r="B563" s="217" t="s">
        <v>19466</v>
      </c>
      <c r="C563" s="217" t="s">
        <v>19467</v>
      </c>
      <c r="E563" s="218">
        <v>43446</v>
      </c>
      <c r="F563" s="218">
        <v>43447</v>
      </c>
      <c r="L563" s="213" t="s">
        <v>469</v>
      </c>
      <c r="S563" s="214" t="s">
        <v>679</v>
      </c>
      <c r="AS563" s="214" t="s">
        <v>680</v>
      </c>
      <c r="AT563" s="214" t="s">
        <v>681</v>
      </c>
      <c r="BA563" s="214" t="s">
        <v>682</v>
      </c>
      <c r="BC563" s="214" t="s">
        <v>15109</v>
      </c>
      <c r="BD563" s="214" t="s">
        <v>682</v>
      </c>
      <c r="BE563" s="214" t="s">
        <v>682</v>
      </c>
      <c r="BF563" s="214" t="s">
        <v>682</v>
      </c>
      <c r="BG563" s="214" t="s">
        <v>684</v>
      </c>
      <c r="BH563" s="214" t="s">
        <v>684</v>
      </c>
      <c r="BI563" s="214" t="s">
        <v>685</v>
      </c>
    </row>
    <row r="564" spans="1:86" ht="26" x14ac:dyDescent="0.15">
      <c r="A564" s="217" t="s">
        <v>19468</v>
      </c>
      <c r="B564" s="217" t="s">
        <v>19469</v>
      </c>
      <c r="C564" s="216" t="s">
        <v>19470</v>
      </c>
      <c r="D564" s="216" t="s">
        <v>19471</v>
      </c>
      <c r="E564" s="218">
        <v>43446</v>
      </c>
      <c r="F564" s="218">
        <v>43447</v>
      </c>
      <c r="G564" s="214" t="s">
        <v>15126</v>
      </c>
      <c r="H564" s="214"/>
      <c r="I564" s="214"/>
      <c r="J564" s="214"/>
      <c r="K564" s="213" t="s">
        <v>3204</v>
      </c>
      <c r="L564" s="213" t="s">
        <v>469</v>
      </c>
      <c r="O564" s="213" t="s">
        <v>16267</v>
      </c>
      <c r="S564" s="213" t="s">
        <v>19074</v>
      </c>
      <c r="BY564" s="213" t="s">
        <v>19472</v>
      </c>
      <c r="BZ564" s="213" t="s">
        <v>19473</v>
      </c>
    </row>
    <row r="565" spans="1:86" ht="39" x14ac:dyDescent="0.15">
      <c r="A565" s="217" t="s">
        <v>19884</v>
      </c>
      <c r="B565" s="217" t="s">
        <v>19474</v>
      </c>
      <c r="C565" s="217" t="s">
        <v>19477</v>
      </c>
      <c r="D565" s="216" t="s">
        <v>11854</v>
      </c>
      <c r="E565" s="218">
        <v>43447</v>
      </c>
      <c r="F565" s="218">
        <v>43531</v>
      </c>
      <c r="L565" s="213" t="s">
        <v>469</v>
      </c>
      <c r="P565" s="213" t="s">
        <v>19478</v>
      </c>
      <c r="S565" s="213" t="s">
        <v>19246</v>
      </c>
      <c r="BB565" s="213" t="s">
        <v>19479</v>
      </c>
      <c r="BZ565" s="213" t="s">
        <v>19483</v>
      </c>
      <c r="CC565" s="213" t="s">
        <v>19870</v>
      </c>
      <c r="CD565" s="213" t="s">
        <v>19485</v>
      </c>
      <c r="CF565" s="213" t="s">
        <v>19480</v>
      </c>
      <c r="CG565" s="213" t="s">
        <v>19481</v>
      </c>
      <c r="CH565" s="213" t="s">
        <v>19482</v>
      </c>
    </row>
    <row r="566" spans="1:86" ht="39" x14ac:dyDescent="0.15">
      <c r="A566" s="217" t="s">
        <v>19486</v>
      </c>
      <c r="B566" s="217" t="s">
        <v>19487</v>
      </c>
      <c r="C566" s="217" t="s">
        <v>19488</v>
      </c>
      <c r="D566" s="216" t="s">
        <v>11854</v>
      </c>
      <c r="E566" s="218">
        <v>43447</v>
      </c>
      <c r="F566" s="218">
        <v>43536</v>
      </c>
      <c r="L566" s="213" t="s">
        <v>469</v>
      </c>
      <c r="P566" s="213" t="s">
        <v>19478</v>
      </c>
      <c r="S566" s="213" t="s">
        <v>19246</v>
      </c>
      <c r="BB566" s="213" t="s">
        <v>19479</v>
      </c>
      <c r="BZ566" s="213" t="s">
        <v>19483</v>
      </c>
      <c r="CC566" s="213" t="s">
        <v>19870</v>
      </c>
      <c r="CD566" s="213" t="s">
        <v>19485</v>
      </c>
      <c r="CF566" s="213" t="s">
        <v>19480</v>
      </c>
      <c r="CG566" s="213" t="s">
        <v>19481</v>
      </c>
      <c r="CH566" s="213" t="s">
        <v>19482</v>
      </c>
    </row>
    <row r="567" spans="1:86" ht="39" x14ac:dyDescent="0.15">
      <c r="A567" s="217" t="s">
        <v>19489</v>
      </c>
      <c r="B567" s="217" t="s">
        <v>19490</v>
      </c>
      <c r="C567" s="217" t="s">
        <v>19491</v>
      </c>
      <c r="D567" s="216" t="s">
        <v>11854</v>
      </c>
      <c r="E567" s="218">
        <v>43447</v>
      </c>
      <c r="F567" s="218">
        <v>43536</v>
      </c>
      <c r="L567" s="213" t="s">
        <v>469</v>
      </c>
      <c r="P567" s="213" t="s">
        <v>19478</v>
      </c>
      <c r="S567" s="213" t="s">
        <v>19246</v>
      </c>
      <c r="BB567" s="213" t="s">
        <v>19479</v>
      </c>
      <c r="BZ567" s="213" t="s">
        <v>19483</v>
      </c>
      <c r="CC567" s="213" t="s">
        <v>19870</v>
      </c>
      <c r="CD567" s="213" t="s">
        <v>19485</v>
      </c>
      <c r="CF567" s="213" t="s">
        <v>19480</v>
      </c>
      <c r="CG567" s="213" t="s">
        <v>19481</v>
      </c>
      <c r="CH567" s="213" t="s">
        <v>19482</v>
      </c>
    </row>
    <row r="568" spans="1:86" ht="26" x14ac:dyDescent="0.15">
      <c r="A568" s="217" t="s">
        <v>19519</v>
      </c>
      <c r="B568" s="217" t="s">
        <v>19520</v>
      </c>
      <c r="C568" s="217" t="s">
        <v>19521</v>
      </c>
      <c r="E568" s="218">
        <v>43453</v>
      </c>
      <c r="F568" s="218">
        <v>43468</v>
      </c>
      <c r="G568" s="213" t="s">
        <v>9722</v>
      </c>
      <c r="K568" s="213" t="s">
        <v>9722</v>
      </c>
      <c r="O568" s="213" t="s">
        <v>9722</v>
      </c>
    </row>
    <row r="569" spans="1:86" ht="39" x14ac:dyDescent="0.15">
      <c r="A569" s="217" t="s">
        <v>19561</v>
      </c>
      <c r="B569" s="217" t="s">
        <v>19562</v>
      </c>
      <c r="C569" s="222" t="s">
        <v>19563</v>
      </c>
      <c r="D569" s="216" t="s">
        <v>19564</v>
      </c>
      <c r="E569" s="218">
        <v>43468</v>
      </c>
      <c r="F569" s="218">
        <v>43479</v>
      </c>
      <c r="G569" s="214" t="s">
        <v>509</v>
      </c>
      <c r="H569" s="214"/>
      <c r="I569" s="214"/>
      <c r="J569" s="214"/>
      <c r="K569" s="214" t="s">
        <v>467</v>
      </c>
      <c r="L569" s="214" t="s">
        <v>469</v>
      </c>
      <c r="M569" s="214"/>
      <c r="N569" s="214"/>
      <c r="O569" s="214" t="s">
        <v>14665</v>
      </c>
      <c r="P569" s="214"/>
      <c r="Q569" s="214"/>
      <c r="R569" s="214"/>
      <c r="S569" s="214" t="s">
        <v>8495</v>
      </c>
      <c r="U569" s="214" t="s">
        <v>17053</v>
      </c>
      <c r="V569" s="214"/>
      <c r="W569" s="214"/>
      <c r="X569" s="214"/>
      <c r="Y569" s="214"/>
      <c r="Z569" s="214"/>
      <c r="AA569" s="214"/>
      <c r="AB569" s="214"/>
      <c r="AC569" s="214"/>
      <c r="AD569" s="214"/>
      <c r="AE569" s="214"/>
      <c r="AF569" s="214"/>
      <c r="AG569" s="214"/>
      <c r="AH569" s="214"/>
      <c r="AI569" s="214"/>
      <c r="AK569" s="214" t="s">
        <v>17017</v>
      </c>
      <c r="AL569" s="214"/>
      <c r="AM569" s="214"/>
      <c r="AN569" s="214"/>
      <c r="AO569" s="214"/>
      <c r="AP569" s="214"/>
    </row>
    <row r="570" spans="1:86" ht="26" x14ac:dyDescent="0.15">
      <c r="A570" s="217" t="s">
        <v>19585</v>
      </c>
      <c r="B570" s="222" t="s">
        <v>19587</v>
      </c>
      <c r="C570" s="216" t="s">
        <v>19586</v>
      </c>
      <c r="D570" s="216" t="s">
        <v>20067</v>
      </c>
      <c r="E570" s="218">
        <v>43474</v>
      </c>
      <c r="F570" s="218">
        <v>43563</v>
      </c>
      <c r="G570" s="214" t="s">
        <v>15126</v>
      </c>
      <c r="H570" s="214"/>
      <c r="I570" s="214"/>
      <c r="J570" s="214"/>
      <c r="K570" s="213" t="s">
        <v>3204</v>
      </c>
      <c r="L570" s="213" t="s">
        <v>469</v>
      </c>
      <c r="O570" s="213" t="s">
        <v>19981</v>
      </c>
      <c r="S570" s="213" t="s">
        <v>20038</v>
      </c>
      <c r="BY570" s="213" t="s">
        <v>19982</v>
      </c>
      <c r="BZ570" s="213" t="s">
        <v>19983</v>
      </c>
    </row>
    <row r="571" spans="1:86" ht="26" x14ac:dyDescent="0.15">
      <c r="A571" s="217" t="s">
        <v>19622</v>
      </c>
      <c r="B571" s="217" t="s">
        <v>19623</v>
      </c>
      <c r="C571" s="216" t="s">
        <v>19624</v>
      </c>
      <c r="D571" s="216" t="s">
        <v>18444</v>
      </c>
      <c r="E571" s="218">
        <v>43480</v>
      </c>
      <c r="F571" s="218">
        <v>43493</v>
      </c>
      <c r="G571" s="213" t="s">
        <v>495</v>
      </c>
      <c r="K571" s="213" t="s">
        <v>496</v>
      </c>
      <c r="L571" s="213" t="s">
        <v>469</v>
      </c>
      <c r="O571" s="213" t="s">
        <v>1077</v>
      </c>
      <c r="S571" s="213" t="s">
        <v>9787</v>
      </c>
      <c r="Z571" s="213" t="s">
        <v>16288</v>
      </c>
      <c r="AA571" s="213" t="s">
        <v>14284</v>
      </c>
      <c r="AO571" s="213" t="s">
        <v>15860</v>
      </c>
    </row>
    <row r="572" spans="1:86" ht="26" x14ac:dyDescent="0.15">
      <c r="A572" s="217" t="s">
        <v>19625</v>
      </c>
      <c r="B572" s="217" t="s">
        <v>19626</v>
      </c>
      <c r="C572" s="216" t="s">
        <v>19627</v>
      </c>
      <c r="D572" s="216" t="s">
        <v>18444</v>
      </c>
      <c r="E572" s="218">
        <v>43480</v>
      </c>
      <c r="F572" s="218">
        <v>43486</v>
      </c>
      <c r="G572" s="213" t="s">
        <v>495</v>
      </c>
      <c r="K572" s="213" t="s">
        <v>496</v>
      </c>
      <c r="L572" s="213" t="s">
        <v>469</v>
      </c>
      <c r="O572" s="213" t="s">
        <v>1077</v>
      </c>
      <c r="S572" s="213" t="s">
        <v>9787</v>
      </c>
      <c r="Z572" s="213" t="s">
        <v>16288</v>
      </c>
      <c r="AA572" s="213" t="s">
        <v>14284</v>
      </c>
      <c r="AO572" s="213" t="s">
        <v>15860</v>
      </c>
    </row>
    <row r="573" spans="1:86" ht="65" x14ac:dyDescent="0.15">
      <c r="A573" s="219" t="s">
        <v>19666</v>
      </c>
      <c r="B573" s="217" t="s">
        <v>19667</v>
      </c>
      <c r="C573" s="216" t="s">
        <v>19668</v>
      </c>
      <c r="D573" s="216" t="s">
        <v>20692</v>
      </c>
      <c r="E573" s="218">
        <v>43482</v>
      </c>
      <c r="F573" s="218">
        <v>43685</v>
      </c>
      <c r="H573" s="23" t="s">
        <v>19674</v>
      </c>
      <c r="I573" s="221" t="s">
        <v>19673</v>
      </c>
      <c r="J573" s="221" t="s">
        <v>19670</v>
      </c>
    </row>
    <row r="574" spans="1:86" ht="65" x14ac:dyDescent="0.15">
      <c r="A574" s="219" t="s">
        <v>19675</v>
      </c>
      <c r="B574" s="217" t="s">
        <v>19676</v>
      </c>
      <c r="C574" s="216" t="s">
        <v>19677</v>
      </c>
      <c r="D574" s="216" t="s">
        <v>20692</v>
      </c>
      <c r="E574" s="218">
        <v>43482</v>
      </c>
      <c r="F574" s="218">
        <v>43685</v>
      </c>
      <c r="H574" s="23" t="s">
        <v>19678</v>
      </c>
      <c r="I574" s="221" t="s">
        <v>19673</v>
      </c>
      <c r="J574" s="221" t="s">
        <v>19670</v>
      </c>
    </row>
    <row r="575" spans="1:86" ht="39" x14ac:dyDescent="0.15">
      <c r="A575" s="217" t="s">
        <v>19679</v>
      </c>
      <c r="B575" s="217" t="s">
        <v>19680</v>
      </c>
      <c r="C575" s="216" t="s">
        <v>19681</v>
      </c>
      <c r="D575" s="216" t="s">
        <v>11854</v>
      </c>
      <c r="E575" s="218">
        <v>43482</v>
      </c>
      <c r="F575" s="218">
        <v>43613</v>
      </c>
      <c r="S575" s="213" t="s">
        <v>1035</v>
      </c>
      <c r="AT575" s="213" t="s">
        <v>20317</v>
      </c>
      <c r="BJ575" s="214" t="s">
        <v>8408</v>
      </c>
      <c r="BK575" s="214" t="s">
        <v>8409</v>
      </c>
      <c r="BL575" s="214" t="s">
        <v>8408</v>
      </c>
      <c r="BM575" s="214" t="s">
        <v>19820</v>
      </c>
    </row>
    <row r="576" spans="1:86" ht="65" x14ac:dyDescent="0.15">
      <c r="A576" s="217" t="s">
        <v>19684</v>
      </c>
      <c r="B576" s="217" t="s">
        <v>19685</v>
      </c>
      <c r="C576" s="216" t="s">
        <v>19686</v>
      </c>
      <c r="D576" s="216" t="s">
        <v>12138</v>
      </c>
      <c r="E576" s="218">
        <v>43482</v>
      </c>
      <c r="F576" s="218">
        <v>43685</v>
      </c>
      <c r="S576" s="213" t="s">
        <v>1035</v>
      </c>
      <c r="AT576" s="213" t="s">
        <v>452</v>
      </c>
      <c r="BJ576" s="214" t="s">
        <v>20696</v>
      </c>
      <c r="BK576" s="214" t="s">
        <v>20697</v>
      </c>
      <c r="BL576" s="214" t="s">
        <v>20696</v>
      </c>
      <c r="BM576" s="214" t="s">
        <v>20698</v>
      </c>
    </row>
    <row r="577" spans="1:78" ht="26" x14ac:dyDescent="0.15">
      <c r="A577" s="217" t="s">
        <v>19703</v>
      </c>
      <c r="B577" s="217" t="s">
        <v>20498</v>
      </c>
      <c r="C577" s="215" t="s">
        <v>19704</v>
      </c>
      <c r="D577" s="216" t="s">
        <v>11854</v>
      </c>
      <c r="E577" s="218">
        <v>43487</v>
      </c>
      <c r="F577" s="218">
        <v>43637</v>
      </c>
      <c r="G577" s="213" t="s">
        <v>9722</v>
      </c>
      <c r="L577" s="213" t="s">
        <v>469</v>
      </c>
      <c r="O577" s="213" t="s">
        <v>9722</v>
      </c>
      <c r="S577" s="213" t="s">
        <v>11349</v>
      </c>
      <c r="BX577" s="213" t="s">
        <v>19706</v>
      </c>
      <c r="BZ577" s="213" t="s">
        <v>19705</v>
      </c>
    </row>
    <row r="578" spans="1:78" ht="26" x14ac:dyDescent="0.15">
      <c r="A578" s="217" t="s">
        <v>19718</v>
      </c>
      <c r="B578" s="217" t="s">
        <v>19719</v>
      </c>
      <c r="C578" s="215" t="s">
        <v>19720</v>
      </c>
      <c r="E578" s="218">
        <v>43488</v>
      </c>
      <c r="F578" s="218">
        <v>43493</v>
      </c>
      <c r="G578" s="213" t="s">
        <v>9722</v>
      </c>
      <c r="K578" s="213" t="s">
        <v>9722</v>
      </c>
      <c r="O578" s="213" t="s">
        <v>9722</v>
      </c>
    </row>
    <row r="579" spans="1:78" ht="39" x14ac:dyDescent="0.15">
      <c r="A579" s="217" t="s">
        <v>19721</v>
      </c>
      <c r="B579" s="217" t="s">
        <v>19722</v>
      </c>
      <c r="C579" s="215" t="s">
        <v>19723</v>
      </c>
      <c r="D579" s="216" t="s">
        <v>19724</v>
      </c>
      <c r="E579" s="218">
        <v>43488</v>
      </c>
      <c r="F579" s="218">
        <v>43493</v>
      </c>
      <c r="G579" s="214" t="s">
        <v>509</v>
      </c>
      <c r="H579" s="214"/>
      <c r="I579" s="214"/>
      <c r="J579" s="214"/>
      <c r="K579" s="214" t="s">
        <v>467</v>
      </c>
      <c r="L579" s="214" t="s">
        <v>469</v>
      </c>
      <c r="M579" s="214"/>
      <c r="N579" s="214"/>
      <c r="O579" s="214" t="s">
        <v>19725</v>
      </c>
      <c r="P579" s="214"/>
      <c r="Q579" s="214"/>
      <c r="R579" s="214"/>
      <c r="S579" s="214" t="s">
        <v>8495</v>
      </c>
      <c r="U579" s="214" t="s">
        <v>19726</v>
      </c>
      <c r="V579" s="214"/>
      <c r="W579" s="214"/>
      <c r="X579" s="214"/>
      <c r="Y579" s="214"/>
      <c r="Z579" s="214"/>
      <c r="AA579" s="214"/>
      <c r="AB579" s="214"/>
      <c r="AC579" s="214"/>
      <c r="AD579" s="214"/>
      <c r="AE579" s="214"/>
      <c r="AF579" s="214"/>
      <c r="AG579" s="214"/>
      <c r="AH579" s="214"/>
      <c r="AI579" s="214"/>
      <c r="AK579" s="214" t="s">
        <v>512</v>
      </c>
      <c r="AL579" s="214"/>
      <c r="AM579" s="214"/>
      <c r="AN579" s="214"/>
      <c r="AO579" s="214"/>
      <c r="AP579" s="214"/>
    </row>
    <row r="580" spans="1:78" ht="26" x14ac:dyDescent="0.15">
      <c r="A580" s="217" t="s">
        <v>19750</v>
      </c>
      <c r="B580" s="217" t="s">
        <v>19751</v>
      </c>
      <c r="C580" s="215" t="s">
        <v>19752</v>
      </c>
      <c r="E580" s="218">
        <v>43490</v>
      </c>
      <c r="F580" s="218">
        <v>43493</v>
      </c>
      <c r="G580" s="213" t="s">
        <v>9722</v>
      </c>
      <c r="L580" s="213" t="s">
        <v>469</v>
      </c>
      <c r="O580" s="213" t="s">
        <v>9722</v>
      </c>
      <c r="S580" s="213" t="s">
        <v>11349</v>
      </c>
      <c r="BX580" s="213" t="s">
        <v>19706</v>
      </c>
      <c r="BZ580" s="213" t="s">
        <v>19705</v>
      </c>
    </row>
    <row r="581" spans="1:78" ht="26" x14ac:dyDescent="0.15">
      <c r="A581" s="217" t="s">
        <v>19782</v>
      </c>
      <c r="B581" s="217" t="s">
        <v>19783</v>
      </c>
      <c r="C581" s="217" t="s">
        <v>19784</v>
      </c>
      <c r="E581" s="218">
        <v>43496</v>
      </c>
      <c r="F581" s="218">
        <v>43504</v>
      </c>
      <c r="G581" s="213" t="s">
        <v>9722</v>
      </c>
      <c r="K581" s="213" t="s">
        <v>9722</v>
      </c>
      <c r="O581" s="213" t="s">
        <v>9722</v>
      </c>
    </row>
    <row r="582" spans="1:78" ht="52" x14ac:dyDescent="0.15">
      <c r="A582" s="217" t="s">
        <v>19817</v>
      </c>
      <c r="B582" s="217" t="s">
        <v>19818</v>
      </c>
      <c r="C582" s="216" t="s">
        <v>19819</v>
      </c>
      <c r="D582" s="216" t="s">
        <v>19826</v>
      </c>
      <c r="E582" s="218">
        <v>43502</v>
      </c>
      <c r="F582" s="218">
        <v>43502</v>
      </c>
      <c r="K582" s="213" t="s">
        <v>987</v>
      </c>
      <c r="S582" s="213" t="s">
        <v>1035</v>
      </c>
      <c r="BJ582" s="214" t="s">
        <v>8408</v>
      </c>
      <c r="BK582" s="214" t="s">
        <v>8409</v>
      </c>
      <c r="BL582" s="214" t="s">
        <v>8408</v>
      </c>
      <c r="BM582" s="214" t="s">
        <v>19820</v>
      </c>
      <c r="BN582" s="214" t="s">
        <v>19821</v>
      </c>
      <c r="BO582" s="214" t="s">
        <v>19822</v>
      </c>
    </row>
    <row r="583" spans="1:78" ht="52" x14ac:dyDescent="0.15">
      <c r="A583" s="217" t="s">
        <v>19823</v>
      </c>
      <c r="B583" s="217" t="s">
        <v>19824</v>
      </c>
      <c r="C583" s="216" t="s">
        <v>19825</v>
      </c>
      <c r="D583" s="216" t="s">
        <v>19826</v>
      </c>
      <c r="E583" s="218">
        <v>43502</v>
      </c>
      <c r="F583" s="218">
        <v>43502</v>
      </c>
      <c r="K583" s="213" t="s">
        <v>987</v>
      </c>
      <c r="S583" s="213" t="s">
        <v>1035</v>
      </c>
      <c r="BJ583" s="214" t="s">
        <v>8408</v>
      </c>
      <c r="BK583" s="214" t="s">
        <v>8409</v>
      </c>
      <c r="BL583" s="214" t="s">
        <v>8408</v>
      </c>
      <c r="BM583" s="214" t="s">
        <v>19820</v>
      </c>
      <c r="BN583" s="214" t="s">
        <v>19821</v>
      </c>
      <c r="BO583" s="214" t="s">
        <v>19822</v>
      </c>
    </row>
    <row r="584" spans="1:78" ht="39" x14ac:dyDescent="0.15">
      <c r="A584" s="217" t="s">
        <v>19899</v>
      </c>
      <c r="B584" s="217" t="s">
        <v>19900</v>
      </c>
      <c r="C584" s="216" t="s">
        <v>19901</v>
      </c>
      <c r="D584" s="216" t="s">
        <v>19902</v>
      </c>
      <c r="E584" s="218">
        <v>43532</v>
      </c>
      <c r="F584" s="218">
        <v>43550</v>
      </c>
      <c r="G584" s="213" t="s">
        <v>589</v>
      </c>
      <c r="K584" s="213" t="s">
        <v>19903</v>
      </c>
      <c r="L584" s="213" t="s">
        <v>469</v>
      </c>
      <c r="O584" s="213" t="s">
        <v>16267</v>
      </c>
      <c r="S584" s="213" t="s">
        <v>11349</v>
      </c>
      <c r="BY584" s="213" t="s">
        <v>19472</v>
      </c>
      <c r="BZ584" s="213" t="s">
        <v>19473</v>
      </c>
    </row>
    <row r="585" spans="1:78" ht="39" x14ac:dyDescent="0.15">
      <c r="A585" s="217" t="s">
        <v>19909</v>
      </c>
      <c r="B585" s="217" t="s">
        <v>19910</v>
      </c>
      <c r="C585" s="216" t="s">
        <v>19911</v>
      </c>
      <c r="D585" s="216" t="s">
        <v>20185</v>
      </c>
      <c r="E585" s="218">
        <v>43535</v>
      </c>
      <c r="F585" s="218">
        <v>43591</v>
      </c>
      <c r="G585" s="213" t="s">
        <v>589</v>
      </c>
      <c r="K585" s="213" t="s">
        <v>19903</v>
      </c>
      <c r="L585" s="213" t="s">
        <v>469</v>
      </c>
      <c r="O585" s="213" t="s">
        <v>20186</v>
      </c>
      <c r="S585" s="213" t="s">
        <v>20038</v>
      </c>
      <c r="BY585" s="213" t="s">
        <v>19982</v>
      </c>
      <c r="BZ585" s="213" t="s">
        <v>19983</v>
      </c>
    </row>
    <row r="586" spans="1:78" ht="39" x14ac:dyDescent="0.15">
      <c r="A586" s="217" t="s">
        <v>19912</v>
      </c>
      <c r="B586" s="217" t="s">
        <v>19913</v>
      </c>
      <c r="C586" s="216" t="s">
        <v>19914</v>
      </c>
      <c r="D586" s="216" t="s">
        <v>20187</v>
      </c>
      <c r="E586" s="218">
        <v>43535</v>
      </c>
      <c r="F586" s="218">
        <v>43591</v>
      </c>
      <c r="G586" s="213" t="s">
        <v>589</v>
      </c>
      <c r="K586" s="213" t="s">
        <v>19903</v>
      </c>
      <c r="L586" s="213" t="s">
        <v>469</v>
      </c>
      <c r="O586" s="213" t="s">
        <v>20188</v>
      </c>
      <c r="S586" s="213" t="s">
        <v>20038</v>
      </c>
      <c r="BY586" s="213" t="s">
        <v>19982</v>
      </c>
      <c r="BZ586" s="213" t="s">
        <v>19983</v>
      </c>
    </row>
    <row r="587" spans="1:78" ht="39" x14ac:dyDescent="0.15">
      <c r="A587" s="217" t="s">
        <v>19915</v>
      </c>
      <c r="B587" s="217" t="s">
        <v>19916</v>
      </c>
      <c r="C587" s="216" t="s">
        <v>19917</v>
      </c>
      <c r="D587" s="216" t="s">
        <v>19918</v>
      </c>
      <c r="E587" s="218">
        <v>43535</v>
      </c>
      <c r="F587" s="218">
        <v>43550</v>
      </c>
      <c r="G587" s="213" t="s">
        <v>589</v>
      </c>
      <c r="K587" s="213" t="s">
        <v>19903</v>
      </c>
      <c r="L587" s="213" t="s">
        <v>469</v>
      </c>
      <c r="O587" s="213" t="s">
        <v>16267</v>
      </c>
      <c r="S587" s="213" t="s">
        <v>11349</v>
      </c>
      <c r="BY587" s="213" t="s">
        <v>19472</v>
      </c>
      <c r="BZ587" s="213" t="s">
        <v>19473</v>
      </c>
    </row>
    <row r="588" spans="1:78" ht="39" x14ac:dyDescent="0.15">
      <c r="A588" s="217" t="s">
        <v>19919</v>
      </c>
      <c r="B588" s="217" t="s">
        <v>19920</v>
      </c>
      <c r="C588" s="216" t="s">
        <v>19921</v>
      </c>
      <c r="D588" s="216" t="s">
        <v>20187</v>
      </c>
      <c r="E588" s="218">
        <v>43535</v>
      </c>
      <c r="F588" s="218">
        <v>43591</v>
      </c>
      <c r="G588" s="213" t="s">
        <v>589</v>
      </c>
      <c r="K588" s="213" t="s">
        <v>19903</v>
      </c>
      <c r="L588" s="213" t="s">
        <v>469</v>
      </c>
      <c r="O588" s="213" t="s">
        <v>20188</v>
      </c>
      <c r="S588" s="213" t="s">
        <v>20038</v>
      </c>
      <c r="BY588" s="213" t="s">
        <v>19982</v>
      </c>
      <c r="BZ588" s="213" t="s">
        <v>19983</v>
      </c>
    </row>
    <row r="589" spans="1:78" ht="39" x14ac:dyDescent="0.15">
      <c r="A589" s="217" t="s">
        <v>19922</v>
      </c>
      <c r="B589" s="217" t="s">
        <v>19923</v>
      </c>
      <c r="C589" s="216" t="s">
        <v>19924</v>
      </c>
      <c r="D589" s="216" t="s">
        <v>20039</v>
      </c>
      <c r="E589" s="218">
        <v>43535</v>
      </c>
      <c r="F589" s="218">
        <v>43591</v>
      </c>
      <c r="G589" s="213" t="s">
        <v>589</v>
      </c>
      <c r="K589" s="213" t="s">
        <v>19903</v>
      </c>
      <c r="L589" s="213" t="s">
        <v>469</v>
      </c>
      <c r="O589" s="213" t="s">
        <v>20037</v>
      </c>
      <c r="S589" s="213" t="s">
        <v>20038</v>
      </c>
      <c r="BY589" s="213" t="s">
        <v>19982</v>
      </c>
      <c r="BZ589" s="213" t="s">
        <v>19983</v>
      </c>
    </row>
    <row r="590" spans="1:78" ht="26" x14ac:dyDescent="0.15">
      <c r="A590" s="217" t="s">
        <v>19925</v>
      </c>
      <c r="B590" s="217" t="s">
        <v>19926</v>
      </c>
      <c r="C590" s="217" t="s">
        <v>19927</v>
      </c>
      <c r="E590" s="517">
        <v>43553</v>
      </c>
      <c r="F590" s="218">
        <v>43591</v>
      </c>
      <c r="L590" s="213" t="s">
        <v>469</v>
      </c>
      <c r="S590" s="214" t="s">
        <v>679</v>
      </c>
      <c r="AS590" s="214" t="s">
        <v>680</v>
      </c>
      <c r="AT590" s="214" t="s">
        <v>681</v>
      </c>
      <c r="BA590" s="214" t="s">
        <v>682</v>
      </c>
      <c r="BC590" s="214" t="s">
        <v>15109</v>
      </c>
      <c r="BD590" s="214" t="s">
        <v>682</v>
      </c>
      <c r="BE590" s="214" t="s">
        <v>682</v>
      </c>
      <c r="BF590" s="214" t="s">
        <v>682</v>
      </c>
      <c r="BG590" s="214" t="s">
        <v>684</v>
      </c>
      <c r="BH590" s="214" t="s">
        <v>684</v>
      </c>
      <c r="BI590" s="214" t="s">
        <v>685</v>
      </c>
    </row>
    <row r="591" spans="1:78" ht="39" x14ac:dyDescent="0.15">
      <c r="A591" s="217" t="s">
        <v>19940</v>
      </c>
      <c r="B591" s="217" t="s">
        <v>19941</v>
      </c>
      <c r="C591" s="216" t="s">
        <v>19942</v>
      </c>
      <c r="D591" s="216" t="s">
        <v>19902</v>
      </c>
      <c r="E591" s="218">
        <v>43537</v>
      </c>
      <c r="F591" s="218">
        <v>43550</v>
      </c>
      <c r="G591" s="213" t="s">
        <v>589</v>
      </c>
      <c r="K591" s="213" t="s">
        <v>19903</v>
      </c>
      <c r="L591" s="213" t="s">
        <v>469</v>
      </c>
      <c r="O591" s="213" t="s">
        <v>16267</v>
      </c>
      <c r="S591" s="213" t="s">
        <v>11349</v>
      </c>
      <c r="BY591" s="213" t="s">
        <v>19472</v>
      </c>
      <c r="BZ591" s="213" t="s">
        <v>19473</v>
      </c>
    </row>
    <row r="592" spans="1:78" ht="39" x14ac:dyDescent="0.15">
      <c r="A592" s="217" t="s">
        <v>19943</v>
      </c>
      <c r="B592" s="217" t="s">
        <v>19944</v>
      </c>
      <c r="C592" s="216" t="s">
        <v>19945</v>
      </c>
      <c r="D592" s="216" t="s">
        <v>20185</v>
      </c>
      <c r="E592" s="218">
        <v>43537</v>
      </c>
      <c r="F592" s="218">
        <v>43591</v>
      </c>
      <c r="G592" s="213" t="s">
        <v>589</v>
      </c>
      <c r="K592" s="213" t="s">
        <v>19903</v>
      </c>
      <c r="L592" s="213" t="s">
        <v>469</v>
      </c>
      <c r="O592" s="213" t="s">
        <v>20186</v>
      </c>
      <c r="S592" s="213" t="s">
        <v>20038</v>
      </c>
      <c r="BY592" s="213" t="s">
        <v>19982</v>
      </c>
      <c r="BZ592" s="213" t="s">
        <v>19983</v>
      </c>
    </row>
    <row r="593" spans="1:78" ht="39" x14ac:dyDescent="0.15">
      <c r="A593" s="217" t="s">
        <v>19946</v>
      </c>
      <c r="B593" s="217" t="s">
        <v>19947</v>
      </c>
      <c r="C593" s="216" t="s">
        <v>19948</v>
      </c>
      <c r="D593" s="216" t="s">
        <v>19918</v>
      </c>
      <c r="E593" s="218">
        <v>43537</v>
      </c>
      <c r="F593" s="218">
        <v>43550</v>
      </c>
      <c r="G593" s="213" t="s">
        <v>589</v>
      </c>
      <c r="K593" s="213" t="s">
        <v>19903</v>
      </c>
      <c r="L593" s="213" t="s">
        <v>469</v>
      </c>
      <c r="O593" s="213" t="s">
        <v>16267</v>
      </c>
      <c r="S593" s="213" t="s">
        <v>11349</v>
      </c>
      <c r="BY593" s="213" t="s">
        <v>19472</v>
      </c>
      <c r="BZ593" s="213" t="s">
        <v>19473</v>
      </c>
    </row>
    <row r="594" spans="1:78" ht="26" x14ac:dyDescent="0.15">
      <c r="A594" s="448" t="s">
        <v>19949</v>
      </c>
      <c r="B594" s="448" t="s">
        <v>19950</v>
      </c>
      <c r="C594" s="216" t="s">
        <v>19987</v>
      </c>
      <c r="E594" s="218">
        <v>43545</v>
      </c>
      <c r="G594" s="213" t="s">
        <v>9722</v>
      </c>
      <c r="K594" s="213" t="s">
        <v>9722</v>
      </c>
      <c r="O594" s="213" t="s">
        <v>9722</v>
      </c>
    </row>
    <row r="595" spans="1:78" ht="26" x14ac:dyDescent="0.15">
      <c r="A595" s="217" t="s">
        <v>20015</v>
      </c>
      <c r="B595" s="217" t="s">
        <v>20016</v>
      </c>
      <c r="C595" s="217" t="s">
        <v>20017</v>
      </c>
      <c r="E595" s="517">
        <v>43553</v>
      </c>
      <c r="F595" s="218">
        <v>43591</v>
      </c>
      <c r="L595" s="213" t="s">
        <v>469</v>
      </c>
      <c r="S595" s="214" t="s">
        <v>679</v>
      </c>
      <c r="AS595" s="214" t="s">
        <v>680</v>
      </c>
      <c r="AT595" s="214" t="s">
        <v>681</v>
      </c>
      <c r="BA595" s="214" t="s">
        <v>682</v>
      </c>
      <c r="BC595" s="214" t="s">
        <v>15109</v>
      </c>
      <c r="BD595" s="214" t="s">
        <v>682</v>
      </c>
      <c r="BE595" s="214" t="s">
        <v>682</v>
      </c>
      <c r="BF595" s="214" t="s">
        <v>682</v>
      </c>
      <c r="BG595" s="214" t="s">
        <v>684</v>
      </c>
      <c r="BH595" s="214" t="s">
        <v>684</v>
      </c>
      <c r="BI595" s="214" t="s">
        <v>685</v>
      </c>
    </row>
    <row r="596" spans="1:78" ht="26" x14ac:dyDescent="0.15">
      <c r="A596" s="217" t="s">
        <v>20062</v>
      </c>
      <c r="B596" s="217" t="s">
        <v>20063</v>
      </c>
      <c r="C596" s="217" t="s">
        <v>20064</v>
      </c>
      <c r="D596" s="216" t="s">
        <v>20065</v>
      </c>
      <c r="E596" s="218">
        <v>43560</v>
      </c>
      <c r="F596" s="218">
        <v>43591</v>
      </c>
      <c r="G596" s="213" t="s">
        <v>589</v>
      </c>
      <c r="K596" s="213" t="s">
        <v>452</v>
      </c>
      <c r="L596" s="213" t="s">
        <v>469</v>
      </c>
      <c r="O596" s="213" t="s">
        <v>671</v>
      </c>
      <c r="S596" s="518">
        <v>43720</v>
      </c>
      <c r="V596" s="213" t="s">
        <v>20066</v>
      </c>
    </row>
    <row r="597" spans="1:78" ht="39" x14ac:dyDescent="0.15">
      <c r="A597" s="217" t="s">
        <v>20082</v>
      </c>
      <c r="B597" s="217" t="s">
        <v>20083</v>
      </c>
      <c r="C597" s="217" t="s">
        <v>20084</v>
      </c>
      <c r="E597" s="517">
        <v>43567</v>
      </c>
      <c r="F597" s="218">
        <v>43591</v>
      </c>
      <c r="L597" s="213" t="s">
        <v>469</v>
      </c>
      <c r="S597" s="214" t="s">
        <v>679</v>
      </c>
      <c r="AS597" s="214" t="s">
        <v>680</v>
      </c>
      <c r="AT597" s="214" t="s">
        <v>681</v>
      </c>
      <c r="BA597" s="214" t="s">
        <v>682</v>
      </c>
      <c r="BC597" s="214" t="s">
        <v>15109</v>
      </c>
      <c r="BD597" s="214" t="s">
        <v>682</v>
      </c>
      <c r="BE597" s="214" t="s">
        <v>682</v>
      </c>
      <c r="BF597" s="214" t="s">
        <v>682</v>
      </c>
      <c r="BG597" s="214" t="s">
        <v>684</v>
      </c>
      <c r="BH597" s="214" t="s">
        <v>684</v>
      </c>
      <c r="BI597" s="214" t="s">
        <v>685</v>
      </c>
    </row>
    <row r="598" spans="1:78" ht="39" x14ac:dyDescent="0.15">
      <c r="A598" s="217" t="s">
        <v>20085</v>
      </c>
      <c r="B598" s="217" t="s">
        <v>20086</v>
      </c>
      <c r="C598" s="217" t="s">
        <v>20087</v>
      </c>
      <c r="E598" s="517">
        <v>43567</v>
      </c>
      <c r="F598" s="218">
        <v>43591</v>
      </c>
      <c r="L598" s="213" t="s">
        <v>469</v>
      </c>
      <c r="S598" s="214" t="s">
        <v>679</v>
      </c>
      <c r="AS598" s="214" t="s">
        <v>680</v>
      </c>
      <c r="AT598" s="214" t="s">
        <v>681</v>
      </c>
      <c r="BA598" s="214" t="s">
        <v>682</v>
      </c>
      <c r="BC598" s="214" t="s">
        <v>15109</v>
      </c>
      <c r="BD598" s="214" t="s">
        <v>682</v>
      </c>
      <c r="BE598" s="214" t="s">
        <v>682</v>
      </c>
      <c r="BF598" s="214" t="s">
        <v>682</v>
      </c>
      <c r="BG598" s="214" t="s">
        <v>684</v>
      </c>
      <c r="BH598" s="214" t="s">
        <v>684</v>
      </c>
      <c r="BI598" s="214" t="s">
        <v>685</v>
      </c>
    </row>
    <row r="599" spans="1:78" ht="39" x14ac:dyDescent="0.15">
      <c r="A599" s="217" t="s">
        <v>20089</v>
      </c>
      <c r="B599" s="217" t="s">
        <v>20090</v>
      </c>
      <c r="C599" s="217" t="s">
        <v>20091</v>
      </c>
      <c r="E599" s="517">
        <v>43567</v>
      </c>
      <c r="F599" s="218">
        <v>43591</v>
      </c>
      <c r="L599" s="213" t="s">
        <v>469</v>
      </c>
      <c r="S599" s="214" t="s">
        <v>679</v>
      </c>
      <c r="AS599" s="214" t="s">
        <v>680</v>
      </c>
      <c r="AT599" s="214" t="s">
        <v>681</v>
      </c>
      <c r="BA599" s="214" t="s">
        <v>682</v>
      </c>
      <c r="BC599" s="214" t="s">
        <v>15109</v>
      </c>
      <c r="BD599" s="214" t="s">
        <v>682</v>
      </c>
      <c r="BE599" s="214" t="s">
        <v>682</v>
      </c>
      <c r="BF599" s="214" t="s">
        <v>682</v>
      </c>
      <c r="BG599" s="214" t="s">
        <v>684</v>
      </c>
      <c r="BH599" s="214" t="s">
        <v>684</v>
      </c>
      <c r="BI599" s="214" t="s">
        <v>685</v>
      </c>
    </row>
    <row r="600" spans="1:78" ht="26" x14ac:dyDescent="0.15">
      <c r="A600" s="217" t="s">
        <v>20092</v>
      </c>
      <c r="B600" s="217" t="s">
        <v>20093</v>
      </c>
      <c r="C600" s="217" t="s">
        <v>20094</v>
      </c>
      <c r="E600" s="517">
        <v>43567</v>
      </c>
      <c r="F600" s="218">
        <v>43591</v>
      </c>
      <c r="L600" s="213" t="s">
        <v>469</v>
      </c>
      <c r="S600" s="214" t="s">
        <v>679</v>
      </c>
      <c r="AS600" s="214" t="s">
        <v>680</v>
      </c>
      <c r="AT600" s="214" t="s">
        <v>681</v>
      </c>
      <c r="BA600" s="214" t="s">
        <v>682</v>
      </c>
      <c r="BC600" s="214" t="s">
        <v>15109</v>
      </c>
      <c r="BD600" s="214" t="s">
        <v>682</v>
      </c>
      <c r="BE600" s="214" t="s">
        <v>682</v>
      </c>
      <c r="BF600" s="214" t="s">
        <v>682</v>
      </c>
      <c r="BG600" s="214" t="s">
        <v>684</v>
      </c>
      <c r="BH600" s="214" t="s">
        <v>684</v>
      </c>
      <c r="BI600" s="214" t="s">
        <v>685</v>
      </c>
    </row>
    <row r="601" spans="1:78" ht="26" x14ac:dyDescent="0.15">
      <c r="A601" s="448" t="s">
        <v>20095</v>
      </c>
      <c r="B601" s="448" t="s">
        <v>20096</v>
      </c>
      <c r="C601" s="217" t="s">
        <v>20097</v>
      </c>
      <c r="E601" s="517">
        <v>43567</v>
      </c>
      <c r="F601" s="218"/>
      <c r="L601" s="213" t="s">
        <v>469</v>
      </c>
      <c r="S601" s="214" t="s">
        <v>679</v>
      </c>
      <c r="AS601" s="214" t="s">
        <v>680</v>
      </c>
      <c r="AT601" s="214" t="s">
        <v>681</v>
      </c>
      <c r="BA601" s="214" t="s">
        <v>682</v>
      </c>
      <c r="BC601" s="214" t="s">
        <v>15109</v>
      </c>
      <c r="BD601" s="214" t="s">
        <v>682</v>
      </c>
      <c r="BE601" s="214" t="s">
        <v>682</v>
      </c>
      <c r="BF601" s="214" t="s">
        <v>682</v>
      </c>
      <c r="BG601" s="214" t="s">
        <v>684</v>
      </c>
      <c r="BH601" s="214" t="s">
        <v>684</v>
      </c>
      <c r="BI601" s="214" t="s">
        <v>685</v>
      </c>
    </row>
    <row r="602" spans="1:78" ht="26" x14ac:dyDescent="0.15">
      <c r="A602" s="217" t="s">
        <v>20098</v>
      </c>
      <c r="B602" s="217" t="s">
        <v>20099</v>
      </c>
      <c r="C602" s="216" t="s">
        <v>20100</v>
      </c>
      <c r="E602" s="218">
        <v>43567</v>
      </c>
      <c r="F602" s="218">
        <v>43591</v>
      </c>
      <c r="G602" s="213" t="s">
        <v>20101</v>
      </c>
      <c r="K602" s="213" t="s">
        <v>4760</v>
      </c>
      <c r="L602" s="213" t="s">
        <v>469</v>
      </c>
      <c r="O602" s="213" t="s">
        <v>1136</v>
      </c>
      <c r="S602" s="213" t="s">
        <v>865</v>
      </c>
    </row>
    <row r="603" spans="1:78" ht="39" x14ac:dyDescent="0.15">
      <c r="A603" s="217" t="s">
        <v>20102</v>
      </c>
      <c r="B603" s="217" t="s">
        <v>20103</v>
      </c>
      <c r="C603" s="216" t="s">
        <v>20104</v>
      </c>
      <c r="D603" s="216" t="s">
        <v>16858</v>
      </c>
      <c r="E603" s="218">
        <v>43570</v>
      </c>
      <c r="F603" s="218">
        <v>43685</v>
      </c>
      <c r="S603" s="213" t="s">
        <v>1035</v>
      </c>
      <c r="AT603" s="213" t="s">
        <v>20073</v>
      </c>
      <c r="BJ603" s="214" t="s">
        <v>20693</v>
      </c>
      <c r="BK603" s="214" t="s">
        <v>20694</v>
      </c>
      <c r="BL603" s="214" t="s">
        <v>20693</v>
      </c>
      <c r="BM603" s="214" t="s">
        <v>20695</v>
      </c>
    </row>
    <row r="604" spans="1:78" ht="39" x14ac:dyDescent="0.15">
      <c r="A604" s="217" t="s">
        <v>20105</v>
      </c>
      <c r="B604" s="217" t="s">
        <v>20106</v>
      </c>
      <c r="C604" s="216" t="s">
        <v>20107</v>
      </c>
      <c r="D604" s="216" t="s">
        <v>11854</v>
      </c>
      <c r="E604" s="218">
        <v>43570</v>
      </c>
      <c r="F604" s="218">
        <v>43685</v>
      </c>
      <c r="S604" s="213" t="s">
        <v>1035</v>
      </c>
      <c r="AT604" s="213" t="s">
        <v>20073</v>
      </c>
      <c r="BJ604" s="214" t="s">
        <v>20693</v>
      </c>
      <c r="BK604" s="214" t="s">
        <v>20694</v>
      </c>
      <c r="BL604" s="214" t="s">
        <v>20693</v>
      </c>
      <c r="BM604" s="214" t="s">
        <v>20695</v>
      </c>
    </row>
    <row r="605" spans="1:78" ht="26" x14ac:dyDescent="0.15">
      <c r="A605" s="217" t="s">
        <v>20126</v>
      </c>
      <c r="B605" s="217" t="s">
        <v>20128</v>
      </c>
      <c r="C605" s="216" t="s">
        <v>20127</v>
      </c>
      <c r="E605" s="218">
        <v>43578</v>
      </c>
      <c r="F605" s="218">
        <v>43588</v>
      </c>
      <c r="G605" s="213" t="s">
        <v>20101</v>
      </c>
      <c r="K605" s="213" t="s">
        <v>4760</v>
      </c>
      <c r="L605" s="213" t="s">
        <v>469</v>
      </c>
      <c r="O605" s="213" t="s">
        <v>1136</v>
      </c>
      <c r="S605" s="213" t="s">
        <v>865</v>
      </c>
    </row>
    <row r="606" spans="1:78" ht="39" x14ac:dyDescent="0.15">
      <c r="A606" s="217" t="s">
        <v>20197</v>
      </c>
      <c r="B606" s="217" t="s">
        <v>20198</v>
      </c>
      <c r="C606" s="217" t="s">
        <v>20199</v>
      </c>
      <c r="E606" s="517">
        <v>43592</v>
      </c>
      <c r="F606" s="218">
        <v>43619</v>
      </c>
      <c r="L606" s="213" t="s">
        <v>469</v>
      </c>
      <c r="S606" s="214" t="s">
        <v>679</v>
      </c>
      <c r="AS606" s="214" t="s">
        <v>680</v>
      </c>
      <c r="AT606" s="214" t="s">
        <v>681</v>
      </c>
      <c r="BA606" s="214" t="s">
        <v>682</v>
      </c>
      <c r="BC606" s="214" t="s">
        <v>15109</v>
      </c>
      <c r="BD606" s="214" t="s">
        <v>682</v>
      </c>
      <c r="BE606" s="214" t="s">
        <v>682</v>
      </c>
      <c r="BF606" s="214" t="s">
        <v>682</v>
      </c>
      <c r="BG606" s="214" t="s">
        <v>684</v>
      </c>
      <c r="BH606" s="214" t="s">
        <v>684</v>
      </c>
      <c r="BI606" s="214" t="s">
        <v>685</v>
      </c>
    </row>
    <row r="607" spans="1:78" ht="39" x14ac:dyDescent="0.15">
      <c r="A607" s="217" t="s">
        <v>20200</v>
      </c>
      <c r="B607" s="217" t="s">
        <v>20201</v>
      </c>
      <c r="C607" s="217" t="s">
        <v>20202</v>
      </c>
      <c r="E607" s="218">
        <v>43592</v>
      </c>
      <c r="F607" s="218">
        <v>43619</v>
      </c>
      <c r="L607" s="213" t="s">
        <v>469</v>
      </c>
      <c r="S607" s="214" t="s">
        <v>679</v>
      </c>
      <c r="AS607" s="214" t="s">
        <v>680</v>
      </c>
      <c r="AT607" s="214" t="s">
        <v>681</v>
      </c>
      <c r="BA607" s="214" t="s">
        <v>682</v>
      </c>
      <c r="BC607" s="214" t="s">
        <v>16535</v>
      </c>
      <c r="BD607" s="214" t="s">
        <v>682</v>
      </c>
      <c r="BE607" s="214" t="s">
        <v>682</v>
      </c>
      <c r="BF607" s="214" t="s">
        <v>682</v>
      </c>
      <c r="BG607" s="214" t="s">
        <v>684</v>
      </c>
      <c r="BH607" s="214" t="s">
        <v>684</v>
      </c>
      <c r="BI607" s="214" t="s">
        <v>685</v>
      </c>
    </row>
    <row r="608" spans="1:78" ht="39" x14ac:dyDescent="0.15">
      <c r="A608" s="217" t="s">
        <v>20215</v>
      </c>
      <c r="B608" s="217" t="s">
        <v>20216</v>
      </c>
      <c r="C608" s="215" t="s">
        <v>20217</v>
      </c>
      <c r="E608" s="218">
        <v>43594</v>
      </c>
      <c r="F608" s="218">
        <v>43619</v>
      </c>
      <c r="L608" s="213" t="s">
        <v>469</v>
      </c>
      <c r="S608" s="214" t="s">
        <v>679</v>
      </c>
      <c r="AS608" s="214" t="s">
        <v>680</v>
      </c>
      <c r="AT608" s="214" t="s">
        <v>681</v>
      </c>
      <c r="BA608" s="214" t="s">
        <v>682</v>
      </c>
      <c r="BC608" s="214" t="s">
        <v>15109</v>
      </c>
      <c r="BD608" s="214" t="s">
        <v>682</v>
      </c>
      <c r="BE608" s="214" t="s">
        <v>682</v>
      </c>
      <c r="BF608" s="214" t="s">
        <v>682</v>
      </c>
      <c r="BG608" s="214" t="s">
        <v>684</v>
      </c>
      <c r="BH608" s="214" t="s">
        <v>684</v>
      </c>
      <c r="BI608" s="214" t="s">
        <v>685</v>
      </c>
    </row>
    <row r="609" spans="1:85" ht="26" x14ac:dyDescent="0.15">
      <c r="A609" s="217" t="s">
        <v>20263</v>
      </c>
      <c r="B609" s="217" t="s">
        <v>20264</v>
      </c>
      <c r="C609" s="216" t="s">
        <v>19704</v>
      </c>
      <c r="E609" s="218">
        <v>43605</v>
      </c>
      <c r="F609" s="218">
        <v>43619</v>
      </c>
      <c r="G609" s="213" t="s">
        <v>9722</v>
      </c>
      <c r="L609" s="213" t="s">
        <v>469</v>
      </c>
      <c r="O609" s="213" t="s">
        <v>9722</v>
      </c>
      <c r="S609" s="213" t="s">
        <v>11349</v>
      </c>
      <c r="BX609" s="213" t="s">
        <v>19706</v>
      </c>
      <c r="BZ609" s="213" t="s">
        <v>19705</v>
      </c>
    </row>
    <row r="610" spans="1:85" ht="26" x14ac:dyDescent="0.15">
      <c r="A610" s="217" t="s">
        <v>20277</v>
      </c>
      <c r="B610" s="217" t="s">
        <v>20278</v>
      </c>
      <c r="C610" s="216" t="s">
        <v>20279</v>
      </c>
      <c r="D610" s="216" t="s">
        <v>20280</v>
      </c>
      <c r="E610" s="218">
        <v>43605</v>
      </c>
      <c r="F610" s="218">
        <v>43619</v>
      </c>
      <c r="G610" s="213" t="s">
        <v>899</v>
      </c>
      <c r="K610" s="213" t="s">
        <v>8428</v>
      </c>
      <c r="L610" s="213" t="s">
        <v>469</v>
      </c>
      <c r="O610" s="213" t="s">
        <v>20281</v>
      </c>
      <c r="S610" s="213" t="s">
        <v>575</v>
      </c>
      <c r="T610" s="213" t="s">
        <v>20283</v>
      </c>
      <c r="U610" s="213" t="s">
        <v>20282</v>
      </c>
      <c r="AK610" s="213" t="s">
        <v>20284</v>
      </c>
    </row>
    <row r="611" spans="1:85" ht="26" x14ac:dyDescent="0.15">
      <c r="A611" s="217" t="s">
        <v>20286</v>
      </c>
      <c r="B611" s="217" t="s">
        <v>20287</v>
      </c>
      <c r="C611" s="216" t="s">
        <v>20288</v>
      </c>
      <c r="D611" s="216" t="s">
        <v>20285</v>
      </c>
      <c r="E611" s="218">
        <v>43606</v>
      </c>
      <c r="F611" s="218">
        <v>43619</v>
      </c>
      <c r="G611" s="213" t="s">
        <v>899</v>
      </c>
      <c r="K611" s="213" t="s">
        <v>8428</v>
      </c>
      <c r="L611" s="213" t="s">
        <v>469</v>
      </c>
      <c r="O611" s="213" t="s">
        <v>20281</v>
      </c>
      <c r="S611" s="213" t="s">
        <v>575</v>
      </c>
      <c r="T611" s="213" t="s">
        <v>20283</v>
      </c>
      <c r="U611" s="213" t="s">
        <v>20282</v>
      </c>
      <c r="AK611" s="213" t="s">
        <v>20284</v>
      </c>
    </row>
    <row r="612" spans="1:85" ht="39" x14ac:dyDescent="0.15">
      <c r="A612" s="217" t="s">
        <v>20319</v>
      </c>
      <c r="B612" s="217" t="s">
        <v>20320</v>
      </c>
      <c r="C612" s="216" t="s">
        <v>20321</v>
      </c>
      <c r="E612" s="218">
        <v>43614</v>
      </c>
      <c r="F612" s="218">
        <v>43619</v>
      </c>
      <c r="G612" s="213" t="s">
        <v>10378</v>
      </c>
      <c r="K612" s="213" t="s">
        <v>11528</v>
      </c>
      <c r="L612" s="213" t="s">
        <v>469</v>
      </c>
      <c r="O612" s="213" t="s">
        <v>1136</v>
      </c>
      <c r="S612" s="213" t="s">
        <v>13665</v>
      </c>
    </row>
    <row r="613" spans="1:85" ht="26" x14ac:dyDescent="0.15">
      <c r="A613" s="217" t="s">
        <v>20322</v>
      </c>
      <c r="B613" s="217" t="s">
        <v>20323</v>
      </c>
      <c r="C613" s="215" t="s">
        <v>20324</v>
      </c>
      <c r="E613" s="218">
        <v>43614</v>
      </c>
      <c r="F613" s="218">
        <v>43619</v>
      </c>
      <c r="G613" s="213" t="s">
        <v>9722</v>
      </c>
      <c r="L613" s="213" t="s">
        <v>469</v>
      </c>
      <c r="O613" s="213" t="s">
        <v>9722</v>
      </c>
      <c r="S613" s="213" t="s">
        <v>11349</v>
      </c>
      <c r="BX613" s="213" t="s">
        <v>19706</v>
      </c>
      <c r="BZ613" s="213" t="s">
        <v>19705</v>
      </c>
    </row>
    <row r="614" spans="1:85" ht="26" x14ac:dyDescent="0.15">
      <c r="A614" s="217" t="s">
        <v>20362</v>
      </c>
      <c r="B614" s="217" t="s">
        <v>20361</v>
      </c>
      <c r="C614" s="216" t="s">
        <v>20360</v>
      </c>
      <c r="D614" s="216" t="s">
        <v>19241</v>
      </c>
      <c r="E614" s="218">
        <v>43616</v>
      </c>
      <c r="F614" s="218">
        <v>43619</v>
      </c>
      <c r="G614" s="213" t="s">
        <v>578</v>
      </c>
      <c r="K614" s="213" t="s">
        <v>496</v>
      </c>
      <c r="L614" s="213" t="s">
        <v>469</v>
      </c>
      <c r="O614" s="213" t="s">
        <v>19242</v>
      </c>
      <c r="S614" s="213" t="s">
        <v>1023</v>
      </c>
      <c r="AI614" s="213" t="s">
        <v>499</v>
      </c>
    </row>
    <row r="615" spans="1:85" ht="39" x14ac:dyDescent="0.15">
      <c r="A615" s="448" t="s">
        <v>20409</v>
      </c>
      <c r="B615" s="448" t="s">
        <v>20410</v>
      </c>
      <c r="C615" s="222" t="s">
        <v>20411</v>
      </c>
      <c r="D615" s="222"/>
      <c r="E615" s="218">
        <v>43623</v>
      </c>
      <c r="F615" s="218"/>
      <c r="G615" s="214" t="s">
        <v>617</v>
      </c>
      <c r="H615" s="214"/>
      <c r="I615" s="214"/>
      <c r="J615" s="214"/>
      <c r="K615" s="214" t="s">
        <v>618</v>
      </c>
      <c r="L615" s="214"/>
      <c r="M615" s="214"/>
      <c r="N615" s="214"/>
      <c r="O615" s="214" t="s">
        <v>619</v>
      </c>
      <c r="P615" s="214"/>
      <c r="Q615" s="214" t="s">
        <v>20413</v>
      </c>
      <c r="R615" s="214"/>
      <c r="S615" s="214" t="s">
        <v>17843</v>
      </c>
      <c r="T615" s="214"/>
      <c r="U615" s="214"/>
      <c r="V615" s="214"/>
      <c r="W615" s="214"/>
      <c r="X615" s="214"/>
      <c r="Y615" s="214" t="s">
        <v>20412</v>
      </c>
      <c r="Z615" s="214"/>
      <c r="AA615" s="214"/>
      <c r="AB615" s="214"/>
      <c r="AC615" s="214"/>
      <c r="AD615" s="214"/>
      <c r="AE615" s="214"/>
      <c r="AF615" s="214"/>
      <c r="AG615" s="214"/>
      <c r="AH615" s="214"/>
      <c r="AI615" s="214"/>
      <c r="AJ615" s="214"/>
      <c r="AK615" s="214"/>
      <c r="AL615" s="214"/>
      <c r="AM615" s="214"/>
      <c r="AN615" s="214"/>
      <c r="AO615" s="214"/>
      <c r="AP615" s="214"/>
      <c r="AQ615" s="214"/>
      <c r="AR615" s="214"/>
      <c r="AS615" s="214"/>
      <c r="AT615" s="214"/>
      <c r="AU615" s="214"/>
      <c r="AV615" s="214"/>
      <c r="AW615" s="214"/>
      <c r="AX615" s="214"/>
      <c r="AY615" s="214"/>
      <c r="AZ615" s="214"/>
      <c r="BA615" s="214"/>
      <c r="BB615" s="214"/>
      <c r="BC615" s="214"/>
      <c r="BD615" s="214"/>
      <c r="BE615" s="214"/>
      <c r="BF615" s="214"/>
      <c r="BG615" s="214"/>
      <c r="BH615" s="214"/>
      <c r="BI615" s="214"/>
      <c r="BJ615" s="214"/>
      <c r="BK615" s="214"/>
      <c r="BL615" s="214"/>
      <c r="BM615" s="214"/>
      <c r="BN615" s="214"/>
      <c r="BO615" s="214"/>
      <c r="BP615" s="214"/>
      <c r="BQ615" s="214"/>
      <c r="BR615" s="214"/>
      <c r="BS615" s="214"/>
      <c r="BT615" s="214"/>
      <c r="BU615" s="214"/>
      <c r="BV615" s="214"/>
      <c r="BW615" s="214"/>
      <c r="BX615" s="214"/>
      <c r="BY615" s="214"/>
      <c r="BZ615" s="214"/>
      <c r="CA615" s="214"/>
      <c r="CB615" s="214"/>
      <c r="CC615" s="214"/>
      <c r="CD615" s="214"/>
      <c r="CE615" s="214"/>
      <c r="CF615" s="214"/>
      <c r="CG615" s="214"/>
    </row>
    <row r="616" spans="1:85" ht="26" x14ac:dyDescent="0.15">
      <c r="A616" s="217" t="s">
        <v>20423</v>
      </c>
      <c r="B616" s="217" t="s">
        <v>20344</v>
      </c>
      <c r="C616" s="216" t="s">
        <v>20424</v>
      </c>
      <c r="E616" s="218">
        <v>43627</v>
      </c>
      <c r="F616" s="218">
        <v>43636</v>
      </c>
      <c r="G616" s="213" t="s">
        <v>589</v>
      </c>
      <c r="K616" s="213" t="s">
        <v>452</v>
      </c>
      <c r="L616" s="213" t="s">
        <v>469</v>
      </c>
      <c r="O616" s="213" t="s">
        <v>18664</v>
      </c>
      <c r="S616" s="213" t="s">
        <v>20425</v>
      </c>
      <c r="W616" s="213" t="s">
        <v>20428</v>
      </c>
      <c r="AS616" s="213" t="s">
        <v>20426</v>
      </c>
    </row>
    <row r="617" spans="1:85" ht="26" x14ac:dyDescent="0.15">
      <c r="A617" s="448" t="s">
        <v>20438</v>
      </c>
      <c r="B617" s="448" t="s">
        <v>20344</v>
      </c>
      <c r="C617" s="216" t="s">
        <v>20424</v>
      </c>
      <c r="E617" s="218">
        <v>43627</v>
      </c>
      <c r="G617" s="213" t="s">
        <v>589</v>
      </c>
      <c r="K617" s="213" t="s">
        <v>452</v>
      </c>
      <c r="L617" s="213" t="s">
        <v>469</v>
      </c>
      <c r="O617" s="213" t="s">
        <v>18664</v>
      </c>
      <c r="S617" s="213" t="s">
        <v>20425</v>
      </c>
      <c r="W617" s="213" t="s">
        <v>20428</v>
      </c>
      <c r="AS617" s="213" t="s">
        <v>20426</v>
      </c>
    </row>
    <row r="618" spans="1:85" ht="39" x14ac:dyDescent="0.15">
      <c r="A618" s="448" t="s">
        <v>20540</v>
      </c>
      <c r="B618" s="448" t="s">
        <v>20541</v>
      </c>
      <c r="C618" s="217" t="s">
        <v>20542</v>
      </c>
      <c r="E618" s="517">
        <v>43654</v>
      </c>
      <c r="F618" s="218"/>
      <c r="L618" s="213" t="s">
        <v>469</v>
      </c>
      <c r="S618" s="214" t="s">
        <v>679</v>
      </c>
      <c r="AS618" s="214" t="s">
        <v>680</v>
      </c>
      <c r="AT618" s="214" t="s">
        <v>681</v>
      </c>
      <c r="BA618" s="214" t="s">
        <v>682</v>
      </c>
      <c r="BC618" s="214" t="s">
        <v>15109</v>
      </c>
      <c r="BD618" s="214" t="s">
        <v>682</v>
      </c>
      <c r="BE618" s="214" t="s">
        <v>682</v>
      </c>
      <c r="BF618" s="214" t="s">
        <v>682</v>
      </c>
      <c r="BG618" s="214" t="s">
        <v>684</v>
      </c>
      <c r="BH618" s="214" t="s">
        <v>684</v>
      </c>
      <c r="BI618" s="214" t="s">
        <v>685</v>
      </c>
    </row>
    <row r="619" spans="1:85" ht="52" x14ac:dyDescent="0.15">
      <c r="A619" s="448" t="s">
        <v>20571</v>
      </c>
      <c r="B619" s="448" t="s">
        <v>20572</v>
      </c>
      <c r="C619" s="216" t="s">
        <v>20573</v>
      </c>
      <c r="E619" s="218">
        <v>43661</v>
      </c>
      <c r="F619" s="218"/>
      <c r="S619" s="213" t="s">
        <v>1035</v>
      </c>
      <c r="AT619" s="213" t="s">
        <v>987</v>
      </c>
      <c r="BJ619" s="214" t="s">
        <v>20574</v>
      </c>
      <c r="BK619" s="214" t="s">
        <v>20576</v>
      </c>
      <c r="BL619" s="214" t="s">
        <v>20575</v>
      </c>
      <c r="BM619" s="214" t="s">
        <v>20577</v>
      </c>
    </row>
    <row r="620" spans="1:85" ht="39" x14ac:dyDescent="0.15">
      <c r="A620" s="448" t="s">
        <v>20578</v>
      </c>
      <c r="B620" s="448" t="s">
        <v>20579</v>
      </c>
      <c r="C620" s="216" t="s">
        <v>20580</v>
      </c>
      <c r="E620" s="218">
        <v>43661</v>
      </c>
      <c r="F620" s="218"/>
      <c r="S620" s="213" t="s">
        <v>1035</v>
      </c>
      <c r="AT620" s="213" t="s">
        <v>20073</v>
      </c>
      <c r="BJ620" s="214" t="s">
        <v>20583</v>
      </c>
      <c r="BK620" s="214" t="s">
        <v>20582</v>
      </c>
      <c r="BL620" s="214" t="s">
        <v>14673</v>
      </c>
      <c r="BM620" s="214" t="s">
        <v>20581</v>
      </c>
    </row>
    <row r="621" spans="1:85" ht="39" x14ac:dyDescent="0.15">
      <c r="A621" s="448" t="s">
        <v>20594</v>
      </c>
      <c r="B621" s="448" t="s">
        <v>20595</v>
      </c>
      <c r="C621" s="222" t="s">
        <v>20596</v>
      </c>
      <c r="D621" s="222"/>
      <c r="E621" s="218">
        <v>43664</v>
      </c>
      <c r="F621" s="218"/>
      <c r="G621" s="214" t="s">
        <v>617</v>
      </c>
      <c r="H621" s="214"/>
      <c r="I621" s="214"/>
      <c r="J621" s="214"/>
      <c r="K621" s="214" t="s">
        <v>618</v>
      </c>
      <c r="L621" s="214"/>
      <c r="M621" s="214"/>
      <c r="N621" s="214"/>
      <c r="O621" s="214" t="s">
        <v>619</v>
      </c>
      <c r="P621" s="214"/>
      <c r="Q621" s="214" t="s">
        <v>20413</v>
      </c>
      <c r="R621" s="214"/>
      <c r="S621" s="214" t="s">
        <v>17843</v>
      </c>
      <c r="T621" s="214"/>
      <c r="U621" s="214"/>
      <c r="V621" s="214"/>
      <c r="W621" s="214"/>
      <c r="X621" s="214"/>
      <c r="Y621" s="214" t="s">
        <v>20412</v>
      </c>
      <c r="Z621" s="214"/>
      <c r="AA621" s="214"/>
      <c r="AB621" s="214"/>
      <c r="AC621" s="214"/>
      <c r="AD621" s="214"/>
      <c r="AE621" s="214"/>
      <c r="AF621" s="214"/>
      <c r="AG621" s="214"/>
      <c r="AH621" s="214"/>
      <c r="AI621" s="214"/>
      <c r="AJ621" s="214"/>
      <c r="AK621" s="214"/>
      <c r="AL621" s="214"/>
      <c r="AM621" s="214"/>
      <c r="AN621" s="214"/>
      <c r="AO621" s="214"/>
      <c r="AP621" s="214"/>
      <c r="AQ621" s="214"/>
      <c r="AR621" s="214"/>
      <c r="AS621" s="214"/>
      <c r="AT621" s="214"/>
      <c r="AU621" s="214"/>
      <c r="AV621" s="214"/>
      <c r="AW621" s="214"/>
      <c r="AX621" s="214"/>
      <c r="AY621" s="214"/>
      <c r="AZ621" s="214"/>
      <c r="BA621" s="214"/>
      <c r="BB621" s="214"/>
      <c r="BC621" s="214"/>
      <c r="BD621" s="214"/>
      <c r="BE621" s="214"/>
      <c r="BF621" s="214"/>
      <c r="BG621" s="214"/>
      <c r="BH621" s="214"/>
      <c r="BI621" s="214"/>
      <c r="BJ621" s="214"/>
      <c r="BK621" s="214"/>
      <c r="BL621" s="214"/>
      <c r="BM621" s="214"/>
      <c r="BN621" s="214"/>
      <c r="BO621" s="214"/>
      <c r="BP621" s="214"/>
      <c r="BQ621" s="214"/>
      <c r="BR621" s="214"/>
      <c r="BS621" s="214"/>
      <c r="BT621" s="214"/>
      <c r="BU621" s="214"/>
      <c r="BV621" s="214"/>
      <c r="BW621" s="214"/>
      <c r="BX621" s="214"/>
      <c r="BY621" s="214"/>
      <c r="BZ621" s="214"/>
      <c r="CA621" s="214"/>
      <c r="CB621" s="214"/>
      <c r="CC621" s="214"/>
      <c r="CD621" s="214"/>
      <c r="CE621" s="214"/>
      <c r="CF621" s="214"/>
      <c r="CG621" s="214"/>
    </row>
    <row r="622" spans="1:85" ht="26" x14ac:dyDescent="0.15">
      <c r="A622" s="448" t="s">
        <v>20616</v>
      </c>
      <c r="B622" s="448" t="s">
        <v>20617</v>
      </c>
      <c r="C622" s="216" t="s">
        <v>20618</v>
      </c>
      <c r="D622" s="216" t="s">
        <v>17998</v>
      </c>
      <c r="E622" s="218">
        <v>43670</v>
      </c>
      <c r="F622" s="218"/>
      <c r="G622" s="213" t="s">
        <v>589</v>
      </c>
      <c r="K622" s="213" t="s">
        <v>1173</v>
      </c>
      <c r="L622" s="213" t="s">
        <v>469</v>
      </c>
      <c r="O622" s="213" t="s">
        <v>16267</v>
      </c>
      <c r="S622" s="213" t="s">
        <v>9837</v>
      </c>
      <c r="BY622" s="213" t="s">
        <v>16270</v>
      </c>
      <c r="BZ622" s="213" t="s">
        <v>16269</v>
      </c>
    </row>
    <row r="623" spans="1:85" ht="26" x14ac:dyDescent="0.15">
      <c r="A623" s="448" t="s">
        <v>20621</v>
      </c>
      <c r="B623" s="448" t="s">
        <v>20622</v>
      </c>
      <c r="C623" s="215" t="s">
        <v>19752</v>
      </c>
      <c r="E623" s="218">
        <v>43670</v>
      </c>
      <c r="F623" s="218"/>
      <c r="G623" s="213" t="s">
        <v>9722</v>
      </c>
      <c r="K623" s="213" t="s">
        <v>9722</v>
      </c>
      <c r="L623" s="213" t="s">
        <v>469</v>
      </c>
      <c r="O623" s="213" t="s">
        <v>9722</v>
      </c>
      <c r="S623" s="213" t="s">
        <v>11349</v>
      </c>
      <c r="BX623" s="213" t="s">
        <v>19706</v>
      </c>
      <c r="BZ623" s="213" t="s">
        <v>19705</v>
      </c>
    </row>
    <row r="624" spans="1:85" ht="26" x14ac:dyDescent="0.15">
      <c r="A624" s="448" t="s">
        <v>20623</v>
      </c>
      <c r="B624" s="448" t="s">
        <v>20624</v>
      </c>
      <c r="C624" s="215" t="s">
        <v>20625</v>
      </c>
      <c r="E624" s="218">
        <v>43670</v>
      </c>
      <c r="F624" s="218"/>
      <c r="G624" s="213" t="s">
        <v>9722</v>
      </c>
      <c r="K624" s="213" t="s">
        <v>9722</v>
      </c>
      <c r="L624" s="213" t="s">
        <v>469</v>
      </c>
      <c r="O624" s="213" t="s">
        <v>9722</v>
      </c>
      <c r="S624" s="213" t="s">
        <v>11349</v>
      </c>
      <c r="BX624" s="213" t="s">
        <v>19706</v>
      </c>
      <c r="BZ624" s="213" t="s">
        <v>19705</v>
      </c>
    </row>
    <row r="625" spans="1:3" ht="13" x14ac:dyDescent="0.15">
      <c r="A625" s="448" t="s">
        <v>20689</v>
      </c>
      <c r="B625" s="448" t="s">
        <v>20690</v>
      </c>
      <c r="C625" s="216" t="s">
        <v>20691</v>
      </c>
    </row>
    <row r="1048574" spans="5:5" x14ac:dyDescent="0.15">
      <c r="E1048574" s="218"/>
    </row>
  </sheetData>
  <autoFilter ref="A1:CF294" xr:uid="{00000000-0009-0000-0000-000000000000}"/>
  <sortState xmlns:xlrd2="http://schemas.microsoft.com/office/spreadsheetml/2017/richdata2" columnSort="1" ref="O1:BH262">
    <sortCondition ref="A3"/>
  </sortState>
  <customSheetViews>
    <customSheetView guid="{6AB3AC03-22A4-4809-83CA-C1D68C851D61}" showAutoFilter="1">
      <pane xSplit="3" ySplit="1" topLeftCell="D270" activePane="bottomRight" state="frozenSplit"/>
      <selection pane="bottomRight" activeCell="C282" sqref="C282"/>
      <pageMargins left="0.7" right="0.7" top="0.75" bottom="0.75" header="0.3" footer="0.3"/>
      <pageSetup orientation="portrait" r:id="rId1"/>
      <autoFilter ref="A1:BK282" xr:uid="{00000000-0000-0000-0000-000000000000}"/>
    </customSheetView>
    <customSheetView guid="{BFB73080-C595-410B-86AB-674FF7B777B3}" showAutoFilter="1">
      <pane xSplit="3" ySplit="1" topLeftCell="D2" activePane="bottomRight" state="frozenSplit"/>
      <selection pane="bottomRight" activeCell="D220" sqref="D220"/>
      <pageMargins left="0.7" right="0.7" top="0.75" bottom="0.75" header="0.3" footer="0.3"/>
      <pageSetup orientation="portrait" r:id="rId2"/>
      <autoFilter ref="A1:BK274" xr:uid="{00000000-0000-0000-0000-000000000000}"/>
    </customSheetView>
    <customSheetView guid="{CC4BE5D8-8A14-4B7A-8555-F7CB4F51CB2A}" showAutoFilter="1">
      <pane xSplit="3" ySplit="17" topLeftCell="D24" activePane="bottomRight" state="frozen"/>
      <selection pane="bottomRight" activeCell="D123" sqref="D123"/>
      <pageMargins left="0.7" right="0.7" top="0.75" bottom="0.75" header="0.3" footer="0.3"/>
      <autoFilter ref="A1:BE250" xr:uid="{00000000-0000-0000-0000-000000000000}"/>
    </customSheetView>
    <customSheetView guid="{D5A1C5FF-2027-4AC6-A238-93261C2785BF}" filter="1" showAutoFilter="1" hiddenColumns="1">
      <pane xSplit="3" ySplit="17" topLeftCell="D217" activePane="bottomRight" state="frozenSplit"/>
      <selection pane="bottomRight" activeCell="F202" sqref="F202"/>
      <pageMargins left="0.7" right="0.7" top="0.75" bottom="0.75" header="0.3" footer="0.3"/>
      <pageSetup orientation="portrait" r:id="rId3"/>
      <autoFilter ref="A1:BI224" xr:uid="{00000000-0000-0000-0000-000000000000}">
        <filterColumn colId="2">
          <customFilters>
            <customFilter val="*Sani_04*"/>
          </customFilters>
        </filterColumn>
        <filterColumn colId="23">
          <filters>
            <filter val="8.0 - 10.0"/>
            <filter val="9.0 - 10.0"/>
            <filter val="9.5 (+/- 0.5)"/>
          </filters>
        </filterColumn>
      </autoFilter>
    </customSheetView>
    <customSheetView guid="{B8943A4C-5AC8-47C7-9B46-4A9E5D038C0F}" filter="1" showAutoFilter="1" hiddenColumns="1">
      <pane xSplit="3" ySplit="17" topLeftCell="D19" activePane="bottomRight" state="frozenSplit"/>
      <selection pane="bottomRight" activeCell="C123" sqref="C123"/>
      <pageMargins left="0.7" right="0.7" top="0.75" bottom="0.75" header="0.3" footer="0.3"/>
      <pageSetup orientation="portrait" r:id="rId4"/>
      <autoFilter ref="A1:BI224" xr:uid="{00000000-0000-0000-0000-000000000000}">
        <filterColumn colId="2">
          <customFilters>
            <customFilter val="*Sani_04*"/>
          </customFilters>
        </filterColumn>
        <filterColumn colId="23">
          <filters>
            <filter val="8.0 - 10.0"/>
            <filter val="9.0 - 10.0"/>
            <filter val="9.5 (+/- 0.5)"/>
          </filters>
        </filterColumn>
      </autoFilter>
    </customSheetView>
    <customSheetView guid="{697847CE-5139-4EBD-A73A-6A939E260B2D}" showAutoFilter="1" hiddenColumns="1">
      <pane xSplit="3" ySplit="1" topLeftCell="D187" activePane="bottomRight" state="frozenSplit"/>
      <selection pane="bottomRight" activeCell="A193" sqref="A193"/>
      <pageMargins left="0.7" right="0.7" top="0.75" bottom="0.75" header="0.3" footer="0.3"/>
      <pageSetup orientation="portrait" r:id="rId5"/>
      <autoFilter ref="A1:BI222" xr:uid="{00000000-0000-0000-0000-000000000000}"/>
    </customSheetView>
    <customSheetView guid="{5321CD09-EC16-47F7-8AA4-24BD71FF8F01}" showAutoFilter="1" hiddenColumns="1">
      <pane xSplit="3" ySplit="1" topLeftCell="D196" activePane="bottomRight" state="frozenSplit"/>
      <selection pane="bottomRight" activeCell="F204" sqref="F204"/>
      <pageMargins left="0.7" right="0.7" top="0.75" bottom="0.75" header="0.3" footer="0.3"/>
      <pageSetup orientation="portrait" r:id="rId6"/>
      <autoFilter ref="A1:BF204" xr:uid="{00000000-0000-0000-0000-000000000000}"/>
    </customSheetView>
    <customSheetView guid="{B5E1699C-A8CF-4A4A-8218-6486F661691F}" showAutoFilter="1" hiddenColumns="1">
      <pane xSplit="3" ySplit="1" topLeftCell="AT2" activePane="bottomRight" state="frozenSplit"/>
      <selection pane="bottomRight" activeCell="B21" sqref="B21"/>
      <pageMargins left="0.7" right="0.7" top="0.75" bottom="0.75" header="0.3" footer="0.3"/>
      <pageSetup orientation="portrait" r:id="rId7"/>
      <autoFilter ref="A1:AZ141" xr:uid="{00000000-0000-0000-0000-000000000000}"/>
    </customSheetView>
    <customSheetView guid="{E4317D26-7340-437F-B408-AC7B573D4F1A}" filter="1" showAutoFilter="1" hiddenColumns="1">
      <pane xSplit="3" ySplit="27" topLeftCell="D29" activePane="bottomRight" state="frozenSplit"/>
      <selection pane="bottomRight" activeCell="D101" sqref="D101"/>
      <pageMargins left="0.7" right="0.7" top="0.75" bottom="0.75" header="0.3" footer="0.3"/>
      <pageSetup orientation="portrait" r:id="rId8"/>
      <autoFilter ref="A1:AZ191" xr:uid="{00000000-0000-0000-0000-000000000000}">
        <filterColumn colId="4">
          <filters>
            <dateGroupItem year="2011" month="11" dateTimeGrouping="month"/>
          </filters>
        </filterColumn>
      </autoFilter>
    </customSheetView>
    <customSheetView guid="{87D4F8BA-D64D-4F76-8174-E2443EA77F9D}" filter="1" showAutoFilter="1" hiddenColumns="1">
      <pane xSplit="3" ySplit="17" topLeftCell="D19" activePane="bottomRight" state="frozenSplit"/>
      <selection pane="bottomRight" activeCell="C123" sqref="C123"/>
      <pageMargins left="0.7" right="0.7" top="0.75" bottom="0.75" header="0.3" footer="0.3"/>
      <pageSetup orientation="portrait" r:id="rId9"/>
      <autoFilter ref="A1:BI224" xr:uid="{00000000-0000-0000-0000-000000000000}">
        <filterColumn colId="2">
          <customFilters>
            <customFilter val="*Sani_04*"/>
          </customFilters>
        </filterColumn>
        <filterColumn colId="23">
          <filters>
            <filter val="8.0 - 10.0"/>
            <filter val="9.0 - 10.0"/>
            <filter val="9.5 (+/- 0.5)"/>
          </filters>
        </filterColumn>
      </autoFilter>
    </customSheetView>
    <customSheetView guid="{8B5205BC-47B1-4489-AD40-C2E0484361A0}" filter="1" showAutoFilter="1">
      <pane xSplit="3" ySplit="1" topLeftCell="T124" activePane="bottomRight" state="frozenSplit"/>
      <selection pane="bottomRight" activeCell="AB237" sqref="AB237"/>
      <pageMargins left="0.7" right="0.7" top="0.75" bottom="0.75" header="0.3" footer="0.3"/>
      <pageSetup orientation="portrait" r:id="rId10"/>
      <autoFilter ref="A1:BI237" xr:uid="{00000000-0000-0000-0000-000000000000}">
        <filterColumn colId="2">
          <filters>
            <filter val="Analytical - AntiBac_01A"/>
            <filter val="Analytical - AntiBac_01B"/>
            <filter val="Analytical - AntiBac_01C"/>
            <filter val="Analytical - AntiBac_01D"/>
            <filter val="Analytical - AntiBac_01E"/>
            <filter val="Analytical - AntiBac_02A"/>
            <filter val="Analytical - AntiBac_02B"/>
            <filter val="Analytical - AntiBac_02C"/>
            <filter val="Analytical - AntiBac_03A"/>
            <filter val="Analytical - AntiBac_04A"/>
            <filter val="Analytical - AntiBac_04B"/>
            <filter val="AntiBac"/>
          </filters>
        </filterColumn>
      </autoFilter>
    </customSheetView>
    <customSheetView guid="{F0F0981A-2E0C-4FA4-A465-23A3F548E14E}" showAutoFilter="1" topLeftCell="A253">
      <pane ySplit="7.4625000000000004" topLeftCell="A367941"/>
      <selection activeCell="B284" sqref="B284"/>
      <pageMargins left="0.7" right="0.7" top="0.75" bottom="0.75" header="0.3" footer="0.3"/>
      <pageSetup orientation="portrait" r:id="rId11"/>
      <autoFilter ref="A1:BK282" xr:uid="{00000000-0000-0000-0000-000000000000}"/>
    </customSheetView>
    <customSheetView guid="{98762CE7-B7CB-4017-BD9C-C31369E38615}" showAutoFilter="1">
      <pane ySplit="1" topLeftCell="A278" activePane="bottomLeft" state="frozen"/>
      <selection pane="bottomLeft" activeCell="D294" sqref="D294"/>
      <pageMargins left="0.7" right="0.7" top="0.75" bottom="0.75" header="0.3" footer="0.3"/>
      <pageSetup orientation="portrait" r:id="rId12"/>
      <autoFilter ref="A1:BK288" xr:uid="{00000000-0000-0000-0000-000000000000}"/>
    </customSheetView>
  </customSheetView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XFD444"/>
  <sheetViews>
    <sheetView topLeftCell="Y1" zoomScaleNormal="100" workbookViewId="0">
      <pane ySplit="1" topLeftCell="A2" activePane="bottomLeft" state="frozen"/>
      <selection pane="bottomLeft" sqref="A1:XFD1"/>
    </sheetView>
  </sheetViews>
  <sheetFormatPr baseColWidth="10" defaultColWidth="9.1640625" defaultRowHeight="14" x14ac:dyDescent="0.15"/>
  <cols>
    <col min="1" max="1" width="12.5" style="88" customWidth="1"/>
    <col min="2" max="2" width="47.83203125" style="88" customWidth="1"/>
    <col min="3" max="3" width="28" style="88" customWidth="1"/>
    <col min="4" max="4" width="13.83203125" style="89" customWidth="1"/>
    <col min="5" max="6" width="10.6640625" style="89" customWidth="1"/>
    <col min="7" max="7" width="16" style="87" customWidth="1"/>
    <col min="8" max="8" width="15.5" style="87" customWidth="1"/>
    <col min="9" max="9" width="13.1640625" style="87" customWidth="1"/>
    <col min="10" max="10" width="14.5" style="87" customWidth="1"/>
    <col min="11" max="13" width="18.83203125" style="87" customWidth="1"/>
    <col min="14" max="14" width="12.1640625" style="87" customWidth="1"/>
    <col min="15" max="15" width="11.83203125" style="87" customWidth="1"/>
    <col min="16" max="16" width="12.33203125" style="87" customWidth="1"/>
    <col min="17" max="17" width="14.5" style="87" customWidth="1"/>
    <col min="18" max="18" width="16.33203125" style="87" customWidth="1"/>
    <col min="19" max="19" width="22.1640625" style="87" customWidth="1"/>
    <col min="20" max="20" width="11.5" style="87" customWidth="1"/>
    <col min="21" max="21" width="10.5" style="87" customWidth="1"/>
    <col min="22" max="22" width="13.33203125" style="87" customWidth="1"/>
    <col min="23" max="23" width="15.83203125" style="87" customWidth="1"/>
    <col min="24" max="24" width="14.5" style="87" customWidth="1"/>
    <col min="25" max="25" width="17" style="87" customWidth="1"/>
    <col min="26" max="27" width="10.5" style="87" customWidth="1"/>
    <col min="28" max="28" width="12.5" style="87" customWidth="1"/>
    <col min="29" max="29" width="15.5" style="87" customWidth="1"/>
    <col min="30" max="34" width="17.5" style="87" customWidth="1"/>
    <col min="35" max="35" width="10.83203125" style="87" customWidth="1"/>
    <col min="36" max="37" width="13.1640625" style="87" customWidth="1"/>
    <col min="38" max="39" width="10.6640625" style="87" customWidth="1"/>
    <col min="40" max="42" width="15.1640625" style="87" customWidth="1"/>
    <col min="43" max="45" width="10.1640625" style="87" customWidth="1"/>
    <col min="46" max="46" width="12.83203125" style="87" customWidth="1"/>
    <col min="47" max="47" width="12" style="87" customWidth="1"/>
    <col min="48" max="49" width="13.6640625" style="87" customWidth="1"/>
    <col min="50" max="52" width="9.1640625" style="87"/>
    <col min="53" max="54" width="13.5" style="87" customWidth="1"/>
    <col min="55" max="55" width="15.5" style="87" customWidth="1"/>
    <col min="56" max="56" width="13.6640625" style="87" customWidth="1"/>
    <col min="57" max="57" width="9.1640625" style="87"/>
    <col min="58" max="60" width="15.1640625" style="87" customWidth="1"/>
    <col min="61" max="61" width="12" style="87" customWidth="1"/>
    <col min="62" max="62" width="12.1640625" style="87" customWidth="1"/>
    <col min="63" max="66" width="9.1640625" style="87"/>
    <col min="67" max="67" width="13.33203125" style="87" customWidth="1"/>
    <col min="68" max="68" width="17.5" style="87" customWidth="1"/>
    <col min="69" max="69" width="18.6640625" style="87" customWidth="1"/>
    <col min="70" max="71" width="21.6640625" style="87" customWidth="1"/>
    <col min="72" max="72" width="11.83203125" style="88" customWidth="1"/>
    <col min="73" max="77" width="20.5" style="88" customWidth="1"/>
    <col min="78" max="78" width="15.1640625" style="88" customWidth="1"/>
    <col min="79" max="79" width="21.5" style="88" customWidth="1"/>
    <col min="80" max="80" width="12.5" style="88" customWidth="1"/>
    <col min="81" max="81" width="33.5" style="88" customWidth="1"/>
    <col min="82" max="82" width="9.6640625" style="88" customWidth="1"/>
    <col min="83" max="83" width="11.6640625" style="88" customWidth="1"/>
    <col min="84" max="16384" width="9.1640625" style="88"/>
  </cols>
  <sheetData>
    <row r="1" spans="1:86" ht="65" x14ac:dyDescent="0.15">
      <c r="A1" s="4" t="s">
        <v>1</v>
      </c>
      <c r="B1" s="4" t="s">
        <v>2</v>
      </c>
      <c r="C1" s="32" t="s">
        <v>406</v>
      </c>
      <c r="D1" s="32" t="s">
        <v>408</v>
      </c>
      <c r="E1" s="41" t="s">
        <v>409</v>
      </c>
      <c r="F1" s="41" t="s">
        <v>407</v>
      </c>
      <c r="G1" s="32" t="s">
        <v>748</v>
      </c>
      <c r="H1" s="32" t="s">
        <v>749</v>
      </c>
      <c r="I1" s="32" t="s">
        <v>750</v>
      </c>
      <c r="J1" s="32" t="s">
        <v>751</v>
      </c>
      <c r="K1" s="32" t="s">
        <v>752</v>
      </c>
      <c r="L1" s="506" t="s">
        <v>19348</v>
      </c>
      <c r="M1" s="32" t="s">
        <v>9104</v>
      </c>
      <c r="N1" s="32" t="s">
        <v>753</v>
      </c>
      <c r="O1" s="32" t="s">
        <v>754</v>
      </c>
      <c r="P1" s="32" t="s">
        <v>755</v>
      </c>
      <c r="Q1" s="32" t="s">
        <v>756</v>
      </c>
      <c r="R1" s="32" t="s">
        <v>757</v>
      </c>
      <c r="S1" s="32" t="s">
        <v>758</v>
      </c>
      <c r="T1" s="32" t="s">
        <v>759</v>
      </c>
      <c r="U1" s="32" t="s">
        <v>760</v>
      </c>
      <c r="V1" s="32" t="s">
        <v>761</v>
      </c>
      <c r="W1" s="32" t="s">
        <v>762</v>
      </c>
      <c r="X1" s="32" t="s">
        <v>763</v>
      </c>
      <c r="Y1" s="32" t="s">
        <v>764</v>
      </c>
      <c r="Z1" s="32" t="s">
        <v>765</v>
      </c>
      <c r="AA1" s="32" t="s">
        <v>14464</v>
      </c>
      <c r="AB1" s="32" t="s">
        <v>766</v>
      </c>
      <c r="AC1" s="32" t="s">
        <v>767</v>
      </c>
      <c r="AD1" s="32" t="s">
        <v>768</v>
      </c>
      <c r="AE1" s="32" t="s">
        <v>14454</v>
      </c>
      <c r="AF1" s="32" t="s">
        <v>17124</v>
      </c>
      <c r="AG1" s="32" t="s">
        <v>13848</v>
      </c>
      <c r="AH1" s="32" t="s">
        <v>13912</v>
      </c>
      <c r="AI1" s="32" t="s">
        <v>769</v>
      </c>
      <c r="AJ1" s="32" t="s">
        <v>13847</v>
      </c>
      <c r="AK1" s="32" t="s">
        <v>13920</v>
      </c>
      <c r="AL1" s="32" t="s">
        <v>770</v>
      </c>
      <c r="AM1" s="32" t="s">
        <v>771</v>
      </c>
      <c r="AN1" s="32" t="s">
        <v>772</v>
      </c>
      <c r="AO1" s="32" t="s">
        <v>19252</v>
      </c>
      <c r="AP1" s="32" t="s">
        <v>16062</v>
      </c>
      <c r="AQ1" s="32" t="s">
        <v>773</v>
      </c>
      <c r="AR1" s="32" t="s">
        <v>774</v>
      </c>
      <c r="AS1" s="32" t="s">
        <v>16856</v>
      </c>
      <c r="AT1" s="32" t="s">
        <v>775</v>
      </c>
      <c r="AU1" s="32" t="s">
        <v>776</v>
      </c>
      <c r="AV1" s="32" t="s">
        <v>777</v>
      </c>
      <c r="AW1" s="32" t="s">
        <v>14348</v>
      </c>
      <c r="AX1" s="32" t="s">
        <v>778</v>
      </c>
      <c r="AY1" s="32" t="s">
        <v>19251</v>
      </c>
      <c r="AZ1" s="32" t="s">
        <v>19249</v>
      </c>
      <c r="BA1" s="32" t="s">
        <v>421</v>
      </c>
      <c r="BB1" s="32" t="s">
        <v>8967</v>
      </c>
      <c r="BC1" s="32" t="s">
        <v>422</v>
      </c>
      <c r="BD1" s="32" t="s">
        <v>779</v>
      </c>
      <c r="BE1" s="32" t="s">
        <v>11651</v>
      </c>
      <c r="BF1" s="32" t="s">
        <v>423</v>
      </c>
      <c r="BG1" s="32" t="s">
        <v>18016</v>
      </c>
      <c r="BH1" s="32" t="s">
        <v>18017</v>
      </c>
      <c r="BI1" s="32" t="s">
        <v>780</v>
      </c>
      <c r="BJ1" s="32" t="s">
        <v>781</v>
      </c>
      <c r="BK1" s="32" t="s">
        <v>6244</v>
      </c>
      <c r="BL1" s="32" t="s">
        <v>6245</v>
      </c>
      <c r="BM1" s="32" t="s">
        <v>11228</v>
      </c>
      <c r="BN1" s="32" t="s">
        <v>14460</v>
      </c>
      <c r="BO1" s="32" t="s">
        <v>6955</v>
      </c>
      <c r="BP1" s="32" t="s">
        <v>6953</v>
      </c>
      <c r="BQ1" s="32" t="s">
        <v>6954</v>
      </c>
      <c r="BR1" s="32" t="s">
        <v>6957</v>
      </c>
      <c r="BS1" s="32" t="s">
        <v>11406</v>
      </c>
      <c r="BT1" s="32" t="s">
        <v>9106</v>
      </c>
      <c r="BU1" s="32" t="s">
        <v>9108</v>
      </c>
      <c r="BV1" s="34" t="s">
        <v>11351</v>
      </c>
      <c r="BW1" s="34" t="s">
        <v>13567</v>
      </c>
      <c r="BX1" s="34" t="s">
        <v>14458</v>
      </c>
      <c r="BY1" s="34" t="s">
        <v>19247</v>
      </c>
      <c r="BZ1" s="385" t="s">
        <v>14456</v>
      </c>
      <c r="CA1" s="433" t="s">
        <v>11258</v>
      </c>
      <c r="CB1" s="433" t="s">
        <v>13368</v>
      </c>
      <c r="CC1" s="433" t="s">
        <v>13370</v>
      </c>
      <c r="CD1" s="433" t="s">
        <v>18667</v>
      </c>
      <c r="CE1" s="433" t="s">
        <v>19086</v>
      </c>
      <c r="CF1" s="457"/>
      <c r="CG1" s="457"/>
      <c r="CH1" s="457"/>
    </row>
    <row r="2" spans="1:86" s="5" customFormat="1" ht="13" x14ac:dyDescent="0.15">
      <c r="A2" s="5" t="s">
        <v>782</v>
      </c>
      <c r="B2" s="5" t="s">
        <v>783</v>
      </c>
      <c r="C2" s="5" t="s">
        <v>784</v>
      </c>
      <c r="D2" s="234">
        <v>40794</v>
      </c>
      <c r="E2" s="234">
        <v>40843</v>
      </c>
      <c r="F2" s="234"/>
      <c r="G2" s="5" t="s">
        <v>469</v>
      </c>
      <c r="H2" s="5" t="s">
        <v>589</v>
      </c>
      <c r="I2" s="5" t="s">
        <v>452</v>
      </c>
      <c r="K2" s="5" t="s">
        <v>785</v>
      </c>
      <c r="N2" s="5" t="s">
        <v>786</v>
      </c>
      <c r="V2" s="5" t="s">
        <v>787</v>
      </c>
    </row>
    <row r="3" spans="1:86" s="5" customFormat="1" ht="39" x14ac:dyDescent="0.15">
      <c r="A3" s="5" t="s">
        <v>788</v>
      </c>
      <c r="B3" s="5" t="s">
        <v>789</v>
      </c>
      <c r="C3" s="5" t="s">
        <v>790</v>
      </c>
      <c r="D3" s="234">
        <v>40794</v>
      </c>
      <c r="E3" s="234">
        <v>40805</v>
      </c>
      <c r="F3" s="234"/>
      <c r="G3" s="5" t="s">
        <v>469</v>
      </c>
      <c r="H3" s="5" t="s">
        <v>589</v>
      </c>
      <c r="I3" s="5" t="s">
        <v>452</v>
      </c>
      <c r="K3" s="5" t="s">
        <v>632</v>
      </c>
      <c r="N3" s="5" t="s">
        <v>791</v>
      </c>
    </row>
    <row r="4" spans="1:86" s="5" customFormat="1" ht="26" x14ac:dyDescent="0.15">
      <c r="A4" s="5" t="s">
        <v>792</v>
      </c>
      <c r="B4" s="5" t="s">
        <v>793</v>
      </c>
      <c r="C4" s="5" t="s">
        <v>794</v>
      </c>
      <c r="D4" s="234">
        <v>40788</v>
      </c>
      <c r="E4" s="234">
        <v>40808</v>
      </c>
      <c r="F4" s="234"/>
      <c r="H4" s="5" t="s">
        <v>589</v>
      </c>
      <c r="I4" s="5" t="s">
        <v>452</v>
      </c>
      <c r="K4" s="5" t="s">
        <v>465</v>
      </c>
      <c r="N4" s="5" t="s">
        <v>795</v>
      </c>
      <c r="AI4" s="5" t="s">
        <v>796</v>
      </c>
      <c r="AL4" s="5" t="s">
        <v>797</v>
      </c>
      <c r="AM4" s="5" t="s">
        <v>798</v>
      </c>
    </row>
    <row r="5" spans="1:86" s="5" customFormat="1" ht="26" x14ac:dyDescent="0.15">
      <c r="A5" s="5" t="s">
        <v>799</v>
      </c>
      <c r="B5" s="5" t="s">
        <v>800</v>
      </c>
      <c r="C5" s="5" t="s">
        <v>801</v>
      </c>
      <c r="D5" s="234">
        <v>40795</v>
      </c>
      <c r="E5" s="234">
        <v>40808</v>
      </c>
      <c r="F5" s="234"/>
      <c r="H5" s="5" t="s">
        <v>589</v>
      </c>
      <c r="I5" s="5" t="s">
        <v>452</v>
      </c>
      <c r="K5" s="5" t="s">
        <v>671</v>
      </c>
      <c r="N5" s="5" t="s">
        <v>802</v>
      </c>
      <c r="Q5" s="5" t="s">
        <v>803</v>
      </c>
    </row>
    <row r="6" spans="1:86" s="5" customFormat="1" ht="26" x14ac:dyDescent="0.15">
      <c r="A6" s="5" t="s">
        <v>804</v>
      </c>
      <c r="B6" s="5" t="s">
        <v>805</v>
      </c>
      <c r="C6" s="5" t="s">
        <v>806</v>
      </c>
      <c r="D6" s="234">
        <v>40794</v>
      </c>
      <c r="E6" s="234">
        <v>40805</v>
      </c>
      <c r="F6" s="234"/>
      <c r="H6" s="5" t="s">
        <v>578</v>
      </c>
      <c r="I6" s="5" t="s">
        <v>807</v>
      </c>
      <c r="K6" s="5" t="s">
        <v>465</v>
      </c>
      <c r="N6" s="5" t="s">
        <v>808</v>
      </c>
    </row>
    <row r="7" spans="1:86" s="5" customFormat="1" ht="26" x14ac:dyDescent="0.15">
      <c r="A7" s="5" t="s">
        <v>809</v>
      </c>
      <c r="B7" s="5" t="s">
        <v>810</v>
      </c>
      <c r="C7" s="5" t="s">
        <v>811</v>
      </c>
      <c r="D7" s="234">
        <v>40786</v>
      </c>
      <c r="E7" s="234">
        <v>40808</v>
      </c>
      <c r="F7" s="234"/>
      <c r="H7" s="5" t="s">
        <v>589</v>
      </c>
      <c r="I7" s="5" t="s">
        <v>452</v>
      </c>
      <c r="K7" s="5" t="s">
        <v>671</v>
      </c>
      <c r="N7" s="5" t="s">
        <v>812</v>
      </c>
      <c r="AX7" s="5" t="s">
        <v>517</v>
      </c>
    </row>
    <row r="8" spans="1:86" s="5" customFormat="1" ht="26" x14ac:dyDescent="0.15">
      <c r="A8" s="5" t="s">
        <v>813</v>
      </c>
      <c r="B8" s="5" t="s">
        <v>814</v>
      </c>
      <c r="C8" s="5" t="s">
        <v>815</v>
      </c>
      <c r="D8" s="234">
        <v>40794</v>
      </c>
      <c r="E8" s="234">
        <v>40808</v>
      </c>
      <c r="F8" s="234"/>
      <c r="H8" s="5" t="s">
        <v>816</v>
      </c>
      <c r="I8" s="5" t="s">
        <v>521</v>
      </c>
      <c r="K8" s="5" t="s">
        <v>817</v>
      </c>
      <c r="O8" s="5" t="s">
        <v>818</v>
      </c>
      <c r="Y8" s="5" t="s">
        <v>819</v>
      </c>
      <c r="Z8" s="5" t="s">
        <v>820</v>
      </c>
    </row>
    <row r="9" spans="1:86" s="5" customFormat="1" ht="26" x14ac:dyDescent="0.15">
      <c r="A9" s="5" t="s">
        <v>821</v>
      </c>
      <c r="B9" s="5" t="s">
        <v>822</v>
      </c>
      <c r="C9" s="5" t="s">
        <v>823</v>
      </c>
      <c r="D9" s="234">
        <v>40785</v>
      </c>
      <c r="E9" s="234">
        <v>40805</v>
      </c>
      <c r="F9" s="234"/>
      <c r="H9" s="5" t="s">
        <v>589</v>
      </c>
      <c r="I9" s="5" t="s">
        <v>824</v>
      </c>
      <c r="K9" s="5" t="s">
        <v>785</v>
      </c>
      <c r="N9" s="5" t="s">
        <v>825</v>
      </c>
    </row>
    <row r="10" spans="1:86" s="5" customFormat="1" ht="26" x14ac:dyDescent="0.15">
      <c r="A10" s="5" t="s">
        <v>826</v>
      </c>
      <c r="B10" s="5" t="s">
        <v>827</v>
      </c>
      <c r="C10" s="5" t="s">
        <v>828</v>
      </c>
      <c r="D10" s="234">
        <v>40788</v>
      </c>
      <c r="E10" s="234">
        <v>40812</v>
      </c>
      <c r="F10" s="234"/>
      <c r="H10" s="5" t="s">
        <v>589</v>
      </c>
      <c r="I10" s="5" t="s">
        <v>452</v>
      </c>
      <c r="K10" s="5" t="s">
        <v>829</v>
      </c>
      <c r="N10" s="5" t="s">
        <v>830</v>
      </c>
      <c r="O10" s="5" t="s">
        <v>831</v>
      </c>
      <c r="AV10" s="5" t="s">
        <v>832</v>
      </c>
      <c r="BJ10" s="5" t="s">
        <v>833</v>
      </c>
    </row>
    <row r="11" spans="1:86" s="5" customFormat="1" ht="26" x14ac:dyDescent="0.15">
      <c r="A11" s="5" t="s">
        <v>834</v>
      </c>
      <c r="B11" s="5" t="s">
        <v>835</v>
      </c>
      <c r="C11" s="5" t="s">
        <v>836</v>
      </c>
      <c r="D11" s="234">
        <v>40785</v>
      </c>
      <c r="E11" s="234">
        <v>40808</v>
      </c>
      <c r="F11" s="234"/>
      <c r="H11" s="5" t="s">
        <v>837</v>
      </c>
      <c r="I11" s="5" t="s">
        <v>824</v>
      </c>
      <c r="K11" s="5" t="s">
        <v>838</v>
      </c>
      <c r="N11" s="5" t="s">
        <v>839</v>
      </c>
    </row>
    <row r="12" spans="1:86" s="5" customFormat="1" ht="26" x14ac:dyDescent="0.15">
      <c r="A12" s="5" t="s">
        <v>840</v>
      </c>
      <c r="B12" s="5" t="s">
        <v>841</v>
      </c>
      <c r="C12" s="5" t="s">
        <v>842</v>
      </c>
      <c r="D12" s="234">
        <v>40794</v>
      </c>
      <c r="E12" s="234">
        <v>40808</v>
      </c>
      <c r="F12" s="234"/>
      <c r="G12" s="5" t="s">
        <v>469</v>
      </c>
      <c r="H12" s="5" t="s">
        <v>843</v>
      </c>
      <c r="I12" s="5" t="s">
        <v>844</v>
      </c>
      <c r="K12" s="5" t="s">
        <v>845</v>
      </c>
      <c r="N12" s="5" t="s">
        <v>846</v>
      </c>
      <c r="O12" s="5" t="s">
        <v>847</v>
      </c>
    </row>
    <row r="13" spans="1:86" s="5" customFormat="1" ht="26" x14ac:dyDescent="0.15">
      <c r="A13" s="5" t="s">
        <v>848</v>
      </c>
      <c r="B13" s="5" t="s">
        <v>849</v>
      </c>
      <c r="C13" s="5" t="s">
        <v>850</v>
      </c>
      <c r="D13" s="234">
        <v>40785</v>
      </c>
      <c r="E13" s="234">
        <v>40808</v>
      </c>
      <c r="F13" s="234"/>
      <c r="H13" s="5" t="s">
        <v>589</v>
      </c>
      <c r="I13" s="5" t="s">
        <v>590</v>
      </c>
      <c r="BJ13" s="5" t="s">
        <v>851</v>
      </c>
    </row>
    <row r="14" spans="1:86" s="5" customFormat="1" ht="26" x14ac:dyDescent="0.15">
      <c r="A14" s="5" t="s">
        <v>852</v>
      </c>
      <c r="B14" s="5" t="s">
        <v>853</v>
      </c>
      <c r="C14" s="5" t="s">
        <v>854</v>
      </c>
      <c r="D14" s="234">
        <v>40785</v>
      </c>
      <c r="E14" s="234">
        <v>40808</v>
      </c>
      <c r="F14" s="234"/>
      <c r="G14" s="5" t="s">
        <v>469</v>
      </c>
      <c r="J14" s="5" t="s">
        <v>855</v>
      </c>
      <c r="K14" s="5" t="s">
        <v>856</v>
      </c>
      <c r="N14" s="5" t="s">
        <v>857</v>
      </c>
      <c r="O14" s="5" t="s">
        <v>858</v>
      </c>
      <c r="BA14" s="5" t="s">
        <v>859</v>
      </c>
    </row>
    <row r="15" spans="1:86" s="5" customFormat="1" ht="39" x14ac:dyDescent="0.15">
      <c r="A15" s="5" t="s">
        <v>860</v>
      </c>
      <c r="B15" s="5" t="s">
        <v>861</v>
      </c>
      <c r="C15" s="5" t="s">
        <v>862</v>
      </c>
      <c r="D15" s="234">
        <v>40785</v>
      </c>
      <c r="E15" s="234">
        <v>40812</v>
      </c>
      <c r="F15" s="234"/>
      <c r="G15" s="5" t="s">
        <v>469</v>
      </c>
      <c r="J15" s="5" t="s">
        <v>863</v>
      </c>
      <c r="K15" s="5" t="s">
        <v>864</v>
      </c>
      <c r="O15" s="5" t="s">
        <v>865</v>
      </c>
      <c r="BC15" s="5" t="s">
        <v>565</v>
      </c>
      <c r="BF15" s="5" t="s">
        <v>566</v>
      </c>
    </row>
    <row r="16" spans="1:86" s="5" customFormat="1" ht="78" x14ac:dyDescent="0.15">
      <c r="A16" s="5" t="s">
        <v>6949</v>
      </c>
      <c r="B16" s="5" t="s">
        <v>6950</v>
      </c>
      <c r="C16" s="5" t="s">
        <v>6964</v>
      </c>
      <c r="D16" s="234">
        <v>40974</v>
      </c>
      <c r="E16" s="234">
        <v>40977</v>
      </c>
      <c r="F16" s="234"/>
      <c r="H16" s="5" t="s">
        <v>6951</v>
      </c>
      <c r="K16" s="5" t="s">
        <v>6960</v>
      </c>
      <c r="O16" s="5" t="s">
        <v>6961</v>
      </c>
      <c r="BC16" s="5" t="s">
        <v>6963</v>
      </c>
      <c r="BF16" s="5" t="s">
        <v>6962</v>
      </c>
      <c r="BO16" s="5" t="s">
        <v>6952</v>
      </c>
      <c r="BP16" s="5" t="s">
        <v>6956</v>
      </c>
      <c r="BQ16" s="5" t="s">
        <v>6958</v>
      </c>
      <c r="BR16" s="5" t="s">
        <v>6959</v>
      </c>
    </row>
    <row r="17" spans="1:62" s="5" customFormat="1" ht="39" x14ac:dyDescent="0.15">
      <c r="A17" s="5" t="s">
        <v>866</v>
      </c>
      <c r="B17" s="5" t="s">
        <v>867</v>
      </c>
      <c r="C17" s="5" t="s">
        <v>868</v>
      </c>
      <c r="D17" s="234">
        <v>40794</v>
      </c>
      <c r="E17" s="234">
        <v>40808</v>
      </c>
      <c r="F17" s="234"/>
      <c r="G17" s="5" t="s">
        <v>469</v>
      </c>
      <c r="H17" s="5" t="s">
        <v>869</v>
      </c>
      <c r="I17" s="5" t="s">
        <v>452</v>
      </c>
      <c r="K17" s="5" t="s">
        <v>870</v>
      </c>
      <c r="N17" s="5" t="s">
        <v>871</v>
      </c>
      <c r="O17" s="5" t="s">
        <v>872</v>
      </c>
    </row>
    <row r="18" spans="1:62" s="5" customFormat="1" ht="26" x14ac:dyDescent="0.15">
      <c r="A18" s="5" t="s">
        <v>873</v>
      </c>
      <c r="B18" s="5" t="s">
        <v>874</v>
      </c>
      <c r="C18" s="5" t="s">
        <v>875</v>
      </c>
      <c r="D18" s="234">
        <v>40794</v>
      </c>
      <c r="E18" s="234">
        <v>40808</v>
      </c>
      <c r="F18" s="234"/>
      <c r="G18" s="5" t="s">
        <v>469</v>
      </c>
      <c r="H18" s="5" t="s">
        <v>589</v>
      </c>
      <c r="I18" s="5" t="s">
        <v>452</v>
      </c>
      <c r="K18" s="5" t="s">
        <v>469</v>
      </c>
    </row>
    <row r="19" spans="1:62" s="5" customFormat="1" ht="13" x14ac:dyDescent="0.15">
      <c r="A19" s="5" t="s">
        <v>7041</v>
      </c>
      <c r="B19" s="5" t="s">
        <v>7042</v>
      </c>
      <c r="C19" s="5" t="s">
        <v>7043</v>
      </c>
      <c r="D19" s="234">
        <v>40977</v>
      </c>
      <c r="E19" s="234">
        <v>40977</v>
      </c>
      <c r="F19" s="234"/>
      <c r="G19" s="5" t="s">
        <v>469</v>
      </c>
      <c r="H19" s="5" t="s">
        <v>589</v>
      </c>
      <c r="I19" s="5" t="s">
        <v>452</v>
      </c>
      <c r="K19" s="5" t="s">
        <v>1163</v>
      </c>
      <c r="N19" s="5" t="s">
        <v>7040</v>
      </c>
      <c r="O19" s="5" t="s">
        <v>7039</v>
      </c>
    </row>
    <row r="20" spans="1:62" s="5" customFormat="1" ht="26" x14ac:dyDescent="0.15">
      <c r="A20" s="5" t="s">
        <v>876</v>
      </c>
      <c r="B20" s="5" t="s">
        <v>877</v>
      </c>
      <c r="C20" s="5" t="s">
        <v>878</v>
      </c>
      <c r="D20" s="234">
        <v>40786</v>
      </c>
      <c r="E20" s="234">
        <v>40812</v>
      </c>
      <c r="F20" s="234"/>
      <c r="H20" s="5" t="s">
        <v>589</v>
      </c>
      <c r="I20" s="5" t="s">
        <v>452</v>
      </c>
      <c r="K20" s="5" t="s">
        <v>574</v>
      </c>
      <c r="N20" s="5" t="s">
        <v>830</v>
      </c>
      <c r="O20" s="5" t="s">
        <v>831</v>
      </c>
      <c r="AV20" s="5" t="s">
        <v>832</v>
      </c>
      <c r="BJ20" s="5" t="s">
        <v>833</v>
      </c>
    </row>
    <row r="21" spans="1:62" s="5" customFormat="1" ht="26" x14ac:dyDescent="0.15">
      <c r="A21" s="5" t="s">
        <v>879</v>
      </c>
      <c r="B21" s="5" t="s">
        <v>15762</v>
      </c>
      <c r="C21" s="5" t="s">
        <v>880</v>
      </c>
      <c r="D21" s="234">
        <v>40786</v>
      </c>
      <c r="E21" s="234">
        <v>42548</v>
      </c>
      <c r="F21" s="234" t="s">
        <v>12041</v>
      </c>
      <c r="G21" s="5" t="s">
        <v>469</v>
      </c>
      <c r="H21" s="5" t="s">
        <v>589</v>
      </c>
      <c r="I21" s="5" t="s">
        <v>881</v>
      </c>
      <c r="K21" s="5" t="s">
        <v>574</v>
      </c>
      <c r="N21" s="5" t="s">
        <v>882</v>
      </c>
      <c r="O21" s="5" t="s">
        <v>15763</v>
      </c>
      <c r="AR21" s="5" t="s">
        <v>883</v>
      </c>
      <c r="AU21" s="5" t="s">
        <v>884</v>
      </c>
    </row>
    <row r="22" spans="1:62" s="5" customFormat="1" ht="26" x14ac:dyDescent="0.15">
      <c r="A22" s="5" t="s">
        <v>885</v>
      </c>
      <c r="B22" s="5" t="s">
        <v>886</v>
      </c>
      <c r="C22" s="5" t="s">
        <v>887</v>
      </c>
      <c r="D22" s="234">
        <v>40793</v>
      </c>
      <c r="E22" s="234">
        <v>40808</v>
      </c>
      <c r="F22" s="234"/>
      <c r="O22" s="5" t="s">
        <v>888</v>
      </c>
      <c r="AB22" s="5" t="s">
        <v>889</v>
      </c>
      <c r="AC22" s="5" t="s">
        <v>890</v>
      </c>
      <c r="AD22" s="5" t="s">
        <v>891</v>
      </c>
    </row>
    <row r="23" spans="1:62" s="5" customFormat="1" ht="26" x14ac:dyDescent="0.15">
      <c r="A23" s="5" t="s">
        <v>6447</v>
      </c>
      <c r="B23" s="5" t="s">
        <v>6448</v>
      </c>
      <c r="C23" s="5" t="s">
        <v>6454</v>
      </c>
      <c r="D23" s="234">
        <v>40949</v>
      </c>
      <c r="E23" s="234"/>
      <c r="F23" s="234"/>
      <c r="G23" s="5" t="s">
        <v>469</v>
      </c>
      <c r="H23" s="5" t="s">
        <v>589</v>
      </c>
      <c r="I23" s="5" t="s">
        <v>452</v>
      </c>
      <c r="K23" s="5" t="s">
        <v>465</v>
      </c>
      <c r="N23" s="5" t="s">
        <v>6449</v>
      </c>
      <c r="AI23" s="5" t="s">
        <v>1048</v>
      </c>
      <c r="AL23" s="5" t="s">
        <v>797</v>
      </c>
      <c r="AM23" s="5" t="s">
        <v>798</v>
      </c>
    </row>
    <row r="24" spans="1:62" s="5" customFormat="1" ht="26" x14ac:dyDescent="0.15">
      <c r="A24" s="5" t="s">
        <v>892</v>
      </c>
      <c r="B24" s="5" t="s">
        <v>893</v>
      </c>
      <c r="C24" s="5" t="s">
        <v>894</v>
      </c>
      <c r="D24" s="234">
        <v>40785</v>
      </c>
      <c r="E24" s="234">
        <v>40808</v>
      </c>
      <c r="F24" s="234"/>
      <c r="G24" s="5" t="s">
        <v>469</v>
      </c>
      <c r="H24" s="5" t="s">
        <v>589</v>
      </c>
      <c r="I24" s="5" t="s">
        <v>590</v>
      </c>
      <c r="K24" s="5" t="s">
        <v>469</v>
      </c>
      <c r="BJ24" s="5" t="s">
        <v>895</v>
      </c>
    </row>
    <row r="25" spans="1:62" s="5" customFormat="1" ht="26" x14ac:dyDescent="0.15">
      <c r="A25" s="5" t="s">
        <v>896</v>
      </c>
      <c r="B25" s="5" t="s">
        <v>897</v>
      </c>
      <c r="C25" s="5" t="s">
        <v>898</v>
      </c>
      <c r="D25" s="234">
        <v>40794</v>
      </c>
      <c r="E25" s="234">
        <v>40805</v>
      </c>
      <c r="F25" s="234"/>
      <c r="G25" s="5" t="s">
        <v>469</v>
      </c>
      <c r="H25" s="5" t="s">
        <v>899</v>
      </c>
      <c r="I25" s="5" t="s">
        <v>452</v>
      </c>
      <c r="K25" s="5" t="s">
        <v>900</v>
      </c>
      <c r="N25" s="5" t="s">
        <v>901</v>
      </c>
    </row>
    <row r="26" spans="1:62" s="5" customFormat="1" ht="13" x14ac:dyDescent="0.15">
      <c r="A26" s="5" t="s">
        <v>902</v>
      </c>
      <c r="B26" s="5" t="s">
        <v>903</v>
      </c>
      <c r="C26" s="5" t="s">
        <v>904</v>
      </c>
      <c r="D26" s="234">
        <v>40793</v>
      </c>
      <c r="E26" s="234">
        <v>40808</v>
      </c>
      <c r="F26" s="234"/>
      <c r="O26" s="5" t="s">
        <v>888</v>
      </c>
      <c r="Y26" s="5" t="s">
        <v>905</v>
      </c>
      <c r="Z26" s="5" t="s">
        <v>906</v>
      </c>
    </row>
    <row r="27" spans="1:62" s="5" customFormat="1" ht="26" x14ac:dyDescent="0.15">
      <c r="A27" s="5" t="s">
        <v>907</v>
      </c>
      <c r="B27" s="5" t="s">
        <v>908</v>
      </c>
      <c r="C27" s="5" t="s">
        <v>909</v>
      </c>
      <c r="D27" s="234">
        <v>40793</v>
      </c>
      <c r="E27" s="234">
        <v>40805</v>
      </c>
      <c r="F27" s="234"/>
      <c r="N27" s="5" t="s">
        <v>910</v>
      </c>
    </row>
    <row r="28" spans="1:62" s="5" customFormat="1" ht="26" x14ac:dyDescent="0.15">
      <c r="A28" s="5" t="s">
        <v>911</v>
      </c>
      <c r="B28" s="5" t="s">
        <v>17143</v>
      </c>
      <c r="C28" s="5" t="s">
        <v>912</v>
      </c>
      <c r="D28" s="234">
        <v>40786</v>
      </c>
      <c r="E28" s="234">
        <v>42828</v>
      </c>
      <c r="F28" s="234" t="s">
        <v>11854</v>
      </c>
      <c r="H28" s="5" t="s">
        <v>589</v>
      </c>
      <c r="I28" s="5" t="s">
        <v>452</v>
      </c>
      <c r="K28" s="5" t="s">
        <v>913</v>
      </c>
      <c r="N28" s="5" t="s">
        <v>914</v>
      </c>
      <c r="AT28" s="5" t="s">
        <v>17144</v>
      </c>
    </row>
    <row r="29" spans="1:62" s="5" customFormat="1" ht="26" x14ac:dyDescent="0.15">
      <c r="A29" s="5" t="s">
        <v>915</v>
      </c>
      <c r="B29" s="5" t="s">
        <v>916</v>
      </c>
      <c r="C29" s="5" t="s">
        <v>917</v>
      </c>
      <c r="D29" s="234">
        <v>40788</v>
      </c>
      <c r="E29" s="234">
        <v>40808</v>
      </c>
      <c r="F29" s="234"/>
      <c r="G29" s="5" t="s">
        <v>469</v>
      </c>
      <c r="H29" s="5" t="s">
        <v>589</v>
      </c>
      <c r="I29" s="5" t="s">
        <v>918</v>
      </c>
      <c r="K29" s="5" t="s">
        <v>829</v>
      </c>
      <c r="N29" s="5" t="s">
        <v>830</v>
      </c>
      <c r="O29" s="5" t="s">
        <v>919</v>
      </c>
      <c r="AV29" s="5" t="s">
        <v>920</v>
      </c>
      <c r="BJ29" s="5" t="s">
        <v>653</v>
      </c>
    </row>
    <row r="30" spans="1:62" s="5" customFormat="1" ht="26" x14ac:dyDescent="0.15">
      <c r="A30" s="5" t="s">
        <v>921</v>
      </c>
      <c r="B30" s="5" t="s">
        <v>922</v>
      </c>
      <c r="C30" s="5" t="s">
        <v>923</v>
      </c>
      <c r="D30" s="234">
        <v>40786</v>
      </c>
      <c r="E30" s="234">
        <v>41677</v>
      </c>
      <c r="F30" s="234"/>
      <c r="H30" s="5" t="s">
        <v>589</v>
      </c>
      <c r="I30" s="5" t="s">
        <v>452</v>
      </c>
      <c r="K30" s="5" t="s">
        <v>924</v>
      </c>
      <c r="N30" s="5" t="s">
        <v>925</v>
      </c>
      <c r="O30" s="5" t="s">
        <v>926</v>
      </c>
      <c r="AT30" s="5" t="s">
        <v>11004</v>
      </c>
      <c r="AU30" s="5" t="s">
        <v>927</v>
      </c>
    </row>
    <row r="31" spans="1:62" s="5" customFormat="1" ht="26" x14ac:dyDescent="0.15">
      <c r="A31" s="5" t="s">
        <v>928</v>
      </c>
      <c r="B31" s="5" t="s">
        <v>929</v>
      </c>
      <c r="C31" s="5" t="s">
        <v>930</v>
      </c>
      <c r="D31" s="234">
        <v>40795</v>
      </c>
      <c r="E31" s="234">
        <v>40808</v>
      </c>
      <c r="F31" s="234"/>
      <c r="H31" s="5" t="s">
        <v>931</v>
      </c>
      <c r="I31" s="5" t="s">
        <v>932</v>
      </c>
      <c r="K31" s="5" t="s">
        <v>933</v>
      </c>
      <c r="O31" s="5" t="s">
        <v>934</v>
      </c>
      <c r="P31" s="5" t="s">
        <v>935</v>
      </c>
    </row>
    <row r="32" spans="1:62" s="5" customFormat="1" ht="26" x14ac:dyDescent="0.15">
      <c r="A32" s="5" t="s">
        <v>936</v>
      </c>
      <c r="B32" s="5" t="s">
        <v>937</v>
      </c>
      <c r="C32" s="5" t="s">
        <v>938</v>
      </c>
      <c r="D32" s="234">
        <v>40793</v>
      </c>
      <c r="E32" s="234">
        <v>40808</v>
      </c>
      <c r="F32" s="234"/>
      <c r="G32" s="5" t="s">
        <v>453</v>
      </c>
      <c r="H32" s="5" t="s">
        <v>520</v>
      </c>
      <c r="I32" s="5" t="s">
        <v>521</v>
      </c>
      <c r="K32" s="5" t="s">
        <v>522</v>
      </c>
      <c r="N32" s="5" t="s">
        <v>939</v>
      </c>
      <c r="O32" s="5" t="s">
        <v>919</v>
      </c>
      <c r="X32" s="5" t="s">
        <v>940</v>
      </c>
      <c r="Y32" s="5" t="s">
        <v>905</v>
      </c>
      <c r="Z32" s="5" t="s">
        <v>941</v>
      </c>
    </row>
    <row r="33" spans="1:62" s="5" customFormat="1" ht="26" x14ac:dyDescent="0.15">
      <c r="A33" s="5" t="s">
        <v>942</v>
      </c>
      <c r="B33" s="5" t="s">
        <v>943</v>
      </c>
      <c r="C33" s="5" t="s">
        <v>944</v>
      </c>
      <c r="D33" s="234">
        <v>40794</v>
      </c>
      <c r="E33" s="234">
        <v>40805</v>
      </c>
      <c r="F33" s="234"/>
      <c r="H33" s="5" t="s">
        <v>589</v>
      </c>
      <c r="I33" s="5" t="s">
        <v>452</v>
      </c>
      <c r="K33" s="5" t="s">
        <v>945</v>
      </c>
      <c r="N33" s="5" t="s">
        <v>946</v>
      </c>
    </row>
    <row r="34" spans="1:62" s="5" customFormat="1" ht="26" x14ac:dyDescent="0.15">
      <c r="A34" s="5" t="s">
        <v>947</v>
      </c>
      <c r="B34" s="5" t="s">
        <v>948</v>
      </c>
      <c r="C34" s="5" t="s">
        <v>949</v>
      </c>
      <c r="D34" s="234">
        <v>40788</v>
      </c>
      <c r="E34" s="234">
        <v>40805</v>
      </c>
      <c r="F34" s="234"/>
      <c r="G34" s="5" t="s">
        <v>469</v>
      </c>
      <c r="H34" s="5" t="s">
        <v>899</v>
      </c>
      <c r="I34" s="5" t="s">
        <v>452</v>
      </c>
      <c r="K34" s="5" t="s">
        <v>950</v>
      </c>
      <c r="N34" s="5" t="s">
        <v>951</v>
      </c>
    </row>
    <row r="35" spans="1:62" s="5" customFormat="1" ht="26" x14ac:dyDescent="0.15">
      <c r="A35" s="5" t="s">
        <v>952</v>
      </c>
      <c r="B35" s="5" t="s">
        <v>953</v>
      </c>
      <c r="C35" s="5" t="s">
        <v>954</v>
      </c>
      <c r="D35" s="234">
        <v>40785</v>
      </c>
      <c r="E35" s="234">
        <v>40808</v>
      </c>
      <c r="F35" s="234"/>
      <c r="G35" s="5" t="s">
        <v>469</v>
      </c>
      <c r="H35" s="5" t="s">
        <v>589</v>
      </c>
      <c r="I35" s="5" t="s">
        <v>590</v>
      </c>
      <c r="K35" s="5" t="s">
        <v>785</v>
      </c>
      <c r="N35" s="5" t="s">
        <v>955</v>
      </c>
      <c r="BJ35" s="5" t="s">
        <v>956</v>
      </c>
    </row>
    <row r="36" spans="1:62" s="5" customFormat="1" ht="52" x14ac:dyDescent="0.15">
      <c r="A36" s="5" t="s">
        <v>957</v>
      </c>
      <c r="B36" s="5" t="s">
        <v>958</v>
      </c>
      <c r="C36" s="5" t="s">
        <v>959</v>
      </c>
      <c r="D36" s="234">
        <v>40786</v>
      </c>
      <c r="E36" s="234">
        <v>42276</v>
      </c>
      <c r="F36" s="234" t="s">
        <v>12138</v>
      </c>
      <c r="I36" s="5" t="s">
        <v>14629</v>
      </c>
      <c r="K36" s="5" t="s">
        <v>14630</v>
      </c>
      <c r="N36" s="5" t="s">
        <v>14633</v>
      </c>
      <c r="O36" s="5" t="s">
        <v>14631</v>
      </c>
      <c r="BJ36" s="5" t="s">
        <v>14632</v>
      </c>
    </row>
    <row r="37" spans="1:62" s="5" customFormat="1" ht="26" x14ac:dyDescent="0.15">
      <c r="A37" s="5" t="s">
        <v>9638</v>
      </c>
      <c r="B37" s="5" t="s">
        <v>9636</v>
      </c>
      <c r="C37" s="5" t="s">
        <v>9637</v>
      </c>
      <c r="D37" s="234">
        <v>41411</v>
      </c>
      <c r="E37" s="234">
        <v>41411</v>
      </c>
      <c r="F37" s="234"/>
      <c r="G37" s="5" t="s">
        <v>469</v>
      </c>
      <c r="H37" s="5" t="s">
        <v>589</v>
      </c>
      <c r="I37" s="5" t="s">
        <v>452</v>
      </c>
      <c r="K37" s="5" t="s">
        <v>961</v>
      </c>
      <c r="N37" s="5" t="s">
        <v>962</v>
      </c>
      <c r="O37" s="5" t="s">
        <v>7640</v>
      </c>
      <c r="AQ37" s="5" t="s">
        <v>628</v>
      </c>
    </row>
    <row r="38" spans="1:62" s="5" customFormat="1" ht="26" x14ac:dyDescent="0.15">
      <c r="A38" s="5" t="s">
        <v>963</v>
      </c>
      <c r="B38" s="5" t="s">
        <v>964</v>
      </c>
      <c r="C38" s="5" t="s">
        <v>965</v>
      </c>
      <c r="D38" s="234">
        <v>40795</v>
      </c>
      <c r="E38" s="234">
        <v>40812</v>
      </c>
      <c r="F38" s="234"/>
      <c r="H38" s="5" t="s">
        <v>931</v>
      </c>
      <c r="I38" s="5" t="s">
        <v>932</v>
      </c>
      <c r="K38" s="5" t="s">
        <v>933</v>
      </c>
      <c r="O38" s="5" t="s">
        <v>934</v>
      </c>
      <c r="P38" s="5" t="s">
        <v>966</v>
      </c>
    </row>
    <row r="39" spans="1:62" s="5" customFormat="1" ht="26" x14ac:dyDescent="0.15">
      <c r="A39" s="5" t="s">
        <v>967</v>
      </c>
      <c r="B39" s="5" t="s">
        <v>968</v>
      </c>
      <c r="C39" s="5" t="s">
        <v>969</v>
      </c>
      <c r="D39" s="234">
        <v>40793</v>
      </c>
      <c r="E39" s="234">
        <v>42355</v>
      </c>
      <c r="F39" s="234" t="s">
        <v>12138</v>
      </c>
      <c r="G39" s="5" t="s">
        <v>469</v>
      </c>
      <c r="H39" s="5" t="s">
        <v>970</v>
      </c>
      <c r="I39" s="5" t="s">
        <v>971</v>
      </c>
      <c r="K39" s="5" t="s">
        <v>454</v>
      </c>
      <c r="N39" s="5" t="s">
        <v>871</v>
      </c>
      <c r="O39" s="5" t="s">
        <v>972</v>
      </c>
      <c r="W39" s="5" t="s">
        <v>973</v>
      </c>
      <c r="X39" s="5" t="s">
        <v>14995</v>
      </c>
      <c r="AC39" s="5" t="s">
        <v>973</v>
      </c>
      <c r="AD39" s="5" t="s">
        <v>974</v>
      </c>
    </row>
    <row r="40" spans="1:62" s="5" customFormat="1" ht="26" x14ac:dyDescent="0.15">
      <c r="A40" s="5" t="s">
        <v>975</v>
      </c>
      <c r="B40" s="5" t="s">
        <v>976</v>
      </c>
      <c r="C40" s="5" t="s">
        <v>815</v>
      </c>
      <c r="D40" s="234">
        <v>40793</v>
      </c>
      <c r="E40" s="234">
        <v>40808</v>
      </c>
      <c r="F40" s="234"/>
      <c r="H40" s="5" t="s">
        <v>495</v>
      </c>
      <c r="I40" s="5" t="s">
        <v>452</v>
      </c>
      <c r="K40" s="5" t="s">
        <v>469</v>
      </c>
      <c r="O40" s="5" t="s">
        <v>818</v>
      </c>
      <c r="Y40" s="5" t="s">
        <v>819</v>
      </c>
      <c r="Z40" s="5" t="s">
        <v>820</v>
      </c>
    </row>
    <row r="41" spans="1:62" s="5" customFormat="1" ht="26" x14ac:dyDescent="0.15">
      <c r="A41" s="5" t="s">
        <v>977</v>
      </c>
      <c r="B41" s="5" t="s">
        <v>978</v>
      </c>
      <c r="C41" s="5" t="s">
        <v>979</v>
      </c>
      <c r="D41" s="234">
        <v>40793</v>
      </c>
      <c r="E41" s="234">
        <v>40808</v>
      </c>
      <c r="F41" s="234"/>
      <c r="G41" s="5" t="s">
        <v>469</v>
      </c>
      <c r="H41" s="5" t="s">
        <v>495</v>
      </c>
      <c r="I41" s="5" t="s">
        <v>452</v>
      </c>
      <c r="K41" s="5" t="s">
        <v>980</v>
      </c>
      <c r="O41" s="5" t="s">
        <v>981</v>
      </c>
      <c r="Y41" s="5" t="s">
        <v>982</v>
      </c>
      <c r="Z41" s="5" t="s">
        <v>983</v>
      </c>
    </row>
    <row r="42" spans="1:62" s="5" customFormat="1" ht="26" x14ac:dyDescent="0.15">
      <c r="A42" s="5" t="s">
        <v>984</v>
      </c>
      <c r="B42" s="5" t="s">
        <v>985</v>
      </c>
      <c r="C42" s="5" t="s">
        <v>986</v>
      </c>
      <c r="D42" s="234">
        <v>40795</v>
      </c>
      <c r="E42" s="234">
        <v>40805</v>
      </c>
      <c r="F42" s="234"/>
      <c r="H42" s="5" t="s">
        <v>578</v>
      </c>
      <c r="I42" s="5" t="s">
        <v>987</v>
      </c>
      <c r="K42" s="5" t="s">
        <v>988</v>
      </c>
      <c r="O42" s="5" t="s">
        <v>989</v>
      </c>
    </row>
    <row r="43" spans="1:62" s="5" customFormat="1" ht="26" x14ac:dyDescent="0.15">
      <c r="A43" s="5" t="s">
        <v>990</v>
      </c>
      <c r="B43" s="5" t="s">
        <v>991</v>
      </c>
      <c r="C43" s="5" t="s">
        <v>815</v>
      </c>
      <c r="D43" s="234">
        <v>40794</v>
      </c>
      <c r="E43" s="234">
        <v>40808</v>
      </c>
      <c r="F43" s="234"/>
      <c r="H43" s="5" t="s">
        <v>495</v>
      </c>
      <c r="I43" s="5" t="s">
        <v>452</v>
      </c>
      <c r="K43" s="5" t="s">
        <v>469</v>
      </c>
      <c r="O43" s="5" t="s">
        <v>818</v>
      </c>
      <c r="Y43" s="5" t="s">
        <v>819</v>
      </c>
      <c r="Z43" s="5" t="s">
        <v>820</v>
      </c>
    </row>
    <row r="44" spans="1:62" s="5" customFormat="1" ht="26" x14ac:dyDescent="0.15">
      <c r="A44" s="5" t="s">
        <v>992</v>
      </c>
      <c r="B44" s="5" t="s">
        <v>993</v>
      </c>
      <c r="C44" s="5" t="s">
        <v>994</v>
      </c>
      <c r="D44" s="234">
        <v>40795</v>
      </c>
      <c r="E44" s="234">
        <v>41680</v>
      </c>
      <c r="F44" s="234"/>
      <c r="G44" s="5" t="s">
        <v>469</v>
      </c>
      <c r="H44" s="5" t="s">
        <v>589</v>
      </c>
      <c r="I44" s="5" t="s">
        <v>452</v>
      </c>
      <c r="K44" s="5" t="s">
        <v>995</v>
      </c>
      <c r="N44" s="5" t="s">
        <v>996</v>
      </c>
      <c r="O44" s="5" t="s">
        <v>659</v>
      </c>
      <c r="AT44" s="5" t="s">
        <v>11018</v>
      </c>
      <c r="AU44" s="5" t="s">
        <v>11019</v>
      </c>
    </row>
    <row r="45" spans="1:62" s="5" customFormat="1" ht="26" x14ac:dyDescent="0.15">
      <c r="A45" s="5" t="s">
        <v>997</v>
      </c>
      <c r="B45" s="5" t="s">
        <v>998</v>
      </c>
      <c r="C45" s="5" t="s">
        <v>999</v>
      </c>
      <c r="D45" s="234">
        <v>40795</v>
      </c>
      <c r="E45" s="234">
        <v>40805</v>
      </c>
      <c r="F45" s="234"/>
      <c r="H45" s="5" t="s">
        <v>589</v>
      </c>
      <c r="I45" s="5" t="s">
        <v>452</v>
      </c>
      <c r="K45" s="5" t="s">
        <v>465</v>
      </c>
      <c r="N45" s="5" t="s">
        <v>1000</v>
      </c>
    </row>
    <row r="46" spans="1:62" s="5" customFormat="1" ht="26" x14ac:dyDescent="0.15">
      <c r="A46" s="5" t="s">
        <v>1001</v>
      </c>
      <c r="B46" s="5" t="s">
        <v>1002</v>
      </c>
      <c r="C46" s="5" t="s">
        <v>1135</v>
      </c>
      <c r="D46" s="234">
        <v>40857</v>
      </c>
      <c r="E46" s="234">
        <v>40863</v>
      </c>
      <c r="F46" s="234"/>
      <c r="G46" s="5" t="s">
        <v>469</v>
      </c>
      <c r="H46" s="5" t="s">
        <v>1003</v>
      </c>
      <c r="I46" s="5" t="s">
        <v>1004</v>
      </c>
      <c r="K46" s="5" t="s">
        <v>817</v>
      </c>
      <c r="O46" s="5" t="s">
        <v>1005</v>
      </c>
      <c r="Y46" s="5" t="s">
        <v>1006</v>
      </c>
      <c r="AC46" s="5" t="s">
        <v>890</v>
      </c>
      <c r="AD46" s="5" t="s">
        <v>1007</v>
      </c>
    </row>
    <row r="47" spans="1:62" s="5" customFormat="1" ht="26" x14ac:dyDescent="0.15">
      <c r="A47" s="5" t="s">
        <v>1008</v>
      </c>
      <c r="B47" s="5" t="s">
        <v>1009</v>
      </c>
      <c r="C47" s="5" t="s">
        <v>1010</v>
      </c>
      <c r="D47" s="234">
        <v>40794</v>
      </c>
      <c r="E47" s="234">
        <v>40808</v>
      </c>
      <c r="F47" s="234"/>
      <c r="G47" s="5" t="s">
        <v>469</v>
      </c>
      <c r="H47" s="5" t="s">
        <v>589</v>
      </c>
      <c r="I47" s="5" t="s">
        <v>452</v>
      </c>
      <c r="K47" s="5" t="s">
        <v>1011</v>
      </c>
      <c r="N47" s="5" t="s">
        <v>791</v>
      </c>
    </row>
    <row r="48" spans="1:62" s="5" customFormat="1" ht="26" x14ac:dyDescent="0.15">
      <c r="A48" s="5" t="s">
        <v>1012</v>
      </c>
      <c r="B48" s="5" t="s">
        <v>1013</v>
      </c>
      <c r="C48" s="5" t="s">
        <v>1014</v>
      </c>
      <c r="D48" s="234">
        <v>40788</v>
      </c>
      <c r="E48" s="234">
        <v>40808</v>
      </c>
      <c r="F48" s="234"/>
      <c r="G48" s="5" t="s">
        <v>469</v>
      </c>
      <c r="H48" s="5" t="s">
        <v>899</v>
      </c>
      <c r="I48" s="5" t="s">
        <v>452</v>
      </c>
      <c r="K48" s="5" t="s">
        <v>1015</v>
      </c>
      <c r="N48" s="5" t="s">
        <v>1016</v>
      </c>
    </row>
    <row r="49" spans="1:66" s="5" customFormat="1" ht="26" x14ac:dyDescent="0.15">
      <c r="A49" s="5" t="s">
        <v>1017</v>
      </c>
      <c r="B49" s="5" t="s">
        <v>1018</v>
      </c>
      <c r="C49" s="5" t="s">
        <v>1019</v>
      </c>
      <c r="D49" s="234">
        <v>40786</v>
      </c>
      <c r="E49" s="234">
        <v>40808</v>
      </c>
      <c r="F49" s="234"/>
      <c r="H49" s="5" t="s">
        <v>1020</v>
      </c>
      <c r="I49" s="5" t="s">
        <v>452</v>
      </c>
      <c r="K49" s="5" t="s">
        <v>1021</v>
      </c>
      <c r="N49" s="5" t="s">
        <v>1022</v>
      </c>
      <c r="O49" s="5" t="s">
        <v>1023</v>
      </c>
      <c r="AT49" s="5" t="s">
        <v>1024</v>
      </c>
    </row>
    <row r="50" spans="1:66" s="5" customFormat="1" ht="26" x14ac:dyDescent="0.15">
      <c r="A50" s="5" t="s">
        <v>1025</v>
      </c>
      <c r="B50" s="5" t="s">
        <v>1026</v>
      </c>
      <c r="C50" s="5" t="s">
        <v>1027</v>
      </c>
      <c r="D50" s="234">
        <v>40795</v>
      </c>
      <c r="E50" s="234">
        <v>40808</v>
      </c>
      <c r="F50" s="234"/>
      <c r="G50" s="5" t="s">
        <v>469</v>
      </c>
      <c r="H50" s="5" t="s">
        <v>1003</v>
      </c>
      <c r="I50" s="5" t="s">
        <v>1028</v>
      </c>
      <c r="K50" s="5" t="s">
        <v>1029</v>
      </c>
      <c r="O50" s="5" t="s">
        <v>1005</v>
      </c>
      <c r="Y50" s="5" t="s">
        <v>905</v>
      </c>
      <c r="AC50" s="5" t="s">
        <v>890</v>
      </c>
      <c r="AD50" s="5" t="s">
        <v>1007</v>
      </c>
    </row>
    <row r="51" spans="1:66" s="5" customFormat="1" ht="26" x14ac:dyDescent="0.15">
      <c r="A51" s="5" t="s">
        <v>1030</v>
      </c>
      <c r="B51" s="5" t="s">
        <v>1031</v>
      </c>
      <c r="C51" s="5" t="s">
        <v>1019</v>
      </c>
      <c r="D51" s="234">
        <v>40786</v>
      </c>
      <c r="E51" s="234">
        <v>40808</v>
      </c>
      <c r="F51" s="234"/>
      <c r="H51" s="5" t="s">
        <v>1020</v>
      </c>
      <c r="I51" s="5" t="s">
        <v>452</v>
      </c>
      <c r="K51" s="5" t="s">
        <v>1032</v>
      </c>
      <c r="N51" s="5" t="s">
        <v>1022</v>
      </c>
      <c r="O51" s="5" t="s">
        <v>1023</v>
      </c>
      <c r="AT51" s="5" t="s">
        <v>1024</v>
      </c>
    </row>
    <row r="52" spans="1:66" s="5" customFormat="1" ht="52" x14ac:dyDescent="0.15">
      <c r="A52" s="5" t="s">
        <v>1033</v>
      </c>
      <c r="B52" s="5" t="s">
        <v>8398</v>
      </c>
      <c r="C52" s="5" t="s">
        <v>1034</v>
      </c>
      <c r="D52" s="234">
        <v>40788</v>
      </c>
      <c r="E52" s="234">
        <v>42892</v>
      </c>
      <c r="F52" s="234" t="s">
        <v>17458</v>
      </c>
      <c r="I52" s="5" t="s">
        <v>452</v>
      </c>
      <c r="O52" s="5" t="s">
        <v>1035</v>
      </c>
      <c r="AG52" s="5" t="s">
        <v>17459</v>
      </c>
      <c r="AI52" s="5" t="s">
        <v>8399</v>
      </c>
      <c r="AJ52" s="5" t="s">
        <v>17460</v>
      </c>
      <c r="AL52" s="5" t="s">
        <v>8400</v>
      </c>
      <c r="AM52" s="493" t="s">
        <v>8406</v>
      </c>
      <c r="AN52" s="493" t="s">
        <v>8401</v>
      </c>
      <c r="AO52" s="493"/>
    </row>
    <row r="53" spans="1:66" s="5" customFormat="1" ht="26" x14ac:dyDescent="0.15">
      <c r="A53" s="5" t="s">
        <v>1036</v>
      </c>
      <c r="B53" s="5" t="s">
        <v>1037</v>
      </c>
      <c r="C53" s="5" t="s">
        <v>1038</v>
      </c>
      <c r="D53" s="234">
        <v>40794</v>
      </c>
      <c r="E53" s="234">
        <v>40807</v>
      </c>
      <c r="F53" s="234"/>
      <c r="G53" s="5" t="s">
        <v>469</v>
      </c>
      <c r="H53" s="5" t="s">
        <v>589</v>
      </c>
      <c r="I53" s="5" t="s">
        <v>452</v>
      </c>
      <c r="K53" s="5" t="s">
        <v>1039</v>
      </c>
      <c r="N53" s="5" t="s">
        <v>1040</v>
      </c>
    </row>
    <row r="54" spans="1:66" s="5" customFormat="1" ht="26" x14ac:dyDescent="0.15">
      <c r="A54" s="5" t="s">
        <v>1041</v>
      </c>
      <c r="B54" s="5" t="s">
        <v>1042</v>
      </c>
      <c r="C54" s="5" t="s">
        <v>1043</v>
      </c>
      <c r="D54" s="234">
        <v>40793</v>
      </c>
      <c r="E54" s="234">
        <v>40807</v>
      </c>
      <c r="F54" s="234"/>
      <c r="H54" s="5" t="s">
        <v>589</v>
      </c>
      <c r="I54" s="5" t="s">
        <v>452</v>
      </c>
      <c r="K54" s="5" t="s">
        <v>465</v>
      </c>
      <c r="N54" s="5" t="s">
        <v>1044</v>
      </c>
    </row>
    <row r="55" spans="1:66" s="5" customFormat="1" ht="13" x14ac:dyDescent="0.15">
      <c r="A55" s="5" t="s">
        <v>1045</v>
      </c>
      <c r="B55" s="5" t="s">
        <v>1046</v>
      </c>
      <c r="C55" s="5" t="s">
        <v>1047</v>
      </c>
      <c r="D55" s="234">
        <v>40795</v>
      </c>
      <c r="E55" s="234">
        <v>40807</v>
      </c>
      <c r="F55" s="234"/>
      <c r="G55" s="5" t="s">
        <v>469</v>
      </c>
      <c r="H55" s="5" t="s">
        <v>589</v>
      </c>
      <c r="I55" s="5" t="s">
        <v>452</v>
      </c>
      <c r="K55" s="5" t="s">
        <v>671</v>
      </c>
      <c r="AI55" s="5" t="s">
        <v>1048</v>
      </c>
    </row>
    <row r="56" spans="1:66" s="5" customFormat="1" ht="26" x14ac:dyDescent="0.15">
      <c r="A56" s="5" t="s">
        <v>1049</v>
      </c>
      <c r="B56" s="5" t="s">
        <v>1050</v>
      </c>
      <c r="C56" s="5" t="s">
        <v>1051</v>
      </c>
      <c r="D56" s="234"/>
      <c r="E56" s="234"/>
      <c r="F56" s="234" t="s">
        <v>9927</v>
      </c>
      <c r="G56" s="5" t="s">
        <v>469</v>
      </c>
      <c r="H56" s="5" t="s">
        <v>589</v>
      </c>
      <c r="I56" s="5" t="s">
        <v>452</v>
      </c>
      <c r="K56" s="5" t="s">
        <v>1052</v>
      </c>
      <c r="N56" s="5" t="s">
        <v>1053</v>
      </c>
    </row>
    <row r="57" spans="1:66" s="5" customFormat="1" ht="39" x14ac:dyDescent="0.15">
      <c r="A57" s="5" t="s">
        <v>1054</v>
      </c>
      <c r="B57" s="5" t="s">
        <v>10118</v>
      </c>
      <c r="C57" s="5" t="s">
        <v>10119</v>
      </c>
      <c r="D57" s="234">
        <v>40931</v>
      </c>
      <c r="E57" s="234">
        <v>40931</v>
      </c>
      <c r="F57" s="234"/>
      <c r="H57" s="5" t="s">
        <v>589</v>
      </c>
      <c r="I57" s="5" t="s">
        <v>1055</v>
      </c>
      <c r="K57" s="5" t="s">
        <v>469</v>
      </c>
      <c r="O57" s="5" t="s">
        <v>1056</v>
      </c>
      <c r="U57" s="5" t="s">
        <v>1057</v>
      </c>
    </row>
    <row r="58" spans="1:66" s="5" customFormat="1" ht="26" x14ac:dyDescent="0.15">
      <c r="A58" s="5" t="s">
        <v>1058</v>
      </c>
      <c r="B58" s="5" t="s">
        <v>1059</v>
      </c>
      <c r="C58" s="5" t="s">
        <v>811</v>
      </c>
      <c r="D58" s="234">
        <v>40786</v>
      </c>
      <c r="E58" s="234">
        <v>40807</v>
      </c>
      <c r="F58" s="234"/>
      <c r="H58" s="5" t="s">
        <v>589</v>
      </c>
      <c r="I58" s="5" t="s">
        <v>452</v>
      </c>
      <c r="K58" s="5" t="s">
        <v>671</v>
      </c>
      <c r="N58" s="5" t="s">
        <v>1060</v>
      </c>
      <c r="AX58" s="5" t="s">
        <v>517</v>
      </c>
    </row>
    <row r="59" spans="1:66" s="5" customFormat="1" ht="39" x14ac:dyDescent="0.15">
      <c r="A59" s="5" t="s">
        <v>1061</v>
      </c>
      <c r="B59" s="5" t="s">
        <v>1062</v>
      </c>
      <c r="C59" s="5" t="s">
        <v>1063</v>
      </c>
      <c r="D59" s="234">
        <v>40795</v>
      </c>
      <c r="E59" s="234">
        <v>40808</v>
      </c>
      <c r="F59" s="234"/>
      <c r="H59" s="5" t="s">
        <v>589</v>
      </c>
      <c r="I59" s="5" t="s">
        <v>1064</v>
      </c>
      <c r="K59" s="5" t="s">
        <v>1065</v>
      </c>
      <c r="O59" s="5" t="s">
        <v>1066</v>
      </c>
    </row>
    <row r="60" spans="1:66" s="5" customFormat="1" ht="26" x14ac:dyDescent="0.15">
      <c r="A60" s="5" t="s">
        <v>1067</v>
      </c>
      <c r="B60" s="5" t="s">
        <v>1068</v>
      </c>
      <c r="C60" s="5" t="s">
        <v>1069</v>
      </c>
      <c r="D60" s="234">
        <v>40788</v>
      </c>
      <c r="E60" s="234">
        <v>40808</v>
      </c>
      <c r="F60" s="234"/>
      <c r="H60" s="5" t="s">
        <v>589</v>
      </c>
      <c r="I60" s="5" t="s">
        <v>452</v>
      </c>
      <c r="K60" s="5" t="s">
        <v>1070</v>
      </c>
      <c r="N60" s="5" t="s">
        <v>1071</v>
      </c>
    </row>
    <row r="61" spans="1:66" s="5" customFormat="1" ht="26" x14ac:dyDescent="0.15">
      <c r="A61" s="5" t="s">
        <v>1072</v>
      </c>
      <c r="B61" s="5" t="s">
        <v>841</v>
      </c>
      <c r="C61" s="5" t="s">
        <v>1073</v>
      </c>
      <c r="D61" s="234">
        <v>40795</v>
      </c>
      <c r="E61" s="234">
        <v>40808</v>
      </c>
      <c r="F61" s="234"/>
      <c r="H61" s="5" t="s">
        <v>843</v>
      </c>
      <c r="I61" s="5" t="s">
        <v>844</v>
      </c>
      <c r="K61" s="5" t="s">
        <v>845</v>
      </c>
      <c r="N61" s="5" t="s">
        <v>846</v>
      </c>
      <c r="O61" s="5" t="s">
        <v>847</v>
      </c>
    </row>
    <row r="62" spans="1:66" s="5" customFormat="1" ht="91" x14ac:dyDescent="0.15">
      <c r="A62" s="5" t="s">
        <v>6241</v>
      </c>
      <c r="B62" s="5" t="s">
        <v>6242</v>
      </c>
      <c r="C62" s="5" t="s">
        <v>6248</v>
      </c>
      <c r="D62" s="234">
        <v>40947</v>
      </c>
      <c r="E62" s="234"/>
      <c r="F62" s="234"/>
      <c r="BK62" s="5" t="s">
        <v>6243</v>
      </c>
      <c r="BL62" s="5" t="s">
        <v>6246</v>
      </c>
      <c r="BN62" s="5" t="s">
        <v>6247</v>
      </c>
    </row>
    <row r="63" spans="1:66" s="5" customFormat="1" ht="26" x14ac:dyDescent="0.15">
      <c r="A63" s="5" t="s">
        <v>1074</v>
      </c>
      <c r="B63" s="5" t="s">
        <v>1075</v>
      </c>
      <c r="C63" s="5" t="s">
        <v>1076</v>
      </c>
      <c r="D63" s="234">
        <v>40785</v>
      </c>
      <c r="E63" s="234">
        <v>40812</v>
      </c>
      <c r="F63" s="234"/>
      <c r="G63" s="5" t="s">
        <v>469</v>
      </c>
      <c r="J63" s="5" t="s">
        <v>855</v>
      </c>
      <c r="K63" s="5" t="s">
        <v>1077</v>
      </c>
      <c r="N63" s="5" t="s">
        <v>857</v>
      </c>
      <c r="O63" s="5" t="s">
        <v>858</v>
      </c>
      <c r="BA63" s="5" t="s">
        <v>1078</v>
      </c>
    </row>
    <row r="64" spans="1:66" s="5" customFormat="1" ht="26" x14ac:dyDescent="0.15">
      <c r="A64" s="5" t="s">
        <v>1079</v>
      </c>
      <c r="B64" s="5" t="s">
        <v>1080</v>
      </c>
      <c r="C64" s="5" t="s">
        <v>1081</v>
      </c>
      <c r="D64" s="234">
        <v>40785</v>
      </c>
      <c r="E64" s="234">
        <v>40808</v>
      </c>
      <c r="F64" s="234"/>
      <c r="H64" s="5" t="s">
        <v>589</v>
      </c>
      <c r="I64" s="5" t="s">
        <v>590</v>
      </c>
      <c r="K64" s="5" t="s">
        <v>469</v>
      </c>
    </row>
    <row r="65" spans="1:58" s="5" customFormat="1" ht="39" x14ac:dyDescent="0.15">
      <c r="A65" s="5" t="s">
        <v>5021</v>
      </c>
      <c r="B65" s="5" t="s">
        <v>5022</v>
      </c>
      <c r="C65" s="5" t="s">
        <v>5023</v>
      </c>
      <c r="D65" s="234">
        <v>40911</v>
      </c>
      <c r="E65" s="234">
        <v>40943</v>
      </c>
      <c r="F65" s="234"/>
      <c r="G65" s="5" t="s">
        <v>453</v>
      </c>
      <c r="H65" s="5" t="s">
        <v>520</v>
      </c>
      <c r="I65" s="5" t="s">
        <v>5016</v>
      </c>
      <c r="K65" s="5" t="s">
        <v>5015</v>
      </c>
      <c r="N65" s="5" t="s">
        <v>5018</v>
      </c>
      <c r="O65" s="5" t="s">
        <v>5020</v>
      </c>
      <c r="AR65" s="5" t="s">
        <v>5017</v>
      </c>
      <c r="AU65" s="5" t="s">
        <v>5019</v>
      </c>
    </row>
    <row r="66" spans="1:58" s="5" customFormat="1" ht="26" x14ac:dyDescent="0.15">
      <c r="A66" s="5" t="s">
        <v>1082</v>
      </c>
      <c r="B66" s="5" t="s">
        <v>1083</v>
      </c>
      <c r="C66" s="5" t="s">
        <v>1084</v>
      </c>
      <c r="D66" s="234">
        <v>40794</v>
      </c>
      <c r="E66" s="234">
        <v>41677</v>
      </c>
      <c r="F66" s="234"/>
      <c r="G66" s="5" t="s">
        <v>469</v>
      </c>
      <c r="H66" s="5" t="s">
        <v>1085</v>
      </c>
      <c r="I66" s="5" t="s">
        <v>1086</v>
      </c>
      <c r="K66" s="5" t="s">
        <v>1087</v>
      </c>
      <c r="N66" s="5" t="s">
        <v>1088</v>
      </c>
      <c r="O66" s="5" t="s">
        <v>1089</v>
      </c>
      <c r="AT66" s="5" t="s">
        <v>11003</v>
      </c>
      <c r="AU66" s="5" t="s">
        <v>1091</v>
      </c>
    </row>
    <row r="67" spans="1:58" s="5" customFormat="1" ht="26" x14ac:dyDescent="0.15">
      <c r="A67" s="5" t="s">
        <v>1092</v>
      </c>
      <c r="B67" s="5" t="s">
        <v>1093</v>
      </c>
      <c r="C67" s="5" t="s">
        <v>1094</v>
      </c>
      <c r="D67" s="234">
        <v>40786</v>
      </c>
      <c r="E67" s="234">
        <v>41677</v>
      </c>
      <c r="F67" s="234"/>
      <c r="G67" s="5" t="s">
        <v>469</v>
      </c>
      <c r="H67" s="5" t="s">
        <v>589</v>
      </c>
      <c r="I67" s="5" t="s">
        <v>452</v>
      </c>
      <c r="K67" s="5" t="s">
        <v>547</v>
      </c>
      <c r="N67" s="5" t="s">
        <v>1095</v>
      </c>
      <c r="O67" s="5" t="s">
        <v>479</v>
      </c>
      <c r="AT67" s="5" t="s">
        <v>11005</v>
      </c>
      <c r="AU67" s="5" t="s">
        <v>1091</v>
      </c>
    </row>
    <row r="68" spans="1:58" s="5" customFormat="1" ht="39" x14ac:dyDescent="0.15">
      <c r="A68" s="5" t="s">
        <v>1096</v>
      </c>
      <c r="B68" s="5" t="s">
        <v>1097</v>
      </c>
      <c r="C68" s="5" t="s">
        <v>1098</v>
      </c>
      <c r="D68" s="234">
        <v>40786</v>
      </c>
      <c r="E68" s="234">
        <v>40808</v>
      </c>
      <c r="F68" s="234"/>
      <c r="G68" s="5" t="s">
        <v>469</v>
      </c>
      <c r="H68" s="5" t="s">
        <v>589</v>
      </c>
      <c r="I68" s="5" t="s">
        <v>452</v>
      </c>
      <c r="K68" s="5" t="s">
        <v>1021</v>
      </c>
      <c r="N68" s="5" t="s">
        <v>1022</v>
      </c>
      <c r="O68" s="5" t="s">
        <v>1023</v>
      </c>
      <c r="AT68" s="5" t="s">
        <v>1108</v>
      </c>
    </row>
    <row r="69" spans="1:58" s="5" customFormat="1" ht="26" x14ac:dyDescent="0.15">
      <c r="A69" s="5" t="s">
        <v>5</v>
      </c>
      <c r="B69" s="5" t="s">
        <v>1099</v>
      </c>
      <c r="C69" s="5" t="s">
        <v>1100</v>
      </c>
      <c r="D69" s="234">
        <v>40785</v>
      </c>
      <c r="E69" s="234">
        <v>40812</v>
      </c>
      <c r="F69" s="234"/>
      <c r="G69" s="5" t="s">
        <v>469</v>
      </c>
      <c r="J69" s="5" t="s">
        <v>855</v>
      </c>
      <c r="K69" s="5" t="s">
        <v>864</v>
      </c>
      <c r="O69" s="5" t="s">
        <v>1101</v>
      </c>
      <c r="BC69" s="5" t="s">
        <v>565</v>
      </c>
      <c r="BF69" s="5" t="s">
        <v>566</v>
      </c>
    </row>
    <row r="70" spans="1:58" s="5" customFormat="1" ht="26" x14ac:dyDescent="0.15">
      <c r="A70" s="5" t="s">
        <v>1102</v>
      </c>
      <c r="B70" s="5" t="s">
        <v>1103</v>
      </c>
      <c r="C70" s="5" t="s">
        <v>1084</v>
      </c>
      <c r="D70" s="234">
        <v>40794</v>
      </c>
      <c r="E70" s="234">
        <v>40808</v>
      </c>
      <c r="F70" s="234"/>
      <c r="G70" s="5" t="s">
        <v>469</v>
      </c>
      <c r="H70" s="5" t="s">
        <v>589</v>
      </c>
      <c r="I70" s="5" t="s">
        <v>452</v>
      </c>
      <c r="K70" s="5" t="s">
        <v>1032</v>
      </c>
      <c r="N70" s="5" t="s">
        <v>1088</v>
      </c>
      <c r="O70" s="5" t="s">
        <v>1089</v>
      </c>
      <c r="AT70" s="5" t="s">
        <v>1090</v>
      </c>
      <c r="AU70" s="5" t="s">
        <v>1091</v>
      </c>
    </row>
    <row r="71" spans="1:58" s="5" customFormat="1" ht="39" x14ac:dyDescent="0.15">
      <c r="A71" s="5" t="s">
        <v>1104</v>
      </c>
      <c r="B71" s="5" t="s">
        <v>1105</v>
      </c>
      <c r="C71" s="5" t="s">
        <v>1106</v>
      </c>
      <c r="D71" s="234">
        <v>40786</v>
      </c>
      <c r="E71" s="234">
        <v>40807</v>
      </c>
      <c r="F71" s="234"/>
      <c r="G71" s="5" t="s">
        <v>469</v>
      </c>
      <c r="H71" s="5" t="s">
        <v>589</v>
      </c>
      <c r="I71" s="5" t="s">
        <v>452</v>
      </c>
      <c r="K71" s="5" t="s">
        <v>1107</v>
      </c>
      <c r="N71" s="5" t="s">
        <v>1022</v>
      </c>
      <c r="O71" s="5" t="s">
        <v>1035</v>
      </c>
      <c r="AT71" s="5" t="s">
        <v>1108</v>
      </c>
    </row>
    <row r="72" spans="1:58" s="5" customFormat="1" ht="39" x14ac:dyDescent="0.15">
      <c r="A72" s="5" t="s">
        <v>1109</v>
      </c>
      <c r="B72" s="5" t="s">
        <v>1110</v>
      </c>
      <c r="C72" s="5" t="s">
        <v>1111</v>
      </c>
      <c r="D72" s="234">
        <v>40794</v>
      </c>
      <c r="E72" s="234">
        <v>40808</v>
      </c>
      <c r="F72" s="234"/>
      <c r="G72" s="5" t="s">
        <v>469</v>
      </c>
      <c r="J72" s="5" t="s">
        <v>1112</v>
      </c>
      <c r="K72" s="5" t="s">
        <v>1113</v>
      </c>
      <c r="O72" s="5" t="s">
        <v>1101</v>
      </c>
      <c r="BC72" s="5" t="s">
        <v>1114</v>
      </c>
      <c r="BD72" s="5" t="s">
        <v>1115</v>
      </c>
      <c r="BE72" s="5" t="s">
        <v>1116</v>
      </c>
    </row>
    <row r="73" spans="1:58" s="5" customFormat="1" ht="39" x14ac:dyDescent="0.15">
      <c r="A73" s="5" t="s">
        <v>4241</v>
      </c>
      <c r="B73" s="5" t="s">
        <v>4242</v>
      </c>
      <c r="C73" s="5" t="s">
        <v>4244</v>
      </c>
      <c r="D73" s="234"/>
      <c r="E73" s="234"/>
      <c r="F73" s="234"/>
      <c r="G73" s="5" t="s">
        <v>469</v>
      </c>
      <c r="I73" s="5" t="s">
        <v>4243</v>
      </c>
      <c r="K73" s="5" t="s">
        <v>864</v>
      </c>
      <c r="O73" s="5" t="s">
        <v>4248</v>
      </c>
      <c r="BA73" s="5" t="s">
        <v>4245</v>
      </c>
    </row>
    <row r="74" spans="1:58" s="5" customFormat="1" ht="65" x14ac:dyDescent="0.15">
      <c r="A74" s="5" t="s">
        <v>1117</v>
      </c>
      <c r="B74" s="5" t="s">
        <v>1118</v>
      </c>
      <c r="C74" s="5" t="s">
        <v>1119</v>
      </c>
      <c r="D74" s="234">
        <v>40794</v>
      </c>
      <c r="E74" s="234">
        <v>40807</v>
      </c>
      <c r="F74" s="234"/>
      <c r="G74" s="5" t="s">
        <v>469</v>
      </c>
      <c r="J74" s="5" t="s">
        <v>1120</v>
      </c>
      <c r="K74" s="5" t="s">
        <v>1121</v>
      </c>
      <c r="O74" s="5" t="s">
        <v>1122</v>
      </c>
    </row>
    <row r="75" spans="1:58" s="5" customFormat="1" ht="26" x14ac:dyDescent="0.15">
      <c r="A75" s="5" t="s">
        <v>1123</v>
      </c>
      <c r="B75" s="5" t="s">
        <v>1124</v>
      </c>
      <c r="C75" s="5" t="s">
        <v>1125</v>
      </c>
      <c r="D75" s="234">
        <v>40795</v>
      </c>
      <c r="E75" s="234">
        <v>40921</v>
      </c>
      <c r="F75" s="234"/>
      <c r="G75" s="5" t="s">
        <v>469</v>
      </c>
      <c r="H75" s="5" t="s">
        <v>1126</v>
      </c>
      <c r="K75" s="5" t="s">
        <v>1126</v>
      </c>
      <c r="N75" s="5" t="s">
        <v>1127</v>
      </c>
      <c r="O75" s="5" t="s">
        <v>865</v>
      </c>
      <c r="R75" s="5" t="s">
        <v>1128</v>
      </c>
      <c r="S75" s="5" t="s">
        <v>1128</v>
      </c>
    </row>
    <row r="76" spans="1:58" s="5" customFormat="1" ht="26" x14ac:dyDescent="0.15">
      <c r="A76" s="5" t="s">
        <v>1129</v>
      </c>
      <c r="B76" s="5" t="s">
        <v>1130</v>
      </c>
      <c r="C76" s="5" t="s">
        <v>1131</v>
      </c>
      <c r="D76" s="234">
        <v>40788</v>
      </c>
      <c r="E76" s="234">
        <v>40807</v>
      </c>
      <c r="F76" s="234" t="s">
        <v>9927</v>
      </c>
      <c r="G76" s="5" t="s">
        <v>469</v>
      </c>
      <c r="H76" s="5" t="s">
        <v>899</v>
      </c>
      <c r="I76" s="5" t="s">
        <v>452</v>
      </c>
      <c r="K76" s="5" t="s">
        <v>1015</v>
      </c>
      <c r="N76" s="5" t="s">
        <v>1132</v>
      </c>
    </row>
    <row r="77" spans="1:58" s="5" customFormat="1" ht="26" x14ac:dyDescent="0.15">
      <c r="A77" s="5" t="s">
        <v>1133</v>
      </c>
      <c r="B77" s="5" t="s">
        <v>1134</v>
      </c>
      <c r="C77" s="5" t="s">
        <v>1135</v>
      </c>
      <c r="D77" s="234">
        <v>40794</v>
      </c>
      <c r="E77" s="234">
        <v>40812</v>
      </c>
      <c r="F77" s="234"/>
      <c r="G77" s="5" t="s">
        <v>469</v>
      </c>
      <c r="H77" s="5" t="s">
        <v>1003</v>
      </c>
      <c r="I77" s="5" t="s">
        <v>1028</v>
      </c>
      <c r="K77" s="5" t="s">
        <v>1136</v>
      </c>
      <c r="O77" s="5" t="s">
        <v>1005</v>
      </c>
      <c r="Y77" s="5" t="s">
        <v>1006</v>
      </c>
      <c r="AC77" s="5" t="s">
        <v>890</v>
      </c>
      <c r="AD77" s="5" t="s">
        <v>1007</v>
      </c>
    </row>
    <row r="78" spans="1:58" s="5" customFormat="1" ht="26" x14ac:dyDescent="0.15">
      <c r="A78" s="5" t="s">
        <v>1137</v>
      </c>
      <c r="B78" s="5" t="s">
        <v>1138</v>
      </c>
      <c r="C78" s="5" t="s">
        <v>1139</v>
      </c>
      <c r="D78" s="234">
        <v>41351</v>
      </c>
      <c r="E78" s="234">
        <v>41352</v>
      </c>
      <c r="F78" s="234"/>
      <c r="G78" s="5" t="s">
        <v>469</v>
      </c>
      <c r="H78" s="5" t="s">
        <v>1020</v>
      </c>
      <c r="I78" s="5" t="s">
        <v>452</v>
      </c>
      <c r="K78" s="5" t="s">
        <v>1021</v>
      </c>
      <c r="N78" s="5" t="s">
        <v>7347</v>
      </c>
      <c r="O78" s="5" t="s">
        <v>7348</v>
      </c>
      <c r="AT78" s="5" t="s">
        <v>7571</v>
      </c>
    </row>
    <row r="79" spans="1:58" s="5" customFormat="1" ht="26" x14ac:dyDescent="0.15">
      <c r="A79" s="5" t="s">
        <v>7166</v>
      </c>
      <c r="B79" s="5" t="s">
        <v>7172</v>
      </c>
      <c r="C79" s="5" t="s">
        <v>1135</v>
      </c>
      <c r="D79" s="234">
        <v>40988</v>
      </c>
      <c r="E79" s="234">
        <v>40988</v>
      </c>
      <c r="F79" s="234"/>
      <c r="G79" s="5" t="s">
        <v>469</v>
      </c>
      <c r="H79" s="5" t="s">
        <v>1003</v>
      </c>
      <c r="I79" s="5" t="s">
        <v>1028</v>
      </c>
      <c r="K79" s="5" t="s">
        <v>7167</v>
      </c>
      <c r="O79" s="5" t="s">
        <v>7168</v>
      </c>
      <c r="Y79" s="5" t="s">
        <v>7169</v>
      </c>
      <c r="AC79" s="5" t="s">
        <v>7170</v>
      </c>
      <c r="AD79" s="5" t="s">
        <v>7171</v>
      </c>
    </row>
    <row r="80" spans="1:58" s="5" customFormat="1" ht="39" x14ac:dyDescent="0.15">
      <c r="A80" s="5" t="s">
        <v>1140</v>
      </c>
      <c r="B80" s="5" t="s">
        <v>1141</v>
      </c>
      <c r="C80" s="5" t="s">
        <v>1142</v>
      </c>
      <c r="D80" s="234">
        <v>40794</v>
      </c>
      <c r="E80" s="234">
        <v>40808</v>
      </c>
      <c r="F80" s="234"/>
      <c r="G80" s="5" t="s">
        <v>469</v>
      </c>
      <c r="J80" s="5" t="s">
        <v>1112</v>
      </c>
      <c r="K80" s="5" t="s">
        <v>1143</v>
      </c>
      <c r="O80" s="5" t="s">
        <v>1144</v>
      </c>
      <c r="BC80" s="5" t="s">
        <v>1145</v>
      </c>
      <c r="BD80" s="5" t="s">
        <v>1146</v>
      </c>
      <c r="BE80" s="5" t="s">
        <v>1147</v>
      </c>
    </row>
    <row r="81" spans="1:62" s="5" customFormat="1" ht="26" x14ac:dyDescent="0.15">
      <c r="A81" s="5" t="s">
        <v>1148</v>
      </c>
      <c r="B81" s="5" t="s">
        <v>1149</v>
      </c>
      <c r="C81" s="5" t="s">
        <v>1139</v>
      </c>
      <c r="D81" s="234">
        <v>41351</v>
      </c>
      <c r="E81" s="234">
        <v>41352</v>
      </c>
      <c r="F81" s="234"/>
      <c r="G81" s="5" t="s">
        <v>469</v>
      </c>
      <c r="H81" s="5" t="s">
        <v>589</v>
      </c>
      <c r="I81" s="5" t="s">
        <v>452</v>
      </c>
      <c r="K81" s="5" t="s">
        <v>1107</v>
      </c>
      <c r="N81" s="5" t="s">
        <v>7347</v>
      </c>
      <c r="O81" s="5" t="s">
        <v>9191</v>
      </c>
      <c r="AT81" s="5" t="s">
        <v>7571</v>
      </c>
    </row>
    <row r="82" spans="1:62" s="5" customFormat="1" ht="39" x14ac:dyDescent="0.15">
      <c r="A82" s="5" t="s">
        <v>1150</v>
      </c>
      <c r="B82" s="5" t="s">
        <v>1151</v>
      </c>
      <c r="C82" s="5" t="s">
        <v>1152</v>
      </c>
      <c r="D82" s="234">
        <v>40786</v>
      </c>
      <c r="E82" s="234">
        <v>40808</v>
      </c>
      <c r="F82" s="234"/>
      <c r="G82" s="5" t="s">
        <v>469</v>
      </c>
      <c r="H82" s="5" t="s">
        <v>589</v>
      </c>
      <c r="I82" s="5" t="s">
        <v>452</v>
      </c>
      <c r="K82" s="5" t="s">
        <v>1153</v>
      </c>
      <c r="N82" s="5" t="s">
        <v>812</v>
      </c>
      <c r="AX82" s="5" t="s">
        <v>517</v>
      </c>
    </row>
    <row r="83" spans="1:62" s="5" customFormat="1" ht="39" x14ac:dyDescent="0.15">
      <c r="A83" s="5" t="s">
        <v>1154</v>
      </c>
      <c r="B83" s="5" t="s">
        <v>1155</v>
      </c>
      <c r="C83" s="5" t="s">
        <v>862</v>
      </c>
      <c r="D83" s="234">
        <v>40785</v>
      </c>
      <c r="E83" s="234">
        <v>41817</v>
      </c>
      <c r="F83" s="234" t="s">
        <v>12076</v>
      </c>
      <c r="G83" s="5" t="s">
        <v>469</v>
      </c>
      <c r="J83" s="5" t="s">
        <v>12155</v>
      </c>
      <c r="K83" s="5" t="s">
        <v>12156</v>
      </c>
      <c r="O83" s="5" t="s">
        <v>1101</v>
      </c>
      <c r="BC83" s="5" t="s">
        <v>565</v>
      </c>
      <c r="BF83" s="5" t="s">
        <v>566</v>
      </c>
      <c r="BI83" s="5" t="s">
        <v>1156</v>
      </c>
    </row>
    <row r="84" spans="1:62" s="5" customFormat="1" ht="39" x14ac:dyDescent="0.15">
      <c r="A84" s="5" t="s">
        <v>4649</v>
      </c>
      <c r="B84" s="5" t="s">
        <v>4650</v>
      </c>
      <c r="C84" s="5" t="s">
        <v>4654</v>
      </c>
      <c r="D84" s="234">
        <v>40894</v>
      </c>
      <c r="E84" s="234">
        <v>42828</v>
      </c>
      <c r="F84" s="234" t="s">
        <v>11854</v>
      </c>
      <c r="G84" s="5" t="s">
        <v>469</v>
      </c>
      <c r="H84" s="5" t="s">
        <v>589</v>
      </c>
      <c r="I84" s="5" t="s">
        <v>4652</v>
      </c>
      <c r="K84" s="5" t="s">
        <v>1107</v>
      </c>
      <c r="N84" s="5" t="s">
        <v>1022</v>
      </c>
      <c r="O84" s="5" t="s">
        <v>4653</v>
      </c>
      <c r="AT84" s="5" t="s">
        <v>17140</v>
      </c>
    </row>
    <row r="85" spans="1:62" s="5" customFormat="1" ht="52" x14ac:dyDescent="0.15">
      <c r="A85" s="5" t="s">
        <v>1222</v>
      </c>
      <c r="B85" s="5" t="s">
        <v>1223</v>
      </c>
      <c r="C85" s="5" t="s">
        <v>811</v>
      </c>
      <c r="D85" s="234">
        <v>40856</v>
      </c>
      <c r="E85" s="234">
        <v>40856</v>
      </c>
      <c r="F85" s="234"/>
      <c r="H85" s="5" t="s">
        <v>589</v>
      </c>
      <c r="I85" s="5" t="s">
        <v>452</v>
      </c>
      <c r="K85" s="5" t="s">
        <v>671</v>
      </c>
      <c r="N85" s="5" t="s">
        <v>812</v>
      </c>
      <c r="AX85" s="5" t="s">
        <v>517</v>
      </c>
    </row>
    <row r="86" spans="1:62" s="5" customFormat="1" ht="39" x14ac:dyDescent="0.15">
      <c r="A86" s="5" t="s">
        <v>1157</v>
      </c>
      <c r="B86" s="5" t="s">
        <v>867</v>
      </c>
      <c r="C86" s="5" t="s">
        <v>868</v>
      </c>
      <c r="D86" s="234">
        <v>40794</v>
      </c>
      <c r="E86" s="234">
        <v>40808</v>
      </c>
      <c r="F86" s="234"/>
      <c r="G86" s="5" t="s">
        <v>469</v>
      </c>
      <c r="H86" s="5" t="s">
        <v>869</v>
      </c>
      <c r="I86" s="5" t="s">
        <v>452</v>
      </c>
      <c r="K86" s="5" t="s">
        <v>870</v>
      </c>
      <c r="N86" s="5" t="s">
        <v>871</v>
      </c>
      <c r="O86" s="5" t="s">
        <v>872</v>
      </c>
    </row>
    <row r="87" spans="1:62" s="5" customFormat="1" ht="26" x14ac:dyDescent="0.15">
      <c r="A87" s="5" t="s">
        <v>1158</v>
      </c>
      <c r="B87" s="5" t="s">
        <v>1159</v>
      </c>
      <c r="C87" s="5" t="s">
        <v>1135</v>
      </c>
      <c r="D87" s="234">
        <v>40794</v>
      </c>
      <c r="E87" s="234">
        <v>40812</v>
      </c>
      <c r="F87" s="234"/>
      <c r="G87" s="5" t="s">
        <v>469</v>
      </c>
      <c r="H87" s="5" t="s">
        <v>1003</v>
      </c>
      <c r="I87" s="5" t="s">
        <v>1028</v>
      </c>
      <c r="K87" s="5" t="s">
        <v>817</v>
      </c>
      <c r="O87" s="5" t="s">
        <v>1005</v>
      </c>
      <c r="Y87" s="5" t="s">
        <v>1006</v>
      </c>
      <c r="AC87" s="5" t="s">
        <v>890</v>
      </c>
      <c r="AD87" s="5" t="s">
        <v>1007</v>
      </c>
    </row>
    <row r="88" spans="1:62" s="5" customFormat="1" ht="26" x14ac:dyDescent="0.15">
      <c r="A88" s="5" t="s">
        <v>1218</v>
      </c>
      <c r="B88" s="5" t="s">
        <v>1219</v>
      </c>
      <c r="C88" s="5" t="s">
        <v>1135</v>
      </c>
      <c r="D88" s="234">
        <v>40854</v>
      </c>
      <c r="E88" s="234"/>
      <c r="F88" s="234"/>
      <c r="G88" s="5" t="s">
        <v>469</v>
      </c>
      <c r="H88" s="5" t="s">
        <v>1003</v>
      </c>
      <c r="I88" s="5" t="s">
        <v>1004</v>
      </c>
      <c r="K88" s="5" t="s">
        <v>1220</v>
      </c>
      <c r="O88" s="5" t="s">
        <v>1005</v>
      </c>
      <c r="Y88" s="5" t="s">
        <v>1006</v>
      </c>
      <c r="AC88" s="5" t="s">
        <v>1221</v>
      </c>
      <c r="AD88" s="5" t="s">
        <v>1007</v>
      </c>
    </row>
    <row r="89" spans="1:62" s="5" customFormat="1" ht="26" x14ac:dyDescent="0.15">
      <c r="A89" s="5" t="s">
        <v>1160</v>
      </c>
      <c r="B89" s="5" t="s">
        <v>1161</v>
      </c>
      <c r="C89" s="5" t="s">
        <v>1162</v>
      </c>
      <c r="D89" s="234">
        <v>40794</v>
      </c>
      <c r="E89" s="234">
        <v>40807</v>
      </c>
      <c r="F89" s="234"/>
      <c r="H89" s="5" t="s">
        <v>589</v>
      </c>
      <c r="I89" s="5" t="s">
        <v>452</v>
      </c>
      <c r="K89" s="5" t="s">
        <v>1163</v>
      </c>
      <c r="N89" s="5" t="s">
        <v>1164</v>
      </c>
      <c r="O89" s="5" t="s">
        <v>1165</v>
      </c>
    </row>
    <row r="90" spans="1:62" s="5" customFormat="1" ht="26" x14ac:dyDescent="0.15">
      <c r="A90" s="5" t="s">
        <v>7124</v>
      </c>
      <c r="B90" s="5" t="s">
        <v>7125</v>
      </c>
      <c r="C90" s="5" t="s">
        <v>7129</v>
      </c>
      <c r="D90" s="234">
        <v>40988</v>
      </c>
      <c r="E90" s="234">
        <v>40988</v>
      </c>
      <c r="F90" s="234"/>
      <c r="G90" s="5" t="s">
        <v>469</v>
      </c>
      <c r="H90" s="5" t="s">
        <v>816</v>
      </c>
      <c r="I90" s="5" t="s">
        <v>452</v>
      </c>
      <c r="K90" s="5" t="s">
        <v>1220</v>
      </c>
      <c r="O90" s="5" t="s">
        <v>7126</v>
      </c>
      <c r="Y90" s="5" t="s">
        <v>7127</v>
      </c>
      <c r="Z90" s="5" t="s">
        <v>7128</v>
      </c>
    </row>
    <row r="91" spans="1:62" s="5" customFormat="1" ht="26" x14ac:dyDescent="0.15">
      <c r="A91" s="5" t="s">
        <v>3394</v>
      </c>
      <c r="B91" s="5" t="s">
        <v>3395</v>
      </c>
      <c r="C91" s="5" t="s">
        <v>1135</v>
      </c>
      <c r="D91" s="234"/>
      <c r="E91" s="234"/>
      <c r="F91" s="234"/>
      <c r="G91" s="5" t="s">
        <v>469</v>
      </c>
      <c r="H91" s="5" t="s">
        <v>1003</v>
      </c>
      <c r="I91" s="5" t="s">
        <v>1004</v>
      </c>
      <c r="K91" s="5" t="s">
        <v>3144</v>
      </c>
      <c r="O91" s="5" t="s">
        <v>1005</v>
      </c>
      <c r="Y91" s="5" t="s">
        <v>1006</v>
      </c>
      <c r="AC91" s="5" t="s">
        <v>1221</v>
      </c>
      <c r="AD91" s="5" t="s">
        <v>1007</v>
      </c>
    </row>
    <row r="92" spans="1:62" s="5" customFormat="1" ht="26" x14ac:dyDescent="0.15">
      <c r="A92" s="5" t="s">
        <v>1166</v>
      </c>
      <c r="B92" s="5" t="s">
        <v>1167</v>
      </c>
      <c r="C92" s="5" t="s">
        <v>1168</v>
      </c>
      <c r="D92" s="234">
        <v>40788</v>
      </c>
      <c r="E92" s="234">
        <v>40808</v>
      </c>
      <c r="F92" s="234"/>
      <c r="H92" s="5" t="s">
        <v>589</v>
      </c>
      <c r="I92" s="5" t="s">
        <v>918</v>
      </c>
      <c r="K92" s="5" t="s">
        <v>829</v>
      </c>
      <c r="N92" s="5" t="s">
        <v>830</v>
      </c>
      <c r="O92" s="5" t="s">
        <v>919</v>
      </c>
      <c r="AV92" s="5" t="s">
        <v>920</v>
      </c>
      <c r="BJ92" s="5" t="s">
        <v>1169</v>
      </c>
    </row>
    <row r="93" spans="1:62" s="5" customFormat="1" ht="26" x14ac:dyDescent="0.15">
      <c r="A93" s="5" t="s">
        <v>1170</v>
      </c>
      <c r="B93" s="5" t="s">
        <v>1171</v>
      </c>
      <c r="C93" s="5" t="s">
        <v>1172</v>
      </c>
      <c r="D93" s="234">
        <v>40795</v>
      </c>
      <c r="E93" s="234">
        <v>40808</v>
      </c>
      <c r="F93" s="234"/>
      <c r="H93" s="5" t="s">
        <v>589</v>
      </c>
      <c r="I93" s="5" t="s">
        <v>1173</v>
      </c>
      <c r="K93" s="5" t="s">
        <v>574</v>
      </c>
      <c r="N93" s="5" t="s">
        <v>1174</v>
      </c>
      <c r="O93" s="5" t="s">
        <v>926</v>
      </c>
      <c r="BJ93" s="5" t="s">
        <v>1175</v>
      </c>
    </row>
    <row r="94" spans="1:62" s="5" customFormat="1" ht="52" x14ac:dyDescent="0.15">
      <c r="A94" s="5" t="s">
        <v>1176</v>
      </c>
      <c r="B94" s="5" t="s">
        <v>18646</v>
      </c>
      <c r="C94" s="5" t="s">
        <v>1177</v>
      </c>
      <c r="D94" s="234">
        <v>40788</v>
      </c>
      <c r="E94" s="234">
        <v>43250</v>
      </c>
      <c r="F94" s="234" t="s">
        <v>18645</v>
      </c>
      <c r="I94" s="5" t="s">
        <v>452</v>
      </c>
      <c r="O94" s="5" t="s">
        <v>1035</v>
      </c>
      <c r="AG94" s="5" t="s">
        <v>17459</v>
      </c>
      <c r="AI94" s="5" t="s">
        <v>8399</v>
      </c>
      <c r="AJ94" s="5" t="s">
        <v>17460</v>
      </c>
      <c r="AL94" s="5" t="s">
        <v>8405</v>
      </c>
      <c r="AM94" s="493" t="s">
        <v>8406</v>
      </c>
      <c r="AN94" s="493" t="s">
        <v>8401</v>
      </c>
      <c r="AO94" s="493"/>
    </row>
    <row r="95" spans="1:62" s="5" customFormat="1" ht="26" x14ac:dyDescent="0.15">
      <c r="A95" s="5" t="s">
        <v>1178</v>
      </c>
      <c r="B95" s="5" t="s">
        <v>1179</v>
      </c>
      <c r="C95" s="5" t="s">
        <v>1180</v>
      </c>
      <c r="D95" s="234">
        <v>40793</v>
      </c>
      <c r="E95" s="234">
        <v>40807</v>
      </c>
      <c r="F95" s="234"/>
      <c r="H95" s="5" t="s">
        <v>578</v>
      </c>
      <c r="I95" s="5" t="s">
        <v>1181</v>
      </c>
      <c r="K95" s="5" t="s">
        <v>1182</v>
      </c>
      <c r="N95" s="5" t="s">
        <v>1183</v>
      </c>
      <c r="O95" s="5" t="s">
        <v>1184</v>
      </c>
    </row>
    <row r="96" spans="1:62" s="5" customFormat="1" ht="26" x14ac:dyDescent="0.15">
      <c r="A96" s="5" t="s">
        <v>1185</v>
      </c>
      <c r="B96" s="5" t="s">
        <v>1186</v>
      </c>
      <c r="C96" s="5" t="s">
        <v>1187</v>
      </c>
      <c r="D96" s="234">
        <v>40795</v>
      </c>
      <c r="E96" s="234">
        <v>40808</v>
      </c>
      <c r="F96" s="234"/>
      <c r="H96" s="5" t="s">
        <v>1188</v>
      </c>
      <c r="I96" s="5" t="s">
        <v>452</v>
      </c>
      <c r="K96" s="5" t="s">
        <v>1189</v>
      </c>
      <c r="N96" s="5" t="s">
        <v>1190</v>
      </c>
      <c r="O96" s="5" t="s">
        <v>1191</v>
      </c>
    </row>
    <row r="97" spans="1:62" s="5" customFormat="1" ht="26" x14ac:dyDescent="0.15">
      <c r="A97" s="5" t="s">
        <v>1192</v>
      </c>
      <c r="B97" s="5" t="s">
        <v>1193</v>
      </c>
      <c r="C97" s="5" t="s">
        <v>1194</v>
      </c>
      <c r="D97" s="234">
        <v>40795</v>
      </c>
      <c r="E97" s="234">
        <v>40808</v>
      </c>
      <c r="F97" s="234"/>
      <c r="H97" s="5" t="s">
        <v>931</v>
      </c>
      <c r="I97" s="5" t="s">
        <v>932</v>
      </c>
      <c r="K97" s="5" t="s">
        <v>933</v>
      </c>
      <c r="O97" s="5" t="s">
        <v>934</v>
      </c>
      <c r="P97" s="5" t="s">
        <v>1195</v>
      </c>
    </row>
    <row r="98" spans="1:62" s="5" customFormat="1" ht="26" x14ac:dyDescent="0.15">
      <c r="A98" s="5" t="s">
        <v>1196</v>
      </c>
      <c r="B98" s="5" t="s">
        <v>17141</v>
      </c>
      <c r="C98" s="5" t="s">
        <v>1197</v>
      </c>
      <c r="D98" s="234">
        <v>40786</v>
      </c>
      <c r="E98" s="234">
        <v>42828</v>
      </c>
      <c r="F98" s="234" t="s">
        <v>11854</v>
      </c>
      <c r="G98" s="5" t="s">
        <v>469</v>
      </c>
      <c r="H98" s="5" t="s">
        <v>589</v>
      </c>
      <c r="I98" s="5" t="s">
        <v>452</v>
      </c>
      <c r="K98" s="5" t="s">
        <v>1107</v>
      </c>
      <c r="N98" s="5" t="s">
        <v>1022</v>
      </c>
      <c r="O98" s="5" t="s">
        <v>1023</v>
      </c>
      <c r="AT98" s="5" t="s">
        <v>17142</v>
      </c>
    </row>
    <row r="99" spans="1:62" s="5" customFormat="1" ht="26" x14ac:dyDescent="0.15">
      <c r="A99" s="5" t="s">
        <v>1198</v>
      </c>
      <c r="B99" s="5" t="s">
        <v>1199</v>
      </c>
      <c r="C99" s="5" t="s">
        <v>1200</v>
      </c>
      <c r="D99" s="234">
        <v>41355</v>
      </c>
      <c r="E99" s="234">
        <v>41355</v>
      </c>
      <c r="F99" s="234"/>
      <c r="G99" s="5" t="s">
        <v>469</v>
      </c>
      <c r="H99" s="5" t="s">
        <v>1020</v>
      </c>
      <c r="I99" s="5" t="s">
        <v>452</v>
      </c>
      <c r="K99" s="5" t="s">
        <v>1021</v>
      </c>
      <c r="N99" s="5" t="s">
        <v>7347</v>
      </c>
      <c r="O99" s="5" t="s">
        <v>7348</v>
      </c>
      <c r="AT99" s="5" t="s">
        <v>1201</v>
      </c>
    </row>
    <row r="100" spans="1:62" s="5" customFormat="1" ht="13" x14ac:dyDescent="0.15">
      <c r="A100" s="5" t="s">
        <v>6450</v>
      </c>
      <c r="B100" s="5" t="s">
        <v>6451</v>
      </c>
      <c r="C100" s="5" t="s">
        <v>6455</v>
      </c>
      <c r="D100" s="234">
        <v>40973</v>
      </c>
      <c r="E100" s="234">
        <v>40977</v>
      </c>
      <c r="F100" s="234"/>
      <c r="G100" s="5" t="s">
        <v>469</v>
      </c>
      <c r="H100" s="5" t="s">
        <v>589</v>
      </c>
      <c r="I100" s="5" t="s">
        <v>452</v>
      </c>
      <c r="K100" s="5" t="s">
        <v>671</v>
      </c>
      <c r="N100" s="5" t="s">
        <v>6452</v>
      </c>
      <c r="Q100" s="5" t="s">
        <v>6453</v>
      </c>
    </row>
    <row r="101" spans="1:62" s="5" customFormat="1" ht="39" x14ac:dyDescent="0.15">
      <c r="A101" s="5" t="s">
        <v>1202</v>
      </c>
      <c r="B101" s="5" t="s">
        <v>8958</v>
      </c>
      <c r="C101" s="5" t="s">
        <v>1203</v>
      </c>
      <c r="D101" s="234">
        <v>41351</v>
      </c>
      <c r="E101" s="234">
        <v>41352</v>
      </c>
      <c r="F101" s="234"/>
      <c r="G101" s="5" t="s">
        <v>469</v>
      </c>
      <c r="H101" s="5" t="s">
        <v>1020</v>
      </c>
      <c r="I101" s="5" t="s">
        <v>452</v>
      </c>
      <c r="K101" s="5" t="s">
        <v>1032</v>
      </c>
      <c r="N101" s="5" t="s">
        <v>7347</v>
      </c>
      <c r="O101" s="5" t="s">
        <v>7348</v>
      </c>
      <c r="AT101" s="5" t="s">
        <v>9197</v>
      </c>
    </row>
    <row r="102" spans="1:62" s="5" customFormat="1" ht="52" x14ac:dyDescent="0.15">
      <c r="A102" s="5" t="s">
        <v>1204</v>
      </c>
      <c r="B102" s="5" t="s">
        <v>1205</v>
      </c>
      <c r="C102" s="5" t="s">
        <v>1206</v>
      </c>
      <c r="D102" s="234">
        <v>40794</v>
      </c>
      <c r="E102" s="234">
        <v>40807</v>
      </c>
      <c r="F102" s="234"/>
      <c r="H102" s="5" t="s">
        <v>1207</v>
      </c>
      <c r="I102" s="5" t="s">
        <v>1208</v>
      </c>
      <c r="K102" s="5" t="s">
        <v>1209</v>
      </c>
      <c r="N102" s="5" t="s">
        <v>1210</v>
      </c>
    </row>
    <row r="103" spans="1:62" s="5" customFormat="1" ht="39" x14ac:dyDescent="0.15">
      <c r="A103" s="5" t="s">
        <v>1211</v>
      </c>
      <c r="B103" s="5" t="s">
        <v>10093</v>
      </c>
      <c r="C103" s="5" t="s">
        <v>10094</v>
      </c>
      <c r="D103" s="234">
        <v>40795</v>
      </c>
      <c r="E103" s="234">
        <v>40807</v>
      </c>
      <c r="F103" s="234"/>
      <c r="H103" s="5" t="s">
        <v>589</v>
      </c>
      <c r="I103" s="5" t="s">
        <v>452</v>
      </c>
      <c r="K103" s="5" t="s">
        <v>469</v>
      </c>
      <c r="T103" s="5" t="s">
        <v>1212</v>
      </c>
    </row>
    <row r="104" spans="1:62" s="5" customFormat="1" ht="39" x14ac:dyDescent="0.15">
      <c r="A104" s="5" t="s">
        <v>1213</v>
      </c>
      <c r="B104" s="5" t="s">
        <v>1214</v>
      </c>
      <c r="C104" s="5" t="s">
        <v>1215</v>
      </c>
      <c r="D104" s="234">
        <v>40785</v>
      </c>
      <c r="E104" s="234">
        <v>40807</v>
      </c>
      <c r="F104" s="234"/>
      <c r="G104" s="5" t="s">
        <v>469</v>
      </c>
      <c r="H104" s="5" t="s">
        <v>589</v>
      </c>
      <c r="I104" s="5" t="s">
        <v>1216</v>
      </c>
      <c r="K104" s="5" t="s">
        <v>469</v>
      </c>
      <c r="BJ104" s="5" t="s">
        <v>1217</v>
      </c>
    </row>
    <row r="105" spans="1:62" s="5" customFormat="1" ht="26" x14ac:dyDescent="0.15">
      <c r="A105" s="5" t="s">
        <v>7344</v>
      </c>
      <c r="B105" s="5" t="s">
        <v>7345</v>
      </c>
      <c r="C105" s="5" t="s">
        <v>7349</v>
      </c>
      <c r="D105" s="234">
        <v>41036</v>
      </c>
      <c r="E105" s="234">
        <v>41036</v>
      </c>
      <c r="F105" s="234"/>
      <c r="H105" s="5" t="s">
        <v>1020</v>
      </c>
      <c r="I105" s="5" t="s">
        <v>987</v>
      </c>
      <c r="K105" s="5" t="s">
        <v>1032</v>
      </c>
      <c r="N105" s="5" t="s">
        <v>7347</v>
      </c>
      <c r="O105" s="5" t="s">
        <v>7348</v>
      </c>
      <c r="AT105" s="5" t="s">
        <v>7346</v>
      </c>
    </row>
    <row r="106" spans="1:62" s="5" customFormat="1" ht="26" x14ac:dyDescent="0.15">
      <c r="A106" s="5" t="s">
        <v>7537</v>
      </c>
      <c r="B106" s="5" t="s">
        <v>7172</v>
      </c>
      <c r="C106" s="5" t="s">
        <v>1135</v>
      </c>
      <c r="D106" s="234">
        <v>41064</v>
      </c>
      <c r="E106" s="234">
        <v>41064</v>
      </c>
      <c r="F106" s="234" t="s">
        <v>9927</v>
      </c>
      <c r="G106" s="5" t="s">
        <v>469</v>
      </c>
      <c r="H106" s="5" t="s">
        <v>1003</v>
      </c>
      <c r="I106" s="5" t="s">
        <v>1028</v>
      </c>
      <c r="K106" s="5" t="s">
        <v>7167</v>
      </c>
      <c r="O106" s="5" t="s">
        <v>7168</v>
      </c>
      <c r="Y106" s="5" t="s">
        <v>7169</v>
      </c>
      <c r="AC106" s="5" t="s">
        <v>7170</v>
      </c>
      <c r="AD106" s="5" t="s">
        <v>7171</v>
      </c>
    </row>
    <row r="107" spans="1:62" s="5" customFormat="1" ht="26" x14ac:dyDescent="0.15">
      <c r="A107" s="5" t="s">
        <v>7585</v>
      </c>
      <c r="B107" s="5" t="s">
        <v>7586</v>
      </c>
      <c r="C107" s="5" t="s">
        <v>8968</v>
      </c>
      <c r="D107" s="234">
        <v>41047</v>
      </c>
      <c r="E107" s="234">
        <v>41080</v>
      </c>
      <c r="F107" s="234"/>
      <c r="G107" s="5" t="s">
        <v>469</v>
      </c>
      <c r="H107" s="5" t="s">
        <v>589</v>
      </c>
      <c r="I107" s="5" t="s">
        <v>987</v>
      </c>
      <c r="K107" s="5" t="s">
        <v>1077</v>
      </c>
      <c r="N107" s="5" t="s">
        <v>7587</v>
      </c>
      <c r="O107" s="5" t="s">
        <v>7592</v>
      </c>
      <c r="Y107" s="5" t="s">
        <v>7589</v>
      </c>
      <c r="AC107" s="5" t="s">
        <v>7590</v>
      </c>
      <c r="AD107" s="5" t="s">
        <v>7591</v>
      </c>
      <c r="BA107" s="5" t="s">
        <v>7588</v>
      </c>
    </row>
    <row r="108" spans="1:62" s="5" customFormat="1" ht="26" x14ac:dyDescent="0.15">
      <c r="A108" s="5" t="s">
        <v>7641</v>
      </c>
      <c r="B108" s="5" t="s">
        <v>7642</v>
      </c>
      <c r="C108" s="5" t="s">
        <v>9632</v>
      </c>
      <c r="D108" s="234">
        <v>41409</v>
      </c>
      <c r="E108" s="234">
        <v>41409</v>
      </c>
      <c r="F108" s="234"/>
      <c r="G108" s="5" t="s">
        <v>469</v>
      </c>
      <c r="H108" s="5" t="s">
        <v>589</v>
      </c>
      <c r="I108" s="5" t="s">
        <v>452</v>
      </c>
      <c r="K108" s="5" t="s">
        <v>961</v>
      </c>
      <c r="N108" s="5" t="s">
        <v>962</v>
      </c>
      <c r="O108" s="5" t="s">
        <v>7640</v>
      </c>
      <c r="AQ108" s="5" t="s">
        <v>7639</v>
      </c>
    </row>
    <row r="109" spans="1:62" s="5" customFormat="1" ht="26" x14ac:dyDescent="0.15">
      <c r="A109" s="5" t="s">
        <v>7745</v>
      </c>
      <c r="B109" s="5" t="s">
        <v>7746</v>
      </c>
      <c r="C109" s="5" t="s">
        <v>1135</v>
      </c>
      <c r="D109" s="234"/>
      <c r="E109" s="234"/>
      <c r="F109" s="234"/>
      <c r="G109" s="5" t="s">
        <v>469</v>
      </c>
      <c r="H109" s="5" t="s">
        <v>1003</v>
      </c>
      <c r="I109" s="5" t="s">
        <v>1004</v>
      </c>
      <c r="K109" s="5" t="s">
        <v>3144</v>
      </c>
      <c r="O109" s="5" t="s">
        <v>7747</v>
      </c>
      <c r="Y109" s="5" t="s">
        <v>7748</v>
      </c>
      <c r="AC109" s="5" t="s">
        <v>7749</v>
      </c>
      <c r="AD109" s="5" t="s">
        <v>7750</v>
      </c>
    </row>
    <row r="110" spans="1:62" s="5" customFormat="1" ht="26" x14ac:dyDescent="0.15">
      <c r="A110" s="5" t="s">
        <v>7830</v>
      </c>
      <c r="B110" s="5" t="s">
        <v>7831</v>
      </c>
      <c r="C110" s="5" t="s">
        <v>7833</v>
      </c>
      <c r="D110" s="234">
        <v>41103</v>
      </c>
      <c r="E110" s="234">
        <v>41103</v>
      </c>
      <c r="F110" s="234"/>
      <c r="G110" s="5" t="s">
        <v>469</v>
      </c>
      <c r="H110" s="5" t="s">
        <v>589</v>
      </c>
      <c r="I110" s="5" t="s">
        <v>590</v>
      </c>
      <c r="K110" s="5" t="s">
        <v>469</v>
      </c>
      <c r="BJ110" s="5" t="s">
        <v>7832</v>
      </c>
    </row>
    <row r="111" spans="1:62" s="5" customFormat="1" ht="26" x14ac:dyDescent="0.15">
      <c r="A111" s="5" t="s">
        <v>8090</v>
      </c>
      <c r="B111" s="5" t="s">
        <v>7852</v>
      </c>
      <c r="C111" s="5" t="s">
        <v>9277</v>
      </c>
      <c r="D111" s="234">
        <v>41368</v>
      </c>
      <c r="E111" s="234">
        <v>42774</v>
      </c>
      <c r="F111" s="234" t="s">
        <v>12076</v>
      </c>
      <c r="G111" s="5" t="s">
        <v>469</v>
      </c>
      <c r="H111" s="5" t="s">
        <v>8091</v>
      </c>
      <c r="I111" s="5" t="s">
        <v>452</v>
      </c>
      <c r="K111" s="5" t="s">
        <v>9276</v>
      </c>
      <c r="N111" s="5" t="s">
        <v>7854</v>
      </c>
      <c r="O111" s="5" t="s">
        <v>7853</v>
      </c>
      <c r="AV111" s="5" t="s">
        <v>16884</v>
      </c>
      <c r="BJ111" s="5" t="s">
        <v>16885</v>
      </c>
    </row>
    <row r="112" spans="1:62" s="5" customFormat="1" ht="26" x14ac:dyDescent="0.15">
      <c r="A112" s="5" t="s">
        <v>7946</v>
      </c>
      <c r="B112" s="5" t="s">
        <v>7947</v>
      </c>
      <c r="C112" s="5" t="s">
        <v>1027</v>
      </c>
      <c r="D112" s="234">
        <v>41169</v>
      </c>
      <c r="E112" s="234">
        <v>41172</v>
      </c>
      <c r="F112" s="234"/>
      <c r="G112" s="5" t="s">
        <v>469</v>
      </c>
      <c r="H112" s="5" t="s">
        <v>1003</v>
      </c>
      <c r="I112" s="5" t="s">
        <v>1004</v>
      </c>
      <c r="K112" s="5" t="s">
        <v>469</v>
      </c>
      <c r="O112" s="5" t="s">
        <v>7948</v>
      </c>
      <c r="Y112" s="5" t="s">
        <v>7949</v>
      </c>
      <c r="AC112" s="5" t="s">
        <v>7950</v>
      </c>
      <c r="AD112" s="5" t="s">
        <v>7951</v>
      </c>
    </row>
    <row r="113" spans="1:73" s="5" customFormat="1" ht="26" x14ac:dyDescent="0.15">
      <c r="A113" s="5" t="s">
        <v>8067</v>
      </c>
      <c r="B113" s="5" t="s">
        <v>8068</v>
      </c>
      <c r="C113" s="5" t="s">
        <v>8073</v>
      </c>
      <c r="D113" s="234">
        <v>41351</v>
      </c>
      <c r="E113" s="234">
        <v>41352</v>
      </c>
      <c r="F113" s="234"/>
      <c r="G113" s="5" t="s">
        <v>469</v>
      </c>
      <c r="H113" s="5" t="s">
        <v>589</v>
      </c>
      <c r="I113" s="5" t="s">
        <v>5125</v>
      </c>
      <c r="K113" s="5" t="s">
        <v>5468</v>
      </c>
      <c r="O113" s="5" t="s">
        <v>9191</v>
      </c>
      <c r="AT113" s="5" t="s">
        <v>9192</v>
      </c>
    </row>
    <row r="114" spans="1:73" s="5" customFormat="1" ht="26" x14ac:dyDescent="0.15">
      <c r="A114" s="5" t="s">
        <v>8074</v>
      </c>
      <c r="B114" s="5" t="s">
        <v>8075</v>
      </c>
      <c r="C114" s="5" t="s">
        <v>8073</v>
      </c>
      <c r="D114" s="234">
        <v>41351</v>
      </c>
      <c r="E114" s="234">
        <v>41352</v>
      </c>
      <c r="F114" s="234"/>
      <c r="G114" s="5" t="s">
        <v>469</v>
      </c>
      <c r="H114" s="5" t="s">
        <v>589</v>
      </c>
      <c r="I114" s="5" t="s">
        <v>5125</v>
      </c>
      <c r="K114" s="5" t="s">
        <v>4174</v>
      </c>
      <c r="O114" s="5" t="s">
        <v>9191</v>
      </c>
      <c r="AT114" s="5" t="s">
        <v>9192</v>
      </c>
    </row>
    <row r="115" spans="1:73" s="5" customFormat="1" ht="78" x14ac:dyDescent="0.15">
      <c r="A115" s="5" t="s">
        <v>8260</v>
      </c>
      <c r="B115" s="5" t="s">
        <v>6950</v>
      </c>
      <c r="C115" s="5" t="s">
        <v>6964</v>
      </c>
      <c r="D115" s="234">
        <v>41220</v>
      </c>
      <c r="E115" s="234">
        <v>41225</v>
      </c>
      <c r="F115" s="234"/>
      <c r="H115" s="5" t="s">
        <v>13058</v>
      </c>
      <c r="K115" s="5" t="s">
        <v>6960</v>
      </c>
      <c r="O115" s="5" t="s">
        <v>6961</v>
      </c>
      <c r="BC115" s="5" t="s">
        <v>6963</v>
      </c>
      <c r="BF115" s="5" t="s">
        <v>6962</v>
      </c>
      <c r="BO115" s="5" t="s">
        <v>6952</v>
      </c>
      <c r="BP115" s="5" t="s">
        <v>6956</v>
      </c>
      <c r="BQ115" s="5" t="s">
        <v>6958</v>
      </c>
      <c r="BR115" s="5" t="s">
        <v>6959</v>
      </c>
    </row>
    <row r="116" spans="1:73" s="5" customFormat="1" ht="26" x14ac:dyDescent="0.15">
      <c r="A116" s="5" t="s">
        <v>8419</v>
      </c>
      <c r="B116" s="5" t="s">
        <v>8418</v>
      </c>
      <c r="C116" s="5" t="s">
        <v>8423</v>
      </c>
      <c r="D116" s="234">
        <v>41351</v>
      </c>
      <c r="E116" s="234">
        <v>42802</v>
      </c>
      <c r="F116" s="234"/>
      <c r="G116" s="5" t="s">
        <v>469</v>
      </c>
      <c r="H116" s="5" t="s">
        <v>8091</v>
      </c>
      <c r="I116" s="5" t="s">
        <v>918</v>
      </c>
      <c r="K116" s="5" t="s">
        <v>8420</v>
      </c>
      <c r="N116" s="5" t="s">
        <v>8422</v>
      </c>
      <c r="O116" s="5" t="s">
        <v>8421</v>
      </c>
      <c r="AV116" s="5" t="s">
        <v>16884</v>
      </c>
      <c r="BJ116" s="5" t="s">
        <v>17082</v>
      </c>
    </row>
    <row r="117" spans="1:73" s="5" customFormat="1" ht="39" x14ac:dyDescent="0.15">
      <c r="A117" s="5" t="s">
        <v>8431</v>
      </c>
      <c r="B117" s="5" t="s">
        <v>9664</v>
      </c>
      <c r="C117" s="5" t="s">
        <v>9666</v>
      </c>
      <c r="D117" s="234">
        <v>41416</v>
      </c>
      <c r="E117" s="234">
        <v>41416</v>
      </c>
      <c r="F117" s="234"/>
      <c r="G117" s="5" t="s">
        <v>469</v>
      </c>
      <c r="H117" s="5" t="s">
        <v>589</v>
      </c>
      <c r="I117" s="5" t="s">
        <v>452</v>
      </c>
      <c r="K117" s="5" t="s">
        <v>632</v>
      </c>
      <c r="N117" s="5" t="s">
        <v>9665</v>
      </c>
    </row>
    <row r="118" spans="1:73" s="5" customFormat="1" ht="26" x14ac:dyDescent="0.15">
      <c r="A118" s="5" t="s">
        <v>8432</v>
      </c>
      <c r="B118" s="5" t="s">
        <v>9502</v>
      </c>
      <c r="C118" s="5" t="s">
        <v>9505</v>
      </c>
      <c r="D118" s="234">
        <v>41389</v>
      </c>
      <c r="E118" s="234"/>
      <c r="F118" s="234"/>
      <c r="G118" s="5" t="s">
        <v>469</v>
      </c>
      <c r="H118" s="5" t="s">
        <v>869</v>
      </c>
      <c r="I118" s="5" t="s">
        <v>452</v>
      </c>
      <c r="K118" s="5" t="s">
        <v>870</v>
      </c>
      <c r="N118" s="5" t="s">
        <v>9503</v>
      </c>
      <c r="O118" s="5" t="s">
        <v>9504</v>
      </c>
    </row>
    <row r="119" spans="1:73" s="5" customFormat="1" ht="39" x14ac:dyDescent="0.15">
      <c r="A119" s="5" t="s">
        <v>8708</v>
      </c>
      <c r="B119" s="5" t="s">
        <v>8712</v>
      </c>
      <c r="C119" s="5" t="s">
        <v>8719</v>
      </c>
      <c r="D119" s="234">
        <v>41296</v>
      </c>
      <c r="E119" s="234">
        <v>41304</v>
      </c>
      <c r="F119" s="234"/>
      <c r="G119" s="5" t="s">
        <v>8713</v>
      </c>
      <c r="J119" s="5" t="s">
        <v>8714</v>
      </c>
      <c r="K119" s="5" t="s">
        <v>8715</v>
      </c>
      <c r="O119" s="5" t="s">
        <v>8716</v>
      </c>
      <c r="BC119" s="5" t="s">
        <v>565</v>
      </c>
      <c r="BF119" s="5" t="s">
        <v>566</v>
      </c>
    </row>
    <row r="120" spans="1:73" s="5" customFormat="1" ht="39" x14ac:dyDescent="0.15">
      <c r="A120" s="5" t="s">
        <v>8709</v>
      </c>
      <c r="B120" s="5" t="s">
        <v>8717</v>
      </c>
      <c r="C120" s="5" t="s">
        <v>8720</v>
      </c>
      <c r="D120" s="234">
        <v>41296</v>
      </c>
      <c r="E120" s="234">
        <v>41304</v>
      </c>
      <c r="F120" s="234"/>
      <c r="G120" s="5" t="s">
        <v>8713</v>
      </c>
      <c r="J120" s="5" t="s">
        <v>8718</v>
      </c>
      <c r="K120" s="5" t="s">
        <v>8715</v>
      </c>
      <c r="O120" s="5" t="s">
        <v>8716</v>
      </c>
      <c r="BC120" s="5" t="s">
        <v>565</v>
      </c>
      <c r="BF120" s="5" t="s">
        <v>566</v>
      </c>
      <c r="BI120" s="5" t="s">
        <v>1156</v>
      </c>
    </row>
    <row r="121" spans="1:73" s="5" customFormat="1" ht="39" x14ac:dyDescent="0.15">
      <c r="A121" s="5" t="s">
        <v>8731</v>
      </c>
      <c r="B121" s="5" t="s">
        <v>8808</v>
      </c>
      <c r="C121" s="5" t="s">
        <v>8812</v>
      </c>
      <c r="D121" s="234">
        <v>41299</v>
      </c>
      <c r="E121" s="234">
        <v>41350</v>
      </c>
      <c r="F121" s="234"/>
      <c r="G121" s="5" t="s">
        <v>8713</v>
      </c>
      <c r="J121" s="5" t="s">
        <v>8718</v>
      </c>
      <c r="K121" s="5" t="s">
        <v>8715</v>
      </c>
      <c r="N121" s="5" t="s">
        <v>8811</v>
      </c>
      <c r="O121" s="5" t="s">
        <v>8809</v>
      </c>
      <c r="BA121" s="5" t="s">
        <v>8810</v>
      </c>
    </row>
    <row r="122" spans="1:73" s="5" customFormat="1" ht="39" x14ac:dyDescent="0.15">
      <c r="A122" s="5" t="s">
        <v>8732</v>
      </c>
      <c r="B122" s="5" t="s">
        <v>8813</v>
      </c>
      <c r="C122" s="5" t="s">
        <v>8818</v>
      </c>
      <c r="D122" s="234">
        <v>41299</v>
      </c>
      <c r="E122" s="234">
        <v>41350</v>
      </c>
      <c r="F122" s="234"/>
      <c r="G122" s="5" t="s">
        <v>8713</v>
      </c>
      <c r="I122" s="5" t="s">
        <v>8814</v>
      </c>
      <c r="K122" s="5" t="s">
        <v>8815</v>
      </c>
      <c r="O122" s="5" t="s">
        <v>8816</v>
      </c>
      <c r="BA122" s="5" t="s">
        <v>8817</v>
      </c>
    </row>
    <row r="123" spans="1:73" s="5" customFormat="1" ht="26" x14ac:dyDescent="0.15">
      <c r="A123" s="5" t="s">
        <v>8930</v>
      </c>
      <c r="B123" s="5" t="s">
        <v>8931</v>
      </c>
      <c r="C123" s="5" t="s">
        <v>8932</v>
      </c>
      <c r="D123" s="234">
        <v>41309</v>
      </c>
      <c r="E123" s="234">
        <v>42828</v>
      </c>
      <c r="F123" s="234" t="s">
        <v>11724</v>
      </c>
      <c r="G123" s="5" t="s">
        <v>469</v>
      </c>
      <c r="H123" s="5" t="s">
        <v>589</v>
      </c>
      <c r="I123" s="5" t="s">
        <v>4652</v>
      </c>
      <c r="K123" s="5" t="s">
        <v>4651</v>
      </c>
      <c r="N123" s="5" t="s">
        <v>1022</v>
      </c>
      <c r="O123" s="5" t="s">
        <v>4653</v>
      </c>
      <c r="AT123" s="5" t="s">
        <v>17139</v>
      </c>
    </row>
    <row r="124" spans="1:73" s="5" customFormat="1" ht="26" x14ac:dyDescent="0.15">
      <c r="A124" s="5" t="s">
        <v>8963</v>
      </c>
      <c r="B124" s="5" t="s">
        <v>8964</v>
      </c>
      <c r="C124" s="5" t="s">
        <v>8969</v>
      </c>
      <c r="D124" s="234">
        <v>41317</v>
      </c>
      <c r="E124" s="234">
        <v>41317</v>
      </c>
      <c r="F124" s="234"/>
      <c r="G124" s="5" t="s">
        <v>469</v>
      </c>
      <c r="H124" s="5" t="s">
        <v>589</v>
      </c>
      <c r="I124" s="5" t="s">
        <v>987</v>
      </c>
      <c r="K124" s="5" t="s">
        <v>1077</v>
      </c>
      <c r="N124" s="5" t="s">
        <v>8965</v>
      </c>
      <c r="O124" s="5" t="s">
        <v>7592</v>
      </c>
      <c r="BA124" s="5" t="s">
        <v>8966</v>
      </c>
    </row>
    <row r="125" spans="1:73" s="5" customFormat="1" ht="13" x14ac:dyDescent="0.15">
      <c r="A125" s="5" t="s">
        <v>9007</v>
      </c>
      <c r="B125" s="5" t="s">
        <v>9008</v>
      </c>
      <c r="C125" s="5" t="s">
        <v>9010</v>
      </c>
      <c r="D125" s="234">
        <v>41325</v>
      </c>
      <c r="E125" s="234">
        <v>41326</v>
      </c>
      <c r="F125" s="234"/>
      <c r="G125" s="5" t="s">
        <v>469</v>
      </c>
      <c r="H125" s="5" t="s">
        <v>589</v>
      </c>
      <c r="I125" s="5" t="s">
        <v>987</v>
      </c>
      <c r="K125" s="5" t="s">
        <v>632</v>
      </c>
      <c r="N125" s="5" t="s">
        <v>9009</v>
      </c>
    </row>
    <row r="126" spans="1:73" s="5" customFormat="1" ht="52" x14ac:dyDescent="0.15">
      <c r="A126" s="5" t="s">
        <v>9076</v>
      </c>
      <c r="B126" s="5" t="s">
        <v>9077</v>
      </c>
      <c r="C126" s="5" t="s">
        <v>9445</v>
      </c>
      <c r="D126" s="234">
        <v>41339</v>
      </c>
      <c r="E126" s="234"/>
      <c r="F126" s="234"/>
      <c r="H126" s="5" t="s">
        <v>9100</v>
      </c>
      <c r="K126" s="5" t="s">
        <v>1126</v>
      </c>
      <c r="M126" s="5" t="s">
        <v>9105</v>
      </c>
      <c r="N126" s="5" t="s">
        <v>9101</v>
      </c>
      <c r="O126" s="5" t="s">
        <v>9102</v>
      </c>
      <c r="R126" s="5" t="s">
        <v>1128</v>
      </c>
      <c r="W126" s="5" t="s">
        <v>9109</v>
      </c>
      <c r="BI126" s="5" t="s">
        <v>9103</v>
      </c>
      <c r="BT126" s="5" t="s">
        <v>9107</v>
      </c>
      <c r="BU126" s="5" t="s">
        <v>1128</v>
      </c>
    </row>
    <row r="127" spans="1:73" ht="26" x14ac:dyDescent="0.15">
      <c r="A127" s="5" t="s">
        <v>9186</v>
      </c>
      <c r="B127" s="5" t="s">
        <v>9187</v>
      </c>
      <c r="C127" s="5" t="s">
        <v>9277</v>
      </c>
      <c r="D127" s="234">
        <v>41380</v>
      </c>
      <c r="E127" s="234">
        <v>42773</v>
      </c>
      <c r="F127" s="234" t="s">
        <v>12087</v>
      </c>
      <c r="G127" s="5" t="s">
        <v>469</v>
      </c>
      <c r="H127" s="5" t="s">
        <v>8091</v>
      </c>
      <c r="I127" s="5" t="s">
        <v>2735</v>
      </c>
      <c r="J127" s="5"/>
      <c r="K127" s="5" t="s">
        <v>9188</v>
      </c>
      <c r="L127" s="5"/>
      <c r="M127" s="5"/>
      <c r="N127" s="5" t="s">
        <v>7854</v>
      </c>
      <c r="O127" s="87" t="s">
        <v>9189</v>
      </c>
      <c r="AV127" s="6" t="s">
        <v>16874</v>
      </c>
      <c r="BJ127" s="6" t="s">
        <v>16875</v>
      </c>
    </row>
    <row r="128" spans="1:73" ht="39" x14ac:dyDescent="0.15">
      <c r="A128" s="5" t="s">
        <v>9195</v>
      </c>
      <c r="B128" s="5" t="s">
        <v>9196</v>
      </c>
      <c r="C128" s="5" t="s">
        <v>1139</v>
      </c>
      <c r="D128" s="234">
        <v>41352</v>
      </c>
      <c r="E128" s="234">
        <v>41352</v>
      </c>
      <c r="F128" s="234"/>
      <c r="G128" s="5" t="s">
        <v>469</v>
      </c>
      <c r="H128" s="6" t="s">
        <v>1020</v>
      </c>
      <c r="I128" s="87" t="s">
        <v>987</v>
      </c>
      <c r="K128" s="87" t="s">
        <v>1032</v>
      </c>
      <c r="N128" s="87" t="s">
        <v>7347</v>
      </c>
      <c r="O128" s="87" t="s">
        <v>7348</v>
      </c>
      <c r="AT128" s="87" t="s">
        <v>7571</v>
      </c>
    </row>
    <row r="129" spans="1:16384" ht="26" x14ac:dyDescent="0.15">
      <c r="A129" s="5" t="s">
        <v>9234</v>
      </c>
      <c r="B129" s="5" t="s">
        <v>9235</v>
      </c>
      <c r="C129" s="5" t="s">
        <v>9238</v>
      </c>
      <c r="D129" s="234">
        <v>41358</v>
      </c>
      <c r="E129" s="234">
        <v>41358</v>
      </c>
      <c r="F129" s="234"/>
      <c r="G129" s="5" t="s">
        <v>469</v>
      </c>
      <c r="H129" s="6" t="s">
        <v>1020</v>
      </c>
      <c r="I129" s="87" t="s">
        <v>987</v>
      </c>
      <c r="K129" s="87" t="s">
        <v>9236</v>
      </c>
      <c r="N129" s="87" t="s">
        <v>7347</v>
      </c>
      <c r="O129" s="87" t="s">
        <v>7348</v>
      </c>
      <c r="AT129" s="87" t="s">
        <v>9237</v>
      </c>
    </row>
    <row r="130" spans="1:16384" ht="39" x14ac:dyDescent="0.15">
      <c r="A130" s="5" t="s">
        <v>9250</v>
      </c>
      <c r="B130" s="5" t="s">
        <v>9251</v>
      </c>
      <c r="C130" s="5" t="s">
        <v>9252</v>
      </c>
      <c r="D130" s="89">
        <v>41360</v>
      </c>
      <c r="E130" s="89">
        <v>41360</v>
      </c>
      <c r="G130" s="87" t="s">
        <v>469</v>
      </c>
      <c r="H130" s="87" t="s">
        <v>589</v>
      </c>
      <c r="I130" s="6" t="s">
        <v>1064</v>
      </c>
      <c r="K130" s="87" t="s">
        <v>1065</v>
      </c>
      <c r="O130" s="87" t="s">
        <v>7039</v>
      </c>
    </row>
    <row r="131" spans="1:16384" ht="26" x14ac:dyDescent="0.15">
      <c r="A131" s="5" t="s">
        <v>9512</v>
      </c>
      <c r="B131" s="5" t="s">
        <v>9513</v>
      </c>
      <c r="C131" s="5" t="s">
        <v>9516</v>
      </c>
      <c r="D131" s="234">
        <v>41390</v>
      </c>
      <c r="E131" s="234">
        <v>41390</v>
      </c>
      <c r="F131" s="234"/>
      <c r="G131" s="87" t="s">
        <v>469</v>
      </c>
      <c r="H131" s="87" t="s">
        <v>9514</v>
      </c>
      <c r="I131" s="87" t="s">
        <v>9049</v>
      </c>
      <c r="K131" s="87" t="s">
        <v>9048</v>
      </c>
      <c r="O131" s="87" t="s">
        <v>9515</v>
      </c>
      <c r="Y131" s="87" t="s">
        <v>7127</v>
      </c>
      <c r="Z131" s="87" t="s">
        <v>7128</v>
      </c>
    </row>
    <row r="132" spans="1:16384" ht="26" x14ac:dyDescent="0.15">
      <c r="A132" s="5" t="s">
        <v>9568</v>
      </c>
      <c r="B132" s="5" t="s">
        <v>9569</v>
      </c>
      <c r="C132" s="5" t="s">
        <v>9570</v>
      </c>
      <c r="D132" s="234">
        <v>41400</v>
      </c>
      <c r="E132" s="234">
        <v>41400</v>
      </c>
      <c r="F132" s="234"/>
      <c r="G132" s="87" t="s">
        <v>469</v>
      </c>
      <c r="H132" s="87" t="s">
        <v>589</v>
      </c>
      <c r="I132" s="87" t="s">
        <v>452</v>
      </c>
      <c r="K132" s="87" t="s">
        <v>1070</v>
      </c>
      <c r="N132" s="5" t="s">
        <v>1071</v>
      </c>
    </row>
    <row r="133" spans="1:16384" ht="39" x14ac:dyDescent="0.15">
      <c r="A133" s="5" t="s">
        <v>9571</v>
      </c>
      <c r="B133" s="5" t="s">
        <v>9572</v>
      </c>
      <c r="C133" s="5" t="s">
        <v>9576</v>
      </c>
      <c r="D133" s="234">
        <v>41400</v>
      </c>
      <c r="E133" s="234">
        <v>41400</v>
      </c>
      <c r="F133" s="234"/>
      <c r="G133" s="87" t="s">
        <v>469</v>
      </c>
      <c r="H133" s="87" t="s">
        <v>589</v>
      </c>
      <c r="I133" s="6" t="s">
        <v>9573</v>
      </c>
      <c r="K133" s="87" t="s">
        <v>4651</v>
      </c>
      <c r="O133" s="87" t="s">
        <v>9574</v>
      </c>
      <c r="AT133" s="87" t="s">
        <v>9575</v>
      </c>
    </row>
    <row r="134" spans="1:16384" ht="39" x14ac:dyDescent="0.15">
      <c r="A134" s="5" t="s">
        <v>9726</v>
      </c>
      <c r="B134" s="5" t="s">
        <v>8964</v>
      </c>
      <c r="C134" s="5" t="s">
        <v>9782</v>
      </c>
      <c r="D134" s="89">
        <v>41444</v>
      </c>
      <c r="E134" s="89">
        <v>41444</v>
      </c>
      <c r="G134" s="5" t="s">
        <v>469</v>
      </c>
      <c r="H134" s="5" t="s">
        <v>589</v>
      </c>
      <c r="I134" s="5" t="s">
        <v>987</v>
      </c>
      <c r="J134" s="5"/>
      <c r="K134" s="5" t="s">
        <v>1077</v>
      </c>
      <c r="L134" s="5"/>
      <c r="M134" s="5"/>
      <c r="N134" s="5" t="s">
        <v>9793</v>
      </c>
      <c r="O134" s="5" t="s">
        <v>9794</v>
      </c>
      <c r="P134" s="5"/>
      <c r="Q134" s="5"/>
      <c r="R134" s="5"/>
      <c r="S134" s="5"/>
      <c r="T134" s="5"/>
      <c r="U134" s="5"/>
      <c r="V134" s="5"/>
      <c r="W134" s="5"/>
      <c r="X134" s="5"/>
      <c r="Y134" s="5" t="s">
        <v>9783</v>
      </c>
      <c r="Z134" s="5"/>
      <c r="AA134" s="5"/>
      <c r="AB134" s="5"/>
      <c r="AC134" s="5" t="s">
        <v>9784</v>
      </c>
      <c r="AD134" s="5" t="s">
        <v>9785</v>
      </c>
      <c r="AE134" s="5"/>
      <c r="AF134" s="5"/>
      <c r="AG134" s="5"/>
      <c r="AH134" s="5"/>
      <c r="AI134" s="5"/>
      <c r="AJ134" s="5"/>
      <c r="AK134" s="5"/>
      <c r="AL134" s="5"/>
      <c r="AM134" s="5"/>
      <c r="AN134" s="5"/>
      <c r="AO134" s="5"/>
      <c r="AP134" s="5"/>
      <c r="AQ134" s="5"/>
      <c r="AR134" s="5"/>
      <c r="AS134" s="5"/>
      <c r="AT134" s="5"/>
      <c r="AU134" s="5"/>
      <c r="AV134" s="5"/>
      <c r="AW134" s="5"/>
      <c r="AX134" s="5"/>
      <c r="AY134" s="5"/>
      <c r="AZ134" s="5"/>
      <c r="BA134" s="5" t="s">
        <v>9795</v>
      </c>
    </row>
    <row r="135" spans="1:16384" ht="26" x14ac:dyDescent="0.15">
      <c r="A135" s="5" t="s">
        <v>9745</v>
      </c>
      <c r="B135" s="5" t="s">
        <v>9746</v>
      </c>
      <c r="C135" s="5" t="s">
        <v>9748</v>
      </c>
      <c r="D135" s="89">
        <v>41655</v>
      </c>
      <c r="E135" s="89">
        <v>42795</v>
      </c>
      <c r="F135" s="89" t="s">
        <v>12138</v>
      </c>
      <c r="G135" s="87" t="s">
        <v>469</v>
      </c>
      <c r="H135" s="6" t="s">
        <v>1020</v>
      </c>
      <c r="I135" s="6" t="s">
        <v>9573</v>
      </c>
      <c r="K135" s="5" t="s">
        <v>4754</v>
      </c>
      <c r="L135" s="5"/>
      <c r="N135" s="87" t="s">
        <v>9749</v>
      </c>
      <c r="O135" s="87" t="s">
        <v>919</v>
      </c>
      <c r="AV135" s="6" t="s">
        <v>17020</v>
      </c>
      <c r="BJ135" s="6" t="s">
        <v>17021</v>
      </c>
    </row>
    <row r="136" spans="1:16384" ht="26" x14ac:dyDescent="0.15">
      <c r="A136" s="5" t="s">
        <v>9755</v>
      </c>
      <c r="B136" s="5" t="s">
        <v>9756</v>
      </c>
      <c r="C136" s="5" t="s">
        <v>9777</v>
      </c>
      <c r="D136" s="89">
        <v>41444</v>
      </c>
      <c r="E136" s="89">
        <v>41444</v>
      </c>
      <c r="G136" s="87" t="s">
        <v>469</v>
      </c>
      <c r="H136" s="6" t="s">
        <v>463</v>
      </c>
      <c r="I136" s="6" t="s">
        <v>496</v>
      </c>
      <c r="K136" s="5" t="s">
        <v>469</v>
      </c>
      <c r="L136" s="5"/>
      <c r="N136" s="6"/>
      <c r="O136" s="87" t="s">
        <v>9757</v>
      </c>
      <c r="BJ136" s="87" t="s">
        <v>9758</v>
      </c>
    </row>
    <row r="137" spans="1:16384" ht="65" x14ac:dyDescent="0.15">
      <c r="A137" s="5" t="s">
        <v>9955</v>
      </c>
      <c r="B137" s="5" t="s">
        <v>9961</v>
      </c>
      <c r="C137" s="5" t="s">
        <v>9960</v>
      </c>
      <c r="D137" s="89">
        <v>41465</v>
      </c>
      <c r="E137" s="89">
        <v>41465</v>
      </c>
      <c r="H137" s="6" t="s">
        <v>6951</v>
      </c>
      <c r="K137" s="5" t="s">
        <v>9956</v>
      </c>
      <c r="L137" s="5"/>
      <c r="M137" s="5"/>
      <c r="N137" s="5"/>
      <c r="O137" s="5" t="s">
        <v>6961</v>
      </c>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t="s">
        <v>9957</v>
      </c>
      <c r="BD137" s="5"/>
      <c r="BE137" s="5"/>
      <c r="BF137" s="5" t="s">
        <v>9958</v>
      </c>
      <c r="BG137" s="5"/>
      <c r="BH137" s="5"/>
      <c r="BI137" s="5"/>
      <c r="BJ137" s="5"/>
      <c r="BK137" s="5"/>
      <c r="BL137" s="5"/>
      <c r="BM137" s="5"/>
      <c r="BN137" s="5"/>
      <c r="BO137" s="5" t="s">
        <v>6952</v>
      </c>
      <c r="BP137" s="5" t="s">
        <v>6956</v>
      </c>
      <c r="BQ137" s="5" t="s">
        <v>6958</v>
      </c>
      <c r="BR137" s="5" t="s">
        <v>9959</v>
      </c>
      <c r="BS137" s="5"/>
    </row>
    <row r="138" spans="1:16384" ht="78" x14ac:dyDescent="0.15">
      <c r="A138" s="5" t="s">
        <v>9989</v>
      </c>
      <c r="B138" s="5" t="s">
        <v>9990</v>
      </c>
      <c r="C138" s="5" t="s">
        <v>10032</v>
      </c>
      <c r="D138" s="89">
        <v>41577</v>
      </c>
      <c r="E138" s="89">
        <v>41578</v>
      </c>
      <c r="F138" s="89" t="s">
        <v>10443</v>
      </c>
      <c r="H138" s="6" t="s">
        <v>6951</v>
      </c>
      <c r="K138" s="5" t="s">
        <v>10030</v>
      </c>
      <c r="L138" s="5"/>
      <c r="M138" s="5"/>
      <c r="N138" s="5"/>
      <c r="O138" s="5" t="s">
        <v>10448</v>
      </c>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t="s">
        <v>10031</v>
      </c>
      <c r="BD138" s="5"/>
      <c r="BE138" s="5"/>
      <c r="BF138" s="5" t="s">
        <v>9958</v>
      </c>
      <c r="BG138" s="5"/>
      <c r="BH138" s="5"/>
      <c r="BI138" s="5"/>
      <c r="BJ138" s="5"/>
      <c r="BK138" s="5"/>
      <c r="BL138" s="5"/>
      <c r="BM138" s="5"/>
      <c r="BN138" s="5"/>
      <c r="BO138" s="5" t="s">
        <v>6952</v>
      </c>
      <c r="BP138" s="5" t="s">
        <v>6956</v>
      </c>
      <c r="BQ138" s="5" t="s">
        <v>6958</v>
      </c>
      <c r="BR138" s="5" t="s">
        <v>9959</v>
      </c>
      <c r="BS138" s="5"/>
    </row>
    <row r="139" spans="1:16384" ht="39" x14ac:dyDescent="0.15">
      <c r="A139" s="5" t="s">
        <v>10036</v>
      </c>
      <c r="B139" s="5" t="s">
        <v>10037</v>
      </c>
      <c r="C139" s="5" t="s">
        <v>10061</v>
      </c>
      <c r="D139" s="89">
        <v>41480</v>
      </c>
      <c r="E139" s="89">
        <v>41480</v>
      </c>
      <c r="G139" s="87" t="s">
        <v>469</v>
      </c>
      <c r="H139" s="6" t="s">
        <v>10056</v>
      </c>
      <c r="I139" s="87" t="s">
        <v>10057</v>
      </c>
      <c r="K139" s="87" t="s">
        <v>1136</v>
      </c>
      <c r="O139" s="87" t="s">
        <v>10058</v>
      </c>
      <c r="Y139" s="6" t="s">
        <v>10059</v>
      </c>
      <c r="Z139" s="6" t="s">
        <v>10060</v>
      </c>
      <c r="AA139" s="6"/>
    </row>
    <row r="140" spans="1:16384" ht="39" x14ac:dyDescent="0.15">
      <c r="A140" s="389" t="s">
        <v>10649</v>
      </c>
      <c r="B140" s="12" t="s">
        <v>8808</v>
      </c>
      <c r="C140" s="5" t="s">
        <v>8812</v>
      </c>
      <c r="D140" s="234">
        <v>41628</v>
      </c>
      <c r="E140" s="234">
        <v>41628</v>
      </c>
      <c r="F140" s="234"/>
      <c r="G140" s="5" t="s">
        <v>8713</v>
      </c>
      <c r="H140" s="5"/>
      <c r="I140" s="5"/>
      <c r="J140" s="5" t="s">
        <v>8718</v>
      </c>
      <c r="K140" s="5" t="s">
        <v>8715</v>
      </c>
      <c r="L140" s="5"/>
      <c r="M140" s="5"/>
      <c r="N140" s="5" t="s">
        <v>8811</v>
      </c>
      <c r="O140" s="5" t="s">
        <v>8809</v>
      </c>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t="s">
        <v>8810</v>
      </c>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c r="QP140" s="5"/>
      <c r="QQ140" s="5"/>
      <c r="QR140" s="5"/>
      <c r="QS140" s="5"/>
      <c r="QT140" s="5"/>
      <c r="QU140" s="5"/>
      <c r="QV140" s="5"/>
      <c r="QW140" s="5"/>
      <c r="QX140" s="5"/>
      <c r="QY140" s="5"/>
      <c r="QZ140" s="5"/>
      <c r="RA140" s="5"/>
      <c r="RB140" s="5"/>
      <c r="RC140" s="5"/>
      <c r="RD140" s="5"/>
      <c r="RE140" s="5"/>
      <c r="RF140" s="5"/>
      <c r="RG140" s="5"/>
      <c r="RH140" s="5"/>
      <c r="RI140" s="5"/>
      <c r="RJ140" s="5"/>
      <c r="RK140" s="5"/>
      <c r="RL140" s="5"/>
      <c r="RM140" s="5"/>
      <c r="RN140" s="5"/>
      <c r="RO140" s="5"/>
      <c r="RP140" s="5"/>
      <c r="RQ140" s="5"/>
      <c r="RR140" s="5"/>
      <c r="RS140" s="5"/>
      <c r="RT140" s="5"/>
      <c r="RU140" s="5"/>
      <c r="RV140" s="5"/>
      <c r="RW140" s="5"/>
      <c r="RX140" s="5"/>
      <c r="RY140" s="5"/>
      <c r="RZ140" s="5"/>
      <c r="SA140" s="5"/>
      <c r="SB140" s="5"/>
      <c r="SC140" s="5"/>
      <c r="SD140" s="5"/>
      <c r="SE140" s="5"/>
      <c r="SF140" s="5"/>
      <c r="SG140" s="5"/>
      <c r="SH140" s="5"/>
      <c r="SI140" s="5"/>
      <c r="SJ140" s="5"/>
      <c r="SK140" s="5"/>
      <c r="SL140" s="5"/>
      <c r="SM140" s="5"/>
      <c r="SN140" s="5"/>
      <c r="SO140" s="5"/>
      <c r="SP140" s="5"/>
      <c r="SQ140" s="5"/>
      <c r="SR140" s="5"/>
      <c r="SS140" s="5"/>
      <c r="ST140" s="5"/>
      <c r="SU140" s="5"/>
      <c r="SV140" s="5"/>
      <c r="SW140" s="5"/>
      <c r="SX140" s="5"/>
      <c r="SY140" s="5"/>
      <c r="SZ140" s="5"/>
      <c r="TA140" s="5"/>
      <c r="TB140" s="5"/>
      <c r="TC140" s="5"/>
      <c r="TD140" s="5"/>
      <c r="TE140" s="5"/>
      <c r="TF140" s="5"/>
      <c r="TG140" s="5"/>
      <c r="TH140" s="5"/>
      <c r="TI140" s="5"/>
      <c r="TJ140" s="5"/>
      <c r="TK140" s="5"/>
      <c r="TL140" s="5"/>
      <c r="TM140" s="5"/>
      <c r="TN140" s="5"/>
      <c r="TO140" s="5"/>
      <c r="TP140" s="5"/>
      <c r="TQ140" s="5"/>
      <c r="TR140" s="5"/>
      <c r="TS140" s="5"/>
      <c r="TT140" s="5"/>
      <c r="TU140" s="5"/>
      <c r="TV140" s="5"/>
      <c r="TW140" s="5"/>
      <c r="TX140" s="5"/>
      <c r="TY140" s="5"/>
      <c r="TZ140" s="5"/>
      <c r="UA140" s="5"/>
      <c r="UB140" s="5"/>
      <c r="UC140" s="5"/>
      <c r="UD140" s="5"/>
      <c r="UE140" s="5"/>
      <c r="UF140" s="5"/>
      <c r="UG140" s="5"/>
      <c r="UH140" s="5"/>
      <c r="UI140" s="5"/>
      <c r="UJ140" s="5"/>
      <c r="UK140" s="5"/>
      <c r="UL140" s="5"/>
      <c r="UM140" s="5"/>
      <c r="UN140" s="5"/>
      <c r="UO140" s="5"/>
      <c r="UP140" s="5"/>
      <c r="UQ140" s="5"/>
      <c r="UR140" s="5"/>
      <c r="US140" s="5"/>
      <c r="UT140" s="5"/>
      <c r="UU140" s="5"/>
      <c r="UV140" s="5"/>
      <c r="UW140" s="5"/>
      <c r="UX140" s="5"/>
      <c r="UY140" s="5"/>
      <c r="UZ140" s="5"/>
      <c r="VA140" s="5"/>
      <c r="VB140" s="5"/>
      <c r="VC140" s="5"/>
      <c r="VD140" s="5"/>
      <c r="VE140" s="5"/>
      <c r="VF140" s="5"/>
      <c r="VG140" s="5"/>
      <c r="VH140" s="5"/>
      <c r="VI140" s="5"/>
      <c r="VJ140" s="5"/>
      <c r="VK140" s="5"/>
      <c r="VL140" s="5"/>
      <c r="VM140" s="5"/>
      <c r="VN140" s="5"/>
      <c r="VO140" s="5"/>
      <c r="VP140" s="5"/>
      <c r="VQ140" s="5"/>
      <c r="VR140" s="5"/>
      <c r="VS140" s="5"/>
      <c r="VT140" s="5"/>
      <c r="VU140" s="5"/>
      <c r="VV140" s="5"/>
      <c r="VW140" s="5"/>
      <c r="VX140" s="5"/>
      <c r="VY140" s="5"/>
      <c r="VZ140" s="5"/>
      <c r="WA140" s="5"/>
      <c r="WB140" s="5"/>
      <c r="WC140" s="5"/>
      <c r="WD140" s="5"/>
      <c r="WE140" s="5"/>
      <c r="WF140" s="5"/>
      <c r="WG140" s="5"/>
      <c r="WH140" s="5"/>
      <c r="WI140" s="5"/>
      <c r="WJ140" s="5"/>
      <c r="WK140" s="5"/>
      <c r="WL140" s="5"/>
      <c r="WM140" s="5"/>
      <c r="WN140" s="5"/>
      <c r="WO140" s="5"/>
      <c r="WP140" s="5"/>
      <c r="WQ140" s="5"/>
      <c r="WR140" s="5"/>
      <c r="WS140" s="5"/>
      <c r="WT140" s="5"/>
      <c r="WU140" s="5"/>
      <c r="WV140" s="5"/>
      <c r="WW140" s="5"/>
      <c r="WX140" s="5"/>
      <c r="WY140" s="5"/>
      <c r="WZ140" s="5"/>
      <c r="XA140" s="5"/>
      <c r="XB140" s="5"/>
      <c r="XC140" s="5"/>
      <c r="XD140" s="5"/>
      <c r="XE140" s="5"/>
      <c r="XF140" s="5"/>
      <c r="XG140" s="5"/>
      <c r="XH140" s="5"/>
      <c r="XI140" s="5"/>
      <c r="XJ140" s="5"/>
      <c r="XK140" s="5"/>
      <c r="XL140" s="5"/>
      <c r="XM140" s="5"/>
      <c r="XN140" s="5"/>
      <c r="XO140" s="5"/>
      <c r="XP140" s="5"/>
      <c r="XQ140" s="5"/>
      <c r="XR140" s="5"/>
      <c r="XS140" s="5"/>
      <c r="XT140" s="5"/>
      <c r="XU140" s="5"/>
      <c r="XV140" s="5"/>
      <c r="XW140" s="5"/>
      <c r="XX140" s="5"/>
      <c r="XY140" s="5"/>
      <c r="XZ140" s="5"/>
      <c r="YA140" s="5"/>
      <c r="YB140" s="5"/>
      <c r="YC140" s="5"/>
      <c r="YD140" s="5"/>
      <c r="YE140" s="5"/>
      <c r="YF140" s="5"/>
      <c r="YG140" s="5"/>
      <c r="YH140" s="5"/>
      <c r="YI140" s="5"/>
      <c r="YJ140" s="5"/>
      <c r="YK140" s="5"/>
      <c r="YL140" s="5"/>
      <c r="YM140" s="5"/>
      <c r="YN140" s="5"/>
      <c r="YO140" s="5"/>
      <c r="YP140" s="5"/>
      <c r="YQ140" s="5"/>
      <c r="YR140" s="5"/>
      <c r="YS140" s="5"/>
      <c r="YT140" s="5"/>
      <c r="YU140" s="5"/>
      <c r="YV140" s="5"/>
      <c r="YW140" s="5"/>
      <c r="YX140" s="5"/>
      <c r="YY140" s="5"/>
      <c r="YZ140" s="5"/>
      <c r="ZA140" s="5"/>
      <c r="ZB140" s="5"/>
      <c r="ZC140" s="5"/>
      <c r="ZD140" s="5"/>
      <c r="ZE140" s="5"/>
      <c r="ZF140" s="5"/>
      <c r="ZG140" s="5"/>
      <c r="ZH140" s="5"/>
      <c r="ZI140" s="5"/>
      <c r="ZJ140" s="5"/>
      <c r="ZK140" s="5"/>
      <c r="ZL140" s="5"/>
      <c r="ZM140" s="5"/>
      <c r="ZN140" s="5"/>
      <c r="ZO140" s="5"/>
      <c r="ZP140" s="5"/>
      <c r="ZQ140" s="5"/>
      <c r="ZR140" s="5"/>
      <c r="ZS140" s="5"/>
      <c r="ZT140" s="5"/>
      <c r="ZU140" s="5"/>
      <c r="ZV140" s="5"/>
      <c r="ZW140" s="5"/>
      <c r="ZX140" s="5"/>
      <c r="ZY140" s="5"/>
      <c r="ZZ140" s="5"/>
      <c r="AAA140" s="5"/>
      <c r="AAB140" s="5"/>
      <c r="AAC140" s="5"/>
      <c r="AAD140" s="5"/>
      <c r="AAE140" s="5"/>
      <c r="AAF140" s="5"/>
      <c r="AAG140" s="5"/>
      <c r="AAH140" s="5"/>
      <c r="AAI140" s="5"/>
      <c r="AAJ140" s="5"/>
      <c r="AAK140" s="5"/>
      <c r="AAL140" s="5"/>
      <c r="AAM140" s="5"/>
      <c r="AAN140" s="5"/>
      <c r="AAO140" s="5"/>
      <c r="AAP140" s="5"/>
      <c r="AAQ140" s="5"/>
      <c r="AAR140" s="5"/>
      <c r="AAS140" s="5"/>
      <c r="AAT140" s="5"/>
      <c r="AAU140" s="5"/>
      <c r="AAV140" s="5"/>
      <c r="AAW140" s="5"/>
      <c r="AAX140" s="5"/>
      <c r="AAY140" s="5"/>
      <c r="AAZ140" s="5"/>
      <c r="ABA140" s="5"/>
      <c r="ABB140" s="5"/>
      <c r="ABC140" s="5"/>
      <c r="ABD140" s="5"/>
      <c r="ABE140" s="5"/>
      <c r="ABF140" s="5"/>
      <c r="ABG140" s="5"/>
      <c r="ABH140" s="5"/>
      <c r="ABI140" s="5"/>
      <c r="ABJ140" s="5"/>
      <c r="ABK140" s="5"/>
      <c r="ABL140" s="5"/>
      <c r="ABM140" s="5"/>
      <c r="ABN140" s="5"/>
      <c r="ABO140" s="5"/>
      <c r="ABP140" s="5"/>
      <c r="ABQ140" s="5"/>
      <c r="ABR140" s="5"/>
      <c r="ABS140" s="5"/>
      <c r="ABT140" s="5"/>
      <c r="ABU140" s="5"/>
      <c r="ABV140" s="5"/>
      <c r="ABW140" s="5"/>
      <c r="ABX140" s="5"/>
      <c r="ABY140" s="5"/>
      <c r="ABZ140" s="5"/>
      <c r="ACA140" s="5"/>
      <c r="ACB140" s="5"/>
      <c r="ACC140" s="5"/>
      <c r="ACD140" s="5"/>
      <c r="ACE140" s="5"/>
      <c r="ACF140" s="5"/>
      <c r="ACG140" s="5"/>
      <c r="ACH140" s="5"/>
      <c r="ACI140" s="5"/>
      <c r="ACJ140" s="5"/>
      <c r="ACK140" s="5"/>
      <c r="ACL140" s="5"/>
      <c r="ACM140" s="5"/>
      <c r="ACN140" s="5"/>
      <c r="ACO140" s="5"/>
      <c r="ACP140" s="5"/>
      <c r="ACQ140" s="5"/>
      <c r="ACR140" s="5"/>
      <c r="ACS140" s="5"/>
      <c r="ACT140" s="5"/>
      <c r="ACU140" s="5"/>
      <c r="ACV140" s="5"/>
      <c r="ACW140" s="5"/>
      <c r="ACX140" s="5"/>
      <c r="ACY140" s="5"/>
      <c r="ACZ140" s="5"/>
      <c r="ADA140" s="5"/>
      <c r="ADB140" s="5"/>
      <c r="ADC140" s="5"/>
      <c r="ADD140" s="5"/>
      <c r="ADE140" s="5"/>
      <c r="ADF140" s="5"/>
      <c r="ADG140" s="5"/>
      <c r="ADH140" s="5"/>
      <c r="ADI140" s="5"/>
      <c r="ADJ140" s="5"/>
      <c r="ADK140" s="5"/>
      <c r="ADL140" s="5"/>
      <c r="ADM140" s="5"/>
      <c r="ADN140" s="5"/>
      <c r="ADO140" s="5"/>
      <c r="ADP140" s="5"/>
      <c r="ADQ140" s="5"/>
      <c r="ADR140" s="5"/>
      <c r="ADS140" s="5"/>
      <c r="ADT140" s="5"/>
      <c r="ADU140" s="5"/>
      <c r="ADV140" s="5"/>
      <c r="ADW140" s="5"/>
      <c r="ADX140" s="5"/>
      <c r="ADY140" s="5"/>
      <c r="ADZ140" s="5"/>
      <c r="AEA140" s="5"/>
      <c r="AEB140" s="5"/>
      <c r="AEC140" s="5"/>
      <c r="AED140" s="5"/>
      <c r="AEE140" s="5"/>
      <c r="AEF140" s="5"/>
      <c r="AEG140" s="5"/>
      <c r="AEH140" s="5"/>
      <c r="AEI140" s="5"/>
      <c r="AEJ140" s="5"/>
      <c r="AEK140" s="5"/>
      <c r="AEL140" s="5"/>
      <c r="AEM140" s="5"/>
      <c r="AEN140" s="5"/>
      <c r="AEO140" s="5"/>
      <c r="AEP140" s="5"/>
      <c r="AEQ140" s="5"/>
      <c r="AER140" s="5"/>
      <c r="AES140" s="5"/>
      <c r="AET140" s="5"/>
      <c r="AEU140" s="5"/>
      <c r="AEV140" s="5"/>
      <c r="AEW140" s="5"/>
      <c r="AEX140" s="5"/>
      <c r="AEY140" s="5"/>
      <c r="AEZ140" s="5"/>
      <c r="AFA140" s="5"/>
      <c r="AFB140" s="5"/>
      <c r="AFC140" s="5"/>
      <c r="AFD140" s="5"/>
      <c r="AFE140" s="5"/>
      <c r="AFF140" s="5"/>
      <c r="AFG140" s="5"/>
      <c r="AFH140" s="5"/>
      <c r="AFI140" s="5"/>
      <c r="AFJ140" s="5"/>
      <c r="AFK140" s="5"/>
      <c r="AFL140" s="5"/>
      <c r="AFM140" s="5"/>
      <c r="AFN140" s="5"/>
      <c r="AFO140" s="5"/>
      <c r="AFP140" s="5"/>
      <c r="AFQ140" s="5"/>
      <c r="AFR140" s="5"/>
      <c r="AFS140" s="5"/>
      <c r="AFT140" s="5"/>
      <c r="AFU140" s="5"/>
      <c r="AFV140" s="5"/>
      <c r="AFW140" s="5"/>
      <c r="AFX140" s="5"/>
      <c r="AFY140" s="5"/>
      <c r="AFZ140" s="5"/>
      <c r="AGA140" s="5"/>
      <c r="AGB140" s="5"/>
      <c r="AGC140" s="5"/>
      <c r="AGD140" s="5"/>
      <c r="AGE140" s="5"/>
      <c r="AGF140" s="5"/>
      <c r="AGG140" s="5"/>
      <c r="AGH140" s="5"/>
      <c r="AGI140" s="5"/>
      <c r="AGJ140" s="5"/>
      <c r="AGK140" s="5"/>
      <c r="AGL140" s="5"/>
      <c r="AGM140" s="5"/>
      <c r="AGN140" s="5"/>
      <c r="AGO140" s="5"/>
      <c r="AGP140" s="5"/>
      <c r="AGQ140" s="5"/>
      <c r="AGR140" s="5"/>
      <c r="AGS140" s="5"/>
      <c r="AGT140" s="5"/>
      <c r="AGU140" s="5"/>
      <c r="AGV140" s="5"/>
      <c r="AGW140" s="5"/>
      <c r="AGX140" s="5"/>
      <c r="AGY140" s="5"/>
      <c r="AGZ140" s="5"/>
      <c r="AHA140" s="5"/>
      <c r="AHB140" s="5"/>
      <c r="AHC140" s="5"/>
      <c r="AHD140" s="5"/>
      <c r="AHE140" s="5"/>
      <c r="AHF140" s="5"/>
      <c r="AHG140" s="5"/>
      <c r="AHH140" s="5"/>
      <c r="AHI140" s="5"/>
      <c r="AHJ140" s="5"/>
      <c r="AHK140" s="5"/>
      <c r="AHL140" s="5"/>
      <c r="AHM140" s="5"/>
      <c r="AHN140" s="5"/>
      <c r="AHO140" s="5"/>
      <c r="AHP140" s="5"/>
      <c r="AHQ140" s="5"/>
      <c r="AHR140" s="5"/>
      <c r="AHS140" s="5"/>
      <c r="AHT140" s="5"/>
      <c r="AHU140" s="5"/>
      <c r="AHV140" s="5"/>
      <c r="AHW140" s="5"/>
      <c r="AHX140" s="5"/>
      <c r="AHY140" s="5"/>
      <c r="AHZ140" s="5"/>
      <c r="AIA140" s="5"/>
      <c r="AIB140" s="5"/>
      <c r="AIC140" s="5"/>
      <c r="AID140" s="5"/>
      <c r="AIE140" s="5"/>
      <c r="AIF140" s="5"/>
      <c r="AIG140" s="5"/>
      <c r="AIH140" s="5"/>
      <c r="AII140" s="5"/>
      <c r="AIJ140" s="5"/>
      <c r="AIK140" s="5"/>
      <c r="AIL140" s="5"/>
      <c r="AIM140" s="5"/>
      <c r="AIN140" s="5"/>
      <c r="AIO140" s="5"/>
      <c r="AIP140" s="5"/>
      <c r="AIQ140" s="5"/>
      <c r="AIR140" s="5"/>
      <c r="AIS140" s="5"/>
      <c r="AIT140" s="5"/>
      <c r="AIU140" s="5"/>
      <c r="AIV140" s="5"/>
      <c r="AIW140" s="5"/>
      <c r="AIX140" s="5"/>
      <c r="AIY140" s="5"/>
      <c r="AIZ140" s="5"/>
      <c r="AJA140" s="5"/>
      <c r="AJB140" s="5"/>
      <c r="AJC140" s="5"/>
      <c r="AJD140" s="5"/>
      <c r="AJE140" s="5"/>
      <c r="AJF140" s="5"/>
      <c r="AJG140" s="5"/>
      <c r="AJH140" s="5"/>
      <c r="AJI140" s="5"/>
      <c r="AJJ140" s="5"/>
      <c r="AJK140" s="5"/>
      <c r="AJL140" s="5"/>
      <c r="AJM140" s="5"/>
      <c r="AJN140" s="5"/>
      <c r="AJO140" s="5"/>
      <c r="AJP140" s="5"/>
      <c r="AJQ140" s="5"/>
      <c r="AJR140" s="5"/>
      <c r="AJS140" s="5"/>
      <c r="AJT140" s="5"/>
      <c r="AJU140" s="5"/>
      <c r="AJV140" s="5"/>
      <c r="AJW140" s="5"/>
      <c r="AJX140" s="5"/>
      <c r="AJY140" s="5"/>
      <c r="AJZ140" s="5"/>
      <c r="AKA140" s="5"/>
      <c r="AKB140" s="5"/>
      <c r="AKC140" s="5"/>
      <c r="AKD140" s="5"/>
      <c r="AKE140" s="5"/>
      <c r="AKF140" s="5"/>
      <c r="AKG140" s="5"/>
      <c r="AKH140" s="5"/>
      <c r="AKI140" s="5"/>
      <c r="AKJ140" s="5"/>
      <c r="AKK140" s="5"/>
      <c r="AKL140" s="5"/>
      <c r="AKM140" s="5"/>
      <c r="AKN140" s="5"/>
      <c r="AKO140" s="5"/>
      <c r="AKP140" s="5"/>
      <c r="AKQ140" s="5"/>
      <c r="AKR140" s="5"/>
      <c r="AKS140" s="5"/>
      <c r="AKT140" s="5"/>
      <c r="AKU140" s="5"/>
      <c r="AKV140" s="5"/>
      <c r="AKW140" s="5"/>
      <c r="AKX140" s="5"/>
      <c r="AKY140" s="5"/>
      <c r="AKZ140" s="5"/>
      <c r="ALA140" s="5"/>
      <c r="ALB140" s="5"/>
      <c r="ALC140" s="5"/>
      <c r="ALD140" s="5"/>
      <c r="ALE140" s="5"/>
      <c r="ALF140" s="5"/>
      <c r="ALG140" s="5"/>
      <c r="ALH140" s="5"/>
      <c r="ALI140" s="5"/>
      <c r="ALJ140" s="5"/>
      <c r="ALK140" s="5"/>
      <c r="ALL140" s="5"/>
      <c r="ALM140" s="5"/>
      <c r="ALN140" s="5"/>
      <c r="ALO140" s="5"/>
      <c r="ALP140" s="5"/>
      <c r="ALQ140" s="5"/>
      <c r="ALR140" s="5"/>
      <c r="ALS140" s="5"/>
      <c r="ALT140" s="5"/>
      <c r="ALU140" s="5"/>
      <c r="ALV140" s="5"/>
      <c r="ALW140" s="5"/>
      <c r="ALX140" s="5"/>
      <c r="ALY140" s="5"/>
      <c r="ALZ140" s="5"/>
      <c r="AMA140" s="5"/>
      <c r="AMB140" s="5"/>
      <c r="AMC140" s="5"/>
      <c r="AMD140" s="5"/>
      <c r="AME140" s="5"/>
      <c r="AMF140" s="5"/>
      <c r="AMG140" s="5"/>
      <c r="AMH140" s="5"/>
      <c r="AMI140" s="5"/>
      <c r="AMJ140" s="5"/>
      <c r="AMK140" s="5"/>
      <c r="AML140" s="5"/>
      <c r="AMM140" s="5"/>
      <c r="AMN140" s="5"/>
      <c r="AMO140" s="5"/>
      <c r="AMP140" s="5"/>
      <c r="AMQ140" s="5"/>
      <c r="AMR140" s="5"/>
      <c r="AMS140" s="5"/>
      <c r="AMT140" s="5"/>
      <c r="AMU140" s="5"/>
      <c r="AMV140" s="5"/>
      <c r="AMW140" s="5"/>
      <c r="AMX140" s="5"/>
      <c r="AMY140" s="5"/>
      <c r="AMZ140" s="5"/>
      <c r="ANA140" s="5"/>
      <c r="ANB140" s="5"/>
      <c r="ANC140" s="5"/>
      <c r="AND140" s="5"/>
      <c r="ANE140" s="5"/>
      <c r="ANF140" s="5"/>
      <c r="ANG140" s="5"/>
      <c r="ANH140" s="5"/>
      <c r="ANI140" s="5"/>
      <c r="ANJ140" s="5"/>
      <c r="ANK140" s="5"/>
      <c r="ANL140" s="5"/>
      <c r="ANM140" s="5"/>
      <c r="ANN140" s="5"/>
      <c r="ANO140" s="5"/>
      <c r="ANP140" s="5"/>
      <c r="ANQ140" s="5"/>
      <c r="ANR140" s="5"/>
      <c r="ANS140" s="5"/>
      <c r="ANT140" s="5"/>
      <c r="ANU140" s="5"/>
      <c r="ANV140" s="5"/>
      <c r="ANW140" s="5"/>
      <c r="ANX140" s="5"/>
      <c r="ANY140" s="5"/>
      <c r="ANZ140" s="5"/>
      <c r="AOA140" s="5"/>
      <c r="AOB140" s="5"/>
      <c r="AOC140" s="5"/>
      <c r="AOD140" s="5"/>
      <c r="AOE140" s="5"/>
      <c r="AOF140" s="5"/>
      <c r="AOG140" s="5"/>
      <c r="AOH140" s="5"/>
      <c r="AOI140" s="5"/>
      <c r="AOJ140" s="5"/>
      <c r="AOK140" s="5"/>
      <c r="AOL140" s="5"/>
      <c r="AOM140" s="5"/>
      <c r="AON140" s="5"/>
      <c r="AOO140" s="5"/>
      <c r="AOP140" s="5"/>
      <c r="AOQ140" s="5"/>
      <c r="AOR140" s="5"/>
      <c r="AOS140" s="5"/>
      <c r="AOT140" s="5"/>
      <c r="AOU140" s="5"/>
      <c r="AOV140" s="5"/>
      <c r="AOW140" s="5"/>
      <c r="AOX140" s="5"/>
      <c r="AOY140" s="5"/>
      <c r="AOZ140" s="5"/>
      <c r="APA140" s="5"/>
      <c r="APB140" s="5"/>
      <c r="APC140" s="5"/>
      <c r="APD140" s="5"/>
      <c r="APE140" s="5"/>
      <c r="APF140" s="5"/>
      <c r="APG140" s="5"/>
      <c r="APH140" s="5"/>
      <c r="API140" s="5"/>
      <c r="APJ140" s="5"/>
      <c r="APK140" s="5"/>
      <c r="APL140" s="5"/>
      <c r="APM140" s="5"/>
      <c r="APN140" s="5"/>
      <c r="APO140" s="5"/>
      <c r="APP140" s="5"/>
      <c r="APQ140" s="5"/>
      <c r="APR140" s="5"/>
      <c r="APS140" s="5"/>
      <c r="APT140" s="5"/>
      <c r="APU140" s="5"/>
      <c r="APV140" s="5"/>
      <c r="APW140" s="5"/>
      <c r="APX140" s="5"/>
      <c r="APY140" s="5"/>
      <c r="APZ140" s="5"/>
      <c r="AQA140" s="5"/>
      <c r="AQB140" s="5"/>
      <c r="AQC140" s="5"/>
      <c r="AQD140" s="5"/>
      <c r="AQE140" s="5"/>
      <c r="AQF140" s="5"/>
      <c r="AQG140" s="5"/>
      <c r="AQH140" s="5"/>
      <c r="AQI140" s="5"/>
      <c r="AQJ140" s="5"/>
      <c r="AQK140" s="5"/>
      <c r="AQL140" s="5"/>
      <c r="AQM140" s="5"/>
      <c r="AQN140" s="5"/>
      <c r="AQO140" s="5"/>
      <c r="AQP140" s="5"/>
      <c r="AQQ140" s="5"/>
      <c r="AQR140" s="5"/>
      <c r="AQS140" s="5"/>
      <c r="AQT140" s="5"/>
      <c r="AQU140" s="5"/>
      <c r="AQV140" s="5"/>
      <c r="AQW140" s="5"/>
      <c r="AQX140" s="5"/>
      <c r="AQY140" s="5"/>
      <c r="AQZ140" s="5"/>
      <c r="ARA140" s="5"/>
      <c r="ARB140" s="5"/>
      <c r="ARC140" s="5"/>
      <c r="ARD140" s="5"/>
      <c r="ARE140" s="5"/>
      <c r="ARF140" s="5"/>
      <c r="ARG140" s="5"/>
      <c r="ARH140" s="5"/>
      <c r="ARI140" s="5"/>
      <c r="ARJ140" s="5"/>
      <c r="ARK140" s="5"/>
      <c r="ARL140" s="5"/>
      <c r="ARM140" s="5"/>
      <c r="ARN140" s="5"/>
      <c r="ARO140" s="5"/>
      <c r="ARP140" s="5"/>
      <c r="ARQ140" s="5"/>
      <c r="ARR140" s="5"/>
      <c r="ARS140" s="5"/>
      <c r="ART140" s="5"/>
      <c r="ARU140" s="5"/>
      <c r="ARV140" s="5"/>
      <c r="ARW140" s="5"/>
      <c r="ARX140" s="5"/>
      <c r="ARY140" s="5"/>
      <c r="ARZ140" s="5"/>
      <c r="ASA140" s="5"/>
      <c r="ASB140" s="5"/>
      <c r="ASC140" s="5"/>
      <c r="ASD140" s="5"/>
      <c r="ASE140" s="5"/>
      <c r="ASF140" s="5"/>
      <c r="ASG140" s="5"/>
      <c r="ASH140" s="5"/>
      <c r="ASI140" s="5"/>
      <c r="ASJ140" s="5"/>
      <c r="ASK140" s="5"/>
      <c r="ASL140" s="5"/>
      <c r="ASM140" s="5"/>
      <c r="ASN140" s="5"/>
      <c r="ASO140" s="5"/>
      <c r="ASP140" s="5"/>
      <c r="ASQ140" s="5"/>
      <c r="ASR140" s="5"/>
      <c r="ASS140" s="5"/>
      <c r="AST140" s="5"/>
      <c r="ASU140" s="5"/>
      <c r="ASV140" s="5"/>
      <c r="ASW140" s="5"/>
      <c r="ASX140" s="5"/>
      <c r="ASY140" s="5"/>
      <c r="ASZ140" s="5"/>
      <c r="ATA140" s="5"/>
      <c r="ATB140" s="5"/>
      <c r="ATC140" s="5"/>
      <c r="ATD140" s="5"/>
      <c r="ATE140" s="5"/>
      <c r="ATF140" s="5"/>
      <c r="ATG140" s="5"/>
      <c r="ATH140" s="5"/>
      <c r="ATI140" s="5"/>
      <c r="ATJ140" s="5"/>
      <c r="ATK140" s="5"/>
      <c r="ATL140" s="5"/>
      <c r="ATM140" s="5"/>
      <c r="ATN140" s="5"/>
      <c r="ATO140" s="5"/>
      <c r="ATP140" s="5"/>
      <c r="ATQ140" s="5"/>
      <c r="ATR140" s="5"/>
      <c r="ATS140" s="5"/>
      <c r="ATT140" s="5"/>
      <c r="ATU140" s="5"/>
      <c r="ATV140" s="5"/>
      <c r="ATW140" s="5"/>
      <c r="ATX140" s="5"/>
      <c r="ATY140" s="5"/>
      <c r="ATZ140" s="5"/>
      <c r="AUA140" s="5"/>
      <c r="AUB140" s="5"/>
      <c r="AUC140" s="5"/>
      <c r="AUD140" s="5"/>
      <c r="AUE140" s="5"/>
      <c r="AUF140" s="5"/>
      <c r="AUG140" s="5"/>
      <c r="AUH140" s="5"/>
      <c r="AUI140" s="5"/>
      <c r="AUJ140" s="5"/>
      <c r="AUK140" s="5"/>
      <c r="AUL140" s="5"/>
      <c r="AUM140" s="5"/>
      <c r="AUN140" s="5"/>
      <c r="AUO140" s="5"/>
      <c r="AUP140" s="5"/>
      <c r="AUQ140" s="5"/>
      <c r="AUR140" s="5"/>
      <c r="AUS140" s="5"/>
      <c r="AUT140" s="5"/>
      <c r="AUU140" s="5"/>
      <c r="AUV140" s="5"/>
      <c r="AUW140" s="5"/>
      <c r="AUX140" s="5"/>
      <c r="AUY140" s="5"/>
      <c r="AUZ140" s="5"/>
      <c r="AVA140" s="5"/>
      <c r="AVB140" s="5"/>
      <c r="AVC140" s="5"/>
      <c r="AVD140" s="5"/>
      <c r="AVE140" s="5"/>
      <c r="AVF140" s="5"/>
      <c r="AVG140" s="5"/>
      <c r="AVH140" s="5"/>
      <c r="AVI140" s="5"/>
      <c r="AVJ140" s="5"/>
      <c r="AVK140" s="5"/>
      <c r="AVL140" s="5"/>
      <c r="AVM140" s="5"/>
      <c r="AVN140" s="5"/>
      <c r="AVO140" s="5"/>
      <c r="AVP140" s="5"/>
      <c r="AVQ140" s="5"/>
      <c r="AVR140" s="5"/>
      <c r="AVS140" s="5"/>
      <c r="AVT140" s="5"/>
      <c r="AVU140" s="5"/>
      <c r="AVV140" s="5"/>
      <c r="AVW140" s="5"/>
      <c r="AVX140" s="5"/>
      <c r="AVY140" s="5"/>
      <c r="AVZ140" s="5"/>
      <c r="AWA140" s="5"/>
      <c r="AWB140" s="5"/>
      <c r="AWC140" s="5"/>
      <c r="AWD140" s="5"/>
      <c r="AWE140" s="5"/>
      <c r="AWF140" s="5"/>
      <c r="AWG140" s="5"/>
      <c r="AWH140" s="5"/>
      <c r="AWI140" s="5"/>
      <c r="AWJ140" s="5"/>
      <c r="AWK140" s="5"/>
      <c r="AWL140" s="5"/>
      <c r="AWM140" s="5"/>
      <c r="AWN140" s="5"/>
      <c r="AWO140" s="5"/>
      <c r="AWP140" s="5"/>
      <c r="AWQ140" s="5"/>
      <c r="AWR140" s="5"/>
      <c r="AWS140" s="5"/>
      <c r="AWT140" s="5"/>
      <c r="AWU140" s="5"/>
      <c r="AWV140" s="5"/>
      <c r="AWW140" s="5"/>
      <c r="AWX140" s="5"/>
      <c r="AWY140" s="5"/>
      <c r="AWZ140" s="5"/>
      <c r="AXA140" s="5"/>
      <c r="AXB140" s="5"/>
      <c r="AXC140" s="5"/>
      <c r="AXD140" s="5"/>
      <c r="AXE140" s="5"/>
      <c r="AXF140" s="5"/>
      <c r="AXG140" s="5"/>
      <c r="AXH140" s="5"/>
      <c r="AXI140" s="5"/>
      <c r="AXJ140" s="5"/>
      <c r="AXK140" s="5"/>
      <c r="AXL140" s="5"/>
      <c r="AXM140" s="5"/>
      <c r="AXN140" s="5"/>
      <c r="AXO140" s="5"/>
      <c r="AXP140" s="5"/>
      <c r="AXQ140" s="5"/>
      <c r="AXR140" s="5"/>
      <c r="AXS140" s="5"/>
      <c r="AXT140" s="5"/>
      <c r="AXU140" s="5"/>
      <c r="AXV140" s="5"/>
      <c r="AXW140" s="5"/>
      <c r="AXX140" s="5"/>
      <c r="AXY140" s="5"/>
      <c r="AXZ140" s="5"/>
      <c r="AYA140" s="5"/>
      <c r="AYB140" s="5"/>
      <c r="AYC140" s="5"/>
      <c r="AYD140" s="5"/>
      <c r="AYE140" s="5"/>
      <c r="AYF140" s="5"/>
      <c r="AYG140" s="5"/>
      <c r="AYH140" s="5"/>
      <c r="AYI140" s="5"/>
      <c r="AYJ140" s="5"/>
      <c r="AYK140" s="5"/>
      <c r="AYL140" s="5"/>
      <c r="AYM140" s="5"/>
      <c r="AYN140" s="5"/>
      <c r="AYO140" s="5"/>
      <c r="AYP140" s="5"/>
      <c r="AYQ140" s="5"/>
      <c r="AYR140" s="5"/>
      <c r="AYS140" s="5"/>
      <c r="AYT140" s="5"/>
      <c r="AYU140" s="5"/>
      <c r="AYV140" s="5"/>
      <c r="AYW140" s="5"/>
      <c r="AYX140" s="5"/>
      <c r="AYY140" s="5"/>
      <c r="AYZ140" s="5"/>
      <c r="AZA140" s="5"/>
      <c r="AZB140" s="5"/>
      <c r="AZC140" s="5"/>
      <c r="AZD140" s="5"/>
      <c r="AZE140" s="5"/>
      <c r="AZF140" s="5"/>
      <c r="AZG140" s="5"/>
      <c r="AZH140" s="5"/>
      <c r="AZI140" s="5"/>
      <c r="AZJ140" s="5"/>
      <c r="AZK140" s="5"/>
      <c r="AZL140" s="5"/>
      <c r="AZM140" s="5"/>
      <c r="AZN140" s="5"/>
      <c r="AZO140" s="5"/>
      <c r="AZP140" s="5"/>
      <c r="AZQ140" s="5"/>
      <c r="AZR140" s="5"/>
      <c r="AZS140" s="5"/>
      <c r="AZT140" s="5"/>
      <c r="AZU140" s="5"/>
      <c r="AZV140" s="5"/>
      <c r="AZW140" s="5"/>
      <c r="AZX140" s="5"/>
      <c r="AZY140" s="5"/>
      <c r="AZZ140" s="5"/>
      <c r="BAA140" s="5"/>
      <c r="BAB140" s="5"/>
      <c r="BAC140" s="5"/>
      <c r="BAD140" s="5"/>
      <c r="BAE140" s="5"/>
      <c r="BAF140" s="5"/>
      <c r="BAG140" s="5"/>
      <c r="BAH140" s="5"/>
      <c r="BAI140" s="5"/>
      <c r="BAJ140" s="5"/>
      <c r="BAK140" s="5"/>
      <c r="BAL140" s="5"/>
      <c r="BAM140" s="5"/>
      <c r="BAN140" s="5"/>
      <c r="BAO140" s="5"/>
      <c r="BAP140" s="5"/>
      <c r="BAQ140" s="5"/>
      <c r="BAR140" s="5"/>
      <c r="BAS140" s="5"/>
      <c r="BAT140" s="5"/>
      <c r="BAU140" s="5"/>
      <c r="BAV140" s="5"/>
      <c r="BAW140" s="5"/>
      <c r="BAX140" s="5"/>
      <c r="BAY140" s="5"/>
      <c r="BAZ140" s="5"/>
      <c r="BBA140" s="5"/>
      <c r="BBB140" s="5"/>
      <c r="BBC140" s="5"/>
      <c r="BBD140" s="5"/>
      <c r="BBE140" s="5"/>
      <c r="BBF140" s="5"/>
      <c r="BBG140" s="5"/>
      <c r="BBH140" s="5"/>
      <c r="BBI140" s="5"/>
      <c r="BBJ140" s="5"/>
      <c r="BBK140" s="5"/>
      <c r="BBL140" s="5"/>
      <c r="BBM140" s="5"/>
      <c r="BBN140" s="5"/>
      <c r="BBO140" s="5"/>
      <c r="BBP140" s="5"/>
      <c r="BBQ140" s="5"/>
      <c r="BBR140" s="5"/>
      <c r="BBS140" s="5"/>
      <c r="BBT140" s="5"/>
      <c r="BBU140" s="5"/>
      <c r="BBV140" s="5"/>
      <c r="BBW140" s="5"/>
      <c r="BBX140" s="5"/>
      <c r="BBY140" s="5"/>
      <c r="BBZ140" s="5"/>
      <c r="BCA140" s="5"/>
      <c r="BCB140" s="5"/>
      <c r="BCC140" s="5"/>
      <c r="BCD140" s="5"/>
      <c r="BCE140" s="5"/>
      <c r="BCF140" s="5"/>
      <c r="BCG140" s="5"/>
      <c r="BCH140" s="5"/>
      <c r="BCI140" s="5"/>
      <c r="BCJ140" s="5"/>
      <c r="BCK140" s="5"/>
      <c r="BCL140" s="5"/>
      <c r="BCM140" s="5"/>
      <c r="BCN140" s="5"/>
      <c r="BCO140" s="5"/>
      <c r="BCP140" s="5"/>
      <c r="BCQ140" s="5"/>
      <c r="BCR140" s="5"/>
      <c r="BCS140" s="5"/>
      <c r="BCT140" s="5"/>
      <c r="BCU140" s="5"/>
      <c r="BCV140" s="5"/>
      <c r="BCW140" s="5"/>
      <c r="BCX140" s="5"/>
      <c r="BCY140" s="5"/>
      <c r="BCZ140" s="5"/>
      <c r="BDA140" s="5"/>
      <c r="BDB140" s="5"/>
      <c r="BDC140" s="5"/>
      <c r="BDD140" s="5"/>
      <c r="BDE140" s="5"/>
      <c r="BDF140" s="5"/>
      <c r="BDG140" s="5"/>
      <c r="BDH140" s="5"/>
      <c r="BDI140" s="5"/>
      <c r="BDJ140" s="5"/>
      <c r="BDK140" s="5"/>
      <c r="BDL140" s="5"/>
      <c r="BDM140" s="5"/>
      <c r="BDN140" s="5"/>
      <c r="BDO140" s="5"/>
      <c r="BDP140" s="5"/>
      <c r="BDQ140" s="5"/>
      <c r="BDR140" s="5"/>
      <c r="BDS140" s="5"/>
      <c r="BDT140" s="5"/>
      <c r="BDU140" s="5"/>
      <c r="BDV140" s="5"/>
      <c r="BDW140" s="5"/>
      <c r="BDX140" s="5"/>
      <c r="BDY140" s="5"/>
      <c r="BDZ140" s="5"/>
      <c r="BEA140" s="5"/>
      <c r="BEB140" s="5"/>
      <c r="BEC140" s="5"/>
      <c r="BED140" s="5"/>
      <c r="BEE140" s="5"/>
      <c r="BEF140" s="5"/>
      <c r="BEG140" s="5"/>
      <c r="BEH140" s="5"/>
      <c r="BEI140" s="5"/>
      <c r="BEJ140" s="5"/>
      <c r="BEK140" s="5"/>
      <c r="BEL140" s="5"/>
      <c r="BEM140" s="5"/>
      <c r="BEN140" s="5"/>
      <c r="BEO140" s="5"/>
      <c r="BEP140" s="5"/>
      <c r="BEQ140" s="5"/>
      <c r="BER140" s="5"/>
      <c r="BES140" s="5"/>
      <c r="BET140" s="5"/>
      <c r="BEU140" s="5"/>
      <c r="BEV140" s="5"/>
      <c r="BEW140" s="5"/>
      <c r="BEX140" s="5"/>
      <c r="BEY140" s="5"/>
      <c r="BEZ140" s="5"/>
      <c r="BFA140" s="5"/>
      <c r="BFB140" s="5"/>
      <c r="BFC140" s="5"/>
      <c r="BFD140" s="5"/>
      <c r="BFE140" s="5"/>
      <c r="BFF140" s="5"/>
      <c r="BFG140" s="5"/>
      <c r="BFH140" s="5"/>
      <c r="BFI140" s="5"/>
      <c r="BFJ140" s="5"/>
      <c r="BFK140" s="5"/>
      <c r="BFL140" s="5"/>
      <c r="BFM140" s="5"/>
      <c r="BFN140" s="5"/>
      <c r="BFO140" s="5"/>
      <c r="BFP140" s="5"/>
      <c r="BFQ140" s="5"/>
      <c r="BFR140" s="5"/>
      <c r="BFS140" s="5"/>
      <c r="BFT140" s="5"/>
      <c r="BFU140" s="5"/>
      <c r="BFV140" s="5"/>
      <c r="BFW140" s="5"/>
      <c r="BFX140" s="5"/>
      <c r="BFY140" s="5"/>
      <c r="BFZ140" s="5"/>
      <c r="BGA140" s="5"/>
      <c r="BGB140" s="5"/>
      <c r="BGC140" s="5"/>
      <c r="BGD140" s="5"/>
      <c r="BGE140" s="5"/>
      <c r="BGF140" s="5"/>
      <c r="BGG140" s="5"/>
      <c r="BGH140" s="5"/>
      <c r="BGI140" s="5"/>
      <c r="BGJ140" s="5"/>
      <c r="BGK140" s="5"/>
      <c r="BGL140" s="5"/>
      <c r="BGM140" s="5"/>
      <c r="BGN140" s="5"/>
      <c r="BGO140" s="5"/>
      <c r="BGP140" s="5"/>
      <c r="BGQ140" s="5"/>
      <c r="BGR140" s="5"/>
      <c r="BGS140" s="5"/>
      <c r="BGT140" s="5"/>
      <c r="BGU140" s="5"/>
      <c r="BGV140" s="5"/>
      <c r="BGW140" s="5"/>
      <c r="BGX140" s="5"/>
      <c r="BGY140" s="5"/>
      <c r="BGZ140" s="5"/>
      <c r="BHA140" s="5"/>
      <c r="BHB140" s="5"/>
      <c r="BHC140" s="5"/>
      <c r="BHD140" s="5"/>
      <c r="BHE140" s="5"/>
      <c r="BHF140" s="5"/>
      <c r="BHG140" s="5"/>
      <c r="BHH140" s="5"/>
      <c r="BHI140" s="5"/>
      <c r="BHJ140" s="5"/>
      <c r="BHK140" s="5"/>
      <c r="BHL140" s="5"/>
      <c r="BHM140" s="5"/>
      <c r="BHN140" s="5"/>
      <c r="BHO140" s="5"/>
      <c r="BHP140" s="5"/>
      <c r="BHQ140" s="5"/>
      <c r="BHR140" s="5"/>
      <c r="BHS140" s="5"/>
      <c r="BHT140" s="5"/>
      <c r="BHU140" s="5"/>
      <c r="BHV140" s="5"/>
      <c r="BHW140" s="5"/>
      <c r="BHX140" s="5"/>
      <c r="BHY140" s="5"/>
      <c r="BHZ140" s="5"/>
      <c r="BIA140" s="5"/>
      <c r="BIB140" s="5"/>
      <c r="BIC140" s="5"/>
      <c r="BID140" s="5"/>
      <c r="BIE140" s="5"/>
      <c r="BIF140" s="5"/>
      <c r="BIG140" s="5"/>
      <c r="BIH140" s="5"/>
      <c r="BII140" s="5"/>
      <c r="BIJ140" s="5"/>
      <c r="BIK140" s="5"/>
      <c r="BIL140" s="5"/>
      <c r="BIM140" s="5"/>
      <c r="BIN140" s="5"/>
      <c r="BIO140" s="5"/>
      <c r="BIP140" s="5"/>
      <c r="BIQ140" s="5"/>
      <c r="BIR140" s="5"/>
      <c r="BIS140" s="5"/>
      <c r="BIT140" s="5"/>
      <c r="BIU140" s="5"/>
      <c r="BIV140" s="5"/>
      <c r="BIW140" s="5"/>
      <c r="BIX140" s="5"/>
      <c r="BIY140" s="5"/>
      <c r="BIZ140" s="5"/>
      <c r="BJA140" s="5"/>
      <c r="BJB140" s="5"/>
      <c r="BJC140" s="5"/>
      <c r="BJD140" s="5"/>
      <c r="BJE140" s="5"/>
      <c r="BJF140" s="5"/>
      <c r="BJG140" s="5"/>
      <c r="BJH140" s="5"/>
      <c r="BJI140" s="5"/>
      <c r="BJJ140" s="5"/>
      <c r="BJK140" s="5"/>
      <c r="BJL140" s="5"/>
      <c r="BJM140" s="5"/>
      <c r="BJN140" s="5"/>
      <c r="BJO140" s="5"/>
      <c r="BJP140" s="5"/>
      <c r="BJQ140" s="5"/>
      <c r="BJR140" s="5"/>
      <c r="BJS140" s="5"/>
      <c r="BJT140" s="5"/>
      <c r="BJU140" s="5"/>
      <c r="BJV140" s="5"/>
      <c r="BJW140" s="5"/>
      <c r="BJX140" s="5"/>
      <c r="BJY140" s="5"/>
      <c r="BJZ140" s="5"/>
      <c r="BKA140" s="5"/>
      <c r="BKB140" s="5"/>
      <c r="BKC140" s="5"/>
      <c r="BKD140" s="5"/>
      <c r="BKE140" s="5"/>
      <c r="BKF140" s="5"/>
      <c r="BKG140" s="5"/>
      <c r="BKH140" s="5"/>
      <c r="BKI140" s="5"/>
      <c r="BKJ140" s="5"/>
      <c r="BKK140" s="5"/>
      <c r="BKL140" s="5"/>
      <c r="BKM140" s="5"/>
      <c r="BKN140" s="5"/>
      <c r="BKO140" s="5"/>
      <c r="BKP140" s="5"/>
      <c r="BKQ140" s="5"/>
      <c r="BKR140" s="5"/>
      <c r="BKS140" s="5"/>
      <c r="BKT140" s="5"/>
      <c r="BKU140" s="5"/>
      <c r="BKV140" s="5"/>
      <c r="BKW140" s="5"/>
      <c r="BKX140" s="5"/>
      <c r="BKY140" s="5"/>
      <c r="BKZ140" s="5"/>
      <c r="BLA140" s="5"/>
      <c r="BLB140" s="5"/>
      <c r="BLC140" s="5"/>
      <c r="BLD140" s="5"/>
      <c r="BLE140" s="5"/>
      <c r="BLF140" s="5"/>
      <c r="BLG140" s="5"/>
      <c r="BLH140" s="5"/>
      <c r="BLI140" s="5"/>
      <c r="BLJ140" s="5"/>
      <c r="BLK140" s="5"/>
      <c r="BLL140" s="5"/>
      <c r="BLM140" s="5"/>
      <c r="BLN140" s="5"/>
      <c r="BLO140" s="5"/>
      <c r="BLP140" s="5"/>
      <c r="BLQ140" s="5"/>
      <c r="BLR140" s="5"/>
      <c r="BLS140" s="5"/>
      <c r="BLT140" s="5"/>
      <c r="BLU140" s="5"/>
      <c r="BLV140" s="5"/>
      <c r="BLW140" s="5"/>
      <c r="BLX140" s="5"/>
      <c r="BLY140" s="5"/>
      <c r="BLZ140" s="5"/>
      <c r="BMA140" s="5"/>
      <c r="BMB140" s="5"/>
      <c r="BMC140" s="5"/>
      <c r="BMD140" s="5"/>
      <c r="BME140" s="5"/>
      <c r="BMF140" s="5"/>
      <c r="BMG140" s="5"/>
      <c r="BMH140" s="5"/>
      <c r="BMI140" s="5"/>
      <c r="BMJ140" s="5"/>
      <c r="BMK140" s="5"/>
      <c r="BML140" s="5"/>
      <c r="BMM140" s="5"/>
      <c r="BMN140" s="5"/>
      <c r="BMO140" s="5"/>
      <c r="BMP140" s="5"/>
      <c r="BMQ140" s="5"/>
      <c r="BMR140" s="5"/>
      <c r="BMS140" s="5"/>
      <c r="BMT140" s="5"/>
      <c r="BMU140" s="5"/>
      <c r="BMV140" s="5"/>
      <c r="BMW140" s="5"/>
      <c r="BMX140" s="5"/>
      <c r="BMY140" s="5"/>
      <c r="BMZ140" s="5"/>
      <c r="BNA140" s="5"/>
      <c r="BNB140" s="5"/>
      <c r="BNC140" s="5"/>
      <c r="BND140" s="5"/>
      <c r="BNE140" s="5"/>
      <c r="BNF140" s="5"/>
      <c r="BNG140" s="5"/>
      <c r="BNH140" s="5"/>
      <c r="BNI140" s="5"/>
      <c r="BNJ140" s="5"/>
      <c r="BNK140" s="5"/>
      <c r="BNL140" s="5"/>
      <c r="BNM140" s="5"/>
      <c r="BNN140" s="5"/>
      <c r="BNO140" s="5"/>
      <c r="BNP140" s="5"/>
      <c r="BNQ140" s="5"/>
      <c r="BNR140" s="5"/>
      <c r="BNS140" s="5"/>
      <c r="BNT140" s="5"/>
      <c r="BNU140" s="5"/>
      <c r="BNV140" s="5"/>
      <c r="BNW140" s="5"/>
      <c r="BNX140" s="5"/>
      <c r="BNY140" s="5"/>
      <c r="BNZ140" s="5"/>
      <c r="BOA140" s="5"/>
      <c r="BOB140" s="5"/>
      <c r="BOC140" s="5"/>
      <c r="BOD140" s="5"/>
      <c r="BOE140" s="5"/>
      <c r="BOF140" s="5"/>
      <c r="BOG140" s="5"/>
      <c r="BOH140" s="5"/>
      <c r="BOI140" s="5"/>
      <c r="BOJ140" s="5"/>
      <c r="BOK140" s="5"/>
      <c r="BOL140" s="5"/>
      <c r="BOM140" s="5"/>
      <c r="BON140" s="5"/>
      <c r="BOO140" s="5"/>
      <c r="BOP140" s="5"/>
      <c r="BOQ140" s="5"/>
      <c r="BOR140" s="5"/>
      <c r="BOS140" s="5"/>
      <c r="BOT140" s="5"/>
      <c r="BOU140" s="5"/>
      <c r="BOV140" s="5"/>
      <c r="BOW140" s="5"/>
      <c r="BOX140" s="5"/>
      <c r="BOY140" s="5"/>
      <c r="BOZ140" s="5"/>
      <c r="BPA140" s="5"/>
      <c r="BPB140" s="5"/>
      <c r="BPC140" s="5"/>
      <c r="BPD140" s="5"/>
      <c r="BPE140" s="5"/>
      <c r="BPF140" s="5"/>
      <c r="BPG140" s="5"/>
      <c r="BPH140" s="5"/>
      <c r="BPI140" s="5"/>
      <c r="BPJ140" s="5"/>
      <c r="BPK140" s="5"/>
      <c r="BPL140" s="5"/>
      <c r="BPM140" s="5"/>
      <c r="BPN140" s="5"/>
      <c r="BPO140" s="5"/>
      <c r="BPP140" s="5"/>
      <c r="BPQ140" s="5"/>
      <c r="BPR140" s="5"/>
      <c r="BPS140" s="5"/>
      <c r="BPT140" s="5"/>
      <c r="BPU140" s="5"/>
      <c r="BPV140" s="5"/>
      <c r="BPW140" s="5"/>
      <c r="BPX140" s="5"/>
      <c r="BPY140" s="5"/>
      <c r="BPZ140" s="5"/>
      <c r="BQA140" s="5"/>
      <c r="BQB140" s="5"/>
      <c r="BQC140" s="5"/>
      <c r="BQD140" s="5"/>
      <c r="BQE140" s="5"/>
      <c r="BQF140" s="5"/>
      <c r="BQG140" s="5"/>
      <c r="BQH140" s="5"/>
      <c r="BQI140" s="5"/>
      <c r="BQJ140" s="5"/>
      <c r="BQK140" s="5"/>
      <c r="BQL140" s="5"/>
      <c r="BQM140" s="5"/>
      <c r="BQN140" s="5"/>
      <c r="BQO140" s="5"/>
      <c r="BQP140" s="5"/>
      <c r="BQQ140" s="5"/>
      <c r="BQR140" s="5"/>
      <c r="BQS140" s="5"/>
      <c r="BQT140" s="5"/>
      <c r="BQU140" s="5"/>
      <c r="BQV140" s="5"/>
      <c r="BQW140" s="5"/>
      <c r="BQX140" s="5"/>
      <c r="BQY140" s="5"/>
      <c r="BQZ140" s="5"/>
      <c r="BRA140" s="5"/>
      <c r="BRB140" s="5"/>
      <c r="BRC140" s="5"/>
      <c r="BRD140" s="5"/>
      <c r="BRE140" s="5"/>
      <c r="BRF140" s="5"/>
      <c r="BRG140" s="5"/>
      <c r="BRH140" s="5"/>
      <c r="BRI140" s="5"/>
      <c r="BRJ140" s="5"/>
      <c r="BRK140" s="5"/>
      <c r="BRL140" s="5"/>
      <c r="BRM140" s="5"/>
      <c r="BRN140" s="5"/>
      <c r="BRO140" s="5"/>
      <c r="BRP140" s="5"/>
      <c r="BRQ140" s="5"/>
      <c r="BRR140" s="5"/>
      <c r="BRS140" s="5"/>
      <c r="BRT140" s="5"/>
      <c r="BRU140" s="5"/>
      <c r="BRV140" s="5"/>
      <c r="BRW140" s="5"/>
      <c r="BRX140" s="5"/>
      <c r="BRY140" s="5"/>
      <c r="BRZ140" s="5"/>
      <c r="BSA140" s="5"/>
      <c r="BSB140" s="5"/>
      <c r="BSC140" s="5"/>
      <c r="BSD140" s="5"/>
      <c r="BSE140" s="5"/>
      <c r="BSF140" s="5"/>
      <c r="BSG140" s="5"/>
      <c r="BSH140" s="5"/>
      <c r="BSI140" s="5"/>
      <c r="BSJ140" s="5"/>
      <c r="BSK140" s="5"/>
      <c r="BSL140" s="5"/>
      <c r="BSM140" s="5"/>
      <c r="BSN140" s="5"/>
      <c r="BSO140" s="5"/>
      <c r="BSP140" s="5"/>
      <c r="BSQ140" s="5"/>
      <c r="BSR140" s="5"/>
      <c r="BSS140" s="5"/>
      <c r="BST140" s="5"/>
      <c r="BSU140" s="5"/>
      <c r="BSV140" s="5"/>
      <c r="BSW140" s="5"/>
      <c r="BSX140" s="5"/>
      <c r="BSY140" s="5"/>
      <c r="BSZ140" s="5"/>
      <c r="BTA140" s="5"/>
      <c r="BTB140" s="5"/>
      <c r="BTC140" s="5"/>
      <c r="BTD140" s="5"/>
      <c r="BTE140" s="5"/>
      <c r="BTF140" s="5"/>
      <c r="BTG140" s="5"/>
      <c r="BTH140" s="5"/>
      <c r="BTI140" s="5"/>
      <c r="BTJ140" s="5"/>
      <c r="BTK140" s="5"/>
      <c r="BTL140" s="5"/>
      <c r="BTM140" s="5"/>
      <c r="BTN140" s="5"/>
      <c r="BTO140" s="5"/>
      <c r="BTP140" s="5"/>
      <c r="BTQ140" s="5"/>
      <c r="BTR140" s="5"/>
      <c r="BTS140" s="5"/>
      <c r="BTT140" s="5"/>
      <c r="BTU140" s="5"/>
      <c r="BTV140" s="5"/>
      <c r="BTW140" s="5"/>
      <c r="BTX140" s="5"/>
      <c r="BTY140" s="5"/>
      <c r="BTZ140" s="5"/>
      <c r="BUA140" s="5"/>
      <c r="BUB140" s="5"/>
      <c r="BUC140" s="5"/>
      <c r="BUD140" s="5"/>
      <c r="BUE140" s="5"/>
      <c r="BUF140" s="5"/>
      <c r="BUG140" s="5"/>
      <c r="BUH140" s="5"/>
      <c r="BUI140" s="5"/>
      <c r="BUJ140" s="5"/>
      <c r="BUK140" s="5"/>
      <c r="BUL140" s="5"/>
      <c r="BUM140" s="5"/>
      <c r="BUN140" s="5"/>
      <c r="BUO140" s="5"/>
      <c r="BUP140" s="5"/>
      <c r="BUQ140" s="5"/>
      <c r="BUR140" s="5"/>
      <c r="BUS140" s="5"/>
      <c r="BUT140" s="5"/>
      <c r="BUU140" s="5"/>
      <c r="BUV140" s="5"/>
      <c r="BUW140" s="5"/>
      <c r="BUX140" s="5"/>
      <c r="BUY140" s="5"/>
      <c r="BUZ140" s="5"/>
      <c r="BVA140" s="5"/>
      <c r="BVB140" s="5"/>
      <c r="BVC140" s="5"/>
      <c r="BVD140" s="5"/>
      <c r="BVE140" s="5"/>
      <c r="BVF140" s="5"/>
      <c r="BVG140" s="5"/>
      <c r="BVH140" s="5"/>
      <c r="BVI140" s="5"/>
      <c r="BVJ140" s="5"/>
      <c r="BVK140" s="5"/>
      <c r="BVL140" s="5"/>
      <c r="BVM140" s="5"/>
      <c r="BVN140" s="5"/>
      <c r="BVO140" s="5"/>
      <c r="BVP140" s="5"/>
      <c r="BVQ140" s="5"/>
      <c r="BVR140" s="5"/>
      <c r="BVS140" s="5"/>
      <c r="BVT140" s="5"/>
      <c r="BVU140" s="5"/>
      <c r="BVV140" s="5"/>
      <c r="BVW140" s="5"/>
      <c r="BVX140" s="5"/>
      <c r="BVY140" s="5"/>
      <c r="BVZ140" s="5"/>
      <c r="BWA140" s="5"/>
      <c r="BWB140" s="5"/>
      <c r="BWC140" s="5"/>
      <c r="BWD140" s="5"/>
      <c r="BWE140" s="5"/>
      <c r="BWF140" s="5"/>
      <c r="BWG140" s="5"/>
      <c r="BWH140" s="5"/>
      <c r="BWI140" s="5"/>
      <c r="BWJ140" s="5"/>
      <c r="BWK140" s="5"/>
      <c r="BWL140" s="5"/>
      <c r="BWM140" s="5"/>
      <c r="BWN140" s="5"/>
      <c r="BWO140" s="5"/>
      <c r="BWP140" s="5"/>
      <c r="BWQ140" s="5"/>
      <c r="BWR140" s="5"/>
      <c r="BWS140" s="5"/>
      <c r="BWT140" s="5"/>
      <c r="BWU140" s="5"/>
      <c r="BWV140" s="5"/>
      <c r="BWW140" s="5"/>
      <c r="BWX140" s="5"/>
      <c r="BWY140" s="5"/>
      <c r="BWZ140" s="5"/>
      <c r="BXA140" s="5"/>
      <c r="BXB140" s="5"/>
      <c r="BXC140" s="5"/>
      <c r="BXD140" s="5"/>
      <c r="BXE140" s="5"/>
      <c r="BXF140" s="5"/>
      <c r="BXG140" s="5"/>
      <c r="BXH140" s="5"/>
      <c r="BXI140" s="5"/>
      <c r="BXJ140" s="5"/>
      <c r="BXK140" s="5"/>
      <c r="BXL140" s="5"/>
      <c r="BXM140" s="5"/>
      <c r="BXN140" s="5"/>
      <c r="BXO140" s="5"/>
      <c r="BXP140" s="5"/>
      <c r="BXQ140" s="5"/>
      <c r="BXR140" s="5"/>
      <c r="BXS140" s="5"/>
      <c r="BXT140" s="5"/>
      <c r="BXU140" s="5"/>
      <c r="BXV140" s="5"/>
      <c r="BXW140" s="5"/>
      <c r="BXX140" s="5"/>
      <c r="BXY140" s="5"/>
      <c r="BXZ140" s="5"/>
      <c r="BYA140" s="5"/>
      <c r="BYB140" s="5"/>
      <c r="BYC140" s="5"/>
      <c r="BYD140" s="5"/>
      <c r="BYE140" s="5"/>
      <c r="BYF140" s="5"/>
      <c r="BYG140" s="5"/>
      <c r="BYH140" s="5"/>
      <c r="BYI140" s="5"/>
      <c r="BYJ140" s="5"/>
      <c r="BYK140" s="5"/>
      <c r="BYL140" s="5"/>
      <c r="BYM140" s="5"/>
      <c r="BYN140" s="5"/>
      <c r="BYO140" s="5"/>
      <c r="BYP140" s="5"/>
      <c r="BYQ140" s="5"/>
      <c r="BYR140" s="5"/>
      <c r="BYS140" s="5"/>
      <c r="BYT140" s="5"/>
      <c r="BYU140" s="5"/>
      <c r="BYV140" s="5"/>
      <c r="BYW140" s="5"/>
      <c r="BYX140" s="5"/>
      <c r="BYY140" s="5"/>
      <c r="BYZ140" s="5"/>
      <c r="BZA140" s="5"/>
      <c r="BZB140" s="5"/>
      <c r="BZC140" s="5"/>
      <c r="BZD140" s="5"/>
      <c r="BZE140" s="5"/>
      <c r="BZF140" s="5"/>
      <c r="BZG140" s="5"/>
      <c r="BZH140" s="5"/>
      <c r="BZI140" s="5"/>
      <c r="BZJ140" s="5"/>
      <c r="BZK140" s="5"/>
      <c r="BZL140" s="5"/>
      <c r="BZM140" s="5"/>
      <c r="BZN140" s="5"/>
      <c r="BZO140" s="5"/>
      <c r="BZP140" s="5"/>
      <c r="BZQ140" s="5"/>
      <c r="BZR140" s="5"/>
      <c r="BZS140" s="5"/>
      <c r="BZT140" s="5"/>
      <c r="BZU140" s="5"/>
      <c r="BZV140" s="5"/>
      <c r="BZW140" s="5"/>
      <c r="BZX140" s="5"/>
      <c r="BZY140" s="5"/>
      <c r="BZZ140" s="5"/>
      <c r="CAA140" s="5"/>
      <c r="CAB140" s="5"/>
      <c r="CAC140" s="5"/>
      <c r="CAD140" s="5"/>
      <c r="CAE140" s="5"/>
      <c r="CAF140" s="5"/>
      <c r="CAG140" s="5"/>
      <c r="CAH140" s="5"/>
      <c r="CAI140" s="5"/>
      <c r="CAJ140" s="5"/>
      <c r="CAK140" s="5"/>
      <c r="CAL140" s="5"/>
      <c r="CAM140" s="5"/>
      <c r="CAN140" s="5"/>
      <c r="CAO140" s="5"/>
      <c r="CAP140" s="5"/>
      <c r="CAQ140" s="5"/>
      <c r="CAR140" s="5"/>
      <c r="CAS140" s="5"/>
      <c r="CAT140" s="5"/>
      <c r="CAU140" s="5"/>
      <c r="CAV140" s="5"/>
      <c r="CAW140" s="5"/>
      <c r="CAX140" s="5"/>
      <c r="CAY140" s="5"/>
      <c r="CAZ140" s="5"/>
      <c r="CBA140" s="5"/>
      <c r="CBB140" s="5"/>
      <c r="CBC140" s="5"/>
      <c r="CBD140" s="5"/>
      <c r="CBE140" s="5"/>
      <c r="CBF140" s="5"/>
      <c r="CBG140" s="5"/>
      <c r="CBH140" s="5"/>
      <c r="CBI140" s="5"/>
      <c r="CBJ140" s="5"/>
      <c r="CBK140" s="5"/>
      <c r="CBL140" s="5"/>
      <c r="CBM140" s="5"/>
      <c r="CBN140" s="5"/>
      <c r="CBO140" s="5"/>
      <c r="CBP140" s="5"/>
      <c r="CBQ140" s="5"/>
      <c r="CBR140" s="5"/>
      <c r="CBS140" s="5"/>
      <c r="CBT140" s="5"/>
      <c r="CBU140" s="5"/>
      <c r="CBV140" s="5"/>
      <c r="CBW140" s="5"/>
      <c r="CBX140" s="5"/>
      <c r="CBY140" s="5"/>
      <c r="CBZ140" s="5"/>
      <c r="CCA140" s="5"/>
      <c r="CCB140" s="5"/>
      <c r="CCC140" s="5"/>
      <c r="CCD140" s="5"/>
      <c r="CCE140" s="5"/>
      <c r="CCF140" s="5"/>
      <c r="CCG140" s="5"/>
      <c r="CCH140" s="5"/>
      <c r="CCI140" s="5"/>
      <c r="CCJ140" s="5"/>
      <c r="CCK140" s="5"/>
      <c r="CCL140" s="5"/>
      <c r="CCM140" s="5"/>
      <c r="CCN140" s="5"/>
      <c r="CCO140" s="5"/>
      <c r="CCP140" s="5"/>
      <c r="CCQ140" s="5"/>
      <c r="CCR140" s="5"/>
      <c r="CCS140" s="5"/>
      <c r="CCT140" s="5"/>
      <c r="CCU140" s="5"/>
      <c r="CCV140" s="5"/>
      <c r="CCW140" s="5"/>
      <c r="CCX140" s="5"/>
      <c r="CCY140" s="5"/>
      <c r="CCZ140" s="5"/>
      <c r="CDA140" s="5"/>
      <c r="CDB140" s="5"/>
      <c r="CDC140" s="5"/>
      <c r="CDD140" s="5"/>
      <c r="CDE140" s="5"/>
      <c r="CDF140" s="5"/>
      <c r="CDG140" s="5"/>
      <c r="CDH140" s="5"/>
      <c r="CDI140" s="5"/>
      <c r="CDJ140" s="5"/>
      <c r="CDK140" s="5"/>
      <c r="CDL140" s="5"/>
      <c r="CDM140" s="5"/>
      <c r="CDN140" s="5"/>
      <c r="CDO140" s="5"/>
      <c r="CDP140" s="5"/>
      <c r="CDQ140" s="5"/>
      <c r="CDR140" s="5"/>
      <c r="CDS140" s="5"/>
      <c r="CDT140" s="5"/>
      <c r="CDU140" s="5"/>
      <c r="CDV140" s="5"/>
      <c r="CDW140" s="5"/>
      <c r="CDX140" s="5"/>
      <c r="CDY140" s="5"/>
      <c r="CDZ140" s="5"/>
      <c r="CEA140" s="5"/>
      <c r="CEB140" s="5"/>
      <c r="CEC140" s="5"/>
      <c r="CED140" s="5"/>
      <c r="CEE140" s="5"/>
      <c r="CEF140" s="5"/>
      <c r="CEG140" s="5"/>
      <c r="CEH140" s="5"/>
      <c r="CEI140" s="5"/>
      <c r="CEJ140" s="5"/>
      <c r="CEK140" s="5"/>
      <c r="CEL140" s="5"/>
      <c r="CEM140" s="5"/>
      <c r="CEN140" s="5"/>
      <c r="CEO140" s="5"/>
      <c r="CEP140" s="5"/>
      <c r="CEQ140" s="5"/>
      <c r="CER140" s="5"/>
      <c r="CES140" s="5"/>
      <c r="CET140" s="5"/>
      <c r="CEU140" s="5"/>
      <c r="CEV140" s="5"/>
      <c r="CEW140" s="5"/>
      <c r="CEX140" s="5"/>
      <c r="CEY140" s="5"/>
      <c r="CEZ140" s="5"/>
      <c r="CFA140" s="5"/>
      <c r="CFB140" s="5"/>
      <c r="CFC140" s="5"/>
      <c r="CFD140" s="5"/>
      <c r="CFE140" s="5"/>
      <c r="CFF140" s="5"/>
      <c r="CFG140" s="5"/>
      <c r="CFH140" s="5"/>
      <c r="CFI140" s="5"/>
      <c r="CFJ140" s="5"/>
      <c r="CFK140" s="5"/>
      <c r="CFL140" s="5"/>
      <c r="CFM140" s="5"/>
      <c r="CFN140" s="5"/>
      <c r="CFO140" s="5"/>
      <c r="CFP140" s="5"/>
      <c r="CFQ140" s="5"/>
      <c r="CFR140" s="5"/>
      <c r="CFS140" s="5"/>
      <c r="CFT140" s="5"/>
      <c r="CFU140" s="5"/>
      <c r="CFV140" s="5"/>
      <c r="CFW140" s="5"/>
      <c r="CFX140" s="5"/>
      <c r="CFY140" s="5"/>
      <c r="CFZ140" s="5"/>
      <c r="CGA140" s="5"/>
      <c r="CGB140" s="5"/>
      <c r="CGC140" s="5"/>
      <c r="CGD140" s="5"/>
      <c r="CGE140" s="5"/>
      <c r="CGF140" s="5"/>
      <c r="CGG140" s="5"/>
      <c r="CGH140" s="5"/>
      <c r="CGI140" s="5"/>
      <c r="CGJ140" s="5"/>
      <c r="CGK140" s="5"/>
      <c r="CGL140" s="5"/>
      <c r="CGM140" s="5"/>
      <c r="CGN140" s="5"/>
      <c r="CGO140" s="5"/>
      <c r="CGP140" s="5"/>
      <c r="CGQ140" s="5"/>
      <c r="CGR140" s="5"/>
      <c r="CGS140" s="5"/>
      <c r="CGT140" s="5"/>
      <c r="CGU140" s="5"/>
      <c r="CGV140" s="5"/>
      <c r="CGW140" s="5"/>
      <c r="CGX140" s="5"/>
      <c r="CGY140" s="5"/>
      <c r="CGZ140" s="5"/>
      <c r="CHA140" s="5"/>
      <c r="CHB140" s="5"/>
      <c r="CHC140" s="5"/>
      <c r="CHD140" s="5"/>
      <c r="CHE140" s="5"/>
      <c r="CHF140" s="5"/>
      <c r="CHG140" s="5"/>
      <c r="CHH140" s="5"/>
      <c r="CHI140" s="5"/>
      <c r="CHJ140" s="5"/>
      <c r="CHK140" s="5"/>
      <c r="CHL140" s="5"/>
      <c r="CHM140" s="5"/>
      <c r="CHN140" s="5"/>
      <c r="CHO140" s="5"/>
      <c r="CHP140" s="5"/>
      <c r="CHQ140" s="5"/>
      <c r="CHR140" s="5"/>
      <c r="CHS140" s="5"/>
      <c r="CHT140" s="5"/>
      <c r="CHU140" s="5"/>
      <c r="CHV140" s="5"/>
      <c r="CHW140" s="5"/>
      <c r="CHX140" s="5"/>
      <c r="CHY140" s="5"/>
      <c r="CHZ140" s="5"/>
      <c r="CIA140" s="5"/>
      <c r="CIB140" s="5"/>
      <c r="CIC140" s="5"/>
      <c r="CID140" s="5"/>
      <c r="CIE140" s="5"/>
      <c r="CIF140" s="5"/>
      <c r="CIG140" s="5"/>
      <c r="CIH140" s="5"/>
      <c r="CII140" s="5"/>
      <c r="CIJ140" s="5"/>
      <c r="CIK140" s="5"/>
      <c r="CIL140" s="5"/>
      <c r="CIM140" s="5"/>
      <c r="CIN140" s="5"/>
      <c r="CIO140" s="5"/>
      <c r="CIP140" s="5"/>
      <c r="CIQ140" s="5"/>
      <c r="CIR140" s="5"/>
      <c r="CIS140" s="5"/>
      <c r="CIT140" s="5"/>
      <c r="CIU140" s="5"/>
      <c r="CIV140" s="5"/>
      <c r="CIW140" s="5"/>
      <c r="CIX140" s="5"/>
      <c r="CIY140" s="5"/>
      <c r="CIZ140" s="5"/>
      <c r="CJA140" s="5"/>
      <c r="CJB140" s="5"/>
      <c r="CJC140" s="5"/>
      <c r="CJD140" s="5"/>
      <c r="CJE140" s="5"/>
      <c r="CJF140" s="5"/>
      <c r="CJG140" s="5"/>
      <c r="CJH140" s="5"/>
      <c r="CJI140" s="5"/>
      <c r="CJJ140" s="5"/>
      <c r="CJK140" s="5"/>
      <c r="CJL140" s="5"/>
      <c r="CJM140" s="5"/>
      <c r="CJN140" s="5"/>
      <c r="CJO140" s="5"/>
      <c r="CJP140" s="5"/>
      <c r="CJQ140" s="5"/>
      <c r="CJR140" s="5"/>
      <c r="CJS140" s="5"/>
      <c r="CJT140" s="5"/>
      <c r="CJU140" s="5"/>
      <c r="CJV140" s="5"/>
      <c r="CJW140" s="5"/>
      <c r="CJX140" s="5"/>
      <c r="CJY140" s="5"/>
      <c r="CJZ140" s="5"/>
      <c r="CKA140" s="5"/>
      <c r="CKB140" s="5"/>
      <c r="CKC140" s="5"/>
      <c r="CKD140" s="5"/>
      <c r="CKE140" s="5"/>
      <c r="CKF140" s="5"/>
      <c r="CKG140" s="5"/>
      <c r="CKH140" s="5"/>
      <c r="CKI140" s="5"/>
      <c r="CKJ140" s="5"/>
      <c r="CKK140" s="5"/>
      <c r="CKL140" s="5"/>
      <c r="CKM140" s="5"/>
      <c r="CKN140" s="5"/>
      <c r="CKO140" s="5"/>
      <c r="CKP140" s="5"/>
      <c r="CKQ140" s="5"/>
      <c r="CKR140" s="5"/>
      <c r="CKS140" s="5"/>
      <c r="CKT140" s="5"/>
      <c r="CKU140" s="5"/>
      <c r="CKV140" s="5"/>
      <c r="CKW140" s="5"/>
      <c r="CKX140" s="5"/>
      <c r="CKY140" s="5"/>
      <c r="CKZ140" s="5"/>
      <c r="CLA140" s="5"/>
      <c r="CLB140" s="5"/>
      <c r="CLC140" s="5"/>
      <c r="CLD140" s="5"/>
      <c r="CLE140" s="5"/>
      <c r="CLF140" s="5"/>
      <c r="CLG140" s="5"/>
      <c r="CLH140" s="5"/>
      <c r="CLI140" s="5"/>
      <c r="CLJ140" s="5"/>
      <c r="CLK140" s="5"/>
      <c r="CLL140" s="5"/>
      <c r="CLM140" s="5"/>
      <c r="CLN140" s="5"/>
      <c r="CLO140" s="5"/>
      <c r="CLP140" s="5"/>
      <c r="CLQ140" s="5"/>
      <c r="CLR140" s="5"/>
      <c r="CLS140" s="5"/>
      <c r="CLT140" s="5"/>
      <c r="CLU140" s="5"/>
      <c r="CLV140" s="5"/>
      <c r="CLW140" s="5"/>
      <c r="CLX140" s="5"/>
      <c r="CLY140" s="5"/>
      <c r="CLZ140" s="5"/>
      <c r="CMA140" s="5"/>
      <c r="CMB140" s="5"/>
      <c r="CMC140" s="5"/>
      <c r="CMD140" s="5"/>
      <c r="CME140" s="5"/>
      <c r="CMF140" s="5"/>
      <c r="CMG140" s="5"/>
      <c r="CMH140" s="5"/>
      <c r="CMI140" s="5"/>
      <c r="CMJ140" s="5"/>
      <c r="CMK140" s="5"/>
      <c r="CML140" s="5"/>
      <c r="CMM140" s="5"/>
      <c r="CMN140" s="5"/>
      <c r="CMO140" s="5"/>
      <c r="CMP140" s="5"/>
      <c r="CMQ140" s="5"/>
      <c r="CMR140" s="5"/>
      <c r="CMS140" s="5"/>
      <c r="CMT140" s="5"/>
      <c r="CMU140" s="5"/>
      <c r="CMV140" s="5"/>
      <c r="CMW140" s="5"/>
      <c r="CMX140" s="5"/>
      <c r="CMY140" s="5"/>
      <c r="CMZ140" s="5"/>
      <c r="CNA140" s="5"/>
      <c r="CNB140" s="5"/>
      <c r="CNC140" s="5"/>
      <c r="CND140" s="5"/>
      <c r="CNE140" s="5"/>
      <c r="CNF140" s="5"/>
      <c r="CNG140" s="5"/>
      <c r="CNH140" s="5"/>
      <c r="CNI140" s="5"/>
      <c r="CNJ140" s="5"/>
      <c r="CNK140" s="5"/>
      <c r="CNL140" s="5"/>
      <c r="CNM140" s="5"/>
      <c r="CNN140" s="5"/>
      <c r="CNO140" s="5"/>
      <c r="CNP140" s="5"/>
      <c r="CNQ140" s="5"/>
      <c r="CNR140" s="5"/>
      <c r="CNS140" s="5"/>
      <c r="CNT140" s="5"/>
      <c r="CNU140" s="5"/>
      <c r="CNV140" s="5"/>
      <c r="CNW140" s="5"/>
      <c r="CNX140" s="5"/>
      <c r="CNY140" s="5"/>
      <c r="CNZ140" s="5"/>
      <c r="COA140" s="5"/>
      <c r="COB140" s="5"/>
      <c r="COC140" s="5"/>
      <c r="COD140" s="5"/>
      <c r="COE140" s="5"/>
      <c r="COF140" s="5"/>
      <c r="COG140" s="5"/>
      <c r="COH140" s="5"/>
      <c r="COI140" s="5"/>
      <c r="COJ140" s="5"/>
      <c r="COK140" s="5"/>
      <c r="COL140" s="5"/>
      <c r="COM140" s="5"/>
      <c r="CON140" s="5"/>
      <c r="COO140" s="5"/>
      <c r="COP140" s="5"/>
      <c r="COQ140" s="5"/>
      <c r="COR140" s="5"/>
      <c r="COS140" s="5"/>
      <c r="COT140" s="5"/>
      <c r="COU140" s="5"/>
      <c r="COV140" s="5"/>
      <c r="COW140" s="5"/>
      <c r="COX140" s="5"/>
      <c r="COY140" s="5"/>
      <c r="COZ140" s="5"/>
      <c r="CPA140" s="5"/>
      <c r="CPB140" s="5"/>
      <c r="CPC140" s="5"/>
      <c r="CPD140" s="5"/>
      <c r="CPE140" s="5"/>
      <c r="CPF140" s="5"/>
      <c r="CPG140" s="5"/>
      <c r="CPH140" s="5"/>
      <c r="CPI140" s="5"/>
      <c r="CPJ140" s="5"/>
      <c r="CPK140" s="5"/>
      <c r="CPL140" s="5"/>
      <c r="CPM140" s="5"/>
      <c r="CPN140" s="5"/>
      <c r="CPO140" s="5"/>
      <c r="CPP140" s="5"/>
      <c r="CPQ140" s="5"/>
      <c r="CPR140" s="5"/>
      <c r="CPS140" s="5"/>
      <c r="CPT140" s="5"/>
      <c r="CPU140" s="5"/>
      <c r="CPV140" s="5"/>
      <c r="CPW140" s="5"/>
      <c r="CPX140" s="5"/>
      <c r="CPY140" s="5"/>
      <c r="CPZ140" s="5"/>
      <c r="CQA140" s="5"/>
      <c r="CQB140" s="5"/>
      <c r="CQC140" s="5"/>
      <c r="CQD140" s="5"/>
      <c r="CQE140" s="5"/>
      <c r="CQF140" s="5"/>
      <c r="CQG140" s="5"/>
      <c r="CQH140" s="5"/>
      <c r="CQI140" s="5"/>
      <c r="CQJ140" s="5"/>
      <c r="CQK140" s="5"/>
      <c r="CQL140" s="5"/>
      <c r="CQM140" s="5"/>
      <c r="CQN140" s="5"/>
      <c r="CQO140" s="5"/>
      <c r="CQP140" s="5"/>
      <c r="CQQ140" s="5"/>
      <c r="CQR140" s="5"/>
      <c r="CQS140" s="5"/>
      <c r="CQT140" s="5"/>
      <c r="CQU140" s="5"/>
      <c r="CQV140" s="5"/>
      <c r="CQW140" s="5"/>
      <c r="CQX140" s="5"/>
      <c r="CQY140" s="5"/>
      <c r="CQZ140" s="5"/>
      <c r="CRA140" s="5"/>
      <c r="CRB140" s="5"/>
      <c r="CRC140" s="5"/>
      <c r="CRD140" s="5"/>
      <c r="CRE140" s="5"/>
      <c r="CRF140" s="5"/>
      <c r="CRG140" s="5"/>
      <c r="CRH140" s="5"/>
      <c r="CRI140" s="5"/>
      <c r="CRJ140" s="5"/>
      <c r="CRK140" s="5"/>
      <c r="CRL140" s="5"/>
      <c r="CRM140" s="5"/>
      <c r="CRN140" s="5"/>
      <c r="CRO140" s="5"/>
      <c r="CRP140" s="5"/>
      <c r="CRQ140" s="5"/>
      <c r="CRR140" s="5"/>
      <c r="CRS140" s="5"/>
      <c r="CRT140" s="5"/>
      <c r="CRU140" s="5"/>
      <c r="CRV140" s="5"/>
      <c r="CRW140" s="5"/>
      <c r="CRX140" s="5"/>
      <c r="CRY140" s="5"/>
      <c r="CRZ140" s="5"/>
      <c r="CSA140" s="5"/>
      <c r="CSB140" s="5"/>
      <c r="CSC140" s="5"/>
      <c r="CSD140" s="5"/>
      <c r="CSE140" s="5"/>
      <c r="CSF140" s="5"/>
      <c r="CSG140" s="5"/>
      <c r="CSH140" s="5"/>
      <c r="CSI140" s="5"/>
      <c r="CSJ140" s="5"/>
      <c r="CSK140" s="5"/>
      <c r="CSL140" s="5"/>
      <c r="CSM140" s="5"/>
      <c r="CSN140" s="5"/>
      <c r="CSO140" s="5"/>
      <c r="CSP140" s="5"/>
      <c r="CSQ140" s="5"/>
      <c r="CSR140" s="5"/>
      <c r="CSS140" s="5"/>
      <c r="CST140" s="5"/>
      <c r="CSU140" s="5"/>
      <c r="CSV140" s="5"/>
      <c r="CSW140" s="5"/>
      <c r="CSX140" s="5"/>
      <c r="CSY140" s="5"/>
      <c r="CSZ140" s="5"/>
      <c r="CTA140" s="5"/>
      <c r="CTB140" s="5"/>
      <c r="CTC140" s="5"/>
      <c r="CTD140" s="5"/>
      <c r="CTE140" s="5"/>
      <c r="CTF140" s="5"/>
      <c r="CTG140" s="5"/>
      <c r="CTH140" s="5"/>
      <c r="CTI140" s="5"/>
      <c r="CTJ140" s="5"/>
      <c r="CTK140" s="5"/>
      <c r="CTL140" s="5"/>
      <c r="CTM140" s="5"/>
      <c r="CTN140" s="5"/>
      <c r="CTO140" s="5"/>
      <c r="CTP140" s="5"/>
      <c r="CTQ140" s="5"/>
      <c r="CTR140" s="5"/>
      <c r="CTS140" s="5"/>
      <c r="CTT140" s="5"/>
      <c r="CTU140" s="5"/>
      <c r="CTV140" s="5"/>
      <c r="CTW140" s="5"/>
      <c r="CTX140" s="5"/>
      <c r="CTY140" s="5"/>
      <c r="CTZ140" s="5"/>
      <c r="CUA140" s="5"/>
      <c r="CUB140" s="5"/>
      <c r="CUC140" s="5"/>
      <c r="CUD140" s="5"/>
      <c r="CUE140" s="5"/>
      <c r="CUF140" s="5"/>
      <c r="CUG140" s="5"/>
      <c r="CUH140" s="5"/>
      <c r="CUI140" s="5"/>
      <c r="CUJ140" s="5"/>
      <c r="CUK140" s="5"/>
      <c r="CUL140" s="5"/>
      <c r="CUM140" s="5"/>
      <c r="CUN140" s="5"/>
      <c r="CUO140" s="5"/>
      <c r="CUP140" s="5"/>
      <c r="CUQ140" s="5"/>
      <c r="CUR140" s="5"/>
      <c r="CUS140" s="5"/>
      <c r="CUT140" s="5"/>
      <c r="CUU140" s="5"/>
      <c r="CUV140" s="5"/>
      <c r="CUW140" s="5"/>
      <c r="CUX140" s="5"/>
      <c r="CUY140" s="5"/>
      <c r="CUZ140" s="5"/>
      <c r="CVA140" s="5"/>
      <c r="CVB140" s="5"/>
      <c r="CVC140" s="5"/>
      <c r="CVD140" s="5"/>
      <c r="CVE140" s="5"/>
      <c r="CVF140" s="5"/>
      <c r="CVG140" s="5"/>
      <c r="CVH140" s="5"/>
      <c r="CVI140" s="5"/>
      <c r="CVJ140" s="5"/>
      <c r="CVK140" s="5"/>
      <c r="CVL140" s="5"/>
      <c r="CVM140" s="5"/>
      <c r="CVN140" s="5"/>
      <c r="CVO140" s="5"/>
      <c r="CVP140" s="5"/>
      <c r="CVQ140" s="5"/>
      <c r="CVR140" s="5"/>
      <c r="CVS140" s="5"/>
      <c r="CVT140" s="5"/>
      <c r="CVU140" s="5"/>
      <c r="CVV140" s="5"/>
      <c r="CVW140" s="5"/>
      <c r="CVX140" s="5"/>
      <c r="CVY140" s="5"/>
      <c r="CVZ140" s="5"/>
      <c r="CWA140" s="5"/>
      <c r="CWB140" s="5"/>
      <c r="CWC140" s="5"/>
      <c r="CWD140" s="5"/>
      <c r="CWE140" s="5"/>
      <c r="CWF140" s="5"/>
      <c r="CWG140" s="5"/>
      <c r="CWH140" s="5"/>
      <c r="CWI140" s="5"/>
      <c r="CWJ140" s="5"/>
      <c r="CWK140" s="5"/>
      <c r="CWL140" s="5"/>
      <c r="CWM140" s="5"/>
      <c r="CWN140" s="5"/>
      <c r="CWO140" s="5"/>
      <c r="CWP140" s="5"/>
      <c r="CWQ140" s="5"/>
      <c r="CWR140" s="5"/>
      <c r="CWS140" s="5"/>
      <c r="CWT140" s="5"/>
      <c r="CWU140" s="5"/>
      <c r="CWV140" s="5"/>
      <c r="CWW140" s="5"/>
      <c r="CWX140" s="5"/>
      <c r="CWY140" s="5"/>
      <c r="CWZ140" s="5"/>
      <c r="CXA140" s="5"/>
      <c r="CXB140" s="5"/>
      <c r="CXC140" s="5"/>
      <c r="CXD140" s="5"/>
      <c r="CXE140" s="5"/>
      <c r="CXF140" s="5"/>
      <c r="CXG140" s="5"/>
      <c r="CXH140" s="5"/>
      <c r="CXI140" s="5"/>
      <c r="CXJ140" s="5"/>
      <c r="CXK140" s="5"/>
      <c r="CXL140" s="5"/>
      <c r="CXM140" s="5"/>
      <c r="CXN140" s="5"/>
      <c r="CXO140" s="5"/>
      <c r="CXP140" s="5"/>
      <c r="CXQ140" s="5"/>
      <c r="CXR140" s="5"/>
      <c r="CXS140" s="5"/>
      <c r="CXT140" s="5"/>
      <c r="CXU140" s="5"/>
      <c r="CXV140" s="5"/>
      <c r="CXW140" s="5"/>
      <c r="CXX140" s="5"/>
      <c r="CXY140" s="5"/>
      <c r="CXZ140" s="5"/>
      <c r="CYA140" s="5"/>
      <c r="CYB140" s="5"/>
      <c r="CYC140" s="5"/>
      <c r="CYD140" s="5"/>
      <c r="CYE140" s="5"/>
      <c r="CYF140" s="5"/>
      <c r="CYG140" s="5"/>
      <c r="CYH140" s="5"/>
      <c r="CYI140" s="5"/>
      <c r="CYJ140" s="5"/>
      <c r="CYK140" s="5"/>
      <c r="CYL140" s="5"/>
      <c r="CYM140" s="5"/>
      <c r="CYN140" s="5"/>
      <c r="CYO140" s="5"/>
      <c r="CYP140" s="5"/>
      <c r="CYQ140" s="5"/>
      <c r="CYR140" s="5"/>
      <c r="CYS140" s="5"/>
      <c r="CYT140" s="5"/>
      <c r="CYU140" s="5"/>
      <c r="CYV140" s="5"/>
      <c r="CYW140" s="5"/>
      <c r="CYX140" s="5"/>
      <c r="CYY140" s="5"/>
      <c r="CYZ140" s="5"/>
      <c r="CZA140" s="5"/>
      <c r="CZB140" s="5"/>
      <c r="CZC140" s="5"/>
      <c r="CZD140" s="5"/>
      <c r="CZE140" s="5"/>
      <c r="CZF140" s="5"/>
      <c r="CZG140" s="5"/>
      <c r="CZH140" s="5"/>
      <c r="CZI140" s="5"/>
      <c r="CZJ140" s="5"/>
      <c r="CZK140" s="5"/>
      <c r="CZL140" s="5"/>
      <c r="CZM140" s="5"/>
      <c r="CZN140" s="5"/>
      <c r="CZO140" s="5"/>
      <c r="CZP140" s="5"/>
      <c r="CZQ140" s="5"/>
      <c r="CZR140" s="5"/>
      <c r="CZS140" s="5"/>
      <c r="CZT140" s="5"/>
      <c r="CZU140" s="5"/>
      <c r="CZV140" s="5"/>
      <c r="CZW140" s="5"/>
      <c r="CZX140" s="5"/>
      <c r="CZY140" s="5"/>
      <c r="CZZ140" s="5"/>
      <c r="DAA140" s="5"/>
      <c r="DAB140" s="5"/>
      <c r="DAC140" s="5"/>
      <c r="DAD140" s="5"/>
      <c r="DAE140" s="5"/>
      <c r="DAF140" s="5"/>
      <c r="DAG140" s="5"/>
      <c r="DAH140" s="5"/>
      <c r="DAI140" s="5"/>
      <c r="DAJ140" s="5"/>
      <c r="DAK140" s="5"/>
      <c r="DAL140" s="5"/>
      <c r="DAM140" s="5"/>
      <c r="DAN140" s="5"/>
      <c r="DAO140" s="5"/>
      <c r="DAP140" s="5"/>
      <c r="DAQ140" s="5"/>
      <c r="DAR140" s="5"/>
      <c r="DAS140" s="5"/>
      <c r="DAT140" s="5"/>
      <c r="DAU140" s="5"/>
      <c r="DAV140" s="5"/>
      <c r="DAW140" s="5"/>
      <c r="DAX140" s="5"/>
      <c r="DAY140" s="5"/>
      <c r="DAZ140" s="5"/>
      <c r="DBA140" s="5"/>
      <c r="DBB140" s="5"/>
      <c r="DBC140" s="5"/>
      <c r="DBD140" s="5"/>
      <c r="DBE140" s="5"/>
      <c r="DBF140" s="5"/>
      <c r="DBG140" s="5"/>
      <c r="DBH140" s="5"/>
      <c r="DBI140" s="5"/>
      <c r="DBJ140" s="5"/>
      <c r="DBK140" s="5"/>
      <c r="DBL140" s="5"/>
      <c r="DBM140" s="5"/>
      <c r="DBN140" s="5"/>
      <c r="DBO140" s="5"/>
      <c r="DBP140" s="5"/>
      <c r="DBQ140" s="5"/>
      <c r="DBR140" s="5"/>
      <c r="DBS140" s="5"/>
      <c r="DBT140" s="5"/>
      <c r="DBU140" s="5"/>
      <c r="DBV140" s="5"/>
      <c r="DBW140" s="5"/>
      <c r="DBX140" s="5"/>
      <c r="DBY140" s="5"/>
      <c r="DBZ140" s="5"/>
      <c r="DCA140" s="5"/>
      <c r="DCB140" s="5"/>
      <c r="DCC140" s="5"/>
      <c r="DCD140" s="5"/>
      <c r="DCE140" s="5"/>
      <c r="DCF140" s="5"/>
      <c r="DCG140" s="5"/>
      <c r="DCH140" s="5"/>
      <c r="DCI140" s="5"/>
      <c r="DCJ140" s="5"/>
      <c r="DCK140" s="5"/>
      <c r="DCL140" s="5"/>
      <c r="DCM140" s="5"/>
      <c r="DCN140" s="5"/>
      <c r="DCO140" s="5"/>
      <c r="DCP140" s="5"/>
      <c r="DCQ140" s="5"/>
      <c r="DCR140" s="5"/>
      <c r="DCS140" s="5"/>
      <c r="DCT140" s="5"/>
      <c r="DCU140" s="5"/>
      <c r="DCV140" s="5"/>
      <c r="DCW140" s="5"/>
      <c r="DCX140" s="5"/>
      <c r="DCY140" s="5"/>
      <c r="DCZ140" s="5"/>
      <c r="DDA140" s="5"/>
      <c r="DDB140" s="5"/>
      <c r="DDC140" s="5"/>
      <c r="DDD140" s="5"/>
      <c r="DDE140" s="5"/>
      <c r="DDF140" s="5"/>
      <c r="DDG140" s="5"/>
      <c r="DDH140" s="5"/>
      <c r="DDI140" s="5"/>
      <c r="DDJ140" s="5"/>
      <c r="DDK140" s="5"/>
      <c r="DDL140" s="5"/>
      <c r="DDM140" s="5"/>
      <c r="DDN140" s="5"/>
      <c r="DDO140" s="5"/>
      <c r="DDP140" s="5"/>
      <c r="DDQ140" s="5"/>
      <c r="DDR140" s="5"/>
      <c r="DDS140" s="5"/>
      <c r="DDT140" s="5"/>
      <c r="DDU140" s="5"/>
      <c r="DDV140" s="5"/>
      <c r="DDW140" s="5"/>
      <c r="DDX140" s="5"/>
      <c r="DDY140" s="5"/>
      <c r="DDZ140" s="5"/>
      <c r="DEA140" s="5"/>
      <c r="DEB140" s="5"/>
      <c r="DEC140" s="5"/>
      <c r="DED140" s="5"/>
      <c r="DEE140" s="5"/>
      <c r="DEF140" s="5"/>
      <c r="DEG140" s="5"/>
      <c r="DEH140" s="5"/>
      <c r="DEI140" s="5"/>
      <c r="DEJ140" s="5"/>
      <c r="DEK140" s="5"/>
      <c r="DEL140" s="5"/>
      <c r="DEM140" s="5"/>
      <c r="DEN140" s="5"/>
      <c r="DEO140" s="5"/>
      <c r="DEP140" s="5"/>
      <c r="DEQ140" s="5"/>
      <c r="DER140" s="5"/>
      <c r="DES140" s="5"/>
      <c r="DET140" s="5"/>
      <c r="DEU140" s="5"/>
      <c r="DEV140" s="5"/>
      <c r="DEW140" s="5"/>
      <c r="DEX140" s="5"/>
      <c r="DEY140" s="5"/>
      <c r="DEZ140" s="5"/>
      <c r="DFA140" s="5"/>
      <c r="DFB140" s="5"/>
      <c r="DFC140" s="5"/>
      <c r="DFD140" s="5"/>
      <c r="DFE140" s="5"/>
      <c r="DFF140" s="5"/>
      <c r="DFG140" s="5"/>
      <c r="DFH140" s="5"/>
      <c r="DFI140" s="5"/>
      <c r="DFJ140" s="5"/>
      <c r="DFK140" s="5"/>
      <c r="DFL140" s="5"/>
      <c r="DFM140" s="5"/>
      <c r="DFN140" s="5"/>
      <c r="DFO140" s="5"/>
      <c r="DFP140" s="5"/>
      <c r="DFQ140" s="5"/>
      <c r="DFR140" s="5"/>
      <c r="DFS140" s="5"/>
      <c r="DFT140" s="5"/>
      <c r="DFU140" s="5"/>
      <c r="DFV140" s="5"/>
      <c r="DFW140" s="5"/>
      <c r="DFX140" s="5"/>
      <c r="DFY140" s="5"/>
      <c r="DFZ140" s="5"/>
      <c r="DGA140" s="5"/>
      <c r="DGB140" s="5"/>
      <c r="DGC140" s="5"/>
      <c r="DGD140" s="5"/>
      <c r="DGE140" s="5"/>
      <c r="DGF140" s="5"/>
      <c r="DGG140" s="5"/>
      <c r="DGH140" s="5"/>
      <c r="DGI140" s="5"/>
      <c r="DGJ140" s="5"/>
      <c r="DGK140" s="5"/>
      <c r="DGL140" s="5"/>
      <c r="DGM140" s="5"/>
      <c r="DGN140" s="5"/>
      <c r="DGO140" s="5"/>
      <c r="DGP140" s="5"/>
      <c r="DGQ140" s="5"/>
      <c r="DGR140" s="5"/>
      <c r="DGS140" s="5"/>
      <c r="DGT140" s="5"/>
      <c r="DGU140" s="5"/>
      <c r="DGV140" s="5"/>
      <c r="DGW140" s="5"/>
      <c r="DGX140" s="5"/>
      <c r="DGY140" s="5"/>
      <c r="DGZ140" s="5"/>
      <c r="DHA140" s="5"/>
      <c r="DHB140" s="5"/>
      <c r="DHC140" s="5"/>
      <c r="DHD140" s="5"/>
      <c r="DHE140" s="5"/>
      <c r="DHF140" s="5"/>
      <c r="DHG140" s="5"/>
      <c r="DHH140" s="5"/>
      <c r="DHI140" s="5"/>
      <c r="DHJ140" s="5"/>
      <c r="DHK140" s="5"/>
      <c r="DHL140" s="5"/>
      <c r="DHM140" s="5"/>
      <c r="DHN140" s="5"/>
      <c r="DHO140" s="5"/>
      <c r="DHP140" s="5"/>
      <c r="DHQ140" s="5"/>
      <c r="DHR140" s="5"/>
      <c r="DHS140" s="5"/>
      <c r="DHT140" s="5"/>
      <c r="DHU140" s="5"/>
      <c r="DHV140" s="5"/>
      <c r="DHW140" s="5"/>
      <c r="DHX140" s="5"/>
      <c r="DHY140" s="5"/>
      <c r="DHZ140" s="5"/>
      <c r="DIA140" s="5"/>
      <c r="DIB140" s="5"/>
      <c r="DIC140" s="5"/>
      <c r="DID140" s="5"/>
      <c r="DIE140" s="5"/>
      <c r="DIF140" s="5"/>
      <c r="DIG140" s="5"/>
      <c r="DIH140" s="5"/>
      <c r="DII140" s="5"/>
      <c r="DIJ140" s="5"/>
      <c r="DIK140" s="5"/>
      <c r="DIL140" s="5"/>
      <c r="DIM140" s="5"/>
      <c r="DIN140" s="5"/>
      <c r="DIO140" s="5"/>
      <c r="DIP140" s="5"/>
      <c r="DIQ140" s="5"/>
      <c r="DIR140" s="5"/>
      <c r="DIS140" s="5"/>
      <c r="DIT140" s="5"/>
      <c r="DIU140" s="5"/>
      <c r="DIV140" s="5"/>
      <c r="DIW140" s="5"/>
      <c r="DIX140" s="5"/>
      <c r="DIY140" s="5"/>
      <c r="DIZ140" s="5"/>
      <c r="DJA140" s="5"/>
      <c r="DJB140" s="5"/>
      <c r="DJC140" s="5"/>
      <c r="DJD140" s="5"/>
      <c r="DJE140" s="5"/>
      <c r="DJF140" s="5"/>
      <c r="DJG140" s="5"/>
      <c r="DJH140" s="5"/>
      <c r="DJI140" s="5"/>
      <c r="DJJ140" s="5"/>
      <c r="DJK140" s="5"/>
      <c r="DJL140" s="5"/>
      <c r="DJM140" s="5"/>
      <c r="DJN140" s="5"/>
      <c r="DJO140" s="5"/>
      <c r="DJP140" s="5"/>
      <c r="DJQ140" s="5"/>
      <c r="DJR140" s="5"/>
      <c r="DJS140" s="5"/>
      <c r="DJT140" s="5"/>
      <c r="DJU140" s="5"/>
      <c r="DJV140" s="5"/>
      <c r="DJW140" s="5"/>
      <c r="DJX140" s="5"/>
      <c r="DJY140" s="5"/>
      <c r="DJZ140" s="5"/>
      <c r="DKA140" s="5"/>
      <c r="DKB140" s="5"/>
      <c r="DKC140" s="5"/>
      <c r="DKD140" s="5"/>
      <c r="DKE140" s="5"/>
      <c r="DKF140" s="5"/>
      <c r="DKG140" s="5"/>
      <c r="DKH140" s="5"/>
      <c r="DKI140" s="5"/>
      <c r="DKJ140" s="5"/>
      <c r="DKK140" s="5"/>
      <c r="DKL140" s="5"/>
      <c r="DKM140" s="5"/>
      <c r="DKN140" s="5"/>
      <c r="DKO140" s="5"/>
      <c r="DKP140" s="5"/>
      <c r="DKQ140" s="5"/>
      <c r="DKR140" s="5"/>
      <c r="DKS140" s="5"/>
      <c r="DKT140" s="5"/>
      <c r="DKU140" s="5"/>
      <c r="DKV140" s="5"/>
      <c r="DKW140" s="5"/>
      <c r="DKX140" s="5"/>
      <c r="DKY140" s="5"/>
      <c r="DKZ140" s="5"/>
      <c r="DLA140" s="5"/>
      <c r="DLB140" s="5"/>
      <c r="DLC140" s="5"/>
      <c r="DLD140" s="5"/>
      <c r="DLE140" s="5"/>
      <c r="DLF140" s="5"/>
      <c r="DLG140" s="5"/>
      <c r="DLH140" s="5"/>
      <c r="DLI140" s="5"/>
      <c r="DLJ140" s="5"/>
      <c r="DLK140" s="5"/>
      <c r="DLL140" s="5"/>
      <c r="DLM140" s="5"/>
      <c r="DLN140" s="5"/>
      <c r="DLO140" s="5"/>
      <c r="DLP140" s="5"/>
      <c r="DLQ140" s="5"/>
      <c r="DLR140" s="5"/>
      <c r="DLS140" s="5"/>
      <c r="DLT140" s="5"/>
      <c r="DLU140" s="5"/>
      <c r="DLV140" s="5"/>
      <c r="DLW140" s="5"/>
      <c r="DLX140" s="5"/>
      <c r="DLY140" s="5"/>
      <c r="DLZ140" s="5"/>
      <c r="DMA140" s="5"/>
      <c r="DMB140" s="5"/>
      <c r="DMC140" s="5"/>
      <c r="DMD140" s="5"/>
      <c r="DME140" s="5"/>
      <c r="DMF140" s="5"/>
      <c r="DMG140" s="5"/>
      <c r="DMH140" s="5"/>
      <c r="DMI140" s="5"/>
      <c r="DMJ140" s="5"/>
      <c r="DMK140" s="5"/>
      <c r="DML140" s="5"/>
      <c r="DMM140" s="5"/>
      <c r="DMN140" s="5"/>
      <c r="DMO140" s="5"/>
      <c r="DMP140" s="5"/>
      <c r="DMQ140" s="5"/>
      <c r="DMR140" s="5"/>
      <c r="DMS140" s="5"/>
      <c r="DMT140" s="5"/>
      <c r="DMU140" s="5"/>
      <c r="DMV140" s="5"/>
      <c r="DMW140" s="5"/>
      <c r="DMX140" s="5"/>
      <c r="DMY140" s="5"/>
      <c r="DMZ140" s="5"/>
      <c r="DNA140" s="5"/>
      <c r="DNB140" s="5"/>
      <c r="DNC140" s="5"/>
      <c r="DND140" s="5"/>
      <c r="DNE140" s="5"/>
      <c r="DNF140" s="5"/>
      <c r="DNG140" s="5"/>
      <c r="DNH140" s="5"/>
      <c r="DNI140" s="5"/>
      <c r="DNJ140" s="5"/>
      <c r="DNK140" s="5"/>
      <c r="DNL140" s="5"/>
      <c r="DNM140" s="5"/>
      <c r="DNN140" s="5"/>
      <c r="DNO140" s="5"/>
      <c r="DNP140" s="5"/>
      <c r="DNQ140" s="5"/>
      <c r="DNR140" s="5"/>
      <c r="DNS140" s="5"/>
      <c r="DNT140" s="5"/>
      <c r="DNU140" s="5"/>
      <c r="DNV140" s="5"/>
      <c r="DNW140" s="5"/>
      <c r="DNX140" s="5"/>
      <c r="DNY140" s="5"/>
      <c r="DNZ140" s="5"/>
      <c r="DOA140" s="5"/>
      <c r="DOB140" s="5"/>
      <c r="DOC140" s="5"/>
      <c r="DOD140" s="5"/>
      <c r="DOE140" s="5"/>
      <c r="DOF140" s="5"/>
      <c r="DOG140" s="5"/>
      <c r="DOH140" s="5"/>
      <c r="DOI140" s="5"/>
      <c r="DOJ140" s="5"/>
      <c r="DOK140" s="5"/>
      <c r="DOL140" s="5"/>
      <c r="DOM140" s="5"/>
      <c r="DON140" s="5"/>
      <c r="DOO140" s="5"/>
      <c r="DOP140" s="5"/>
      <c r="DOQ140" s="5"/>
      <c r="DOR140" s="5"/>
      <c r="DOS140" s="5"/>
      <c r="DOT140" s="5"/>
      <c r="DOU140" s="5"/>
      <c r="DOV140" s="5"/>
      <c r="DOW140" s="5"/>
      <c r="DOX140" s="5"/>
      <c r="DOY140" s="5"/>
      <c r="DOZ140" s="5"/>
      <c r="DPA140" s="5"/>
      <c r="DPB140" s="5"/>
      <c r="DPC140" s="5"/>
      <c r="DPD140" s="5"/>
      <c r="DPE140" s="5"/>
      <c r="DPF140" s="5"/>
      <c r="DPG140" s="5"/>
      <c r="DPH140" s="5"/>
      <c r="DPI140" s="5"/>
      <c r="DPJ140" s="5"/>
      <c r="DPK140" s="5"/>
      <c r="DPL140" s="5"/>
      <c r="DPM140" s="5"/>
      <c r="DPN140" s="5"/>
      <c r="DPO140" s="5"/>
      <c r="DPP140" s="5"/>
      <c r="DPQ140" s="5"/>
      <c r="DPR140" s="5"/>
      <c r="DPS140" s="5"/>
      <c r="DPT140" s="5"/>
      <c r="DPU140" s="5"/>
      <c r="DPV140" s="5"/>
      <c r="DPW140" s="5"/>
      <c r="DPX140" s="5"/>
      <c r="DPY140" s="5"/>
      <c r="DPZ140" s="5"/>
      <c r="DQA140" s="5"/>
      <c r="DQB140" s="5"/>
      <c r="DQC140" s="5"/>
      <c r="DQD140" s="5"/>
      <c r="DQE140" s="5"/>
      <c r="DQF140" s="5"/>
      <c r="DQG140" s="5"/>
      <c r="DQH140" s="5"/>
      <c r="DQI140" s="5"/>
      <c r="DQJ140" s="5"/>
      <c r="DQK140" s="5"/>
      <c r="DQL140" s="5"/>
      <c r="DQM140" s="5"/>
      <c r="DQN140" s="5"/>
      <c r="DQO140" s="5"/>
      <c r="DQP140" s="5"/>
      <c r="DQQ140" s="5"/>
      <c r="DQR140" s="5"/>
      <c r="DQS140" s="5"/>
      <c r="DQT140" s="5"/>
      <c r="DQU140" s="5"/>
      <c r="DQV140" s="5"/>
      <c r="DQW140" s="5"/>
      <c r="DQX140" s="5"/>
      <c r="DQY140" s="5"/>
      <c r="DQZ140" s="5"/>
      <c r="DRA140" s="5"/>
      <c r="DRB140" s="5"/>
      <c r="DRC140" s="5"/>
      <c r="DRD140" s="5"/>
      <c r="DRE140" s="5"/>
      <c r="DRF140" s="5"/>
      <c r="DRG140" s="5"/>
      <c r="DRH140" s="5"/>
      <c r="DRI140" s="5"/>
      <c r="DRJ140" s="5"/>
      <c r="DRK140" s="5"/>
      <c r="DRL140" s="5"/>
      <c r="DRM140" s="5"/>
      <c r="DRN140" s="5"/>
      <c r="DRO140" s="5"/>
      <c r="DRP140" s="5"/>
      <c r="DRQ140" s="5"/>
      <c r="DRR140" s="5"/>
      <c r="DRS140" s="5"/>
      <c r="DRT140" s="5"/>
      <c r="DRU140" s="5"/>
      <c r="DRV140" s="5"/>
      <c r="DRW140" s="5"/>
      <c r="DRX140" s="5"/>
      <c r="DRY140" s="5"/>
      <c r="DRZ140" s="5"/>
      <c r="DSA140" s="5"/>
      <c r="DSB140" s="5"/>
      <c r="DSC140" s="5"/>
      <c r="DSD140" s="5"/>
      <c r="DSE140" s="5"/>
      <c r="DSF140" s="5"/>
      <c r="DSG140" s="5"/>
      <c r="DSH140" s="5"/>
      <c r="DSI140" s="5"/>
      <c r="DSJ140" s="5"/>
      <c r="DSK140" s="5"/>
      <c r="DSL140" s="5"/>
      <c r="DSM140" s="5"/>
      <c r="DSN140" s="5"/>
      <c r="DSO140" s="5"/>
      <c r="DSP140" s="5"/>
      <c r="DSQ140" s="5"/>
      <c r="DSR140" s="5"/>
      <c r="DSS140" s="5"/>
      <c r="DST140" s="5"/>
      <c r="DSU140" s="5"/>
      <c r="DSV140" s="5"/>
      <c r="DSW140" s="5"/>
      <c r="DSX140" s="5"/>
      <c r="DSY140" s="5"/>
      <c r="DSZ140" s="5"/>
      <c r="DTA140" s="5"/>
      <c r="DTB140" s="5"/>
      <c r="DTC140" s="5"/>
      <c r="DTD140" s="5"/>
      <c r="DTE140" s="5"/>
      <c r="DTF140" s="5"/>
      <c r="DTG140" s="5"/>
      <c r="DTH140" s="5"/>
      <c r="DTI140" s="5"/>
      <c r="DTJ140" s="5"/>
      <c r="DTK140" s="5"/>
      <c r="DTL140" s="5"/>
      <c r="DTM140" s="5"/>
      <c r="DTN140" s="5"/>
      <c r="DTO140" s="5"/>
      <c r="DTP140" s="5"/>
      <c r="DTQ140" s="5"/>
      <c r="DTR140" s="5"/>
      <c r="DTS140" s="5"/>
      <c r="DTT140" s="5"/>
      <c r="DTU140" s="5"/>
      <c r="DTV140" s="5"/>
      <c r="DTW140" s="5"/>
      <c r="DTX140" s="5"/>
      <c r="DTY140" s="5"/>
      <c r="DTZ140" s="5"/>
      <c r="DUA140" s="5"/>
      <c r="DUB140" s="5"/>
      <c r="DUC140" s="5"/>
      <c r="DUD140" s="5"/>
      <c r="DUE140" s="5"/>
      <c r="DUF140" s="5"/>
      <c r="DUG140" s="5"/>
      <c r="DUH140" s="5"/>
      <c r="DUI140" s="5"/>
      <c r="DUJ140" s="5"/>
      <c r="DUK140" s="5"/>
      <c r="DUL140" s="5"/>
      <c r="DUM140" s="5"/>
      <c r="DUN140" s="5"/>
      <c r="DUO140" s="5"/>
      <c r="DUP140" s="5"/>
      <c r="DUQ140" s="5"/>
      <c r="DUR140" s="5"/>
      <c r="DUS140" s="5"/>
      <c r="DUT140" s="5"/>
      <c r="DUU140" s="5"/>
      <c r="DUV140" s="5"/>
      <c r="DUW140" s="5"/>
      <c r="DUX140" s="5"/>
      <c r="DUY140" s="5"/>
      <c r="DUZ140" s="5"/>
      <c r="DVA140" s="5"/>
      <c r="DVB140" s="5"/>
      <c r="DVC140" s="5"/>
      <c r="DVD140" s="5"/>
      <c r="DVE140" s="5"/>
      <c r="DVF140" s="5"/>
      <c r="DVG140" s="5"/>
      <c r="DVH140" s="5"/>
      <c r="DVI140" s="5"/>
      <c r="DVJ140" s="5"/>
      <c r="DVK140" s="5"/>
      <c r="DVL140" s="5"/>
      <c r="DVM140" s="5"/>
      <c r="DVN140" s="5"/>
      <c r="DVO140" s="5"/>
      <c r="DVP140" s="5"/>
      <c r="DVQ140" s="5"/>
      <c r="DVR140" s="5"/>
      <c r="DVS140" s="5"/>
      <c r="DVT140" s="5"/>
      <c r="DVU140" s="5"/>
      <c r="DVV140" s="5"/>
      <c r="DVW140" s="5"/>
      <c r="DVX140" s="5"/>
      <c r="DVY140" s="5"/>
      <c r="DVZ140" s="5"/>
      <c r="DWA140" s="5"/>
      <c r="DWB140" s="5"/>
      <c r="DWC140" s="5"/>
      <c r="DWD140" s="5"/>
      <c r="DWE140" s="5"/>
      <c r="DWF140" s="5"/>
      <c r="DWG140" s="5"/>
      <c r="DWH140" s="5"/>
      <c r="DWI140" s="5"/>
      <c r="DWJ140" s="5"/>
      <c r="DWK140" s="5"/>
      <c r="DWL140" s="5"/>
      <c r="DWM140" s="5"/>
      <c r="DWN140" s="5"/>
      <c r="DWO140" s="5"/>
      <c r="DWP140" s="5"/>
      <c r="DWQ140" s="5"/>
      <c r="DWR140" s="5"/>
      <c r="DWS140" s="5"/>
      <c r="DWT140" s="5"/>
      <c r="DWU140" s="5"/>
      <c r="DWV140" s="5"/>
      <c r="DWW140" s="5"/>
      <c r="DWX140" s="5"/>
      <c r="DWY140" s="5"/>
      <c r="DWZ140" s="5"/>
      <c r="DXA140" s="5"/>
      <c r="DXB140" s="5"/>
      <c r="DXC140" s="5"/>
      <c r="DXD140" s="5"/>
      <c r="DXE140" s="5"/>
      <c r="DXF140" s="5"/>
      <c r="DXG140" s="5"/>
      <c r="DXH140" s="5"/>
      <c r="DXI140" s="5"/>
      <c r="DXJ140" s="5"/>
      <c r="DXK140" s="5"/>
      <c r="DXL140" s="5"/>
      <c r="DXM140" s="5"/>
      <c r="DXN140" s="5"/>
      <c r="DXO140" s="5"/>
      <c r="DXP140" s="5"/>
      <c r="DXQ140" s="5"/>
      <c r="DXR140" s="5"/>
      <c r="DXS140" s="5"/>
      <c r="DXT140" s="5"/>
      <c r="DXU140" s="5"/>
      <c r="DXV140" s="5"/>
      <c r="DXW140" s="5"/>
      <c r="DXX140" s="5"/>
      <c r="DXY140" s="5"/>
      <c r="DXZ140" s="5"/>
      <c r="DYA140" s="5"/>
      <c r="DYB140" s="5"/>
      <c r="DYC140" s="5"/>
      <c r="DYD140" s="5"/>
      <c r="DYE140" s="5"/>
      <c r="DYF140" s="5"/>
      <c r="DYG140" s="5"/>
      <c r="DYH140" s="5"/>
      <c r="DYI140" s="5"/>
      <c r="DYJ140" s="5"/>
      <c r="DYK140" s="5"/>
      <c r="DYL140" s="5"/>
      <c r="DYM140" s="5"/>
      <c r="DYN140" s="5"/>
      <c r="DYO140" s="5"/>
      <c r="DYP140" s="5"/>
      <c r="DYQ140" s="5"/>
      <c r="DYR140" s="5"/>
      <c r="DYS140" s="5"/>
      <c r="DYT140" s="5"/>
      <c r="DYU140" s="5"/>
      <c r="DYV140" s="5"/>
      <c r="DYW140" s="5"/>
      <c r="DYX140" s="5"/>
      <c r="DYY140" s="5"/>
      <c r="DYZ140" s="5"/>
      <c r="DZA140" s="5"/>
      <c r="DZB140" s="5"/>
      <c r="DZC140" s="5"/>
      <c r="DZD140" s="5"/>
      <c r="DZE140" s="5"/>
      <c r="DZF140" s="5"/>
      <c r="DZG140" s="5"/>
      <c r="DZH140" s="5"/>
      <c r="DZI140" s="5"/>
      <c r="DZJ140" s="5"/>
      <c r="DZK140" s="5"/>
      <c r="DZL140" s="5"/>
      <c r="DZM140" s="5"/>
      <c r="DZN140" s="5"/>
      <c r="DZO140" s="5"/>
      <c r="DZP140" s="5"/>
      <c r="DZQ140" s="5"/>
      <c r="DZR140" s="5"/>
      <c r="DZS140" s="5"/>
      <c r="DZT140" s="5"/>
      <c r="DZU140" s="5"/>
      <c r="DZV140" s="5"/>
      <c r="DZW140" s="5"/>
      <c r="DZX140" s="5"/>
      <c r="DZY140" s="5"/>
      <c r="DZZ140" s="5"/>
      <c r="EAA140" s="5"/>
      <c r="EAB140" s="5"/>
      <c r="EAC140" s="5"/>
      <c r="EAD140" s="5"/>
      <c r="EAE140" s="5"/>
      <c r="EAF140" s="5"/>
      <c r="EAG140" s="5"/>
      <c r="EAH140" s="5"/>
      <c r="EAI140" s="5"/>
      <c r="EAJ140" s="5"/>
      <c r="EAK140" s="5"/>
      <c r="EAL140" s="5"/>
      <c r="EAM140" s="5"/>
      <c r="EAN140" s="5"/>
      <c r="EAO140" s="5"/>
      <c r="EAP140" s="5"/>
      <c r="EAQ140" s="5"/>
      <c r="EAR140" s="5"/>
      <c r="EAS140" s="5"/>
      <c r="EAT140" s="5"/>
      <c r="EAU140" s="5"/>
      <c r="EAV140" s="5"/>
      <c r="EAW140" s="5"/>
      <c r="EAX140" s="5"/>
      <c r="EAY140" s="5"/>
      <c r="EAZ140" s="5"/>
      <c r="EBA140" s="5"/>
      <c r="EBB140" s="5"/>
      <c r="EBC140" s="5"/>
      <c r="EBD140" s="5"/>
      <c r="EBE140" s="5"/>
      <c r="EBF140" s="5"/>
      <c r="EBG140" s="5"/>
      <c r="EBH140" s="5"/>
      <c r="EBI140" s="5"/>
      <c r="EBJ140" s="5"/>
      <c r="EBK140" s="5"/>
      <c r="EBL140" s="5"/>
      <c r="EBM140" s="5"/>
      <c r="EBN140" s="5"/>
      <c r="EBO140" s="5"/>
      <c r="EBP140" s="5"/>
      <c r="EBQ140" s="5"/>
      <c r="EBR140" s="5"/>
      <c r="EBS140" s="5"/>
      <c r="EBT140" s="5"/>
      <c r="EBU140" s="5"/>
      <c r="EBV140" s="5"/>
      <c r="EBW140" s="5"/>
      <c r="EBX140" s="5"/>
      <c r="EBY140" s="5"/>
      <c r="EBZ140" s="5"/>
      <c r="ECA140" s="5"/>
      <c r="ECB140" s="5"/>
      <c r="ECC140" s="5"/>
      <c r="ECD140" s="5"/>
      <c r="ECE140" s="5"/>
      <c r="ECF140" s="5"/>
      <c r="ECG140" s="5"/>
      <c r="ECH140" s="5"/>
      <c r="ECI140" s="5"/>
      <c r="ECJ140" s="5"/>
      <c r="ECK140" s="5"/>
      <c r="ECL140" s="5"/>
      <c r="ECM140" s="5"/>
      <c r="ECN140" s="5"/>
      <c r="ECO140" s="5"/>
      <c r="ECP140" s="5"/>
      <c r="ECQ140" s="5"/>
      <c r="ECR140" s="5"/>
      <c r="ECS140" s="5"/>
      <c r="ECT140" s="5"/>
      <c r="ECU140" s="5"/>
      <c r="ECV140" s="5"/>
      <c r="ECW140" s="5"/>
      <c r="ECX140" s="5"/>
      <c r="ECY140" s="5"/>
      <c r="ECZ140" s="5"/>
      <c r="EDA140" s="5"/>
      <c r="EDB140" s="5"/>
      <c r="EDC140" s="5"/>
      <c r="EDD140" s="5"/>
      <c r="EDE140" s="5"/>
      <c r="EDF140" s="5"/>
      <c r="EDG140" s="5"/>
      <c r="EDH140" s="5"/>
      <c r="EDI140" s="5"/>
      <c r="EDJ140" s="5"/>
      <c r="EDK140" s="5"/>
      <c r="EDL140" s="5"/>
      <c r="EDM140" s="5"/>
      <c r="EDN140" s="5"/>
      <c r="EDO140" s="5"/>
      <c r="EDP140" s="5"/>
      <c r="EDQ140" s="5"/>
      <c r="EDR140" s="5"/>
      <c r="EDS140" s="5"/>
      <c r="EDT140" s="5"/>
      <c r="EDU140" s="5"/>
      <c r="EDV140" s="5"/>
      <c r="EDW140" s="5"/>
      <c r="EDX140" s="5"/>
      <c r="EDY140" s="5"/>
      <c r="EDZ140" s="5"/>
      <c r="EEA140" s="5"/>
      <c r="EEB140" s="5"/>
      <c r="EEC140" s="5"/>
      <c r="EED140" s="5"/>
      <c r="EEE140" s="5"/>
      <c r="EEF140" s="5"/>
      <c r="EEG140" s="5"/>
      <c r="EEH140" s="5"/>
      <c r="EEI140" s="5"/>
      <c r="EEJ140" s="5"/>
      <c r="EEK140" s="5"/>
      <c r="EEL140" s="5"/>
      <c r="EEM140" s="5"/>
      <c r="EEN140" s="5"/>
      <c r="EEO140" s="5"/>
      <c r="EEP140" s="5"/>
      <c r="EEQ140" s="5"/>
      <c r="EER140" s="5"/>
      <c r="EES140" s="5"/>
      <c r="EET140" s="5"/>
      <c r="EEU140" s="5"/>
      <c r="EEV140" s="5"/>
      <c r="EEW140" s="5"/>
      <c r="EEX140" s="5"/>
      <c r="EEY140" s="5"/>
      <c r="EEZ140" s="5"/>
      <c r="EFA140" s="5"/>
      <c r="EFB140" s="5"/>
      <c r="EFC140" s="5"/>
      <c r="EFD140" s="5"/>
      <c r="EFE140" s="5"/>
      <c r="EFF140" s="5"/>
      <c r="EFG140" s="5"/>
      <c r="EFH140" s="5"/>
      <c r="EFI140" s="5"/>
      <c r="EFJ140" s="5"/>
      <c r="EFK140" s="5"/>
      <c r="EFL140" s="5"/>
      <c r="EFM140" s="5"/>
      <c r="EFN140" s="5"/>
      <c r="EFO140" s="5"/>
      <c r="EFP140" s="5"/>
      <c r="EFQ140" s="5"/>
      <c r="EFR140" s="5"/>
      <c r="EFS140" s="5"/>
      <c r="EFT140" s="5"/>
      <c r="EFU140" s="5"/>
      <c r="EFV140" s="5"/>
      <c r="EFW140" s="5"/>
      <c r="EFX140" s="5"/>
      <c r="EFY140" s="5"/>
      <c r="EFZ140" s="5"/>
      <c r="EGA140" s="5"/>
      <c r="EGB140" s="5"/>
      <c r="EGC140" s="5"/>
      <c r="EGD140" s="5"/>
      <c r="EGE140" s="5"/>
      <c r="EGF140" s="5"/>
      <c r="EGG140" s="5"/>
      <c r="EGH140" s="5"/>
      <c r="EGI140" s="5"/>
      <c r="EGJ140" s="5"/>
      <c r="EGK140" s="5"/>
      <c r="EGL140" s="5"/>
      <c r="EGM140" s="5"/>
      <c r="EGN140" s="5"/>
      <c r="EGO140" s="5"/>
      <c r="EGP140" s="5"/>
      <c r="EGQ140" s="5"/>
      <c r="EGR140" s="5"/>
      <c r="EGS140" s="5"/>
      <c r="EGT140" s="5"/>
      <c r="EGU140" s="5"/>
      <c r="EGV140" s="5"/>
      <c r="EGW140" s="5"/>
      <c r="EGX140" s="5"/>
      <c r="EGY140" s="5"/>
      <c r="EGZ140" s="5"/>
      <c r="EHA140" s="5"/>
      <c r="EHB140" s="5"/>
      <c r="EHC140" s="5"/>
      <c r="EHD140" s="5"/>
      <c r="EHE140" s="5"/>
      <c r="EHF140" s="5"/>
      <c r="EHG140" s="5"/>
      <c r="EHH140" s="5"/>
      <c r="EHI140" s="5"/>
      <c r="EHJ140" s="5"/>
      <c r="EHK140" s="5"/>
      <c r="EHL140" s="5"/>
      <c r="EHM140" s="5"/>
      <c r="EHN140" s="5"/>
      <c r="EHO140" s="5"/>
      <c r="EHP140" s="5"/>
      <c r="EHQ140" s="5"/>
      <c r="EHR140" s="5"/>
      <c r="EHS140" s="5"/>
      <c r="EHT140" s="5"/>
      <c r="EHU140" s="5"/>
      <c r="EHV140" s="5"/>
      <c r="EHW140" s="5"/>
      <c r="EHX140" s="5"/>
      <c r="EHY140" s="5"/>
      <c r="EHZ140" s="5"/>
      <c r="EIA140" s="5"/>
      <c r="EIB140" s="5"/>
      <c r="EIC140" s="5"/>
      <c r="EID140" s="5"/>
      <c r="EIE140" s="5"/>
      <c r="EIF140" s="5"/>
      <c r="EIG140" s="5"/>
      <c r="EIH140" s="5"/>
      <c r="EII140" s="5"/>
      <c r="EIJ140" s="5"/>
      <c r="EIK140" s="5"/>
      <c r="EIL140" s="5"/>
      <c r="EIM140" s="5"/>
      <c r="EIN140" s="5"/>
      <c r="EIO140" s="5"/>
      <c r="EIP140" s="5"/>
      <c r="EIQ140" s="5"/>
      <c r="EIR140" s="5"/>
      <c r="EIS140" s="5"/>
      <c r="EIT140" s="5"/>
      <c r="EIU140" s="5"/>
      <c r="EIV140" s="5"/>
      <c r="EIW140" s="5"/>
      <c r="EIX140" s="5"/>
      <c r="EIY140" s="5"/>
      <c r="EIZ140" s="5"/>
      <c r="EJA140" s="5"/>
      <c r="EJB140" s="5"/>
      <c r="EJC140" s="5"/>
      <c r="EJD140" s="5"/>
      <c r="EJE140" s="5"/>
      <c r="EJF140" s="5"/>
      <c r="EJG140" s="5"/>
      <c r="EJH140" s="5"/>
      <c r="EJI140" s="5"/>
      <c r="EJJ140" s="5"/>
      <c r="EJK140" s="5"/>
      <c r="EJL140" s="5"/>
      <c r="EJM140" s="5"/>
      <c r="EJN140" s="5"/>
      <c r="EJO140" s="5"/>
      <c r="EJP140" s="5"/>
      <c r="EJQ140" s="5"/>
      <c r="EJR140" s="5"/>
      <c r="EJS140" s="5"/>
      <c r="EJT140" s="5"/>
      <c r="EJU140" s="5"/>
      <c r="EJV140" s="5"/>
      <c r="EJW140" s="5"/>
      <c r="EJX140" s="5"/>
      <c r="EJY140" s="5"/>
      <c r="EJZ140" s="5"/>
      <c r="EKA140" s="5"/>
      <c r="EKB140" s="5"/>
      <c r="EKC140" s="5"/>
      <c r="EKD140" s="5"/>
      <c r="EKE140" s="5"/>
      <c r="EKF140" s="5"/>
      <c r="EKG140" s="5"/>
      <c r="EKH140" s="5"/>
      <c r="EKI140" s="5"/>
      <c r="EKJ140" s="5"/>
      <c r="EKK140" s="5"/>
      <c r="EKL140" s="5"/>
      <c r="EKM140" s="5"/>
      <c r="EKN140" s="5"/>
      <c r="EKO140" s="5"/>
      <c r="EKP140" s="5"/>
      <c r="EKQ140" s="5"/>
      <c r="EKR140" s="5"/>
      <c r="EKS140" s="5"/>
      <c r="EKT140" s="5"/>
      <c r="EKU140" s="5"/>
      <c r="EKV140" s="5"/>
      <c r="EKW140" s="5"/>
      <c r="EKX140" s="5"/>
      <c r="EKY140" s="5"/>
      <c r="EKZ140" s="5"/>
      <c r="ELA140" s="5"/>
      <c r="ELB140" s="5"/>
      <c r="ELC140" s="5"/>
      <c r="ELD140" s="5"/>
      <c r="ELE140" s="5"/>
      <c r="ELF140" s="5"/>
      <c r="ELG140" s="5"/>
      <c r="ELH140" s="5"/>
      <c r="ELI140" s="5"/>
      <c r="ELJ140" s="5"/>
      <c r="ELK140" s="5"/>
      <c r="ELL140" s="5"/>
      <c r="ELM140" s="5"/>
      <c r="ELN140" s="5"/>
      <c r="ELO140" s="5"/>
      <c r="ELP140" s="5"/>
      <c r="ELQ140" s="5"/>
      <c r="ELR140" s="5"/>
      <c r="ELS140" s="5"/>
      <c r="ELT140" s="5"/>
      <c r="ELU140" s="5"/>
      <c r="ELV140" s="5"/>
      <c r="ELW140" s="5"/>
      <c r="ELX140" s="5"/>
      <c r="ELY140" s="5"/>
      <c r="ELZ140" s="5"/>
      <c r="EMA140" s="5"/>
      <c r="EMB140" s="5"/>
      <c r="EMC140" s="5"/>
      <c r="EMD140" s="5"/>
      <c r="EME140" s="5"/>
      <c r="EMF140" s="5"/>
      <c r="EMG140" s="5"/>
      <c r="EMH140" s="5"/>
      <c r="EMI140" s="5"/>
      <c r="EMJ140" s="5"/>
      <c r="EMK140" s="5"/>
      <c r="EML140" s="5"/>
      <c r="EMM140" s="5"/>
      <c r="EMN140" s="5"/>
      <c r="EMO140" s="5"/>
      <c r="EMP140" s="5"/>
      <c r="EMQ140" s="5"/>
      <c r="EMR140" s="5"/>
      <c r="EMS140" s="5"/>
      <c r="EMT140" s="5"/>
      <c r="EMU140" s="5"/>
      <c r="EMV140" s="5"/>
      <c r="EMW140" s="5"/>
      <c r="EMX140" s="5"/>
      <c r="EMY140" s="5"/>
      <c r="EMZ140" s="5"/>
      <c r="ENA140" s="5"/>
      <c r="ENB140" s="5"/>
      <c r="ENC140" s="5"/>
      <c r="END140" s="5"/>
      <c r="ENE140" s="5"/>
      <c r="ENF140" s="5"/>
      <c r="ENG140" s="5"/>
      <c r="ENH140" s="5"/>
      <c r="ENI140" s="5"/>
      <c r="ENJ140" s="5"/>
      <c r="ENK140" s="5"/>
      <c r="ENL140" s="5"/>
      <c r="ENM140" s="5"/>
      <c r="ENN140" s="5"/>
      <c r="ENO140" s="5"/>
      <c r="ENP140" s="5"/>
      <c r="ENQ140" s="5"/>
      <c r="ENR140" s="5"/>
      <c r="ENS140" s="5"/>
      <c r="ENT140" s="5"/>
      <c r="ENU140" s="5"/>
      <c r="ENV140" s="5"/>
      <c r="ENW140" s="5"/>
      <c r="ENX140" s="5"/>
      <c r="ENY140" s="5"/>
      <c r="ENZ140" s="5"/>
      <c r="EOA140" s="5"/>
      <c r="EOB140" s="5"/>
      <c r="EOC140" s="5"/>
      <c r="EOD140" s="5"/>
      <c r="EOE140" s="5"/>
      <c r="EOF140" s="5"/>
      <c r="EOG140" s="5"/>
      <c r="EOH140" s="5"/>
      <c r="EOI140" s="5"/>
      <c r="EOJ140" s="5"/>
      <c r="EOK140" s="5"/>
      <c r="EOL140" s="5"/>
      <c r="EOM140" s="5"/>
      <c r="EON140" s="5"/>
      <c r="EOO140" s="5"/>
      <c r="EOP140" s="5"/>
      <c r="EOQ140" s="5"/>
      <c r="EOR140" s="5"/>
      <c r="EOS140" s="5"/>
      <c r="EOT140" s="5"/>
      <c r="EOU140" s="5"/>
      <c r="EOV140" s="5"/>
      <c r="EOW140" s="5"/>
      <c r="EOX140" s="5"/>
      <c r="EOY140" s="5"/>
      <c r="EOZ140" s="5"/>
      <c r="EPA140" s="5"/>
      <c r="EPB140" s="5"/>
      <c r="EPC140" s="5"/>
      <c r="EPD140" s="5"/>
      <c r="EPE140" s="5"/>
      <c r="EPF140" s="5"/>
      <c r="EPG140" s="5"/>
      <c r="EPH140" s="5"/>
      <c r="EPI140" s="5"/>
      <c r="EPJ140" s="5"/>
      <c r="EPK140" s="5"/>
      <c r="EPL140" s="5"/>
      <c r="EPM140" s="5"/>
      <c r="EPN140" s="5"/>
      <c r="EPO140" s="5"/>
      <c r="EPP140" s="5"/>
      <c r="EPQ140" s="5"/>
      <c r="EPR140" s="5"/>
      <c r="EPS140" s="5"/>
      <c r="EPT140" s="5"/>
      <c r="EPU140" s="5"/>
      <c r="EPV140" s="5"/>
      <c r="EPW140" s="5"/>
      <c r="EPX140" s="5"/>
      <c r="EPY140" s="5"/>
      <c r="EPZ140" s="5"/>
      <c r="EQA140" s="5"/>
      <c r="EQB140" s="5"/>
      <c r="EQC140" s="5"/>
      <c r="EQD140" s="5"/>
      <c r="EQE140" s="5"/>
      <c r="EQF140" s="5"/>
      <c r="EQG140" s="5"/>
      <c r="EQH140" s="5"/>
      <c r="EQI140" s="5"/>
      <c r="EQJ140" s="5"/>
      <c r="EQK140" s="5"/>
      <c r="EQL140" s="5"/>
      <c r="EQM140" s="5"/>
      <c r="EQN140" s="5"/>
      <c r="EQO140" s="5"/>
      <c r="EQP140" s="5"/>
      <c r="EQQ140" s="5"/>
      <c r="EQR140" s="5"/>
      <c r="EQS140" s="5"/>
      <c r="EQT140" s="5"/>
      <c r="EQU140" s="5"/>
      <c r="EQV140" s="5"/>
      <c r="EQW140" s="5"/>
      <c r="EQX140" s="5"/>
      <c r="EQY140" s="5"/>
      <c r="EQZ140" s="5"/>
      <c r="ERA140" s="5"/>
      <c r="ERB140" s="5"/>
      <c r="ERC140" s="5"/>
      <c r="ERD140" s="5"/>
      <c r="ERE140" s="5"/>
      <c r="ERF140" s="5"/>
      <c r="ERG140" s="5"/>
      <c r="ERH140" s="5"/>
      <c r="ERI140" s="5"/>
      <c r="ERJ140" s="5"/>
      <c r="ERK140" s="5"/>
      <c r="ERL140" s="5"/>
      <c r="ERM140" s="5"/>
      <c r="ERN140" s="5"/>
      <c r="ERO140" s="5"/>
      <c r="ERP140" s="5"/>
      <c r="ERQ140" s="5"/>
      <c r="ERR140" s="5"/>
      <c r="ERS140" s="5"/>
      <c r="ERT140" s="5"/>
      <c r="ERU140" s="5"/>
      <c r="ERV140" s="5"/>
      <c r="ERW140" s="5"/>
      <c r="ERX140" s="5"/>
      <c r="ERY140" s="5"/>
      <c r="ERZ140" s="5"/>
      <c r="ESA140" s="5"/>
      <c r="ESB140" s="5"/>
      <c r="ESC140" s="5"/>
      <c r="ESD140" s="5"/>
      <c r="ESE140" s="5"/>
      <c r="ESF140" s="5"/>
      <c r="ESG140" s="5"/>
      <c r="ESH140" s="5"/>
      <c r="ESI140" s="5"/>
      <c r="ESJ140" s="5"/>
      <c r="ESK140" s="5"/>
      <c r="ESL140" s="5"/>
      <c r="ESM140" s="5"/>
      <c r="ESN140" s="5"/>
      <c r="ESO140" s="5"/>
      <c r="ESP140" s="5"/>
      <c r="ESQ140" s="5"/>
      <c r="ESR140" s="5"/>
      <c r="ESS140" s="5"/>
      <c r="EST140" s="5"/>
      <c r="ESU140" s="5"/>
      <c r="ESV140" s="5"/>
      <c r="ESW140" s="5"/>
      <c r="ESX140" s="5"/>
      <c r="ESY140" s="5"/>
      <c r="ESZ140" s="5"/>
      <c r="ETA140" s="5"/>
      <c r="ETB140" s="5"/>
      <c r="ETC140" s="5"/>
      <c r="ETD140" s="5"/>
      <c r="ETE140" s="5"/>
      <c r="ETF140" s="5"/>
      <c r="ETG140" s="5"/>
      <c r="ETH140" s="5"/>
      <c r="ETI140" s="5"/>
      <c r="ETJ140" s="5"/>
      <c r="ETK140" s="5"/>
      <c r="ETL140" s="5"/>
      <c r="ETM140" s="5"/>
      <c r="ETN140" s="5"/>
      <c r="ETO140" s="5"/>
      <c r="ETP140" s="5"/>
      <c r="ETQ140" s="5"/>
      <c r="ETR140" s="5"/>
      <c r="ETS140" s="5"/>
      <c r="ETT140" s="5"/>
      <c r="ETU140" s="5"/>
      <c r="ETV140" s="5"/>
      <c r="ETW140" s="5"/>
      <c r="ETX140" s="5"/>
      <c r="ETY140" s="5"/>
      <c r="ETZ140" s="5"/>
      <c r="EUA140" s="5"/>
      <c r="EUB140" s="5"/>
      <c r="EUC140" s="5"/>
      <c r="EUD140" s="5"/>
      <c r="EUE140" s="5"/>
      <c r="EUF140" s="5"/>
      <c r="EUG140" s="5"/>
      <c r="EUH140" s="5"/>
      <c r="EUI140" s="5"/>
      <c r="EUJ140" s="5"/>
      <c r="EUK140" s="5"/>
      <c r="EUL140" s="5"/>
      <c r="EUM140" s="5"/>
      <c r="EUN140" s="5"/>
      <c r="EUO140" s="5"/>
      <c r="EUP140" s="5"/>
      <c r="EUQ140" s="5"/>
      <c r="EUR140" s="5"/>
      <c r="EUS140" s="5"/>
      <c r="EUT140" s="5"/>
      <c r="EUU140" s="5"/>
      <c r="EUV140" s="5"/>
      <c r="EUW140" s="5"/>
      <c r="EUX140" s="5"/>
      <c r="EUY140" s="5"/>
      <c r="EUZ140" s="5"/>
      <c r="EVA140" s="5"/>
      <c r="EVB140" s="5"/>
      <c r="EVC140" s="5"/>
      <c r="EVD140" s="5"/>
      <c r="EVE140" s="5"/>
      <c r="EVF140" s="5"/>
      <c r="EVG140" s="5"/>
      <c r="EVH140" s="5"/>
      <c r="EVI140" s="5"/>
      <c r="EVJ140" s="5"/>
      <c r="EVK140" s="5"/>
      <c r="EVL140" s="5"/>
      <c r="EVM140" s="5"/>
      <c r="EVN140" s="5"/>
      <c r="EVO140" s="5"/>
      <c r="EVP140" s="5"/>
      <c r="EVQ140" s="5"/>
      <c r="EVR140" s="5"/>
      <c r="EVS140" s="5"/>
      <c r="EVT140" s="5"/>
      <c r="EVU140" s="5"/>
      <c r="EVV140" s="5"/>
      <c r="EVW140" s="5"/>
      <c r="EVX140" s="5"/>
      <c r="EVY140" s="5"/>
      <c r="EVZ140" s="5"/>
      <c r="EWA140" s="5"/>
      <c r="EWB140" s="5"/>
      <c r="EWC140" s="5"/>
      <c r="EWD140" s="5"/>
      <c r="EWE140" s="5"/>
      <c r="EWF140" s="5"/>
      <c r="EWG140" s="5"/>
      <c r="EWH140" s="5"/>
      <c r="EWI140" s="5"/>
      <c r="EWJ140" s="5"/>
      <c r="EWK140" s="5"/>
      <c r="EWL140" s="5"/>
      <c r="EWM140" s="5"/>
      <c r="EWN140" s="5"/>
      <c r="EWO140" s="5"/>
      <c r="EWP140" s="5"/>
      <c r="EWQ140" s="5"/>
      <c r="EWR140" s="5"/>
      <c r="EWS140" s="5"/>
      <c r="EWT140" s="5"/>
      <c r="EWU140" s="5"/>
      <c r="EWV140" s="5"/>
      <c r="EWW140" s="5"/>
      <c r="EWX140" s="5"/>
      <c r="EWY140" s="5"/>
      <c r="EWZ140" s="5"/>
      <c r="EXA140" s="5"/>
      <c r="EXB140" s="5"/>
      <c r="EXC140" s="5"/>
      <c r="EXD140" s="5"/>
      <c r="EXE140" s="5"/>
      <c r="EXF140" s="5"/>
      <c r="EXG140" s="5"/>
      <c r="EXH140" s="5"/>
      <c r="EXI140" s="5"/>
      <c r="EXJ140" s="5"/>
      <c r="EXK140" s="5"/>
      <c r="EXL140" s="5"/>
      <c r="EXM140" s="5"/>
      <c r="EXN140" s="5"/>
      <c r="EXO140" s="5"/>
      <c r="EXP140" s="5"/>
      <c r="EXQ140" s="5"/>
      <c r="EXR140" s="5"/>
      <c r="EXS140" s="5"/>
      <c r="EXT140" s="5"/>
      <c r="EXU140" s="5"/>
      <c r="EXV140" s="5"/>
      <c r="EXW140" s="5"/>
      <c r="EXX140" s="5"/>
      <c r="EXY140" s="5"/>
      <c r="EXZ140" s="5"/>
      <c r="EYA140" s="5"/>
      <c r="EYB140" s="5"/>
      <c r="EYC140" s="5"/>
      <c r="EYD140" s="5"/>
      <c r="EYE140" s="5"/>
      <c r="EYF140" s="5"/>
      <c r="EYG140" s="5"/>
      <c r="EYH140" s="5"/>
      <c r="EYI140" s="5"/>
      <c r="EYJ140" s="5"/>
      <c r="EYK140" s="5"/>
      <c r="EYL140" s="5"/>
      <c r="EYM140" s="5"/>
      <c r="EYN140" s="5"/>
      <c r="EYO140" s="5"/>
      <c r="EYP140" s="5"/>
      <c r="EYQ140" s="5"/>
      <c r="EYR140" s="5"/>
      <c r="EYS140" s="5"/>
      <c r="EYT140" s="5"/>
      <c r="EYU140" s="5"/>
      <c r="EYV140" s="5"/>
      <c r="EYW140" s="5"/>
      <c r="EYX140" s="5"/>
      <c r="EYY140" s="5"/>
      <c r="EYZ140" s="5"/>
      <c r="EZA140" s="5"/>
      <c r="EZB140" s="5"/>
      <c r="EZC140" s="5"/>
      <c r="EZD140" s="5"/>
      <c r="EZE140" s="5"/>
      <c r="EZF140" s="5"/>
      <c r="EZG140" s="5"/>
      <c r="EZH140" s="5"/>
      <c r="EZI140" s="5"/>
      <c r="EZJ140" s="5"/>
      <c r="EZK140" s="5"/>
      <c r="EZL140" s="5"/>
      <c r="EZM140" s="5"/>
      <c r="EZN140" s="5"/>
      <c r="EZO140" s="5"/>
      <c r="EZP140" s="5"/>
      <c r="EZQ140" s="5"/>
      <c r="EZR140" s="5"/>
      <c r="EZS140" s="5"/>
      <c r="EZT140" s="5"/>
      <c r="EZU140" s="5"/>
      <c r="EZV140" s="5"/>
      <c r="EZW140" s="5"/>
      <c r="EZX140" s="5"/>
      <c r="EZY140" s="5"/>
      <c r="EZZ140" s="5"/>
      <c r="FAA140" s="5"/>
      <c r="FAB140" s="5"/>
      <c r="FAC140" s="5"/>
      <c r="FAD140" s="5"/>
      <c r="FAE140" s="5"/>
      <c r="FAF140" s="5"/>
      <c r="FAG140" s="5"/>
      <c r="FAH140" s="5"/>
      <c r="FAI140" s="5"/>
      <c r="FAJ140" s="5"/>
      <c r="FAK140" s="5"/>
      <c r="FAL140" s="5"/>
      <c r="FAM140" s="5"/>
      <c r="FAN140" s="5"/>
      <c r="FAO140" s="5"/>
      <c r="FAP140" s="5"/>
      <c r="FAQ140" s="5"/>
      <c r="FAR140" s="5"/>
      <c r="FAS140" s="5"/>
      <c r="FAT140" s="5"/>
      <c r="FAU140" s="5"/>
      <c r="FAV140" s="5"/>
      <c r="FAW140" s="5"/>
      <c r="FAX140" s="5"/>
      <c r="FAY140" s="5"/>
      <c r="FAZ140" s="5"/>
      <c r="FBA140" s="5"/>
      <c r="FBB140" s="5"/>
      <c r="FBC140" s="5"/>
      <c r="FBD140" s="5"/>
      <c r="FBE140" s="5"/>
      <c r="FBF140" s="5"/>
      <c r="FBG140" s="5"/>
      <c r="FBH140" s="5"/>
      <c r="FBI140" s="5"/>
      <c r="FBJ140" s="5"/>
      <c r="FBK140" s="5"/>
      <c r="FBL140" s="5"/>
      <c r="FBM140" s="5"/>
      <c r="FBN140" s="5"/>
      <c r="FBO140" s="5"/>
      <c r="FBP140" s="5"/>
      <c r="FBQ140" s="5"/>
      <c r="FBR140" s="5"/>
      <c r="FBS140" s="5"/>
      <c r="FBT140" s="5"/>
      <c r="FBU140" s="5"/>
      <c r="FBV140" s="5"/>
      <c r="FBW140" s="5"/>
      <c r="FBX140" s="5"/>
      <c r="FBY140" s="5"/>
      <c r="FBZ140" s="5"/>
      <c r="FCA140" s="5"/>
      <c r="FCB140" s="5"/>
      <c r="FCC140" s="5"/>
      <c r="FCD140" s="5"/>
      <c r="FCE140" s="5"/>
      <c r="FCF140" s="5"/>
      <c r="FCG140" s="5"/>
      <c r="FCH140" s="5"/>
      <c r="FCI140" s="5"/>
      <c r="FCJ140" s="5"/>
      <c r="FCK140" s="5"/>
      <c r="FCL140" s="5"/>
      <c r="FCM140" s="5"/>
      <c r="FCN140" s="5"/>
      <c r="FCO140" s="5"/>
      <c r="FCP140" s="5"/>
      <c r="FCQ140" s="5"/>
      <c r="FCR140" s="5"/>
      <c r="FCS140" s="5"/>
      <c r="FCT140" s="5"/>
      <c r="FCU140" s="5"/>
      <c r="FCV140" s="5"/>
      <c r="FCW140" s="5"/>
      <c r="FCX140" s="5"/>
      <c r="FCY140" s="5"/>
      <c r="FCZ140" s="5"/>
      <c r="FDA140" s="5"/>
      <c r="FDB140" s="5"/>
      <c r="FDC140" s="5"/>
      <c r="FDD140" s="5"/>
      <c r="FDE140" s="5"/>
      <c r="FDF140" s="5"/>
      <c r="FDG140" s="5"/>
      <c r="FDH140" s="5"/>
      <c r="FDI140" s="5"/>
      <c r="FDJ140" s="5"/>
      <c r="FDK140" s="5"/>
      <c r="FDL140" s="5"/>
      <c r="FDM140" s="5"/>
      <c r="FDN140" s="5"/>
      <c r="FDO140" s="5"/>
      <c r="FDP140" s="5"/>
      <c r="FDQ140" s="5"/>
      <c r="FDR140" s="5"/>
      <c r="FDS140" s="5"/>
      <c r="FDT140" s="5"/>
      <c r="FDU140" s="5"/>
      <c r="FDV140" s="5"/>
      <c r="FDW140" s="5"/>
      <c r="FDX140" s="5"/>
      <c r="FDY140" s="5"/>
      <c r="FDZ140" s="5"/>
      <c r="FEA140" s="5"/>
      <c r="FEB140" s="5"/>
      <c r="FEC140" s="5"/>
      <c r="FED140" s="5"/>
      <c r="FEE140" s="5"/>
      <c r="FEF140" s="5"/>
      <c r="FEG140" s="5"/>
      <c r="FEH140" s="5"/>
      <c r="FEI140" s="5"/>
      <c r="FEJ140" s="5"/>
      <c r="FEK140" s="5"/>
      <c r="FEL140" s="5"/>
      <c r="FEM140" s="5"/>
      <c r="FEN140" s="5"/>
      <c r="FEO140" s="5"/>
      <c r="FEP140" s="5"/>
      <c r="FEQ140" s="5"/>
      <c r="FER140" s="5"/>
      <c r="FES140" s="5"/>
      <c r="FET140" s="5"/>
      <c r="FEU140" s="5"/>
      <c r="FEV140" s="5"/>
      <c r="FEW140" s="5"/>
      <c r="FEX140" s="5"/>
      <c r="FEY140" s="5"/>
      <c r="FEZ140" s="5"/>
      <c r="FFA140" s="5"/>
      <c r="FFB140" s="5"/>
      <c r="FFC140" s="5"/>
      <c r="FFD140" s="5"/>
      <c r="FFE140" s="5"/>
      <c r="FFF140" s="5"/>
      <c r="FFG140" s="5"/>
      <c r="FFH140" s="5"/>
      <c r="FFI140" s="5"/>
      <c r="FFJ140" s="5"/>
      <c r="FFK140" s="5"/>
      <c r="FFL140" s="5"/>
      <c r="FFM140" s="5"/>
      <c r="FFN140" s="5"/>
      <c r="FFO140" s="5"/>
      <c r="FFP140" s="5"/>
      <c r="FFQ140" s="5"/>
      <c r="FFR140" s="5"/>
      <c r="FFS140" s="5"/>
      <c r="FFT140" s="5"/>
      <c r="FFU140" s="5"/>
      <c r="FFV140" s="5"/>
      <c r="FFW140" s="5"/>
      <c r="FFX140" s="5"/>
      <c r="FFY140" s="5"/>
      <c r="FFZ140" s="5"/>
      <c r="FGA140" s="5"/>
      <c r="FGB140" s="5"/>
      <c r="FGC140" s="5"/>
      <c r="FGD140" s="5"/>
      <c r="FGE140" s="5"/>
      <c r="FGF140" s="5"/>
      <c r="FGG140" s="5"/>
      <c r="FGH140" s="5"/>
      <c r="FGI140" s="5"/>
      <c r="FGJ140" s="5"/>
      <c r="FGK140" s="5"/>
      <c r="FGL140" s="5"/>
      <c r="FGM140" s="5"/>
      <c r="FGN140" s="5"/>
      <c r="FGO140" s="5"/>
      <c r="FGP140" s="5"/>
      <c r="FGQ140" s="5"/>
      <c r="FGR140" s="5"/>
      <c r="FGS140" s="5"/>
      <c r="FGT140" s="5"/>
      <c r="FGU140" s="5"/>
      <c r="FGV140" s="5"/>
      <c r="FGW140" s="5"/>
      <c r="FGX140" s="5"/>
      <c r="FGY140" s="5"/>
      <c r="FGZ140" s="5"/>
      <c r="FHA140" s="5"/>
      <c r="FHB140" s="5"/>
      <c r="FHC140" s="5"/>
      <c r="FHD140" s="5"/>
      <c r="FHE140" s="5"/>
      <c r="FHF140" s="5"/>
      <c r="FHG140" s="5"/>
      <c r="FHH140" s="5"/>
      <c r="FHI140" s="5"/>
      <c r="FHJ140" s="5"/>
      <c r="FHK140" s="5"/>
      <c r="FHL140" s="5"/>
      <c r="FHM140" s="5"/>
      <c r="FHN140" s="5"/>
      <c r="FHO140" s="5"/>
      <c r="FHP140" s="5"/>
      <c r="FHQ140" s="5"/>
      <c r="FHR140" s="5"/>
      <c r="FHS140" s="5"/>
      <c r="FHT140" s="5"/>
      <c r="FHU140" s="5"/>
      <c r="FHV140" s="5"/>
      <c r="FHW140" s="5"/>
      <c r="FHX140" s="5"/>
      <c r="FHY140" s="5"/>
      <c r="FHZ140" s="5"/>
      <c r="FIA140" s="5"/>
      <c r="FIB140" s="5"/>
      <c r="FIC140" s="5"/>
      <c r="FID140" s="5"/>
      <c r="FIE140" s="5"/>
      <c r="FIF140" s="5"/>
      <c r="FIG140" s="5"/>
      <c r="FIH140" s="5"/>
      <c r="FII140" s="5"/>
      <c r="FIJ140" s="5"/>
      <c r="FIK140" s="5"/>
      <c r="FIL140" s="5"/>
      <c r="FIM140" s="5"/>
      <c r="FIN140" s="5"/>
      <c r="FIO140" s="5"/>
      <c r="FIP140" s="5"/>
      <c r="FIQ140" s="5"/>
      <c r="FIR140" s="5"/>
      <c r="FIS140" s="5"/>
      <c r="FIT140" s="5"/>
      <c r="FIU140" s="5"/>
      <c r="FIV140" s="5"/>
      <c r="FIW140" s="5"/>
      <c r="FIX140" s="5"/>
      <c r="FIY140" s="5"/>
      <c r="FIZ140" s="5"/>
      <c r="FJA140" s="5"/>
      <c r="FJB140" s="5"/>
      <c r="FJC140" s="5"/>
      <c r="FJD140" s="5"/>
      <c r="FJE140" s="5"/>
      <c r="FJF140" s="5"/>
      <c r="FJG140" s="5"/>
      <c r="FJH140" s="5"/>
      <c r="FJI140" s="5"/>
      <c r="FJJ140" s="5"/>
      <c r="FJK140" s="5"/>
      <c r="FJL140" s="5"/>
      <c r="FJM140" s="5"/>
      <c r="FJN140" s="5"/>
      <c r="FJO140" s="5"/>
      <c r="FJP140" s="5"/>
      <c r="FJQ140" s="5"/>
      <c r="FJR140" s="5"/>
      <c r="FJS140" s="5"/>
      <c r="FJT140" s="5"/>
      <c r="FJU140" s="5"/>
      <c r="FJV140" s="5"/>
      <c r="FJW140" s="5"/>
      <c r="FJX140" s="5"/>
      <c r="FJY140" s="5"/>
      <c r="FJZ140" s="5"/>
      <c r="FKA140" s="5"/>
      <c r="FKB140" s="5"/>
      <c r="FKC140" s="5"/>
      <c r="FKD140" s="5"/>
      <c r="FKE140" s="5"/>
      <c r="FKF140" s="5"/>
      <c r="FKG140" s="5"/>
      <c r="FKH140" s="5"/>
      <c r="FKI140" s="5"/>
      <c r="FKJ140" s="5"/>
      <c r="FKK140" s="5"/>
      <c r="FKL140" s="5"/>
      <c r="FKM140" s="5"/>
      <c r="FKN140" s="5"/>
      <c r="FKO140" s="5"/>
      <c r="FKP140" s="5"/>
      <c r="FKQ140" s="5"/>
      <c r="FKR140" s="5"/>
      <c r="FKS140" s="5"/>
      <c r="FKT140" s="5"/>
      <c r="FKU140" s="5"/>
      <c r="FKV140" s="5"/>
      <c r="FKW140" s="5"/>
      <c r="FKX140" s="5"/>
      <c r="FKY140" s="5"/>
      <c r="FKZ140" s="5"/>
      <c r="FLA140" s="5"/>
      <c r="FLB140" s="5"/>
      <c r="FLC140" s="5"/>
      <c r="FLD140" s="5"/>
      <c r="FLE140" s="5"/>
      <c r="FLF140" s="5"/>
      <c r="FLG140" s="5"/>
      <c r="FLH140" s="5"/>
      <c r="FLI140" s="5"/>
      <c r="FLJ140" s="5"/>
      <c r="FLK140" s="5"/>
      <c r="FLL140" s="5"/>
      <c r="FLM140" s="5"/>
      <c r="FLN140" s="5"/>
      <c r="FLO140" s="5"/>
      <c r="FLP140" s="5"/>
      <c r="FLQ140" s="5"/>
      <c r="FLR140" s="5"/>
      <c r="FLS140" s="5"/>
      <c r="FLT140" s="5"/>
      <c r="FLU140" s="5"/>
      <c r="FLV140" s="5"/>
      <c r="FLW140" s="5"/>
      <c r="FLX140" s="5"/>
      <c r="FLY140" s="5"/>
      <c r="FLZ140" s="5"/>
      <c r="FMA140" s="5"/>
      <c r="FMB140" s="5"/>
      <c r="FMC140" s="5"/>
      <c r="FMD140" s="5"/>
      <c r="FME140" s="5"/>
      <c r="FMF140" s="5"/>
      <c r="FMG140" s="5"/>
      <c r="FMH140" s="5"/>
      <c r="FMI140" s="5"/>
      <c r="FMJ140" s="5"/>
      <c r="FMK140" s="5"/>
      <c r="FML140" s="5"/>
      <c r="FMM140" s="5"/>
      <c r="FMN140" s="5"/>
      <c r="FMO140" s="5"/>
      <c r="FMP140" s="5"/>
      <c r="FMQ140" s="5"/>
      <c r="FMR140" s="5"/>
      <c r="FMS140" s="5"/>
      <c r="FMT140" s="5"/>
      <c r="FMU140" s="5"/>
      <c r="FMV140" s="5"/>
      <c r="FMW140" s="5"/>
      <c r="FMX140" s="5"/>
      <c r="FMY140" s="5"/>
      <c r="FMZ140" s="5"/>
      <c r="FNA140" s="5"/>
      <c r="FNB140" s="5"/>
      <c r="FNC140" s="5"/>
      <c r="FND140" s="5"/>
      <c r="FNE140" s="5"/>
      <c r="FNF140" s="5"/>
      <c r="FNG140" s="5"/>
      <c r="FNH140" s="5"/>
      <c r="FNI140" s="5"/>
      <c r="FNJ140" s="5"/>
      <c r="FNK140" s="5"/>
      <c r="FNL140" s="5"/>
      <c r="FNM140" s="5"/>
      <c r="FNN140" s="5"/>
      <c r="FNO140" s="5"/>
      <c r="FNP140" s="5"/>
      <c r="FNQ140" s="5"/>
      <c r="FNR140" s="5"/>
      <c r="FNS140" s="5"/>
      <c r="FNT140" s="5"/>
      <c r="FNU140" s="5"/>
      <c r="FNV140" s="5"/>
      <c r="FNW140" s="5"/>
      <c r="FNX140" s="5"/>
      <c r="FNY140" s="5"/>
      <c r="FNZ140" s="5"/>
      <c r="FOA140" s="5"/>
      <c r="FOB140" s="5"/>
      <c r="FOC140" s="5"/>
      <c r="FOD140" s="5"/>
      <c r="FOE140" s="5"/>
      <c r="FOF140" s="5"/>
      <c r="FOG140" s="5"/>
      <c r="FOH140" s="5"/>
      <c r="FOI140" s="5"/>
      <c r="FOJ140" s="5"/>
      <c r="FOK140" s="5"/>
      <c r="FOL140" s="5"/>
      <c r="FOM140" s="5"/>
      <c r="FON140" s="5"/>
      <c r="FOO140" s="5"/>
      <c r="FOP140" s="5"/>
      <c r="FOQ140" s="5"/>
      <c r="FOR140" s="5"/>
      <c r="FOS140" s="5"/>
      <c r="FOT140" s="5"/>
      <c r="FOU140" s="5"/>
      <c r="FOV140" s="5"/>
      <c r="FOW140" s="5"/>
      <c r="FOX140" s="5"/>
      <c r="FOY140" s="5"/>
      <c r="FOZ140" s="5"/>
      <c r="FPA140" s="5"/>
      <c r="FPB140" s="5"/>
      <c r="FPC140" s="5"/>
      <c r="FPD140" s="5"/>
      <c r="FPE140" s="5"/>
      <c r="FPF140" s="5"/>
      <c r="FPG140" s="5"/>
      <c r="FPH140" s="5"/>
      <c r="FPI140" s="5"/>
      <c r="FPJ140" s="5"/>
      <c r="FPK140" s="5"/>
      <c r="FPL140" s="5"/>
      <c r="FPM140" s="5"/>
      <c r="FPN140" s="5"/>
      <c r="FPO140" s="5"/>
      <c r="FPP140" s="5"/>
      <c r="FPQ140" s="5"/>
      <c r="FPR140" s="5"/>
      <c r="FPS140" s="5"/>
      <c r="FPT140" s="5"/>
      <c r="FPU140" s="5"/>
      <c r="FPV140" s="5"/>
      <c r="FPW140" s="5"/>
      <c r="FPX140" s="5"/>
      <c r="FPY140" s="5"/>
      <c r="FPZ140" s="5"/>
      <c r="FQA140" s="5"/>
      <c r="FQB140" s="5"/>
      <c r="FQC140" s="5"/>
      <c r="FQD140" s="5"/>
      <c r="FQE140" s="5"/>
      <c r="FQF140" s="5"/>
      <c r="FQG140" s="5"/>
      <c r="FQH140" s="5"/>
      <c r="FQI140" s="5"/>
      <c r="FQJ140" s="5"/>
      <c r="FQK140" s="5"/>
      <c r="FQL140" s="5"/>
      <c r="FQM140" s="5"/>
      <c r="FQN140" s="5"/>
      <c r="FQO140" s="5"/>
      <c r="FQP140" s="5"/>
      <c r="FQQ140" s="5"/>
      <c r="FQR140" s="5"/>
      <c r="FQS140" s="5"/>
      <c r="FQT140" s="5"/>
      <c r="FQU140" s="5"/>
      <c r="FQV140" s="5"/>
      <c r="FQW140" s="5"/>
      <c r="FQX140" s="5"/>
      <c r="FQY140" s="5"/>
      <c r="FQZ140" s="5"/>
      <c r="FRA140" s="5"/>
      <c r="FRB140" s="5"/>
      <c r="FRC140" s="5"/>
      <c r="FRD140" s="5"/>
      <c r="FRE140" s="5"/>
      <c r="FRF140" s="5"/>
      <c r="FRG140" s="5"/>
      <c r="FRH140" s="5"/>
      <c r="FRI140" s="5"/>
      <c r="FRJ140" s="5"/>
      <c r="FRK140" s="5"/>
      <c r="FRL140" s="5"/>
      <c r="FRM140" s="5"/>
      <c r="FRN140" s="5"/>
      <c r="FRO140" s="5"/>
      <c r="FRP140" s="5"/>
      <c r="FRQ140" s="5"/>
      <c r="FRR140" s="5"/>
      <c r="FRS140" s="5"/>
      <c r="FRT140" s="5"/>
      <c r="FRU140" s="5"/>
      <c r="FRV140" s="5"/>
      <c r="FRW140" s="5"/>
      <c r="FRX140" s="5"/>
      <c r="FRY140" s="5"/>
      <c r="FRZ140" s="5"/>
      <c r="FSA140" s="5"/>
      <c r="FSB140" s="5"/>
      <c r="FSC140" s="5"/>
      <c r="FSD140" s="5"/>
      <c r="FSE140" s="5"/>
      <c r="FSF140" s="5"/>
      <c r="FSG140" s="5"/>
      <c r="FSH140" s="5"/>
      <c r="FSI140" s="5"/>
      <c r="FSJ140" s="5"/>
      <c r="FSK140" s="5"/>
      <c r="FSL140" s="5"/>
      <c r="FSM140" s="5"/>
      <c r="FSN140" s="5"/>
      <c r="FSO140" s="5"/>
      <c r="FSP140" s="5"/>
      <c r="FSQ140" s="5"/>
      <c r="FSR140" s="5"/>
      <c r="FSS140" s="5"/>
      <c r="FST140" s="5"/>
      <c r="FSU140" s="5"/>
      <c r="FSV140" s="5"/>
      <c r="FSW140" s="5"/>
      <c r="FSX140" s="5"/>
      <c r="FSY140" s="5"/>
      <c r="FSZ140" s="5"/>
      <c r="FTA140" s="5"/>
      <c r="FTB140" s="5"/>
      <c r="FTC140" s="5"/>
      <c r="FTD140" s="5"/>
      <c r="FTE140" s="5"/>
      <c r="FTF140" s="5"/>
      <c r="FTG140" s="5"/>
      <c r="FTH140" s="5"/>
      <c r="FTI140" s="5"/>
      <c r="FTJ140" s="5"/>
      <c r="FTK140" s="5"/>
      <c r="FTL140" s="5"/>
      <c r="FTM140" s="5"/>
      <c r="FTN140" s="5"/>
      <c r="FTO140" s="5"/>
      <c r="FTP140" s="5"/>
      <c r="FTQ140" s="5"/>
      <c r="FTR140" s="5"/>
      <c r="FTS140" s="5"/>
      <c r="FTT140" s="5"/>
      <c r="FTU140" s="5"/>
      <c r="FTV140" s="5"/>
      <c r="FTW140" s="5"/>
      <c r="FTX140" s="5"/>
      <c r="FTY140" s="5"/>
      <c r="FTZ140" s="5"/>
      <c r="FUA140" s="5"/>
      <c r="FUB140" s="5"/>
      <c r="FUC140" s="5"/>
      <c r="FUD140" s="5"/>
      <c r="FUE140" s="5"/>
      <c r="FUF140" s="5"/>
      <c r="FUG140" s="5"/>
      <c r="FUH140" s="5"/>
      <c r="FUI140" s="5"/>
      <c r="FUJ140" s="5"/>
      <c r="FUK140" s="5"/>
      <c r="FUL140" s="5"/>
      <c r="FUM140" s="5"/>
      <c r="FUN140" s="5"/>
      <c r="FUO140" s="5"/>
      <c r="FUP140" s="5"/>
      <c r="FUQ140" s="5"/>
      <c r="FUR140" s="5"/>
      <c r="FUS140" s="5"/>
      <c r="FUT140" s="5"/>
      <c r="FUU140" s="5"/>
      <c r="FUV140" s="5"/>
      <c r="FUW140" s="5"/>
      <c r="FUX140" s="5"/>
      <c r="FUY140" s="5"/>
      <c r="FUZ140" s="5"/>
      <c r="FVA140" s="5"/>
      <c r="FVB140" s="5"/>
      <c r="FVC140" s="5"/>
      <c r="FVD140" s="5"/>
      <c r="FVE140" s="5"/>
      <c r="FVF140" s="5"/>
      <c r="FVG140" s="5"/>
      <c r="FVH140" s="5"/>
      <c r="FVI140" s="5"/>
      <c r="FVJ140" s="5"/>
      <c r="FVK140" s="5"/>
      <c r="FVL140" s="5"/>
      <c r="FVM140" s="5"/>
      <c r="FVN140" s="5"/>
      <c r="FVO140" s="5"/>
      <c r="FVP140" s="5"/>
      <c r="FVQ140" s="5"/>
      <c r="FVR140" s="5"/>
      <c r="FVS140" s="5"/>
      <c r="FVT140" s="5"/>
      <c r="FVU140" s="5"/>
      <c r="FVV140" s="5"/>
      <c r="FVW140" s="5"/>
      <c r="FVX140" s="5"/>
      <c r="FVY140" s="5"/>
      <c r="FVZ140" s="5"/>
      <c r="FWA140" s="5"/>
      <c r="FWB140" s="5"/>
      <c r="FWC140" s="5"/>
      <c r="FWD140" s="5"/>
      <c r="FWE140" s="5"/>
      <c r="FWF140" s="5"/>
      <c r="FWG140" s="5"/>
      <c r="FWH140" s="5"/>
      <c r="FWI140" s="5"/>
      <c r="FWJ140" s="5"/>
      <c r="FWK140" s="5"/>
      <c r="FWL140" s="5"/>
      <c r="FWM140" s="5"/>
      <c r="FWN140" s="5"/>
      <c r="FWO140" s="5"/>
      <c r="FWP140" s="5"/>
      <c r="FWQ140" s="5"/>
      <c r="FWR140" s="5"/>
      <c r="FWS140" s="5"/>
      <c r="FWT140" s="5"/>
      <c r="FWU140" s="5"/>
      <c r="FWV140" s="5"/>
      <c r="FWW140" s="5"/>
      <c r="FWX140" s="5"/>
      <c r="FWY140" s="5"/>
      <c r="FWZ140" s="5"/>
      <c r="FXA140" s="5"/>
      <c r="FXB140" s="5"/>
      <c r="FXC140" s="5"/>
      <c r="FXD140" s="5"/>
      <c r="FXE140" s="5"/>
      <c r="FXF140" s="5"/>
      <c r="FXG140" s="5"/>
      <c r="FXH140" s="5"/>
      <c r="FXI140" s="5"/>
      <c r="FXJ140" s="5"/>
      <c r="FXK140" s="5"/>
      <c r="FXL140" s="5"/>
      <c r="FXM140" s="5"/>
      <c r="FXN140" s="5"/>
      <c r="FXO140" s="5"/>
      <c r="FXP140" s="5"/>
      <c r="FXQ140" s="5"/>
      <c r="FXR140" s="5"/>
      <c r="FXS140" s="5"/>
      <c r="FXT140" s="5"/>
      <c r="FXU140" s="5"/>
      <c r="FXV140" s="5"/>
      <c r="FXW140" s="5"/>
      <c r="FXX140" s="5"/>
      <c r="FXY140" s="5"/>
      <c r="FXZ140" s="5"/>
      <c r="FYA140" s="5"/>
      <c r="FYB140" s="5"/>
      <c r="FYC140" s="5"/>
      <c r="FYD140" s="5"/>
      <c r="FYE140" s="5"/>
      <c r="FYF140" s="5"/>
      <c r="FYG140" s="5"/>
      <c r="FYH140" s="5"/>
      <c r="FYI140" s="5"/>
      <c r="FYJ140" s="5"/>
      <c r="FYK140" s="5"/>
      <c r="FYL140" s="5"/>
      <c r="FYM140" s="5"/>
      <c r="FYN140" s="5"/>
      <c r="FYO140" s="5"/>
      <c r="FYP140" s="5"/>
      <c r="FYQ140" s="5"/>
      <c r="FYR140" s="5"/>
      <c r="FYS140" s="5"/>
      <c r="FYT140" s="5"/>
      <c r="FYU140" s="5"/>
      <c r="FYV140" s="5"/>
      <c r="FYW140" s="5"/>
      <c r="FYX140" s="5"/>
      <c r="FYY140" s="5"/>
      <c r="FYZ140" s="5"/>
      <c r="FZA140" s="5"/>
      <c r="FZB140" s="5"/>
      <c r="FZC140" s="5"/>
      <c r="FZD140" s="5"/>
      <c r="FZE140" s="5"/>
      <c r="FZF140" s="5"/>
      <c r="FZG140" s="5"/>
      <c r="FZH140" s="5"/>
      <c r="FZI140" s="5"/>
      <c r="FZJ140" s="5"/>
      <c r="FZK140" s="5"/>
      <c r="FZL140" s="5"/>
      <c r="FZM140" s="5"/>
      <c r="FZN140" s="5"/>
      <c r="FZO140" s="5"/>
      <c r="FZP140" s="5"/>
      <c r="FZQ140" s="5"/>
      <c r="FZR140" s="5"/>
      <c r="FZS140" s="5"/>
      <c r="FZT140" s="5"/>
      <c r="FZU140" s="5"/>
      <c r="FZV140" s="5"/>
      <c r="FZW140" s="5"/>
      <c r="FZX140" s="5"/>
      <c r="FZY140" s="5"/>
      <c r="FZZ140" s="5"/>
      <c r="GAA140" s="5"/>
      <c r="GAB140" s="5"/>
      <c r="GAC140" s="5"/>
      <c r="GAD140" s="5"/>
      <c r="GAE140" s="5"/>
      <c r="GAF140" s="5"/>
      <c r="GAG140" s="5"/>
      <c r="GAH140" s="5"/>
      <c r="GAI140" s="5"/>
      <c r="GAJ140" s="5"/>
      <c r="GAK140" s="5"/>
      <c r="GAL140" s="5"/>
      <c r="GAM140" s="5"/>
      <c r="GAN140" s="5"/>
      <c r="GAO140" s="5"/>
      <c r="GAP140" s="5"/>
      <c r="GAQ140" s="5"/>
      <c r="GAR140" s="5"/>
      <c r="GAS140" s="5"/>
      <c r="GAT140" s="5"/>
      <c r="GAU140" s="5"/>
      <c r="GAV140" s="5"/>
      <c r="GAW140" s="5"/>
      <c r="GAX140" s="5"/>
      <c r="GAY140" s="5"/>
      <c r="GAZ140" s="5"/>
      <c r="GBA140" s="5"/>
      <c r="GBB140" s="5"/>
      <c r="GBC140" s="5"/>
      <c r="GBD140" s="5"/>
      <c r="GBE140" s="5"/>
      <c r="GBF140" s="5"/>
      <c r="GBG140" s="5"/>
      <c r="GBH140" s="5"/>
      <c r="GBI140" s="5"/>
      <c r="GBJ140" s="5"/>
      <c r="GBK140" s="5"/>
      <c r="GBL140" s="5"/>
      <c r="GBM140" s="5"/>
      <c r="GBN140" s="5"/>
      <c r="GBO140" s="5"/>
      <c r="GBP140" s="5"/>
      <c r="GBQ140" s="5"/>
      <c r="GBR140" s="5"/>
      <c r="GBS140" s="5"/>
      <c r="GBT140" s="5"/>
      <c r="GBU140" s="5"/>
      <c r="GBV140" s="5"/>
      <c r="GBW140" s="5"/>
      <c r="GBX140" s="5"/>
      <c r="GBY140" s="5"/>
      <c r="GBZ140" s="5"/>
      <c r="GCA140" s="5"/>
      <c r="GCB140" s="5"/>
      <c r="GCC140" s="5"/>
      <c r="GCD140" s="5"/>
      <c r="GCE140" s="5"/>
      <c r="GCF140" s="5"/>
      <c r="GCG140" s="5"/>
      <c r="GCH140" s="5"/>
      <c r="GCI140" s="5"/>
      <c r="GCJ140" s="5"/>
      <c r="GCK140" s="5"/>
      <c r="GCL140" s="5"/>
      <c r="GCM140" s="5"/>
      <c r="GCN140" s="5"/>
      <c r="GCO140" s="5"/>
      <c r="GCP140" s="5"/>
      <c r="GCQ140" s="5"/>
      <c r="GCR140" s="5"/>
      <c r="GCS140" s="5"/>
      <c r="GCT140" s="5"/>
      <c r="GCU140" s="5"/>
      <c r="GCV140" s="5"/>
      <c r="GCW140" s="5"/>
      <c r="GCX140" s="5"/>
      <c r="GCY140" s="5"/>
      <c r="GCZ140" s="5"/>
      <c r="GDA140" s="5"/>
      <c r="GDB140" s="5"/>
      <c r="GDC140" s="5"/>
      <c r="GDD140" s="5"/>
      <c r="GDE140" s="5"/>
      <c r="GDF140" s="5"/>
      <c r="GDG140" s="5"/>
      <c r="GDH140" s="5"/>
      <c r="GDI140" s="5"/>
      <c r="GDJ140" s="5"/>
      <c r="GDK140" s="5"/>
      <c r="GDL140" s="5"/>
      <c r="GDM140" s="5"/>
      <c r="GDN140" s="5"/>
      <c r="GDO140" s="5"/>
      <c r="GDP140" s="5"/>
      <c r="GDQ140" s="5"/>
      <c r="GDR140" s="5"/>
      <c r="GDS140" s="5"/>
      <c r="GDT140" s="5"/>
      <c r="GDU140" s="5"/>
      <c r="GDV140" s="5"/>
      <c r="GDW140" s="5"/>
      <c r="GDX140" s="5"/>
      <c r="GDY140" s="5"/>
      <c r="GDZ140" s="5"/>
      <c r="GEA140" s="5"/>
      <c r="GEB140" s="5"/>
      <c r="GEC140" s="5"/>
      <c r="GED140" s="5"/>
      <c r="GEE140" s="5"/>
      <c r="GEF140" s="5"/>
      <c r="GEG140" s="5"/>
      <c r="GEH140" s="5"/>
      <c r="GEI140" s="5"/>
      <c r="GEJ140" s="5"/>
      <c r="GEK140" s="5"/>
      <c r="GEL140" s="5"/>
      <c r="GEM140" s="5"/>
      <c r="GEN140" s="5"/>
      <c r="GEO140" s="5"/>
      <c r="GEP140" s="5"/>
      <c r="GEQ140" s="5"/>
      <c r="GER140" s="5"/>
      <c r="GES140" s="5"/>
      <c r="GET140" s="5"/>
      <c r="GEU140" s="5"/>
      <c r="GEV140" s="5"/>
      <c r="GEW140" s="5"/>
      <c r="GEX140" s="5"/>
      <c r="GEY140" s="5"/>
      <c r="GEZ140" s="5"/>
      <c r="GFA140" s="5"/>
      <c r="GFB140" s="5"/>
      <c r="GFC140" s="5"/>
      <c r="GFD140" s="5"/>
      <c r="GFE140" s="5"/>
      <c r="GFF140" s="5"/>
      <c r="GFG140" s="5"/>
      <c r="GFH140" s="5"/>
      <c r="GFI140" s="5"/>
      <c r="GFJ140" s="5"/>
      <c r="GFK140" s="5"/>
      <c r="GFL140" s="5"/>
      <c r="GFM140" s="5"/>
      <c r="GFN140" s="5"/>
      <c r="GFO140" s="5"/>
      <c r="GFP140" s="5"/>
      <c r="GFQ140" s="5"/>
      <c r="GFR140" s="5"/>
      <c r="GFS140" s="5"/>
      <c r="GFT140" s="5"/>
      <c r="GFU140" s="5"/>
      <c r="GFV140" s="5"/>
      <c r="GFW140" s="5"/>
      <c r="GFX140" s="5"/>
      <c r="GFY140" s="5"/>
      <c r="GFZ140" s="5"/>
      <c r="GGA140" s="5"/>
      <c r="GGB140" s="5"/>
      <c r="GGC140" s="5"/>
      <c r="GGD140" s="5"/>
      <c r="GGE140" s="5"/>
      <c r="GGF140" s="5"/>
      <c r="GGG140" s="5"/>
      <c r="GGH140" s="5"/>
      <c r="GGI140" s="5"/>
      <c r="GGJ140" s="5"/>
      <c r="GGK140" s="5"/>
      <c r="GGL140" s="5"/>
      <c r="GGM140" s="5"/>
      <c r="GGN140" s="5"/>
      <c r="GGO140" s="5"/>
      <c r="GGP140" s="5"/>
      <c r="GGQ140" s="5"/>
      <c r="GGR140" s="5"/>
      <c r="GGS140" s="5"/>
      <c r="GGT140" s="5"/>
      <c r="GGU140" s="5"/>
      <c r="GGV140" s="5"/>
      <c r="GGW140" s="5"/>
      <c r="GGX140" s="5"/>
      <c r="GGY140" s="5"/>
      <c r="GGZ140" s="5"/>
      <c r="GHA140" s="5"/>
      <c r="GHB140" s="5"/>
      <c r="GHC140" s="5"/>
      <c r="GHD140" s="5"/>
      <c r="GHE140" s="5"/>
      <c r="GHF140" s="5"/>
      <c r="GHG140" s="5"/>
      <c r="GHH140" s="5"/>
      <c r="GHI140" s="5"/>
      <c r="GHJ140" s="5"/>
      <c r="GHK140" s="5"/>
      <c r="GHL140" s="5"/>
      <c r="GHM140" s="5"/>
      <c r="GHN140" s="5"/>
      <c r="GHO140" s="5"/>
      <c r="GHP140" s="5"/>
      <c r="GHQ140" s="5"/>
      <c r="GHR140" s="5"/>
      <c r="GHS140" s="5"/>
      <c r="GHT140" s="5"/>
      <c r="GHU140" s="5"/>
      <c r="GHV140" s="5"/>
      <c r="GHW140" s="5"/>
      <c r="GHX140" s="5"/>
      <c r="GHY140" s="5"/>
      <c r="GHZ140" s="5"/>
      <c r="GIA140" s="5"/>
      <c r="GIB140" s="5"/>
      <c r="GIC140" s="5"/>
      <c r="GID140" s="5"/>
      <c r="GIE140" s="5"/>
      <c r="GIF140" s="5"/>
      <c r="GIG140" s="5"/>
      <c r="GIH140" s="5"/>
      <c r="GII140" s="5"/>
      <c r="GIJ140" s="5"/>
      <c r="GIK140" s="5"/>
      <c r="GIL140" s="5"/>
      <c r="GIM140" s="5"/>
      <c r="GIN140" s="5"/>
      <c r="GIO140" s="5"/>
      <c r="GIP140" s="5"/>
      <c r="GIQ140" s="5"/>
      <c r="GIR140" s="5"/>
      <c r="GIS140" s="5"/>
      <c r="GIT140" s="5"/>
      <c r="GIU140" s="5"/>
      <c r="GIV140" s="5"/>
      <c r="GIW140" s="5"/>
      <c r="GIX140" s="5"/>
      <c r="GIY140" s="5"/>
      <c r="GIZ140" s="5"/>
      <c r="GJA140" s="5"/>
      <c r="GJB140" s="5"/>
      <c r="GJC140" s="5"/>
      <c r="GJD140" s="5"/>
      <c r="GJE140" s="5"/>
      <c r="GJF140" s="5"/>
      <c r="GJG140" s="5"/>
      <c r="GJH140" s="5"/>
      <c r="GJI140" s="5"/>
      <c r="GJJ140" s="5"/>
      <c r="GJK140" s="5"/>
      <c r="GJL140" s="5"/>
      <c r="GJM140" s="5"/>
      <c r="GJN140" s="5"/>
      <c r="GJO140" s="5"/>
      <c r="GJP140" s="5"/>
      <c r="GJQ140" s="5"/>
      <c r="GJR140" s="5"/>
      <c r="GJS140" s="5"/>
      <c r="GJT140" s="5"/>
      <c r="GJU140" s="5"/>
      <c r="GJV140" s="5"/>
      <c r="GJW140" s="5"/>
      <c r="GJX140" s="5"/>
      <c r="GJY140" s="5"/>
      <c r="GJZ140" s="5"/>
      <c r="GKA140" s="5"/>
      <c r="GKB140" s="5"/>
      <c r="GKC140" s="5"/>
      <c r="GKD140" s="5"/>
      <c r="GKE140" s="5"/>
      <c r="GKF140" s="5"/>
      <c r="GKG140" s="5"/>
      <c r="GKH140" s="5"/>
      <c r="GKI140" s="5"/>
      <c r="GKJ140" s="5"/>
      <c r="GKK140" s="5"/>
      <c r="GKL140" s="5"/>
      <c r="GKM140" s="5"/>
      <c r="GKN140" s="5"/>
      <c r="GKO140" s="5"/>
      <c r="GKP140" s="5"/>
      <c r="GKQ140" s="5"/>
      <c r="GKR140" s="5"/>
      <c r="GKS140" s="5"/>
      <c r="GKT140" s="5"/>
      <c r="GKU140" s="5"/>
      <c r="GKV140" s="5"/>
      <c r="GKW140" s="5"/>
      <c r="GKX140" s="5"/>
      <c r="GKY140" s="5"/>
      <c r="GKZ140" s="5"/>
      <c r="GLA140" s="5"/>
      <c r="GLB140" s="5"/>
      <c r="GLC140" s="5"/>
      <c r="GLD140" s="5"/>
      <c r="GLE140" s="5"/>
      <c r="GLF140" s="5"/>
      <c r="GLG140" s="5"/>
      <c r="GLH140" s="5"/>
      <c r="GLI140" s="5"/>
      <c r="GLJ140" s="5"/>
      <c r="GLK140" s="5"/>
      <c r="GLL140" s="5"/>
      <c r="GLM140" s="5"/>
      <c r="GLN140" s="5"/>
      <c r="GLO140" s="5"/>
      <c r="GLP140" s="5"/>
      <c r="GLQ140" s="5"/>
      <c r="GLR140" s="5"/>
      <c r="GLS140" s="5"/>
      <c r="GLT140" s="5"/>
      <c r="GLU140" s="5"/>
      <c r="GLV140" s="5"/>
      <c r="GLW140" s="5"/>
      <c r="GLX140" s="5"/>
      <c r="GLY140" s="5"/>
      <c r="GLZ140" s="5"/>
      <c r="GMA140" s="5"/>
      <c r="GMB140" s="5"/>
      <c r="GMC140" s="5"/>
      <c r="GMD140" s="5"/>
      <c r="GME140" s="5"/>
      <c r="GMF140" s="5"/>
      <c r="GMG140" s="5"/>
      <c r="GMH140" s="5"/>
      <c r="GMI140" s="5"/>
      <c r="GMJ140" s="5"/>
      <c r="GMK140" s="5"/>
      <c r="GML140" s="5"/>
      <c r="GMM140" s="5"/>
      <c r="GMN140" s="5"/>
      <c r="GMO140" s="5"/>
      <c r="GMP140" s="5"/>
      <c r="GMQ140" s="5"/>
      <c r="GMR140" s="5"/>
      <c r="GMS140" s="5"/>
      <c r="GMT140" s="5"/>
      <c r="GMU140" s="5"/>
      <c r="GMV140" s="5"/>
      <c r="GMW140" s="5"/>
      <c r="GMX140" s="5"/>
      <c r="GMY140" s="5"/>
      <c r="GMZ140" s="5"/>
      <c r="GNA140" s="5"/>
      <c r="GNB140" s="5"/>
      <c r="GNC140" s="5"/>
      <c r="GND140" s="5"/>
      <c r="GNE140" s="5"/>
      <c r="GNF140" s="5"/>
      <c r="GNG140" s="5"/>
      <c r="GNH140" s="5"/>
      <c r="GNI140" s="5"/>
      <c r="GNJ140" s="5"/>
      <c r="GNK140" s="5"/>
      <c r="GNL140" s="5"/>
      <c r="GNM140" s="5"/>
      <c r="GNN140" s="5"/>
      <c r="GNO140" s="5"/>
      <c r="GNP140" s="5"/>
      <c r="GNQ140" s="5"/>
      <c r="GNR140" s="5"/>
      <c r="GNS140" s="5"/>
      <c r="GNT140" s="5"/>
      <c r="GNU140" s="5"/>
      <c r="GNV140" s="5"/>
      <c r="GNW140" s="5"/>
      <c r="GNX140" s="5"/>
      <c r="GNY140" s="5"/>
      <c r="GNZ140" s="5"/>
      <c r="GOA140" s="5"/>
      <c r="GOB140" s="5"/>
      <c r="GOC140" s="5"/>
      <c r="GOD140" s="5"/>
      <c r="GOE140" s="5"/>
      <c r="GOF140" s="5"/>
      <c r="GOG140" s="5"/>
      <c r="GOH140" s="5"/>
      <c r="GOI140" s="5"/>
      <c r="GOJ140" s="5"/>
      <c r="GOK140" s="5"/>
      <c r="GOL140" s="5"/>
      <c r="GOM140" s="5"/>
      <c r="GON140" s="5"/>
      <c r="GOO140" s="5"/>
      <c r="GOP140" s="5"/>
      <c r="GOQ140" s="5"/>
      <c r="GOR140" s="5"/>
      <c r="GOS140" s="5"/>
      <c r="GOT140" s="5"/>
      <c r="GOU140" s="5"/>
      <c r="GOV140" s="5"/>
      <c r="GOW140" s="5"/>
      <c r="GOX140" s="5"/>
      <c r="GOY140" s="5"/>
      <c r="GOZ140" s="5"/>
      <c r="GPA140" s="5"/>
      <c r="GPB140" s="5"/>
      <c r="GPC140" s="5"/>
      <c r="GPD140" s="5"/>
      <c r="GPE140" s="5"/>
      <c r="GPF140" s="5"/>
      <c r="GPG140" s="5"/>
      <c r="GPH140" s="5"/>
      <c r="GPI140" s="5"/>
      <c r="GPJ140" s="5"/>
      <c r="GPK140" s="5"/>
      <c r="GPL140" s="5"/>
      <c r="GPM140" s="5"/>
      <c r="GPN140" s="5"/>
      <c r="GPO140" s="5"/>
      <c r="GPP140" s="5"/>
      <c r="GPQ140" s="5"/>
      <c r="GPR140" s="5"/>
      <c r="GPS140" s="5"/>
      <c r="GPT140" s="5"/>
      <c r="GPU140" s="5"/>
      <c r="GPV140" s="5"/>
      <c r="GPW140" s="5"/>
      <c r="GPX140" s="5"/>
      <c r="GPY140" s="5"/>
      <c r="GPZ140" s="5"/>
      <c r="GQA140" s="5"/>
      <c r="GQB140" s="5"/>
      <c r="GQC140" s="5"/>
      <c r="GQD140" s="5"/>
      <c r="GQE140" s="5"/>
      <c r="GQF140" s="5"/>
      <c r="GQG140" s="5"/>
      <c r="GQH140" s="5"/>
      <c r="GQI140" s="5"/>
      <c r="GQJ140" s="5"/>
      <c r="GQK140" s="5"/>
      <c r="GQL140" s="5"/>
      <c r="GQM140" s="5"/>
      <c r="GQN140" s="5"/>
      <c r="GQO140" s="5"/>
      <c r="GQP140" s="5"/>
      <c r="GQQ140" s="5"/>
      <c r="GQR140" s="5"/>
      <c r="GQS140" s="5"/>
      <c r="GQT140" s="5"/>
      <c r="GQU140" s="5"/>
      <c r="GQV140" s="5"/>
      <c r="GQW140" s="5"/>
      <c r="GQX140" s="5"/>
      <c r="GQY140" s="5"/>
      <c r="GQZ140" s="5"/>
      <c r="GRA140" s="5"/>
      <c r="GRB140" s="5"/>
      <c r="GRC140" s="5"/>
      <c r="GRD140" s="5"/>
      <c r="GRE140" s="5"/>
      <c r="GRF140" s="5"/>
      <c r="GRG140" s="5"/>
      <c r="GRH140" s="5"/>
      <c r="GRI140" s="5"/>
      <c r="GRJ140" s="5"/>
      <c r="GRK140" s="5"/>
      <c r="GRL140" s="5"/>
      <c r="GRM140" s="5"/>
      <c r="GRN140" s="5"/>
      <c r="GRO140" s="5"/>
      <c r="GRP140" s="5"/>
      <c r="GRQ140" s="5"/>
      <c r="GRR140" s="5"/>
      <c r="GRS140" s="5"/>
      <c r="GRT140" s="5"/>
      <c r="GRU140" s="5"/>
      <c r="GRV140" s="5"/>
      <c r="GRW140" s="5"/>
      <c r="GRX140" s="5"/>
      <c r="GRY140" s="5"/>
      <c r="GRZ140" s="5"/>
      <c r="GSA140" s="5"/>
      <c r="GSB140" s="5"/>
      <c r="GSC140" s="5"/>
      <c r="GSD140" s="5"/>
      <c r="GSE140" s="5"/>
      <c r="GSF140" s="5"/>
      <c r="GSG140" s="5"/>
      <c r="GSH140" s="5"/>
      <c r="GSI140" s="5"/>
      <c r="GSJ140" s="5"/>
      <c r="GSK140" s="5"/>
      <c r="GSL140" s="5"/>
      <c r="GSM140" s="5"/>
      <c r="GSN140" s="5"/>
      <c r="GSO140" s="5"/>
      <c r="GSP140" s="5"/>
      <c r="GSQ140" s="5"/>
      <c r="GSR140" s="5"/>
      <c r="GSS140" s="5"/>
      <c r="GST140" s="5"/>
      <c r="GSU140" s="5"/>
      <c r="GSV140" s="5"/>
      <c r="GSW140" s="5"/>
      <c r="GSX140" s="5"/>
      <c r="GSY140" s="5"/>
      <c r="GSZ140" s="5"/>
      <c r="GTA140" s="5"/>
      <c r="GTB140" s="5"/>
      <c r="GTC140" s="5"/>
      <c r="GTD140" s="5"/>
      <c r="GTE140" s="5"/>
      <c r="GTF140" s="5"/>
      <c r="GTG140" s="5"/>
      <c r="GTH140" s="5"/>
      <c r="GTI140" s="5"/>
      <c r="GTJ140" s="5"/>
      <c r="GTK140" s="5"/>
      <c r="GTL140" s="5"/>
      <c r="GTM140" s="5"/>
      <c r="GTN140" s="5"/>
      <c r="GTO140" s="5"/>
      <c r="GTP140" s="5"/>
      <c r="GTQ140" s="5"/>
      <c r="GTR140" s="5"/>
      <c r="GTS140" s="5"/>
      <c r="GTT140" s="5"/>
      <c r="GTU140" s="5"/>
      <c r="GTV140" s="5"/>
      <c r="GTW140" s="5"/>
      <c r="GTX140" s="5"/>
      <c r="GTY140" s="5"/>
      <c r="GTZ140" s="5"/>
      <c r="GUA140" s="5"/>
      <c r="GUB140" s="5"/>
      <c r="GUC140" s="5"/>
      <c r="GUD140" s="5"/>
      <c r="GUE140" s="5"/>
      <c r="GUF140" s="5"/>
      <c r="GUG140" s="5"/>
      <c r="GUH140" s="5"/>
      <c r="GUI140" s="5"/>
      <c r="GUJ140" s="5"/>
      <c r="GUK140" s="5"/>
      <c r="GUL140" s="5"/>
      <c r="GUM140" s="5"/>
      <c r="GUN140" s="5"/>
      <c r="GUO140" s="5"/>
      <c r="GUP140" s="5"/>
      <c r="GUQ140" s="5"/>
      <c r="GUR140" s="5"/>
      <c r="GUS140" s="5"/>
      <c r="GUT140" s="5"/>
      <c r="GUU140" s="5"/>
      <c r="GUV140" s="5"/>
      <c r="GUW140" s="5"/>
      <c r="GUX140" s="5"/>
      <c r="GUY140" s="5"/>
      <c r="GUZ140" s="5"/>
      <c r="GVA140" s="5"/>
      <c r="GVB140" s="5"/>
      <c r="GVC140" s="5"/>
      <c r="GVD140" s="5"/>
      <c r="GVE140" s="5"/>
      <c r="GVF140" s="5"/>
      <c r="GVG140" s="5"/>
      <c r="GVH140" s="5"/>
      <c r="GVI140" s="5"/>
      <c r="GVJ140" s="5"/>
      <c r="GVK140" s="5"/>
      <c r="GVL140" s="5"/>
      <c r="GVM140" s="5"/>
      <c r="GVN140" s="5"/>
      <c r="GVO140" s="5"/>
      <c r="GVP140" s="5"/>
      <c r="GVQ140" s="5"/>
      <c r="GVR140" s="5"/>
      <c r="GVS140" s="5"/>
      <c r="GVT140" s="5"/>
      <c r="GVU140" s="5"/>
      <c r="GVV140" s="5"/>
      <c r="GVW140" s="5"/>
      <c r="GVX140" s="5"/>
      <c r="GVY140" s="5"/>
      <c r="GVZ140" s="5"/>
      <c r="GWA140" s="5"/>
      <c r="GWB140" s="5"/>
      <c r="GWC140" s="5"/>
      <c r="GWD140" s="5"/>
      <c r="GWE140" s="5"/>
      <c r="GWF140" s="5"/>
      <c r="GWG140" s="5"/>
      <c r="GWH140" s="5"/>
      <c r="GWI140" s="5"/>
      <c r="GWJ140" s="5"/>
      <c r="GWK140" s="5"/>
      <c r="GWL140" s="5"/>
      <c r="GWM140" s="5"/>
      <c r="GWN140" s="5"/>
      <c r="GWO140" s="5"/>
      <c r="GWP140" s="5"/>
      <c r="GWQ140" s="5"/>
      <c r="GWR140" s="5"/>
      <c r="GWS140" s="5"/>
      <c r="GWT140" s="5"/>
      <c r="GWU140" s="5"/>
      <c r="GWV140" s="5"/>
      <c r="GWW140" s="5"/>
      <c r="GWX140" s="5"/>
      <c r="GWY140" s="5"/>
      <c r="GWZ140" s="5"/>
      <c r="GXA140" s="5"/>
      <c r="GXB140" s="5"/>
      <c r="GXC140" s="5"/>
      <c r="GXD140" s="5"/>
      <c r="GXE140" s="5"/>
      <c r="GXF140" s="5"/>
      <c r="GXG140" s="5"/>
      <c r="GXH140" s="5"/>
      <c r="GXI140" s="5"/>
      <c r="GXJ140" s="5"/>
      <c r="GXK140" s="5"/>
      <c r="GXL140" s="5"/>
      <c r="GXM140" s="5"/>
      <c r="GXN140" s="5"/>
      <c r="GXO140" s="5"/>
      <c r="GXP140" s="5"/>
      <c r="GXQ140" s="5"/>
      <c r="GXR140" s="5"/>
      <c r="GXS140" s="5"/>
      <c r="GXT140" s="5"/>
      <c r="GXU140" s="5"/>
      <c r="GXV140" s="5"/>
      <c r="GXW140" s="5"/>
      <c r="GXX140" s="5"/>
      <c r="GXY140" s="5"/>
      <c r="GXZ140" s="5"/>
      <c r="GYA140" s="5"/>
      <c r="GYB140" s="5"/>
      <c r="GYC140" s="5"/>
      <c r="GYD140" s="5"/>
      <c r="GYE140" s="5"/>
      <c r="GYF140" s="5"/>
      <c r="GYG140" s="5"/>
      <c r="GYH140" s="5"/>
      <c r="GYI140" s="5"/>
      <c r="GYJ140" s="5"/>
      <c r="GYK140" s="5"/>
      <c r="GYL140" s="5"/>
      <c r="GYM140" s="5"/>
      <c r="GYN140" s="5"/>
      <c r="GYO140" s="5"/>
      <c r="GYP140" s="5"/>
      <c r="GYQ140" s="5"/>
      <c r="GYR140" s="5"/>
      <c r="GYS140" s="5"/>
      <c r="GYT140" s="5"/>
      <c r="GYU140" s="5"/>
      <c r="GYV140" s="5"/>
      <c r="GYW140" s="5"/>
      <c r="GYX140" s="5"/>
      <c r="GYY140" s="5"/>
      <c r="GYZ140" s="5"/>
      <c r="GZA140" s="5"/>
      <c r="GZB140" s="5"/>
      <c r="GZC140" s="5"/>
      <c r="GZD140" s="5"/>
      <c r="GZE140" s="5"/>
      <c r="GZF140" s="5"/>
      <c r="GZG140" s="5"/>
      <c r="GZH140" s="5"/>
      <c r="GZI140" s="5"/>
      <c r="GZJ140" s="5"/>
      <c r="GZK140" s="5"/>
      <c r="GZL140" s="5"/>
      <c r="GZM140" s="5"/>
      <c r="GZN140" s="5"/>
      <c r="GZO140" s="5"/>
      <c r="GZP140" s="5"/>
      <c r="GZQ140" s="5"/>
      <c r="GZR140" s="5"/>
      <c r="GZS140" s="5"/>
      <c r="GZT140" s="5"/>
      <c r="GZU140" s="5"/>
      <c r="GZV140" s="5"/>
      <c r="GZW140" s="5"/>
      <c r="GZX140" s="5"/>
      <c r="GZY140" s="5"/>
      <c r="GZZ140" s="5"/>
      <c r="HAA140" s="5"/>
      <c r="HAB140" s="5"/>
      <c r="HAC140" s="5"/>
      <c r="HAD140" s="5"/>
      <c r="HAE140" s="5"/>
      <c r="HAF140" s="5"/>
      <c r="HAG140" s="5"/>
      <c r="HAH140" s="5"/>
      <c r="HAI140" s="5"/>
      <c r="HAJ140" s="5"/>
      <c r="HAK140" s="5"/>
      <c r="HAL140" s="5"/>
      <c r="HAM140" s="5"/>
      <c r="HAN140" s="5"/>
      <c r="HAO140" s="5"/>
      <c r="HAP140" s="5"/>
      <c r="HAQ140" s="5"/>
      <c r="HAR140" s="5"/>
      <c r="HAS140" s="5"/>
      <c r="HAT140" s="5"/>
      <c r="HAU140" s="5"/>
      <c r="HAV140" s="5"/>
      <c r="HAW140" s="5"/>
      <c r="HAX140" s="5"/>
      <c r="HAY140" s="5"/>
      <c r="HAZ140" s="5"/>
      <c r="HBA140" s="5"/>
      <c r="HBB140" s="5"/>
      <c r="HBC140" s="5"/>
      <c r="HBD140" s="5"/>
      <c r="HBE140" s="5"/>
      <c r="HBF140" s="5"/>
      <c r="HBG140" s="5"/>
      <c r="HBH140" s="5"/>
      <c r="HBI140" s="5"/>
      <c r="HBJ140" s="5"/>
      <c r="HBK140" s="5"/>
      <c r="HBL140" s="5"/>
      <c r="HBM140" s="5"/>
      <c r="HBN140" s="5"/>
      <c r="HBO140" s="5"/>
      <c r="HBP140" s="5"/>
      <c r="HBQ140" s="5"/>
      <c r="HBR140" s="5"/>
      <c r="HBS140" s="5"/>
      <c r="HBT140" s="5"/>
      <c r="HBU140" s="5"/>
      <c r="HBV140" s="5"/>
      <c r="HBW140" s="5"/>
      <c r="HBX140" s="5"/>
      <c r="HBY140" s="5"/>
      <c r="HBZ140" s="5"/>
      <c r="HCA140" s="5"/>
      <c r="HCB140" s="5"/>
      <c r="HCC140" s="5"/>
      <c r="HCD140" s="5"/>
      <c r="HCE140" s="5"/>
      <c r="HCF140" s="5"/>
      <c r="HCG140" s="5"/>
      <c r="HCH140" s="5"/>
      <c r="HCI140" s="5"/>
      <c r="HCJ140" s="5"/>
      <c r="HCK140" s="5"/>
      <c r="HCL140" s="5"/>
      <c r="HCM140" s="5"/>
      <c r="HCN140" s="5"/>
      <c r="HCO140" s="5"/>
      <c r="HCP140" s="5"/>
      <c r="HCQ140" s="5"/>
      <c r="HCR140" s="5"/>
      <c r="HCS140" s="5"/>
      <c r="HCT140" s="5"/>
      <c r="HCU140" s="5"/>
      <c r="HCV140" s="5"/>
      <c r="HCW140" s="5"/>
      <c r="HCX140" s="5"/>
      <c r="HCY140" s="5"/>
      <c r="HCZ140" s="5"/>
      <c r="HDA140" s="5"/>
      <c r="HDB140" s="5"/>
      <c r="HDC140" s="5"/>
      <c r="HDD140" s="5"/>
      <c r="HDE140" s="5"/>
      <c r="HDF140" s="5"/>
      <c r="HDG140" s="5"/>
      <c r="HDH140" s="5"/>
      <c r="HDI140" s="5"/>
      <c r="HDJ140" s="5"/>
      <c r="HDK140" s="5"/>
      <c r="HDL140" s="5"/>
      <c r="HDM140" s="5"/>
      <c r="HDN140" s="5"/>
      <c r="HDO140" s="5"/>
      <c r="HDP140" s="5"/>
      <c r="HDQ140" s="5"/>
      <c r="HDR140" s="5"/>
      <c r="HDS140" s="5"/>
      <c r="HDT140" s="5"/>
      <c r="HDU140" s="5"/>
      <c r="HDV140" s="5"/>
      <c r="HDW140" s="5"/>
      <c r="HDX140" s="5"/>
      <c r="HDY140" s="5"/>
      <c r="HDZ140" s="5"/>
      <c r="HEA140" s="5"/>
      <c r="HEB140" s="5"/>
      <c r="HEC140" s="5"/>
      <c r="HED140" s="5"/>
      <c r="HEE140" s="5"/>
      <c r="HEF140" s="5"/>
      <c r="HEG140" s="5"/>
      <c r="HEH140" s="5"/>
      <c r="HEI140" s="5"/>
      <c r="HEJ140" s="5"/>
      <c r="HEK140" s="5"/>
      <c r="HEL140" s="5"/>
      <c r="HEM140" s="5"/>
      <c r="HEN140" s="5"/>
      <c r="HEO140" s="5"/>
      <c r="HEP140" s="5"/>
      <c r="HEQ140" s="5"/>
      <c r="HER140" s="5"/>
      <c r="HES140" s="5"/>
      <c r="HET140" s="5"/>
      <c r="HEU140" s="5"/>
      <c r="HEV140" s="5"/>
      <c r="HEW140" s="5"/>
      <c r="HEX140" s="5"/>
      <c r="HEY140" s="5"/>
      <c r="HEZ140" s="5"/>
      <c r="HFA140" s="5"/>
      <c r="HFB140" s="5"/>
      <c r="HFC140" s="5"/>
      <c r="HFD140" s="5"/>
      <c r="HFE140" s="5"/>
      <c r="HFF140" s="5"/>
      <c r="HFG140" s="5"/>
      <c r="HFH140" s="5"/>
      <c r="HFI140" s="5"/>
      <c r="HFJ140" s="5"/>
      <c r="HFK140" s="5"/>
      <c r="HFL140" s="5"/>
      <c r="HFM140" s="5"/>
      <c r="HFN140" s="5"/>
      <c r="HFO140" s="5"/>
      <c r="HFP140" s="5"/>
      <c r="HFQ140" s="5"/>
      <c r="HFR140" s="5"/>
      <c r="HFS140" s="5"/>
      <c r="HFT140" s="5"/>
      <c r="HFU140" s="5"/>
      <c r="HFV140" s="5"/>
      <c r="HFW140" s="5"/>
      <c r="HFX140" s="5"/>
      <c r="HFY140" s="5"/>
      <c r="HFZ140" s="5"/>
      <c r="HGA140" s="5"/>
      <c r="HGB140" s="5"/>
      <c r="HGC140" s="5"/>
      <c r="HGD140" s="5"/>
      <c r="HGE140" s="5"/>
      <c r="HGF140" s="5"/>
      <c r="HGG140" s="5"/>
      <c r="HGH140" s="5"/>
      <c r="HGI140" s="5"/>
      <c r="HGJ140" s="5"/>
      <c r="HGK140" s="5"/>
      <c r="HGL140" s="5"/>
      <c r="HGM140" s="5"/>
      <c r="HGN140" s="5"/>
      <c r="HGO140" s="5"/>
      <c r="HGP140" s="5"/>
      <c r="HGQ140" s="5"/>
      <c r="HGR140" s="5"/>
      <c r="HGS140" s="5"/>
      <c r="HGT140" s="5"/>
      <c r="HGU140" s="5"/>
      <c r="HGV140" s="5"/>
      <c r="HGW140" s="5"/>
      <c r="HGX140" s="5"/>
      <c r="HGY140" s="5"/>
      <c r="HGZ140" s="5"/>
      <c r="HHA140" s="5"/>
      <c r="HHB140" s="5"/>
      <c r="HHC140" s="5"/>
      <c r="HHD140" s="5"/>
      <c r="HHE140" s="5"/>
      <c r="HHF140" s="5"/>
      <c r="HHG140" s="5"/>
      <c r="HHH140" s="5"/>
      <c r="HHI140" s="5"/>
      <c r="HHJ140" s="5"/>
      <c r="HHK140" s="5"/>
      <c r="HHL140" s="5"/>
      <c r="HHM140" s="5"/>
      <c r="HHN140" s="5"/>
      <c r="HHO140" s="5"/>
      <c r="HHP140" s="5"/>
      <c r="HHQ140" s="5"/>
      <c r="HHR140" s="5"/>
      <c r="HHS140" s="5"/>
      <c r="HHT140" s="5"/>
      <c r="HHU140" s="5"/>
      <c r="HHV140" s="5"/>
      <c r="HHW140" s="5"/>
      <c r="HHX140" s="5"/>
      <c r="HHY140" s="5"/>
      <c r="HHZ140" s="5"/>
      <c r="HIA140" s="5"/>
      <c r="HIB140" s="5"/>
      <c r="HIC140" s="5"/>
      <c r="HID140" s="5"/>
      <c r="HIE140" s="5"/>
      <c r="HIF140" s="5"/>
      <c r="HIG140" s="5"/>
      <c r="HIH140" s="5"/>
      <c r="HII140" s="5"/>
      <c r="HIJ140" s="5"/>
      <c r="HIK140" s="5"/>
      <c r="HIL140" s="5"/>
      <c r="HIM140" s="5"/>
      <c r="HIN140" s="5"/>
      <c r="HIO140" s="5"/>
      <c r="HIP140" s="5"/>
      <c r="HIQ140" s="5"/>
      <c r="HIR140" s="5"/>
      <c r="HIS140" s="5"/>
      <c r="HIT140" s="5"/>
      <c r="HIU140" s="5"/>
      <c r="HIV140" s="5"/>
      <c r="HIW140" s="5"/>
      <c r="HIX140" s="5"/>
      <c r="HIY140" s="5"/>
      <c r="HIZ140" s="5"/>
      <c r="HJA140" s="5"/>
      <c r="HJB140" s="5"/>
      <c r="HJC140" s="5"/>
      <c r="HJD140" s="5"/>
      <c r="HJE140" s="5"/>
      <c r="HJF140" s="5"/>
      <c r="HJG140" s="5"/>
      <c r="HJH140" s="5"/>
      <c r="HJI140" s="5"/>
      <c r="HJJ140" s="5"/>
      <c r="HJK140" s="5"/>
      <c r="HJL140" s="5"/>
      <c r="HJM140" s="5"/>
      <c r="HJN140" s="5"/>
      <c r="HJO140" s="5"/>
      <c r="HJP140" s="5"/>
      <c r="HJQ140" s="5"/>
      <c r="HJR140" s="5"/>
      <c r="HJS140" s="5"/>
      <c r="HJT140" s="5"/>
      <c r="HJU140" s="5"/>
      <c r="HJV140" s="5"/>
      <c r="HJW140" s="5"/>
      <c r="HJX140" s="5"/>
      <c r="HJY140" s="5"/>
      <c r="HJZ140" s="5"/>
      <c r="HKA140" s="5"/>
      <c r="HKB140" s="5"/>
      <c r="HKC140" s="5"/>
      <c r="HKD140" s="5"/>
      <c r="HKE140" s="5"/>
      <c r="HKF140" s="5"/>
      <c r="HKG140" s="5"/>
      <c r="HKH140" s="5"/>
      <c r="HKI140" s="5"/>
      <c r="HKJ140" s="5"/>
      <c r="HKK140" s="5"/>
      <c r="HKL140" s="5"/>
      <c r="HKM140" s="5"/>
      <c r="HKN140" s="5"/>
      <c r="HKO140" s="5"/>
      <c r="HKP140" s="5"/>
      <c r="HKQ140" s="5"/>
      <c r="HKR140" s="5"/>
      <c r="HKS140" s="5"/>
      <c r="HKT140" s="5"/>
      <c r="HKU140" s="5"/>
      <c r="HKV140" s="5"/>
      <c r="HKW140" s="5"/>
      <c r="HKX140" s="5"/>
      <c r="HKY140" s="5"/>
      <c r="HKZ140" s="5"/>
      <c r="HLA140" s="5"/>
      <c r="HLB140" s="5"/>
      <c r="HLC140" s="5"/>
      <c r="HLD140" s="5"/>
      <c r="HLE140" s="5"/>
      <c r="HLF140" s="5"/>
      <c r="HLG140" s="5"/>
      <c r="HLH140" s="5"/>
      <c r="HLI140" s="5"/>
      <c r="HLJ140" s="5"/>
      <c r="HLK140" s="5"/>
      <c r="HLL140" s="5"/>
      <c r="HLM140" s="5"/>
      <c r="HLN140" s="5"/>
      <c r="HLO140" s="5"/>
      <c r="HLP140" s="5"/>
      <c r="HLQ140" s="5"/>
      <c r="HLR140" s="5"/>
      <c r="HLS140" s="5"/>
      <c r="HLT140" s="5"/>
      <c r="HLU140" s="5"/>
      <c r="HLV140" s="5"/>
      <c r="HLW140" s="5"/>
      <c r="HLX140" s="5"/>
      <c r="HLY140" s="5"/>
      <c r="HLZ140" s="5"/>
      <c r="HMA140" s="5"/>
      <c r="HMB140" s="5"/>
      <c r="HMC140" s="5"/>
      <c r="HMD140" s="5"/>
      <c r="HME140" s="5"/>
      <c r="HMF140" s="5"/>
      <c r="HMG140" s="5"/>
      <c r="HMH140" s="5"/>
      <c r="HMI140" s="5"/>
      <c r="HMJ140" s="5"/>
      <c r="HMK140" s="5"/>
      <c r="HML140" s="5"/>
      <c r="HMM140" s="5"/>
      <c r="HMN140" s="5"/>
      <c r="HMO140" s="5"/>
      <c r="HMP140" s="5"/>
      <c r="HMQ140" s="5"/>
      <c r="HMR140" s="5"/>
      <c r="HMS140" s="5"/>
      <c r="HMT140" s="5"/>
      <c r="HMU140" s="5"/>
      <c r="HMV140" s="5"/>
      <c r="HMW140" s="5"/>
      <c r="HMX140" s="5"/>
      <c r="HMY140" s="5"/>
      <c r="HMZ140" s="5"/>
      <c r="HNA140" s="5"/>
      <c r="HNB140" s="5"/>
      <c r="HNC140" s="5"/>
      <c r="HND140" s="5"/>
      <c r="HNE140" s="5"/>
      <c r="HNF140" s="5"/>
      <c r="HNG140" s="5"/>
      <c r="HNH140" s="5"/>
      <c r="HNI140" s="5"/>
      <c r="HNJ140" s="5"/>
      <c r="HNK140" s="5"/>
      <c r="HNL140" s="5"/>
      <c r="HNM140" s="5"/>
      <c r="HNN140" s="5"/>
      <c r="HNO140" s="5"/>
      <c r="HNP140" s="5"/>
      <c r="HNQ140" s="5"/>
      <c r="HNR140" s="5"/>
      <c r="HNS140" s="5"/>
      <c r="HNT140" s="5"/>
      <c r="HNU140" s="5"/>
      <c r="HNV140" s="5"/>
      <c r="HNW140" s="5"/>
      <c r="HNX140" s="5"/>
      <c r="HNY140" s="5"/>
      <c r="HNZ140" s="5"/>
      <c r="HOA140" s="5"/>
      <c r="HOB140" s="5"/>
      <c r="HOC140" s="5"/>
      <c r="HOD140" s="5"/>
      <c r="HOE140" s="5"/>
      <c r="HOF140" s="5"/>
      <c r="HOG140" s="5"/>
      <c r="HOH140" s="5"/>
      <c r="HOI140" s="5"/>
      <c r="HOJ140" s="5"/>
      <c r="HOK140" s="5"/>
      <c r="HOL140" s="5"/>
      <c r="HOM140" s="5"/>
      <c r="HON140" s="5"/>
      <c r="HOO140" s="5"/>
      <c r="HOP140" s="5"/>
      <c r="HOQ140" s="5"/>
      <c r="HOR140" s="5"/>
      <c r="HOS140" s="5"/>
      <c r="HOT140" s="5"/>
      <c r="HOU140" s="5"/>
      <c r="HOV140" s="5"/>
      <c r="HOW140" s="5"/>
      <c r="HOX140" s="5"/>
      <c r="HOY140" s="5"/>
      <c r="HOZ140" s="5"/>
      <c r="HPA140" s="5"/>
      <c r="HPB140" s="5"/>
      <c r="HPC140" s="5"/>
      <c r="HPD140" s="5"/>
      <c r="HPE140" s="5"/>
      <c r="HPF140" s="5"/>
      <c r="HPG140" s="5"/>
      <c r="HPH140" s="5"/>
      <c r="HPI140" s="5"/>
      <c r="HPJ140" s="5"/>
      <c r="HPK140" s="5"/>
      <c r="HPL140" s="5"/>
      <c r="HPM140" s="5"/>
      <c r="HPN140" s="5"/>
      <c r="HPO140" s="5"/>
      <c r="HPP140" s="5"/>
      <c r="HPQ140" s="5"/>
      <c r="HPR140" s="5"/>
      <c r="HPS140" s="5"/>
      <c r="HPT140" s="5"/>
      <c r="HPU140" s="5"/>
      <c r="HPV140" s="5"/>
      <c r="HPW140" s="5"/>
      <c r="HPX140" s="5"/>
      <c r="HPY140" s="5"/>
      <c r="HPZ140" s="5"/>
      <c r="HQA140" s="5"/>
      <c r="HQB140" s="5"/>
      <c r="HQC140" s="5"/>
      <c r="HQD140" s="5"/>
      <c r="HQE140" s="5"/>
      <c r="HQF140" s="5"/>
      <c r="HQG140" s="5"/>
      <c r="HQH140" s="5"/>
      <c r="HQI140" s="5"/>
      <c r="HQJ140" s="5"/>
      <c r="HQK140" s="5"/>
      <c r="HQL140" s="5"/>
      <c r="HQM140" s="5"/>
      <c r="HQN140" s="5"/>
      <c r="HQO140" s="5"/>
      <c r="HQP140" s="5"/>
      <c r="HQQ140" s="5"/>
      <c r="HQR140" s="5"/>
      <c r="HQS140" s="5"/>
      <c r="HQT140" s="5"/>
      <c r="HQU140" s="5"/>
      <c r="HQV140" s="5"/>
      <c r="HQW140" s="5"/>
      <c r="HQX140" s="5"/>
      <c r="HQY140" s="5"/>
      <c r="HQZ140" s="5"/>
      <c r="HRA140" s="5"/>
      <c r="HRB140" s="5"/>
      <c r="HRC140" s="5"/>
      <c r="HRD140" s="5"/>
      <c r="HRE140" s="5"/>
      <c r="HRF140" s="5"/>
      <c r="HRG140" s="5"/>
      <c r="HRH140" s="5"/>
      <c r="HRI140" s="5"/>
      <c r="HRJ140" s="5"/>
      <c r="HRK140" s="5"/>
      <c r="HRL140" s="5"/>
      <c r="HRM140" s="5"/>
      <c r="HRN140" s="5"/>
      <c r="HRO140" s="5"/>
      <c r="HRP140" s="5"/>
      <c r="HRQ140" s="5"/>
      <c r="HRR140" s="5"/>
      <c r="HRS140" s="5"/>
      <c r="HRT140" s="5"/>
      <c r="HRU140" s="5"/>
      <c r="HRV140" s="5"/>
      <c r="HRW140" s="5"/>
      <c r="HRX140" s="5"/>
      <c r="HRY140" s="5"/>
      <c r="HRZ140" s="5"/>
      <c r="HSA140" s="5"/>
      <c r="HSB140" s="5"/>
      <c r="HSC140" s="5"/>
      <c r="HSD140" s="5"/>
      <c r="HSE140" s="5"/>
      <c r="HSF140" s="5"/>
      <c r="HSG140" s="5"/>
      <c r="HSH140" s="5"/>
      <c r="HSI140" s="5"/>
      <c r="HSJ140" s="5"/>
      <c r="HSK140" s="5"/>
      <c r="HSL140" s="5"/>
      <c r="HSM140" s="5"/>
      <c r="HSN140" s="5"/>
      <c r="HSO140" s="5"/>
      <c r="HSP140" s="5"/>
      <c r="HSQ140" s="5"/>
      <c r="HSR140" s="5"/>
      <c r="HSS140" s="5"/>
      <c r="HST140" s="5"/>
      <c r="HSU140" s="5"/>
      <c r="HSV140" s="5"/>
      <c r="HSW140" s="5"/>
      <c r="HSX140" s="5"/>
      <c r="HSY140" s="5"/>
      <c r="HSZ140" s="5"/>
      <c r="HTA140" s="5"/>
      <c r="HTB140" s="5"/>
      <c r="HTC140" s="5"/>
      <c r="HTD140" s="5"/>
      <c r="HTE140" s="5"/>
      <c r="HTF140" s="5"/>
      <c r="HTG140" s="5"/>
      <c r="HTH140" s="5"/>
      <c r="HTI140" s="5"/>
      <c r="HTJ140" s="5"/>
      <c r="HTK140" s="5"/>
      <c r="HTL140" s="5"/>
      <c r="HTM140" s="5"/>
      <c r="HTN140" s="5"/>
      <c r="HTO140" s="5"/>
      <c r="HTP140" s="5"/>
      <c r="HTQ140" s="5"/>
      <c r="HTR140" s="5"/>
      <c r="HTS140" s="5"/>
      <c r="HTT140" s="5"/>
      <c r="HTU140" s="5"/>
      <c r="HTV140" s="5"/>
      <c r="HTW140" s="5"/>
      <c r="HTX140" s="5"/>
      <c r="HTY140" s="5"/>
      <c r="HTZ140" s="5"/>
      <c r="HUA140" s="5"/>
      <c r="HUB140" s="5"/>
      <c r="HUC140" s="5"/>
      <c r="HUD140" s="5"/>
      <c r="HUE140" s="5"/>
      <c r="HUF140" s="5"/>
      <c r="HUG140" s="5"/>
      <c r="HUH140" s="5"/>
      <c r="HUI140" s="5"/>
      <c r="HUJ140" s="5"/>
      <c r="HUK140" s="5"/>
      <c r="HUL140" s="5"/>
      <c r="HUM140" s="5"/>
      <c r="HUN140" s="5"/>
      <c r="HUO140" s="5"/>
      <c r="HUP140" s="5"/>
      <c r="HUQ140" s="5"/>
      <c r="HUR140" s="5"/>
      <c r="HUS140" s="5"/>
      <c r="HUT140" s="5"/>
      <c r="HUU140" s="5"/>
      <c r="HUV140" s="5"/>
      <c r="HUW140" s="5"/>
      <c r="HUX140" s="5"/>
      <c r="HUY140" s="5"/>
      <c r="HUZ140" s="5"/>
      <c r="HVA140" s="5"/>
      <c r="HVB140" s="5"/>
      <c r="HVC140" s="5"/>
      <c r="HVD140" s="5"/>
      <c r="HVE140" s="5"/>
      <c r="HVF140" s="5"/>
      <c r="HVG140" s="5"/>
      <c r="HVH140" s="5"/>
      <c r="HVI140" s="5"/>
      <c r="HVJ140" s="5"/>
      <c r="HVK140" s="5"/>
      <c r="HVL140" s="5"/>
      <c r="HVM140" s="5"/>
      <c r="HVN140" s="5"/>
      <c r="HVO140" s="5"/>
      <c r="HVP140" s="5"/>
      <c r="HVQ140" s="5"/>
      <c r="HVR140" s="5"/>
      <c r="HVS140" s="5"/>
      <c r="HVT140" s="5"/>
      <c r="HVU140" s="5"/>
      <c r="HVV140" s="5"/>
      <c r="HVW140" s="5"/>
      <c r="HVX140" s="5"/>
      <c r="HVY140" s="5"/>
      <c r="HVZ140" s="5"/>
      <c r="HWA140" s="5"/>
      <c r="HWB140" s="5"/>
      <c r="HWC140" s="5"/>
      <c r="HWD140" s="5"/>
      <c r="HWE140" s="5"/>
      <c r="HWF140" s="5"/>
      <c r="HWG140" s="5"/>
      <c r="HWH140" s="5"/>
      <c r="HWI140" s="5"/>
      <c r="HWJ140" s="5"/>
      <c r="HWK140" s="5"/>
      <c r="HWL140" s="5"/>
      <c r="HWM140" s="5"/>
      <c r="HWN140" s="5"/>
      <c r="HWO140" s="5"/>
      <c r="HWP140" s="5"/>
      <c r="HWQ140" s="5"/>
      <c r="HWR140" s="5"/>
      <c r="HWS140" s="5"/>
      <c r="HWT140" s="5"/>
      <c r="HWU140" s="5"/>
      <c r="HWV140" s="5"/>
      <c r="HWW140" s="5"/>
      <c r="HWX140" s="5"/>
      <c r="HWY140" s="5"/>
      <c r="HWZ140" s="5"/>
      <c r="HXA140" s="5"/>
      <c r="HXB140" s="5"/>
      <c r="HXC140" s="5"/>
      <c r="HXD140" s="5"/>
      <c r="HXE140" s="5"/>
      <c r="HXF140" s="5"/>
      <c r="HXG140" s="5"/>
      <c r="HXH140" s="5"/>
      <c r="HXI140" s="5"/>
      <c r="HXJ140" s="5"/>
      <c r="HXK140" s="5"/>
      <c r="HXL140" s="5"/>
      <c r="HXM140" s="5"/>
      <c r="HXN140" s="5"/>
      <c r="HXO140" s="5"/>
      <c r="HXP140" s="5"/>
      <c r="HXQ140" s="5"/>
      <c r="HXR140" s="5"/>
      <c r="HXS140" s="5"/>
      <c r="HXT140" s="5"/>
      <c r="HXU140" s="5"/>
      <c r="HXV140" s="5"/>
      <c r="HXW140" s="5"/>
      <c r="HXX140" s="5"/>
      <c r="HXY140" s="5"/>
      <c r="HXZ140" s="5"/>
      <c r="HYA140" s="5"/>
      <c r="HYB140" s="5"/>
      <c r="HYC140" s="5"/>
      <c r="HYD140" s="5"/>
      <c r="HYE140" s="5"/>
      <c r="HYF140" s="5"/>
      <c r="HYG140" s="5"/>
      <c r="HYH140" s="5"/>
      <c r="HYI140" s="5"/>
      <c r="HYJ140" s="5"/>
      <c r="HYK140" s="5"/>
      <c r="HYL140" s="5"/>
      <c r="HYM140" s="5"/>
      <c r="HYN140" s="5"/>
      <c r="HYO140" s="5"/>
      <c r="HYP140" s="5"/>
      <c r="HYQ140" s="5"/>
      <c r="HYR140" s="5"/>
      <c r="HYS140" s="5"/>
      <c r="HYT140" s="5"/>
      <c r="HYU140" s="5"/>
      <c r="HYV140" s="5"/>
      <c r="HYW140" s="5"/>
      <c r="HYX140" s="5"/>
      <c r="HYY140" s="5"/>
      <c r="HYZ140" s="5"/>
      <c r="HZA140" s="5"/>
      <c r="HZB140" s="5"/>
      <c r="HZC140" s="5"/>
      <c r="HZD140" s="5"/>
      <c r="HZE140" s="5"/>
      <c r="HZF140" s="5"/>
      <c r="HZG140" s="5"/>
      <c r="HZH140" s="5"/>
      <c r="HZI140" s="5"/>
      <c r="HZJ140" s="5"/>
      <c r="HZK140" s="5"/>
      <c r="HZL140" s="5"/>
      <c r="HZM140" s="5"/>
      <c r="HZN140" s="5"/>
      <c r="HZO140" s="5"/>
      <c r="HZP140" s="5"/>
      <c r="HZQ140" s="5"/>
      <c r="HZR140" s="5"/>
      <c r="HZS140" s="5"/>
      <c r="HZT140" s="5"/>
      <c r="HZU140" s="5"/>
      <c r="HZV140" s="5"/>
      <c r="HZW140" s="5"/>
      <c r="HZX140" s="5"/>
      <c r="HZY140" s="5"/>
      <c r="HZZ140" s="5"/>
      <c r="IAA140" s="5"/>
      <c r="IAB140" s="5"/>
      <c r="IAC140" s="5"/>
      <c r="IAD140" s="5"/>
      <c r="IAE140" s="5"/>
      <c r="IAF140" s="5"/>
      <c r="IAG140" s="5"/>
      <c r="IAH140" s="5"/>
      <c r="IAI140" s="5"/>
      <c r="IAJ140" s="5"/>
      <c r="IAK140" s="5"/>
      <c r="IAL140" s="5"/>
      <c r="IAM140" s="5"/>
      <c r="IAN140" s="5"/>
      <c r="IAO140" s="5"/>
      <c r="IAP140" s="5"/>
      <c r="IAQ140" s="5"/>
      <c r="IAR140" s="5"/>
      <c r="IAS140" s="5"/>
      <c r="IAT140" s="5"/>
      <c r="IAU140" s="5"/>
      <c r="IAV140" s="5"/>
      <c r="IAW140" s="5"/>
      <c r="IAX140" s="5"/>
      <c r="IAY140" s="5"/>
      <c r="IAZ140" s="5"/>
      <c r="IBA140" s="5"/>
      <c r="IBB140" s="5"/>
      <c r="IBC140" s="5"/>
      <c r="IBD140" s="5"/>
      <c r="IBE140" s="5"/>
      <c r="IBF140" s="5"/>
      <c r="IBG140" s="5"/>
      <c r="IBH140" s="5"/>
      <c r="IBI140" s="5"/>
      <c r="IBJ140" s="5"/>
      <c r="IBK140" s="5"/>
      <c r="IBL140" s="5"/>
      <c r="IBM140" s="5"/>
      <c r="IBN140" s="5"/>
      <c r="IBO140" s="5"/>
      <c r="IBP140" s="5"/>
      <c r="IBQ140" s="5"/>
      <c r="IBR140" s="5"/>
      <c r="IBS140" s="5"/>
      <c r="IBT140" s="5"/>
      <c r="IBU140" s="5"/>
      <c r="IBV140" s="5"/>
      <c r="IBW140" s="5"/>
      <c r="IBX140" s="5"/>
      <c r="IBY140" s="5"/>
      <c r="IBZ140" s="5"/>
      <c r="ICA140" s="5"/>
      <c r="ICB140" s="5"/>
      <c r="ICC140" s="5"/>
      <c r="ICD140" s="5"/>
      <c r="ICE140" s="5"/>
      <c r="ICF140" s="5"/>
      <c r="ICG140" s="5"/>
      <c r="ICH140" s="5"/>
      <c r="ICI140" s="5"/>
      <c r="ICJ140" s="5"/>
      <c r="ICK140" s="5"/>
      <c r="ICL140" s="5"/>
      <c r="ICM140" s="5"/>
      <c r="ICN140" s="5"/>
      <c r="ICO140" s="5"/>
      <c r="ICP140" s="5"/>
      <c r="ICQ140" s="5"/>
      <c r="ICR140" s="5"/>
      <c r="ICS140" s="5"/>
      <c r="ICT140" s="5"/>
      <c r="ICU140" s="5"/>
      <c r="ICV140" s="5"/>
      <c r="ICW140" s="5"/>
      <c r="ICX140" s="5"/>
      <c r="ICY140" s="5"/>
      <c r="ICZ140" s="5"/>
      <c r="IDA140" s="5"/>
      <c r="IDB140" s="5"/>
      <c r="IDC140" s="5"/>
      <c r="IDD140" s="5"/>
      <c r="IDE140" s="5"/>
      <c r="IDF140" s="5"/>
      <c r="IDG140" s="5"/>
      <c r="IDH140" s="5"/>
      <c r="IDI140" s="5"/>
      <c r="IDJ140" s="5"/>
      <c r="IDK140" s="5"/>
      <c r="IDL140" s="5"/>
      <c r="IDM140" s="5"/>
      <c r="IDN140" s="5"/>
      <c r="IDO140" s="5"/>
      <c r="IDP140" s="5"/>
      <c r="IDQ140" s="5"/>
      <c r="IDR140" s="5"/>
      <c r="IDS140" s="5"/>
      <c r="IDT140" s="5"/>
      <c r="IDU140" s="5"/>
      <c r="IDV140" s="5"/>
      <c r="IDW140" s="5"/>
      <c r="IDX140" s="5"/>
      <c r="IDY140" s="5"/>
      <c r="IDZ140" s="5"/>
      <c r="IEA140" s="5"/>
      <c r="IEB140" s="5"/>
      <c r="IEC140" s="5"/>
      <c r="IED140" s="5"/>
      <c r="IEE140" s="5"/>
      <c r="IEF140" s="5"/>
      <c r="IEG140" s="5"/>
      <c r="IEH140" s="5"/>
      <c r="IEI140" s="5"/>
      <c r="IEJ140" s="5"/>
      <c r="IEK140" s="5"/>
      <c r="IEL140" s="5"/>
      <c r="IEM140" s="5"/>
      <c r="IEN140" s="5"/>
      <c r="IEO140" s="5"/>
      <c r="IEP140" s="5"/>
      <c r="IEQ140" s="5"/>
      <c r="IER140" s="5"/>
      <c r="IES140" s="5"/>
      <c r="IET140" s="5"/>
      <c r="IEU140" s="5"/>
      <c r="IEV140" s="5"/>
      <c r="IEW140" s="5"/>
      <c r="IEX140" s="5"/>
      <c r="IEY140" s="5"/>
      <c r="IEZ140" s="5"/>
      <c r="IFA140" s="5"/>
      <c r="IFB140" s="5"/>
      <c r="IFC140" s="5"/>
      <c r="IFD140" s="5"/>
      <c r="IFE140" s="5"/>
      <c r="IFF140" s="5"/>
      <c r="IFG140" s="5"/>
      <c r="IFH140" s="5"/>
      <c r="IFI140" s="5"/>
      <c r="IFJ140" s="5"/>
      <c r="IFK140" s="5"/>
      <c r="IFL140" s="5"/>
      <c r="IFM140" s="5"/>
      <c r="IFN140" s="5"/>
      <c r="IFO140" s="5"/>
      <c r="IFP140" s="5"/>
      <c r="IFQ140" s="5"/>
      <c r="IFR140" s="5"/>
      <c r="IFS140" s="5"/>
      <c r="IFT140" s="5"/>
      <c r="IFU140" s="5"/>
      <c r="IFV140" s="5"/>
      <c r="IFW140" s="5"/>
      <c r="IFX140" s="5"/>
      <c r="IFY140" s="5"/>
      <c r="IFZ140" s="5"/>
      <c r="IGA140" s="5"/>
      <c r="IGB140" s="5"/>
      <c r="IGC140" s="5"/>
      <c r="IGD140" s="5"/>
      <c r="IGE140" s="5"/>
      <c r="IGF140" s="5"/>
      <c r="IGG140" s="5"/>
      <c r="IGH140" s="5"/>
      <c r="IGI140" s="5"/>
      <c r="IGJ140" s="5"/>
      <c r="IGK140" s="5"/>
      <c r="IGL140" s="5"/>
      <c r="IGM140" s="5"/>
      <c r="IGN140" s="5"/>
      <c r="IGO140" s="5"/>
      <c r="IGP140" s="5"/>
      <c r="IGQ140" s="5"/>
      <c r="IGR140" s="5"/>
      <c r="IGS140" s="5"/>
      <c r="IGT140" s="5"/>
      <c r="IGU140" s="5"/>
      <c r="IGV140" s="5"/>
      <c r="IGW140" s="5"/>
      <c r="IGX140" s="5"/>
      <c r="IGY140" s="5"/>
      <c r="IGZ140" s="5"/>
      <c r="IHA140" s="5"/>
      <c r="IHB140" s="5"/>
      <c r="IHC140" s="5"/>
      <c r="IHD140" s="5"/>
      <c r="IHE140" s="5"/>
      <c r="IHF140" s="5"/>
      <c r="IHG140" s="5"/>
      <c r="IHH140" s="5"/>
      <c r="IHI140" s="5"/>
      <c r="IHJ140" s="5"/>
      <c r="IHK140" s="5"/>
      <c r="IHL140" s="5"/>
      <c r="IHM140" s="5"/>
      <c r="IHN140" s="5"/>
      <c r="IHO140" s="5"/>
      <c r="IHP140" s="5"/>
      <c r="IHQ140" s="5"/>
      <c r="IHR140" s="5"/>
      <c r="IHS140" s="5"/>
      <c r="IHT140" s="5"/>
      <c r="IHU140" s="5"/>
      <c r="IHV140" s="5"/>
      <c r="IHW140" s="5"/>
      <c r="IHX140" s="5"/>
      <c r="IHY140" s="5"/>
      <c r="IHZ140" s="5"/>
      <c r="IIA140" s="5"/>
      <c r="IIB140" s="5"/>
      <c r="IIC140" s="5"/>
      <c r="IID140" s="5"/>
      <c r="IIE140" s="5"/>
      <c r="IIF140" s="5"/>
      <c r="IIG140" s="5"/>
      <c r="IIH140" s="5"/>
      <c r="III140" s="5"/>
      <c r="IIJ140" s="5"/>
      <c r="IIK140" s="5"/>
      <c r="IIL140" s="5"/>
      <c r="IIM140" s="5"/>
      <c r="IIN140" s="5"/>
      <c r="IIO140" s="5"/>
      <c r="IIP140" s="5"/>
      <c r="IIQ140" s="5"/>
      <c r="IIR140" s="5"/>
      <c r="IIS140" s="5"/>
      <c r="IIT140" s="5"/>
      <c r="IIU140" s="5"/>
      <c r="IIV140" s="5"/>
      <c r="IIW140" s="5"/>
      <c r="IIX140" s="5"/>
      <c r="IIY140" s="5"/>
      <c r="IIZ140" s="5"/>
      <c r="IJA140" s="5"/>
      <c r="IJB140" s="5"/>
      <c r="IJC140" s="5"/>
      <c r="IJD140" s="5"/>
      <c r="IJE140" s="5"/>
      <c r="IJF140" s="5"/>
      <c r="IJG140" s="5"/>
      <c r="IJH140" s="5"/>
      <c r="IJI140" s="5"/>
      <c r="IJJ140" s="5"/>
      <c r="IJK140" s="5"/>
      <c r="IJL140" s="5"/>
      <c r="IJM140" s="5"/>
      <c r="IJN140" s="5"/>
      <c r="IJO140" s="5"/>
      <c r="IJP140" s="5"/>
      <c r="IJQ140" s="5"/>
      <c r="IJR140" s="5"/>
      <c r="IJS140" s="5"/>
      <c r="IJT140" s="5"/>
      <c r="IJU140" s="5"/>
      <c r="IJV140" s="5"/>
      <c r="IJW140" s="5"/>
      <c r="IJX140" s="5"/>
      <c r="IJY140" s="5"/>
      <c r="IJZ140" s="5"/>
      <c r="IKA140" s="5"/>
      <c r="IKB140" s="5"/>
      <c r="IKC140" s="5"/>
      <c r="IKD140" s="5"/>
      <c r="IKE140" s="5"/>
      <c r="IKF140" s="5"/>
      <c r="IKG140" s="5"/>
      <c r="IKH140" s="5"/>
      <c r="IKI140" s="5"/>
      <c r="IKJ140" s="5"/>
      <c r="IKK140" s="5"/>
      <c r="IKL140" s="5"/>
      <c r="IKM140" s="5"/>
      <c r="IKN140" s="5"/>
      <c r="IKO140" s="5"/>
      <c r="IKP140" s="5"/>
      <c r="IKQ140" s="5"/>
      <c r="IKR140" s="5"/>
      <c r="IKS140" s="5"/>
      <c r="IKT140" s="5"/>
      <c r="IKU140" s="5"/>
      <c r="IKV140" s="5"/>
      <c r="IKW140" s="5"/>
      <c r="IKX140" s="5"/>
      <c r="IKY140" s="5"/>
      <c r="IKZ140" s="5"/>
      <c r="ILA140" s="5"/>
      <c r="ILB140" s="5"/>
      <c r="ILC140" s="5"/>
      <c r="ILD140" s="5"/>
      <c r="ILE140" s="5"/>
      <c r="ILF140" s="5"/>
      <c r="ILG140" s="5"/>
      <c r="ILH140" s="5"/>
      <c r="ILI140" s="5"/>
      <c r="ILJ140" s="5"/>
      <c r="ILK140" s="5"/>
      <c r="ILL140" s="5"/>
      <c r="ILM140" s="5"/>
      <c r="ILN140" s="5"/>
      <c r="ILO140" s="5"/>
      <c r="ILP140" s="5"/>
      <c r="ILQ140" s="5"/>
      <c r="ILR140" s="5"/>
      <c r="ILS140" s="5"/>
      <c r="ILT140" s="5"/>
      <c r="ILU140" s="5"/>
      <c r="ILV140" s="5"/>
      <c r="ILW140" s="5"/>
      <c r="ILX140" s="5"/>
      <c r="ILY140" s="5"/>
      <c r="ILZ140" s="5"/>
      <c r="IMA140" s="5"/>
      <c r="IMB140" s="5"/>
      <c r="IMC140" s="5"/>
      <c r="IMD140" s="5"/>
      <c r="IME140" s="5"/>
      <c r="IMF140" s="5"/>
      <c r="IMG140" s="5"/>
      <c r="IMH140" s="5"/>
      <c r="IMI140" s="5"/>
      <c r="IMJ140" s="5"/>
      <c r="IMK140" s="5"/>
      <c r="IML140" s="5"/>
      <c r="IMM140" s="5"/>
      <c r="IMN140" s="5"/>
      <c r="IMO140" s="5"/>
      <c r="IMP140" s="5"/>
      <c r="IMQ140" s="5"/>
      <c r="IMR140" s="5"/>
      <c r="IMS140" s="5"/>
      <c r="IMT140" s="5"/>
      <c r="IMU140" s="5"/>
      <c r="IMV140" s="5"/>
      <c r="IMW140" s="5"/>
      <c r="IMX140" s="5"/>
      <c r="IMY140" s="5"/>
      <c r="IMZ140" s="5"/>
      <c r="INA140" s="5"/>
      <c r="INB140" s="5"/>
      <c r="INC140" s="5"/>
      <c r="IND140" s="5"/>
      <c r="INE140" s="5"/>
      <c r="INF140" s="5"/>
      <c r="ING140" s="5"/>
      <c r="INH140" s="5"/>
      <c r="INI140" s="5"/>
      <c r="INJ140" s="5"/>
      <c r="INK140" s="5"/>
      <c r="INL140" s="5"/>
      <c r="INM140" s="5"/>
      <c r="INN140" s="5"/>
      <c r="INO140" s="5"/>
      <c r="INP140" s="5"/>
      <c r="INQ140" s="5"/>
      <c r="INR140" s="5"/>
      <c r="INS140" s="5"/>
      <c r="INT140" s="5"/>
      <c r="INU140" s="5"/>
      <c r="INV140" s="5"/>
      <c r="INW140" s="5"/>
      <c r="INX140" s="5"/>
      <c r="INY140" s="5"/>
      <c r="INZ140" s="5"/>
      <c r="IOA140" s="5"/>
      <c r="IOB140" s="5"/>
      <c r="IOC140" s="5"/>
      <c r="IOD140" s="5"/>
      <c r="IOE140" s="5"/>
      <c r="IOF140" s="5"/>
      <c r="IOG140" s="5"/>
      <c r="IOH140" s="5"/>
      <c r="IOI140" s="5"/>
      <c r="IOJ140" s="5"/>
      <c r="IOK140" s="5"/>
      <c r="IOL140" s="5"/>
      <c r="IOM140" s="5"/>
      <c r="ION140" s="5"/>
      <c r="IOO140" s="5"/>
      <c r="IOP140" s="5"/>
      <c r="IOQ140" s="5"/>
      <c r="IOR140" s="5"/>
      <c r="IOS140" s="5"/>
      <c r="IOT140" s="5"/>
      <c r="IOU140" s="5"/>
      <c r="IOV140" s="5"/>
      <c r="IOW140" s="5"/>
      <c r="IOX140" s="5"/>
      <c r="IOY140" s="5"/>
      <c r="IOZ140" s="5"/>
      <c r="IPA140" s="5"/>
      <c r="IPB140" s="5"/>
      <c r="IPC140" s="5"/>
      <c r="IPD140" s="5"/>
      <c r="IPE140" s="5"/>
      <c r="IPF140" s="5"/>
      <c r="IPG140" s="5"/>
      <c r="IPH140" s="5"/>
      <c r="IPI140" s="5"/>
      <c r="IPJ140" s="5"/>
      <c r="IPK140" s="5"/>
      <c r="IPL140" s="5"/>
      <c r="IPM140" s="5"/>
      <c r="IPN140" s="5"/>
      <c r="IPO140" s="5"/>
      <c r="IPP140" s="5"/>
      <c r="IPQ140" s="5"/>
      <c r="IPR140" s="5"/>
      <c r="IPS140" s="5"/>
      <c r="IPT140" s="5"/>
      <c r="IPU140" s="5"/>
      <c r="IPV140" s="5"/>
      <c r="IPW140" s="5"/>
      <c r="IPX140" s="5"/>
      <c r="IPY140" s="5"/>
      <c r="IPZ140" s="5"/>
      <c r="IQA140" s="5"/>
      <c r="IQB140" s="5"/>
      <c r="IQC140" s="5"/>
      <c r="IQD140" s="5"/>
      <c r="IQE140" s="5"/>
      <c r="IQF140" s="5"/>
      <c r="IQG140" s="5"/>
      <c r="IQH140" s="5"/>
      <c r="IQI140" s="5"/>
      <c r="IQJ140" s="5"/>
      <c r="IQK140" s="5"/>
      <c r="IQL140" s="5"/>
      <c r="IQM140" s="5"/>
      <c r="IQN140" s="5"/>
      <c r="IQO140" s="5"/>
      <c r="IQP140" s="5"/>
      <c r="IQQ140" s="5"/>
      <c r="IQR140" s="5"/>
      <c r="IQS140" s="5"/>
      <c r="IQT140" s="5"/>
      <c r="IQU140" s="5"/>
      <c r="IQV140" s="5"/>
      <c r="IQW140" s="5"/>
      <c r="IQX140" s="5"/>
      <c r="IQY140" s="5"/>
      <c r="IQZ140" s="5"/>
      <c r="IRA140" s="5"/>
      <c r="IRB140" s="5"/>
      <c r="IRC140" s="5"/>
      <c r="IRD140" s="5"/>
      <c r="IRE140" s="5"/>
      <c r="IRF140" s="5"/>
      <c r="IRG140" s="5"/>
      <c r="IRH140" s="5"/>
      <c r="IRI140" s="5"/>
      <c r="IRJ140" s="5"/>
      <c r="IRK140" s="5"/>
      <c r="IRL140" s="5"/>
      <c r="IRM140" s="5"/>
      <c r="IRN140" s="5"/>
      <c r="IRO140" s="5"/>
      <c r="IRP140" s="5"/>
      <c r="IRQ140" s="5"/>
      <c r="IRR140" s="5"/>
      <c r="IRS140" s="5"/>
      <c r="IRT140" s="5"/>
      <c r="IRU140" s="5"/>
      <c r="IRV140" s="5"/>
      <c r="IRW140" s="5"/>
      <c r="IRX140" s="5"/>
      <c r="IRY140" s="5"/>
      <c r="IRZ140" s="5"/>
      <c r="ISA140" s="5"/>
      <c r="ISB140" s="5"/>
      <c r="ISC140" s="5"/>
      <c r="ISD140" s="5"/>
      <c r="ISE140" s="5"/>
      <c r="ISF140" s="5"/>
      <c r="ISG140" s="5"/>
      <c r="ISH140" s="5"/>
      <c r="ISI140" s="5"/>
      <c r="ISJ140" s="5"/>
      <c r="ISK140" s="5"/>
      <c r="ISL140" s="5"/>
      <c r="ISM140" s="5"/>
      <c r="ISN140" s="5"/>
      <c r="ISO140" s="5"/>
      <c r="ISP140" s="5"/>
      <c r="ISQ140" s="5"/>
      <c r="ISR140" s="5"/>
      <c r="ISS140" s="5"/>
      <c r="IST140" s="5"/>
      <c r="ISU140" s="5"/>
      <c r="ISV140" s="5"/>
      <c r="ISW140" s="5"/>
      <c r="ISX140" s="5"/>
      <c r="ISY140" s="5"/>
      <c r="ISZ140" s="5"/>
      <c r="ITA140" s="5"/>
      <c r="ITB140" s="5"/>
      <c r="ITC140" s="5"/>
      <c r="ITD140" s="5"/>
      <c r="ITE140" s="5"/>
      <c r="ITF140" s="5"/>
      <c r="ITG140" s="5"/>
      <c r="ITH140" s="5"/>
      <c r="ITI140" s="5"/>
      <c r="ITJ140" s="5"/>
      <c r="ITK140" s="5"/>
      <c r="ITL140" s="5"/>
      <c r="ITM140" s="5"/>
      <c r="ITN140" s="5"/>
      <c r="ITO140" s="5"/>
      <c r="ITP140" s="5"/>
      <c r="ITQ140" s="5"/>
      <c r="ITR140" s="5"/>
      <c r="ITS140" s="5"/>
      <c r="ITT140" s="5"/>
      <c r="ITU140" s="5"/>
      <c r="ITV140" s="5"/>
      <c r="ITW140" s="5"/>
      <c r="ITX140" s="5"/>
      <c r="ITY140" s="5"/>
      <c r="ITZ140" s="5"/>
      <c r="IUA140" s="5"/>
      <c r="IUB140" s="5"/>
      <c r="IUC140" s="5"/>
      <c r="IUD140" s="5"/>
      <c r="IUE140" s="5"/>
      <c r="IUF140" s="5"/>
      <c r="IUG140" s="5"/>
      <c r="IUH140" s="5"/>
      <c r="IUI140" s="5"/>
      <c r="IUJ140" s="5"/>
      <c r="IUK140" s="5"/>
      <c r="IUL140" s="5"/>
      <c r="IUM140" s="5"/>
      <c r="IUN140" s="5"/>
      <c r="IUO140" s="5"/>
      <c r="IUP140" s="5"/>
      <c r="IUQ140" s="5"/>
      <c r="IUR140" s="5"/>
      <c r="IUS140" s="5"/>
      <c r="IUT140" s="5"/>
      <c r="IUU140" s="5"/>
      <c r="IUV140" s="5"/>
      <c r="IUW140" s="5"/>
      <c r="IUX140" s="5"/>
      <c r="IUY140" s="5"/>
      <c r="IUZ140" s="5"/>
      <c r="IVA140" s="5"/>
      <c r="IVB140" s="5"/>
      <c r="IVC140" s="5"/>
      <c r="IVD140" s="5"/>
      <c r="IVE140" s="5"/>
      <c r="IVF140" s="5"/>
      <c r="IVG140" s="5"/>
      <c r="IVH140" s="5"/>
      <c r="IVI140" s="5"/>
      <c r="IVJ140" s="5"/>
      <c r="IVK140" s="5"/>
      <c r="IVL140" s="5"/>
      <c r="IVM140" s="5"/>
      <c r="IVN140" s="5"/>
      <c r="IVO140" s="5"/>
      <c r="IVP140" s="5"/>
      <c r="IVQ140" s="5"/>
      <c r="IVR140" s="5"/>
      <c r="IVS140" s="5"/>
      <c r="IVT140" s="5"/>
      <c r="IVU140" s="5"/>
      <c r="IVV140" s="5"/>
      <c r="IVW140" s="5"/>
      <c r="IVX140" s="5"/>
      <c r="IVY140" s="5"/>
      <c r="IVZ140" s="5"/>
      <c r="IWA140" s="5"/>
      <c r="IWB140" s="5"/>
      <c r="IWC140" s="5"/>
      <c r="IWD140" s="5"/>
      <c r="IWE140" s="5"/>
      <c r="IWF140" s="5"/>
      <c r="IWG140" s="5"/>
      <c r="IWH140" s="5"/>
      <c r="IWI140" s="5"/>
      <c r="IWJ140" s="5"/>
      <c r="IWK140" s="5"/>
      <c r="IWL140" s="5"/>
      <c r="IWM140" s="5"/>
      <c r="IWN140" s="5"/>
      <c r="IWO140" s="5"/>
      <c r="IWP140" s="5"/>
      <c r="IWQ140" s="5"/>
      <c r="IWR140" s="5"/>
      <c r="IWS140" s="5"/>
      <c r="IWT140" s="5"/>
      <c r="IWU140" s="5"/>
      <c r="IWV140" s="5"/>
      <c r="IWW140" s="5"/>
      <c r="IWX140" s="5"/>
      <c r="IWY140" s="5"/>
      <c r="IWZ140" s="5"/>
      <c r="IXA140" s="5"/>
      <c r="IXB140" s="5"/>
      <c r="IXC140" s="5"/>
      <c r="IXD140" s="5"/>
      <c r="IXE140" s="5"/>
      <c r="IXF140" s="5"/>
      <c r="IXG140" s="5"/>
      <c r="IXH140" s="5"/>
      <c r="IXI140" s="5"/>
      <c r="IXJ140" s="5"/>
      <c r="IXK140" s="5"/>
      <c r="IXL140" s="5"/>
      <c r="IXM140" s="5"/>
      <c r="IXN140" s="5"/>
      <c r="IXO140" s="5"/>
      <c r="IXP140" s="5"/>
      <c r="IXQ140" s="5"/>
      <c r="IXR140" s="5"/>
      <c r="IXS140" s="5"/>
      <c r="IXT140" s="5"/>
      <c r="IXU140" s="5"/>
      <c r="IXV140" s="5"/>
      <c r="IXW140" s="5"/>
      <c r="IXX140" s="5"/>
      <c r="IXY140" s="5"/>
      <c r="IXZ140" s="5"/>
      <c r="IYA140" s="5"/>
      <c r="IYB140" s="5"/>
      <c r="IYC140" s="5"/>
      <c r="IYD140" s="5"/>
      <c r="IYE140" s="5"/>
      <c r="IYF140" s="5"/>
      <c r="IYG140" s="5"/>
      <c r="IYH140" s="5"/>
      <c r="IYI140" s="5"/>
      <c r="IYJ140" s="5"/>
      <c r="IYK140" s="5"/>
      <c r="IYL140" s="5"/>
      <c r="IYM140" s="5"/>
      <c r="IYN140" s="5"/>
      <c r="IYO140" s="5"/>
      <c r="IYP140" s="5"/>
      <c r="IYQ140" s="5"/>
      <c r="IYR140" s="5"/>
      <c r="IYS140" s="5"/>
      <c r="IYT140" s="5"/>
      <c r="IYU140" s="5"/>
      <c r="IYV140" s="5"/>
      <c r="IYW140" s="5"/>
      <c r="IYX140" s="5"/>
      <c r="IYY140" s="5"/>
      <c r="IYZ140" s="5"/>
      <c r="IZA140" s="5"/>
      <c r="IZB140" s="5"/>
      <c r="IZC140" s="5"/>
      <c r="IZD140" s="5"/>
      <c r="IZE140" s="5"/>
      <c r="IZF140" s="5"/>
      <c r="IZG140" s="5"/>
      <c r="IZH140" s="5"/>
      <c r="IZI140" s="5"/>
      <c r="IZJ140" s="5"/>
      <c r="IZK140" s="5"/>
      <c r="IZL140" s="5"/>
      <c r="IZM140" s="5"/>
      <c r="IZN140" s="5"/>
      <c r="IZO140" s="5"/>
      <c r="IZP140" s="5"/>
      <c r="IZQ140" s="5"/>
      <c r="IZR140" s="5"/>
      <c r="IZS140" s="5"/>
      <c r="IZT140" s="5"/>
      <c r="IZU140" s="5"/>
      <c r="IZV140" s="5"/>
      <c r="IZW140" s="5"/>
      <c r="IZX140" s="5"/>
      <c r="IZY140" s="5"/>
      <c r="IZZ140" s="5"/>
      <c r="JAA140" s="5"/>
      <c r="JAB140" s="5"/>
      <c r="JAC140" s="5"/>
      <c r="JAD140" s="5"/>
      <c r="JAE140" s="5"/>
      <c r="JAF140" s="5"/>
      <c r="JAG140" s="5"/>
      <c r="JAH140" s="5"/>
      <c r="JAI140" s="5"/>
      <c r="JAJ140" s="5"/>
      <c r="JAK140" s="5"/>
      <c r="JAL140" s="5"/>
      <c r="JAM140" s="5"/>
      <c r="JAN140" s="5"/>
      <c r="JAO140" s="5"/>
      <c r="JAP140" s="5"/>
      <c r="JAQ140" s="5"/>
      <c r="JAR140" s="5"/>
      <c r="JAS140" s="5"/>
      <c r="JAT140" s="5"/>
      <c r="JAU140" s="5"/>
      <c r="JAV140" s="5"/>
      <c r="JAW140" s="5"/>
      <c r="JAX140" s="5"/>
      <c r="JAY140" s="5"/>
      <c r="JAZ140" s="5"/>
      <c r="JBA140" s="5"/>
      <c r="JBB140" s="5"/>
      <c r="JBC140" s="5"/>
      <c r="JBD140" s="5"/>
      <c r="JBE140" s="5"/>
      <c r="JBF140" s="5"/>
      <c r="JBG140" s="5"/>
      <c r="JBH140" s="5"/>
      <c r="JBI140" s="5"/>
      <c r="JBJ140" s="5"/>
      <c r="JBK140" s="5"/>
      <c r="JBL140" s="5"/>
      <c r="JBM140" s="5"/>
      <c r="JBN140" s="5"/>
      <c r="JBO140" s="5"/>
      <c r="JBP140" s="5"/>
      <c r="JBQ140" s="5"/>
      <c r="JBR140" s="5"/>
      <c r="JBS140" s="5"/>
      <c r="JBT140" s="5"/>
      <c r="JBU140" s="5"/>
      <c r="JBV140" s="5"/>
      <c r="JBW140" s="5"/>
      <c r="JBX140" s="5"/>
      <c r="JBY140" s="5"/>
      <c r="JBZ140" s="5"/>
      <c r="JCA140" s="5"/>
      <c r="JCB140" s="5"/>
      <c r="JCC140" s="5"/>
      <c r="JCD140" s="5"/>
      <c r="JCE140" s="5"/>
      <c r="JCF140" s="5"/>
      <c r="JCG140" s="5"/>
      <c r="JCH140" s="5"/>
      <c r="JCI140" s="5"/>
      <c r="JCJ140" s="5"/>
      <c r="JCK140" s="5"/>
      <c r="JCL140" s="5"/>
      <c r="JCM140" s="5"/>
      <c r="JCN140" s="5"/>
      <c r="JCO140" s="5"/>
      <c r="JCP140" s="5"/>
      <c r="JCQ140" s="5"/>
      <c r="JCR140" s="5"/>
      <c r="JCS140" s="5"/>
      <c r="JCT140" s="5"/>
      <c r="JCU140" s="5"/>
      <c r="JCV140" s="5"/>
      <c r="JCW140" s="5"/>
      <c r="JCX140" s="5"/>
      <c r="JCY140" s="5"/>
      <c r="JCZ140" s="5"/>
      <c r="JDA140" s="5"/>
      <c r="JDB140" s="5"/>
      <c r="JDC140" s="5"/>
      <c r="JDD140" s="5"/>
      <c r="JDE140" s="5"/>
      <c r="JDF140" s="5"/>
      <c r="JDG140" s="5"/>
      <c r="JDH140" s="5"/>
      <c r="JDI140" s="5"/>
      <c r="JDJ140" s="5"/>
      <c r="JDK140" s="5"/>
      <c r="JDL140" s="5"/>
      <c r="JDM140" s="5"/>
      <c r="JDN140" s="5"/>
      <c r="JDO140" s="5"/>
      <c r="JDP140" s="5"/>
      <c r="JDQ140" s="5"/>
      <c r="JDR140" s="5"/>
      <c r="JDS140" s="5"/>
      <c r="JDT140" s="5"/>
      <c r="JDU140" s="5"/>
      <c r="JDV140" s="5"/>
      <c r="JDW140" s="5"/>
      <c r="JDX140" s="5"/>
      <c r="JDY140" s="5"/>
      <c r="JDZ140" s="5"/>
      <c r="JEA140" s="5"/>
      <c r="JEB140" s="5"/>
      <c r="JEC140" s="5"/>
      <c r="JED140" s="5"/>
      <c r="JEE140" s="5"/>
      <c r="JEF140" s="5"/>
      <c r="JEG140" s="5"/>
      <c r="JEH140" s="5"/>
      <c r="JEI140" s="5"/>
      <c r="JEJ140" s="5"/>
      <c r="JEK140" s="5"/>
      <c r="JEL140" s="5"/>
      <c r="JEM140" s="5"/>
      <c r="JEN140" s="5"/>
      <c r="JEO140" s="5"/>
      <c r="JEP140" s="5"/>
      <c r="JEQ140" s="5"/>
      <c r="JER140" s="5"/>
      <c r="JES140" s="5"/>
      <c r="JET140" s="5"/>
      <c r="JEU140" s="5"/>
      <c r="JEV140" s="5"/>
      <c r="JEW140" s="5"/>
      <c r="JEX140" s="5"/>
      <c r="JEY140" s="5"/>
      <c r="JEZ140" s="5"/>
      <c r="JFA140" s="5"/>
      <c r="JFB140" s="5"/>
      <c r="JFC140" s="5"/>
      <c r="JFD140" s="5"/>
      <c r="JFE140" s="5"/>
      <c r="JFF140" s="5"/>
      <c r="JFG140" s="5"/>
      <c r="JFH140" s="5"/>
      <c r="JFI140" s="5"/>
      <c r="JFJ140" s="5"/>
      <c r="JFK140" s="5"/>
      <c r="JFL140" s="5"/>
      <c r="JFM140" s="5"/>
      <c r="JFN140" s="5"/>
      <c r="JFO140" s="5"/>
      <c r="JFP140" s="5"/>
      <c r="JFQ140" s="5"/>
      <c r="JFR140" s="5"/>
      <c r="JFS140" s="5"/>
      <c r="JFT140" s="5"/>
      <c r="JFU140" s="5"/>
      <c r="JFV140" s="5"/>
      <c r="JFW140" s="5"/>
      <c r="JFX140" s="5"/>
      <c r="JFY140" s="5"/>
      <c r="JFZ140" s="5"/>
      <c r="JGA140" s="5"/>
      <c r="JGB140" s="5"/>
      <c r="JGC140" s="5"/>
      <c r="JGD140" s="5"/>
      <c r="JGE140" s="5"/>
      <c r="JGF140" s="5"/>
      <c r="JGG140" s="5"/>
      <c r="JGH140" s="5"/>
      <c r="JGI140" s="5"/>
      <c r="JGJ140" s="5"/>
      <c r="JGK140" s="5"/>
      <c r="JGL140" s="5"/>
      <c r="JGM140" s="5"/>
      <c r="JGN140" s="5"/>
      <c r="JGO140" s="5"/>
      <c r="JGP140" s="5"/>
      <c r="JGQ140" s="5"/>
      <c r="JGR140" s="5"/>
      <c r="JGS140" s="5"/>
      <c r="JGT140" s="5"/>
      <c r="JGU140" s="5"/>
      <c r="JGV140" s="5"/>
      <c r="JGW140" s="5"/>
      <c r="JGX140" s="5"/>
      <c r="JGY140" s="5"/>
      <c r="JGZ140" s="5"/>
      <c r="JHA140" s="5"/>
      <c r="JHB140" s="5"/>
      <c r="JHC140" s="5"/>
      <c r="JHD140" s="5"/>
      <c r="JHE140" s="5"/>
      <c r="JHF140" s="5"/>
      <c r="JHG140" s="5"/>
      <c r="JHH140" s="5"/>
      <c r="JHI140" s="5"/>
      <c r="JHJ140" s="5"/>
      <c r="JHK140" s="5"/>
      <c r="JHL140" s="5"/>
      <c r="JHM140" s="5"/>
      <c r="JHN140" s="5"/>
      <c r="JHO140" s="5"/>
      <c r="JHP140" s="5"/>
      <c r="JHQ140" s="5"/>
      <c r="JHR140" s="5"/>
      <c r="JHS140" s="5"/>
      <c r="JHT140" s="5"/>
      <c r="JHU140" s="5"/>
      <c r="JHV140" s="5"/>
      <c r="JHW140" s="5"/>
      <c r="JHX140" s="5"/>
      <c r="JHY140" s="5"/>
      <c r="JHZ140" s="5"/>
      <c r="JIA140" s="5"/>
      <c r="JIB140" s="5"/>
      <c r="JIC140" s="5"/>
      <c r="JID140" s="5"/>
      <c r="JIE140" s="5"/>
      <c r="JIF140" s="5"/>
      <c r="JIG140" s="5"/>
      <c r="JIH140" s="5"/>
      <c r="JII140" s="5"/>
      <c r="JIJ140" s="5"/>
      <c r="JIK140" s="5"/>
      <c r="JIL140" s="5"/>
      <c r="JIM140" s="5"/>
      <c r="JIN140" s="5"/>
      <c r="JIO140" s="5"/>
      <c r="JIP140" s="5"/>
      <c r="JIQ140" s="5"/>
      <c r="JIR140" s="5"/>
      <c r="JIS140" s="5"/>
      <c r="JIT140" s="5"/>
      <c r="JIU140" s="5"/>
      <c r="JIV140" s="5"/>
      <c r="JIW140" s="5"/>
      <c r="JIX140" s="5"/>
      <c r="JIY140" s="5"/>
      <c r="JIZ140" s="5"/>
      <c r="JJA140" s="5"/>
      <c r="JJB140" s="5"/>
      <c r="JJC140" s="5"/>
      <c r="JJD140" s="5"/>
      <c r="JJE140" s="5"/>
      <c r="JJF140" s="5"/>
      <c r="JJG140" s="5"/>
      <c r="JJH140" s="5"/>
      <c r="JJI140" s="5"/>
      <c r="JJJ140" s="5"/>
      <c r="JJK140" s="5"/>
      <c r="JJL140" s="5"/>
      <c r="JJM140" s="5"/>
      <c r="JJN140" s="5"/>
      <c r="JJO140" s="5"/>
      <c r="JJP140" s="5"/>
      <c r="JJQ140" s="5"/>
      <c r="JJR140" s="5"/>
      <c r="JJS140" s="5"/>
      <c r="JJT140" s="5"/>
      <c r="JJU140" s="5"/>
      <c r="JJV140" s="5"/>
      <c r="JJW140" s="5"/>
      <c r="JJX140" s="5"/>
      <c r="JJY140" s="5"/>
      <c r="JJZ140" s="5"/>
      <c r="JKA140" s="5"/>
      <c r="JKB140" s="5"/>
      <c r="JKC140" s="5"/>
      <c r="JKD140" s="5"/>
      <c r="JKE140" s="5"/>
      <c r="JKF140" s="5"/>
      <c r="JKG140" s="5"/>
      <c r="JKH140" s="5"/>
      <c r="JKI140" s="5"/>
      <c r="JKJ140" s="5"/>
      <c r="JKK140" s="5"/>
      <c r="JKL140" s="5"/>
      <c r="JKM140" s="5"/>
      <c r="JKN140" s="5"/>
      <c r="JKO140" s="5"/>
      <c r="JKP140" s="5"/>
      <c r="JKQ140" s="5"/>
      <c r="JKR140" s="5"/>
      <c r="JKS140" s="5"/>
      <c r="JKT140" s="5"/>
      <c r="JKU140" s="5"/>
      <c r="JKV140" s="5"/>
      <c r="JKW140" s="5"/>
      <c r="JKX140" s="5"/>
      <c r="JKY140" s="5"/>
      <c r="JKZ140" s="5"/>
      <c r="JLA140" s="5"/>
      <c r="JLB140" s="5"/>
      <c r="JLC140" s="5"/>
      <c r="JLD140" s="5"/>
      <c r="JLE140" s="5"/>
      <c r="JLF140" s="5"/>
      <c r="JLG140" s="5"/>
      <c r="JLH140" s="5"/>
      <c r="JLI140" s="5"/>
      <c r="JLJ140" s="5"/>
      <c r="JLK140" s="5"/>
      <c r="JLL140" s="5"/>
      <c r="JLM140" s="5"/>
      <c r="JLN140" s="5"/>
      <c r="JLO140" s="5"/>
      <c r="JLP140" s="5"/>
      <c r="JLQ140" s="5"/>
      <c r="JLR140" s="5"/>
      <c r="JLS140" s="5"/>
      <c r="JLT140" s="5"/>
      <c r="JLU140" s="5"/>
      <c r="JLV140" s="5"/>
      <c r="JLW140" s="5"/>
      <c r="JLX140" s="5"/>
      <c r="JLY140" s="5"/>
      <c r="JLZ140" s="5"/>
      <c r="JMA140" s="5"/>
      <c r="JMB140" s="5"/>
      <c r="JMC140" s="5"/>
      <c r="JMD140" s="5"/>
      <c r="JME140" s="5"/>
      <c r="JMF140" s="5"/>
      <c r="JMG140" s="5"/>
      <c r="JMH140" s="5"/>
      <c r="JMI140" s="5"/>
      <c r="JMJ140" s="5"/>
      <c r="JMK140" s="5"/>
      <c r="JML140" s="5"/>
      <c r="JMM140" s="5"/>
      <c r="JMN140" s="5"/>
      <c r="JMO140" s="5"/>
      <c r="JMP140" s="5"/>
      <c r="JMQ140" s="5"/>
      <c r="JMR140" s="5"/>
      <c r="JMS140" s="5"/>
      <c r="JMT140" s="5"/>
      <c r="JMU140" s="5"/>
      <c r="JMV140" s="5"/>
      <c r="JMW140" s="5"/>
      <c r="JMX140" s="5"/>
      <c r="JMY140" s="5"/>
      <c r="JMZ140" s="5"/>
      <c r="JNA140" s="5"/>
      <c r="JNB140" s="5"/>
      <c r="JNC140" s="5"/>
      <c r="JND140" s="5"/>
      <c r="JNE140" s="5"/>
      <c r="JNF140" s="5"/>
      <c r="JNG140" s="5"/>
      <c r="JNH140" s="5"/>
      <c r="JNI140" s="5"/>
      <c r="JNJ140" s="5"/>
      <c r="JNK140" s="5"/>
      <c r="JNL140" s="5"/>
      <c r="JNM140" s="5"/>
      <c r="JNN140" s="5"/>
      <c r="JNO140" s="5"/>
      <c r="JNP140" s="5"/>
      <c r="JNQ140" s="5"/>
      <c r="JNR140" s="5"/>
      <c r="JNS140" s="5"/>
      <c r="JNT140" s="5"/>
      <c r="JNU140" s="5"/>
      <c r="JNV140" s="5"/>
      <c r="JNW140" s="5"/>
      <c r="JNX140" s="5"/>
      <c r="JNY140" s="5"/>
      <c r="JNZ140" s="5"/>
      <c r="JOA140" s="5"/>
      <c r="JOB140" s="5"/>
      <c r="JOC140" s="5"/>
      <c r="JOD140" s="5"/>
      <c r="JOE140" s="5"/>
      <c r="JOF140" s="5"/>
      <c r="JOG140" s="5"/>
      <c r="JOH140" s="5"/>
      <c r="JOI140" s="5"/>
      <c r="JOJ140" s="5"/>
      <c r="JOK140" s="5"/>
      <c r="JOL140" s="5"/>
      <c r="JOM140" s="5"/>
      <c r="JON140" s="5"/>
      <c r="JOO140" s="5"/>
      <c r="JOP140" s="5"/>
      <c r="JOQ140" s="5"/>
      <c r="JOR140" s="5"/>
      <c r="JOS140" s="5"/>
      <c r="JOT140" s="5"/>
      <c r="JOU140" s="5"/>
      <c r="JOV140" s="5"/>
      <c r="JOW140" s="5"/>
      <c r="JOX140" s="5"/>
      <c r="JOY140" s="5"/>
      <c r="JOZ140" s="5"/>
      <c r="JPA140" s="5"/>
      <c r="JPB140" s="5"/>
      <c r="JPC140" s="5"/>
      <c r="JPD140" s="5"/>
      <c r="JPE140" s="5"/>
      <c r="JPF140" s="5"/>
      <c r="JPG140" s="5"/>
      <c r="JPH140" s="5"/>
      <c r="JPI140" s="5"/>
      <c r="JPJ140" s="5"/>
      <c r="JPK140" s="5"/>
      <c r="JPL140" s="5"/>
      <c r="JPM140" s="5"/>
      <c r="JPN140" s="5"/>
      <c r="JPO140" s="5"/>
      <c r="JPP140" s="5"/>
      <c r="JPQ140" s="5"/>
      <c r="JPR140" s="5"/>
      <c r="JPS140" s="5"/>
      <c r="JPT140" s="5"/>
      <c r="JPU140" s="5"/>
      <c r="JPV140" s="5"/>
      <c r="JPW140" s="5"/>
      <c r="JPX140" s="5"/>
      <c r="JPY140" s="5"/>
      <c r="JPZ140" s="5"/>
      <c r="JQA140" s="5"/>
      <c r="JQB140" s="5"/>
      <c r="JQC140" s="5"/>
      <c r="JQD140" s="5"/>
      <c r="JQE140" s="5"/>
      <c r="JQF140" s="5"/>
      <c r="JQG140" s="5"/>
      <c r="JQH140" s="5"/>
      <c r="JQI140" s="5"/>
      <c r="JQJ140" s="5"/>
      <c r="JQK140" s="5"/>
      <c r="JQL140" s="5"/>
      <c r="JQM140" s="5"/>
      <c r="JQN140" s="5"/>
      <c r="JQO140" s="5"/>
      <c r="JQP140" s="5"/>
      <c r="JQQ140" s="5"/>
      <c r="JQR140" s="5"/>
      <c r="JQS140" s="5"/>
      <c r="JQT140" s="5"/>
      <c r="JQU140" s="5"/>
      <c r="JQV140" s="5"/>
      <c r="JQW140" s="5"/>
      <c r="JQX140" s="5"/>
      <c r="JQY140" s="5"/>
      <c r="JQZ140" s="5"/>
      <c r="JRA140" s="5"/>
      <c r="JRB140" s="5"/>
      <c r="JRC140" s="5"/>
      <c r="JRD140" s="5"/>
      <c r="JRE140" s="5"/>
      <c r="JRF140" s="5"/>
      <c r="JRG140" s="5"/>
      <c r="JRH140" s="5"/>
      <c r="JRI140" s="5"/>
      <c r="JRJ140" s="5"/>
      <c r="JRK140" s="5"/>
      <c r="JRL140" s="5"/>
      <c r="JRM140" s="5"/>
      <c r="JRN140" s="5"/>
      <c r="JRO140" s="5"/>
      <c r="JRP140" s="5"/>
      <c r="JRQ140" s="5"/>
      <c r="JRR140" s="5"/>
      <c r="JRS140" s="5"/>
      <c r="JRT140" s="5"/>
      <c r="JRU140" s="5"/>
      <c r="JRV140" s="5"/>
      <c r="JRW140" s="5"/>
      <c r="JRX140" s="5"/>
      <c r="JRY140" s="5"/>
      <c r="JRZ140" s="5"/>
      <c r="JSA140" s="5"/>
      <c r="JSB140" s="5"/>
      <c r="JSC140" s="5"/>
      <c r="JSD140" s="5"/>
      <c r="JSE140" s="5"/>
      <c r="JSF140" s="5"/>
      <c r="JSG140" s="5"/>
      <c r="JSH140" s="5"/>
      <c r="JSI140" s="5"/>
      <c r="JSJ140" s="5"/>
      <c r="JSK140" s="5"/>
      <c r="JSL140" s="5"/>
      <c r="JSM140" s="5"/>
      <c r="JSN140" s="5"/>
      <c r="JSO140" s="5"/>
      <c r="JSP140" s="5"/>
      <c r="JSQ140" s="5"/>
      <c r="JSR140" s="5"/>
      <c r="JSS140" s="5"/>
      <c r="JST140" s="5"/>
      <c r="JSU140" s="5"/>
      <c r="JSV140" s="5"/>
      <c r="JSW140" s="5"/>
      <c r="JSX140" s="5"/>
      <c r="JSY140" s="5"/>
      <c r="JSZ140" s="5"/>
      <c r="JTA140" s="5"/>
      <c r="JTB140" s="5"/>
      <c r="JTC140" s="5"/>
      <c r="JTD140" s="5"/>
      <c r="JTE140" s="5"/>
      <c r="JTF140" s="5"/>
      <c r="JTG140" s="5"/>
      <c r="JTH140" s="5"/>
      <c r="JTI140" s="5"/>
      <c r="JTJ140" s="5"/>
      <c r="JTK140" s="5"/>
      <c r="JTL140" s="5"/>
      <c r="JTM140" s="5"/>
      <c r="JTN140" s="5"/>
      <c r="JTO140" s="5"/>
      <c r="JTP140" s="5"/>
      <c r="JTQ140" s="5"/>
      <c r="JTR140" s="5"/>
      <c r="JTS140" s="5"/>
      <c r="JTT140" s="5"/>
      <c r="JTU140" s="5"/>
      <c r="JTV140" s="5"/>
      <c r="JTW140" s="5"/>
      <c r="JTX140" s="5"/>
      <c r="JTY140" s="5"/>
      <c r="JTZ140" s="5"/>
      <c r="JUA140" s="5"/>
      <c r="JUB140" s="5"/>
      <c r="JUC140" s="5"/>
      <c r="JUD140" s="5"/>
      <c r="JUE140" s="5"/>
      <c r="JUF140" s="5"/>
      <c r="JUG140" s="5"/>
      <c r="JUH140" s="5"/>
      <c r="JUI140" s="5"/>
      <c r="JUJ140" s="5"/>
      <c r="JUK140" s="5"/>
      <c r="JUL140" s="5"/>
      <c r="JUM140" s="5"/>
      <c r="JUN140" s="5"/>
      <c r="JUO140" s="5"/>
      <c r="JUP140" s="5"/>
      <c r="JUQ140" s="5"/>
      <c r="JUR140" s="5"/>
      <c r="JUS140" s="5"/>
      <c r="JUT140" s="5"/>
      <c r="JUU140" s="5"/>
      <c r="JUV140" s="5"/>
      <c r="JUW140" s="5"/>
      <c r="JUX140" s="5"/>
      <c r="JUY140" s="5"/>
      <c r="JUZ140" s="5"/>
      <c r="JVA140" s="5"/>
      <c r="JVB140" s="5"/>
      <c r="JVC140" s="5"/>
      <c r="JVD140" s="5"/>
      <c r="JVE140" s="5"/>
      <c r="JVF140" s="5"/>
      <c r="JVG140" s="5"/>
      <c r="JVH140" s="5"/>
      <c r="JVI140" s="5"/>
      <c r="JVJ140" s="5"/>
      <c r="JVK140" s="5"/>
      <c r="JVL140" s="5"/>
      <c r="JVM140" s="5"/>
      <c r="JVN140" s="5"/>
      <c r="JVO140" s="5"/>
      <c r="JVP140" s="5"/>
      <c r="JVQ140" s="5"/>
      <c r="JVR140" s="5"/>
      <c r="JVS140" s="5"/>
      <c r="JVT140" s="5"/>
      <c r="JVU140" s="5"/>
      <c r="JVV140" s="5"/>
      <c r="JVW140" s="5"/>
      <c r="JVX140" s="5"/>
      <c r="JVY140" s="5"/>
      <c r="JVZ140" s="5"/>
      <c r="JWA140" s="5"/>
      <c r="JWB140" s="5"/>
      <c r="JWC140" s="5"/>
      <c r="JWD140" s="5"/>
      <c r="JWE140" s="5"/>
      <c r="JWF140" s="5"/>
      <c r="JWG140" s="5"/>
      <c r="JWH140" s="5"/>
      <c r="JWI140" s="5"/>
      <c r="JWJ140" s="5"/>
      <c r="JWK140" s="5"/>
      <c r="JWL140" s="5"/>
      <c r="JWM140" s="5"/>
      <c r="JWN140" s="5"/>
      <c r="JWO140" s="5"/>
      <c r="JWP140" s="5"/>
      <c r="JWQ140" s="5"/>
      <c r="JWR140" s="5"/>
      <c r="JWS140" s="5"/>
      <c r="JWT140" s="5"/>
      <c r="JWU140" s="5"/>
      <c r="JWV140" s="5"/>
      <c r="JWW140" s="5"/>
      <c r="JWX140" s="5"/>
      <c r="JWY140" s="5"/>
      <c r="JWZ140" s="5"/>
      <c r="JXA140" s="5"/>
      <c r="JXB140" s="5"/>
      <c r="JXC140" s="5"/>
      <c r="JXD140" s="5"/>
      <c r="JXE140" s="5"/>
      <c r="JXF140" s="5"/>
      <c r="JXG140" s="5"/>
      <c r="JXH140" s="5"/>
      <c r="JXI140" s="5"/>
      <c r="JXJ140" s="5"/>
      <c r="JXK140" s="5"/>
      <c r="JXL140" s="5"/>
      <c r="JXM140" s="5"/>
      <c r="JXN140" s="5"/>
      <c r="JXO140" s="5"/>
      <c r="JXP140" s="5"/>
      <c r="JXQ140" s="5"/>
      <c r="JXR140" s="5"/>
      <c r="JXS140" s="5"/>
      <c r="JXT140" s="5"/>
      <c r="JXU140" s="5"/>
      <c r="JXV140" s="5"/>
      <c r="JXW140" s="5"/>
      <c r="JXX140" s="5"/>
      <c r="JXY140" s="5"/>
      <c r="JXZ140" s="5"/>
      <c r="JYA140" s="5"/>
      <c r="JYB140" s="5"/>
      <c r="JYC140" s="5"/>
      <c r="JYD140" s="5"/>
      <c r="JYE140" s="5"/>
      <c r="JYF140" s="5"/>
      <c r="JYG140" s="5"/>
      <c r="JYH140" s="5"/>
      <c r="JYI140" s="5"/>
      <c r="JYJ140" s="5"/>
      <c r="JYK140" s="5"/>
      <c r="JYL140" s="5"/>
      <c r="JYM140" s="5"/>
      <c r="JYN140" s="5"/>
      <c r="JYO140" s="5"/>
      <c r="JYP140" s="5"/>
      <c r="JYQ140" s="5"/>
      <c r="JYR140" s="5"/>
      <c r="JYS140" s="5"/>
      <c r="JYT140" s="5"/>
      <c r="JYU140" s="5"/>
      <c r="JYV140" s="5"/>
      <c r="JYW140" s="5"/>
      <c r="JYX140" s="5"/>
      <c r="JYY140" s="5"/>
      <c r="JYZ140" s="5"/>
      <c r="JZA140" s="5"/>
      <c r="JZB140" s="5"/>
      <c r="JZC140" s="5"/>
      <c r="JZD140" s="5"/>
      <c r="JZE140" s="5"/>
      <c r="JZF140" s="5"/>
      <c r="JZG140" s="5"/>
      <c r="JZH140" s="5"/>
      <c r="JZI140" s="5"/>
      <c r="JZJ140" s="5"/>
      <c r="JZK140" s="5"/>
      <c r="JZL140" s="5"/>
      <c r="JZM140" s="5"/>
      <c r="JZN140" s="5"/>
      <c r="JZO140" s="5"/>
      <c r="JZP140" s="5"/>
      <c r="JZQ140" s="5"/>
      <c r="JZR140" s="5"/>
      <c r="JZS140" s="5"/>
      <c r="JZT140" s="5"/>
      <c r="JZU140" s="5"/>
      <c r="JZV140" s="5"/>
      <c r="JZW140" s="5"/>
      <c r="JZX140" s="5"/>
      <c r="JZY140" s="5"/>
      <c r="JZZ140" s="5"/>
      <c r="KAA140" s="5"/>
      <c r="KAB140" s="5"/>
      <c r="KAC140" s="5"/>
      <c r="KAD140" s="5"/>
      <c r="KAE140" s="5"/>
      <c r="KAF140" s="5"/>
      <c r="KAG140" s="5"/>
      <c r="KAH140" s="5"/>
      <c r="KAI140" s="5"/>
      <c r="KAJ140" s="5"/>
      <c r="KAK140" s="5"/>
      <c r="KAL140" s="5"/>
      <c r="KAM140" s="5"/>
      <c r="KAN140" s="5"/>
      <c r="KAO140" s="5"/>
      <c r="KAP140" s="5"/>
      <c r="KAQ140" s="5"/>
      <c r="KAR140" s="5"/>
      <c r="KAS140" s="5"/>
      <c r="KAT140" s="5"/>
      <c r="KAU140" s="5"/>
      <c r="KAV140" s="5"/>
      <c r="KAW140" s="5"/>
      <c r="KAX140" s="5"/>
      <c r="KAY140" s="5"/>
      <c r="KAZ140" s="5"/>
      <c r="KBA140" s="5"/>
      <c r="KBB140" s="5"/>
      <c r="KBC140" s="5"/>
      <c r="KBD140" s="5"/>
      <c r="KBE140" s="5"/>
      <c r="KBF140" s="5"/>
      <c r="KBG140" s="5"/>
      <c r="KBH140" s="5"/>
      <c r="KBI140" s="5"/>
      <c r="KBJ140" s="5"/>
      <c r="KBK140" s="5"/>
      <c r="KBL140" s="5"/>
      <c r="KBM140" s="5"/>
      <c r="KBN140" s="5"/>
      <c r="KBO140" s="5"/>
      <c r="KBP140" s="5"/>
      <c r="KBQ140" s="5"/>
      <c r="KBR140" s="5"/>
      <c r="KBS140" s="5"/>
      <c r="KBT140" s="5"/>
      <c r="KBU140" s="5"/>
      <c r="KBV140" s="5"/>
      <c r="KBW140" s="5"/>
      <c r="KBX140" s="5"/>
      <c r="KBY140" s="5"/>
      <c r="KBZ140" s="5"/>
      <c r="KCA140" s="5"/>
      <c r="KCB140" s="5"/>
      <c r="KCC140" s="5"/>
      <c r="KCD140" s="5"/>
      <c r="KCE140" s="5"/>
      <c r="KCF140" s="5"/>
      <c r="KCG140" s="5"/>
      <c r="KCH140" s="5"/>
      <c r="KCI140" s="5"/>
      <c r="KCJ140" s="5"/>
      <c r="KCK140" s="5"/>
      <c r="KCL140" s="5"/>
      <c r="KCM140" s="5"/>
      <c r="KCN140" s="5"/>
      <c r="KCO140" s="5"/>
      <c r="KCP140" s="5"/>
      <c r="KCQ140" s="5"/>
      <c r="KCR140" s="5"/>
      <c r="KCS140" s="5"/>
      <c r="KCT140" s="5"/>
      <c r="KCU140" s="5"/>
      <c r="KCV140" s="5"/>
      <c r="KCW140" s="5"/>
      <c r="KCX140" s="5"/>
      <c r="KCY140" s="5"/>
      <c r="KCZ140" s="5"/>
      <c r="KDA140" s="5"/>
      <c r="KDB140" s="5"/>
      <c r="KDC140" s="5"/>
      <c r="KDD140" s="5"/>
      <c r="KDE140" s="5"/>
      <c r="KDF140" s="5"/>
      <c r="KDG140" s="5"/>
      <c r="KDH140" s="5"/>
      <c r="KDI140" s="5"/>
      <c r="KDJ140" s="5"/>
      <c r="KDK140" s="5"/>
      <c r="KDL140" s="5"/>
      <c r="KDM140" s="5"/>
      <c r="KDN140" s="5"/>
      <c r="KDO140" s="5"/>
      <c r="KDP140" s="5"/>
      <c r="KDQ140" s="5"/>
      <c r="KDR140" s="5"/>
      <c r="KDS140" s="5"/>
      <c r="KDT140" s="5"/>
      <c r="KDU140" s="5"/>
      <c r="KDV140" s="5"/>
      <c r="KDW140" s="5"/>
      <c r="KDX140" s="5"/>
      <c r="KDY140" s="5"/>
      <c r="KDZ140" s="5"/>
      <c r="KEA140" s="5"/>
      <c r="KEB140" s="5"/>
      <c r="KEC140" s="5"/>
      <c r="KED140" s="5"/>
      <c r="KEE140" s="5"/>
      <c r="KEF140" s="5"/>
      <c r="KEG140" s="5"/>
      <c r="KEH140" s="5"/>
      <c r="KEI140" s="5"/>
      <c r="KEJ140" s="5"/>
      <c r="KEK140" s="5"/>
      <c r="KEL140" s="5"/>
      <c r="KEM140" s="5"/>
      <c r="KEN140" s="5"/>
      <c r="KEO140" s="5"/>
      <c r="KEP140" s="5"/>
      <c r="KEQ140" s="5"/>
      <c r="KER140" s="5"/>
      <c r="KES140" s="5"/>
      <c r="KET140" s="5"/>
      <c r="KEU140" s="5"/>
      <c r="KEV140" s="5"/>
      <c r="KEW140" s="5"/>
      <c r="KEX140" s="5"/>
      <c r="KEY140" s="5"/>
      <c r="KEZ140" s="5"/>
      <c r="KFA140" s="5"/>
      <c r="KFB140" s="5"/>
      <c r="KFC140" s="5"/>
      <c r="KFD140" s="5"/>
      <c r="KFE140" s="5"/>
      <c r="KFF140" s="5"/>
      <c r="KFG140" s="5"/>
      <c r="KFH140" s="5"/>
      <c r="KFI140" s="5"/>
      <c r="KFJ140" s="5"/>
      <c r="KFK140" s="5"/>
      <c r="KFL140" s="5"/>
      <c r="KFM140" s="5"/>
      <c r="KFN140" s="5"/>
      <c r="KFO140" s="5"/>
      <c r="KFP140" s="5"/>
      <c r="KFQ140" s="5"/>
      <c r="KFR140" s="5"/>
      <c r="KFS140" s="5"/>
      <c r="KFT140" s="5"/>
      <c r="KFU140" s="5"/>
      <c r="KFV140" s="5"/>
      <c r="KFW140" s="5"/>
      <c r="KFX140" s="5"/>
      <c r="KFY140" s="5"/>
      <c r="KFZ140" s="5"/>
      <c r="KGA140" s="5"/>
      <c r="KGB140" s="5"/>
      <c r="KGC140" s="5"/>
      <c r="KGD140" s="5"/>
      <c r="KGE140" s="5"/>
      <c r="KGF140" s="5"/>
      <c r="KGG140" s="5"/>
      <c r="KGH140" s="5"/>
      <c r="KGI140" s="5"/>
      <c r="KGJ140" s="5"/>
      <c r="KGK140" s="5"/>
      <c r="KGL140" s="5"/>
      <c r="KGM140" s="5"/>
      <c r="KGN140" s="5"/>
      <c r="KGO140" s="5"/>
      <c r="KGP140" s="5"/>
      <c r="KGQ140" s="5"/>
      <c r="KGR140" s="5"/>
      <c r="KGS140" s="5"/>
      <c r="KGT140" s="5"/>
      <c r="KGU140" s="5"/>
      <c r="KGV140" s="5"/>
      <c r="KGW140" s="5"/>
      <c r="KGX140" s="5"/>
      <c r="KGY140" s="5"/>
      <c r="KGZ140" s="5"/>
      <c r="KHA140" s="5"/>
      <c r="KHB140" s="5"/>
      <c r="KHC140" s="5"/>
      <c r="KHD140" s="5"/>
      <c r="KHE140" s="5"/>
      <c r="KHF140" s="5"/>
      <c r="KHG140" s="5"/>
      <c r="KHH140" s="5"/>
      <c r="KHI140" s="5"/>
      <c r="KHJ140" s="5"/>
      <c r="KHK140" s="5"/>
      <c r="KHL140" s="5"/>
      <c r="KHM140" s="5"/>
      <c r="KHN140" s="5"/>
      <c r="KHO140" s="5"/>
      <c r="KHP140" s="5"/>
      <c r="KHQ140" s="5"/>
      <c r="KHR140" s="5"/>
      <c r="KHS140" s="5"/>
      <c r="KHT140" s="5"/>
      <c r="KHU140" s="5"/>
      <c r="KHV140" s="5"/>
      <c r="KHW140" s="5"/>
      <c r="KHX140" s="5"/>
      <c r="KHY140" s="5"/>
      <c r="KHZ140" s="5"/>
      <c r="KIA140" s="5"/>
      <c r="KIB140" s="5"/>
      <c r="KIC140" s="5"/>
      <c r="KID140" s="5"/>
      <c r="KIE140" s="5"/>
      <c r="KIF140" s="5"/>
      <c r="KIG140" s="5"/>
      <c r="KIH140" s="5"/>
      <c r="KII140" s="5"/>
      <c r="KIJ140" s="5"/>
      <c r="KIK140" s="5"/>
      <c r="KIL140" s="5"/>
      <c r="KIM140" s="5"/>
      <c r="KIN140" s="5"/>
      <c r="KIO140" s="5"/>
      <c r="KIP140" s="5"/>
      <c r="KIQ140" s="5"/>
      <c r="KIR140" s="5"/>
      <c r="KIS140" s="5"/>
      <c r="KIT140" s="5"/>
      <c r="KIU140" s="5"/>
      <c r="KIV140" s="5"/>
      <c r="KIW140" s="5"/>
      <c r="KIX140" s="5"/>
      <c r="KIY140" s="5"/>
      <c r="KIZ140" s="5"/>
      <c r="KJA140" s="5"/>
      <c r="KJB140" s="5"/>
      <c r="KJC140" s="5"/>
      <c r="KJD140" s="5"/>
      <c r="KJE140" s="5"/>
      <c r="KJF140" s="5"/>
      <c r="KJG140" s="5"/>
      <c r="KJH140" s="5"/>
      <c r="KJI140" s="5"/>
      <c r="KJJ140" s="5"/>
      <c r="KJK140" s="5"/>
      <c r="KJL140" s="5"/>
      <c r="KJM140" s="5"/>
      <c r="KJN140" s="5"/>
      <c r="KJO140" s="5"/>
      <c r="KJP140" s="5"/>
      <c r="KJQ140" s="5"/>
      <c r="KJR140" s="5"/>
      <c r="KJS140" s="5"/>
      <c r="KJT140" s="5"/>
      <c r="KJU140" s="5"/>
      <c r="KJV140" s="5"/>
      <c r="KJW140" s="5"/>
      <c r="KJX140" s="5"/>
      <c r="KJY140" s="5"/>
      <c r="KJZ140" s="5"/>
      <c r="KKA140" s="5"/>
      <c r="KKB140" s="5"/>
      <c r="KKC140" s="5"/>
      <c r="KKD140" s="5"/>
      <c r="KKE140" s="5"/>
      <c r="KKF140" s="5"/>
      <c r="KKG140" s="5"/>
      <c r="KKH140" s="5"/>
      <c r="KKI140" s="5"/>
      <c r="KKJ140" s="5"/>
      <c r="KKK140" s="5"/>
      <c r="KKL140" s="5"/>
      <c r="KKM140" s="5"/>
      <c r="KKN140" s="5"/>
      <c r="KKO140" s="5"/>
      <c r="KKP140" s="5"/>
      <c r="KKQ140" s="5"/>
      <c r="KKR140" s="5"/>
      <c r="KKS140" s="5"/>
      <c r="KKT140" s="5"/>
      <c r="KKU140" s="5"/>
      <c r="KKV140" s="5"/>
      <c r="KKW140" s="5"/>
      <c r="KKX140" s="5"/>
      <c r="KKY140" s="5"/>
      <c r="KKZ140" s="5"/>
      <c r="KLA140" s="5"/>
      <c r="KLB140" s="5"/>
      <c r="KLC140" s="5"/>
      <c r="KLD140" s="5"/>
      <c r="KLE140" s="5"/>
      <c r="KLF140" s="5"/>
      <c r="KLG140" s="5"/>
      <c r="KLH140" s="5"/>
      <c r="KLI140" s="5"/>
      <c r="KLJ140" s="5"/>
      <c r="KLK140" s="5"/>
      <c r="KLL140" s="5"/>
      <c r="KLM140" s="5"/>
      <c r="KLN140" s="5"/>
      <c r="KLO140" s="5"/>
      <c r="KLP140" s="5"/>
      <c r="KLQ140" s="5"/>
      <c r="KLR140" s="5"/>
      <c r="KLS140" s="5"/>
      <c r="KLT140" s="5"/>
      <c r="KLU140" s="5"/>
      <c r="KLV140" s="5"/>
      <c r="KLW140" s="5"/>
      <c r="KLX140" s="5"/>
      <c r="KLY140" s="5"/>
      <c r="KLZ140" s="5"/>
      <c r="KMA140" s="5"/>
      <c r="KMB140" s="5"/>
      <c r="KMC140" s="5"/>
      <c r="KMD140" s="5"/>
      <c r="KME140" s="5"/>
      <c r="KMF140" s="5"/>
      <c r="KMG140" s="5"/>
      <c r="KMH140" s="5"/>
      <c r="KMI140" s="5"/>
      <c r="KMJ140" s="5"/>
      <c r="KMK140" s="5"/>
      <c r="KML140" s="5"/>
      <c r="KMM140" s="5"/>
      <c r="KMN140" s="5"/>
      <c r="KMO140" s="5"/>
      <c r="KMP140" s="5"/>
      <c r="KMQ140" s="5"/>
      <c r="KMR140" s="5"/>
      <c r="KMS140" s="5"/>
      <c r="KMT140" s="5"/>
      <c r="KMU140" s="5"/>
      <c r="KMV140" s="5"/>
      <c r="KMW140" s="5"/>
      <c r="KMX140" s="5"/>
      <c r="KMY140" s="5"/>
      <c r="KMZ140" s="5"/>
      <c r="KNA140" s="5"/>
      <c r="KNB140" s="5"/>
      <c r="KNC140" s="5"/>
      <c r="KND140" s="5"/>
      <c r="KNE140" s="5"/>
      <c r="KNF140" s="5"/>
      <c r="KNG140" s="5"/>
      <c r="KNH140" s="5"/>
      <c r="KNI140" s="5"/>
      <c r="KNJ140" s="5"/>
      <c r="KNK140" s="5"/>
      <c r="KNL140" s="5"/>
      <c r="KNM140" s="5"/>
      <c r="KNN140" s="5"/>
      <c r="KNO140" s="5"/>
      <c r="KNP140" s="5"/>
      <c r="KNQ140" s="5"/>
      <c r="KNR140" s="5"/>
      <c r="KNS140" s="5"/>
      <c r="KNT140" s="5"/>
      <c r="KNU140" s="5"/>
      <c r="KNV140" s="5"/>
      <c r="KNW140" s="5"/>
      <c r="KNX140" s="5"/>
      <c r="KNY140" s="5"/>
      <c r="KNZ140" s="5"/>
      <c r="KOA140" s="5"/>
      <c r="KOB140" s="5"/>
      <c r="KOC140" s="5"/>
      <c r="KOD140" s="5"/>
      <c r="KOE140" s="5"/>
      <c r="KOF140" s="5"/>
      <c r="KOG140" s="5"/>
      <c r="KOH140" s="5"/>
      <c r="KOI140" s="5"/>
      <c r="KOJ140" s="5"/>
      <c r="KOK140" s="5"/>
      <c r="KOL140" s="5"/>
      <c r="KOM140" s="5"/>
      <c r="KON140" s="5"/>
      <c r="KOO140" s="5"/>
      <c r="KOP140" s="5"/>
      <c r="KOQ140" s="5"/>
      <c r="KOR140" s="5"/>
      <c r="KOS140" s="5"/>
      <c r="KOT140" s="5"/>
      <c r="KOU140" s="5"/>
      <c r="KOV140" s="5"/>
      <c r="KOW140" s="5"/>
      <c r="KOX140" s="5"/>
      <c r="KOY140" s="5"/>
      <c r="KOZ140" s="5"/>
      <c r="KPA140" s="5"/>
      <c r="KPB140" s="5"/>
      <c r="KPC140" s="5"/>
      <c r="KPD140" s="5"/>
      <c r="KPE140" s="5"/>
      <c r="KPF140" s="5"/>
      <c r="KPG140" s="5"/>
      <c r="KPH140" s="5"/>
      <c r="KPI140" s="5"/>
      <c r="KPJ140" s="5"/>
      <c r="KPK140" s="5"/>
      <c r="KPL140" s="5"/>
      <c r="KPM140" s="5"/>
      <c r="KPN140" s="5"/>
      <c r="KPO140" s="5"/>
      <c r="KPP140" s="5"/>
      <c r="KPQ140" s="5"/>
      <c r="KPR140" s="5"/>
      <c r="KPS140" s="5"/>
      <c r="KPT140" s="5"/>
      <c r="KPU140" s="5"/>
      <c r="KPV140" s="5"/>
      <c r="KPW140" s="5"/>
      <c r="KPX140" s="5"/>
      <c r="KPY140" s="5"/>
      <c r="KPZ140" s="5"/>
      <c r="KQA140" s="5"/>
      <c r="KQB140" s="5"/>
      <c r="KQC140" s="5"/>
      <c r="KQD140" s="5"/>
      <c r="KQE140" s="5"/>
      <c r="KQF140" s="5"/>
      <c r="KQG140" s="5"/>
      <c r="KQH140" s="5"/>
      <c r="KQI140" s="5"/>
      <c r="KQJ140" s="5"/>
      <c r="KQK140" s="5"/>
      <c r="KQL140" s="5"/>
      <c r="KQM140" s="5"/>
      <c r="KQN140" s="5"/>
      <c r="KQO140" s="5"/>
      <c r="KQP140" s="5"/>
      <c r="KQQ140" s="5"/>
      <c r="KQR140" s="5"/>
      <c r="KQS140" s="5"/>
      <c r="KQT140" s="5"/>
      <c r="KQU140" s="5"/>
      <c r="KQV140" s="5"/>
      <c r="KQW140" s="5"/>
      <c r="KQX140" s="5"/>
      <c r="KQY140" s="5"/>
      <c r="KQZ140" s="5"/>
      <c r="KRA140" s="5"/>
      <c r="KRB140" s="5"/>
      <c r="KRC140" s="5"/>
      <c r="KRD140" s="5"/>
      <c r="KRE140" s="5"/>
      <c r="KRF140" s="5"/>
      <c r="KRG140" s="5"/>
      <c r="KRH140" s="5"/>
      <c r="KRI140" s="5"/>
      <c r="KRJ140" s="5"/>
      <c r="KRK140" s="5"/>
      <c r="KRL140" s="5"/>
      <c r="KRM140" s="5"/>
      <c r="KRN140" s="5"/>
      <c r="KRO140" s="5"/>
      <c r="KRP140" s="5"/>
      <c r="KRQ140" s="5"/>
      <c r="KRR140" s="5"/>
      <c r="KRS140" s="5"/>
      <c r="KRT140" s="5"/>
      <c r="KRU140" s="5"/>
      <c r="KRV140" s="5"/>
      <c r="KRW140" s="5"/>
      <c r="KRX140" s="5"/>
      <c r="KRY140" s="5"/>
      <c r="KRZ140" s="5"/>
      <c r="KSA140" s="5"/>
      <c r="KSB140" s="5"/>
      <c r="KSC140" s="5"/>
      <c r="KSD140" s="5"/>
      <c r="KSE140" s="5"/>
      <c r="KSF140" s="5"/>
      <c r="KSG140" s="5"/>
      <c r="KSH140" s="5"/>
      <c r="KSI140" s="5"/>
      <c r="KSJ140" s="5"/>
      <c r="KSK140" s="5"/>
      <c r="KSL140" s="5"/>
      <c r="KSM140" s="5"/>
      <c r="KSN140" s="5"/>
      <c r="KSO140" s="5"/>
      <c r="KSP140" s="5"/>
      <c r="KSQ140" s="5"/>
      <c r="KSR140" s="5"/>
      <c r="KSS140" s="5"/>
      <c r="KST140" s="5"/>
      <c r="KSU140" s="5"/>
      <c r="KSV140" s="5"/>
      <c r="KSW140" s="5"/>
      <c r="KSX140" s="5"/>
      <c r="KSY140" s="5"/>
      <c r="KSZ140" s="5"/>
      <c r="KTA140" s="5"/>
      <c r="KTB140" s="5"/>
      <c r="KTC140" s="5"/>
      <c r="KTD140" s="5"/>
      <c r="KTE140" s="5"/>
      <c r="KTF140" s="5"/>
      <c r="KTG140" s="5"/>
      <c r="KTH140" s="5"/>
      <c r="KTI140" s="5"/>
      <c r="KTJ140" s="5"/>
      <c r="KTK140" s="5"/>
      <c r="KTL140" s="5"/>
      <c r="KTM140" s="5"/>
      <c r="KTN140" s="5"/>
      <c r="KTO140" s="5"/>
      <c r="KTP140" s="5"/>
      <c r="KTQ140" s="5"/>
      <c r="KTR140" s="5"/>
      <c r="KTS140" s="5"/>
      <c r="KTT140" s="5"/>
      <c r="KTU140" s="5"/>
      <c r="KTV140" s="5"/>
      <c r="KTW140" s="5"/>
      <c r="KTX140" s="5"/>
      <c r="KTY140" s="5"/>
      <c r="KTZ140" s="5"/>
      <c r="KUA140" s="5"/>
      <c r="KUB140" s="5"/>
      <c r="KUC140" s="5"/>
      <c r="KUD140" s="5"/>
      <c r="KUE140" s="5"/>
      <c r="KUF140" s="5"/>
      <c r="KUG140" s="5"/>
      <c r="KUH140" s="5"/>
      <c r="KUI140" s="5"/>
      <c r="KUJ140" s="5"/>
      <c r="KUK140" s="5"/>
      <c r="KUL140" s="5"/>
      <c r="KUM140" s="5"/>
      <c r="KUN140" s="5"/>
      <c r="KUO140" s="5"/>
      <c r="KUP140" s="5"/>
      <c r="KUQ140" s="5"/>
      <c r="KUR140" s="5"/>
      <c r="KUS140" s="5"/>
      <c r="KUT140" s="5"/>
      <c r="KUU140" s="5"/>
      <c r="KUV140" s="5"/>
      <c r="KUW140" s="5"/>
      <c r="KUX140" s="5"/>
      <c r="KUY140" s="5"/>
      <c r="KUZ140" s="5"/>
      <c r="KVA140" s="5"/>
      <c r="KVB140" s="5"/>
      <c r="KVC140" s="5"/>
      <c r="KVD140" s="5"/>
      <c r="KVE140" s="5"/>
      <c r="KVF140" s="5"/>
      <c r="KVG140" s="5"/>
      <c r="KVH140" s="5"/>
      <c r="KVI140" s="5"/>
      <c r="KVJ140" s="5"/>
      <c r="KVK140" s="5"/>
      <c r="KVL140" s="5"/>
      <c r="KVM140" s="5"/>
      <c r="KVN140" s="5"/>
      <c r="KVO140" s="5"/>
      <c r="KVP140" s="5"/>
      <c r="KVQ140" s="5"/>
      <c r="KVR140" s="5"/>
      <c r="KVS140" s="5"/>
      <c r="KVT140" s="5"/>
      <c r="KVU140" s="5"/>
      <c r="KVV140" s="5"/>
      <c r="KVW140" s="5"/>
      <c r="KVX140" s="5"/>
      <c r="KVY140" s="5"/>
      <c r="KVZ140" s="5"/>
      <c r="KWA140" s="5"/>
      <c r="KWB140" s="5"/>
      <c r="KWC140" s="5"/>
      <c r="KWD140" s="5"/>
      <c r="KWE140" s="5"/>
      <c r="KWF140" s="5"/>
      <c r="KWG140" s="5"/>
      <c r="KWH140" s="5"/>
      <c r="KWI140" s="5"/>
      <c r="KWJ140" s="5"/>
      <c r="KWK140" s="5"/>
      <c r="KWL140" s="5"/>
      <c r="KWM140" s="5"/>
      <c r="KWN140" s="5"/>
      <c r="KWO140" s="5"/>
      <c r="KWP140" s="5"/>
      <c r="KWQ140" s="5"/>
      <c r="KWR140" s="5"/>
      <c r="KWS140" s="5"/>
      <c r="KWT140" s="5"/>
      <c r="KWU140" s="5"/>
      <c r="KWV140" s="5"/>
      <c r="KWW140" s="5"/>
      <c r="KWX140" s="5"/>
      <c r="KWY140" s="5"/>
      <c r="KWZ140" s="5"/>
      <c r="KXA140" s="5"/>
      <c r="KXB140" s="5"/>
      <c r="KXC140" s="5"/>
      <c r="KXD140" s="5"/>
      <c r="KXE140" s="5"/>
      <c r="KXF140" s="5"/>
      <c r="KXG140" s="5"/>
      <c r="KXH140" s="5"/>
      <c r="KXI140" s="5"/>
      <c r="KXJ140" s="5"/>
      <c r="KXK140" s="5"/>
      <c r="KXL140" s="5"/>
      <c r="KXM140" s="5"/>
      <c r="KXN140" s="5"/>
      <c r="KXO140" s="5"/>
      <c r="KXP140" s="5"/>
      <c r="KXQ140" s="5"/>
      <c r="KXR140" s="5"/>
      <c r="KXS140" s="5"/>
      <c r="KXT140" s="5"/>
      <c r="KXU140" s="5"/>
      <c r="KXV140" s="5"/>
      <c r="KXW140" s="5"/>
      <c r="KXX140" s="5"/>
      <c r="KXY140" s="5"/>
      <c r="KXZ140" s="5"/>
      <c r="KYA140" s="5"/>
      <c r="KYB140" s="5"/>
      <c r="KYC140" s="5"/>
      <c r="KYD140" s="5"/>
      <c r="KYE140" s="5"/>
      <c r="KYF140" s="5"/>
      <c r="KYG140" s="5"/>
      <c r="KYH140" s="5"/>
      <c r="KYI140" s="5"/>
      <c r="KYJ140" s="5"/>
      <c r="KYK140" s="5"/>
      <c r="KYL140" s="5"/>
      <c r="KYM140" s="5"/>
      <c r="KYN140" s="5"/>
      <c r="KYO140" s="5"/>
      <c r="KYP140" s="5"/>
      <c r="KYQ140" s="5"/>
      <c r="KYR140" s="5"/>
      <c r="KYS140" s="5"/>
      <c r="KYT140" s="5"/>
      <c r="KYU140" s="5"/>
      <c r="KYV140" s="5"/>
      <c r="KYW140" s="5"/>
      <c r="KYX140" s="5"/>
      <c r="KYY140" s="5"/>
      <c r="KYZ140" s="5"/>
      <c r="KZA140" s="5"/>
      <c r="KZB140" s="5"/>
      <c r="KZC140" s="5"/>
      <c r="KZD140" s="5"/>
      <c r="KZE140" s="5"/>
      <c r="KZF140" s="5"/>
      <c r="KZG140" s="5"/>
      <c r="KZH140" s="5"/>
      <c r="KZI140" s="5"/>
      <c r="KZJ140" s="5"/>
      <c r="KZK140" s="5"/>
      <c r="KZL140" s="5"/>
      <c r="KZM140" s="5"/>
      <c r="KZN140" s="5"/>
      <c r="KZO140" s="5"/>
      <c r="KZP140" s="5"/>
      <c r="KZQ140" s="5"/>
      <c r="KZR140" s="5"/>
      <c r="KZS140" s="5"/>
      <c r="KZT140" s="5"/>
      <c r="KZU140" s="5"/>
      <c r="KZV140" s="5"/>
      <c r="KZW140" s="5"/>
      <c r="KZX140" s="5"/>
      <c r="KZY140" s="5"/>
      <c r="KZZ140" s="5"/>
      <c r="LAA140" s="5"/>
      <c r="LAB140" s="5"/>
      <c r="LAC140" s="5"/>
      <c r="LAD140" s="5"/>
      <c r="LAE140" s="5"/>
      <c r="LAF140" s="5"/>
      <c r="LAG140" s="5"/>
      <c r="LAH140" s="5"/>
      <c r="LAI140" s="5"/>
      <c r="LAJ140" s="5"/>
      <c r="LAK140" s="5"/>
      <c r="LAL140" s="5"/>
      <c r="LAM140" s="5"/>
      <c r="LAN140" s="5"/>
      <c r="LAO140" s="5"/>
      <c r="LAP140" s="5"/>
      <c r="LAQ140" s="5"/>
      <c r="LAR140" s="5"/>
      <c r="LAS140" s="5"/>
      <c r="LAT140" s="5"/>
      <c r="LAU140" s="5"/>
      <c r="LAV140" s="5"/>
      <c r="LAW140" s="5"/>
      <c r="LAX140" s="5"/>
      <c r="LAY140" s="5"/>
      <c r="LAZ140" s="5"/>
      <c r="LBA140" s="5"/>
      <c r="LBB140" s="5"/>
      <c r="LBC140" s="5"/>
      <c r="LBD140" s="5"/>
      <c r="LBE140" s="5"/>
      <c r="LBF140" s="5"/>
      <c r="LBG140" s="5"/>
      <c r="LBH140" s="5"/>
      <c r="LBI140" s="5"/>
      <c r="LBJ140" s="5"/>
      <c r="LBK140" s="5"/>
      <c r="LBL140" s="5"/>
      <c r="LBM140" s="5"/>
      <c r="LBN140" s="5"/>
      <c r="LBO140" s="5"/>
      <c r="LBP140" s="5"/>
      <c r="LBQ140" s="5"/>
      <c r="LBR140" s="5"/>
      <c r="LBS140" s="5"/>
      <c r="LBT140" s="5"/>
      <c r="LBU140" s="5"/>
      <c r="LBV140" s="5"/>
      <c r="LBW140" s="5"/>
      <c r="LBX140" s="5"/>
      <c r="LBY140" s="5"/>
      <c r="LBZ140" s="5"/>
      <c r="LCA140" s="5"/>
      <c r="LCB140" s="5"/>
      <c r="LCC140" s="5"/>
      <c r="LCD140" s="5"/>
      <c r="LCE140" s="5"/>
      <c r="LCF140" s="5"/>
      <c r="LCG140" s="5"/>
      <c r="LCH140" s="5"/>
      <c r="LCI140" s="5"/>
      <c r="LCJ140" s="5"/>
      <c r="LCK140" s="5"/>
      <c r="LCL140" s="5"/>
      <c r="LCM140" s="5"/>
      <c r="LCN140" s="5"/>
      <c r="LCO140" s="5"/>
      <c r="LCP140" s="5"/>
      <c r="LCQ140" s="5"/>
      <c r="LCR140" s="5"/>
      <c r="LCS140" s="5"/>
      <c r="LCT140" s="5"/>
      <c r="LCU140" s="5"/>
      <c r="LCV140" s="5"/>
      <c r="LCW140" s="5"/>
      <c r="LCX140" s="5"/>
      <c r="LCY140" s="5"/>
      <c r="LCZ140" s="5"/>
      <c r="LDA140" s="5"/>
      <c r="LDB140" s="5"/>
      <c r="LDC140" s="5"/>
      <c r="LDD140" s="5"/>
      <c r="LDE140" s="5"/>
      <c r="LDF140" s="5"/>
      <c r="LDG140" s="5"/>
      <c r="LDH140" s="5"/>
      <c r="LDI140" s="5"/>
      <c r="LDJ140" s="5"/>
      <c r="LDK140" s="5"/>
      <c r="LDL140" s="5"/>
      <c r="LDM140" s="5"/>
      <c r="LDN140" s="5"/>
      <c r="LDO140" s="5"/>
      <c r="LDP140" s="5"/>
      <c r="LDQ140" s="5"/>
      <c r="LDR140" s="5"/>
      <c r="LDS140" s="5"/>
      <c r="LDT140" s="5"/>
      <c r="LDU140" s="5"/>
      <c r="LDV140" s="5"/>
      <c r="LDW140" s="5"/>
      <c r="LDX140" s="5"/>
      <c r="LDY140" s="5"/>
      <c r="LDZ140" s="5"/>
      <c r="LEA140" s="5"/>
      <c r="LEB140" s="5"/>
      <c r="LEC140" s="5"/>
      <c r="LED140" s="5"/>
      <c r="LEE140" s="5"/>
      <c r="LEF140" s="5"/>
      <c r="LEG140" s="5"/>
      <c r="LEH140" s="5"/>
      <c r="LEI140" s="5"/>
      <c r="LEJ140" s="5"/>
      <c r="LEK140" s="5"/>
      <c r="LEL140" s="5"/>
      <c r="LEM140" s="5"/>
      <c r="LEN140" s="5"/>
      <c r="LEO140" s="5"/>
      <c r="LEP140" s="5"/>
      <c r="LEQ140" s="5"/>
      <c r="LER140" s="5"/>
      <c r="LES140" s="5"/>
      <c r="LET140" s="5"/>
      <c r="LEU140" s="5"/>
      <c r="LEV140" s="5"/>
      <c r="LEW140" s="5"/>
      <c r="LEX140" s="5"/>
      <c r="LEY140" s="5"/>
      <c r="LEZ140" s="5"/>
      <c r="LFA140" s="5"/>
      <c r="LFB140" s="5"/>
      <c r="LFC140" s="5"/>
      <c r="LFD140" s="5"/>
      <c r="LFE140" s="5"/>
      <c r="LFF140" s="5"/>
      <c r="LFG140" s="5"/>
      <c r="LFH140" s="5"/>
      <c r="LFI140" s="5"/>
      <c r="LFJ140" s="5"/>
      <c r="LFK140" s="5"/>
      <c r="LFL140" s="5"/>
      <c r="LFM140" s="5"/>
      <c r="LFN140" s="5"/>
      <c r="LFO140" s="5"/>
      <c r="LFP140" s="5"/>
      <c r="LFQ140" s="5"/>
      <c r="LFR140" s="5"/>
      <c r="LFS140" s="5"/>
      <c r="LFT140" s="5"/>
      <c r="LFU140" s="5"/>
      <c r="LFV140" s="5"/>
      <c r="LFW140" s="5"/>
      <c r="LFX140" s="5"/>
      <c r="LFY140" s="5"/>
      <c r="LFZ140" s="5"/>
      <c r="LGA140" s="5"/>
      <c r="LGB140" s="5"/>
      <c r="LGC140" s="5"/>
      <c r="LGD140" s="5"/>
      <c r="LGE140" s="5"/>
      <c r="LGF140" s="5"/>
      <c r="LGG140" s="5"/>
      <c r="LGH140" s="5"/>
      <c r="LGI140" s="5"/>
      <c r="LGJ140" s="5"/>
      <c r="LGK140" s="5"/>
      <c r="LGL140" s="5"/>
      <c r="LGM140" s="5"/>
      <c r="LGN140" s="5"/>
      <c r="LGO140" s="5"/>
      <c r="LGP140" s="5"/>
      <c r="LGQ140" s="5"/>
      <c r="LGR140" s="5"/>
      <c r="LGS140" s="5"/>
      <c r="LGT140" s="5"/>
      <c r="LGU140" s="5"/>
      <c r="LGV140" s="5"/>
      <c r="LGW140" s="5"/>
      <c r="LGX140" s="5"/>
      <c r="LGY140" s="5"/>
      <c r="LGZ140" s="5"/>
      <c r="LHA140" s="5"/>
      <c r="LHB140" s="5"/>
      <c r="LHC140" s="5"/>
      <c r="LHD140" s="5"/>
      <c r="LHE140" s="5"/>
      <c r="LHF140" s="5"/>
      <c r="LHG140" s="5"/>
      <c r="LHH140" s="5"/>
      <c r="LHI140" s="5"/>
      <c r="LHJ140" s="5"/>
      <c r="LHK140" s="5"/>
      <c r="LHL140" s="5"/>
      <c r="LHM140" s="5"/>
      <c r="LHN140" s="5"/>
      <c r="LHO140" s="5"/>
      <c r="LHP140" s="5"/>
      <c r="LHQ140" s="5"/>
      <c r="LHR140" s="5"/>
      <c r="LHS140" s="5"/>
      <c r="LHT140" s="5"/>
      <c r="LHU140" s="5"/>
      <c r="LHV140" s="5"/>
      <c r="LHW140" s="5"/>
      <c r="LHX140" s="5"/>
      <c r="LHY140" s="5"/>
      <c r="LHZ140" s="5"/>
      <c r="LIA140" s="5"/>
      <c r="LIB140" s="5"/>
      <c r="LIC140" s="5"/>
      <c r="LID140" s="5"/>
      <c r="LIE140" s="5"/>
      <c r="LIF140" s="5"/>
      <c r="LIG140" s="5"/>
      <c r="LIH140" s="5"/>
      <c r="LII140" s="5"/>
      <c r="LIJ140" s="5"/>
      <c r="LIK140" s="5"/>
      <c r="LIL140" s="5"/>
      <c r="LIM140" s="5"/>
      <c r="LIN140" s="5"/>
      <c r="LIO140" s="5"/>
      <c r="LIP140" s="5"/>
      <c r="LIQ140" s="5"/>
      <c r="LIR140" s="5"/>
      <c r="LIS140" s="5"/>
      <c r="LIT140" s="5"/>
      <c r="LIU140" s="5"/>
      <c r="LIV140" s="5"/>
      <c r="LIW140" s="5"/>
      <c r="LIX140" s="5"/>
      <c r="LIY140" s="5"/>
      <c r="LIZ140" s="5"/>
      <c r="LJA140" s="5"/>
      <c r="LJB140" s="5"/>
      <c r="LJC140" s="5"/>
      <c r="LJD140" s="5"/>
      <c r="LJE140" s="5"/>
      <c r="LJF140" s="5"/>
      <c r="LJG140" s="5"/>
      <c r="LJH140" s="5"/>
      <c r="LJI140" s="5"/>
      <c r="LJJ140" s="5"/>
      <c r="LJK140" s="5"/>
      <c r="LJL140" s="5"/>
      <c r="LJM140" s="5"/>
      <c r="LJN140" s="5"/>
      <c r="LJO140" s="5"/>
      <c r="LJP140" s="5"/>
      <c r="LJQ140" s="5"/>
      <c r="LJR140" s="5"/>
      <c r="LJS140" s="5"/>
      <c r="LJT140" s="5"/>
      <c r="LJU140" s="5"/>
      <c r="LJV140" s="5"/>
      <c r="LJW140" s="5"/>
      <c r="LJX140" s="5"/>
      <c r="LJY140" s="5"/>
      <c r="LJZ140" s="5"/>
      <c r="LKA140" s="5"/>
      <c r="LKB140" s="5"/>
      <c r="LKC140" s="5"/>
      <c r="LKD140" s="5"/>
      <c r="LKE140" s="5"/>
      <c r="LKF140" s="5"/>
      <c r="LKG140" s="5"/>
      <c r="LKH140" s="5"/>
      <c r="LKI140" s="5"/>
      <c r="LKJ140" s="5"/>
      <c r="LKK140" s="5"/>
      <c r="LKL140" s="5"/>
      <c r="LKM140" s="5"/>
      <c r="LKN140" s="5"/>
      <c r="LKO140" s="5"/>
      <c r="LKP140" s="5"/>
      <c r="LKQ140" s="5"/>
      <c r="LKR140" s="5"/>
      <c r="LKS140" s="5"/>
      <c r="LKT140" s="5"/>
      <c r="LKU140" s="5"/>
      <c r="LKV140" s="5"/>
      <c r="LKW140" s="5"/>
      <c r="LKX140" s="5"/>
      <c r="LKY140" s="5"/>
      <c r="LKZ140" s="5"/>
      <c r="LLA140" s="5"/>
      <c r="LLB140" s="5"/>
      <c r="LLC140" s="5"/>
      <c r="LLD140" s="5"/>
      <c r="LLE140" s="5"/>
      <c r="LLF140" s="5"/>
      <c r="LLG140" s="5"/>
      <c r="LLH140" s="5"/>
      <c r="LLI140" s="5"/>
      <c r="LLJ140" s="5"/>
      <c r="LLK140" s="5"/>
      <c r="LLL140" s="5"/>
      <c r="LLM140" s="5"/>
      <c r="LLN140" s="5"/>
      <c r="LLO140" s="5"/>
      <c r="LLP140" s="5"/>
      <c r="LLQ140" s="5"/>
      <c r="LLR140" s="5"/>
      <c r="LLS140" s="5"/>
      <c r="LLT140" s="5"/>
      <c r="LLU140" s="5"/>
      <c r="LLV140" s="5"/>
      <c r="LLW140" s="5"/>
      <c r="LLX140" s="5"/>
      <c r="LLY140" s="5"/>
      <c r="LLZ140" s="5"/>
      <c r="LMA140" s="5"/>
      <c r="LMB140" s="5"/>
      <c r="LMC140" s="5"/>
      <c r="LMD140" s="5"/>
      <c r="LME140" s="5"/>
      <c r="LMF140" s="5"/>
      <c r="LMG140" s="5"/>
      <c r="LMH140" s="5"/>
      <c r="LMI140" s="5"/>
      <c r="LMJ140" s="5"/>
      <c r="LMK140" s="5"/>
      <c r="LML140" s="5"/>
      <c r="LMM140" s="5"/>
      <c r="LMN140" s="5"/>
      <c r="LMO140" s="5"/>
      <c r="LMP140" s="5"/>
      <c r="LMQ140" s="5"/>
      <c r="LMR140" s="5"/>
      <c r="LMS140" s="5"/>
      <c r="LMT140" s="5"/>
      <c r="LMU140" s="5"/>
      <c r="LMV140" s="5"/>
      <c r="LMW140" s="5"/>
      <c r="LMX140" s="5"/>
      <c r="LMY140" s="5"/>
      <c r="LMZ140" s="5"/>
      <c r="LNA140" s="5"/>
      <c r="LNB140" s="5"/>
      <c r="LNC140" s="5"/>
      <c r="LND140" s="5"/>
      <c r="LNE140" s="5"/>
      <c r="LNF140" s="5"/>
      <c r="LNG140" s="5"/>
      <c r="LNH140" s="5"/>
      <c r="LNI140" s="5"/>
      <c r="LNJ140" s="5"/>
      <c r="LNK140" s="5"/>
      <c r="LNL140" s="5"/>
      <c r="LNM140" s="5"/>
      <c r="LNN140" s="5"/>
      <c r="LNO140" s="5"/>
      <c r="LNP140" s="5"/>
      <c r="LNQ140" s="5"/>
      <c r="LNR140" s="5"/>
      <c r="LNS140" s="5"/>
      <c r="LNT140" s="5"/>
      <c r="LNU140" s="5"/>
      <c r="LNV140" s="5"/>
      <c r="LNW140" s="5"/>
      <c r="LNX140" s="5"/>
      <c r="LNY140" s="5"/>
      <c r="LNZ140" s="5"/>
      <c r="LOA140" s="5"/>
      <c r="LOB140" s="5"/>
      <c r="LOC140" s="5"/>
      <c r="LOD140" s="5"/>
      <c r="LOE140" s="5"/>
      <c r="LOF140" s="5"/>
      <c r="LOG140" s="5"/>
      <c r="LOH140" s="5"/>
      <c r="LOI140" s="5"/>
      <c r="LOJ140" s="5"/>
      <c r="LOK140" s="5"/>
      <c r="LOL140" s="5"/>
      <c r="LOM140" s="5"/>
      <c r="LON140" s="5"/>
      <c r="LOO140" s="5"/>
      <c r="LOP140" s="5"/>
      <c r="LOQ140" s="5"/>
      <c r="LOR140" s="5"/>
      <c r="LOS140" s="5"/>
      <c r="LOT140" s="5"/>
      <c r="LOU140" s="5"/>
      <c r="LOV140" s="5"/>
      <c r="LOW140" s="5"/>
      <c r="LOX140" s="5"/>
      <c r="LOY140" s="5"/>
      <c r="LOZ140" s="5"/>
      <c r="LPA140" s="5"/>
      <c r="LPB140" s="5"/>
      <c r="LPC140" s="5"/>
      <c r="LPD140" s="5"/>
      <c r="LPE140" s="5"/>
      <c r="LPF140" s="5"/>
      <c r="LPG140" s="5"/>
      <c r="LPH140" s="5"/>
      <c r="LPI140" s="5"/>
      <c r="LPJ140" s="5"/>
      <c r="LPK140" s="5"/>
      <c r="LPL140" s="5"/>
      <c r="LPM140" s="5"/>
      <c r="LPN140" s="5"/>
      <c r="LPO140" s="5"/>
      <c r="LPP140" s="5"/>
      <c r="LPQ140" s="5"/>
      <c r="LPR140" s="5"/>
      <c r="LPS140" s="5"/>
      <c r="LPT140" s="5"/>
      <c r="LPU140" s="5"/>
      <c r="LPV140" s="5"/>
      <c r="LPW140" s="5"/>
      <c r="LPX140" s="5"/>
      <c r="LPY140" s="5"/>
      <c r="LPZ140" s="5"/>
      <c r="LQA140" s="5"/>
      <c r="LQB140" s="5"/>
      <c r="LQC140" s="5"/>
      <c r="LQD140" s="5"/>
      <c r="LQE140" s="5"/>
      <c r="LQF140" s="5"/>
      <c r="LQG140" s="5"/>
      <c r="LQH140" s="5"/>
      <c r="LQI140" s="5"/>
      <c r="LQJ140" s="5"/>
      <c r="LQK140" s="5"/>
      <c r="LQL140" s="5"/>
      <c r="LQM140" s="5"/>
      <c r="LQN140" s="5"/>
      <c r="LQO140" s="5"/>
      <c r="LQP140" s="5"/>
      <c r="LQQ140" s="5"/>
      <c r="LQR140" s="5"/>
      <c r="LQS140" s="5"/>
      <c r="LQT140" s="5"/>
      <c r="LQU140" s="5"/>
      <c r="LQV140" s="5"/>
      <c r="LQW140" s="5"/>
      <c r="LQX140" s="5"/>
      <c r="LQY140" s="5"/>
      <c r="LQZ140" s="5"/>
      <c r="LRA140" s="5"/>
      <c r="LRB140" s="5"/>
      <c r="LRC140" s="5"/>
      <c r="LRD140" s="5"/>
      <c r="LRE140" s="5"/>
      <c r="LRF140" s="5"/>
      <c r="LRG140" s="5"/>
      <c r="LRH140" s="5"/>
      <c r="LRI140" s="5"/>
      <c r="LRJ140" s="5"/>
      <c r="LRK140" s="5"/>
      <c r="LRL140" s="5"/>
      <c r="LRM140" s="5"/>
      <c r="LRN140" s="5"/>
      <c r="LRO140" s="5"/>
      <c r="LRP140" s="5"/>
      <c r="LRQ140" s="5"/>
      <c r="LRR140" s="5"/>
      <c r="LRS140" s="5"/>
      <c r="LRT140" s="5"/>
      <c r="LRU140" s="5"/>
      <c r="LRV140" s="5"/>
      <c r="LRW140" s="5"/>
      <c r="LRX140" s="5"/>
      <c r="LRY140" s="5"/>
      <c r="LRZ140" s="5"/>
      <c r="LSA140" s="5"/>
      <c r="LSB140" s="5"/>
      <c r="LSC140" s="5"/>
      <c r="LSD140" s="5"/>
      <c r="LSE140" s="5"/>
      <c r="LSF140" s="5"/>
      <c r="LSG140" s="5"/>
      <c r="LSH140" s="5"/>
      <c r="LSI140" s="5"/>
      <c r="LSJ140" s="5"/>
      <c r="LSK140" s="5"/>
      <c r="LSL140" s="5"/>
      <c r="LSM140" s="5"/>
      <c r="LSN140" s="5"/>
      <c r="LSO140" s="5"/>
      <c r="LSP140" s="5"/>
      <c r="LSQ140" s="5"/>
      <c r="LSR140" s="5"/>
      <c r="LSS140" s="5"/>
      <c r="LST140" s="5"/>
      <c r="LSU140" s="5"/>
      <c r="LSV140" s="5"/>
      <c r="LSW140" s="5"/>
      <c r="LSX140" s="5"/>
      <c r="LSY140" s="5"/>
      <c r="LSZ140" s="5"/>
      <c r="LTA140" s="5"/>
      <c r="LTB140" s="5"/>
      <c r="LTC140" s="5"/>
      <c r="LTD140" s="5"/>
      <c r="LTE140" s="5"/>
      <c r="LTF140" s="5"/>
      <c r="LTG140" s="5"/>
      <c r="LTH140" s="5"/>
      <c r="LTI140" s="5"/>
      <c r="LTJ140" s="5"/>
      <c r="LTK140" s="5"/>
      <c r="LTL140" s="5"/>
      <c r="LTM140" s="5"/>
      <c r="LTN140" s="5"/>
      <c r="LTO140" s="5"/>
      <c r="LTP140" s="5"/>
      <c r="LTQ140" s="5"/>
      <c r="LTR140" s="5"/>
      <c r="LTS140" s="5"/>
      <c r="LTT140" s="5"/>
      <c r="LTU140" s="5"/>
      <c r="LTV140" s="5"/>
      <c r="LTW140" s="5"/>
      <c r="LTX140" s="5"/>
      <c r="LTY140" s="5"/>
      <c r="LTZ140" s="5"/>
      <c r="LUA140" s="5"/>
      <c r="LUB140" s="5"/>
      <c r="LUC140" s="5"/>
      <c r="LUD140" s="5"/>
      <c r="LUE140" s="5"/>
      <c r="LUF140" s="5"/>
      <c r="LUG140" s="5"/>
      <c r="LUH140" s="5"/>
      <c r="LUI140" s="5"/>
      <c r="LUJ140" s="5"/>
      <c r="LUK140" s="5"/>
      <c r="LUL140" s="5"/>
      <c r="LUM140" s="5"/>
      <c r="LUN140" s="5"/>
      <c r="LUO140" s="5"/>
      <c r="LUP140" s="5"/>
      <c r="LUQ140" s="5"/>
      <c r="LUR140" s="5"/>
      <c r="LUS140" s="5"/>
      <c r="LUT140" s="5"/>
      <c r="LUU140" s="5"/>
      <c r="LUV140" s="5"/>
      <c r="LUW140" s="5"/>
      <c r="LUX140" s="5"/>
      <c r="LUY140" s="5"/>
      <c r="LUZ140" s="5"/>
      <c r="LVA140" s="5"/>
      <c r="LVB140" s="5"/>
      <c r="LVC140" s="5"/>
      <c r="LVD140" s="5"/>
      <c r="LVE140" s="5"/>
      <c r="LVF140" s="5"/>
      <c r="LVG140" s="5"/>
      <c r="LVH140" s="5"/>
      <c r="LVI140" s="5"/>
      <c r="LVJ140" s="5"/>
      <c r="LVK140" s="5"/>
      <c r="LVL140" s="5"/>
      <c r="LVM140" s="5"/>
      <c r="LVN140" s="5"/>
      <c r="LVO140" s="5"/>
      <c r="LVP140" s="5"/>
      <c r="LVQ140" s="5"/>
      <c r="LVR140" s="5"/>
      <c r="LVS140" s="5"/>
      <c r="LVT140" s="5"/>
      <c r="LVU140" s="5"/>
      <c r="LVV140" s="5"/>
      <c r="LVW140" s="5"/>
      <c r="LVX140" s="5"/>
      <c r="LVY140" s="5"/>
      <c r="LVZ140" s="5"/>
      <c r="LWA140" s="5"/>
      <c r="LWB140" s="5"/>
      <c r="LWC140" s="5"/>
      <c r="LWD140" s="5"/>
      <c r="LWE140" s="5"/>
      <c r="LWF140" s="5"/>
      <c r="LWG140" s="5"/>
      <c r="LWH140" s="5"/>
      <c r="LWI140" s="5"/>
      <c r="LWJ140" s="5"/>
      <c r="LWK140" s="5"/>
      <c r="LWL140" s="5"/>
      <c r="LWM140" s="5"/>
      <c r="LWN140" s="5"/>
      <c r="LWO140" s="5"/>
      <c r="LWP140" s="5"/>
      <c r="LWQ140" s="5"/>
      <c r="LWR140" s="5"/>
      <c r="LWS140" s="5"/>
      <c r="LWT140" s="5"/>
      <c r="LWU140" s="5"/>
      <c r="LWV140" s="5"/>
      <c r="LWW140" s="5"/>
      <c r="LWX140" s="5"/>
      <c r="LWY140" s="5"/>
      <c r="LWZ140" s="5"/>
      <c r="LXA140" s="5"/>
      <c r="LXB140" s="5"/>
      <c r="LXC140" s="5"/>
      <c r="LXD140" s="5"/>
      <c r="LXE140" s="5"/>
      <c r="LXF140" s="5"/>
      <c r="LXG140" s="5"/>
      <c r="LXH140" s="5"/>
      <c r="LXI140" s="5"/>
      <c r="LXJ140" s="5"/>
      <c r="LXK140" s="5"/>
      <c r="LXL140" s="5"/>
      <c r="LXM140" s="5"/>
      <c r="LXN140" s="5"/>
      <c r="LXO140" s="5"/>
      <c r="LXP140" s="5"/>
      <c r="LXQ140" s="5"/>
      <c r="LXR140" s="5"/>
      <c r="LXS140" s="5"/>
      <c r="LXT140" s="5"/>
      <c r="LXU140" s="5"/>
      <c r="LXV140" s="5"/>
      <c r="LXW140" s="5"/>
      <c r="LXX140" s="5"/>
      <c r="LXY140" s="5"/>
      <c r="LXZ140" s="5"/>
      <c r="LYA140" s="5"/>
      <c r="LYB140" s="5"/>
      <c r="LYC140" s="5"/>
      <c r="LYD140" s="5"/>
      <c r="LYE140" s="5"/>
      <c r="LYF140" s="5"/>
      <c r="LYG140" s="5"/>
      <c r="LYH140" s="5"/>
      <c r="LYI140" s="5"/>
      <c r="LYJ140" s="5"/>
      <c r="LYK140" s="5"/>
      <c r="LYL140" s="5"/>
      <c r="LYM140" s="5"/>
      <c r="LYN140" s="5"/>
      <c r="LYO140" s="5"/>
      <c r="LYP140" s="5"/>
      <c r="LYQ140" s="5"/>
      <c r="LYR140" s="5"/>
      <c r="LYS140" s="5"/>
      <c r="LYT140" s="5"/>
      <c r="LYU140" s="5"/>
      <c r="LYV140" s="5"/>
      <c r="LYW140" s="5"/>
      <c r="LYX140" s="5"/>
      <c r="LYY140" s="5"/>
      <c r="LYZ140" s="5"/>
      <c r="LZA140" s="5"/>
      <c r="LZB140" s="5"/>
      <c r="LZC140" s="5"/>
      <c r="LZD140" s="5"/>
      <c r="LZE140" s="5"/>
      <c r="LZF140" s="5"/>
      <c r="LZG140" s="5"/>
      <c r="LZH140" s="5"/>
      <c r="LZI140" s="5"/>
      <c r="LZJ140" s="5"/>
      <c r="LZK140" s="5"/>
      <c r="LZL140" s="5"/>
      <c r="LZM140" s="5"/>
      <c r="LZN140" s="5"/>
      <c r="LZO140" s="5"/>
      <c r="LZP140" s="5"/>
      <c r="LZQ140" s="5"/>
      <c r="LZR140" s="5"/>
      <c r="LZS140" s="5"/>
      <c r="LZT140" s="5"/>
      <c r="LZU140" s="5"/>
      <c r="LZV140" s="5"/>
      <c r="LZW140" s="5"/>
      <c r="LZX140" s="5"/>
      <c r="LZY140" s="5"/>
      <c r="LZZ140" s="5"/>
      <c r="MAA140" s="5"/>
      <c r="MAB140" s="5"/>
      <c r="MAC140" s="5"/>
      <c r="MAD140" s="5"/>
      <c r="MAE140" s="5"/>
      <c r="MAF140" s="5"/>
      <c r="MAG140" s="5"/>
      <c r="MAH140" s="5"/>
      <c r="MAI140" s="5"/>
      <c r="MAJ140" s="5"/>
      <c r="MAK140" s="5"/>
      <c r="MAL140" s="5"/>
      <c r="MAM140" s="5"/>
      <c r="MAN140" s="5"/>
      <c r="MAO140" s="5"/>
      <c r="MAP140" s="5"/>
      <c r="MAQ140" s="5"/>
      <c r="MAR140" s="5"/>
      <c r="MAS140" s="5"/>
      <c r="MAT140" s="5"/>
      <c r="MAU140" s="5"/>
      <c r="MAV140" s="5"/>
      <c r="MAW140" s="5"/>
      <c r="MAX140" s="5"/>
      <c r="MAY140" s="5"/>
      <c r="MAZ140" s="5"/>
      <c r="MBA140" s="5"/>
      <c r="MBB140" s="5"/>
      <c r="MBC140" s="5"/>
      <c r="MBD140" s="5"/>
      <c r="MBE140" s="5"/>
      <c r="MBF140" s="5"/>
      <c r="MBG140" s="5"/>
      <c r="MBH140" s="5"/>
      <c r="MBI140" s="5"/>
      <c r="MBJ140" s="5"/>
      <c r="MBK140" s="5"/>
      <c r="MBL140" s="5"/>
      <c r="MBM140" s="5"/>
      <c r="MBN140" s="5"/>
      <c r="MBO140" s="5"/>
      <c r="MBP140" s="5"/>
      <c r="MBQ140" s="5"/>
      <c r="MBR140" s="5"/>
      <c r="MBS140" s="5"/>
      <c r="MBT140" s="5"/>
      <c r="MBU140" s="5"/>
      <c r="MBV140" s="5"/>
      <c r="MBW140" s="5"/>
      <c r="MBX140" s="5"/>
      <c r="MBY140" s="5"/>
      <c r="MBZ140" s="5"/>
      <c r="MCA140" s="5"/>
      <c r="MCB140" s="5"/>
      <c r="MCC140" s="5"/>
      <c r="MCD140" s="5"/>
      <c r="MCE140" s="5"/>
      <c r="MCF140" s="5"/>
      <c r="MCG140" s="5"/>
      <c r="MCH140" s="5"/>
      <c r="MCI140" s="5"/>
      <c r="MCJ140" s="5"/>
      <c r="MCK140" s="5"/>
      <c r="MCL140" s="5"/>
      <c r="MCM140" s="5"/>
      <c r="MCN140" s="5"/>
      <c r="MCO140" s="5"/>
      <c r="MCP140" s="5"/>
      <c r="MCQ140" s="5"/>
      <c r="MCR140" s="5"/>
      <c r="MCS140" s="5"/>
      <c r="MCT140" s="5"/>
      <c r="MCU140" s="5"/>
      <c r="MCV140" s="5"/>
      <c r="MCW140" s="5"/>
      <c r="MCX140" s="5"/>
      <c r="MCY140" s="5"/>
      <c r="MCZ140" s="5"/>
      <c r="MDA140" s="5"/>
      <c r="MDB140" s="5"/>
      <c r="MDC140" s="5"/>
      <c r="MDD140" s="5"/>
      <c r="MDE140" s="5"/>
      <c r="MDF140" s="5"/>
      <c r="MDG140" s="5"/>
      <c r="MDH140" s="5"/>
      <c r="MDI140" s="5"/>
      <c r="MDJ140" s="5"/>
      <c r="MDK140" s="5"/>
      <c r="MDL140" s="5"/>
      <c r="MDM140" s="5"/>
      <c r="MDN140" s="5"/>
      <c r="MDO140" s="5"/>
      <c r="MDP140" s="5"/>
      <c r="MDQ140" s="5"/>
      <c r="MDR140" s="5"/>
      <c r="MDS140" s="5"/>
      <c r="MDT140" s="5"/>
      <c r="MDU140" s="5"/>
      <c r="MDV140" s="5"/>
      <c r="MDW140" s="5"/>
      <c r="MDX140" s="5"/>
      <c r="MDY140" s="5"/>
      <c r="MDZ140" s="5"/>
      <c r="MEA140" s="5"/>
      <c r="MEB140" s="5"/>
      <c r="MEC140" s="5"/>
      <c r="MED140" s="5"/>
      <c r="MEE140" s="5"/>
      <c r="MEF140" s="5"/>
      <c r="MEG140" s="5"/>
      <c r="MEH140" s="5"/>
      <c r="MEI140" s="5"/>
      <c r="MEJ140" s="5"/>
      <c r="MEK140" s="5"/>
      <c r="MEL140" s="5"/>
      <c r="MEM140" s="5"/>
      <c r="MEN140" s="5"/>
      <c r="MEO140" s="5"/>
      <c r="MEP140" s="5"/>
      <c r="MEQ140" s="5"/>
      <c r="MER140" s="5"/>
      <c r="MES140" s="5"/>
      <c r="MET140" s="5"/>
      <c r="MEU140" s="5"/>
      <c r="MEV140" s="5"/>
      <c r="MEW140" s="5"/>
      <c r="MEX140" s="5"/>
      <c r="MEY140" s="5"/>
      <c r="MEZ140" s="5"/>
      <c r="MFA140" s="5"/>
      <c r="MFB140" s="5"/>
      <c r="MFC140" s="5"/>
      <c r="MFD140" s="5"/>
      <c r="MFE140" s="5"/>
      <c r="MFF140" s="5"/>
      <c r="MFG140" s="5"/>
      <c r="MFH140" s="5"/>
      <c r="MFI140" s="5"/>
      <c r="MFJ140" s="5"/>
      <c r="MFK140" s="5"/>
      <c r="MFL140" s="5"/>
      <c r="MFM140" s="5"/>
      <c r="MFN140" s="5"/>
      <c r="MFO140" s="5"/>
      <c r="MFP140" s="5"/>
      <c r="MFQ140" s="5"/>
      <c r="MFR140" s="5"/>
      <c r="MFS140" s="5"/>
      <c r="MFT140" s="5"/>
      <c r="MFU140" s="5"/>
      <c r="MFV140" s="5"/>
      <c r="MFW140" s="5"/>
      <c r="MFX140" s="5"/>
      <c r="MFY140" s="5"/>
      <c r="MFZ140" s="5"/>
      <c r="MGA140" s="5"/>
      <c r="MGB140" s="5"/>
      <c r="MGC140" s="5"/>
      <c r="MGD140" s="5"/>
      <c r="MGE140" s="5"/>
      <c r="MGF140" s="5"/>
      <c r="MGG140" s="5"/>
      <c r="MGH140" s="5"/>
      <c r="MGI140" s="5"/>
      <c r="MGJ140" s="5"/>
      <c r="MGK140" s="5"/>
      <c r="MGL140" s="5"/>
      <c r="MGM140" s="5"/>
      <c r="MGN140" s="5"/>
      <c r="MGO140" s="5"/>
      <c r="MGP140" s="5"/>
      <c r="MGQ140" s="5"/>
      <c r="MGR140" s="5"/>
      <c r="MGS140" s="5"/>
      <c r="MGT140" s="5"/>
      <c r="MGU140" s="5"/>
      <c r="MGV140" s="5"/>
      <c r="MGW140" s="5"/>
      <c r="MGX140" s="5"/>
      <c r="MGY140" s="5"/>
      <c r="MGZ140" s="5"/>
      <c r="MHA140" s="5"/>
      <c r="MHB140" s="5"/>
      <c r="MHC140" s="5"/>
      <c r="MHD140" s="5"/>
      <c r="MHE140" s="5"/>
      <c r="MHF140" s="5"/>
      <c r="MHG140" s="5"/>
      <c r="MHH140" s="5"/>
      <c r="MHI140" s="5"/>
      <c r="MHJ140" s="5"/>
      <c r="MHK140" s="5"/>
      <c r="MHL140" s="5"/>
      <c r="MHM140" s="5"/>
      <c r="MHN140" s="5"/>
      <c r="MHO140" s="5"/>
      <c r="MHP140" s="5"/>
      <c r="MHQ140" s="5"/>
      <c r="MHR140" s="5"/>
      <c r="MHS140" s="5"/>
      <c r="MHT140" s="5"/>
      <c r="MHU140" s="5"/>
      <c r="MHV140" s="5"/>
      <c r="MHW140" s="5"/>
      <c r="MHX140" s="5"/>
      <c r="MHY140" s="5"/>
      <c r="MHZ140" s="5"/>
      <c r="MIA140" s="5"/>
      <c r="MIB140" s="5"/>
      <c r="MIC140" s="5"/>
      <c r="MID140" s="5"/>
      <c r="MIE140" s="5"/>
      <c r="MIF140" s="5"/>
      <c r="MIG140" s="5"/>
      <c r="MIH140" s="5"/>
      <c r="MII140" s="5"/>
      <c r="MIJ140" s="5"/>
      <c r="MIK140" s="5"/>
      <c r="MIL140" s="5"/>
      <c r="MIM140" s="5"/>
      <c r="MIN140" s="5"/>
      <c r="MIO140" s="5"/>
      <c r="MIP140" s="5"/>
      <c r="MIQ140" s="5"/>
      <c r="MIR140" s="5"/>
      <c r="MIS140" s="5"/>
      <c r="MIT140" s="5"/>
      <c r="MIU140" s="5"/>
      <c r="MIV140" s="5"/>
      <c r="MIW140" s="5"/>
      <c r="MIX140" s="5"/>
      <c r="MIY140" s="5"/>
      <c r="MIZ140" s="5"/>
      <c r="MJA140" s="5"/>
      <c r="MJB140" s="5"/>
      <c r="MJC140" s="5"/>
      <c r="MJD140" s="5"/>
      <c r="MJE140" s="5"/>
      <c r="MJF140" s="5"/>
      <c r="MJG140" s="5"/>
      <c r="MJH140" s="5"/>
      <c r="MJI140" s="5"/>
      <c r="MJJ140" s="5"/>
      <c r="MJK140" s="5"/>
      <c r="MJL140" s="5"/>
      <c r="MJM140" s="5"/>
      <c r="MJN140" s="5"/>
      <c r="MJO140" s="5"/>
      <c r="MJP140" s="5"/>
      <c r="MJQ140" s="5"/>
      <c r="MJR140" s="5"/>
      <c r="MJS140" s="5"/>
      <c r="MJT140" s="5"/>
      <c r="MJU140" s="5"/>
      <c r="MJV140" s="5"/>
      <c r="MJW140" s="5"/>
      <c r="MJX140" s="5"/>
      <c r="MJY140" s="5"/>
      <c r="MJZ140" s="5"/>
      <c r="MKA140" s="5"/>
      <c r="MKB140" s="5"/>
      <c r="MKC140" s="5"/>
      <c r="MKD140" s="5"/>
      <c r="MKE140" s="5"/>
      <c r="MKF140" s="5"/>
      <c r="MKG140" s="5"/>
      <c r="MKH140" s="5"/>
      <c r="MKI140" s="5"/>
      <c r="MKJ140" s="5"/>
      <c r="MKK140" s="5"/>
      <c r="MKL140" s="5"/>
      <c r="MKM140" s="5"/>
      <c r="MKN140" s="5"/>
      <c r="MKO140" s="5"/>
      <c r="MKP140" s="5"/>
      <c r="MKQ140" s="5"/>
      <c r="MKR140" s="5"/>
      <c r="MKS140" s="5"/>
      <c r="MKT140" s="5"/>
      <c r="MKU140" s="5"/>
      <c r="MKV140" s="5"/>
      <c r="MKW140" s="5"/>
      <c r="MKX140" s="5"/>
      <c r="MKY140" s="5"/>
      <c r="MKZ140" s="5"/>
      <c r="MLA140" s="5"/>
      <c r="MLB140" s="5"/>
      <c r="MLC140" s="5"/>
      <c r="MLD140" s="5"/>
      <c r="MLE140" s="5"/>
      <c r="MLF140" s="5"/>
      <c r="MLG140" s="5"/>
      <c r="MLH140" s="5"/>
      <c r="MLI140" s="5"/>
      <c r="MLJ140" s="5"/>
      <c r="MLK140" s="5"/>
      <c r="MLL140" s="5"/>
      <c r="MLM140" s="5"/>
      <c r="MLN140" s="5"/>
      <c r="MLO140" s="5"/>
      <c r="MLP140" s="5"/>
      <c r="MLQ140" s="5"/>
      <c r="MLR140" s="5"/>
      <c r="MLS140" s="5"/>
      <c r="MLT140" s="5"/>
      <c r="MLU140" s="5"/>
      <c r="MLV140" s="5"/>
      <c r="MLW140" s="5"/>
      <c r="MLX140" s="5"/>
      <c r="MLY140" s="5"/>
      <c r="MLZ140" s="5"/>
      <c r="MMA140" s="5"/>
      <c r="MMB140" s="5"/>
      <c r="MMC140" s="5"/>
      <c r="MMD140" s="5"/>
      <c r="MME140" s="5"/>
      <c r="MMF140" s="5"/>
      <c r="MMG140" s="5"/>
      <c r="MMH140" s="5"/>
      <c r="MMI140" s="5"/>
      <c r="MMJ140" s="5"/>
      <c r="MMK140" s="5"/>
      <c r="MML140" s="5"/>
      <c r="MMM140" s="5"/>
      <c r="MMN140" s="5"/>
      <c r="MMO140" s="5"/>
      <c r="MMP140" s="5"/>
      <c r="MMQ140" s="5"/>
      <c r="MMR140" s="5"/>
      <c r="MMS140" s="5"/>
      <c r="MMT140" s="5"/>
      <c r="MMU140" s="5"/>
      <c r="MMV140" s="5"/>
      <c r="MMW140" s="5"/>
      <c r="MMX140" s="5"/>
      <c r="MMY140" s="5"/>
      <c r="MMZ140" s="5"/>
      <c r="MNA140" s="5"/>
      <c r="MNB140" s="5"/>
      <c r="MNC140" s="5"/>
      <c r="MND140" s="5"/>
      <c r="MNE140" s="5"/>
      <c r="MNF140" s="5"/>
      <c r="MNG140" s="5"/>
      <c r="MNH140" s="5"/>
      <c r="MNI140" s="5"/>
      <c r="MNJ140" s="5"/>
      <c r="MNK140" s="5"/>
      <c r="MNL140" s="5"/>
      <c r="MNM140" s="5"/>
      <c r="MNN140" s="5"/>
      <c r="MNO140" s="5"/>
      <c r="MNP140" s="5"/>
      <c r="MNQ140" s="5"/>
      <c r="MNR140" s="5"/>
      <c r="MNS140" s="5"/>
      <c r="MNT140" s="5"/>
      <c r="MNU140" s="5"/>
      <c r="MNV140" s="5"/>
      <c r="MNW140" s="5"/>
      <c r="MNX140" s="5"/>
      <c r="MNY140" s="5"/>
      <c r="MNZ140" s="5"/>
      <c r="MOA140" s="5"/>
      <c r="MOB140" s="5"/>
      <c r="MOC140" s="5"/>
      <c r="MOD140" s="5"/>
      <c r="MOE140" s="5"/>
      <c r="MOF140" s="5"/>
      <c r="MOG140" s="5"/>
      <c r="MOH140" s="5"/>
      <c r="MOI140" s="5"/>
      <c r="MOJ140" s="5"/>
      <c r="MOK140" s="5"/>
      <c r="MOL140" s="5"/>
      <c r="MOM140" s="5"/>
      <c r="MON140" s="5"/>
      <c r="MOO140" s="5"/>
      <c r="MOP140" s="5"/>
      <c r="MOQ140" s="5"/>
      <c r="MOR140" s="5"/>
      <c r="MOS140" s="5"/>
      <c r="MOT140" s="5"/>
      <c r="MOU140" s="5"/>
      <c r="MOV140" s="5"/>
      <c r="MOW140" s="5"/>
      <c r="MOX140" s="5"/>
      <c r="MOY140" s="5"/>
      <c r="MOZ140" s="5"/>
      <c r="MPA140" s="5"/>
      <c r="MPB140" s="5"/>
      <c r="MPC140" s="5"/>
      <c r="MPD140" s="5"/>
      <c r="MPE140" s="5"/>
      <c r="MPF140" s="5"/>
      <c r="MPG140" s="5"/>
      <c r="MPH140" s="5"/>
      <c r="MPI140" s="5"/>
      <c r="MPJ140" s="5"/>
      <c r="MPK140" s="5"/>
      <c r="MPL140" s="5"/>
      <c r="MPM140" s="5"/>
      <c r="MPN140" s="5"/>
      <c r="MPO140" s="5"/>
      <c r="MPP140" s="5"/>
      <c r="MPQ140" s="5"/>
      <c r="MPR140" s="5"/>
      <c r="MPS140" s="5"/>
      <c r="MPT140" s="5"/>
      <c r="MPU140" s="5"/>
      <c r="MPV140" s="5"/>
      <c r="MPW140" s="5"/>
      <c r="MPX140" s="5"/>
      <c r="MPY140" s="5"/>
      <c r="MPZ140" s="5"/>
      <c r="MQA140" s="5"/>
      <c r="MQB140" s="5"/>
      <c r="MQC140" s="5"/>
      <c r="MQD140" s="5"/>
      <c r="MQE140" s="5"/>
      <c r="MQF140" s="5"/>
      <c r="MQG140" s="5"/>
      <c r="MQH140" s="5"/>
      <c r="MQI140" s="5"/>
      <c r="MQJ140" s="5"/>
      <c r="MQK140" s="5"/>
      <c r="MQL140" s="5"/>
      <c r="MQM140" s="5"/>
      <c r="MQN140" s="5"/>
      <c r="MQO140" s="5"/>
      <c r="MQP140" s="5"/>
      <c r="MQQ140" s="5"/>
      <c r="MQR140" s="5"/>
      <c r="MQS140" s="5"/>
      <c r="MQT140" s="5"/>
      <c r="MQU140" s="5"/>
      <c r="MQV140" s="5"/>
      <c r="MQW140" s="5"/>
      <c r="MQX140" s="5"/>
      <c r="MQY140" s="5"/>
      <c r="MQZ140" s="5"/>
      <c r="MRA140" s="5"/>
      <c r="MRB140" s="5"/>
      <c r="MRC140" s="5"/>
      <c r="MRD140" s="5"/>
      <c r="MRE140" s="5"/>
      <c r="MRF140" s="5"/>
      <c r="MRG140" s="5"/>
      <c r="MRH140" s="5"/>
      <c r="MRI140" s="5"/>
      <c r="MRJ140" s="5"/>
      <c r="MRK140" s="5"/>
      <c r="MRL140" s="5"/>
      <c r="MRM140" s="5"/>
      <c r="MRN140" s="5"/>
      <c r="MRO140" s="5"/>
      <c r="MRP140" s="5"/>
      <c r="MRQ140" s="5"/>
      <c r="MRR140" s="5"/>
      <c r="MRS140" s="5"/>
      <c r="MRT140" s="5"/>
      <c r="MRU140" s="5"/>
      <c r="MRV140" s="5"/>
      <c r="MRW140" s="5"/>
      <c r="MRX140" s="5"/>
      <c r="MRY140" s="5"/>
      <c r="MRZ140" s="5"/>
      <c r="MSA140" s="5"/>
      <c r="MSB140" s="5"/>
      <c r="MSC140" s="5"/>
      <c r="MSD140" s="5"/>
      <c r="MSE140" s="5"/>
      <c r="MSF140" s="5"/>
      <c r="MSG140" s="5"/>
      <c r="MSH140" s="5"/>
      <c r="MSI140" s="5"/>
      <c r="MSJ140" s="5"/>
      <c r="MSK140" s="5"/>
      <c r="MSL140" s="5"/>
      <c r="MSM140" s="5"/>
      <c r="MSN140" s="5"/>
      <c r="MSO140" s="5"/>
      <c r="MSP140" s="5"/>
      <c r="MSQ140" s="5"/>
      <c r="MSR140" s="5"/>
      <c r="MSS140" s="5"/>
      <c r="MST140" s="5"/>
      <c r="MSU140" s="5"/>
      <c r="MSV140" s="5"/>
      <c r="MSW140" s="5"/>
      <c r="MSX140" s="5"/>
      <c r="MSY140" s="5"/>
      <c r="MSZ140" s="5"/>
      <c r="MTA140" s="5"/>
      <c r="MTB140" s="5"/>
      <c r="MTC140" s="5"/>
      <c r="MTD140" s="5"/>
      <c r="MTE140" s="5"/>
      <c r="MTF140" s="5"/>
      <c r="MTG140" s="5"/>
      <c r="MTH140" s="5"/>
      <c r="MTI140" s="5"/>
      <c r="MTJ140" s="5"/>
      <c r="MTK140" s="5"/>
      <c r="MTL140" s="5"/>
      <c r="MTM140" s="5"/>
      <c r="MTN140" s="5"/>
      <c r="MTO140" s="5"/>
      <c r="MTP140" s="5"/>
      <c r="MTQ140" s="5"/>
      <c r="MTR140" s="5"/>
      <c r="MTS140" s="5"/>
      <c r="MTT140" s="5"/>
      <c r="MTU140" s="5"/>
      <c r="MTV140" s="5"/>
      <c r="MTW140" s="5"/>
      <c r="MTX140" s="5"/>
      <c r="MTY140" s="5"/>
      <c r="MTZ140" s="5"/>
      <c r="MUA140" s="5"/>
      <c r="MUB140" s="5"/>
      <c r="MUC140" s="5"/>
      <c r="MUD140" s="5"/>
      <c r="MUE140" s="5"/>
      <c r="MUF140" s="5"/>
      <c r="MUG140" s="5"/>
      <c r="MUH140" s="5"/>
      <c r="MUI140" s="5"/>
      <c r="MUJ140" s="5"/>
      <c r="MUK140" s="5"/>
      <c r="MUL140" s="5"/>
      <c r="MUM140" s="5"/>
      <c r="MUN140" s="5"/>
      <c r="MUO140" s="5"/>
      <c r="MUP140" s="5"/>
      <c r="MUQ140" s="5"/>
      <c r="MUR140" s="5"/>
      <c r="MUS140" s="5"/>
      <c r="MUT140" s="5"/>
      <c r="MUU140" s="5"/>
      <c r="MUV140" s="5"/>
      <c r="MUW140" s="5"/>
      <c r="MUX140" s="5"/>
      <c r="MUY140" s="5"/>
      <c r="MUZ140" s="5"/>
      <c r="MVA140" s="5"/>
      <c r="MVB140" s="5"/>
      <c r="MVC140" s="5"/>
      <c r="MVD140" s="5"/>
      <c r="MVE140" s="5"/>
      <c r="MVF140" s="5"/>
      <c r="MVG140" s="5"/>
      <c r="MVH140" s="5"/>
      <c r="MVI140" s="5"/>
      <c r="MVJ140" s="5"/>
      <c r="MVK140" s="5"/>
      <c r="MVL140" s="5"/>
      <c r="MVM140" s="5"/>
      <c r="MVN140" s="5"/>
      <c r="MVO140" s="5"/>
      <c r="MVP140" s="5"/>
      <c r="MVQ140" s="5"/>
      <c r="MVR140" s="5"/>
      <c r="MVS140" s="5"/>
      <c r="MVT140" s="5"/>
      <c r="MVU140" s="5"/>
      <c r="MVV140" s="5"/>
      <c r="MVW140" s="5"/>
      <c r="MVX140" s="5"/>
      <c r="MVY140" s="5"/>
      <c r="MVZ140" s="5"/>
      <c r="MWA140" s="5"/>
      <c r="MWB140" s="5"/>
      <c r="MWC140" s="5"/>
      <c r="MWD140" s="5"/>
      <c r="MWE140" s="5"/>
      <c r="MWF140" s="5"/>
      <c r="MWG140" s="5"/>
      <c r="MWH140" s="5"/>
      <c r="MWI140" s="5"/>
      <c r="MWJ140" s="5"/>
      <c r="MWK140" s="5"/>
      <c r="MWL140" s="5"/>
      <c r="MWM140" s="5"/>
      <c r="MWN140" s="5"/>
      <c r="MWO140" s="5"/>
      <c r="MWP140" s="5"/>
      <c r="MWQ140" s="5"/>
      <c r="MWR140" s="5"/>
      <c r="MWS140" s="5"/>
      <c r="MWT140" s="5"/>
      <c r="MWU140" s="5"/>
      <c r="MWV140" s="5"/>
      <c r="MWW140" s="5"/>
      <c r="MWX140" s="5"/>
      <c r="MWY140" s="5"/>
      <c r="MWZ140" s="5"/>
      <c r="MXA140" s="5"/>
      <c r="MXB140" s="5"/>
      <c r="MXC140" s="5"/>
      <c r="MXD140" s="5"/>
      <c r="MXE140" s="5"/>
      <c r="MXF140" s="5"/>
      <c r="MXG140" s="5"/>
      <c r="MXH140" s="5"/>
      <c r="MXI140" s="5"/>
      <c r="MXJ140" s="5"/>
      <c r="MXK140" s="5"/>
      <c r="MXL140" s="5"/>
      <c r="MXM140" s="5"/>
      <c r="MXN140" s="5"/>
      <c r="MXO140" s="5"/>
      <c r="MXP140" s="5"/>
      <c r="MXQ140" s="5"/>
      <c r="MXR140" s="5"/>
      <c r="MXS140" s="5"/>
      <c r="MXT140" s="5"/>
      <c r="MXU140" s="5"/>
      <c r="MXV140" s="5"/>
      <c r="MXW140" s="5"/>
      <c r="MXX140" s="5"/>
      <c r="MXY140" s="5"/>
      <c r="MXZ140" s="5"/>
      <c r="MYA140" s="5"/>
      <c r="MYB140" s="5"/>
      <c r="MYC140" s="5"/>
      <c r="MYD140" s="5"/>
      <c r="MYE140" s="5"/>
      <c r="MYF140" s="5"/>
      <c r="MYG140" s="5"/>
      <c r="MYH140" s="5"/>
      <c r="MYI140" s="5"/>
      <c r="MYJ140" s="5"/>
      <c r="MYK140" s="5"/>
      <c r="MYL140" s="5"/>
      <c r="MYM140" s="5"/>
      <c r="MYN140" s="5"/>
      <c r="MYO140" s="5"/>
      <c r="MYP140" s="5"/>
      <c r="MYQ140" s="5"/>
      <c r="MYR140" s="5"/>
      <c r="MYS140" s="5"/>
      <c r="MYT140" s="5"/>
      <c r="MYU140" s="5"/>
      <c r="MYV140" s="5"/>
      <c r="MYW140" s="5"/>
      <c r="MYX140" s="5"/>
      <c r="MYY140" s="5"/>
      <c r="MYZ140" s="5"/>
      <c r="MZA140" s="5"/>
      <c r="MZB140" s="5"/>
      <c r="MZC140" s="5"/>
      <c r="MZD140" s="5"/>
      <c r="MZE140" s="5"/>
      <c r="MZF140" s="5"/>
      <c r="MZG140" s="5"/>
      <c r="MZH140" s="5"/>
      <c r="MZI140" s="5"/>
      <c r="MZJ140" s="5"/>
      <c r="MZK140" s="5"/>
      <c r="MZL140" s="5"/>
      <c r="MZM140" s="5"/>
      <c r="MZN140" s="5"/>
      <c r="MZO140" s="5"/>
      <c r="MZP140" s="5"/>
      <c r="MZQ140" s="5"/>
      <c r="MZR140" s="5"/>
      <c r="MZS140" s="5"/>
      <c r="MZT140" s="5"/>
      <c r="MZU140" s="5"/>
      <c r="MZV140" s="5"/>
      <c r="MZW140" s="5"/>
      <c r="MZX140" s="5"/>
      <c r="MZY140" s="5"/>
      <c r="MZZ140" s="5"/>
      <c r="NAA140" s="5"/>
      <c r="NAB140" s="5"/>
      <c r="NAC140" s="5"/>
      <c r="NAD140" s="5"/>
      <c r="NAE140" s="5"/>
      <c r="NAF140" s="5"/>
      <c r="NAG140" s="5"/>
      <c r="NAH140" s="5"/>
      <c r="NAI140" s="5"/>
      <c r="NAJ140" s="5"/>
      <c r="NAK140" s="5"/>
      <c r="NAL140" s="5"/>
      <c r="NAM140" s="5"/>
      <c r="NAN140" s="5"/>
      <c r="NAO140" s="5"/>
      <c r="NAP140" s="5"/>
      <c r="NAQ140" s="5"/>
      <c r="NAR140" s="5"/>
      <c r="NAS140" s="5"/>
      <c r="NAT140" s="5"/>
      <c r="NAU140" s="5"/>
      <c r="NAV140" s="5"/>
      <c r="NAW140" s="5"/>
      <c r="NAX140" s="5"/>
      <c r="NAY140" s="5"/>
      <c r="NAZ140" s="5"/>
      <c r="NBA140" s="5"/>
      <c r="NBB140" s="5"/>
      <c r="NBC140" s="5"/>
      <c r="NBD140" s="5"/>
      <c r="NBE140" s="5"/>
      <c r="NBF140" s="5"/>
      <c r="NBG140" s="5"/>
      <c r="NBH140" s="5"/>
      <c r="NBI140" s="5"/>
      <c r="NBJ140" s="5"/>
      <c r="NBK140" s="5"/>
      <c r="NBL140" s="5"/>
      <c r="NBM140" s="5"/>
      <c r="NBN140" s="5"/>
      <c r="NBO140" s="5"/>
      <c r="NBP140" s="5"/>
      <c r="NBQ140" s="5"/>
      <c r="NBR140" s="5"/>
      <c r="NBS140" s="5"/>
      <c r="NBT140" s="5"/>
      <c r="NBU140" s="5"/>
      <c r="NBV140" s="5"/>
      <c r="NBW140" s="5"/>
      <c r="NBX140" s="5"/>
      <c r="NBY140" s="5"/>
      <c r="NBZ140" s="5"/>
      <c r="NCA140" s="5"/>
      <c r="NCB140" s="5"/>
      <c r="NCC140" s="5"/>
      <c r="NCD140" s="5"/>
      <c r="NCE140" s="5"/>
      <c r="NCF140" s="5"/>
      <c r="NCG140" s="5"/>
      <c r="NCH140" s="5"/>
      <c r="NCI140" s="5"/>
      <c r="NCJ140" s="5"/>
      <c r="NCK140" s="5"/>
      <c r="NCL140" s="5"/>
      <c r="NCM140" s="5"/>
      <c r="NCN140" s="5"/>
      <c r="NCO140" s="5"/>
      <c r="NCP140" s="5"/>
      <c r="NCQ140" s="5"/>
      <c r="NCR140" s="5"/>
      <c r="NCS140" s="5"/>
      <c r="NCT140" s="5"/>
      <c r="NCU140" s="5"/>
      <c r="NCV140" s="5"/>
      <c r="NCW140" s="5"/>
      <c r="NCX140" s="5"/>
      <c r="NCY140" s="5"/>
      <c r="NCZ140" s="5"/>
      <c r="NDA140" s="5"/>
      <c r="NDB140" s="5"/>
      <c r="NDC140" s="5"/>
      <c r="NDD140" s="5"/>
      <c r="NDE140" s="5"/>
      <c r="NDF140" s="5"/>
      <c r="NDG140" s="5"/>
      <c r="NDH140" s="5"/>
      <c r="NDI140" s="5"/>
      <c r="NDJ140" s="5"/>
      <c r="NDK140" s="5"/>
      <c r="NDL140" s="5"/>
      <c r="NDM140" s="5"/>
      <c r="NDN140" s="5"/>
      <c r="NDO140" s="5"/>
      <c r="NDP140" s="5"/>
      <c r="NDQ140" s="5"/>
      <c r="NDR140" s="5"/>
      <c r="NDS140" s="5"/>
      <c r="NDT140" s="5"/>
      <c r="NDU140" s="5"/>
      <c r="NDV140" s="5"/>
      <c r="NDW140" s="5"/>
      <c r="NDX140" s="5"/>
      <c r="NDY140" s="5"/>
      <c r="NDZ140" s="5"/>
      <c r="NEA140" s="5"/>
      <c r="NEB140" s="5"/>
      <c r="NEC140" s="5"/>
      <c r="NED140" s="5"/>
      <c r="NEE140" s="5"/>
      <c r="NEF140" s="5"/>
      <c r="NEG140" s="5"/>
      <c r="NEH140" s="5"/>
      <c r="NEI140" s="5"/>
      <c r="NEJ140" s="5"/>
      <c r="NEK140" s="5"/>
      <c r="NEL140" s="5"/>
      <c r="NEM140" s="5"/>
      <c r="NEN140" s="5"/>
      <c r="NEO140" s="5"/>
      <c r="NEP140" s="5"/>
      <c r="NEQ140" s="5"/>
      <c r="NER140" s="5"/>
      <c r="NES140" s="5"/>
      <c r="NET140" s="5"/>
      <c r="NEU140" s="5"/>
      <c r="NEV140" s="5"/>
      <c r="NEW140" s="5"/>
      <c r="NEX140" s="5"/>
      <c r="NEY140" s="5"/>
      <c r="NEZ140" s="5"/>
      <c r="NFA140" s="5"/>
      <c r="NFB140" s="5"/>
      <c r="NFC140" s="5"/>
      <c r="NFD140" s="5"/>
      <c r="NFE140" s="5"/>
      <c r="NFF140" s="5"/>
      <c r="NFG140" s="5"/>
      <c r="NFH140" s="5"/>
      <c r="NFI140" s="5"/>
      <c r="NFJ140" s="5"/>
      <c r="NFK140" s="5"/>
      <c r="NFL140" s="5"/>
      <c r="NFM140" s="5"/>
      <c r="NFN140" s="5"/>
      <c r="NFO140" s="5"/>
      <c r="NFP140" s="5"/>
      <c r="NFQ140" s="5"/>
      <c r="NFR140" s="5"/>
      <c r="NFS140" s="5"/>
      <c r="NFT140" s="5"/>
      <c r="NFU140" s="5"/>
      <c r="NFV140" s="5"/>
      <c r="NFW140" s="5"/>
      <c r="NFX140" s="5"/>
      <c r="NFY140" s="5"/>
      <c r="NFZ140" s="5"/>
      <c r="NGA140" s="5"/>
      <c r="NGB140" s="5"/>
      <c r="NGC140" s="5"/>
      <c r="NGD140" s="5"/>
      <c r="NGE140" s="5"/>
      <c r="NGF140" s="5"/>
      <c r="NGG140" s="5"/>
      <c r="NGH140" s="5"/>
      <c r="NGI140" s="5"/>
      <c r="NGJ140" s="5"/>
      <c r="NGK140" s="5"/>
      <c r="NGL140" s="5"/>
      <c r="NGM140" s="5"/>
      <c r="NGN140" s="5"/>
      <c r="NGO140" s="5"/>
      <c r="NGP140" s="5"/>
      <c r="NGQ140" s="5"/>
      <c r="NGR140" s="5"/>
      <c r="NGS140" s="5"/>
      <c r="NGT140" s="5"/>
      <c r="NGU140" s="5"/>
      <c r="NGV140" s="5"/>
      <c r="NGW140" s="5"/>
      <c r="NGX140" s="5"/>
      <c r="NGY140" s="5"/>
      <c r="NGZ140" s="5"/>
      <c r="NHA140" s="5"/>
      <c r="NHB140" s="5"/>
      <c r="NHC140" s="5"/>
      <c r="NHD140" s="5"/>
      <c r="NHE140" s="5"/>
      <c r="NHF140" s="5"/>
      <c r="NHG140" s="5"/>
      <c r="NHH140" s="5"/>
      <c r="NHI140" s="5"/>
      <c r="NHJ140" s="5"/>
      <c r="NHK140" s="5"/>
      <c r="NHL140" s="5"/>
      <c r="NHM140" s="5"/>
      <c r="NHN140" s="5"/>
      <c r="NHO140" s="5"/>
      <c r="NHP140" s="5"/>
      <c r="NHQ140" s="5"/>
      <c r="NHR140" s="5"/>
      <c r="NHS140" s="5"/>
      <c r="NHT140" s="5"/>
      <c r="NHU140" s="5"/>
      <c r="NHV140" s="5"/>
      <c r="NHW140" s="5"/>
      <c r="NHX140" s="5"/>
      <c r="NHY140" s="5"/>
      <c r="NHZ140" s="5"/>
      <c r="NIA140" s="5"/>
      <c r="NIB140" s="5"/>
      <c r="NIC140" s="5"/>
      <c r="NID140" s="5"/>
      <c r="NIE140" s="5"/>
      <c r="NIF140" s="5"/>
      <c r="NIG140" s="5"/>
      <c r="NIH140" s="5"/>
      <c r="NII140" s="5"/>
      <c r="NIJ140" s="5"/>
      <c r="NIK140" s="5"/>
      <c r="NIL140" s="5"/>
      <c r="NIM140" s="5"/>
      <c r="NIN140" s="5"/>
      <c r="NIO140" s="5"/>
      <c r="NIP140" s="5"/>
      <c r="NIQ140" s="5"/>
      <c r="NIR140" s="5"/>
      <c r="NIS140" s="5"/>
      <c r="NIT140" s="5"/>
      <c r="NIU140" s="5"/>
      <c r="NIV140" s="5"/>
      <c r="NIW140" s="5"/>
      <c r="NIX140" s="5"/>
      <c r="NIY140" s="5"/>
      <c r="NIZ140" s="5"/>
      <c r="NJA140" s="5"/>
      <c r="NJB140" s="5"/>
      <c r="NJC140" s="5"/>
      <c r="NJD140" s="5"/>
      <c r="NJE140" s="5"/>
      <c r="NJF140" s="5"/>
      <c r="NJG140" s="5"/>
      <c r="NJH140" s="5"/>
      <c r="NJI140" s="5"/>
      <c r="NJJ140" s="5"/>
      <c r="NJK140" s="5"/>
      <c r="NJL140" s="5"/>
      <c r="NJM140" s="5"/>
      <c r="NJN140" s="5"/>
      <c r="NJO140" s="5"/>
      <c r="NJP140" s="5"/>
      <c r="NJQ140" s="5"/>
      <c r="NJR140" s="5"/>
      <c r="NJS140" s="5"/>
      <c r="NJT140" s="5"/>
      <c r="NJU140" s="5"/>
      <c r="NJV140" s="5"/>
      <c r="NJW140" s="5"/>
      <c r="NJX140" s="5"/>
      <c r="NJY140" s="5"/>
      <c r="NJZ140" s="5"/>
      <c r="NKA140" s="5"/>
      <c r="NKB140" s="5"/>
      <c r="NKC140" s="5"/>
      <c r="NKD140" s="5"/>
      <c r="NKE140" s="5"/>
      <c r="NKF140" s="5"/>
      <c r="NKG140" s="5"/>
      <c r="NKH140" s="5"/>
      <c r="NKI140" s="5"/>
      <c r="NKJ140" s="5"/>
      <c r="NKK140" s="5"/>
      <c r="NKL140" s="5"/>
      <c r="NKM140" s="5"/>
      <c r="NKN140" s="5"/>
      <c r="NKO140" s="5"/>
      <c r="NKP140" s="5"/>
      <c r="NKQ140" s="5"/>
      <c r="NKR140" s="5"/>
      <c r="NKS140" s="5"/>
      <c r="NKT140" s="5"/>
      <c r="NKU140" s="5"/>
      <c r="NKV140" s="5"/>
      <c r="NKW140" s="5"/>
      <c r="NKX140" s="5"/>
      <c r="NKY140" s="5"/>
      <c r="NKZ140" s="5"/>
      <c r="NLA140" s="5"/>
      <c r="NLB140" s="5"/>
      <c r="NLC140" s="5"/>
      <c r="NLD140" s="5"/>
      <c r="NLE140" s="5"/>
      <c r="NLF140" s="5"/>
      <c r="NLG140" s="5"/>
      <c r="NLH140" s="5"/>
      <c r="NLI140" s="5"/>
      <c r="NLJ140" s="5"/>
      <c r="NLK140" s="5"/>
      <c r="NLL140" s="5"/>
      <c r="NLM140" s="5"/>
      <c r="NLN140" s="5"/>
      <c r="NLO140" s="5"/>
      <c r="NLP140" s="5"/>
      <c r="NLQ140" s="5"/>
      <c r="NLR140" s="5"/>
      <c r="NLS140" s="5"/>
      <c r="NLT140" s="5"/>
      <c r="NLU140" s="5"/>
      <c r="NLV140" s="5"/>
      <c r="NLW140" s="5"/>
      <c r="NLX140" s="5"/>
      <c r="NLY140" s="5"/>
      <c r="NLZ140" s="5"/>
      <c r="NMA140" s="5"/>
      <c r="NMB140" s="5"/>
      <c r="NMC140" s="5"/>
      <c r="NMD140" s="5"/>
      <c r="NME140" s="5"/>
      <c r="NMF140" s="5"/>
      <c r="NMG140" s="5"/>
      <c r="NMH140" s="5"/>
      <c r="NMI140" s="5"/>
      <c r="NMJ140" s="5"/>
      <c r="NMK140" s="5"/>
      <c r="NML140" s="5"/>
      <c r="NMM140" s="5"/>
      <c r="NMN140" s="5"/>
      <c r="NMO140" s="5"/>
      <c r="NMP140" s="5"/>
      <c r="NMQ140" s="5"/>
      <c r="NMR140" s="5"/>
      <c r="NMS140" s="5"/>
      <c r="NMT140" s="5"/>
      <c r="NMU140" s="5"/>
      <c r="NMV140" s="5"/>
      <c r="NMW140" s="5"/>
      <c r="NMX140" s="5"/>
      <c r="NMY140" s="5"/>
      <c r="NMZ140" s="5"/>
      <c r="NNA140" s="5"/>
      <c r="NNB140" s="5"/>
      <c r="NNC140" s="5"/>
      <c r="NND140" s="5"/>
      <c r="NNE140" s="5"/>
      <c r="NNF140" s="5"/>
      <c r="NNG140" s="5"/>
      <c r="NNH140" s="5"/>
      <c r="NNI140" s="5"/>
      <c r="NNJ140" s="5"/>
      <c r="NNK140" s="5"/>
      <c r="NNL140" s="5"/>
      <c r="NNM140" s="5"/>
      <c r="NNN140" s="5"/>
      <c r="NNO140" s="5"/>
      <c r="NNP140" s="5"/>
      <c r="NNQ140" s="5"/>
      <c r="NNR140" s="5"/>
      <c r="NNS140" s="5"/>
      <c r="NNT140" s="5"/>
      <c r="NNU140" s="5"/>
      <c r="NNV140" s="5"/>
      <c r="NNW140" s="5"/>
      <c r="NNX140" s="5"/>
      <c r="NNY140" s="5"/>
      <c r="NNZ140" s="5"/>
      <c r="NOA140" s="5"/>
      <c r="NOB140" s="5"/>
      <c r="NOC140" s="5"/>
      <c r="NOD140" s="5"/>
      <c r="NOE140" s="5"/>
      <c r="NOF140" s="5"/>
      <c r="NOG140" s="5"/>
      <c r="NOH140" s="5"/>
      <c r="NOI140" s="5"/>
      <c r="NOJ140" s="5"/>
      <c r="NOK140" s="5"/>
      <c r="NOL140" s="5"/>
      <c r="NOM140" s="5"/>
      <c r="NON140" s="5"/>
      <c r="NOO140" s="5"/>
      <c r="NOP140" s="5"/>
      <c r="NOQ140" s="5"/>
      <c r="NOR140" s="5"/>
      <c r="NOS140" s="5"/>
      <c r="NOT140" s="5"/>
      <c r="NOU140" s="5"/>
      <c r="NOV140" s="5"/>
      <c r="NOW140" s="5"/>
      <c r="NOX140" s="5"/>
      <c r="NOY140" s="5"/>
      <c r="NOZ140" s="5"/>
      <c r="NPA140" s="5"/>
      <c r="NPB140" s="5"/>
      <c r="NPC140" s="5"/>
      <c r="NPD140" s="5"/>
      <c r="NPE140" s="5"/>
      <c r="NPF140" s="5"/>
      <c r="NPG140" s="5"/>
      <c r="NPH140" s="5"/>
      <c r="NPI140" s="5"/>
      <c r="NPJ140" s="5"/>
      <c r="NPK140" s="5"/>
      <c r="NPL140" s="5"/>
      <c r="NPM140" s="5"/>
      <c r="NPN140" s="5"/>
      <c r="NPO140" s="5"/>
      <c r="NPP140" s="5"/>
      <c r="NPQ140" s="5"/>
      <c r="NPR140" s="5"/>
      <c r="NPS140" s="5"/>
      <c r="NPT140" s="5"/>
      <c r="NPU140" s="5"/>
      <c r="NPV140" s="5"/>
      <c r="NPW140" s="5"/>
      <c r="NPX140" s="5"/>
      <c r="NPY140" s="5"/>
      <c r="NPZ140" s="5"/>
      <c r="NQA140" s="5"/>
      <c r="NQB140" s="5"/>
      <c r="NQC140" s="5"/>
      <c r="NQD140" s="5"/>
      <c r="NQE140" s="5"/>
      <c r="NQF140" s="5"/>
      <c r="NQG140" s="5"/>
      <c r="NQH140" s="5"/>
      <c r="NQI140" s="5"/>
      <c r="NQJ140" s="5"/>
      <c r="NQK140" s="5"/>
      <c r="NQL140" s="5"/>
      <c r="NQM140" s="5"/>
      <c r="NQN140" s="5"/>
      <c r="NQO140" s="5"/>
      <c r="NQP140" s="5"/>
      <c r="NQQ140" s="5"/>
      <c r="NQR140" s="5"/>
      <c r="NQS140" s="5"/>
      <c r="NQT140" s="5"/>
      <c r="NQU140" s="5"/>
      <c r="NQV140" s="5"/>
      <c r="NQW140" s="5"/>
      <c r="NQX140" s="5"/>
      <c r="NQY140" s="5"/>
      <c r="NQZ140" s="5"/>
      <c r="NRA140" s="5"/>
      <c r="NRB140" s="5"/>
      <c r="NRC140" s="5"/>
      <c r="NRD140" s="5"/>
      <c r="NRE140" s="5"/>
      <c r="NRF140" s="5"/>
      <c r="NRG140" s="5"/>
      <c r="NRH140" s="5"/>
      <c r="NRI140" s="5"/>
      <c r="NRJ140" s="5"/>
      <c r="NRK140" s="5"/>
      <c r="NRL140" s="5"/>
      <c r="NRM140" s="5"/>
      <c r="NRN140" s="5"/>
      <c r="NRO140" s="5"/>
      <c r="NRP140" s="5"/>
      <c r="NRQ140" s="5"/>
      <c r="NRR140" s="5"/>
      <c r="NRS140" s="5"/>
      <c r="NRT140" s="5"/>
      <c r="NRU140" s="5"/>
      <c r="NRV140" s="5"/>
      <c r="NRW140" s="5"/>
      <c r="NRX140" s="5"/>
      <c r="NRY140" s="5"/>
      <c r="NRZ140" s="5"/>
      <c r="NSA140" s="5"/>
      <c r="NSB140" s="5"/>
      <c r="NSC140" s="5"/>
      <c r="NSD140" s="5"/>
      <c r="NSE140" s="5"/>
      <c r="NSF140" s="5"/>
      <c r="NSG140" s="5"/>
      <c r="NSH140" s="5"/>
      <c r="NSI140" s="5"/>
      <c r="NSJ140" s="5"/>
      <c r="NSK140" s="5"/>
      <c r="NSL140" s="5"/>
      <c r="NSM140" s="5"/>
      <c r="NSN140" s="5"/>
      <c r="NSO140" s="5"/>
      <c r="NSP140" s="5"/>
      <c r="NSQ140" s="5"/>
      <c r="NSR140" s="5"/>
      <c r="NSS140" s="5"/>
      <c r="NST140" s="5"/>
      <c r="NSU140" s="5"/>
      <c r="NSV140" s="5"/>
      <c r="NSW140" s="5"/>
      <c r="NSX140" s="5"/>
      <c r="NSY140" s="5"/>
      <c r="NSZ140" s="5"/>
      <c r="NTA140" s="5"/>
      <c r="NTB140" s="5"/>
      <c r="NTC140" s="5"/>
      <c r="NTD140" s="5"/>
      <c r="NTE140" s="5"/>
      <c r="NTF140" s="5"/>
      <c r="NTG140" s="5"/>
      <c r="NTH140" s="5"/>
      <c r="NTI140" s="5"/>
      <c r="NTJ140" s="5"/>
      <c r="NTK140" s="5"/>
      <c r="NTL140" s="5"/>
      <c r="NTM140" s="5"/>
      <c r="NTN140" s="5"/>
      <c r="NTO140" s="5"/>
      <c r="NTP140" s="5"/>
      <c r="NTQ140" s="5"/>
      <c r="NTR140" s="5"/>
      <c r="NTS140" s="5"/>
      <c r="NTT140" s="5"/>
      <c r="NTU140" s="5"/>
      <c r="NTV140" s="5"/>
      <c r="NTW140" s="5"/>
      <c r="NTX140" s="5"/>
      <c r="NTY140" s="5"/>
      <c r="NTZ140" s="5"/>
      <c r="NUA140" s="5"/>
      <c r="NUB140" s="5"/>
      <c r="NUC140" s="5"/>
      <c r="NUD140" s="5"/>
      <c r="NUE140" s="5"/>
      <c r="NUF140" s="5"/>
      <c r="NUG140" s="5"/>
      <c r="NUH140" s="5"/>
      <c r="NUI140" s="5"/>
      <c r="NUJ140" s="5"/>
      <c r="NUK140" s="5"/>
      <c r="NUL140" s="5"/>
      <c r="NUM140" s="5"/>
      <c r="NUN140" s="5"/>
      <c r="NUO140" s="5"/>
      <c r="NUP140" s="5"/>
      <c r="NUQ140" s="5"/>
      <c r="NUR140" s="5"/>
      <c r="NUS140" s="5"/>
      <c r="NUT140" s="5"/>
      <c r="NUU140" s="5"/>
      <c r="NUV140" s="5"/>
      <c r="NUW140" s="5"/>
      <c r="NUX140" s="5"/>
      <c r="NUY140" s="5"/>
      <c r="NUZ140" s="5"/>
      <c r="NVA140" s="5"/>
      <c r="NVB140" s="5"/>
      <c r="NVC140" s="5"/>
      <c r="NVD140" s="5"/>
      <c r="NVE140" s="5"/>
      <c r="NVF140" s="5"/>
      <c r="NVG140" s="5"/>
      <c r="NVH140" s="5"/>
      <c r="NVI140" s="5"/>
      <c r="NVJ140" s="5"/>
      <c r="NVK140" s="5"/>
      <c r="NVL140" s="5"/>
      <c r="NVM140" s="5"/>
      <c r="NVN140" s="5"/>
      <c r="NVO140" s="5"/>
      <c r="NVP140" s="5"/>
      <c r="NVQ140" s="5"/>
      <c r="NVR140" s="5"/>
      <c r="NVS140" s="5"/>
      <c r="NVT140" s="5"/>
      <c r="NVU140" s="5"/>
      <c r="NVV140" s="5"/>
      <c r="NVW140" s="5"/>
      <c r="NVX140" s="5"/>
      <c r="NVY140" s="5"/>
      <c r="NVZ140" s="5"/>
      <c r="NWA140" s="5"/>
      <c r="NWB140" s="5"/>
      <c r="NWC140" s="5"/>
      <c r="NWD140" s="5"/>
      <c r="NWE140" s="5"/>
      <c r="NWF140" s="5"/>
      <c r="NWG140" s="5"/>
      <c r="NWH140" s="5"/>
      <c r="NWI140" s="5"/>
      <c r="NWJ140" s="5"/>
      <c r="NWK140" s="5"/>
      <c r="NWL140" s="5"/>
      <c r="NWM140" s="5"/>
      <c r="NWN140" s="5"/>
      <c r="NWO140" s="5"/>
      <c r="NWP140" s="5"/>
      <c r="NWQ140" s="5"/>
      <c r="NWR140" s="5"/>
      <c r="NWS140" s="5"/>
      <c r="NWT140" s="5"/>
      <c r="NWU140" s="5"/>
      <c r="NWV140" s="5"/>
      <c r="NWW140" s="5"/>
      <c r="NWX140" s="5"/>
      <c r="NWY140" s="5"/>
      <c r="NWZ140" s="5"/>
      <c r="NXA140" s="5"/>
      <c r="NXB140" s="5"/>
      <c r="NXC140" s="5"/>
      <c r="NXD140" s="5"/>
      <c r="NXE140" s="5"/>
      <c r="NXF140" s="5"/>
      <c r="NXG140" s="5"/>
      <c r="NXH140" s="5"/>
      <c r="NXI140" s="5"/>
      <c r="NXJ140" s="5"/>
      <c r="NXK140" s="5"/>
      <c r="NXL140" s="5"/>
      <c r="NXM140" s="5"/>
      <c r="NXN140" s="5"/>
      <c r="NXO140" s="5"/>
      <c r="NXP140" s="5"/>
      <c r="NXQ140" s="5"/>
      <c r="NXR140" s="5"/>
      <c r="NXS140" s="5"/>
      <c r="NXT140" s="5"/>
      <c r="NXU140" s="5"/>
      <c r="NXV140" s="5"/>
      <c r="NXW140" s="5"/>
      <c r="NXX140" s="5"/>
      <c r="NXY140" s="5"/>
      <c r="NXZ140" s="5"/>
      <c r="NYA140" s="5"/>
      <c r="NYB140" s="5"/>
      <c r="NYC140" s="5"/>
      <c r="NYD140" s="5"/>
      <c r="NYE140" s="5"/>
      <c r="NYF140" s="5"/>
      <c r="NYG140" s="5"/>
      <c r="NYH140" s="5"/>
      <c r="NYI140" s="5"/>
      <c r="NYJ140" s="5"/>
      <c r="NYK140" s="5"/>
      <c r="NYL140" s="5"/>
      <c r="NYM140" s="5"/>
      <c r="NYN140" s="5"/>
      <c r="NYO140" s="5"/>
      <c r="NYP140" s="5"/>
      <c r="NYQ140" s="5"/>
      <c r="NYR140" s="5"/>
      <c r="NYS140" s="5"/>
      <c r="NYT140" s="5"/>
      <c r="NYU140" s="5"/>
      <c r="NYV140" s="5"/>
      <c r="NYW140" s="5"/>
      <c r="NYX140" s="5"/>
      <c r="NYY140" s="5"/>
      <c r="NYZ140" s="5"/>
      <c r="NZA140" s="5"/>
      <c r="NZB140" s="5"/>
      <c r="NZC140" s="5"/>
      <c r="NZD140" s="5"/>
      <c r="NZE140" s="5"/>
      <c r="NZF140" s="5"/>
      <c r="NZG140" s="5"/>
      <c r="NZH140" s="5"/>
      <c r="NZI140" s="5"/>
      <c r="NZJ140" s="5"/>
      <c r="NZK140" s="5"/>
      <c r="NZL140" s="5"/>
      <c r="NZM140" s="5"/>
      <c r="NZN140" s="5"/>
      <c r="NZO140" s="5"/>
      <c r="NZP140" s="5"/>
      <c r="NZQ140" s="5"/>
      <c r="NZR140" s="5"/>
      <c r="NZS140" s="5"/>
      <c r="NZT140" s="5"/>
      <c r="NZU140" s="5"/>
      <c r="NZV140" s="5"/>
      <c r="NZW140" s="5"/>
      <c r="NZX140" s="5"/>
      <c r="NZY140" s="5"/>
      <c r="NZZ140" s="5"/>
      <c r="OAA140" s="5"/>
      <c r="OAB140" s="5"/>
      <c r="OAC140" s="5"/>
      <c r="OAD140" s="5"/>
      <c r="OAE140" s="5"/>
      <c r="OAF140" s="5"/>
      <c r="OAG140" s="5"/>
      <c r="OAH140" s="5"/>
      <c r="OAI140" s="5"/>
      <c r="OAJ140" s="5"/>
      <c r="OAK140" s="5"/>
      <c r="OAL140" s="5"/>
      <c r="OAM140" s="5"/>
      <c r="OAN140" s="5"/>
      <c r="OAO140" s="5"/>
      <c r="OAP140" s="5"/>
      <c r="OAQ140" s="5"/>
      <c r="OAR140" s="5"/>
      <c r="OAS140" s="5"/>
      <c r="OAT140" s="5"/>
      <c r="OAU140" s="5"/>
      <c r="OAV140" s="5"/>
      <c r="OAW140" s="5"/>
      <c r="OAX140" s="5"/>
      <c r="OAY140" s="5"/>
      <c r="OAZ140" s="5"/>
      <c r="OBA140" s="5"/>
      <c r="OBB140" s="5"/>
      <c r="OBC140" s="5"/>
      <c r="OBD140" s="5"/>
      <c r="OBE140" s="5"/>
      <c r="OBF140" s="5"/>
      <c r="OBG140" s="5"/>
      <c r="OBH140" s="5"/>
      <c r="OBI140" s="5"/>
      <c r="OBJ140" s="5"/>
      <c r="OBK140" s="5"/>
      <c r="OBL140" s="5"/>
      <c r="OBM140" s="5"/>
      <c r="OBN140" s="5"/>
      <c r="OBO140" s="5"/>
      <c r="OBP140" s="5"/>
      <c r="OBQ140" s="5"/>
      <c r="OBR140" s="5"/>
      <c r="OBS140" s="5"/>
      <c r="OBT140" s="5"/>
      <c r="OBU140" s="5"/>
      <c r="OBV140" s="5"/>
      <c r="OBW140" s="5"/>
      <c r="OBX140" s="5"/>
      <c r="OBY140" s="5"/>
      <c r="OBZ140" s="5"/>
      <c r="OCA140" s="5"/>
      <c r="OCB140" s="5"/>
      <c r="OCC140" s="5"/>
      <c r="OCD140" s="5"/>
      <c r="OCE140" s="5"/>
      <c r="OCF140" s="5"/>
      <c r="OCG140" s="5"/>
      <c r="OCH140" s="5"/>
      <c r="OCI140" s="5"/>
      <c r="OCJ140" s="5"/>
      <c r="OCK140" s="5"/>
      <c r="OCL140" s="5"/>
      <c r="OCM140" s="5"/>
      <c r="OCN140" s="5"/>
      <c r="OCO140" s="5"/>
      <c r="OCP140" s="5"/>
      <c r="OCQ140" s="5"/>
      <c r="OCR140" s="5"/>
      <c r="OCS140" s="5"/>
      <c r="OCT140" s="5"/>
      <c r="OCU140" s="5"/>
      <c r="OCV140" s="5"/>
      <c r="OCW140" s="5"/>
      <c r="OCX140" s="5"/>
      <c r="OCY140" s="5"/>
      <c r="OCZ140" s="5"/>
      <c r="ODA140" s="5"/>
      <c r="ODB140" s="5"/>
      <c r="ODC140" s="5"/>
      <c r="ODD140" s="5"/>
      <c r="ODE140" s="5"/>
      <c r="ODF140" s="5"/>
      <c r="ODG140" s="5"/>
      <c r="ODH140" s="5"/>
      <c r="ODI140" s="5"/>
      <c r="ODJ140" s="5"/>
      <c r="ODK140" s="5"/>
      <c r="ODL140" s="5"/>
      <c r="ODM140" s="5"/>
      <c r="ODN140" s="5"/>
      <c r="ODO140" s="5"/>
      <c r="ODP140" s="5"/>
      <c r="ODQ140" s="5"/>
      <c r="ODR140" s="5"/>
      <c r="ODS140" s="5"/>
      <c r="ODT140" s="5"/>
      <c r="ODU140" s="5"/>
      <c r="ODV140" s="5"/>
      <c r="ODW140" s="5"/>
      <c r="ODX140" s="5"/>
      <c r="ODY140" s="5"/>
      <c r="ODZ140" s="5"/>
      <c r="OEA140" s="5"/>
      <c r="OEB140" s="5"/>
      <c r="OEC140" s="5"/>
      <c r="OED140" s="5"/>
      <c r="OEE140" s="5"/>
      <c r="OEF140" s="5"/>
      <c r="OEG140" s="5"/>
      <c r="OEH140" s="5"/>
      <c r="OEI140" s="5"/>
      <c r="OEJ140" s="5"/>
      <c r="OEK140" s="5"/>
      <c r="OEL140" s="5"/>
      <c r="OEM140" s="5"/>
      <c r="OEN140" s="5"/>
      <c r="OEO140" s="5"/>
      <c r="OEP140" s="5"/>
      <c r="OEQ140" s="5"/>
      <c r="OER140" s="5"/>
      <c r="OES140" s="5"/>
      <c r="OET140" s="5"/>
      <c r="OEU140" s="5"/>
      <c r="OEV140" s="5"/>
      <c r="OEW140" s="5"/>
      <c r="OEX140" s="5"/>
      <c r="OEY140" s="5"/>
      <c r="OEZ140" s="5"/>
      <c r="OFA140" s="5"/>
      <c r="OFB140" s="5"/>
      <c r="OFC140" s="5"/>
      <c r="OFD140" s="5"/>
      <c r="OFE140" s="5"/>
      <c r="OFF140" s="5"/>
      <c r="OFG140" s="5"/>
      <c r="OFH140" s="5"/>
      <c r="OFI140" s="5"/>
      <c r="OFJ140" s="5"/>
      <c r="OFK140" s="5"/>
      <c r="OFL140" s="5"/>
      <c r="OFM140" s="5"/>
      <c r="OFN140" s="5"/>
      <c r="OFO140" s="5"/>
      <c r="OFP140" s="5"/>
      <c r="OFQ140" s="5"/>
      <c r="OFR140" s="5"/>
      <c r="OFS140" s="5"/>
      <c r="OFT140" s="5"/>
      <c r="OFU140" s="5"/>
      <c r="OFV140" s="5"/>
      <c r="OFW140" s="5"/>
      <c r="OFX140" s="5"/>
      <c r="OFY140" s="5"/>
      <c r="OFZ140" s="5"/>
      <c r="OGA140" s="5"/>
      <c r="OGB140" s="5"/>
      <c r="OGC140" s="5"/>
      <c r="OGD140" s="5"/>
      <c r="OGE140" s="5"/>
      <c r="OGF140" s="5"/>
      <c r="OGG140" s="5"/>
      <c r="OGH140" s="5"/>
      <c r="OGI140" s="5"/>
      <c r="OGJ140" s="5"/>
      <c r="OGK140" s="5"/>
      <c r="OGL140" s="5"/>
      <c r="OGM140" s="5"/>
      <c r="OGN140" s="5"/>
      <c r="OGO140" s="5"/>
      <c r="OGP140" s="5"/>
      <c r="OGQ140" s="5"/>
      <c r="OGR140" s="5"/>
      <c r="OGS140" s="5"/>
      <c r="OGT140" s="5"/>
      <c r="OGU140" s="5"/>
      <c r="OGV140" s="5"/>
      <c r="OGW140" s="5"/>
      <c r="OGX140" s="5"/>
      <c r="OGY140" s="5"/>
      <c r="OGZ140" s="5"/>
      <c r="OHA140" s="5"/>
      <c r="OHB140" s="5"/>
      <c r="OHC140" s="5"/>
      <c r="OHD140" s="5"/>
      <c r="OHE140" s="5"/>
      <c r="OHF140" s="5"/>
      <c r="OHG140" s="5"/>
      <c r="OHH140" s="5"/>
      <c r="OHI140" s="5"/>
      <c r="OHJ140" s="5"/>
      <c r="OHK140" s="5"/>
      <c r="OHL140" s="5"/>
      <c r="OHM140" s="5"/>
      <c r="OHN140" s="5"/>
      <c r="OHO140" s="5"/>
      <c r="OHP140" s="5"/>
      <c r="OHQ140" s="5"/>
      <c r="OHR140" s="5"/>
      <c r="OHS140" s="5"/>
      <c r="OHT140" s="5"/>
      <c r="OHU140" s="5"/>
      <c r="OHV140" s="5"/>
      <c r="OHW140" s="5"/>
      <c r="OHX140" s="5"/>
      <c r="OHY140" s="5"/>
      <c r="OHZ140" s="5"/>
      <c r="OIA140" s="5"/>
      <c r="OIB140" s="5"/>
      <c r="OIC140" s="5"/>
      <c r="OID140" s="5"/>
      <c r="OIE140" s="5"/>
      <c r="OIF140" s="5"/>
      <c r="OIG140" s="5"/>
      <c r="OIH140" s="5"/>
      <c r="OII140" s="5"/>
      <c r="OIJ140" s="5"/>
      <c r="OIK140" s="5"/>
      <c r="OIL140" s="5"/>
      <c r="OIM140" s="5"/>
      <c r="OIN140" s="5"/>
      <c r="OIO140" s="5"/>
      <c r="OIP140" s="5"/>
      <c r="OIQ140" s="5"/>
      <c r="OIR140" s="5"/>
      <c r="OIS140" s="5"/>
      <c r="OIT140" s="5"/>
      <c r="OIU140" s="5"/>
      <c r="OIV140" s="5"/>
      <c r="OIW140" s="5"/>
      <c r="OIX140" s="5"/>
      <c r="OIY140" s="5"/>
      <c r="OIZ140" s="5"/>
      <c r="OJA140" s="5"/>
      <c r="OJB140" s="5"/>
      <c r="OJC140" s="5"/>
      <c r="OJD140" s="5"/>
      <c r="OJE140" s="5"/>
      <c r="OJF140" s="5"/>
      <c r="OJG140" s="5"/>
      <c r="OJH140" s="5"/>
      <c r="OJI140" s="5"/>
      <c r="OJJ140" s="5"/>
      <c r="OJK140" s="5"/>
      <c r="OJL140" s="5"/>
      <c r="OJM140" s="5"/>
      <c r="OJN140" s="5"/>
      <c r="OJO140" s="5"/>
      <c r="OJP140" s="5"/>
      <c r="OJQ140" s="5"/>
      <c r="OJR140" s="5"/>
      <c r="OJS140" s="5"/>
      <c r="OJT140" s="5"/>
      <c r="OJU140" s="5"/>
      <c r="OJV140" s="5"/>
      <c r="OJW140" s="5"/>
      <c r="OJX140" s="5"/>
      <c r="OJY140" s="5"/>
      <c r="OJZ140" s="5"/>
      <c r="OKA140" s="5"/>
      <c r="OKB140" s="5"/>
      <c r="OKC140" s="5"/>
      <c r="OKD140" s="5"/>
      <c r="OKE140" s="5"/>
      <c r="OKF140" s="5"/>
      <c r="OKG140" s="5"/>
      <c r="OKH140" s="5"/>
      <c r="OKI140" s="5"/>
      <c r="OKJ140" s="5"/>
      <c r="OKK140" s="5"/>
      <c r="OKL140" s="5"/>
      <c r="OKM140" s="5"/>
      <c r="OKN140" s="5"/>
      <c r="OKO140" s="5"/>
      <c r="OKP140" s="5"/>
      <c r="OKQ140" s="5"/>
      <c r="OKR140" s="5"/>
      <c r="OKS140" s="5"/>
      <c r="OKT140" s="5"/>
      <c r="OKU140" s="5"/>
      <c r="OKV140" s="5"/>
      <c r="OKW140" s="5"/>
      <c r="OKX140" s="5"/>
      <c r="OKY140" s="5"/>
      <c r="OKZ140" s="5"/>
      <c r="OLA140" s="5"/>
      <c r="OLB140" s="5"/>
      <c r="OLC140" s="5"/>
      <c r="OLD140" s="5"/>
      <c r="OLE140" s="5"/>
      <c r="OLF140" s="5"/>
      <c r="OLG140" s="5"/>
      <c r="OLH140" s="5"/>
      <c r="OLI140" s="5"/>
      <c r="OLJ140" s="5"/>
      <c r="OLK140" s="5"/>
      <c r="OLL140" s="5"/>
      <c r="OLM140" s="5"/>
      <c r="OLN140" s="5"/>
      <c r="OLO140" s="5"/>
      <c r="OLP140" s="5"/>
      <c r="OLQ140" s="5"/>
      <c r="OLR140" s="5"/>
      <c r="OLS140" s="5"/>
      <c r="OLT140" s="5"/>
      <c r="OLU140" s="5"/>
      <c r="OLV140" s="5"/>
      <c r="OLW140" s="5"/>
      <c r="OLX140" s="5"/>
      <c r="OLY140" s="5"/>
      <c r="OLZ140" s="5"/>
      <c r="OMA140" s="5"/>
      <c r="OMB140" s="5"/>
      <c r="OMC140" s="5"/>
      <c r="OMD140" s="5"/>
      <c r="OME140" s="5"/>
      <c r="OMF140" s="5"/>
      <c r="OMG140" s="5"/>
      <c r="OMH140" s="5"/>
      <c r="OMI140" s="5"/>
      <c r="OMJ140" s="5"/>
      <c r="OMK140" s="5"/>
      <c r="OML140" s="5"/>
      <c r="OMM140" s="5"/>
      <c r="OMN140" s="5"/>
      <c r="OMO140" s="5"/>
      <c r="OMP140" s="5"/>
      <c r="OMQ140" s="5"/>
      <c r="OMR140" s="5"/>
      <c r="OMS140" s="5"/>
      <c r="OMT140" s="5"/>
      <c r="OMU140" s="5"/>
      <c r="OMV140" s="5"/>
      <c r="OMW140" s="5"/>
      <c r="OMX140" s="5"/>
      <c r="OMY140" s="5"/>
      <c r="OMZ140" s="5"/>
      <c r="ONA140" s="5"/>
      <c r="ONB140" s="5"/>
      <c r="ONC140" s="5"/>
      <c r="OND140" s="5"/>
      <c r="ONE140" s="5"/>
      <c r="ONF140" s="5"/>
      <c r="ONG140" s="5"/>
      <c r="ONH140" s="5"/>
      <c r="ONI140" s="5"/>
      <c r="ONJ140" s="5"/>
      <c r="ONK140" s="5"/>
      <c r="ONL140" s="5"/>
      <c r="ONM140" s="5"/>
      <c r="ONN140" s="5"/>
      <c r="ONO140" s="5"/>
      <c r="ONP140" s="5"/>
      <c r="ONQ140" s="5"/>
      <c r="ONR140" s="5"/>
      <c r="ONS140" s="5"/>
      <c r="ONT140" s="5"/>
      <c r="ONU140" s="5"/>
      <c r="ONV140" s="5"/>
      <c r="ONW140" s="5"/>
      <c r="ONX140" s="5"/>
      <c r="ONY140" s="5"/>
      <c r="ONZ140" s="5"/>
      <c r="OOA140" s="5"/>
      <c r="OOB140" s="5"/>
      <c r="OOC140" s="5"/>
      <c r="OOD140" s="5"/>
      <c r="OOE140" s="5"/>
      <c r="OOF140" s="5"/>
      <c r="OOG140" s="5"/>
      <c r="OOH140" s="5"/>
      <c r="OOI140" s="5"/>
      <c r="OOJ140" s="5"/>
      <c r="OOK140" s="5"/>
      <c r="OOL140" s="5"/>
      <c r="OOM140" s="5"/>
      <c r="OON140" s="5"/>
      <c r="OOO140" s="5"/>
      <c r="OOP140" s="5"/>
      <c r="OOQ140" s="5"/>
      <c r="OOR140" s="5"/>
      <c r="OOS140" s="5"/>
      <c r="OOT140" s="5"/>
      <c r="OOU140" s="5"/>
      <c r="OOV140" s="5"/>
      <c r="OOW140" s="5"/>
      <c r="OOX140" s="5"/>
      <c r="OOY140" s="5"/>
      <c r="OOZ140" s="5"/>
      <c r="OPA140" s="5"/>
      <c r="OPB140" s="5"/>
      <c r="OPC140" s="5"/>
      <c r="OPD140" s="5"/>
      <c r="OPE140" s="5"/>
      <c r="OPF140" s="5"/>
      <c r="OPG140" s="5"/>
      <c r="OPH140" s="5"/>
      <c r="OPI140" s="5"/>
      <c r="OPJ140" s="5"/>
      <c r="OPK140" s="5"/>
      <c r="OPL140" s="5"/>
      <c r="OPM140" s="5"/>
      <c r="OPN140" s="5"/>
      <c r="OPO140" s="5"/>
      <c r="OPP140" s="5"/>
      <c r="OPQ140" s="5"/>
      <c r="OPR140" s="5"/>
      <c r="OPS140" s="5"/>
      <c r="OPT140" s="5"/>
      <c r="OPU140" s="5"/>
      <c r="OPV140" s="5"/>
      <c r="OPW140" s="5"/>
      <c r="OPX140" s="5"/>
      <c r="OPY140" s="5"/>
      <c r="OPZ140" s="5"/>
      <c r="OQA140" s="5"/>
      <c r="OQB140" s="5"/>
      <c r="OQC140" s="5"/>
      <c r="OQD140" s="5"/>
      <c r="OQE140" s="5"/>
      <c r="OQF140" s="5"/>
      <c r="OQG140" s="5"/>
      <c r="OQH140" s="5"/>
      <c r="OQI140" s="5"/>
      <c r="OQJ140" s="5"/>
      <c r="OQK140" s="5"/>
      <c r="OQL140" s="5"/>
      <c r="OQM140" s="5"/>
      <c r="OQN140" s="5"/>
      <c r="OQO140" s="5"/>
      <c r="OQP140" s="5"/>
      <c r="OQQ140" s="5"/>
      <c r="OQR140" s="5"/>
      <c r="OQS140" s="5"/>
      <c r="OQT140" s="5"/>
      <c r="OQU140" s="5"/>
      <c r="OQV140" s="5"/>
      <c r="OQW140" s="5"/>
      <c r="OQX140" s="5"/>
      <c r="OQY140" s="5"/>
      <c r="OQZ140" s="5"/>
      <c r="ORA140" s="5"/>
      <c r="ORB140" s="5"/>
      <c r="ORC140" s="5"/>
      <c r="ORD140" s="5"/>
      <c r="ORE140" s="5"/>
      <c r="ORF140" s="5"/>
      <c r="ORG140" s="5"/>
      <c r="ORH140" s="5"/>
      <c r="ORI140" s="5"/>
      <c r="ORJ140" s="5"/>
      <c r="ORK140" s="5"/>
      <c r="ORL140" s="5"/>
      <c r="ORM140" s="5"/>
      <c r="ORN140" s="5"/>
      <c r="ORO140" s="5"/>
      <c r="ORP140" s="5"/>
      <c r="ORQ140" s="5"/>
      <c r="ORR140" s="5"/>
      <c r="ORS140" s="5"/>
      <c r="ORT140" s="5"/>
      <c r="ORU140" s="5"/>
      <c r="ORV140" s="5"/>
      <c r="ORW140" s="5"/>
      <c r="ORX140" s="5"/>
      <c r="ORY140" s="5"/>
      <c r="ORZ140" s="5"/>
      <c r="OSA140" s="5"/>
      <c r="OSB140" s="5"/>
      <c r="OSC140" s="5"/>
      <c r="OSD140" s="5"/>
      <c r="OSE140" s="5"/>
      <c r="OSF140" s="5"/>
      <c r="OSG140" s="5"/>
      <c r="OSH140" s="5"/>
      <c r="OSI140" s="5"/>
      <c r="OSJ140" s="5"/>
      <c r="OSK140" s="5"/>
      <c r="OSL140" s="5"/>
      <c r="OSM140" s="5"/>
      <c r="OSN140" s="5"/>
      <c r="OSO140" s="5"/>
      <c r="OSP140" s="5"/>
      <c r="OSQ140" s="5"/>
      <c r="OSR140" s="5"/>
      <c r="OSS140" s="5"/>
      <c r="OST140" s="5"/>
      <c r="OSU140" s="5"/>
      <c r="OSV140" s="5"/>
      <c r="OSW140" s="5"/>
      <c r="OSX140" s="5"/>
      <c r="OSY140" s="5"/>
      <c r="OSZ140" s="5"/>
      <c r="OTA140" s="5"/>
      <c r="OTB140" s="5"/>
      <c r="OTC140" s="5"/>
      <c r="OTD140" s="5"/>
      <c r="OTE140" s="5"/>
      <c r="OTF140" s="5"/>
      <c r="OTG140" s="5"/>
      <c r="OTH140" s="5"/>
      <c r="OTI140" s="5"/>
      <c r="OTJ140" s="5"/>
      <c r="OTK140" s="5"/>
      <c r="OTL140" s="5"/>
      <c r="OTM140" s="5"/>
      <c r="OTN140" s="5"/>
      <c r="OTO140" s="5"/>
      <c r="OTP140" s="5"/>
      <c r="OTQ140" s="5"/>
      <c r="OTR140" s="5"/>
      <c r="OTS140" s="5"/>
      <c r="OTT140" s="5"/>
      <c r="OTU140" s="5"/>
      <c r="OTV140" s="5"/>
      <c r="OTW140" s="5"/>
      <c r="OTX140" s="5"/>
      <c r="OTY140" s="5"/>
      <c r="OTZ140" s="5"/>
      <c r="OUA140" s="5"/>
      <c r="OUB140" s="5"/>
      <c r="OUC140" s="5"/>
      <c r="OUD140" s="5"/>
      <c r="OUE140" s="5"/>
      <c r="OUF140" s="5"/>
      <c r="OUG140" s="5"/>
      <c r="OUH140" s="5"/>
      <c r="OUI140" s="5"/>
      <c r="OUJ140" s="5"/>
      <c r="OUK140" s="5"/>
      <c r="OUL140" s="5"/>
      <c r="OUM140" s="5"/>
      <c r="OUN140" s="5"/>
      <c r="OUO140" s="5"/>
      <c r="OUP140" s="5"/>
      <c r="OUQ140" s="5"/>
      <c r="OUR140" s="5"/>
      <c r="OUS140" s="5"/>
      <c r="OUT140" s="5"/>
      <c r="OUU140" s="5"/>
      <c r="OUV140" s="5"/>
      <c r="OUW140" s="5"/>
      <c r="OUX140" s="5"/>
      <c r="OUY140" s="5"/>
      <c r="OUZ140" s="5"/>
      <c r="OVA140" s="5"/>
      <c r="OVB140" s="5"/>
      <c r="OVC140" s="5"/>
      <c r="OVD140" s="5"/>
      <c r="OVE140" s="5"/>
      <c r="OVF140" s="5"/>
      <c r="OVG140" s="5"/>
      <c r="OVH140" s="5"/>
      <c r="OVI140" s="5"/>
      <c r="OVJ140" s="5"/>
      <c r="OVK140" s="5"/>
      <c r="OVL140" s="5"/>
      <c r="OVM140" s="5"/>
      <c r="OVN140" s="5"/>
      <c r="OVO140" s="5"/>
      <c r="OVP140" s="5"/>
      <c r="OVQ140" s="5"/>
      <c r="OVR140" s="5"/>
      <c r="OVS140" s="5"/>
      <c r="OVT140" s="5"/>
      <c r="OVU140" s="5"/>
      <c r="OVV140" s="5"/>
      <c r="OVW140" s="5"/>
      <c r="OVX140" s="5"/>
      <c r="OVY140" s="5"/>
      <c r="OVZ140" s="5"/>
      <c r="OWA140" s="5"/>
      <c r="OWB140" s="5"/>
      <c r="OWC140" s="5"/>
      <c r="OWD140" s="5"/>
      <c r="OWE140" s="5"/>
      <c r="OWF140" s="5"/>
      <c r="OWG140" s="5"/>
      <c r="OWH140" s="5"/>
      <c r="OWI140" s="5"/>
      <c r="OWJ140" s="5"/>
      <c r="OWK140" s="5"/>
      <c r="OWL140" s="5"/>
      <c r="OWM140" s="5"/>
      <c r="OWN140" s="5"/>
      <c r="OWO140" s="5"/>
      <c r="OWP140" s="5"/>
      <c r="OWQ140" s="5"/>
      <c r="OWR140" s="5"/>
      <c r="OWS140" s="5"/>
      <c r="OWT140" s="5"/>
      <c r="OWU140" s="5"/>
      <c r="OWV140" s="5"/>
      <c r="OWW140" s="5"/>
      <c r="OWX140" s="5"/>
      <c r="OWY140" s="5"/>
      <c r="OWZ140" s="5"/>
      <c r="OXA140" s="5"/>
      <c r="OXB140" s="5"/>
      <c r="OXC140" s="5"/>
      <c r="OXD140" s="5"/>
      <c r="OXE140" s="5"/>
      <c r="OXF140" s="5"/>
      <c r="OXG140" s="5"/>
      <c r="OXH140" s="5"/>
      <c r="OXI140" s="5"/>
      <c r="OXJ140" s="5"/>
      <c r="OXK140" s="5"/>
      <c r="OXL140" s="5"/>
      <c r="OXM140" s="5"/>
      <c r="OXN140" s="5"/>
      <c r="OXO140" s="5"/>
      <c r="OXP140" s="5"/>
      <c r="OXQ140" s="5"/>
      <c r="OXR140" s="5"/>
      <c r="OXS140" s="5"/>
      <c r="OXT140" s="5"/>
      <c r="OXU140" s="5"/>
      <c r="OXV140" s="5"/>
      <c r="OXW140" s="5"/>
      <c r="OXX140" s="5"/>
      <c r="OXY140" s="5"/>
      <c r="OXZ140" s="5"/>
      <c r="OYA140" s="5"/>
      <c r="OYB140" s="5"/>
      <c r="OYC140" s="5"/>
      <c r="OYD140" s="5"/>
      <c r="OYE140" s="5"/>
      <c r="OYF140" s="5"/>
      <c r="OYG140" s="5"/>
      <c r="OYH140" s="5"/>
      <c r="OYI140" s="5"/>
      <c r="OYJ140" s="5"/>
      <c r="OYK140" s="5"/>
      <c r="OYL140" s="5"/>
      <c r="OYM140" s="5"/>
      <c r="OYN140" s="5"/>
      <c r="OYO140" s="5"/>
      <c r="OYP140" s="5"/>
      <c r="OYQ140" s="5"/>
      <c r="OYR140" s="5"/>
      <c r="OYS140" s="5"/>
      <c r="OYT140" s="5"/>
      <c r="OYU140" s="5"/>
      <c r="OYV140" s="5"/>
      <c r="OYW140" s="5"/>
      <c r="OYX140" s="5"/>
      <c r="OYY140" s="5"/>
      <c r="OYZ140" s="5"/>
      <c r="OZA140" s="5"/>
      <c r="OZB140" s="5"/>
      <c r="OZC140" s="5"/>
      <c r="OZD140" s="5"/>
      <c r="OZE140" s="5"/>
      <c r="OZF140" s="5"/>
      <c r="OZG140" s="5"/>
      <c r="OZH140" s="5"/>
      <c r="OZI140" s="5"/>
      <c r="OZJ140" s="5"/>
      <c r="OZK140" s="5"/>
      <c r="OZL140" s="5"/>
      <c r="OZM140" s="5"/>
      <c r="OZN140" s="5"/>
      <c r="OZO140" s="5"/>
      <c r="OZP140" s="5"/>
      <c r="OZQ140" s="5"/>
      <c r="OZR140" s="5"/>
      <c r="OZS140" s="5"/>
      <c r="OZT140" s="5"/>
      <c r="OZU140" s="5"/>
      <c r="OZV140" s="5"/>
      <c r="OZW140" s="5"/>
      <c r="OZX140" s="5"/>
      <c r="OZY140" s="5"/>
      <c r="OZZ140" s="5"/>
      <c r="PAA140" s="5"/>
      <c r="PAB140" s="5"/>
      <c r="PAC140" s="5"/>
      <c r="PAD140" s="5"/>
      <c r="PAE140" s="5"/>
      <c r="PAF140" s="5"/>
      <c r="PAG140" s="5"/>
      <c r="PAH140" s="5"/>
      <c r="PAI140" s="5"/>
      <c r="PAJ140" s="5"/>
      <c r="PAK140" s="5"/>
      <c r="PAL140" s="5"/>
      <c r="PAM140" s="5"/>
      <c r="PAN140" s="5"/>
      <c r="PAO140" s="5"/>
      <c r="PAP140" s="5"/>
      <c r="PAQ140" s="5"/>
      <c r="PAR140" s="5"/>
      <c r="PAS140" s="5"/>
      <c r="PAT140" s="5"/>
      <c r="PAU140" s="5"/>
      <c r="PAV140" s="5"/>
      <c r="PAW140" s="5"/>
      <c r="PAX140" s="5"/>
      <c r="PAY140" s="5"/>
      <c r="PAZ140" s="5"/>
      <c r="PBA140" s="5"/>
      <c r="PBB140" s="5"/>
      <c r="PBC140" s="5"/>
      <c r="PBD140" s="5"/>
      <c r="PBE140" s="5"/>
      <c r="PBF140" s="5"/>
      <c r="PBG140" s="5"/>
      <c r="PBH140" s="5"/>
      <c r="PBI140" s="5"/>
      <c r="PBJ140" s="5"/>
      <c r="PBK140" s="5"/>
      <c r="PBL140" s="5"/>
      <c r="PBM140" s="5"/>
      <c r="PBN140" s="5"/>
      <c r="PBO140" s="5"/>
      <c r="PBP140" s="5"/>
      <c r="PBQ140" s="5"/>
      <c r="PBR140" s="5"/>
      <c r="PBS140" s="5"/>
      <c r="PBT140" s="5"/>
      <c r="PBU140" s="5"/>
      <c r="PBV140" s="5"/>
      <c r="PBW140" s="5"/>
      <c r="PBX140" s="5"/>
      <c r="PBY140" s="5"/>
      <c r="PBZ140" s="5"/>
      <c r="PCA140" s="5"/>
      <c r="PCB140" s="5"/>
      <c r="PCC140" s="5"/>
      <c r="PCD140" s="5"/>
      <c r="PCE140" s="5"/>
      <c r="PCF140" s="5"/>
      <c r="PCG140" s="5"/>
      <c r="PCH140" s="5"/>
      <c r="PCI140" s="5"/>
      <c r="PCJ140" s="5"/>
      <c r="PCK140" s="5"/>
      <c r="PCL140" s="5"/>
      <c r="PCM140" s="5"/>
      <c r="PCN140" s="5"/>
      <c r="PCO140" s="5"/>
      <c r="PCP140" s="5"/>
      <c r="PCQ140" s="5"/>
      <c r="PCR140" s="5"/>
      <c r="PCS140" s="5"/>
      <c r="PCT140" s="5"/>
      <c r="PCU140" s="5"/>
      <c r="PCV140" s="5"/>
      <c r="PCW140" s="5"/>
      <c r="PCX140" s="5"/>
      <c r="PCY140" s="5"/>
      <c r="PCZ140" s="5"/>
      <c r="PDA140" s="5"/>
      <c r="PDB140" s="5"/>
      <c r="PDC140" s="5"/>
      <c r="PDD140" s="5"/>
      <c r="PDE140" s="5"/>
      <c r="PDF140" s="5"/>
      <c r="PDG140" s="5"/>
      <c r="PDH140" s="5"/>
      <c r="PDI140" s="5"/>
      <c r="PDJ140" s="5"/>
      <c r="PDK140" s="5"/>
      <c r="PDL140" s="5"/>
      <c r="PDM140" s="5"/>
      <c r="PDN140" s="5"/>
      <c r="PDO140" s="5"/>
      <c r="PDP140" s="5"/>
      <c r="PDQ140" s="5"/>
      <c r="PDR140" s="5"/>
      <c r="PDS140" s="5"/>
      <c r="PDT140" s="5"/>
      <c r="PDU140" s="5"/>
      <c r="PDV140" s="5"/>
      <c r="PDW140" s="5"/>
      <c r="PDX140" s="5"/>
      <c r="PDY140" s="5"/>
      <c r="PDZ140" s="5"/>
      <c r="PEA140" s="5"/>
      <c r="PEB140" s="5"/>
      <c r="PEC140" s="5"/>
      <c r="PED140" s="5"/>
      <c r="PEE140" s="5"/>
      <c r="PEF140" s="5"/>
      <c r="PEG140" s="5"/>
      <c r="PEH140" s="5"/>
      <c r="PEI140" s="5"/>
      <c r="PEJ140" s="5"/>
      <c r="PEK140" s="5"/>
      <c r="PEL140" s="5"/>
      <c r="PEM140" s="5"/>
      <c r="PEN140" s="5"/>
      <c r="PEO140" s="5"/>
      <c r="PEP140" s="5"/>
      <c r="PEQ140" s="5"/>
      <c r="PER140" s="5"/>
      <c r="PES140" s="5"/>
      <c r="PET140" s="5"/>
      <c r="PEU140" s="5"/>
      <c r="PEV140" s="5"/>
      <c r="PEW140" s="5"/>
      <c r="PEX140" s="5"/>
      <c r="PEY140" s="5"/>
      <c r="PEZ140" s="5"/>
      <c r="PFA140" s="5"/>
      <c r="PFB140" s="5"/>
      <c r="PFC140" s="5"/>
      <c r="PFD140" s="5"/>
      <c r="PFE140" s="5"/>
      <c r="PFF140" s="5"/>
      <c r="PFG140" s="5"/>
      <c r="PFH140" s="5"/>
      <c r="PFI140" s="5"/>
      <c r="PFJ140" s="5"/>
      <c r="PFK140" s="5"/>
      <c r="PFL140" s="5"/>
      <c r="PFM140" s="5"/>
      <c r="PFN140" s="5"/>
      <c r="PFO140" s="5"/>
      <c r="PFP140" s="5"/>
      <c r="PFQ140" s="5"/>
      <c r="PFR140" s="5"/>
      <c r="PFS140" s="5"/>
      <c r="PFT140" s="5"/>
      <c r="PFU140" s="5"/>
      <c r="PFV140" s="5"/>
      <c r="PFW140" s="5"/>
      <c r="PFX140" s="5"/>
      <c r="PFY140" s="5"/>
      <c r="PFZ140" s="5"/>
      <c r="PGA140" s="5"/>
      <c r="PGB140" s="5"/>
      <c r="PGC140" s="5"/>
      <c r="PGD140" s="5"/>
      <c r="PGE140" s="5"/>
      <c r="PGF140" s="5"/>
      <c r="PGG140" s="5"/>
      <c r="PGH140" s="5"/>
      <c r="PGI140" s="5"/>
      <c r="PGJ140" s="5"/>
      <c r="PGK140" s="5"/>
      <c r="PGL140" s="5"/>
      <c r="PGM140" s="5"/>
      <c r="PGN140" s="5"/>
      <c r="PGO140" s="5"/>
      <c r="PGP140" s="5"/>
      <c r="PGQ140" s="5"/>
      <c r="PGR140" s="5"/>
      <c r="PGS140" s="5"/>
      <c r="PGT140" s="5"/>
      <c r="PGU140" s="5"/>
      <c r="PGV140" s="5"/>
      <c r="PGW140" s="5"/>
      <c r="PGX140" s="5"/>
      <c r="PGY140" s="5"/>
      <c r="PGZ140" s="5"/>
      <c r="PHA140" s="5"/>
      <c r="PHB140" s="5"/>
      <c r="PHC140" s="5"/>
      <c r="PHD140" s="5"/>
      <c r="PHE140" s="5"/>
      <c r="PHF140" s="5"/>
      <c r="PHG140" s="5"/>
      <c r="PHH140" s="5"/>
      <c r="PHI140" s="5"/>
      <c r="PHJ140" s="5"/>
      <c r="PHK140" s="5"/>
      <c r="PHL140" s="5"/>
      <c r="PHM140" s="5"/>
      <c r="PHN140" s="5"/>
      <c r="PHO140" s="5"/>
      <c r="PHP140" s="5"/>
      <c r="PHQ140" s="5"/>
      <c r="PHR140" s="5"/>
      <c r="PHS140" s="5"/>
      <c r="PHT140" s="5"/>
      <c r="PHU140" s="5"/>
      <c r="PHV140" s="5"/>
      <c r="PHW140" s="5"/>
      <c r="PHX140" s="5"/>
      <c r="PHY140" s="5"/>
      <c r="PHZ140" s="5"/>
      <c r="PIA140" s="5"/>
      <c r="PIB140" s="5"/>
      <c r="PIC140" s="5"/>
      <c r="PID140" s="5"/>
      <c r="PIE140" s="5"/>
      <c r="PIF140" s="5"/>
      <c r="PIG140" s="5"/>
      <c r="PIH140" s="5"/>
      <c r="PII140" s="5"/>
      <c r="PIJ140" s="5"/>
      <c r="PIK140" s="5"/>
      <c r="PIL140" s="5"/>
      <c r="PIM140" s="5"/>
      <c r="PIN140" s="5"/>
      <c r="PIO140" s="5"/>
      <c r="PIP140" s="5"/>
      <c r="PIQ140" s="5"/>
      <c r="PIR140" s="5"/>
      <c r="PIS140" s="5"/>
      <c r="PIT140" s="5"/>
      <c r="PIU140" s="5"/>
      <c r="PIV140" s="5"/>
      <c r="PIW140" s="5"/>
      <c r="PIX140" s="5"/>
      <c r="PIY140" s="5"/>
      <c r="PIZ140" s="5"/>
      <c r="PJA140" s="5"/>
      <c r="PJB140" s="5"/>
      <c r="PJC140" s="5"/>
      <c r="PJD140" s="5"/>
      <c r="PJE140" s="5"/>
      <c r="PJF140" s="5"/>
      <c r="PJG140" s="5"/>
      <c r="PJH140" s="5"/>
      <c r="PJI140" s="5"/>
      <c r="PJJ140" s="5"/>
      <c r="PJK140" s="5"/>
      <c r="PJL140" s="5"/>
      <c r="PJM140" s="5"/>
      <c r="PJN140" s="5"/>
      <c r="PJO140" s="5"/>
      <c r="PJP140" s="5"/>
      <c r="PJQ140" s="5"/>
      <c r="PJR140" s="5"/>
      <c r="PJS140" s="5"/>
      <c r="PJT140" s="5"/>
      <c r="PJU140" s="5"/>
      <c r="PJV140" s="5"/>
      <c r="PJW140" s="5"/>
      <c r="PJX140" s="5"/>
      <c r="PJY140" s="5"/>
      <c r="PJZ140" s="5"/>
      <c r="PKA140" s="5"/>
      <c r="PKB140" s="5"/>
      <c r="PKC140" s="5"/>
      <c r="PKD140" s="5"/>
      <c r="PKE140" s="5"/>
      <c r="PKF140" s="5"/>
      <c r="PKG140" s="5"/>
      <c r="PKH140" s="5"/>
      <c r="PKI140" s="5"/>
      <c r="PKJ140" s="5"/>
      <c r="PKK140" s="5"/>
      <c r="PKL140" s="5"/>
      <c r="PKM140" s="5"/>
      <c r="PKN140" s="5"/>
      <c r="PKO140" s="5"/>
      <c r="PKP140" s="5"/>
      <c r="PKQ140" s="5"/>
      <c r="PKR140" s="5"/>
      <c r="PKS140" s="5"/>
      <c r="PKT140" s="5"/>
      <c r="PKU140" s="5"/>
      <c r="PKV140" s="5"/>
      <c r="PKW140" s="5"/>
      <c r="PKX140" s="5"/>
      <c r="PKY140" s="5"/>
      <c r="PKZ140" s="5"/>
      <c r="PLA140" s="5"/>
      <c r="PLB140" s="5"/>
      <c r="PLC140" s="5"/>
      <c r="PLD140" s="5"/>
      <c r="PLE140" s="5"/>
      <c r="PLF140" s="5"/>
      <c r="PLG140" s="5"/>
      <c r="PLH140" s="5"/>
      <c r="PLI140" s="5"/>
      <c r="PLJ140" s="5"/>
      <c r="PLK140" s="5"/>
      <c r="PLL140" s="5"/>
      <c r="PLM140" s="5"/>
      <c r="PLN140" s="5"/>
      <c r="PLO140" s="5"/>
      <c r="PLP140" s="5"/>
      <c r="PLQ140" s="5"/>
      <c r="PLR140" s="5"/>
      <c r="PLS140" s="5"/>
      <c r="PLT140" s="5"/>
      <c r="PLU140" s="5"/>
      <c r="PLV140" s="5"/>
      <c r="PLW140" s="5"/>
      <c r="PLX140" s="5"/>
      <c r="PLY140" s="5"/>
      <c r="PLZ140" s="5"/>
      <c r="PMA140" s="5"/>
      <c r="PMB140" s="5"/>
      <c r="PMC140" s="5"/>
      <c r="PMD140" s="5"/>
      <c r="PME140" s="5"/>
      <c r="PMF140" s="5"/>
      <c r="PMG140" s="5"/>
      <c r="PMH140" s="5"/>
      <c r="PMI140" s="5"/>
      <c r="PMJ140" s="5"/>
      <c r="PMK140" s="5"/>
      <c r="PML140" s="5"/>
      <c r="PMM140" s="5"/>
      <c r="PMN140" s="5"/>
      <c r="PMO140" s="5"/>
      <c r="PMP140" s="5"/>
      <c r="PMQ140" s="5"/>
      <c r="PMR140" s="5"/>
      <c r="PMS140" s="5"/>
      <c r="PMT140" s="5"/>
      <c r="PMU140" s="5"/>
      <c r="PMV140" s="5"/>
      <c r="PMW140" s="5"/>
      <c r="PMX140" s="5"/>
      <c r="PMY140" s="5"/>
      <c r="PMZ140" s="5"/>
      <c r="PNA140" s="5"/>
      <c r="PNB140" s="5"/>
      <c r="PNC140" s="5"/>
      <c r="PND140" s="5"/>
      <c r="PNE140" s="5"/>
      <c r="PNF140" s="5"/>
      <c r="PNG140" s="5"/>
      <c r="PNH140" s="5"/>
      <c r="PNI140" s="5"/>
      <c r="PNJ140" s="5"/>
      <c r="PNK140" s="5"/>
      <c r="PNL140" s="5"/>
      <c r="PNM140" s="5"/>
      <c r="PNN140" s="5"/>
      <c r="PNO140" s="5"/>
      <c r="PNP140" s="5"/>
      <c r="PNQ140" s="5"/>
      <c r="PNR140" s="5"/>
      <c r="PNS140" s="5"/>
      <c r="PNT140" s="5"/>
      <c r="PNU140" s="5"/>
      <c r="PNV140" s="5"/>
      <c r="PNW140" s="5"/>
      <c r="PNX140" s="5"/>
      <c r="PNY140" s="5"/>
      <c r="PNZ140" s="5"/>
      <c r="POA140" s="5"/>
      <c r="POB140" s="5"/>
      <c r="POC140" s="5"/>
      <c r="POD140" s="5"/>
      <c r="POE140" s="5"/>
      <c r="POF140" s="5"/>
      <c r="POG140" s="5"/>
      <c r="POH140" s="5"/>
      <c r="POI140" s="5"/>
      <c r="POJ140" s="5"/>
      <c r="POK140" s="5"/>
      <c r="POL140" s="5"/>
      <c r="POM140" s="5"/>
      <c r="PON140" s="5"/>
      <c r="POO140" s="5"/>
      <c r="POP140" s="5"/>
      <c r="POQ140" s="5"/>
      <c r="POR140" s="5"/>
      <c r="POS140" s="5"/>
      <c r="POT140" s="5"/>
      <c r="POU140" s="5"/>
      <c r="POV140" s="5"/>
      <c r="POW140" s="5"/>
      <c r="POX140" s="5"/>
      <c r="POY140" s="5"/>
      <c r="POZ140" s="5"/>
      <c r="PPA140" s="5"/>
      <c r="PPB140" s="5"/>
      <c r="PPC140" s="5"/>
      <c r="PPD140" s="5"/>
      <c r="PPE140" s="5"/>
      <c r="PPF140" s="5"/>
      <c r="PPG140" s="5"/>
      <c r="PPH140" s="5"/>
      <c r="PPI140" s="5"/>
      <c r="PPJ140" s="5"/>
      <c r="PPK140" s="5"/>
      <c r="PPL140" s="5"/>
      <c r="PPM140" s="5"/>
      <c r="PPN140" s="5"/>
      <c r="PPO140" s="5"/>
      <c r="PPP140" s="5"/>
      <c r="PPQ140" s="5"/>
      <c r="PPR140" s="5"/>
      <c r="PPS140" s="5"/>
      <c r="PPT140" s="5"/>
      <c r="PPU140" s="5"/>
      <c r="PPV140" s="5"/>
      <c r="PPW140" s="5"/>
      <c r="PPX140" s="5"/>
      <c r="PPY140" s="5"/>
      <c r="PPZ140" s="5"/>
      <c r="PQA140" s="5"/>
      <c r="PQB140" s="5"/>
      <c r="PQC140" s="5"/>
      <c r="PQD140" s="5"/>
      <c r="PQE140" s="5"/>
      <c r="PQF140" s="5"/>
      <c r="PQG140" s="5"/>
      <c r="PQH140" s="5"/>
      <c r="PQI140" s="5"/>
      <c r="PQJ140" s="5"/>
      <c r="PQK140" s="5"/>
      <c r="PQL140" s="5"/>
      <c r="PQM140" s="5"/>
      <c r="PQN140" s="5"/>
      <c r="PQO140" s="5"/>
      <c r="PQP140" s="5"/>
      <c r="PQQ140" s="5"/>
      <c r="PQR140" s="5"/>
      <c r="PQS140" s="5"/>
      <c r="PQT140" s="5"/>
      <c r="PQU140" s="5"/>
      <c r="PQV140" s="5"/>
      <c r="PQW140" s="5"/>
      <c r="PQX140" s="5"/>
      <c r="PQY140" s="5"/>
      <c r="PQZ140" s="5"/>
      <c r="PRA140" s="5"/>
      <c r="PRB140" s="5"/>
      <c r="PRC140" s="5"/>
      <c r="PRD140" s="5"/>
      <c r="PRE140" s="5"/>
      <c r="PRF140" s="5"/>
      <c r="PRG140" s="5"/>
      <c r="PRH140" s="5"/>
      <c r="PRI140" s="5"/>
      <c r="PRJ140" s="5"/>
      <c r="PRK140" s="5"/>
      <c r="PRL140" s="5"/>
      <c r="PRM140" s="5"/>
      <c r="PRN140" s="5"/>
      <c r="PRO140" s="5"/>
      <c r="PRP140" s="5"/>
      <c r="PRQ140" s="5"/>
      <c r="PRR140" s="5"/>
      <c r="PRS140" s="5"/>
      <c r="PRT140" s="5"/>
      <c r="PRU140" s="5"/>
      <c r="PRV140" s="5"/>
      <c r="PRW140" s="5"/>
      <c r="PRX140" s="5"/>
      <c r="PRY140" s="5"/>
      <c r="PRZ140" s="5"/>
      <c r="PSA140" s="5"/>
      <c r="PSB140" s="5"/>
      <c r="PSC140" s="5"/>
      <c r="PSD140" s="5"/>
      <c r="PSE140" s="5"/>
      <c r="PSF140" s="5"/>
      <c r="PSG140" s="5"/>
      <c r="PSH140" s="5"/>
      <c r="PSI140" s="5"/>
      <c r="PSJ140" s="5"/>
      <c r="PSK140" s="5"/>
      <c r="PSL140" s="5"/>
      <c r="PSM140" s="5"/>
      <c r="PSN140" s="5"/>
      <c r="PSO140" s="5"/>
      <c r="PSP140" s="5"/>
      <c r="PSQ140" s="5"/>
      <c r="PSR140" s="5"/>
      <c r="PSS140" s="5"/>
      <c r="PST140" s="5"/>
      <c r="PSU140" s="5"/>
      <c r="PSV140" s="5"/>
      <c r="PSW140" s="5"/>
      <c r="PSX140" s="5"/>
      <c r="PSY140" s="5"/>
      <c r="PSZ140" s="5"/>
      <c r="PTA140" s="5"/>
      <c r="PTB140" s="5"/>
      <c r="PTC140" s="5"/>
      <c r="PTD140" s="5"/>
      <c r="PTE140" s="5"/>
      <c r="PTF140" s="5"/>
      <c r="PTG140" s="5"/>
      <c r="PTH140" s="5"/>
      <c r="PTI140" s="5"/>
      <c r="PTJ140" s="5"/>
      <c r="PTK140" s="5"/>
      <c r="PTL140" s="5"/>
      <c r="PTM140" s="5"/>
      <c r="PTN140" s="5"/>
      <c r="PTO140" s="5"/>
      <c r="PTP140" s="5"/>
      <c r="PTQ140" s="5"/>
      <c r="PTR140" s="5"/>
      <c r="PTS140" s="5"/>
      <c r="PTT140" s="5"/>
      <c r="PTU140" s="5"/>
      <c r="PTV140" s="5"/>
      <c r="PTW140" s="5"/>
      <c r="PTX140" s="5"/>
      <c r="PTY140" s="5"/>
      <c r="PTZ140" s="5"/>
      <c r="PUA140" s="5"/>
      <c r="PUB140" s="5"/>
      <c r="PUC140" s="5"/>
      <c r="PUD140" s="5"/>
      <c r="PUE140" s="5"/>
      <c r="PUF140" s="5"/>
      <c r="PUG140" s="5"/>
      <c r="PUH140" s="5"/>
      <c r="PUI140" s="5"/>
      <c r="PUJ140" s="5"/>
      <c r="PUK140" s="5"/>
      <c r="PUL140" s="5"/>
      <c r="PUM140" s="5"/>
      <c r="PUN140" s="5"/>
      <c r="PUO140" s="5"/>
      <c r="PUP140" s="5"/>
      <c r="PUQ140" s="5"/>
      <c r="PUR140" s="5"/>
      <c r="PUS140" s="5"/>
      <c r="PUT140" s="5"/>
      <c r="PUU140" s="5"/>
      <c r="PUV140" s="5"/>
      <c r="PUW140" s="5"/>
      <c r="PUX140" s="5"/>
      <c r="PUY140" s="5"/>
      <c r="PUZ140" s="5"/>
      <c r="PVA140" s="5"/>
      <c r="PVB140" s="5"/>
      <c r="PVC140" s="5"/>
      <c r="PVD140" s="5"/>
      <c r="PVE140" s="5"/>
      <c r="PVF140" s="5"/>
      <c r="PVG140" s="5"/>
      <c r="PVH140" s="5"/>
      <c r="PVI140" s="5"/>
      <c r="PVJ140" s="5"/>
      <c r="PVK140" s="5"/>
      <c r="PVL140" s="5"/>
      <c r="PVM140" s="5"/>
      <c r="PVN140" s="5"/>
      <c r="PVO140" s="5"/>
      <c r="PVP140" s="5"/>
      <c r="PVQ140" s="5"/>
      <c r="PVR140" s="5"/>
      <c r="PVS140" s="5"/>
      <c r="PVT140" s="5"/>
      <c r="PVU140" s="5"/>
      <c r="PVV140" s="5"/>
      <c r="PVW140" s="5"/>
      <c r="PVX140" s="5"/>
      <c r="PVY140" s="5"/>
      <c r="PVZ140" s="5"/>
      <c r="PWA140" s="5"/>
      <c r="PWB140" s="5"/>
      <c r="PWC140" s="5"/>
      <c r="PWD140" s="5"/>
      <c r="PWE140" s="5"/>
      <c r="PWF140" s="5"/>
      <c r="PWG140" s="5"/>
      <c r="PWH140" s="5"/>
      <c r="PWI140" s="5"/>
      <c r="PWJ140" s="5"/>
      <c r="PWK140" s="5"/>
      <c r="PWL140" s="5"/>
      <c r="PWM140" s="5"/>
      <c r="PWN140" s="5"/>
      <c r="PWO140" s="5"/>
      <c r="PWP140" s="5"/>
      <c r="PWQ140" s="5"/>
      <c r="PWR140" s="5"/>
      <c r="PWS140" s="5"/>
      <c r="PWT140" s="5"/>
      <c r="PWU140" s="5"/>
      <c r="PWV140" s="5"/>
      <c r="PWW140" s="5"/>
      <c r="PWX140" s="5"/>
      <c r="PWY140" s="5"/>
      <c r="PWZ140" s="5"/>
      <c r="PXA140" s="5"/>
      <c r="PXB140" s="5"/>
      <c r="PXC140" s="5"/>
      <c r="PXD140" s="5"/>
      <c r="PXE140" s="5"/>
      <c r="PXF140" s="5"/>
      <c r="PXG140" s="5"/>
      <c r="PXH140" s="5"/>
      <c r="PXI140" s="5"/>
      <c r="PXJ140" s="5"/>
      <c r="PXK140" s="5"/>
      <c r="PXL140" s="5"/>
      <c r="PXM140" s="5"/>
      <c r="PXN140" s="5"/>
      <c r="PXO140" s="5"/>
      <c r="PXP140" s="5"/>
      <c r="PXQ140" s="5"/>
      <c r="PXR140" s="5"/>
      <c r="PXS140" s="5"/>
      <c r="PXT140" s="5"/>
      <c r="PXU140" s="5"/>
      <c r="PXV140" s="5"/>
      <c r="PXW140" s="5"/>
      <c r="PXX140" s="5"/>
      <c r="PXY140" s="5"/>
      <c r="PXZ140" s="5"/>
      <c r="PYA140" s="5"/>
      <c r="PYB140" s="5"/>
      <c r="PYC140" s="5"/>
      <c r="PYD140" s="5"/>
      <c r="PYE140" s="5"/>
      <c r="PYF140" s="5"/>
      <c r="PYG140" s="5"/>
      <c r="PYH140" s="5"/>
      <c r="PYI140" s="5"/>
      <c r="PYJ140" s="5"/>
      <c r="PYK140" s="5"/>
      <c r="PYL140" s="5"/>
      <c r="PYM140" s="5"/>
      <c r="PYN140" s="5"/>
      <c r="PYO140" s="5"/>
      <c r="PYP140" s="5"/>
      <c r="PYQ140" s="5"/>
      <c r="PYR140" s="5"/>
      <c r="PYS140" s="5"/>
      <c r="PYT140" s="5"/>
      <c r="PYU140" s="5"/>
      <c r="PYV140" s="5"/>
      <c r="PYW140" s="5"/>
      <c r="PYX140" s="5"/>
      <c r="PYY140" s="5"/>
      <c r="PYZ140" s="5"/>
      <c r="PZA140" s="5"/>
      <c r="PZB140" s="5"/>
      <c r="PZC140" s="5"/>
      <c r="PZD140" s="5"/>
      <c r="PZE140" s="5"/>
      <c r="PZF140" s="5"/>
      <c r="PZG140" s="5"/>
      <c r="PZH140" s="5"/>
      <c r="PZI140" s="5"/>
      <c r="PZJ140" s="5"/>
      <c r="PZK140" s="5"/>
      <c r="PZL140" s="5"/>
      <c r="PZM140" s="5"/>
      <c r="PZN140" s="5"/>
      <c r="PZO140" s="5"/>
      <c r="PZP140" s="5"/>
      <c r="PZQ140" s="5"/>
      <c r="PZR140" s="5"/>
      <c r="PZS140" s="5"/>
      <c r="PZT140" s="5"/>
      <c r="PZU140" s="5"/>
      <c r="PZV140" s="5"/>
      <c r="PZW140" s="5"/>
      <c r="PZX140" s="5"/>
      <c r="PZY140" s="5"/>
      <c r="PZZ140" s="5"/>
      <c r="QAA140" s="5"/>
      <c r="QAB140" s="5"/>
      <c r="QAC140" s="5"/>
      <c r="QAD140" s="5"/>
      <c r="QAE140" s="5"/>
      <c r="QAF140" s="5"/>
      <c r="QAG140" s="5"/>
      <c r="QAH140" s="5"/>
      <c r="QAI140" s="5"/>
      <c r="QAJ140" s="5"/>
      <c r="QAK140" s="5"/>
      <c r="QAL140" s="5"/>
      <c r="QAM140" s="5"/>
      <c r="QAN140" s="5"/>
      <c r="QAO140" s="5"/>
      <c r="QAP140" s="5"/>
      <c r="QAQ140" s="5"/>
      <c r="QAR140" s="5"/>
      <c r="QAS140" s="5"/>
      <c r="QAT140" s="5"/>
      <c r="QAU140" s="5"/>
      <c r="QAV140" s="5"/>
      <c r="QAW140" s="5"/>
      <c r="QAX140" s="5"/>
      <c r="QAY140" s="5"/>
      <c r="QAZ140" s="5"/>
      <c r="QBA140" s="5"/>
      <c r="QBB140" s="5"/>
      <c r="QBC140" s="5"/>
      <c r="QBD140" s="5"/>
      <c r="QBE140" s="5"/>
      <c r="QBF140" s="5"/>
      <c r="QBG140" s="5"/>
      <c r="QBH140" s="5"/>
      <c r="QBI140" s="5"/>
      <c r="QBJ140" s="5"/>
      <c r="QBK140" s="5"/>
      <c r="QBL140" s="5"/>
      <c r="QBM140" s="5"/>
      <c r="QBN140" s="5"/>
      <c r="QBO140" s="5"/>
      <c r="QBP140" s="5"/>
      <c r="QBQ140" s="5"/>
      <c r="QBR140" s="5"/>
      <c r="QBS140" s="5"/>
      <c r="QBT140" s="5"/>
      <c r="QBU140" s="5"/>
      <c r="QBV140" s="5"/>
      <c r="QBW140" s="5"/>
      <c r="QBX140" s="5"/>
      <c r="QBY140" s="5"/>
      <c r="QBZ140" s="5"/>
      <c r="QCA140" s="5"/>
      <c r="QCB140" s="5"/>
      <c r="QCC140" s="5"/>
      <c r="QCD140" s="5"/>
      <c r="QCE140" s="5"/>
      <c r="QCF140" s="5"/>
      <c r="QCG140" s="5"/>
      <c r="QCH140" s="5"/>
      <c r="QCI140" s="5"/>
      <c r="QCJ140" s="5"/>
      <c r="QCK140" s="5"/>
      <c r="QCL140" s="5"/>
      <c r="QCM140" s="5"/>
      <c r="QCN140" s="5"/>
      <c r="QCO140" s="5"/>
      <c r="QCP140" s="5"/>
      <c r="QCQ140" s="5"/>
      <c r="QCR140" s="5"/>
      <c r="QCS140" s="5"/>
      <c r="QCT140" s="5"/>
      <c r="QCU140" s="5"/>
      <c r="QCV140" s="5"/>
      <c r="QCW140" s="5"/>
      <c r="QCX140" s="5"/>
      <c r="QCY140" s="5"/>
      <c r="QCZ140" s="5"/>
      <c r="QDA140" s="5"/>
      <c r="QDB140" s="5"/>
      <c r="QDC140" s="5"/>
      <c r="QDD140" s="5"/>
      <c r="QDE140" s="5"/>
      <c r="QDF140" s="5"/>
      <c r="QDG140" s="5"/>
      <c r="QDH140" s="5"/>
      <c r="QDI140" s="5"/>
      <c r="QDJ140" s="5"/>
      <c r="QDK140" s="5"/>
      <c r="QDL140" s="5"/>
      <c r="QDM140" s="5"/>
      <c r="QDN140" s="5"/>
      <c r="QDO140" s="5"/>
      <c r="QDP140" s="5"/>
      <c r="QDQ140" s="5"/>
      <c r="QDR140" s="5"/>
      <c r="QDS140" s="5"/>
      <c r="QDT140" s="5"/>
      <c r="QDU140" s="5"/>
      <c r="QDV140" s="5"/>
      <c r="QDW140" s="5"/>
      <c r="QDX140" s="5"/>
      <c r="QDY140" s="5"/>
      <c r="QDZ140" s="5"/>
      <c r="QEA140" s="5"/>
      <c r="QEB140" s="5"/>
      <c r="QEC140" s="5"/>
      <c r="QED140" s="5"/>
      <c r="QEE140" s="5"/>
      <c r="QEF140" s="5"/>
      <c r="QEG140" s="5"/>
      <c r="QEH140" s="5"/>
      <c r="QEI140" s="5"/>
      <c r="QEJ140" s="5"/>
      <c r="QEK140" s="5"/>
      <c r="QEL140" s="5"/>
      <c r="QEM140" s="5"/>
      <c r="QEN140" s="5"/>
      <c r="QEO140" s="5"/>
      <c r="QEP140" s="5"/>
      <c r="QEQ140" s="5"/>
      <c r="QER140" s="5"/>
      <c r="QES140" s="5"/>
      <c r="QET140" s="5"/>
      <c r="QEU140" s="5"/>
      <c r="QEV140" s="5"/>
      <c r="QEW140" s="5"/>
      <c r="QEX140" s="5"/>
      <c r="QEY140" s="5"/>
      <c r="QEZ140" s="5"/>
      <c r="QFA140" s="5"/>
      <c r="QFB140" s="5"/>
      <c r="QFC140" s="5"/>
      <c r="QFD140" s="5"/>
      <c r="QFE140" s="5"/>
      <c r="QFF140" s="5"/>
      <c r="QFG140" s="5"/>
      <c r="QFH140" s="5"/>
      <c r="QFI140" s="5"/>
      <c r="QFJ140" s="5"/>
      <c r="QFK140" s="5"/>
      <c r="QFL140" s="5"/>
      <c r="QFM140" s="5"/>
      <c r="QFN140" s="5"/>
      <c r="QFO140" s="5"/>
      <c r="QFP140" s="5"/>
      <c r="QFQ140" s="5"/>
      <c r="QFR140" s="5"/>
      <c r="QFS140" s="5"/>
      <c r="QFT140" s="5"/>
      <c r="QFU140" s="5"/>
      <c r="QFV140" s="5"/>
      <c r="QFW140" s="5"/>
      <c r="QFX140" s="5"/>
      <c r="QFY140" s="5"/>
      <c r="QFZ140" s="5"/>
      <c r="QGA140" s="5"/>
      <c r="QGB140" s="5"/>
      <c r="QGC140" s="5"/>
      <c r="QGD140" s="5"/>
      <c r="QGE140" s="5"/>
      <c r="QGF140" s="5"/>
      <c r="QGG140" s="5"/>
      <c r="QGH140" s="5"/>
      <c r="QGI140" s="5"/>
      <c r="QGJ140" s="5"/>
      <c r="QGK140" s="5"/>
      <c r="QGL140" s="5"/>
      <c r="QGM140" s="5"/>
      <c r="QGN140" s="5"/>
      <c r="QGO140" s="5"/>
      <c r="QGP140" s="5"/>
      <c r="QGQ140" s="5"/>
      <c r="QGR140" s="5"/>
      <c r="QGS140" s="5"/>
      <c r="QGT140" s="5"/>
      <c r="QGU140" s="5"/>
      <c r="QGV140" s="5"/>
      <c r="QGW140" s="5"/>
      <c r="QGX140" s="5"/>
      <c r="QGY140" s="5"/>
      <c r="QGZ140" s="5"/>
      <c r="QHA140" s="5"/>
      <c r="QHB140" s="5"/>
      <c r="QHC140" s="5"/>
      <c r="QHD140" s="5"/>
      <c r="QHE140" s="5"/>
      <c r="QHF140" s="5"/>
      <c r="QHG140" s="5"/>
      <c r="QHH140" s="5"/>
      <c r="QHI140" s="5"/>
      <c r="QHJ140" s="5"/>
      <c r="QHK140" s="5"/>
      <c r="QHL140" s="5"/>
      <c r="QHM140" s="5"/>
      <c r="QHN140" s="5"/>
      <c r="QHO140" s="5"/>
      <c r="QHP140" s="5"/>
      <c r="QHQ140" s="5"/>
      <c r="QHR140" s="5"/>
      <c r="QHS140" s="5"/>
      <c r="QHT140" s="5"/>
      <c r="QHU140" s="5"/>
      <c r="QHV140" s="5"/>
      <c r="QHW140" s="5"/>
      <c r="QHX140" s="5"/>
      <c r="QHY140" s="5"/>
      <c r="QHZ140" s="5"/>
      <c r="QIA140" s="5"/>
      <c r="QIB140" s="5"/>
      <c r="QIC140" s="5"/>
      <c r="QID140" s="5"/>
      <c r="QIE140" s="5"/>
      <c r="QIF140" s="5"/>
      <c r="QIG140" s="5"/>
      <c r="QIH140" s="5"/>
      <c r="QII140" s="5"/>
      <c r="QIJ140" s="5"/>
      <c r="QIK140" s="5"/>
      <c r="QIL140" s="5"/>
      <c r="QIM140" s="5"/>
      <c r="QIN140" s="5"/>
      <c r="QIO140" s="5"/>
      <c r="QIP140" s="5"/>
      <c r="QIQ140" s="5"/>
      <c r="QIR140" s="5"/>
      <c r="QIS140" s="5"/>
      <c r="QIT140" s="5"/>
      <c r="QIU140" s="5"/>
      <c r="QIV140" s="5"/>
      <c r="QIW140" s="5"/>
      <c r="QIX140" s="5"/>
      <c r="QIY140" s="5"/>
      <c r="QIZ140" s="5"/>
      <c r="QJA140" s="5"/>
      <c r="QJB140" s="5"/>
      <c r="QJC140" s="5"/>
      <c r="QJD140" s="5"/>
      <c r="QJE140" s="5"/>
      <c r="QJF140" s="5"/>
      <c r="QJG140" s="5"/>
      <c r="QJH140" s="5"/>
      <c r="QJI140" s="5"/>
      <c r="QJJ140" s="5"/>
      <c r="QJK140" s="5"/>
      <c r="QJL140" s="5"/>
      <c r="QJM140" s="5"/>
      <c r="QJN140" s="5"/>
      <c r="QJO140" s="5"/>
      <c r="QJP140" s="5"/>
      <c r="QJQ140" s="5"/>
      <c r="QJR140" s="5"/>
      <c r="QJS140" s="5"/>
      <c r="QJT140" s="5"/>
      <c r="QJU140" s="5"/>
      <c r="QJV140" s="5"/>
      <c r="QJW140" s="5"/>
      <c r="QJX140" s="5"/>
      <c r="QJY140" s="5"/>
      <c r="QJZ140" s="5"/>
      <c r="QKA140" s="5"/>
      <c r="QKB140" s="5"/>
      <c r="QKC140" s="5"/>
      <c r="QKD140" s="5"/>
      <c r="QKE140" s="5"/>
      <c r="QKF140" s="5"/>
      <c r="QKG140" s="5"/>
      <c r="QKH140" s="5"/>
      <c r="QKI140" s="5"/>
      <c r="QKJ140" s="5"/>
      <c r="QKK140" s="5"/>
      <c r="QKL140" s="5"/>
      <c r="QKM140" s="5"/>
      <c r="QKN140" s="5"/>
      <c r="QKO140" s="5"/>
      <c r="QKP140" s="5"/>
      <c r="QKQ140" s="5"/>
      <c r="QKR140" s="5"/>
      <c r="QKS140" s="5"/>
      <c r="QKT140" s="5"/>
      <c r="QKU140" s="5"/>
      <c r="QKV140" s="5"/>
      <c r="QKW140" s="5"/>
      <c r="QKX140" s="5"/>
      <c r="QKY140" s="5"/>
      <c r="QKZ140" s="5"/>
      <c r="QLA140" s="5"/>
      <c r="QLB140" s="5"/>
      <c r="QLC140" s="5"/>
      <c r="QLD140" s="5"/>
      <c r="QLE140" s="5"/>
      <c r="QLF140" s="5"/>
      <c r="QLG140" s="5"/>
      <c r="QLH140" s="5"/>
      <c r="QLI140" s="5"/>
      <c r="QLJ140" s="5"/>
      <c r="QLK140" s="5"/>
      <c r="QLL140" s="5"/>
      <c r="QLM140" s="5"/>
      <c r="QLN140" s="5"/>
      <c r="QLO140" s="5"/>
      <c r="QLP140" s="5"/>
      <c r="QLQ140" s="5"/>
      <c r="QLR140" s="5"/>
      <c r="QLS140" s="5"/>
      <c r="QLT140" s="5"/>
      <c r="QLU140" s="5"/>
      <c r="QLV140" s="5"/>
      <c r="QLW140" s="5"/>
      <c r="QLX140" s="5"/>
      <c r="QLY140" s="5"/>
      <c r="QLZ140" s="5"/>
      <c r="QMA140" s="5"/>
      <c r="QMB140" s="5"/>
      <c r="QMC140" s="5"/>
      <c r="QMD140" s="5"/>
      <c r="QME140" s="5"/>
      <c r="QMF140" s="5"/>
      <c r="QMG140" s="5"/>
      <c r="QMH140" s="5"/>
      <c r="QMI140" s="5"/>
      <c r="QMJ140" s="5"/>
      <c r="QMK140" s="5"/>
      <c r="QML140" s="5"/>
      <c r="QMM140" s="5"/>
      <c r="QMN140" s="5"/>
      <c r="QMO140" s="5"/>
      <c r="QMP140" s="5"/>
      <c r="QMQ140" s="5"/>
      <c r="QMR140" s="5"/>
      <c r="QMS140" s="5"/>
      <c r="QMT140" s="5"/>
      <c r="QMU140" s="5"/>
      <c r="QMV140" s="5"/>
      <c r="QMW140" s="5"/>
      <c r="QMX140" s="5"/>
      <c r="QMY140" s="5"/>
      <c r="QMZ140" s="5"/>
      <c r="QNA140" s="5"/>
      <c r="QNB140" s="5"/>
      <c r="QNC140" s="5"/>
      <c r="QND140" s="5"/>
      <c r="QNE140" s="5"/>
      <c r="QNF140" s="5"/>
      <c r="QNG140" s="5"/>
      <c r="QNH140" s="5"/>
      <c r="QNI140" s="5"/>
      <c r="QNJ140" s="5"/>
      <c r="QNK140" s="5"/>
      <c r="QNL140" s="5"/>
      <c r="QNM140" s="5"/>
      <c r="QNN140" s="5"/>
      <c r="QNO140" s="5"/>
      <c r="QNP140" s="5"/>
      <c r="QNQ140" s="5"/>
      <c r="QNR140" s="5"/>
      <c r="QNS140" s="5"/>
      <c r="QNT140" s="5"/>
      <c r="QNU140" s="5"/>
      <c r="QNV140" s="5"/>
      <c r="QNW140" s="5"/>
      <c r="QNX140" s="5"/>
      <c r="QNY140" s="5"/>
      <c r="QNZ140" s="5"/>
      <c r="QOA140" s="5"/>
      <c r="QOB140" s="5"/>
      <c r="QOC140" s="5"/>
      <c r="QOD140" s="5"/>
      <c r="QOE140" s="5"/>
      <c r="QOF140" s="5"/>
      <c r="QOG140" s="5"/>
      <c r="QOH140" s="5"/>
      <c r="QOI140" s="5"/>
      <c r="QOJ140" s="5"/>
      <c r="QOK140" s="5"/>
      <c r="QOL140" s="5"/>
      <c r="QOM140" s="5"/>
      <c r="QON140" s="5"/>
      <c r="QOO140" s="5"/>
      <c r="QOP140" s="5"/>
      <c r="QOQ140" s="5"/>
      <c r="QOR140" s="5"/>
      <c r="QOS140" s="5"/>
      <c r="QOT140" s="5"/>
      <c r="QOU140" s="5"/>
      <c r="QOV140" s="5"/>
      <c r="QOW140" s="5"/>
      <c r="QOX140" s="5"/>
      <c r="QOY140" s="5"/>
      <c r="QOZ140" s="5"/>
      <c r="QPA140" s="5"/>
      <c r="QPB140" s="5"/>
      <c r="QPC140" s="5"/>
      <c r="QPD140" s="5"/>
      <c r="QPE140" s="5"/>
      <c r="QPF140" s="5"/>
      <c r="QPG140" s="5"/>
      <c r="QPH140" s="5"/>
      <c r="QPI140" s="5"/>
      <c r="QPJ140" s="5"/>
      <c r="QPK140" s="5"/>
      <c r="QPL140" s="5"/>
      <c r="QPM140" s="5"/>
      <c r="QPN140" s="5"/>
      <c r="QPO140" s="5"/>
      <c r="QPP140" s="5"/>
      <c r="QPQ140" s="5"/>
      <c r="QPR140" s="5"/>
      <c r="QPS140" s="5"/>
      <c r="QPT140" s="5"/>
      <c r="QPU140" s="5"/>
      <c r="QPV140" s="5"/>
      <c r="QPW140" s="5"/>
      <c r="QPX140" s="5"/>
      <c r="QPY140" s="5"/>
      <c r="QPZ140" s="5"/>
      <c r="QQA140" s="5"/>
      <c r="QQB140" s="5"/>
      <c r="QQC140" s="5"/>
      <c r="QQD140" s="5"/>
      <c r="QQE140" s="5"/>
      <c r="QQF140" s="5"/>
      <c r="QQG140" s="5"/>
      <c r="QQH140" s="5"/>
      <c r="QQI140" s="5"/>
      <c r="QQJ140" s="5"/>
      <c r="QQK140" s="5"/>
      <c r="QQL140" s="5"/>
      <c r="QQM140" s="5"/>
      <c r="QQN140" s="5"/>
      <c r="QQO140" s="5"/>
      <c r="QQP140" s="5"/>
      <c r="QQQ140" s="5"/>
      <c r="QQR140" s="5"/>
      <c r="QQS140" s="5"/>
      <c r="QQT140" s="5"/>
      <c r="QQU140" s="5"/>
      <c r="QQV140" s="5"/>
      <c r="QQW140" s="5"/>
      <c r="QQX140" s="5"/>
      <c r="QQY140" s="5"/>
      <c r="QQZ140" s="5"/>
      <c r="QRA140" s="5"/>
      <c r="QRB140" s="5"/>
      <c r="QRC140" s="5"/>
      <c r="QRD140" s="5"/>
      <c r="QRE140" s="5"/>
      <c r="QRF140" s="5"/>
      <c r="QRG140" s="5"/>
      <c r="QRH140" s="5"/>
      <c r="QRI140" s="5"/>
      <c r="QRJ140" s="5"/>
      <c r="QRK140" s="5"/>
      <c r="QRL140" s="5"/>
      <c r="QRM140" s="5"/>
      <c r="QRN140" s="5"/>
      <c r="QRO140" s="5"/>
      <c r="QRP140" s="5"/>
      <c r="QRQ140" s="5"/>
      <c r="QRR140" s="5"/>
      <c r="QRS140" s="5"/>
      <c r="QRT140" s="5"/>
      <c r="QRU140" s="5"/>
      <c r="QRV140" s="5"/>
      <c r="QRW140" s="5"/>
      <c r="QRX140" s="5"/>
      <c r="QRY140" s="5"/>
      <c r="QRZ140" s="5"/>
      <c r="QSA140" s="5"/>
      <c r="QSB140" s="5"/>
      <c r="QSC140" s="5"/>
      <c r="QSD140" s="5"/>
      <c r="QSE140" s="5"/>
      <c r="QSF140" s="5"/>
      <c r="QSG140" s="5"/>
      <c r="QSH140" s="5"/>
      <c r="QSI140" s="5"/>
      <c r="QSJ140" s="5"/>
      <c r="QSK140" s="5"/>
      <c r="QSL140" s="5"/>
      <c r="QSM140" s="5"/>
      <c r="QSN140" s="5"/>
      <c r="QSO140" s="5"/>
      <c r="QSP140" s="5"/>
      <c r="QSQ140" s="5"/>
      <c r="QSR140" s="5"/>
      <c r="QSS140" s="5"/>
      <c r="QST140" s="5"/>
      <c r="QSU140" s="5"/>
      <c r="QSV140" s="5"/>
      <c r="QSW140" s="5"/>
      <c r="QSX140" s="5"/>
      <c r="QSY140" s="5"/>
      <c r="QSZ140" s="5"/>
      <c r="QTA140" s="5"/>
      <c r="QTB140" s="5"/>
      <c r="QTC140" s="5"/>
      <c r="QTD140" s="5"/>
      <c r="QTE140" s="5"/>
      <c r="QTF140" s="5"/>
      <c r="QTG140" s="5"/>
      <c r="QTH140" s="5"/>
      <c r="QTI140" s="5"/>
      <c r="QTJ140" s="5"/>
      <c r="QTK140" s="5"/>
      <c r="QTL140" s="5"/>
      <c r="QTM140" s="5"/>
      <c r="QTN140" s="5"/>
      <c r="QTO140" s="5"/>
      <c r="QTP140" s="5"/>
      <c r="QTQ140" s="5"/>
      <c r="QTR140" s="5"/>
      <c r="QTS140" s="5"/>
      <c r="QTT140" s="5"/>
      <c r="QTU140" s="5"/>
      <c r="QTV140" s="5"/>
      <c r="QTW140" s="5"/>
      <c r="QTX140" s="5"/>
      <c r="QTY140" s="5"/>
      <c r="QTZ140" s="5"/>
      <c r="QUA140" s="5"/>
      <c r="QUB140" s="5"/>
      <c r="QUC140" s="5"/>
      <c r="QUD140" s="5"/>
      <c r="QUE140" s="5"/>
      <c r="QUF140" s="5"/>
      <c r="QUG140" s="5"/>
      <c r="QUH140" s="5"/>
      <c r="QUI140" s="5"/>
      <c r="QUJ140" s="5"/>
      <c r="QUK140" s="5"/>
      <c r="QUL140" s="5"/>
      <c r="QUM140" s="5"/>
      <c r="QUN140" s="5"/>
      <c r="QUO140" s="5"/>
      <c r="QUP140" s="5"/>
      <c r="QUQ140" s="5"/>
      <c r="QUR140" s="5"/>
      <c r="QUS140" s="5"/>
      <c r="QUT140" s="5"/>
      <c r="QUU140" s="5"/>
      <c r="QUV140" s="5"/>
      <c r="QUW140" s="5"/>
      <c r="QUX140" s="5"/>
      <c r="QUY140" s="5"/>
      <c r="QUZ140" s="5"/>
      <c r="QVA140" s="5"/>
      <c r="QVB140" s="5"/>
      <c r="QVC140" s="5"/>
      <c r="QVD140" s="5"/>
      <c r="QVE140" s="5"/>
      <c r="QVF140" s="5"/>
      <c r="QVG140" s="5"/>
      <c r="QVH140" s="5"/>
      <c r="QVI140" s="5"/>
      <c r="QVJ140" s="5"/>
      <c r="QVK140" s="5"/>
      <c r="QVL140" s="5"/>
      <c r="QVM140" s="5"/>
      <c r="QVN140" s="5"/>
      <c r="QVO140" s="5"/>
      <c r="QVP140" s="5"/>
      <c r="QVQ140" s="5"/>
      <c r="QVR140" s="5"/>
      <c r="QVS140" s="5"/>
      <c r="QVT140" s="5"/>
      <c r="QVU140" s="5"/>
      <c r="QVV140" s="5"/>
      <c r="QVW140" s="5"/>
      <c r="QVX140" s="5"/>
      <c r="QVY140" s="5"/>
      <c r="QVZ140" s="5"/>
      <c r="QWA140" s="5"/>
      <c r="QWB140" s="5"/>
      <c r="QWC140" s="5"/>
      <c r="QWD140" s="5"/>
      <c r="QWE140" s="5"/>
      <c r="QWF140" s="5"/>
      <c r="QWG140" s="5"/>
      <c r="QWH140" s="5"/>
      <c r="QWI140" s="5"/>
      <c r="QWJ140" s="5"/>
      <c r="QWK140" s="5"/>
      <c r="QWL140" s="5"/>
      <c r="QWM140" s="5"/>
      <c r="QWN140" s="5"/>
      <c r="QWO140" s="5"/>
      <c r="QWP140" s="5"/>
      <c r="QWQ140" s="5"/>
      <c r="QWR140" s="5"/>
      <c r="QWS140" s="5"/>
      <c r="QWT140" s="5"/>
      <c r="QWU140" s="5"/>
      <c r="QWV140" s="5"/>
      <c r="QWW140" s="5"/>
      <c r="QWX140" s="5"/>
      <c r="QWY140" s="5"/>
      <c r="QWZ140" s="5"/>
      <c r="QXA140" s="5"/>
      <c r="QXB140" s="5"/>
      <c r="QXC140" s="5"/>
      <c r="QXD140" s="5"/>
      <c r="QXE140" s="5"/>
      <c r="QXF140" s="5"/>
      <c r="QXG140" s="5"/>
      <c r="QXH140" s="5"/>
      <c r="QXI140" s="5"/>
      <c r="QXJ140" s="5"/>
      <c r="QXK140" s="5"/>
      <c r="QXL140" s="5"/>
      <c r="QXM140" s="5"/>
      <c r="QXN140" s="5"/>
      <c r="QXO140" s="5"/>
      <c r="QXP140" s="5"/>
      <c r="QXQ140" s="5"/>
      <c r="QXR140" s="5"/>
      <c r="QXS140" s="5"/>
      <c r="QXT140" s="5"/>
      <c r="QXU140" s="5"/>
      <c r="QXV140" s="5"/>
      <c r="QXW140" s="5"/>
      <c r="QXX140" s="5"/>
      <c r="QXY140" s="5"/>
      <c r="QXZ140" s="5"/>
      <c r="QYA140" s="5"/>
      <c r="QYB140" s="5"/>
      <c r="QYC140" s="5"/>
      <c r="QYD140" s="5"/>
      <c r="QYE140" s="5"/>
      <c r="QYF140" s="5"/>
      <c r="QYG140" s="5"/>
      <c r="QYH140" s="5"/>
      <c r="QYI140" s="5"/>
      <c r="QYJ140" s="5"/>
      <c r="QYK140" s="5"/>
      <c r="QYL140" s="5"/>
      <c r="QYM140" s="5"/>
      <c r="QYN140" s="5"/>
      <c r="QYO140" s="5"/>
      <c r="QYP140" s="5"/>
      <c r="QYQ140" s="5"/>
      <c r="QYR140" s="5"/>
      <c r="QYS140" s="5"/>
      <c r="QYT140" s="5"/>
      <c r="QYU140" s="5"/>
      <c r="QYV140" s="5"/>
      <c r="QYW140" s="5"/>
      <c r="QYX140" s="5"/>
      <c r="QYY140" s="5"/>
      <c r="QYZ140" s="5"/>
      <c r="QZA140" s="5"/>
      <c r="QZB140" s="5"/>
      <c r="QZC140" s="5"/>
      <c r="QZD140" s="5"/>
      <c r="QZE140" s="5"/>
      <c r="QZF140" s="5"/>
      <c r="QZG140" s="5"/>
      <c r="QZH140" s="5"/>
      <c r="QZI140" s="5"/>
      <c r="QZJ140" s="5"/>
      <c r="QZK140" s="5"/>
      <c r="QZL140" s="5"/>
      <c r="QZM140" s="5"/>
      <c r="QZN140" s="5"/>
      <c r="QZO140" s="5"/>
      <c r="QZP140" s="5"/>
      <c r="QZQ140" s="5"/>
      <c r="QZR140" s="5"/>
      <c r="QZS140" s="5"/>
      <c r="QZT140" s="5"/>
      <c r="QZU140" s="5"/>
      <c r="QZV140" s="5"/>
      <c r="QZW140" s="5"/>
      <c r="QZX140" s="5"/>
      <c r="QZY140" s="5"/>
      <c r="QZZ140" s="5"/>
      <c r="RAA140" s="5"/>
      <c r="RAB140" s="5"/>
      <c r="RAC140" s="5"/>
      <c r="RAD140" s="5"/>
      <c r="RAE140" s="5"/>
      <c r="RAF140" s="5"/>
      <c r="RAG140" s="5"/>
      <c r="RAH140" s="5"/>
      <c r="RAI140" s="5"/>
      <c r="RAJ140" s="5"/>
      <c r="RAK140" s="5"/>
      <c r="RAL140" s="5"/>
      <c r="RAM140" s="5"/>
      <c r="RAN140" s="5"/>
      <c r="RAO140" s="5"/>
      <c r="RAP140" s="5"/>
      <c r="RAQ140" s="5"/>
      <c r="RAR140" s="5"/>
      <c r="RAS140" s="5"/>
      <c r="RAT140" s="5"/>
      <c r="RAU140" s="5"/>
      <c r="RAV140" s="5"/>
      <c r="RAW140" s="5"/>
      <c r="RAX140" s="5"/>
      <c r="RAY140" s="5"/>
      <c r="RAZ140" s="5"/>
      <c r="RBA140" s="5"/>
      <c r="RBB140" s="5"/>
      <c r="RBC140" s="5"/>
      <c r="RBD140" s="5"/>
      <c r="RBE140" s="5"/>
      <c r="RBF140" s="5"/>
      <c r="RBG140" s="5"/>
      <c r="RBH140" s="5"/>
      <c r="RBI140" s="5"/>
      <c r="RBJ140" s="5"/>
      <c r="RBK140" s="5"/>
      <c r="RBL140" s="5"/>
      <c r="RBM140" s="5"/>
      <c r="RBN140" s="5"/>
      <c r="RBO140" s="5"/>
      <c r="RBP140" s="5"/>
      <c r="RBQ140" s="5"/>
      <c r="RBR140" s="5"/>
      <c r="RBS140" s="5"/>
      <c r="RBT140" s="5"/>
      <c r="RBU140" s="5"/>
      <c r="RBV140" s="5"/>
      <c r="RBW140" s="5"/>
      <c r="RBX140" s="5"/>
      <c r="RBY140" s="5"/>
      <c r="RBZ140" s="5"/>
      <c r="RCA140" s="5"/>
      <c r="RCB140" s="5"/>
      <c r="RCC140" s="5"/>
      <c r="RCD140" s="5"/>
      <c r="RCE140" s="5"/>
      <c r="RCF140" s="5"/>
      <c r="RCG140" s="5"/>
      <c r="RCH140" s="5"/>
      <c r="RCI140" s="5"/>
      <c r="RCJ140" s="5"/>
      <c r="RCK140" s="5"/>
      <c r="RCL140" s="5"/>
      <c r="RCM140" s="5"/>
      <c r="RCN140" s="5"/>
      <c r="RCO140" s="5"/>
      <c r="RCP140" s="5"/>
      <c r="RCQ140" s="5"/>
      <c r="RCR140" s="5"/>
      <c r="RCS140" s="5"/>
      <c r="RCT140" s="5"/>
      <c r="RCU140" s="5"/>
      <c r="RCV140" s="5"/>
      <c r="RCW140" s="5"/>
      <c r="RCX140" s="5"/>
      <c r="RCY140" s="5"/>
      <c r="RCZ140" s="5"/>
      <c r="RDA140" s="5"/>
      <c r="RDB140" s="5"/>
      <c r="RDC140" s="5"/>
      <c r="RDD140" s="5"/>
      <c r="RDE140" s="5"/>
      <c r="RDF140" s="5"/>
      <c r="RDG140" s="5"/>
      <c r="RDH140" s="5"/>
      <c r="RDI140" s="5"/>
      <c r="RDJ140" s="5"/>
      <c r="RDK140" s="5"/>
      <c r="RDL140" s="5"/>
      <c r="RDM140" s="5"/>
      <c r="RDN140" s="5"/>
      <c r="RDO140" s="5"/>
      <c r="RDP140" s="5"/>
      <c r="RDQ140" s="5"/>
      <c r="RDR140" s="5"/>
      <c r="RDS140" s="5"/>
      <c r="RDT140" s="5"/>
      <c r="RDU140" s="5"/>
      <c r="RDV140" s="5"/>
      <c r="RDW140" s="5"/>
      <c r="RDX140" s="5"/>
      <c r="RDY140" s="5"/>
      <c r="RDZ140" s="5"/>
      <c r="REA140" s="5"/>
      <c r="REB140" s="5"/>
      <c r="REC140" s="5"/>
      <c r="RED140" s="5"/>
      <c r="REE140" s="5"/>
      <c r="REF140" s="5"/>
      <c r="REG140" s="5"/>
      <c r="REH140" s="5"/>
      <c r="REI140" s="5"/>
      <c r="REJ140" s="5"/>
      <c r="REK140" s="5"/>
      <c r="REL140" s="5"/>
      <c r="REM140" s="5"/>
      <c r="REN140" s="5"/>
      <c r="REO140" s="5"/>
      <c r="REP140" s="5"/>
      <c r="REQ140" s="5"/>
      <c r="RER140" s="5"/>
      <c r="RES140" s="5"/>
      <c r="RET140" s="5"/>
      <c r="REU140" s="5"/>
      <c r="REV140" s="5"/>
      <c r="REW140" s="5"/>
      <c r="REX140" s="5"/>
      <c r="REY140" s="5"/>
      <c r="REZ140" s="5"/>
      <c r="RFA140" s="5"/>
      <c r="RFB140" s="5"/>
      <c r="RFC140" s="5"/>
      <c r="RFD140" s="5"/>
      <c r="RFE140" s="5"/>
      <c r="RFF140" s="5"/>
      <c r="RFG140" s="5"/>
      <c r="RFH140" s="5"/>
      <c r="RFI140" s="5"/>
      <c r="RFJ140" s="5"/>
      <c r="RFK140" s="5"/>
      <c r="RFL140" s="5"/>
      <c r="RFM140" s="5"/>
      <c r="RFN140" s="5"/>
      <c r="RFO140" s="5"/>
      <c r="RFP140" s="5"/>
      <c r="RFQ140" s="5"/>
      <c r="RFR140" s="5"/>
      <c r="RFS140" s="5"/>
      <c r="RFT140" s="5"/>
      <c r="RFU140" s="5"/>
      <c r="RFV140" s="5"/>
      <c r="RFW140" s="5"/>
      <c r="RFX140" s="5"/>
      <c r="RFY140" s="5"/>
      <c r="RFZ140" s="5"/>
      <c r="RGA140" s="5"/>
      <c r="RGB140" s="5"/>
      <c r="RGC140" s="5"/>
      <c r="RGD140" s="5"/>
      <c r="RGE140" s="5"/>
      <c r="RGF140" s="5"/>
      <c r="RGG140" s="5"/>
      <c r="RGH140" s="5"/>
      <c r="RGI140" s="5"/>
      <c r="RGJ140" s="5"/>
      <c r="RGK140" s="5"/>
      <c r="RGL140" s="5"/>
      <c r="RGM140" s="5"/>
      <c r="RGN140" s="5"/>
      <c r="RGO140" s="5"/>
      <c r="RGP140" s="5"/>
      <c r="RGQ140" s="5"/>
      <c r="RGR140" s="5"/>
      <c r="RGS140" s="5"/>
      <c r="RGT140" s="5"/>
      <c r="RGU140" s="5"/>
      <c r="RGV140" s="5"/>
      <c r="RGW140" s="5"/>
      <c r="RGX140" s="5"/>
      <c r="RGY140" s="5"/>
      <c r="RGZ140" s="5"/>
      <c r="RHA140" s="5"/>
      <c r="RHB140" s="5"/>
      <c r="RHC140" s="5"/>
      <c r="RHD140" s="5"/>
      <c r="RHE140" s="5"/>
      <c r="RHF140" s="5"/>
      <c r="RHG140" s="5"/>
      <c r="RHH140" s="5"/>
      <c r="RHI140" s="5"/>
      <c r="RHJ140" s="5"/>
      <c r="RHK140" s="5"/>
      <c r="RHL140" s="5"/>
      <c r="RHM140" s="5"/>
      <c r="RHN140" s="5"/>
      <c r="RHO140" s="5"/>
      <c r="RHP140" s="5"/>
      <c r="RHQ140" s="5"/>
      <c r="RHR140" s="5"/>
      <c r="RHS140" s="5"/>
      <c r="RHT140" s="5"/>
      <c r="RHU140" s="5"/>
      <c r="RHV140" s="5"/>
      <c r="RHW140" s="5"/>
      <c r="RHX140" s="5"/>
      <c r="RHY140" s="5"/>
      <c r="RHZ140" s="5"/>
      <c r="RIA140" s="5"/>
      <c r="RIB140" s="5"/>
      <c r="RIC140" s="5"/>
      <c r="RID140" s="5"/>
      <c r="RIE140" s="5"/>
      <c r="RIF140" s="5"/>
      <c r="RIG140" s="5"/>
      <c r="RIH140" s="5"/>
      <c r="RII140" s="5"/>
      <c r="RIJ140" s="5"/>
      <c r="RIK140" s="5"/>
      <c r="RIL140" s="5"/>
      <c r="RIM140" s="5"/>
      <c r="RIN140" s="5"/>
      <c r="RIO140" s="5"/>
      <c r="RIP140" s="5"/>
      <c r="RIQ140" s="5"/>
      <c r="RIR140" s="5"/>
      <c r="RIS140" s="5"/>
      <c r="RIT140" s="5"/>
      <c r="RIU140" s="5"/>
      <c r="RIV140" s="5"/>
      <c r="RIW140" s="5"/>
      <c r="RIX140" s="5"/>
      <c r="RIY140" s="5"/>
      <c r="RIZ140" s="5"/>
      <c r="RJA140" s="5"/>
      <c r="RJB140" s="5"/>
      <c r="RJC140" s="5"/>
      <c r="RJD140" s="5"/>
      <c r="RJE140" s="5"/>
      <c r="RJF140" s="5"/>
      <c r="RJG140" s="5"/>
      <c r="RJH140" s="5"/>
      <c r="RJI140" s="5"/>
      <c r="RJJ140" s="5"/>
      <c r="RJK140" s="5"/>
      <c r="RJL140" s="5"/>
      <c r="RJM140" s="5"/>
      <c r="RJN140" s="5"/>
      <c r="RJO140" s="5"/>
      <c r="RJP140" s="5"/>
      <c r="RJQ140" s="5"/>
      <c r="RJR140" s="5"/>
      <c r="RJS140" s="5"/>
      <c r="RJT140" s="5"/>
      <c r="RJU140" s="5"/>
      <c r="RJV140" s="5"/>
      <c r="RJW140" s="5"/>
      <c r="RJX140" s="5"/>
      <c r="RJY140" s="5"/>
      <c r="RJZ140" s="5"/>
      <c r="RKA140" s="5"/>
      <c r="RKB140" s="5"/>
      <c r="RKC140" s="5"/>
      <c r="RKD140" s="5"/>
      <c r="RKE140" s="5"/>
      <c r="RKF140" s="5"/>
      <c r="RKG140" s="5"/>
      <c r="RKH140" s="5"/>
      <c r="RKI140" s="5"/>
      <c r="RKJ140" s="5"/>
      <c r="RKK140" s="5"/>
      <c r="RKL140" s="5"/>
      <c r="RKM140" s="5"/>
      <c r="RKN140" s="5"/>
      <c r="RKO140" s="5"/>
      <c r="RKP140" s="5"/>
      <c r="RKQ140" s="5"/>
      <c r="RKR140" s="5"/>
      <c r="RKS140" s="5"/>
      <c r="RKT140" s="5"/>
      <c r="RKU140" s="5"/>
      <c r="RKV140" s="5"/>
      <c r="RKW140" s="5"/>
      <c r="RKX140" s="5"/>
      <c r="RKY140" s="5"/>
      <c r="RKZ140" s="5"/>
      <c r="RLA140" s="5"/>
      <c r="RLB140" s="5"/>
      <c r="RLC140" s="5"/>
      <c r="RLD140" s="5"/>
      <c r="RLE140" s="5"/>
      <c r="RLF140" s="5"/>
      <c r="RLG140" s="5"/>
      <c r="RLH140" s="5"/>
      <c r="RLI140" s="5"/>
      <c r="RLJ140" s="5"/>
      <c r="RLK140" s="5"/>
      <c r="RLL140" s="5"/>
      <c r="RLM140" s="5"/>
      <c r="RLN140" s="5"/>
      <c r="RLO140" s="5"/>
      <c r="RLP140" s="5"/>
      <c r="RLQ140" s="5"/>
      <c r="RLR140" s="5"/>
      <c r="RLS140" s="5"/>
      <c r="RLT140" s="5"/>
      <c r="RLU140" s="5"/>
      <c r="RLV140" s="5"/>
      <c r="RLW140" s="5"/>
      <c r="RLX140" s="5"/>
      <c r="RLY140" s="5"/>
      <c r="RLZ140" s="5"/>
      <c r="RMA140" s="5"/>
      <c r="RMB140" s="5"/>
      <c r="RMC140" s="5"/>
      <c r="RMD140" s="5"/>
      <c r="RME140" s="5"/>
      <c r="RMF140" s="5"/>
      <c r="RMG140" s="5"/>
      <c r="RMH140" s="5"/>
      <c r="RMI140" s="5"/>
      <c r="RMJ140" s="5"/>
      <c r="RMK140" s="5"/>
      <c r="RML140" s="5"/>
      <c r="RMM140" s="5"/>
      <c r="RMN140" s="5"/>
      <c r="RMO140" s="5"/>
      <c r="RMP140" s="5"/>
      <c r="RMQ140" s="5"/>
      <c r="RMR140" s="5"/>
      <c r="RMS140" s="5"/>
      <c r="RMT140" s="5"/>
      <c r="RMU140" s="5"/>
      <c r="RMV140" s="5"/>
      <c r="RMW140" s="5"/>
      <c r="RMX140" s="5"/>
      <c r="RMY140" s="5"/>
      <c r="RMZ140" s="5"/>
      <c r="RNA140" s="5"/>
      <c r="RNB140" s="5"/>
      <c r="RNC140" s="5"/>
      <c r="RND140" s="5"/>
      <c r="RNE140" s="5"/>
      <c r="RNF140" s="5"/>
      <c r="RNG140" s="5"/>
      <c r="RNH140" s="5"/>
      <c r="RNI140" s="5"/>
      <c r="RNJ140" s="5"/>
      <c r="RNK140" s="5"/>
      <c r="RNL140" s="5"/>
      <c r="RNM140" s="5"/>
      <c r="RNN140" s="5"/>
      <c r="RNO140" s="5"/>
      <c r="RNP140" s="5"/>
      <c r="RNQ140" s="5"/>
      <c r="RNR140" s="5"/>
      <c r="RNS140" s="5"/>
      <c r="RNT140" s="5"/>
      <c r="RNU140" s="5"/>
      <c r="RNV140" s="5"/>
      <c r="RNW140" s="5"/>
      <c r="RNX140" s="5"/>
      <c r="RNY140" s="5"/>
      <c r="RNZ140" s="5"/>
      <c r="ROA140" s="5"/>
      <c r="ROB140" s="5"/>
      <c r="ROC140" s="5"/>
      <c r="ROD140" s="5"/>
      <c r="ROE140" s="5"/>
      <c r="ROF140" s="5"/>
      <c r="ROG140" s="5"/>
      <c r="ROH140" s="5"/>
      <c r="ROI140" s="5"/>
      <c r="ROJ140" s="5"/>
      <c r="ROK140" s="5"/>
      <c r="ROL140" s="5"/>
      <c r="ROM140" s="5"/>
      <c r="RON140" s="5"/>
      <c r="ROO140" s="5"/>
      <c r="ROP140" s="5"/>
      <c r="ROQ140" s="5"/>
      <c r="ROR140" s="5"/>
      <c r="ROS140" s="5"/>
      <c r="ROT140" s="5"/>
      <c r="ROU140" s="5"/>
      <c r="ROV140" s="5"/>
      <c r="ROW140" s="5"/>
      <c r="ROX140" s="5"/>
      <c r="ROY140" s="5"/>
      <c r="ROZ140" s="5"/>
      <c r="RPA140" s="5"/>
      <c r="RPB140" s="5"/>
      <c r="RPC140" s="5"/>
      <c r="RPD140" s="5"/>
      <c r="RPE140" s="5"/>
      <c r="RPF140" s="5"/>
      <c r="RPG140" s="5"/>
      <c r="RPH140" s="5"/>
      <c r="RPI140" s="5"/>
      <c r="RPJ140" s="5"/>
      <c r="RPK140" s="5"/>
      <c r="RPL140" s="5"/>
      <c r="RPM140" s="5"/>
      <c r="RPN140" s="5"/>
      <c r="RPO140" s="5"/>
      <c r="RPP140" s="5"/>
      <c r="RPQ140" s="5"/>
      <c r="RPR140" s="5"/>
      <c r="RPS140" s="5"/>
      <c r="RPT140" s="5"/>
      <c r="RPU140" s="5"/>
      <c r="RPV140" s="5"/>
      <c r="RPW140" s="5"/>
      <c r="RPX140" s="5"/>
      <c r="RPY140" s="5"/>
      <c r="RPZ140" s="5"/>
      <c r="RQA140" s="5"/>
      <c r="RQB140" s="5"/>
      <c r="RQC140" s="5"/>
      <c r="RQD140" s="5"/>
      <c r="RQE140" s="5"/>
      <c r="RQF140" s="5"/>
      <c r="RQG140" s="5"/>
      <c r="RQH140" s="5"/>
      <c r="RQI140" s="5"/>
      <c r="RQJ140" s="5"/>
      <c r="RQK140" s="5"/>
      <c r="RQL140" s="5"/>
      <c r="RQM140" s="5"/>
      <c r="RQN140" s="5"/>
      <c r="RQO140" s="5"/>
      <c r="RQP140" s="5"/>
      <c r="RQQ140" s="5"/>
      <c r="RQR140" s="5"/>
      <c r="RQS140" s="5"/>
      <c r="RQT140" s="5"/>
      <c r="RQU140" s="5"/>
      <c r="RQV140" s="5"/>
      <c r="RQW140" s="5"/>
      <c r="RQX140" s="5"/>
      <c r="RQY140" s="5"/>
      <c r="RQZ140" s="5"/>
      <c r="RRA140" s="5"/>
      <c r="RRB140" s="5"/>
      <c r="RRC140" s="5"/>
      <c r="RRD140" s="5"/>
      <c r="RRE140" s="5"/>
      <c r="RRF140" s="5"/>
      <c r="RRG140" s="5"/>
      <c r="RRH140" s="5"/>
      <c r="RRI140" s="5"/>
      <c r="RRJ140" s="5"/>
      <c r="RRK140" s="5"/>
      <c r="RRL140" s="5"/>
      <c r="RRM140" s="5"/>
      <c r="RRN140" s="5"/>
      <c r="RRO140" s="5"/>
      <c r="RRP140" s="5"/>
      <c r="RRQ140" s="5"/>
      <c r="RRR140" s="5"/>
      <c r="RRS140" s="5"/>
      <c r="RRT140" s="5"/>
      <c r="RRU140" s="5"/>
      <c r="RRV140" s="5"/>
      <c r="RRW140" s="5"/>
      <c r="RRX140" s="5"/>
      <c r="RRY140" s="5"/>
      <c r="RRZ140" s="5"/>
      <c r="RSA140" s="5"/>
      <c r="RSB140" s="5"/>
      <c r="RSC140" s="5"/>
      <c r="RSD140" s="5"/>
      <c r="RSE140" s="5"/>
      <c r="RSF140" s="5"/>
      <c r="RSG140" s="5"/>
      <c r="RSH140" s="5"/>
      <c r="RSI140" s="5"/>
      <c r="RSJ140" s="5"/>
      <c r="RSK140" s="5"/>
      <c r="RSL140" s="5"/>
      <c r="RSM140" s="5"/>
      <c r="RSN140" s="5"/>
      <c r="RSO140" s="5"/>
      <c r="RSP140" s="5"/>
      <c r="RSQ140" s="5"/>
      <c r="RSR140" s="5"/>
      <c r="RSS140" s="5"/>
      <c r="RST140" s="5"/>
      <c r="RSU140" s="5"/>
      <c r="RSV140" s="5"/>
      <c r="RSW140" s="5"/>
      <c r="RSX140" s="5"/>
      <c r="RSY140" s="5"/>
      <c r="RSZ140" s="5"/>
      <c r="RTA140" s="5"/>
      <c r="RTB140" s="5"/>
      <c r="RTC140" s="5"/>
      <c r="RTD140" s="5"/>
      <c r="RTE140" s="5"/>
      <c r="RTF140" s="5"/>
      <c r="RTG140" s="5"/>
      <c r="RTH140" s="5"/>
      <c r="RTI140" s="5"/>
      <c r="RTJ140" s="5"/>
      <c r="RTK140" s="5"/>
      <c r="RTL140" s="5"/>
      <c r="RTM140" s="5"/>
      <c r="RTN140" s="5"/>
      <c r="RTO140" s="5"/>
      <c r="RTP140" s="5"/>
      <c r="RTQ140" s="5"/>
      <c r="RTR140" s="5"/>
      <c r="RTS140" s="5"/>
      <c r="RTT140" s="5"/>
      <c r="RTU140" s="5"/>
      <c r="RTV140" s="5"/>
      <c r="RTW140" s="5"/>
      <c r="RTX140" s="5"/>
      <c r="RTY140" s="5"/>
      <c r="RTZ140" s="5"/>
      <c r="RUA140" s="5"/>
      <c r="RUB140" s="5"/>
      <c r="RUC140" s="5"/>
      <c r="RUD140" s="5"/>
      <c r="RUE140" s="5"/>
      <c r="RUF140" s="5"/>
      <c r="RUG140" s="5"/>
      <c r="RUH140" s="5"/>
      <c r="RUI140" s="5"/>
      <c r="RUJ140" s="5"/>
      <c r="RUK140" s="5"/>
      <c r="RUL140" s="5"/>
      <c r="RUM140" s="5"/>
      <c r="RUN140" s="5"/>
      <c r="RUO140" s="5"/>
      <c r="RUP140" s="5"/>
      <c r="RUQ140" s="5"/>
      <c r="RUR140" s="5"/>
      <c r="RUS140" s="5"/>
      <c r="RUT140" s="5"/>
      <c r="RUU140" s="5"/>
      <c r="RUV140" s="5"/>
      <c r="RUW140" s="5"/>
      <c r="RUX140" s="5"/>
      <c r="RUY140" s="5"/>
      <c r="RUZ140" s="5"/>
      <c r="RVA140" s="5"/>
      <c r="RVB140" s="5"/>
      <c r="RVC140" s="5"/>
      <c r="RVD140" s="5"/>
      <c r="RVE140" s="5"/>
      <c r="RVF140" s="5"/>
      <c r="RVG140" s="5"/>
      <c r="RVH140" s="5"/>
      <c r="RVI140" s="5"/>
      <c r="RVJ140" s="5"/>
      <c r="RVK140" s="5"/>
      <c r="RVL140" s="5"/>
      <c r="RVM140" s="5"/>
      <c r="RVN140" s="5"/>
      <c r="RVO140" s="5"/>
      <c r="RVP140" s="5"/>
      <c r="RVQ140" s="5"/>
      <c r="RVR140" s="5"/>
      <c r="RVS140" s="5"/>
      <c r="RVT140" s="5"/>
      <c r="RVU140" s="5"/>
      <c r="RVV140" s="5"/>
      <c r="RVW140" s="5"/>
      <c r="RVX140" s="5"/>
      <c r="RVY140" s="5"/>
      <c r="RVZ140" s="5"/>
      <c r="RWA140" s="5"/>
      <c r="RWB140" s="5"/>
      <c r="RWC140" s="5"/>
      <c r="RWD140" s="5"/>
      <c r="RWE140" s="5"/>
      <c r="RWF140" s="5"/>
      <c r="RWG140" s="5"/>
      <c r="RWH140" s="5"/>
      <c r="RWI140" s="5"/>
      <c r="RWJ140" s="5"/>
      <c r="RWK140" s="5"/>
      <c r="RWL140" s="5"/>
      <c r="RWM140" s="5"/>
      <c r="RWN140" s="5"/>
      <c r="RWO140" s="5"/>
      <c r="RWP140" s="5"/>
      <c r="RWQ140" s="5"/>
      <c r="RWR140" s="5"/>
      <c r="RWS140" s="5"/>
      <c r="RWT140" s="5"/>
      <c r="RWU140" s="5"/>
      <c r="RWV140" s="5"/>
      <c r="RWW140" s="5"/>
      <c r="RWX140" s="5"/>
      <c r="RWY140" s="5"/>
      <c r="RWZ140" s="5"/>
      <c r="RXA140" s="5"/>
      <c r="RXB140" s="5"/>
      <c r="RXC140" s="5"/>
      <c r="RXD140" s="5"/>
      <c r="RXE140" s="5"/>
      <c r="RXF140" s="5"/>
      <c r="RXG140" s="5"/>
      <c r="RXH140" s="5"/>
      <c r="RXI140" s="5"/>
      <c r="RXJ140" s="5"/>
      <c r="RXK140" s="5"/>
      <c r="RXL140" s="5"/>
      <c r="RXM140" s="5"/>
      <c r="RXN140" s="5"/>
      <c r="RXO140" s="5"/>
      <c r="RXP140" s="5"/>
      <c r="RXQ140" s="5"/>
      <c r="RXR140" s="5"/>
      <c r="RXS140" s="5"/>
      <c r="RXT140" s="5"/>
      <c r="RXU140" s="5"/>
      <c r="RXV140" s="5"/>
      <c r="RXW140" s="5"/>
      <c r="RXX140" s="5"/>
      <c r="RXY140" s="5"/>
      <c r="RXZ140" s="5"/>
      <c r="RYA140" s="5"/>
      <c r="RYB140" s="5"/>
      <c r="RYC140" s="5"/>
      <c r="RYD140" s="5"/>
      <c r="RYE140" s="5"/>
      <c r="RYF140" s="5"/>
      <c r="RYG140" s="5"/>
      <c r="RYH140" s="5"/>
      <c r="RYI140" s="5"/>
      <c r="RYJ140" s="5"/>
      <c r="RYK140" s="5"/>
      <c r="RYL140" s="5"/>
      <c r="RYM140" s="5"/>
      <c r="RYN140" s="5"/>
      <c r="RYO140" s="5"/>
      <c r="RYP140" s="5"/>
      <c r="RYQ140" s="5"/>
      <c r="RYR140" s="5"/>
      <c r="RYS140" s="5"/>
      <c r="RYT140" s="5"/>
      <c r="RYU140" s="5"/>
      <c r="RYV140" s="5"/>
      <c r="RYW140" s="5"/>
      <c r="RYX140" s="5"/>
      <c r="RYY140" s="5"/>
      <c r="RYZ140" s="5"/>
      <c r="RZA140" s="5"/>
      <c r="RZB140" s="5"/>
      <c r="RZC140" s="5"/>
      <c r="RZD140" s="5"/>
      <c r="RZE140" s="5"/>
      <c r="RZF140" s="5"/>
      <c r="RZG140" s="5"/>
      <c r="RZH140" s="5"/>
      <c r="RZI140" s="5"/>
      <c r="RZJ140" s="5"/>
      <c r="RZK140" s="5"/>
      <c r="RZL140" s="5"/>
      <c r="RZM140" s="5"/>
      <c r="RZN140" s="5"/>
      <c r="RZO140" s="5"/>
      <c r="RZP140" s="5"/>
      <c r="RZQ140" s="5"/>
      <c r="RZR140" s="5"/>
      <c r="RZS140" s="5"/>
      <c r="RZT140" s="5"/>
      <c r="RZU140" s="5"/>
      <c r="RZV140" s="5"/>
      <c r="RZW140" s="5"/>
      <c r="RZX140" s="5"/>
      <c r="RZY140" s="5"/>
      <c r="RZZ140" s="5"/>
      <c r="SAA140" s="5"/>
      <c r="SAB140" s="5"/>
      <c r="SAC140" s="5"/>
      <c r="SAD140" s="5"/>
      <c r="SAE140" s="5"/>
      <c r="SAF140" s="5"/>
      <c r="SAG140" s="5"/>
      <c r="SAH140" s="5"/>
      <c r="SAI140" s="5"/>
      <c r="SAJ140" s="5"/>
      <c r="SAK140" s="5"/>
      <c r="SAL140" s="5"/>
      <c r="SAM140" s="5"/>
      <c r="SAN140" s="5"/>
      <c r="SAO140" s="5"/>
      <c r="SAP140" s="5"/>
      <c r="SAQ140" s="5"/>
      <c r="SAR140" s="5"/>
      <c r="SAS140" s="5"/>
      <c r="SAT140" s="5"/>
      <c r="SAU140" s="5"/>
      <c r="SAV140" s="5"/>
      <c r="SAW140" s="5"/>
      <c r="SAX140" s="5"/>
      <c r="SAY140" s="5"/>
      <c r="SAZ140" s="5"/>
      <c r="SBA140" s="5"/>
      <c r="SBB140" s="5"/>
      <c r="SBC140" s="5"/>
      <c r="SBD140" s="5"/>
      <c r="SBE140" s="5"/>
      <c r="SBF140" s="5"/>
      <c r="SBG140" s="5"/>
      <c r="SBH140" s="5"/>
      <c r="SBI140" s="5"/>
      <c r="SBJ140" s="5"/>
      <c r="SBK140" s="5"/>
      <c r="SBL140" s="5"/>
      <c r="SBM140" s="5"/>
      <c r="SBN140" s="5"/>
      <c r="SBO140" s="5"/>
      <c r="SBP140" s="5"/>
      <c r="SBQ140" s="5"/>
      <c r="SBR140" s="5"/>
      <c r="SBS140" s="5"/>
      <c r="SBT140" s="5"/>
      <c r="SBU140" s="5"/>
      <c r="SBV140" s="5"/>
      <c r="SBW140" s="5"/>
      <c r="SBX140" s="5"/>
      <c r="SBY140" s="5"/>
      <c r="SBZ140" s="5"/>
      <c r="SCA140" s="5"/>
      <c r="SCB140" s="5"/>
      <c r="SCC140" s="5"/>
      <c r="SCD140" s="5"/>
      <c r="SCE140" s="5"/>
      <c r="SCF140" s="5"/>
      <c r="SCG140" s="5"/>
      <c r="SCH140" s="5"/>
      <c r="SCI140" s="5"/>
      <c r="SCJ140" s="5"/>
      <c r="SCK140" s="5"/>
      <c r="SCL140" s="5"/>
      <c r="SCM140" s="5"/>
      <c r="SCN140" s="5"/>
      <c r="SCO140" s="5"/>
      <c r="SCP140" s="5"/>
      <c r="SCQ140" s="5"/>
      <c r="SCR140" s="5"/>
      <c r="SCS140" s="5"/>
      <c r="SCT140" s="5"/>
      <c r="SCU140" s="5"/>
      <c r="SCV140" s="5"/>
      <c r="SCW140" s="5"/>
      <c r="SCX140" s="5"/>
      <c r="SCY140" s="5"/>
      <c r="SCZ140" s="5"/>
      <c r="SDA140" s="5"/>
      <c r="SDB140" s="5"/>
      <c r="SDC140" s="5"/>
      <c r="SDD140" s="5"/>
      <c r="SDE140" s="5"/>
      <c r="SDF140" s="5"/>
      <c r="SDG140" s="5"/>
      <c r="SDH140" s="5"/>
      <c r="SDI140" s="5"/>
      <c r="SDJ140" s="5"/>
      <c r="SDK140" s="5"/>
      <c r="SDL140" s="5"/>
      <c r="SDM140" s="5"/>
      <c r="SDN140" s="5"/>
      <c r="SDO140" s="5"/>
      <c r="SDP140" s="5"/>
      <c r="SDQ140" s="5"/>
      <c r="SDR140" s="5"/>
      <c r="SDS140" s="5"/>
      <c r="SDT140" s="5"/>
      <c r="SDU140" s="5"/>
      <c r="SDV140" s="5"/>
      <c r="SDW140" s="5"/>
      <c r="SDX140" s="5"/>
      <c r="SDY140" s="5"/>
      <c r="SDZ140" s="5"/>
      <c r="SEA140" s="5"/>
      <c r="SEB140" s="5"/>
      <c r="SEC140" s="5"/>
      <c r="SED140" s="5"/>
      <c r="SEE140" s="5"/>
      <c r="SEF140" s="5"/>
      <c r="SEG140" s="5"/>
      <c r="SEH140" s="5"/>
      <c r="SEI140" s="5"/>
      <c r="SEJ140" s="5"/>
      <c r="SEK140" s="5"/>
      <c r="SEL140" s="5"/>
      <c r="SEM140" s="5"/>
      <c r="SEN140" s="5"/>
      <c r="SEO140" s="5"/>
      <c r="SEP140" s="5"/>
      <c r="SEQ140" s="5"/>
      <c r="SER140" s="5"/>
      <c r="SES140" s="5"/>
      <c r="SET140" s="5"/>
      <c r="SEU140" s="5"/>
      <c r="SEV140" s="5"/>
      <c r="SEW140" s="5"/>
      <c r="SEX140" s="5"/>
      <c r="SEY140" s="5"/>
      <c r="SEZ140" s="5"/>
      <c r="SFA140" s="5"/>
      <c r="SFB140" s="5"/>
      <c r="SFC140" s="5"/>
      <c r="SFD140" s="5"/>
      <c r="SFE140" s="5"/>
      <c r="SFF140" s="5"/>
      <c r="SFG140" s="5"/>
      <c r="SFH140" s="5"/>
      <c r="SFI140" s="5"/>
      <c r="SFJ140" s="5"/>
      <c r="SFK140" s="5"/>
      <c r="SFL140" s="5"/>
      <c r="SFM140" s="5"/>
      <c r="SFN140" s="5"/>
      <c r="SFO140" s="5"/>
      <c r="SFP140" s="5"/>
      <c r="SFQ140" s="5"/>
      <c r="SFR140" s="5"/>
      <c r="SFS140" s="5"/>
      <c r="SFT140" s="5"/>
      <c r="SFU140" s="5"/>
      <c r="SFV140" s="5"/>
      <c r="SFW140" s="5"/>
      <c r="SFX140" s="5"/>
      <c r="SFY140" s="5"/>
      <c r="SFZ140" s="5"/>
      <c r="SGA140" s="5"/>
      <c r="SGB140" s="5"/>
      <c r="SGC140" s="5"/>
      <c r="SGD140" s="5"/>
      <c r="SGE140" s="5"/>
      <c r="SGF140" s="5"/>
      <c r="SGG140" s="5"/>
      <c r="SGH140" s="5"/>
      <c r="SGI140" s="5"/>
      <c r="SGJ140" s="5"/>
      <c r="SGK140" s="5"/>
      <c r="SGL140" s="5"/>
      <c r="SGM140" s="5"/>
      <c r="SGN140" s="5"/>
      <c r="SGO140" s="5"/>
      <c r="SGP140" s="5"/>
      <c r="SGQ140" s="5"/>
      <c r="SGR140" s="5"/>
      <c r="SGS140" s="5"/>
      <c r="SGT140" s="5"/>
      <c r="SGU140" s="5"/>
      <c r="SGV140" s="5"/>
      <c r="SGW140" s="5"/>
      <c r="SGX140" s="5"/>
      <c r="SGY140" s="5"/>
      <c r="SGZ140" s="5"/>
      <c r="SHA140" s="5"/>
      <c r="SHB140" s="5"/>
      <c r="SHC140" s="5"/>
      <c r="SHD140" s="5"/>
      <c r="SHE140" s="5"/>
      <c r="SHF140" s="5"/>
      <c r="SHG140" s="5"/>
      <c r="SHH140" s="5"/>
      <c r="SHI140" s="5"/>
      <c r="SHJ140" s="5"/>
      <c r="SHK140" s="5"/>
      <c r="SHL140" s="5"/>
      <c r="SHM140" s="5"/>
      <c r="SHN140" s="5"/>
      <c r="SHO140" s="5"/>
      <c r="SHP140" s="5"/>
      <c r="SHQ140" s="5"/>
      <c r="SHR140" s="5"/>
      <c r="SHS140" s="5"/>
      <c r="SHT140" s="5"/>
      <c r="SHU140" s="5"/>
      <c r="SHV140" s="5"/>
      <c r="SHW140" s="5"/>
      <c r="SHX140" s="5"/>
      <c r="SHY140" s="5"/>
      <c r="SHZ140" s="5"/>
      <c r="SIA140" s="5"/>
      <c r="SIB140" s="5"/>
      <c r="SIC140" s="5"/>
      <c r="SID140" s="5"/>
      <c r="SIE140" s="5"/>
      <c r="SIF140" s="5"/>
      <c r="SIG140" s="5"/>
      <c r="SIH140" s="5"/>
      <c r="SII140" s="5"/>
      <c r="SIJ140" s="5"/>
      <c r="SIK140" s="5"/>
      <c r="SIL140" s="5"/>
      <c r="SIM140" s="5"/>
      <c r="SIN140" s="5"/>
      <c r="SIO140" s="5"/>
      <c r="SIP140" s="5"/>
      <c r="SIQ140" s="5"/>
      <c r="SIR140" s="5"/>
      <c r="SIS140" s="5"/>
      <c r="SIT140" s="5"/>
      <c r="SIU140" s="5"/>
      <c r="SIV140" s="5"/>
      <c r="SIW140" s="5"/>
      <c r="SIX140" s="5"/>
      <c r="SIY140" s="5"/>
      <c r="SIZ140" s="5"/>
      <c r="SJA140" s="5"/>
      <c r="SJB140" s="5"/>
      <c r="SJC140" s="5"/>
      <c r="SJD140" s="5"/>
      <c r="SJE140" s="5"/>
      <c r="SJF140" s="5"/>
      <c r="SJG140" s="5"/>
      <c r="SJH140" s="5"/>
      <c r="SJI140" s="5"/>
      <c r="SJJ140" s="5"/>
      <c r="SJK140" s="5"/>
      <c r="SJL140" s="5"/>
      <c r="SJM140" s="5"/>
      <c r="SJN140" s="5"/>
      <c r="SJO140" s="5"/>
      <c r="SJP140" s="5"/>
      <c r="SJQ140" s="5"/>
      <c r="SJR140" s="5"/>
      <c r="SJS140" s="5"/>
      <c r="SJT140" s="5"/>
      <c r="SJU140" s="5"/>
      <c r="SJV140" s="5"/>
      <c r="SJW140" s="5"/>
      <c r="SJX140" s="5"/>
      <c r="SJY140" s="5"/>
      <c r="SJZ140" s="5"/>
      <c r="SKA140" s="5"/>
      <c r="SKB140" s="5"/>
      <c r="SKC140" s="5"/>
      <c r="SKD140" s="5"/>
      <c r="SKE140" s="5"/>
      <c r="SKF140" s="5"/>
      <c r="SKG140" s="5"/>
      <c r="SKH140" s="5"/>
      <c r="SKI140" s="5"/>
      <c r="SKJ140" s="5"/>
      <c r="SKK140" s="5"/>
      <c r="SKL140" s="5"/>
      <c r="SKM140" s="5"/>
      <c r="SKN140" s="5"/>
      <c r="SKO140" s="5"/>
      <c r="SKP140" s="5"/>
      <c r="SKQ140" s="5"/>
      <c r="SKR140" s="5"/>
      <c r="SKS140" s="5"/>
      <c r="SKT140" s="5"/>
      <c r="SKU140" s="5"/>
      <c r="SKV140" s="5"/>
      <c r="SKW140" s="5"/>
      <c r="SKX140" s="5"/>
      <c r="SKY140" s="5"/>
      <c r="SKZ140" s="5"/>
      <c r="SLA140" s="5"/>
      <c r="SLB140" s="5"/>
      <c r="SLC140" s="5"/>
      <c r="SLD140" s="5"/>
      <c r="SLE140" s="5"/>
      <c r="SLF140" s="5"/>
      <c r="SLG140" s="5"/>
      <c r="SLH140" s="5"/>
      <c r="SLI140" s="5"/>
      <c r="SLJ140" s="5"/>
      <c r="SLK140" s="5"/>
      <c r="SLL140" s="5"/>
      <c r="SLM140" s="5"/>
      <c r="SLN140" s="5"/>
      <c r="SLO140" s="5"/>
      <c r="SLP140" s="5"/>
      <c r="SLQ140" s="5"/>
      <c r="SLR140" s="5"/>
      <c r="SLS140" s="5"/>
      <c r="SLT140" s="5"/>
      <c r="SLU140" s="5"/>
      <c r="SLV140" s="5"/>
      <c r="SLW140" s="5"/>
      <c r="SLX140" s="5"/>
      <c r="SLY140" s="5"/>
      <c r="SLZ140" s="5"/>
      <c r="SMA140" s="5"/>
      <c r="SMB140" s="5"/>
      <c r="SMC140" s="5"/>
      <c r="SMD140" s="5"/>
      <c r="SME140" s="5"/>
      <c r="SMF140" s="5"/>
      <c r="SMG140" s="5"/>
      <c r="SMH140" s="5"/>
      <c r="SMI140" s="5"/>
      <c r="SMJ140" s="5"/>
      <c r="SMK140" s="5"/>
      <c r="SML140" s="5"/>
      <c r="SMM140" s="5"/>
      <c r="SMN140" s="5"/>
      <c r="SMO140" s="5"/>
      <c r="SMP140" s="5"/>
      <c r="SMQ140" s="5"/>
      <c r="SMR140" s="5"/>
      <c r="SMS140" s="5"/>
      <c r="SMT140" s="5"/>
      <c r="SMU140" s="5"/>
      <c r="SMV140" s="5"/>
      <c r="SMW140" s="5"/>
      <c r="SMX140" s="5"/>
      <c r="SMY140" s="5"/>
      <c r="SMZ140" s="5"/>
      <c r="SNA140" s="5"/>
      <c r="SNB140" s="5"/>
      <c r="SNC140" s="5"/>
      <c r="SND140" s="5"/>
      <c r="SNE140" s="5"/>
      <c r="SNF140" s="5"/>
      <c r="SNG140" s="5"/>
      <c r="SNH140" s="5"/>
      <c r="SNI140" s="5"/>
      <c r="SNJ140" s="5"/>
      <c r="SNK140" s="5"/>
      <c r="SNL140" s="5"/>
      <c r="SNM140" s="5"/>
      <c r="SNN140" s="5"/>
      <c r="SNO140" s="5"/>
      <c r="SNP140" s="5"/>
      <c r="SNQ140" s="5"/>
      <c r="SNR140" s="5"/>
      <c r="SNS140" s="5"/>
      <c r="SNT140" s="5"/>
      <c r="SNU140" s="5"/>
      <c r="SNV140" s="5"/>
      <c r="SNW140" s="5"/>
      <c r="SNX140" s="5"/>
      <c r="SNY140" s="5"/>
      <c r="SNZ140" s="5"/>
      <c r="SOA140" s="5"/>
      <c r="SOB140" s="5"/>
      <c r="SOC140" s="5"/>
      <c r="SOD140" s="5"/>
      <c r="SOE140" s="5"/>
      <c r="SOF140" s="5"/>
      <c r="SOG140" s="5"/>
      <c r="SOH140" s="5"/>
      <c r="SOI140" s="5"/>
      <c r="SOJ140" s="5"/>
      <c r="SOK140" s="5"/>
      <c r="SOL140" s="5"/>
      <c r="SOM140" s="5"/>
      <c r="SON140" s="5"/>
      <c r="SOO140" s="5"/>
      <c r="SOP140" s="5"/>
      <c r="SOQ140" s="5"/>
      <c r="SOR140" s="5"/>
      <c r="SOS140" s="5"/>
      <c r="SOT140" s="5"/>
      <c r="SOU140" s="5"/>
      <c r="SOV140" s="5"/>
      <c r="SOW140" s="5"/>
      <c r="SOX140" s="5"/>
      <c r="SOY140" s="5"/>
      <c r="SOZ140" s="5"/>
      <c r="SPA140" s="5"/>
      <c r="SPB140" s="5"/>
      <c r="SPC140" s="5"/>
      <c r="SPD140" s="5"/>
      <c r="SPE140" s="5"/>
      <c r="SPF140" s="5"/>
      <c r="SPG140" s="5"/>
      <c r="SPH140" s="5"/>
      <c r="SPI140" s="5"/>
      <c r="SPJ140" s="5"/>
      <c r="SPK140" s="5"/>
      <c r="SPL140" s="5"/>
      <c r="SPM140" s="5"/>
      <c r="SPN140" s="5"/>
      <c r="SPO140" s="5"/>
      <c r="SPP140" s="5"/>
      <c r="SPQ140" s="5"/>
      <c r="SPR140" s="5"/>
      <c r="SPS140" s="5"/>
      <c r="SPT140" s="5"/>
      <c r="SPU140" s="5"/>
      <c r="SPV140" s="5"/>
      <c r="SPW140" s="5"/>
      <c r="SPX140" s="5"/>
      <c r="SPY140" s="5"/>
      <c r="SPZ140" s="5"/>
      <c r="SQA140" s="5"/>
      <c r="SQB140" s="5"/>
      <c r="SQC140" s="5"/>
      <c r="SQD140" s="5"/>
      <c r="SQE140" s="5"/>
      <c r="SQF140" s="5"/>
      <c r="SQG140" s="5"/>
      <c r="SQH140" s="5"/>
      <c r="SQI140" s="5"/>
      <c r="SQJ140" s="5"/>
      <c r="SQK140" s="5"/>
      <c r="SQL140" s="5"/>
      <c r="SQM140" s="5"/>
      <c r="SQN140" s="5"/>
      <c r="SQO140" s="5"/>
      <c r="SQP140" s="5"/>
      <c r="SQQ140" s="5"/>
      <c r="SQR140" s="5"/>
      <c r="SQS140" s="5"/>
      <c r="SQT140" s="5"/>
      <c r="SQU140" s="5"/>
      <c r="SQV140" s="5"/>
      <c r="SQW140" s="5"/>
      <c r="SQX140" s="5"/>
      <c r="SQY140" s="5"/>
      <c r="SQZ140" s="5"/>
      <c r="SRA140" s="5"/>
      <c r="SRB140" s="5"/>
      <c r="SRC140" s="5"/>
      <c r="SRD140" s="5"/>
      <c r="SRE140" s="5"/>
      <c r="SRF140" s="5"/>
      <c r="SRG140" s="5"/>
      <c r="SRH140" s="5"/>
      <c r="SRI140" s="5"/>
      <c r="SRJ140" s="5"/>
      <c r="SRK140" s="5"/>
      <c r="SRL140" s="5"/>
      <c r="SRM140" s="5"/>
      <c r="SRN140" s="5"/>
      <c r="SRO140" s="5"/>
      <c r="SRP140" s="5"/>
      <c r="SRQ140" s="5"/>
      <c r="SRR140" s="5"/>
      <c r="SRS140" s="5"/>
      <c r="SRT140" s="5"/>
      <c r="SRU140" s="5"/>
      <c r="SRV140" s="5"/>
      <c r="SRW140" s="5"/>
      <c r="SRX140" s="5"/>
      <c r="SRY140" s="5"/>
      <c r="SRZ140" s="5"/>
      <c r="SSA140" s="5"/>
      <c r="SSB140" s="5"/>
      <c r="SSC140" s="5"/>
      <c r="SSD140" s="5"/>
      <c r="SSE140" s="5"/>
      <c r="SSF140" s="5"/>
      <c r="SSG140" s="5"/>
      <c r="SSH140" s="5"/>
      <c r="SSI140" s="5"/>
      <c r="SSJ140" s="5"/>
      <c r="SSK140" s="5"/>
      <c r="SSL140" s="5"/>
      <c r="SSM140" s="5"/>
      <c r="SSN140" s="5"/>
      <c r="SSO140" s="5"/>
      <c r="SSP140" s="5"/>
      <c r="SSQ140" s="5"/>
      <c r="SSR140" s="5"/>
      <c r="SSS140" s="5"/>
      <c r="SST140" s="5"/>
      <c r="SSU140" s="5"/>
      <c r="SSV140" s="5"/>
      <c r="SSW140" s="5"/>
      <c r="SSX140" s="5"/>
      <c r="SSY140" s="5"/>
      <c r="SSZ140" s="5"/>
      <c r="STA140" s="5"/>
      <c r="STB140" s="5"/>
      <c r="STC140" s="5"/>
      <c r="STD140" s="5"/>
      <c r="STE140" s="5"/>
      <c r="STF140" s="5"/>
      <c r="STG140" s="5"/>
      <c r="STH140" s="5"/>
      <c r="STI140" s="5"/>
      <c r="STJ140" s="5"/>
      <c r="STK140" s="5"/>
      <c r="STL140" s="5"/>
      <c r="STM140" s="5"/>
      <c r="STN140" s="5"/>
      <c r="STO140" s="5"/>
      <c r="STP140" s="5"/>
      <c r="STQ140" s="5"/>
      <c r="STR140" s="5"/>
      <c r="STS140" s="5"/>
      <c r="STT140" s="5"/>
      <c r="STU140" s="5"/>
      <c r="STV140" s="5"/>
      <c r="STW140" s="5"/>
      <c r="STX140" s="5"/>
      <c r="STY140" s="5"/>
      <c r="STZ140" s="5"/>
      <c r="SUA140" s="5"/>
      <c r="SUB140" s="5"/>
      <c r="SUC140" s="5"/>
      <c r="SUD140" s="5"/>
      <c r="SUE140" s="5"/>
      <c r="SUF140" s="5"/>
      <c r="SUG140" s="5"/>
      <c r="SUH140" s="5"/>
      <c r="SUI140" s="5"/>
      <c r="SUJ140" s="5"/>
      <c r="SUK140" s="5"/>
      <c r="SUL140" s="5"/>
      <c r="SUM140" s="5"/>
      <c r="SUN140" s="5"/>
      <c r="SUO140" s="5"/>
      <c r="SUP140" s="5"/>
      <c r="SUQ140" s="5"/>
      <c r="SUR140" s="5"/>
      <c r="SUS140" s="5"/>
      <c r="SUT140" s="5"/>
      <c r="SUU140" s="5"/>
      <c r="SUV140" s="5"/>
      <c r="SUW140" s="5"/>
      <c r="SUX140" s="5"/>
      <c r="SUY140" s="5"/>
      <c r="SUZ140" s="5"/>
      <c r="SVA140" s="5"/>
      <c r="SVB140" s="5"/>
      <c r="SVC140" s="5"/>
      <c r="SVD140" s="5"/>
      <c r="SVE140" s="5"/>
      <c r="SVF140" s="5"/>
      <c r="SVG140" s="5"/>
      <c r="SVH140" s="5"/>
      <c r="SVI140" s="5"/>
      <c r="SVJ140" s="5"/>
      <c r="SVK140" s="5"/>
      <c r="SVL140" s="5"/>
      <c r="SVM140" s="5"/>
      <c r="SVN140" s="5"/>
      <c r="SVO140" s="5"/>
      <c r="SVP140" s="5"/>
      <c r="SVQ140" s="5"/>
      <c r="SVR140" s="5"/>
      <c r="SVS140" s="5"/>
      <c r="SVT140" s="5"/>
      <c r="SVU140" s="5"/>
      <c r="SVV140" s="5"/>
      <c r="SVW140" s="5"/>
      <c r="SVX140" s="5"/>
      <c r="SVY140" s="5"/>
      <c r="SVZ140" s="5"/>
      <c r="SWA140" s="5"/>
      <c r="SWB140" s="5"/>
      <c r="SWC140" s="5"/>
      <c r="SWD140" s="5"/>
      <c r="SWE140" s="5"/>
      <c r="SWF140" s="5"/>
      <c r="SWG140" s="5"/>
      <c r="SWH140" s="5"/>
      <c r="SWI140" s="5"/>
      <c r="SWJ140" s="5"/>
      <c r="SWK140" s="5"/>
      <c r="SWL140" s="5"/>
      <c r="SWM140" s="5"/>
      <c r="SWN140" s="5"/>
      <c r="SWO140" s="5"/>
      <c r="SWP140" s="5"/>
      <c r="SWQ140" s="5"/>
      <c r="SWR140" s="5"/>
      <c r="SWS140" s="5"/>
      <c r="SWT140" s="5"/>
      <c r="SWU140" s="5"/>
      <c r="SWV140" s="5"/>
      <c r="SWW140" s="5"/>
      <c r="SWX140" s="5"/>
      <c r="SWY140" s="5"/>
      <c r="SWZ140" s="5"/>
      <c r="SXA140" s="5"/>
      <c r="SXB140" s="5"/>
      <c r="SXC140" s="5"/>
      <c r="SXD140" s="5"/>
      <c r="SXE140" s="5"/>
      <c r="SXF140" s="5"/>
      <c r="SXG140" s="5"/>
      <c r="SXH140" s="5"/>
      <c r="SXI140" s="5"/>
      <c r="SXJ140" s="5"/>
      <c r="SXK140" s="5"/>
      <c r="SXL140" s="5"/>
      <c r="SXM140" s="5"/>
      <c r="SXN140" s="5"/>
      <c r="SXO140" s="5"/>
      <c r="SXP140" s="5"/>
      <c r="SXQ140" s="5"/>
      <c r="SXR140" s="5"/>
      <c r="SXS140" s="5"/>
      <c r="SXT140" s="5"/>
      <c r="SXU140" s="5"/>
      <c r="SXV140" s="5"/>
      <c r="SXW140" s="5"/>
      <c r="SXX140" s="5"/>
      <c r="SXY140" s="5"/>
      <c r="SXZ140" s="5"/>
      <c r="SYA140" s="5"/>
      <c r="SYB140" s="5"/>
      <c r="SYC140" s="5"/>
      <c r="SYD140" s="5"/>
      <c r="SYE140" s="5"/>
      <c r="SYF140" s="5"/>
      <c r="SYG140" s="5"/>
      <c r="SYH140" s="5"/>
      <c r="SYI140" s="5"/>
      <c r="SYJ140" s="5"/>
      <c r="SYK140" s="5"/>
      <c r="SYL140" s="5"/>
      <c r="SYM140" s="5"/>
      <c r="SYN140" s="5"/>
      <c r="SYO140" s="5"/>
      <c r="SYP140" s="5"/>
      <c r="SYQ140" s="5"/>
      <c r="SYR140" s="5"/>
      <c r="SYS140" s="5"/>
      <c r="SYT140" s="5"/>
      <c r="SYU140" s="5"/>
      <c r="SYV140" s="5"/>
      <c r="SYW140" s="5"/>
      <c r="SYX140" s="5"/>
      <c r="SYY140" s="5"/>
      <c r="SYZ140" s="5"/>
      <c r="SZA140" s="5"/>
      <c r="SZB140" s="5"/>
      <c r="SZC140" s="5"/>
      <c r="SZD140" s="5"/>
      <c r="SZE140" s="5"/>
      <c r="SZF140" s="5"/>
      <c r="SZG140" s="5"/>
      <c r="SZH140" s="5"/>
      <c r="SZI140" s="5"/>
      <c r="SZJ140" s="5"/>
      <c r="SZK140" s="5"/>
      <c r="SZL140" s="5"/>
      <c r="SZM140" s="5"/>
      <c r="SZN140" s="5"/>
      <c r="SZO140" s="5"/>
      <c r="SZP140" s="5"/>
      <c r="SZQ140" s="5"/>
      <c r="SZR140" s="5"/>
      <c r="SZS140" s="5"/>
      <c r="SZT140" s="5"/>
      <c r="SZU140" s="5"/>
      <c r="SZV140" s="5"/>
      <c r="SZW140" s="5"/>
      <c r="SZX140" s="5"/>
      <c r="SZY140" s="5"/>
      <c r="SZZ140" s="5"/>
      <c r="TAA140" s="5"/>
      <c r="TAB140" s="5"/>
      <c r="TAC140" s="5"/>
      <c r="TAD140" s="5"/>
      <c r="TAE140" s="5"/>
      <c r="TAF140" s="5"/>
      <c r="TAG140" s="5"/>
      <c r="TAH140" s="5"/>
      <c r="TAI140" s="5"/>
      <c r="TAJ140" s="5"/>
      <c r="TAK140" s="5"/>
      <c r="TAL140" s="5"/>
      <c r="TAM140" s="5"/>
      <c r="TAN140" s="5"/>
      <c r="TAO140" s="5"/>
      <c r="TAP140" s="5"/>
      <c r="TAQ140" s="5"/>
      <c r="TAR140" s="5"/>
      <c r="TAS140" s="5"/>
      <c r="TAT140" s="5"/>
      <c r="TAU140" s="5"/>
      <c r="TAV140" s="5"/>
      <c r="TAW140" s="5"/>
      <c r="TAX140" s="5"/>
      <c r="TAY140" s="5"/>
      <c r="TAZ140" s="5"/>
      <c r="TBA140" s="5"/>
      <c r="TBB140" s="5"/>
      <c r="TBC140" s="5"/>
      <c r="TBD140" s="5"/>
      <c r="TBE140" s="5"/>
      <c r="TBF140" s="5"/>
      <c r="TBG140" s="5"/>
      <c r="TBH140" s="5"/>
      <c r="TBI140" s="5"/>
      <c r="TBJ140" s="5"/>
      <c r="TBK140" s="5"/>
      <c r="TBL140" s="5"/>
      <c r="TBM140" s="5"/>
      <c r="TBN140" s="5"/>
      <c r="TBO140" s="5"/>
      <c r="TBP140" s="5"/>
      <c r="TBQ140" s="5"/>
      <c r="TBR140" s="5"/>
      <c r="TBS140" s="5"/>
      <c r="TBT140" s="5"/>
      <c r="TBU140" s="5"/>
      <c r="TBV140" s="5"/>
      <c r="TBW140" s="5"/>
      <c r="TBX140" s="5"/>
      <c r="TBY140" s="5"/>
      <c r="TBZ140" s="5"/>
      <c r="TCA140" s="5"/>
      <c r="TCB140" s="5"/>
      <c r="TCC140" s="5"/>
      <c r="TCD140" s="5"/>
      <c r="TCE140" s="5"/>
      <c r="TCF140" s="5"/>
      <c r="TCG140" s="5"/>
      <c r="TCH140" s="5"/>
      <c r="TCI140" s="5"/>
      <c r="TCJ140" s="5"/>
      <c r="TCK140" s="5"/>
      <c r="TCL140" s="5"/>
      <c r="TCM140" s="5"/>
      <c r="TCN140" s="5"/>
      <c r="TCO140" s="5"/>
      <c r="TCP140" s="5"/>
      <c r="TCQ140" s="5"/>
      <c r="TCR140" s="5"/>
      <c r="TCS140" s="5"/>
      <c r="TCT140" s="5"/>
      <c r="TCU140" s="5"/>
      <c r="TCV140" s="5"/>
      <c r="TCW140" s="5"/>
      <c r="TCX140" s="5"/>
      <c r="TCY140" s="5"/>
      <c r="TCZ140" s="5"/>
      <c r="TDA140" s="5"/>
      <c r="TDB140" s="5"/>
      <c r="TDC140" s="5"/>
      <c r="TDD140" s="5"/>
      <c r="TDE140" s="5"/>
      <c r="TDF140" s="5"/>
      <c r="TDG140" s="5"/>
      <c r="TDH140" s="5"/>
      <c r="TDI140" s="5"/>
      <c r="TDJ140" s="5"/>
      <c r="TDK140" s="5"/>
      <c r="TDL140" s="5"/>
      <c r="TDM140" s="5"/>
      <c r="TDN140" s="5"/>
      <c r="TDO140" s="5"/>
      <c r="TDP140" s="5"/>
      <c r="TDQ140" s="5"/>
      <c r="TDR140" s="5"/>
      <c r="TDS140" s="5"/>
      <c r="TDT140" s="5"/>
      <c r="TDU140" s="5"/>
      <c r="TDV140" s="5"/>
      <c r="TDW140" s="5"/>
      <c r="TDX140" s="5"/>
      <c r="TDY140" s="5"/>
      <c r="TDZ140" s="5"/>
      <c r="TEA140" s="5"/>
      <c r="TEB140" s="5"/>
      <c r="TEC140" s="5"/>
      <c r="TED140" s="5"/>
      <c r="TEE140" s="5"/>
      <c r="TEF140" s="5"/>
      <c r="TEG140" s="5"/>
      <c r="TEH140" s="5"/>
      <c r="TEI140" s="5"/>
      <c r="TEJ140" s="5"/>
      <c r="TEK140" s="5"/>
      <c r="TEL140" s="5"/>
      <c r="TEM140" s="5"/>
      <c r="TEN140" s="5"/>
      <c r="TEO140" s="5"/>
      <c r="TEP140" s="5"/>
      <c r="TEQ140" s="5"/>
      <c r="TER140" s="5"/>
      <c r="TES140" s="5"/>
      <c r="TET140" s="5"/>
      <c r="TEU140" s="5"/>
      <c r="TEV140" s="5"/>
      <c r="TEW140" s="5"/>
      <c r="TEX140" s="5"/>
      <c r="TEY140" s="5"/>
      <c r="TEZ140" s="5"/>
      <c r="TFA140" s="5"/>
      <c r="TFB140" s="5"/>
      <c r="TFC140" s="5"/>
      <c r="TFD140" s="5"/>
      <c r="TFE140" s="5"/>
      <c r="TFF140" s="5"/>
      <c r="TFG140" s="5"/>
      <c r="TFH140" s="5"/>
      <c r="TFI140" s="5"/>
      <c r="TFJ140" s="5"/>
      <c r="TFK140" s="5"/>
      <c r="TFL140" s="5"/>
      <c r="TFM140" s="5"/>
      <c r="TFN140" s="5"/>
      <c r="TFO140" s="5"/>
      <c r="TFP140" s="5"/>
      <c r="TFQ140" s="5"/>
      <c r="TFR140" s="5"/>
      <c r="TFS140" s="5"/>
      <c r="TFT140" s="5"/>
      <c r="TFU140" s="5"/>
      <c r="TFV140" s="5"/>
      <c r="TFW140" s="5"/>
      <c r="TFX140" s="5"/>
      <c r="TFY140" s="5"/>
      <c r="TFZ140" s="5"/>
      <c r="TGA140" s="5"/>
      <c r="TGB140" s="5"/>
      <c r="TGC140" s="5"/>
      <c r="TGD140" s="5"/>
      <c r="TGE140" s="5"/>
      <c r="TGF140" s="5"/>
      <c r="TGG140" s="5"/>
      <c r="TGH140" s="5"/>
      <c r="TGI140" s="5"/>
      <c r="TGJ140" s="5"/>
      <c r="TGK140" s="5"/>
      <c r="TGL140" s="5"/>
      <c r="TGM140" s="5"/>
      <c r="TGN140" s="5"/>
      <c r="TGO140" s="5"/>
      <c r="TGP140" s="5"/>
      <c r="TGQ140" s="5"/>
      <c r="TGR140" s="5"/>
      <c r="TGS140" s="5"/>
      <c r="TGT140" s="5"/>
      <c r="TGU140" s="5"/>
      <c r="TGV140" s="5"/>
      <c r="TGW140" s="5"/>
      <c r="TGX140" s="5"/>
      <c r="TGY140" s="5"/>
      <c r="TGZ140" s="5"/>
      <c r="THA140" s="5"/>
      <c r="THB140" s="5"/>
      <c r="THC140" s="5"/>
      <c r="THD140" s="5"/>
      <c r="THE140" s="5"/>
      <c r="THF140" s="5"/>
      <c r="THG140" s="5"/>
      <c r="THH140" s="5"/>
      <c r="THI140" s="5"/>
      <c r="THJ140" s="5"/>
      <c r="THK140" s="5"/>
      <c r="THL140" s="5"/>
      <c r="THM140" s="5"/>
      <c r="THN140" s="5"/>
      <c r="THO140" s="5"/>
      <c r="THP140" s="5"/>
      <c r="THQ140" s="5"/>
      <c r="THR140" s="5"/>
      <c r="THS140" s="5"/>
      <c r="THT140" s="5"/>
      <c r="THU140" s="5"/>
      <c r="THV140" s="5"/>
      <c r="THW140" s="5"/>
      <c r="THX140" s="5"/>
      <c r="THY140" s="5"/>
      <c r="THZ140" s="5"/>
      <c r="TIA140" s="5"/>
      <c r="TIB140" s="5"/>
      <c r="TIC140" s="5"/>
      <c r="TID140" s="5"/>
      <c r="TIE140" s="5"/>
      <c r="TIF140" s="5"/>
      <c r="TIG140" s="5"/>
      <c r="TIH140" s="5"/>
      <c r="TII140" s="5"/>
      <c r="TIJ140" s="5"/>
      <c r="TIK140" s="5"/>
      <c r="TIL140" s="5"/>
      <c r="TIM140" s="5"/>
      <c r="TIN140" s="5"/>
      <c r="TIO140" s="5"/>
      <c r="TIP140" s="5"/>
      <c r="TIQ140" s="5"/>
      <c r="TIR140" s="5"/>
      <c r="TIS140" s="5"/>
      <c r="TIT140" s="5"/>
      <c r="TIU140" s="5"/>
      <c r="TIV140" s="5"/>
      <c r="TIW140" s="5"/>
      <c r="TIX140" s="5"/>
      <c r="TIY140" s="5"/>
      <c r="TIZ140" s="5"/>
      <c r="TJA140" s="5"/>
      <c r="TJB140" s="5"/>
      <c r="TJC140" s="5"/>
      <c r="TJD140" s="5"/>
      <c r="TJE140" s="5"/>
      <c r="TJF140" s="5"/>
      <c r="TJG140" s="5"/>
      <c r="TJH140" s="5"/>
      <c r="TJI140" s="5"/>
      <c r="TJJ140" s="5"/>
      <c r="TJK140" s="5"/>
      <c r="TJL140" s="5"/>
      <c r="TJM140" s="5"/>
      <c r="TJN140" s="5"/>
      <c r="TJO140" s="5"/>
      <c r="TJP140" s="5"/>
      <c r="TJQ140" s="5"/>
      <c r="TJR140" s="5"/>
      <c r="TJS140" s="5"/>
      <c r="TJT140" s="5"/>
      <c r="TJU140" s="5"/>
      <c r="TJV140" s="5"/>
      <c r="TJW140" s="5"/>
      <c r="TJX140" s="5"/>
      <c r="TJY140" s="5"/>
      <c r="TJZ140" s="5"/>
      <c r="TKA140" s="5"/>
      <c r="TKB140" s="5"/>
      <c r="TKC140" s="5"/>
      <c r="TKD140" s="5"/>
      <c r="TKE140" s="5"/>
      <c r="TKF140" s="5"/>
      <c r="TKG140" s="5"/>
      <c r="TKH140" s="5"/>
      <c r="TKI140" s="5"/>
      <c r="TKJ140" s="5"/>
      <c r="TKK140" s="5"/>
      <c r="TKL140" s="5"/>
      <c r="TKM140" s="5"/>
      <c r="TKN140" s="5"/>
      <c r="TKO140" s="5"/>
      <c r="TKP140" s="5"/>
      <c r="TKQ140" s="5"/>
      <c r="TKR140" s="5"/>
      <c r="TKS140" s="5"/>
      <c r="TKT140" s="5"/>
      <c r="TKU140" s="5"/>
      <c r="TKV140" s="5"/>
      <c r="TKW140" s="5"/>
      <c r="TKX140" s="5"/>
      <c r="TKY140" s="5"/>
      <c r="TKZ140" s="5"/>
      <c r="TLA140" s="5"/>
      <c r="TLB140" s="5"/>
      <c r="TLC140" s="5"/>
      <c r="TLD140" s="5"/>
      <c r="TLE140" s="5"/>
      <c r="TLF140" s="5"/>
      <c r="TLG140" s="5"/>
      <c r="TLH140" s="5"/>
      <c r="TLI140" s="5"/>
      <c r="TLJ140" s="5"/>
      <c r="TLK140" s="5"/>
      <c r="TLL140" s="5"/>
      <c r="TLM140" s="5"/>
      <c r="TLN140" s="5"/>
      <c r="TLO140" s="5"/>
      <c r="TLP140" s="5"/>
      <c r="TLQ140" s="5"/>
      <c r="TLR140" s="5"/>
      <c r="TLS140" s="5"/>
      <c r="TLT140" s="5"/>
      <c r="TLU140" s="5"/>
      <c r="TLV140" s="5"/>
      <c r="TLW140" s="5"/>
      <c r="TLX140" s="5"/>
      <c r="TLY140" s="5"/>
      <c r="TLZ140" s="5"/>
      <c r="TMA140" s="5"/>
      <c r="TMB140" s="5"/>
      <c r="TMC140" s="5"/>
      <c r="TMD140" s="5"/>
      <c r="TME140" s="5"/>
      <c r="TMF140" s="5"/>
      <c r="TMG140" s="5"/>
      <c r="TMH140" s="5"/>
      <c r="TMI140" s="5"/>
      <c r="TMJ140" s="5"/>
      <c r="TMK140" s="5"/>
      <c r="TML140" s="5"/>
      <c r="TMM140" s="5"/>
      <c r="TMN140" s="5"/>
      <c r="TMO140" s="5"/>
      <c r="TMP140" s="5"/>
      <c r="TMQ140" s="5"/>
      <c r="TMR140" s="5"/>
      <c r="TMS140" s="5"/>
      <c r="TMT140" s="5"/>
      <c r="TMU140" s="5"/>
      <c r="TMV140" s="5"/>
      <c r="TMW140" s="5"/>
      <c r="TMX140" s="5"/>
      <c r="TMY140" s="5"/>
      <c r="TMZ140" s="5"/>
      <c r="TNA140" s="5"/>
      <c r="TNB140" s="5"/>
      <c r="TNC140" s="5"/>
      <c r="TND140" s="5"/>
      <c r="TNE140" s="5"/>
      <c r="TNF140" s="5"/>
      <c r="TNG140" s="5"/>
      <c r="TNH140" s="5"/>
      <c r="TNI140" s="5"/>
      <c r="TNJ140" s="5"/>
      <c r="TNK140" s="5"/>
      <c r="TNL140" s="5"/>
      <c r="TNM140" s="5"/>
      <c r="TNN140" s="5"/>
      <c r="TNO140" s="5"/>
      <c r="TNP140" s="5"/>
      <c r="TNQ140" s="5"/>
      <c r="TNR140" s="5"/>
      <c r="TNS140" s="5"/>
      <c r="TNT140" s="5"/>
      <c r="TNU140" s="5"/>
      <c r="TNV140" s="5"/>
      <c r="TNW140" s="5"/>
      <c r="TNX140" s="5"/>
      <c r="TNY140" s="5"/>
      <c r="TNZ140" s="5"/>
      <c r="TOA140" s="5"/>
      <c r="TOB140" s="5"/>
      <c r="TOC140" s="5"/>
      <c r="TOD140" s="5"/>
      <c r="TOE140" s="5"/>
      <c r="TOF140" s="5"/>
      <c r="TOG140" s="5"/>
      <c r="TOH140" s="5"/>
      <c r="TOI140" s="5"/>
      <c r="TOJ140" s="5"/>
      <c r="TOK140" s="5"/>
      <c r="TOL140" s="5"/>
      <c r="TOM140" s="5"/>
      <c r="TON140" s="5"/>
      <c r="TOO140" s="5"/>
      <c r="TOP140" s="5"/>
      <c r="TOQ140" s="5"/>
      <c r="TOR140" s="5"/>
      <c r="TOS140" s="5"/>
      <c r="TOT140" s="5"/>
      <c r="TOU140" s="5"/>
      <c r="TOV140" s="5"/>
      <c r="TOW140" s="5"/>
      <c r="TOX140" s="5"/>
      <c r="TOY140" s="5"/>
      <c r="TOZ140" s="5"/>
      <c r="TPA140" s="5"/>
      <c r="TPB140" s="5"/>
      <c r="TPC140" s="5"/>
      <c r="TPD140" s="5"/>
      <c r="TPE140" s="5"/>
      <c r="TPF140" s="5"/>
      <c r="TPG140" s="5"/>
      <c r="TPH140" s="5"/>
      <c r="TPI140" s="5"/>
      <c r="TPJ140" s="5"/>
      <c r="TPK140" s="5"/>
      <c r="TPL140" s="5"/>
      <c r="TPM140" s="5"/>
      <c r="TPN140" s="5"/>
      <c r="TPO140" s="5"/>
      <c r="TPP140" s="5"/>
      <c r="TPQ140" s="5"/>
      <c r="TPR140" s="5"/>
      <c r="TPS140" s="5"/>
      <c r="TPT140" s="5"/>
      <c r="TPU140" s="5"/>
      <c r="TPV140" s="5"/>
      <c r="TPW140" s="5"/>
      <c r="TPX140" s="5"/>
      <c r="TPY140" s="5"/>
      <c r="TPZ140" s="5"/>
      <c r="TQA140" s="5"/>
      <c r="TQB140" s="5"/>
      <c r="TQC140" s="5"/>
      <c r="TQD140" s="5"/>
      <c r="TQE140" s="5"/>
      <c r="TQF140" s="5"/>
      <c r="TQG140" s="5"/>
      <c r="TQH140" s="5"/>
      <c r="TQI140" s="5"/>
      <c r="TQJ140" s="5"/>
      <c r="TQK140" s="5"/>
      <c r="TQL140" s="5"/>
      <c r="TQM140" s="5"/>
      <c r="TQN140" s="5"/>
      <c r="TQO140" s="5"/>
      <c r="TQP140" s="5"/>
      <c r="TQQ140" s="5"/>
      <c r="TQR140" s="5"/>
      <c r="TQS140" s="5"/>
      <c r="TQT140" s="5"/>
      <c r="TQU140" s="5"/>
      <c r="TQV140" s="5"/>
      <c r="TQW140" s="5"/>
      <c r="TQX140" s="5"/>
      <c r="TQY140" s="5"/>
      <c r="TQZ140" s="5"/>
      <c r="TRA140" s="5"/>
      <c r="TRB140" s="5"/>
      <c r="TRC140" s="5"/>
      <c r="TRD140" s="5"/>
      <c r="TRE140" s="5"/>
      <c r="TRF140" s="5"/>
      <c r="TRG140" s="5"/>
      <c r="TRH140" s="5"/>
      <c r="TRI140" s="5"/>
      <c r="TRJ140" s="5"/>
      <c r="TRK140" s="5"/>
      <c r="TRL140" s="5"/>
      <c r="TRM140" s="5"/>
      <c r="TRN140" s="5"/>
      <c r="TRO140" s="5"/>
      <c r="TRP140" s="5"/>
      <c r="TRQ140" s="5"/>
      <c r="TRR140" s="5"/>
      <c r="TRS140" s="5"/>
      <c r="TRT140" s="5"/>
      <c r="TRU140" s="5"/>
      <c r="TRV140" s="5"/>
      <c r="TRW140" s="5"/>
      <c r="TRX140" s="5"/>
      <c r="TRY140" s="5"/>
      <c r="TRZ140" s="5"/>
      <c r="TSA140" s="5"/>
      <c r="TSB140" s="5"/>
      <c r="TSC140" s="5"/>
      <c r="TSD140" s="5"/>
      <c r="TSE140" s="5"/>
      <c r="TSF140" s="5"/>
      <c r="TSG140" s="5"/>
      <c r="TSH140" s="5"/>
      <c r="TSI140" s="5"/>
      <c r="TSJ140" s="5"/>
      <c r="TSK140" s="5"/>
      <c r="TSL140" s="5"/>
      <c r="TSM140" s="5"/>
      <c r="TSN140" s="5"/>
      <c r="TSO140" s="5"/>
      <c r="TSP140" s="5"/>
      <c r="TSQ140" s="5"/>
      <c r="TSR140" s="5"/>
      <c r="TSS140" s="5"/>
      <c r="TST140" s="5"/>
      <c r="TSU140" s="5"/>
      <c r="TSV140" s="5"/>
      <c r="TSW140" s="5"/>
      <c r="TSX140" s="5"/>
      <c r="TSY140" s="5"/>
      <c r="TSZ140" s="5"/>
      <c r="TTA140" s="5"/>
      <c r="TTB140" s="5"/>
      <c r="TTC140" s="5"/>
      <c r="TTD140" s="5"/>
      <c r="TTE140" s="5"/>
      <c r="TTF140" s="5"/>
      <c r="TTG140" s="5"/>
      <c r="TTH140" s="5"/>
      <c r="TTI140" s="5"/>
      <c r="TTJ140" s="5"/>
      <c r="TTK140" s="5"/>
      <c r="TTL140" s="5"/>
      <c r="TTM140" s="5"/>
      <c r="TTN140" s="5"/>
      <c r="TTO140" s="5"/>
      <c r="TTP140" s="5"/>
      <c r="TTQ140" s="5"/>
      <c r="TTR140" s="5"/>
      <c r="TTS140" s="5"/>
      <c r="TTT140" s="5"/>
      <c r="TTU140" s="5"/>
      <c r="TTV140" s="5"/>
      <c r="TTW140" s="5"/>
      <c r="TTX140" s="5"/>
      <c r="TTY140" s="5"/>
      <c r="TTZ140" s="5"/>
      <c r="TUA140" s="5"/>
      <c r="TUB140" s="5"/>
      <c r="TUC140" s="5"/>
      <c r="TUD140" s="5"/>
      <c r="TUE140" s="5"/>
      <c r="TUF140" s="5"/>
      <c r="TUG140" s="5"/>
      <c r="TUH140" s="5"/>
      <c r="TUI140" s="5"/>
      <c r="TUJ140" s="5"/>
      <c r="TUK140" s="5"/>
      <c r="TUL140" s="5"/>
      <c r="TUM140" s="5"/>
      <c r="TUN140" s="5"/>
      <c r="TUO140" s="5"/>
      <c r="TUP140" s="5"/>
      <c r="TUQ140" s="5"/>
      <c r="TUR140" s="5"/>
      <c r="TUS140" s="5"/>
      <c r="TUT140" s="5"/>
      <c r="TUU140" s="5"/>
      <c r="TUV140" s="5"/>
      <c r="TUW140" s="5"/>
      <c r="TUX140" s="5"/>
      <c r="TUY140" s="5"/>
      <c r="TUZ140" s="5"/>
      <c r="TVA140" s="5"/>
      <c r="TVB140" s="5"/>
      <c r="TVC140" s="5"/>
      <c r="TVD140" s="5"/>
      <c r="TVE140" s="5"/>
      <c r="TVF140" s="5"/>
      <c r="TVG140" s="5"/>
      <c r="TVH140" s="5"/>
      <c r="TVI140" s="5"/>
      <c r="TVJ140" s="5"/>
      <c r="TVK140" s="5"/>
      <c r="TVL140" s="5"/>
      <c r="TVM140" s="5"/>
      <c r="TVN140" s="5"/>
      <c r="TVO140" s="5"/>
      <c r="TVP140" s="5"/>
      <c r="TVQ140" s="5"/>
      <c r="TVR140" s="5"/>
      <c r="TVS140" s="5"/>
      <c r="TVT140" s="5"/>
      <c r="TVU140" s="5"/>
      <c r="TVV140" s="5"/>
      <c r="TVW140" s="5"/>
      <c r="TVX140" s="5"/>
      <c r="TVY140" s="5"/>
      <c r="TVZ140" s="5"/>
      <c r="TWA140" s="5"/>
      <c r="TWB140" s="5"/>
      <c r="TWC140" s="5"/>
      <c r="TWD140" s="5"/>
      <c r="TWE140" s="5"/>
      <c r="TWF140" s="5"/>
      <c r="TWG140" s="5"/>
      <c r="TWH140" s="5"/>
      <c r="TWI140" s="5"/>
      <c r="TWJ140" s="5"/>
      <c r="TWK140" s="5"/>
      <c r="TWL140" s="5"/>
      <c r="TWM140" s="5"/>
      <c r="TWN140" s="5"/>
      <c r="TWO140" s="5"/>
      <c r="TWP140" s="5"/>
      <c r="TWQ140" s="5"/>
      <c r="TWR140" s="5"/>
      <c r="TWS140" s="5"/>
      <c r="TWT140" s="5"/>
      <c r="TWU140" s="5"/>
      <c r="TWV140" s="5"/>
      <c r="TWW140" s="5"/>
      <c r="TWX140" s="5"/>
      <c r="TWY140" s="5"/>
      <c r="TWZ140" s="5"/>
      <c r="TXA140" s="5"/>
      <c r="TXB140" s="5"/>
      <c r="TXC140" s="5"/>
      <c r="TXD140" s="5"/>
      <c r="TXE140" s="5"/>
      <c r="TXF140" s="5"/>
      <c r="TXG140" s="5"/>
      <c r="TXH140" s="5"/>
      <c r="TXI140" s="5"/>
      <c r="TXJ140" s="5"/>
      <c r="TXK140" s="5"/>
      <c r="TXL140" s="5"/>
      <c r="TXM140" s="5"/>
      <c r="TXN140" s="5"/>
      <c r="TXO140" s="5"/>
      <c r="TXP140" s="5"/>
      <c r="TXQ140" s="5"/>
      <c r="TXR140" s="5"/>
      <c r="TXS140" s="5"/>
      <c r="TXT140" s="5"/>
      <c r="TXU140" s="5"/>
      <c r="TXV140" s="5"/>
      <c r="TXW140" s="5"/>
      <c r="TXX140" s="5"/>
      <c r="TXY140" s="5"/>
      <c r="TXZ140" s="5"/>
      <c r="TYA140" s="5"/>
      <c r="TYB140" s="5"/>
      <c r="TYC140" s="5"/>
      <c r="TYD140" s="5"/>
      <c r="TYE140" s="5"/>
      <c r="TYF140" s="5"/>
      <c r="TYG140" s="5"/>
      <c r="TYH140" s="5"/>
      <c r="TYI140" s="5"/>
      <c r="TYJ140" s="5"/>
      <c r="TYK140" s="5"/>
      <c r="TYL140" s="5"/>
      <c r="TYM140" s="5"/>
      <c r="TYN140" s="5"/>
      <c r="TYO140" s="5"/>
      <c r="TYP140" s="5"/>
      <c r="TYQ140" s="5"/>
      <c r="TYR140" s="5"/>
      <c r="TYS140" s="5"/>
      <c r="TYT140" s="5"/>
      <c r="TYU140" s="5"/>
      <c r="TYV140" s="5"/>
      <c r="TYW140" s="5"/>
      <c r="TYX140" s="5"/>
      <c r="TYY140" s="5"/>
      <c r="TYZ140" s="5"/>
      <c r="TZA140" s="5"/>
      <c r="TZB140" s="5"/>
      <c r="TZC140" s="5"/>
      <c r="TZD140" s="5"/>
      <c r="TZE140" s="5"/>
      <c r="TZF140" s="5"/>
      <c r="TZG140" s="5"/>
      <c r="TZH140" s="5"/>
      <c r="TZI140" s="5"/>
      <c r="TZJ140" s="5"/>
      <c r="TZK140" s="5"/>
      <c r="TZL140" s="5"/>
      <c r="TZM140" s="5"/>
      <c r="TZN140" s="5"/>
      <c r="TZO140" s="5"/>
      <c r="TZP140" s="5"/>
      <c r="TZQ140" s="5"/>
      <c r="TZR140" s="5"/>
      <c r="TZS140" s="5"/>
      <c r="TZT140" s="5"/>
      <c r="TZU140" s="5"/>
      <c r="TZV140" s="5"/>
      <c r="TZW140" s="5"/>
      <c r="TZX140" s="5"/>
      <c r="TZY140" s="5"/>
      <c r="TZZ140" s="5"/>
      <c r="UAA140" s="5"/>
      <c r="UAB140" s="5"/>
      <c r="UAC140" s="5"/>
      <c r="UAD140" s="5"/>
      <c r="UAE140" s="5"/>
      <c r="UAF140" s="5"/>
      <c r="UAG140" s="5"/>
      <c r="UAH140" s="5"/>
      <c r="UAI140" s="5"/>
      <c r="UAJ140" s="5"/>
      <c r="UAK140" s="5"/>
      <c r="UAL140" s="5"/>
      <c r="UAM140" s="5"/>
      <c r="UAN140" s="5"/>
      <c r="UAO140" s="5"/>
      <c r="UAP140" s="5"/>
      <c r="UAQ140" s="5"/>
      <c r="UAR140" s="5"/>
      <c r="UAS140" s="5"/>
      <c r="UAT140" s="5"/>
      <c r="UAU140" s="5"/>
      <c r="UAV140" s="5"/>
      <c r="UAW140" s="5"/>
      <c r="UAX140" s="5"/>
      <c r="UAY140" s="5"/>
      <c r="UAZ140" s="5"/>
      <c r="UBA140" s="5"/>
      <c r="UBB140" s="5"/>
      <c r="UBC140" s="5"/>
      <c r="UBD140" s="5"/>
      <c r="UBE140" s="5"/>
      <c r="UBF140" s="5"/>
      <c r="UBG140" s="5"/>
      <c r="UBH140" s="5"/>
      <c r="UBI140" s="5"/>
      <c r="UBJ140" s="5"/>
      <c r="UBK140" s="5"/>
      <c r="UBL140" s="5"/>
      <c r="UBM140" s="5"/>
      <c r="UBN140" s="5"/>
      <c r="UBO140" s="5"/>
      <c r="UBP140" s="5"/>
      <c r="UBQ140" s="5"/>
      <c r="UBR140" s="5"/>
      <c r="UBS140" s="5"/>
      <c r="UBT140" s="5"/>
      <c r="UBU140" s="5"/>
      <c r="UBV140" s="5"/>
      <c r="UBW140" s="5"/>
      <c r="UBX140" s="5"/>
      <c r="UBY140" s="5"/>
      <c r="UBZ140" s="5"/>
      <c r="UCA140" s="5"/>
      <c r="UCB140" s="5"/>
      <c r="UCC140" s="5"/>
      <c r="UCD140" s="5"/>
      <c r="UCE140" s="5"/>
      <c r="UCF140" s="5"/>
      <c r="UCG140" s="5"/>
      <c r="UCH140" s="5"/>
      <c r="UCI140" s="5"/>
      <c r="UCJ140" s="5"/>
      <c r="UCK140" s="5"/>
      <c r="UCL140" s="5"/>
      <c r="UCM140" s="5"/>
      <c r="UCN140" s="5"/>
      <c r="UCO140" s="5"/>
      <c r="UCP140" s="5"/>
      <c r="UCQ140" s="5"/>
      <c r="UCR140" s="5"/>
      <c r="UCS140" s="5"/>
      <c r="UCT140" s="5"/>
      <c r="UCU140" s="5"/>
      <c r="UCV140" s="5"/>
      <c r="UCW140" s="5"/>
      <c r="UCX140" s="5"/>
      <c r="UCY140" s="5"/>
      <c r="UCZ140" s="5"/>
      <c r="UDA140" s="5"/>
      <c r="UDB140" s="5"/>
      <c r="UDC140" s="5"/>
      <c r="UDD140" s="5"/>
      <c r="UDE140" s="5"/>
      <c r="UDF140" s="5"/>
      <c r="UDG140" s="5"/>
      <c r="UDH140" s="5"/>
      <c r="UDI140" s="5"/>
      <c r="UDJ140" s="5"/>
      <c r="UDK140" s="5"/>
      <c r="UDL140" s="5"/>
      <c r="UDM140" s="5"/>
      <c r="UDN140" s="5"/>
      <c r="UDO140" s="5"/>
      <c r="UDP140" s="5"/>
      <c r="UDQ140" s="5"/>
      <c r="UDR140" s="5"/>
      <c r="UDS140" s="5"/>
      <c r="UDT140" s="5"/>
      <c r="UDU140" s="5"/>
      <c r="UDV140" s="5"/>
      <c r="UDW140" s="5"/>
      <c r="UDX140" s="5"/>
      <c r="UDY140" s="5"/>
      <c r="UDZ140" s="5"/>
      <c r="UEA140" s="5"/>
      <c r="UEB140" s="5"/>
      <c r="UEC140" s="5"/>
      <c r="UED140" s="5"/>
      <c r="UEE140" s="5"/>
      <c r="UEF140" s="5"/>
      <c r="UEG140" s="5"/>
      <c r="UEH140" s="5"/>
      <c r="UEI140" s="5"/>
      <c r="UEJ140" s="5"/>
      <c r="UEK140" s="5"/>
      <c r="UEL140" s="5"/>
      <c r="UEM140" s="5"/>
      <c r="UEN140" s="5"/>
      <c r="UEO140" s="5"/>
      <c r="UEP140" s="5"/>
      <c r="UEQ140" s="5"/>
      <c r="UER140" s="5"/>
      <c r="UES140" s="5"/>
      <c r="UET140" s="5"/>
      <c r="UEU140" s="5"/>
      <c r="UEV140" s="5"/>
      <c r="UEW140" s="5"/>
      <c r="UEX140" s="5"/>
      <c r="UEY140" s="5"/>
      <c r="UEZ140" s="5"/>
      <c r="UFA140" s="5"/>
      <c r="UFB140" s="5"/>
      <c r="UFC140" s="5"/>
      <c r="UFD140" s="5"/>
      <c r="UFE140" s="5"/>
      <c r="UFF140" s="5"/>
      <c r="UFG140" s="5"/>
      <c r="UFH140" s="5"/>
      <c r="UFI140" s="5"/>
      <c r="UFJ140" s="5"/>
      <c r="UFK140" s="5"/>
      <c r="UFL140" s="5"/>
      <c r="UFM140" s="5"/>
      <c r="UFN140" s="5"/>
      <c r="UFO140" s="5"/>
      <c r="UFP140" s="5"/>
      <c r="UFQ140" s="5"/>
      <c r="UFR140" s="5"/>
      <c r="UFS140" s="5"/>
      <c r="UFT140" s="5"/>
      <c r="UFU140" s="5"/>
      <c r="UFV140" s="5"/>
      <c r="UFW140" s="5"/>
      <c r="UFX140" s="5"/>
      <c r="UFY140" s="5"/>
      <c r="UFZ140" s="5"/>
      <c r="UGA140" s="5"/>
      <c r="UGB140" s="5"/>
      <c r="UGC140" s="5"/>
      <c r="UGD140" s="5"/>
      <c r="UGE140" s="5"/>
      <c r="UGF140" s="5"/>
      <c r="UGG140" s="5"/>
      <c r="UGH140" s="5"/>
      <c r="UGI140" s="5"/>
      <c r="UGJ140" s="5"/>
      <c r="UGK140" s="5"/>
      <c r="UGL140" s="5"/>
      <c r="UGM140" s="5"/>
      <c r="UGN140" s="5"/>
      <c r="UGO140" s="5"/>
      <c r="UGP140" s="5"/>
      <c r="UGQ140" s="5"/>
      <c r="UGR140" s="5"/>
      <c r="UGS140" s="5"/>
      <c r="UGT140" s="5"/>
      <c r="UGU140" s="5"/>
      <c r="UGV140" s="5"/>
      <c r="UGW140" s="5"/>
      <c r="UGX140" s="5"/>
      <c r="UGY140" s="5"/>
      <c r="UGZ140" s="5"/>
      <c r="UHA140" s="5"/>
      <c r="UHB140" s="5"/>
      <c r="UHC140" s="5"/>
      <c r="UHD140" s="5"/>
      <c r="UHE140" s="5"/>
      <c r="UHF140" s="5"/>
      <c r="UHG140" s="5"/>
      <c r="UHH140" s="5"/>
      <c r="UHI140" s="5"/>
      <c r="UHJ140" s="5"/>
      <c r="UHK140" s="5"/>
      <c r="UHL140" s="5"/>
      <c r="UHM140" s="5"/>
      <c r="UHN140" s="5"/>
      <c r="UHO140" s="5"/>
      <c r="UHP140" s="5"/>
      <c r="UHQ140" s="5"/>
      <c r="UHR140" s="5"/>
      <c r="UHS140" s="5"/>
      <c r="UHT140" s="5"/>
      <c r="UHU140" s="5"/>
      <c r="UHV140" s="5"/>
      <c r="UHW140" s="5"/>
      <c r="UHX140" s="5"/>
      <c r="UHY140" s="5"/>
      <c r="UHZ140" s="5"/>
      <c r="UIA140" s="5"/>
      <c r="UIB140" s="5"/>
      <c r="UIC140" s="5"/>
      <c r="UID140" s="5"/>
      <c r="UIE140" s="5"/>
      <c r="UIF140" s="5"/>
      <c r="UIG140" s="5"/>
      <c r="UIH140" s="5"/>
      <c r="UII140" s="5"/>
      <c r="UIJ140" s="5"/>
      <c r="UIK140" s="5"/>
      <c r="UIL140" s="5"/>
      <c r="UIM140" s="5"/>
      <c r="UIN140" s="5"/>
      <c r="UIO140" s="5"/>
      <c r="UIP140" s="5"/>
      <c r="UIQ140" s="5"/>
      <c r="UIR140" s="5"/>
      <c r="UIS140" s="5"/>
      <c r="UIT140" s="5"/>
      <c r="UIU140" s="5"/>
      <c r="UIV140" s="5"/>
      <c r="UIW140" s="5"/>
      <c r="UIX140" s="5"/>
      <c r="UIY140" s="5"/>
      <c r="UIZ140" s="5"/>
      <c r="UJA140" s="5"/>
      <c r="UJB140" s="5"/>
      <c r="UJC140" s="5"/>
      <c r="UJD140" s="5"/>
      <c r="UJE140" s="5"/>
      <c r="UJF140" s="5"/>
      <c r="UJG140" s="5"/>
      <c r="UJH140" s="5"/>
      <c r="UJI140" s="5"/>
      <c r="UJJ140" s="5"/>
      <c r="UJK140" s="5"/>
      <c r="UJL140" s="5"/>
      <c r="UJM140" s="5"/>
      <c r="UJN140" s="5"/>
      <c r="UJO140" s="5"/>
      <c r="UJP140" s="5"/>
      <c r="UJQ140" s="5"/>
      <c r="UJR140" s="5"/>
      <c r="UJS140" s="5"/>
      <c r="UJT140" s="5"/>
      <c r="UJU140" s="5"/>
      <c r="UJV140" s="5"/>
      <c r="UJW140" s="5"/>
      <c r="UJX140" s="5"/>
      <c r="UJY140" s="5"/>
      <c r="UJZ140" s="5"/>
      <c r="UKA140" s="5"/>
      <c r="UKB140" s="5"/>
      <c r="UKC140" s="5"/>
      <c r="UKD140" s="5"/>
      <c r="UKE140" s="5"/>
      <c r="UKF140" s="5"/>
      <c r="UKG140" s="5"/>
      <c r="UKH140" s="5"/>
      <c r="UKI140" s="5"/>
      <c r="UKJ140" s="5"/>
      <c r="UKK140" s="5"/>
      <c r="UKL140" s="5"/>
      <c r="UKM140" s="5"/>
      <c r="UKN140" s="5"/>
      <c r="UKO140" s="5"/>
      <c r="UKP140" s="5"/>
      <c r="UKQ140" s="5"/>
      <c r="UKR140" s="5"/>
      <c r="UKS140" s="5"/>
      <c r="UKT140" s="5"/>
      <c r="UKU140" s="5"/>
      <c r="UKV140" s="5"/>
      <c r="UKW140" s="5"/>
      <c r="UKX140" s="5"/>
      <c r="UKY140" s="5"/>
      <c r="UKZ140" s="5"/>
      <c r="ULA140" s="5"/>
      <c r="ULB140" s="5"/>
      <c r="ULC140" s="5"/>
      <c r="ULD140" s="5"/>
      <c r="ULE140" s="5"/>
      <c r="ULF140" s="5"/>
      <c r="ULG140" s="5"/>
      <c r="ULH140" s="5"/>
      <c r="ULI140" s="5"/>
      <c r="ULJ140" s="5"/>
      <c r="ULK140" s="5"/>
      <c r="ULL140" s="5"/>
      <c r="ULM140" s="5"/>
      <c r="ULN140" s="5"/>
      <c r="ULO140" s="5"/>
      <c r="ULP140" s="5"/>
      <c r="ULQ140" s="5"/>
      <c r="ULR140" s="5"/>
      <c r="ULS140" s="5"/>
      <c r="ULT140" s="5"/>
      <c r="ULU140" s="5"/>
      <c r="ULV140" s="5"/>
      <c r="ULW140" s="5"/>
      <c r="ULX140" s="5"/>
      <c r="ULY140" s="5"/>
      <c r="ULZ140" s="5"/>
      <c r="UMA140" s="5"/>
      <c r="UMB140" s="5"/>
      <c r="UMC140" s="5"/>
      <c r="UMD140" s="5"/>
      <c r="UME140" s="5"/>
      <c r="UMF140" s="5"/>
      <c r="UMG140" s="5"/>
      <c r="UMH140" s="5"/>
      <c r="UMI140" s="5"/>
      <c r="UMJ140" s="5"/>
      <c r="UMK140" s="5"/>
      <c r="UML140" s="5"/>
      <c r="UMM140" s="5"/>
      <c r="UMN140" s="5"/>
      <c r="UMO140" s="5"/>
      <c r="UMP140" s="5"/>
      <c r="UMQ140" s="5"/>
      <c r="UMR140" s="5"/>
      <c r="UMS140" s="5"/>
      <c r="UMT140" s="5"/>
      <c r="UMU140" s="5"/>
      <c r="UMV140" s="5"/>
      <c r="UMW140" s="5"/>
      <c r="UMX140" s="5"/>
      <c r="UMY140" s="5"/>
      <c r="UMZ140" s="5"/>
      <c r="UNA140" s="5"/>
      <c r="UNB140" s="5"/>
      <c r="UNC140" s="5"/>
      <c r="UND140" s="5"/>
      <c r="UNE140" s="5"/>
      <c r="UNF140" s="5"/>
      <c r="UNG140" s="5"/>
      <c r="UNH140" s="5"/>
      <c r="UNI140" s="5"/>
      <c r="UNJ140" s="5"/>
      <c r="UNK140" s="5"/>
      <c r="UNL140" s="5"/>
      <c r="UNM140" s="5"/>
      <c r="UNN140" s="5"/>
      <c r="UNO140" s="5"/>
      <c r="UNP140" s="5"/>
      <c r="UNQ140" s="5"/>
      <c r="UNR140" s="5"/>
      <c r="UNS140" s="5"/>
      <c r="UNT140" s="5"/>
      <c r="UNU140" s="5"/>
      <c r="UNV140" s="5"/>
      <c r="UNW140" s="5"/>
      <c r="UNX140" s="5"/>
      <c r="UNY140" s="5"/>
      <c r="UNZ140" s="5"/>
      <c r="UOA140" s="5"/>
      <c r="UOB140" s="5"/>
      <c r="UOC140" s="5"/>
      <c r="UOD140" s="5"/>
      <c r="UOE140" s="5"/>
      <c r="UOF140" s="5"/>
      <c r="UOG140" s="5"/>
      <c r="UOH140" s="5"/>
      <c r="UOI140" s="5"/>
      <c r="UOJ140" s="5"/>
      <c r="UOK140" s="5"/>
      <c r="UOL140" s="5"/>
      <c r="UOM140" s="5"/>
      <c r="UON140" s="5"/>
      <c r="UOO140" s="5"/>
      <c r="UOP140" s="5"/>
      <c r="UOQ140" s="5"/>
      <c r="UOR140" s="5"/>
      <c r="UOS140" s="5"/>
      <c r="UOT140" s="5"/>
      <c r="UOU140" s="5"/>
      <c r="UOV140" s="5"/>
      <c r="UOW140" s="5"/>
      <c r="UOX140" s="5"/>
      <c r="UOY140" s="5"/>
      <c r="UOZ140" s="5"/>
      <c r="UPA140" s="5"/>
      <c r="UPB140" s="5"/>
      <c r="UPC140" s="5"/>
      <c r="UPD140" s="5"/>
      <c r="UPE140" s="5"/>
      <c r="UPF140" s="5"/>
      <c r="UPG140" s="5"/>
      <c r="UPH140" s="5"/>
      <c r="UPI140" s="5"/>
      <c r="UPJ140" s="5"/>
      <c r="UPK140" s="5"/>
      <c r="UPL140" s="5"/>
      <c r="UPM140" s="5"/>
      <c r="UPN140" s="5"/>
      <c r="UPO140" s="5"/>
      <c r="UPP140" s="5"/>
      <c r="UPQ140" s="5"/>
      <c r="UPR140" s="5"/>
      <c r="UPS140" s="5"/>
      <c r="UPT140" s="5"/>
      <c r="UPU140" s="5"/>
      <c r="UPV140" s="5"/>
      <c r="UPW140" s="5"/>
      <c r="UPX140" s="5"/>
      <c r="UPY140" s="5"/>
      <c r="UPZ140" s="5"/>
      <c r="UQA140" s="5"/>
      <c r="UQB140" s="5"/>
      <c r="UQC140" s="5"/>
      <c r="UQD140" s="5"/>
      <c r="UQE140" s="5"/>
      <c r="UQF140" s="5"/>
      <c r="UQG140" s="5"/>
      <c r="UQH140" s="5"/>
      <c r="UQI140" s="5"/>
      <c r="UQJ140" s="5"/>
      <c r="UQK140" s="5"/>
      <c r="UQL140" s="5"/>
      <c r="UQM140" s="5"/>
      <c r="UQN140" s="5"/>
      <c r="UQO140" s="5"/>
      <c r="UQP140" s="5"/>
      <c r="UQQ140" s="5"/>
      <c r="UQR140" s="5"/>
      <c r="UQS140" s="5"/>
      <c r="UQT140" s="5"/>
      <c r="UQU140" s="5"/>
      <c r="UQV140" s="5"/>
      <c r="UQW140" s="5"/>
      <c r="UQX140" s="5"/>
      <c r="UQY140" s="5"/>
      <c r="UQZ140" s="5"/>
      <c r="URA140" s="5"/>
      <c r="URB140" s="5"/>
      <c r="URC140" s="5"/>
      <c r="URD140" s="5"/>
      <c r="URE140" s="5"/>
      <c r="URF140" s="5"/>
      <c r="URG140" s="5"/>
      <c r="URH140" s="5"/>
      <c r="URI140" s="5"/>
      <c r="URJ140" s="5"/>
      <c r="URK140" s="5"/>
      <c r="URL140" s="5"/>
      <c r="URM140" s="5"/>
      <c r="URN140" s="5"/>
      <c r="URO140" s="5"/>
      <c r="URP140" s="5"/>
      <c r="URQ140" s="5"/>
      <c r="URR140" s="5"/>
      <c r="URS140" s="5"/>
      <c r="URT140" s="5"/>
      <c r="URU140" s="5"/>
      <c r="URV140" s="5"/>
      <c r="URW140" s="5"/>
      <c r="URX140" s="5"/>
      <c r="URY140" s="5"/>
      <c r="URZ140" s="5"/>
      <c r="USA140" s="5"/>
      <c r="USB140" s="5"/>
      <c r="USC140" s="5"/>
      <c r="USD140" s="5"/>
      <c r="USE140" s="5"/>
      <c r="USF140" s="5"/>
      <c r="USG140" s="5"/>
      <c r="USH140" s="5"/>
      <c r="USI140" s="5"/>
      <c r="USJ140" s="5"/>
      <c r="USK140" s="5"/>
      <c r="USL140" s="5"/>
      <c r="USM140" s="5"/>
      <c r="USN140" s="5"/>
      <c r="USO140" s="5"/>
      <c r="USP140" s="5"/>
      <c r="USQ140" s="5"/>
      <c r="USR140" s="5"/>
      <c r="USS140" s="5"/>
      <c r="UST140" s="5"/>
      <c r="USU140" s="5"/>
      <c r="USV140" s="5"/>
      <c r="USW140" s="5"/>
      <c r="USX140" s="5"/>
      <c r="USY140" s="5"/>
      <c r="USZ140" s="5"/>
      <c r="UTA140" s="5"/>
      <c r="UTB140" s="5"/>
      <c r="UTC140" s="5"/>
      <c r="UTD140" s="5"/>
      <c r="UTE140" s="5"/>
      <c r="UTF140" s="5"/>
      <c r="UTG140" s="5"/>
      <c r="UTH140" s="5"/>
      <c r="UTI140" s="5"/>
      <c r="UTJ140" s="5"/>
      <c r="UTK140" s="5"/>
      <c r="UTL140" s="5"/>
      <c r="UTM140" s="5"/>
      <c r="UTN140" s="5"/>
      <c r="UTO140" s="5"/>
      <c r="UTP140" s="5"/>
      <c r="UTQ140" s="5"/>
      <c r="UTR140" s="5"/>
      <c r="UTS140" s="5"/>
      <c r="UTT140" s="5"/>
      <c r="UTU140" s="5"/>
      <c r="UTV140" s="5"/>
      <c r="UTW140" s="5"/>
      <c r="UTX140" s="5"/>
      <c r="UTY140" s="5"/>
      <c r="UTZ140" s="5"/>
      <c r="UUA140" s="5"/>
      <c r="UUB140" s="5"/>
      <c r="UUC140" s="5"/>
      <c r="UUD140" s="5"/>
      <c r="UUE140" s="5"/>
      <c r="UUF140" s="5"/>
      <c r="UUG140" s="5"/>
      <c r="UUH140" s="5"/>
      <c r="UUI140" s="5"/>
      <c r="UUJ140" s="5"/>
      <c r="UUK140" s="5"/>
      <c r="UUL140" s="5"/>
      <c r="UUM140" s="5"/>
      <c r="UUN140" s="5"/>
      <c r="UUO140" s="5"/>
      <c r="UUP140" s="5"/>
      <c r="UUQ140" s="5"/>
      <c r="UUR140" s="5"/>
      <c r="UUS140" s="5"/>
      <c r="UUT140" s="5"/>
      <c r="UUU140" s="5"/>
      <c r="UUV140" s="5"/>
      <c r="UUW140" s="5"/>
      <c r="UUX140" s="5"/>
      <c r="UUY140" s="5"/>
      <c r="UUZ140" s="5"/>
      <c r="UVA140" s="5"/>
      <c r="UVB140" s="5"/>
      <c r="UVC140" s="5"/>
      <c r="UVD140" s="5"/>
      <c r="UVE140" s="5"/>
      <c r="UVF140" s="5"/>
      <c r="UVG140" s="5"/>
      <c r="UVH140" s="5"/>
      <c r="UVI140" s="5"/>
      <c r="UVJ140" s="5"/>
      <c r="UVK140" s="5"/>
      <c r="UVL140" s="5"/>
      <c r="UVM140" s="5"/>
      <c r="UVN140" s="5"/>
      <c r="UVO140" s="5"/>
      <c r="UVP140" s="5"/>
      <c r="UVQ140" s="5"/>
      <c r="UVR140" s="5"/>
      <c r="UVS140" s="5"/>
      <c r="UVT140" s="5"/>
      <c r="UVU140" s="5"/>
      <c r="UVV140" s="5"/>
      <c r="UVW140" s="5"/>
      <c r="UVX140" s="5"/>
      <c r="UVY140" s="5"/>
      <c r="UVZ140" s="5"/>
      <c r="UWA140" s="5"/>
      <c r="UWB140" s="5"/>
      <c r="UWC140" s="5"/>
      <c r="UWD140" s="5"/>
      <c r="UWE140" s="5"/>
      <c r="UWF140" s="5"/>
      <c r="UWG140" s="5"/>
      <c r="UWH140" s="5"/>
      <c r="UWI140" s="5"/>
      <c r="UWJ140" s="5"/>
      <c r="UWK140" s="5"/>
      <c r="UWL140" s="5"/>
      <c r="UWM140" s="5"/>
      <c r="UWN140" s="5"/>
      <c r="UWO140" s="5"/>
      <c r="UWP140" s="5"/>
      <c r="UWQ140" s="5"/>
      <c r="UWR140" s="5"/>
      <c r="UWS140" s="5"/>
      <c r="UWT140" s="5"/>
      <c r="UWU140" s="5"/>
      <c r="UWV140" s="5"/>
      <c r="UWW140" s="5"/>
      <c r="UWX140" s="5"/>
      <c r="UWY140" s="5"/>
      <c r="UWZ140" s="5"/>
      <c r="UXA140" s="5"/>
      <c r="UXB140" s="5"/>
      <c r="UXC140" s="5"/>
      <c r="UXD140" s="5"/>
      <c r="UXE140" s="5"/>
      <c r="UXF140" s="5"/>
      <c r="UXG140" s="5"/>
      <c r="UXH140" s="5"/>
      <c r="UXI140" s="5"/>
      <c r="UXJ140" s="5"/>
      <c r="UXK140" s="5"/>
      <c r="UXL140" s="5"/>
      <c r="UXM140" s="5"/>
      <c r="UXN140" s="5"/>
      <c r="UXO140" s="5"/>
      <c r="UXP140" s="5"/>
      <c r="UXQ140" s="5"/>
      <c r="UXR140" s="5"/>
      <c r="UXS140" s="5"/>
      <c r="UXT140" s="5"/>
      <c r="UXU140" s="5"/>
      <c r="UXV140" s="5"/>
      <c r="UXW140" s="5"/>
      <c r="UXX140" s="5"/>
      <c r="UXY140" s="5"/>
      <c r="UXZ140" s="5"/>
      <c r="UYA140" s="5"/>
      <c r="UYB140" s="5"/>
      <c r="UYC140" s="5"/>
      <c r="UYD140" s="5"/>
      <c r="UYE140" s="5"/>
      <c r="UYF140" s="5"/>
      <c r="UYG140" s="5"/>
      <c r="UYH140" s="5"/>
      <c r="UYI140" s="5"/>
      <c r="UYJ140" s="5"/>
      <c r="UYK140" s="5"/>
      <c r="UYL140" s="5"/>
      <c r="UYM140" s="5"/>
      <c r="UYN140" s="5"/>
      <c r="UYO140" s="5"/>
      <c r="UYP140" s="5"/>
      <c r="UYQ140" s="5"/>
      <c r="UYR140" s="5"/>
      <c r="UYS140" s="5"/>
      <c r="UYT140" s="5"/>
      <c r="UYU140" s="5"/>
      <c r="UYV140" s="5"/>
      <c r="UYW140" s="5"/>
      <c r="UYX140" s="5"/>
      <c r="UYY140" s="5"/>
      <c r="UYZ140" s="5"/>
      <c r="UZA140" s="5"/>
      <c r="UZB140" s="5"/>
      <c r="UZC140" s="5"/>
      <c r="UZD140" s="5"/>
      <c r="UZE140" s="5"/>
      <c r="UZF140" s="5"/>
      <c r="UZG140" s="5"/>
      <c r="UZH140" s="5"/>
      <c r="UZI140" s="5"/>
      <c r="UZJ140" s="5"/>
      <c r="UZK140" s="5"/>
      <c r="UZL140" s="5"/>
      <c r="UZM140" s="5"/>
      <c r="UZN140" s="5"/>
      <c r="UZO140" s="5"/>
      <c r="UZP140" s="5"/>
      <c r="UZQ140" s="5"/>
      <c r="UZR140" s="5"/>
      <c r="UZS140" s="5"/>
      <c r="UZT140" s="5"/>
      <c r="UZU140" s="5"/>
      <c r="UZV140" s="5"/>
      <c r="UZW140" s="5"/>
      <c r="UZX140" s="5"/>
      <c r="UZY140" s="5"/>
      <c r="UZZ140" s="5"/>
      <c r="VAA140" s="5"/>
      <c r="VAB140" s="5"/>
      <c r="VAC140" s="5"/>
      <c r="VAD140" s="5"/>
      <c r="VAE140" s="5"/>
      <c r="VAF140" s="5"/>
      <c r="VAG140" s="5"/>
      <c r="VAH140" s="5"/>
      <c r="VAI140" s="5"/>
      <c r="VAJ140" s="5"/>
      <c r="VAK140" s="5"/>
      <c r="VAL140" s="5"/>
      <c r="VAM140" s="5"/>
      <c r="VAN140" s="5"/>
      <c r="VAO140" s="5"/>
      <c r="VAP140" s="5"/>
      <c r="VAQ140" s="5"/>
      <c r="VAR140" s="5"/>
      <c r="VAS140" s="5"/>
      <c r="VAT140" s="5"/>
      <c r="VAU140" s="5"/>
      <c r="VAV140" s="5"/>
      <c r="VAW140" s="5"/>
      <c r="VAX140" s="5"/>
      <c r="VAY140" s="5"/>
      <c r="VAZ140" s="5"/>
      <c r="VBA140" s="5"/>
      <c r="VBB140" s="5"/>
      <c r="VBC140" s="5"/>
      <c r="VBD140" s="5"/>
      <c r="VBE140" s="5"/>
      <c r="VBF140" s="5"/>
      <c r="VBG140" s="5"/>
      <c r="VBH140" s="5"/>
      <c r="VBI140" s="5"/>
      <c r="VBJ140" s="5"/>
      <c r="VBK140" s="5"/>
      <c r="VBL140" s="5"/>
      <c r="VBM140" s="5"/>
      <c r="VBN140" s="5"/>
      <c r="VBO140" s="5"/>
      <c r="VBP140" s="5"/>
      <c r="VBQ140" s="5"/>
      <c r="VBR140" s="5"/>
      <c r="VBS140" s="5"/>
      <c r="VBT140" s="5"/>
      <c r="VBU140" s="5"/>
      <c r="VBV140" s="5"/>
      <c r="VBW140" s="5"/>
      <c r="VBX140" s="5"/>
      <c r="VBY140" s="5"/>
      <c r="VBZ140" s="5"/>
      <c r="VCA140" s="5"/>
      <c r="VCB140" s="5"/>
      <c r="VCC140" s="5"/>
      <c r="VCD140" s="5"/>
      <c r="VCE140" s="5"/>
      <c r="VCF140" s="5"/>
      <c r="VCG140" s="5"/>
      <c r="VCH140" s="5"/>
      <c r="VCI140" s="5"/>
      <c r="VCJ140" s="5"/>
      <c r="VCK140" s="5"/>
      <c r="VCL140" s="5"/>
      <c r="VCM140" s="5"/>
      <c r="VCN140" s="5"/>
      <c r="VCO140" s="5"/>
      <c r="VCP140" s="5"/>
      <c r="VCQ140" s="5"/>
      <c r="VCR140" s="5"/>
      <c r="VCS140" s="5"/>
      <c r="VCT140" s="5"/>
      <c r="VCU140" s="5"/>
      <c r="VCV140" s="5"/>
      <c r="VCW140" s="5"/>
      <c r="VCX140" s="5"/>
      <c r="VCY140" s="5"/>
      <c r="VCZ140" s="5"/>
      <c r="VDA140" s="5"/>
      <c r="VDB140" s="5"/>
      <c r="VDC140" s="5"/>
      <c r="VDD140" s="5"/>
      <c r="VDE140" s="5"/>
      <c r="VDF140" s="5"/>
      <c r="VDG140" s="5"/>
      <c r="VDH140" s="5"/>
      <c r="VDI140" s="5"/>
      <c r="VDJ140" s="5"/>
      <c r="VDK140" s="5"/>
      <c r="VDL140" s="5"/>
      <c r="VDM140" s="5"/>
      <c r="VDN140" s="5"/>
      <c r="VDO140" s="5"/>
      <c r="VDP140" s="5"/>
      <c r="VDQ140" s="5"/>
      <c r="VDR140" s="5"/>
      <c r="VDS140" s="5"/>
      <c r="VDT140" s="5"/>
      <c r="VDU140" s="5"/>
      <c r="VDV140" s="5"/>
      <c r="VDW140" s="5"/>
      <c r="VDX140" s="5"/>
      <c r="VDY140" s="5"/>
      <c r="VDZ140" s="5"/>
      <c r="VEA140" s="5"/>
      <c r="VEB140" s="5"/>
      <c r="VEC140" s="5"/>
      <c r="VED140" s="5"/>
      <c r="VEE140" s="5"/>
      <c r="VEF140" s="5"/>
      <c r="VEG140" s="5"/>
      <c r="VEH140" s="5"/>
      <c r="VEI140" s="5"/>
      <c r="VEJ140" s="5"/>
      <c r="VEK140" s="5"/>
      <c r="VEL140" s="5"/>
      <c r="VEM140" s="5"/>
      <c r="VEN140" s="5"/>
      <c r="VEO140" s="5"/>
      <c r="VEP140" s="5"/>
      <c r="VEQ140" s="5"/>
      <c r="VER140" s="5"/>
      <c r="VES140" s="5"/>
      <c r="VET140" s="5"/>
      <c r="VEU140" s="5"/>
      <c r="VEV140" s="5"/>
      <c r="VEW140" s="5"/>
      <c r="VEX140" s="5"/>
      <c r="VEY140" s="5"/>
      <c r="VEZ140" s="5"/>
      <c r="VFA140" s="5"/>
      <c r="VFB140" s="5"/>
      <c r="VFC140" s="5"/>
      <c r="VFD140" s="5"/>
      <c r="VFE140" s="5"/>
      <c r="VFF140" s="5"/>
      <c r="VFG140" s="5"/>
      <c r="VFH140" s="5"/>
      <c r="VFI140" s="5"/>
      <c r="VFJ140" s="5"/>
      <c r="VFK140" s="5"/>
      <c r="VFL140" s="5"/>
      <c r="VFM140" s="5"/>
      <c r="VFN140" s="5"/>
      <c r="VFO140" s="5"/>
      <c r="VFP140" s="5"/>
      <c r="VFQ140" s="5"/>
      <c r="VFR140" s="5"/>
      <c r="VFS140" s="5"/>
      <c r="VFT140" s="5"/>
      <c r="VFU140" s="5"/>
      <c r="VFV140" s="5"/>
      <c r="VFW140" s="5"/>
      <c r="VFX140" s="5"/>
      <c r="VFY140" s="5"/>
      <c r="VFZ140" s="5"/>
      <c r="VGA140" s="5"/>
      <c r="VGB140" s="5"/>
      <c r="VGC140" s="5"/>
      <c r="VGD140" s="5"/>
      <c r="VGE140" s="5"/>
      <c r="VGF140" s="5"/>
      <c r="VGG140" s="5"/>
      <c r="VGH140" s="5"/>
      <c r="VGI140" s="5"/>
      <c r="VGJ140" s="5"/>
      <c r="VGK140" s="5"/>
      <c r="VGL140" s="5"/>
      <c r="VGM140" s="5"/>
      <c r="VGN140" s="5"/>
      <c r="VGO140" s="5"/>
      <c r="VGP140" s="5"/>
      <c r="VGQ140" s="5"/>
      <c r="VGR140" s="5"/>
      <c r="VGS140" s="5"/>
      <c r="VGT140" s="5"/>
      <c r="VGU140" s="5"/>
      <c r="VGV140" s="5"/>
      <c r="VGW140" s="5"/>
      <c r="VGX140" s="5"/>
      <c r="VGY140" s="5"/>
      <c r="VGZ140" s="5"/>
      <c r="VHA140" s="5"/>
      <c r="VHB140" s="5"/>
      <c r="VHC140" s="5"/>
      <c r="VHD140" s="5"/>
      <c r="VHE140" s="5"/>
      <c r="VHF140" s="5"/>
      <c r="VHG140" s="5"/>
      <c r="VHH140" s="5"/>
      <c r="VHI140" s="5"/>
      <c r="VHJ140" s="5"/>
      <c r="VHK140" s="5"/>
      <c r="VHL140" s="5"/>
      <c r="VHM140" s="5"/>
      <c r="VHN140" s="5"/>
      <c r="VHO140" s="5"/>
      <c r="VHP140" s="5"/>
      <c r="VHQ140" s="5"/>
      <c r="VHR140" s="5"/>
      <c r="VHS140" s="5"/>
      <c r="VHT140" s="5"/>
      <c r="VHU140" s="5"/>
      <c r="VHV140" s="5"/>
      <c r="VHW140" s="5"/>
      <c r="VHX140" s="5"/>
      <c r="VHY140" s="5"/>
      <c r="VHZ140" s="5"/>
      <c r="VIA140" s="5"/>
      <c r="VIB140" s="5"/>
      <c r="VIC140" s="5"/>
      <c r="VID140" s="5"/>
      <c r="VIE140" s="5"/>
      <c r="VIF140" s="5"/>
      <c r="VIG140" s="5"/>
      <c r="VIH140" s="5"/>
      <c r="VII140" s="5"/>
      <c r="VIJ140" s="5"/>
      <c r="VIK140" s="5"/>
      <c r="VIL140" s="5"/>
      <c r="VIM140" s="5"/>
      <c r="VIN140" s="5"/>
      <c r="VIO140" s="5"/>
      <c r="VIP140" s="5"/>
      <c r="VIQ140" s="5"/>
      <c r="VIR140" s="5"/>
      <c r="VIS140" s="5"/>
      <c r="VIT140" s="5"/>
      <c r="VIU140" s="5"/>
      <c r="VIV140" s="5"/>
      <c r="VIW140" s="5"/>
      <c r="VIX140" s="5"/>
      <c r="VIY140" s="5"/>
      <c r="VIZ140" s="5"/>
      <c r="VJA140" s="5"/>
      <c r="VJB140" s="5"/>
      <c r="VJC140" s="5"/>
      <c r="VJD140" s="5"/>
      <c r="VJE140" s="5"/>
      <c r="VJF140" s="5"/>
      <c r="VJG140" s="5"/>
      <c r="VJH140" s="5"/>
      <c r="VJI140" s="5"/>
      <c r="VJJ140" s="5"/>
      <c r="VJK140" s="5"/>
      <c r="VJL140" s="5"/>
      <c r="VJM140" s="5"/>
      <c r="VJN140" s="5"/>
      <c r="VJO140" s="5"/>
      <c r="VJP140" s="5"/>
      <c r="VJQ140" s="5"/>
      <c r="VJR140" s="5"/>
      <c r="VJS140" s="5"/>
      <c r="VJT140" s="5"/>
      <c r="VJU140" s="5"/>
      <c r="VJV140" s="5"/>
      <c r="VJW140" s="5"/>
      <c r="VJX140" s="5"/>
      <c r="VJY140" s="5"/>
      <c r="VJZ140" s="5"/>
      <c r="VKA140" s="5"/>
      <c r="VKB140" s="5"/>
      <c r="VKC140" s="5"/>
      <c r="VKD140" s="5"/>
      <c r="VKE140" s="5"/>
      <c r="VKF140" s="5"/>
      <c r="VKG140" s="5"/>
      <c r="VKH140" s="5"/>
      <c r="VKI140" s="5"/>
      <c r="VKJ140" s="5"/>
      <c r="VKK140" s="5"/>
      <c r="VKL140" s="5"/>
      <c r="VKM140" s="5"/>
      <c r="VKN140" s="5"/>
      <c r="VKO140" s="5"/>
      <c r="VKP140" s="5"/>
      <c r="VKQ140" s="5"/>
      <c r="VKR140" s="5"/>
      <c r="VKS140" s="5"/>
      <c r="VKT140" s="5"/>
      <c r="VKU140" s="5"/>
      <c r="VKV140" s="5"/>
      <c r="VKW140" s="5"/>
      <c r="VKX140" s="5"/>
      <c r="VKY140" s="5"/>
      <c r="VKZ140" s="5"/>
      <c r="VLA140" s="5"/>
      <c r="VLB140" s="5"/>
      <c r="VLC140" s="5"/>
      <c r="VLD140" s="5"/>
      <c r="VLE140" s="5"/>
      <c r="VLF140" s="5"/>
      <c r="VLG140" s="5"/>
      <c r="VLH140" s="5"/>
      <c r="VLI140" s="5"/>
      <c r="VLJ140" s="5"/>
      <c r="VLK140" s="5"/>
      <c r="VLL140" s="5"/>
      <c r="VLM140" s="5"/>
      <c r="VLN140" s="5"/>
      <c r="VLO140" s="5"/>
      <c r="VLP140" s="5"/>
      <c r="VLQ140" s="5"/>
      <c r="VLR140" s="5"/>
      <c r="VLS140" s="5"/>
      <c r="VLT140" s="5"/>
      <c r="VLU140" s="5"/>
      <c r="VLV140" s="5"/>
      <c r="VLW140" s="5"/>
      <c r="VLX140" s="5"/>
      <c r="VLY140" s="5"/>
      <c r="VLZ140" s="5"/>
      <c r="VMA140" s="5"/>
      <c r="VMB140" s="5"/>
      <c r="VMC140" s="5"/>
      <c r="VMD140" s="5"/>
      <c r="VME140" s="5"/>
      <c r="VMF140" s="5"/>
      <c r="VMG140" s="5"/>
      <c r="VMH140" s="5"/>
      <c r="VMI140" s="5"/>
      <c r="VMJ140" s="5"/>
      <c r="VMK140" s="5"/>
      <c r="VML140" s="5"/>
      <c r="VMM140" s="5"/>
      <c r="VMN140" s="5"/>
      <c r="VMO140" s="5"/>
      <c r="VMP140" s="5"/>
      <c r="VMQ140" s="5"/>
      <c r="VMR140" s="5"/>
      <c r="VMS140" s="5"/>
      <c r="VMT140" s="5"/>
      <c r="VMU140" s="5"/>
      <c r="VMV140" s="5"/>
      <c r="VMW140" s="5"/>
      <c r="VMX140" s="5"/>
      <c r="VMY140" s="5"/>
      <c r="VMZ140" s="5"/>
      <c r="VNA140" s="5"/>
      <c r="VNB140" s="5"/>
      <c r="VNC140" s="5"/>
      <c r="VND140" s="5"/>
      <c r="VNE140" s="5"/>
      <c r="VNF140" s="5"/>
      <c r="VNG140" s="5"/>
      <c r="VNH140" s="5"/>
      <c r="VNI140" s="5"/>
      <c r="VNJ140" s="5"/>
      <c r="VNK140" s="5"/>
      <c r="VNL140" s="5"/>
      <c r="VNM140" s="5"/>
      <c r="VNN140" s="5"/>
      <c r="VNO140" s="5"/>
      <c r="VNP140" s="5"/>
      <c r="VNQ140" s="5"/>
      <c r="VNR140" s="5"/>
      <c r="VNS140" s="5"/>
      <c r="VNT140" s="5"/>
      <c r="VNU140" s="5"/>
      <c r="VNV140" s="5"/>
      <c r="VNW140" s="5"/>
      <c r="VNX140" s="5"/>
      <c r="VNY140" s="5"/>
      <c r="VNZ140" s="5"/>
      <c r="VOA140" s="5"/>
      <c r="VOB140" s="5"/>
      <c r="VOC140" s="5"/>
      <c r="VOD140" s="5"/>
      <c r="VOE140" s="5"/>
      <c r="VOF140" s="5"/>
      <c r="VOG140" s="5"/>
      <c r="VOH140" s="5"/>
      <c r="VOI140" s="5"/>
      <c r="VOJ140" s="5"/>
      <c r="VOK140" s="5"/>
      <c r="VOL140" s="5"/>
      <c r="VOM140" s="5"/>
      <c r="VON140" s="5"/>
      <c r="VOO140" s="5"/>
      <c r="VOP140" s="5"/>
      <c r="VOQ140" s="5"/>
      <c r="VOR140" s="5"/>
      <c r="VOS140" s="5"/>
      <c r="VOT140" s="5"/>
      <c r="VOU140" s="5"/>
      <c r="VOV140" s="5"/>
      <c r="VOW140" s="5"/>
      <c r="VOX140" s="5"/>
      <c r="VOY140" s="5"/>
      <c r="VOZ140" s="5"/>
      <c r="VPA140" s="5"/>
      <c r="VPB140" s="5"/>
      <c r="VPC140" s="5"/>
      <c r="VPD140" s="5"/>
      <c r="VPE140" s="5"/>
      <c r="VPF140" s="5"/>
      <c r="VPG140" s="5"/>
      <c r="VPH140" s="5"/>
      <c r="VPI140" s="5"/>
      <c r="VPJ140" s="5"/>
      <c r="VPK140" s="5"/>
      <c r="VPL140" s="5"/>
      <c r="VPM140" s="5"/>
      <c r="VPN140" s="5"/>
      <c r="VPO140" s="5"/>
      <c r="VPP140" s="5"/>
      <c r="VPQ140" s="5"/>
      <c r="VPR140" s="5"/>
      <c r="VPS140" s="5"/>
      <c r="VPT140" s="5"/>
      <c r="VPU140" s="5"/>
      <c r="VPV140" s="5"/>
      <c r="VPW140" s="5"/>
      <c r="VPX140" s="5"/>
      <c r="VPY140" s="5"/>
      <c r="VPZ140" s="5"/>
      <c r="VQA140" s="5"/>
      <c r="VQB140" s="5"/>
      <c r="VQC140" s="5"/>
      <c r="VQD140" s="5"/>
      <c r="VQE140" s="5"/>
      <c r="VQF140" s="5"/>
      <c r="VQG140" s="5"/>
      <c r="VQH140" s="5"/>
      <c r="VQI140" s="5"/>
      <c r="VQJ140" s="5"/>
      <c r="VQK140" s="5"/>
      <c r="VQL140" s="5"/>
      <c r="VQM140" s="5"/>
      <c r="VQN140" s="5"/>
      <c r="VQO140" s="5"/>
      <c r="VQP140" s="5"/>
      <c r="VQQ140" s="5"/>
      <c r="VQR140" s="5"/>
      <c r="VQS140" s="5"/>
      <c r="VQT140" s="5"/>
      <c r="VQU140" s="5"/>
      <c r="VQV140" s="5"/>
      <c r="VQW140" s="5"/>
      <c r="VQX140" s="5"/>
      <c r="VQY140" s="5"/>
      <c r="VQZ140" s="5"/>
      <c r="VRA140" s="5"/>
      <c r="VRB140" s="5"/>
      <c r="VRC140" s="5"/>
      <c r="VRD140" s="5"/>
      <c r="VRE140" s="5"/>
      <c r="VRF140" s="5"/>
      <c r="VRG140" s="5"/>
      <c r="VRH140" s="5"/>
      <c r="VRI140" s="5"/>
      <c r="VRJ140" s="5"/>
      <c r="VRK140" s="5"/>
      <c r="VRL140" s="5"/>
      <c r="VRM140" s="5"/>
      <c r="VRN140" s="5"/>
      <c r="VRO140" s="5"/>
      <c r="VRP140" s="5"/>
      <c r="VRQ140" s="5"/>
      <c r="VRR140" s="5"/>
      <c r="VRS140" s="5"/>
      <c r="VRT140" s="5"/>
      <c r="VRU140" s="5"/>
      <c r="VRV140" s="5"/>
      <c r="VRW140" s="5"/>
      <c r="VRX140" s="5"/>
      <c r="VRY140" s="5"/>
      <c r="VRZ140" s="5"/>
      <c r="VSA140" s="5"/>
      <c r="VSB140" s="5"/>
      <c r="VSC140" s="5"/>
      <c r="VSD140" s="5"/>
      <c r="VSE140" s="5"/>
      <c r="VSF140" s="5"/>
      <c r="VSG140" s="5"/>
      <c r="VSH140" s="5"/>
      <c r="VSI140" s="5"/>
      <c r="VSJ140" s="5"/>
      <c r="VSK140" s="5"/>
      <c r="VSL140" s="5"/>
      <c r="VSM140" s="5"/>
      <c r="VSN140" s="5"/>
      <c r="VSO140" s="5"/>
      <c r="VSP140" s="5"/>
      <c r="VSQ140" s="5"/>
      <c r="VSR140" s="5"/>
      <c r="VSS140" s="5"/>
      <c r="VST140" s="5"/>
      <c r="VSU140" s="5"/>
      <c r="VSV140" s="5"/>
      <c r="VSW140" s="5"/>
      <c r="VSX140" s="5"/>
      <c r="VSY140" s="5"/>
      <c r="VSZ140" s="5"/>
      <c r="VTA140" s="5"/>
      <c r="VTB140" s="5"/>
      <c r="VTC140" s="5"/>
      <c r="VTD140" s="5"/>
      <c r="VTE140" s="5"/>
      <c r="VTF140" s="5"/>
      <c r="VTG140" s="5"/>
      <c r="VTH140" s="5"/>
      <c r="VTI140" s="5"/>
      <c r="VTJ140" s="5"/>
      <c r="VTK140" s="5"/>
      <c r="VTL140" s="5"/>
      <c r="VTM140" s="5"/>
      <c r="VTN140" s="5"/>
      <c r="VTO140" s="5"/>
      <c r="VTP140" s="5"/>
      <c r="VTQ140" s="5"/>
      <c r="VTR140" s="5"/>
      <c r="VTS140" s="5"/>
      <c r="VTT140" s="5"/>
      <c r="VTU140" s="5"/>
      <c r="VTV140" s="5"/>
      <c r="VTW140" s="5"/>
      <c r="VTX140" s="5"/>
      <c r="VTY140" s="5"/>
      <c r="VTZ140" s="5"/>
      <c r="VUA140" s="5"/>
      <c r="VUB140" s="5"/>
      <c r="VUC140" s="5"/>
      <c r="VUD140" s="5"/>
      <c r="VUE140" s="5"/>
      <c r="VUF140" s="5"/>
      <c r="VUG140" s="5"/>
      <c r="VUH140" s="5"/>
      <c r="VUI140" s="5"/>
      <c r="VUJ140" s="5"/>
      <c r="VUK140" s="5"/>
      <c r="VUL140" s="5"/>
      <c r="VUM140" s="5"/>
      <c r="VUN140" s="5"/>
      <c r="VUO140" s="5"/>
      <c r="VUP140" s="5"/>
      <c r="VUQ140" s="5"/>
      <c r="VUR140" s="5"/>
      <c r="VUS140" s="5"/>
      <c r="VUT140" s="5"/>
      <c r="VUU140" s="5"/>
      <c r="VUV140" s="5"/>
      <c r="VUW140" s="5"/>
      <c r="VUX140" s="5"/>
      <c r="VUY140" s="5"/>
      <c r="VUZ140" s="5"/>
      <c r="VVA140" s="5"/>
      <c r="VVB140" s="5"/>
      <c r="VVC140" s="5"/>
      <c r="VVD140" s="5"/>
      <c r="VVE140" s="5"/>
      <c r="VVF140" s="5"/>
      <c r="VVG140" s="5"/>
      <c r="VVH140" s="5"/>
      <c r="VVI140" s="5"/>
      <c r="VVJ140" s="5"/>
      <c r="VVK140" s="5"/>
      <c r="VVL140" s="5"/>
      <c r="VVM140" s="5"/>
      <c r="VVN140" s="5"/>
      <c r="VVO140" s="5"/>
      <c r="VVP140" s="5"/>
      <c r="VVQ140" s="5"/>
      <c r="VVR140" s="5"/>
      <c r="VVS140" s="5"/>
      <c r="VVT140" s="5"/>
      <c r="VVU140" s="5"/>
      <c r="VVV140" s="5"/>
      <c r="VVW140" s="5"/>
      <c r="VVX140" s="5"/>
      <c r="VVY140" s="5"/>
      <c r="VVZ140" s="5"/>
      <c r="VWA140" s="5"/>
      <c r="VWB140" s="5"/>
      <c r="VWC140" s="5"/>
      <c r="VWD140" s="5"/>
      <c r="VWE140" s="5"/>
      <c r="VWF140" s="5"/>
      <c r="VWG140" s="5"/>
      <c r="VWH140" s="5"/>
      <c r="VWI140" s="5"/>
      <c r="VWJ140" s="5"/>
      <c r="VWK140" s="5"/>
      <c r="VWL140" s="5"/>
      <c r="VWM140" s="5"/>
      <c r="VWN140" s="5"/>
      <c r="VWO140" s="5"/>
      <c r="VWP140" s="5"/>
      <c r="VWQ140" s="5"/>
      <c r="VWR140" s="5"/>
      <c r="VWS140" s="5"/>
      <c r="VWT140" s="5"/>
      <c r="VWU140" s="5"/>
      <c r="VWV140" s="5"/>
      <c r="VWW140" s="5"/>
      <c r="VWX140" s="5"/>
      <c r="VWY140" s="5"/>
      <c r="VWZ140" s="5"/>
      <c r="VXA140" s="5"/>
      <c r="VXB140" s="5"/>
      <c r="VXC140" s="5"/>
      <c r="VXD140" s="5"/>
      <c r="VXE140" s="5"/>
      <c r="VXF140" s="5"/>
      <c r="VXG140" s="5"/>
      <c r="VXH140" s="5"/>
      <c r="VXI140" s="5"/>
      <c r="VXJ140" s="5"/>
      <c r="VXK140" s="5"/>
      <c r="VXL140" s="5"/>
      <c r="VXM140" s="5"/>
      <c r="VXN140" s="5"/>
      <c r="VXO140" s="5"/>
      <c r="VXP140" s="5"/>
      <c r="VXQ140" s="5"/>
      <c r="VXR140" s="5"/>
      <c r="VXS140" s="5"/>
      <c r="VXT140" s="5"/>
      <c r="VXU140" s="5"/>
      <c r="VXV140" s="5"/>
      <c r="VXW140" s="5"/>
      <c r="VXX140" s="5"/>
      <c r="VXY140" s="5"/>
      <c r="VXZ140" s="5"/>
      <c r="VYA140" s="5"/>
      <c r="VYB140" s="5"/>
      <c r="VYC140" s="5"/>
      <c r="VYD140" s="5"/>
      <c r="VYE140" s="5"/>
      <c r="VYF140" s="5"/>
      <c r="VYG140" s="5"/>
      <c r="VYH140" s="5"/>
      <c r="VYI140" s="5"/>
      <c r="VYJ140" s="5"/>
      <c r="VYK140" s="5"/>
      <c r="VYL140" s="5"/>
      <c r="VYM140" s="5"/>
      <c r="VYN140" s="5"/>
      <c r="VYO140" s="5"/>
      <c r="VYP140" s="5"/>
      <c r="VYQ140" s="5"/>
      <c r="VYR140" s="5"/>
      <c r="VYS140" s="5"/>
      <c r="VYT140" s="5"/>
      <c r="VYU140" s="5"/>
      <c r="VYV140" s="5"/>
      <c r="VYW140" s="5"/>
      <c r="VYX140" s="5"/>
      <c r="VYY140" s="5"/>
      <c r="VYZ140" s="5"/>
      <c r="VZA140" s="5"/>
      <c r="VZB140" s="5"/>
      <c r="VZC140" s="5"/>
      <c r="VZD140" s="5"/>
      <c r="VZE140" s="5"/>
      <c r="VZF140" s="5"/>
      <c r="VZG140" s="5"/>
      <c r="VZH140" s="5"/>
      <c r="VZI140" s="5"/>
      <c r="VZJ140" s="5"/>
      <c r="VZK140" s="5"/>
      <c r="VZL140" s="5"/>
      <c r="VZM140" s="5"/>
      <c r="VZN140" s="5"/>
      <c r="VZO140" s="5"/>
      <c r="VZP140" s="5"/>
      <c r="VZQ140" s="5"/>
      <c r="VZR140" s="5"/>
      <c r="VZS140" s="5"/>
      <c r="VZT140" s="5"/>
      <c r="VZU140" s="5"/>
      <c r="VZV140" s="5"/>
      <c r="VZW140" s="5"/>
      <c r="VZX140" s="5"/>
      <c r="VZY140" s="5"/>
      <c r="VZZ140" s="5"/>
      <c r="WAA140" s="5"/>
      <c r="WAB140" s="5"/>
      <c r="WAC140" s="5"/>
      <c r="WAD140" s="5"/>
      <c r="WAE140" s="5"/>
      <c r="WAF140" s="5"/>
      <c r="WAG140" s="5"/>
      <c r="WAH140" s="5"/>
      <c r="WAI140" s="5"/>
      <c r="WAJ140" s="5"/>
      <c r="WAK140" s="5"/>
      <c r="WAL140" s="5"/>
      <c r="WAM140" s="5"/>
      <c r="WAN140" s="5"/>
      <c r="WAO140" s="5"/>
      <c r="WAP140" s="5"/>
      <c r="WAQ140" s="5"/>
      <c r="WAR140" s="5"/>
      <c r="WAS140" s="5"/>
      <c r="WAT140" s="5"/>
      <c r="WAU140" s="5"/>
      <c r="WAV140" s="5"/>
      <c r="WAW140" s="5"/>
      <c r="WAX140" s="5"/>
      <c r="WAY140" s="5"/>
      <c r="WAZ140" s="5"/>
      <c r="WBA140" s="5"/>
      <c r="WBB140" s="5"/>
      <c r="WBC140" s="5"/>
      <c r="WBD140" s="5"/>
      <c r="WBE140" s="5"/>
      <c r="WBF140" s="5"/>
      <c r="WBG140" s="5"/>
      <c r="WBH140" s="5"/>
      <c r="WBI140" s="5"/>
      <c r="WBJ140" s="5"/>
      <c r="WBK140" s="5"/>
      <c r="WBL140" s="5"/>
      <c r="WBM140" s="5"/>
      <c r="WBN140" s="5"/>
      <c r="WBO140" s="5"/>
      <c r="WBP140" s="5"/>
      <c r="WBQ140" s="5"/>
      <c r="WBR140" s="5"/>
      <c r="WBS140" s="5"/>
      <c r="WBT140" s="5"/>
      <c r="WBU140" s="5"/>
      <c r="WBV140" s="5"/>
      <c r="WBW140" s="5"/>
      <c r="WBX140" s="5"/>
      <c r="WBY140" s="5"/>
      <c r="WBZ140" s="5"/>
      <c r="WCA140" s="5"/>
      <c r="WCB140" s="5"/>
      <c r="WCC140" s="5"/>
      <c r="WCD140" s="5"/>
      <c r="WCE140" s="5"/>
      <c r="WCF140" s="5"/>
      <c r="WCG140" s="5"/>
      <c r="WCH140" s="5"/>
      <c r="WCI140" s="5"/>
      <c r="WCJ140" s="5"/>
      <c r="WCK140" s="5"/>
      <c r="WCL140" s="5"/>
      <c r="WCM140" s="5"/>
      <c r="WCN140" s="5"/>
      <c r="WCO140" s="5"/>
      <c r="WCP140" s="5"/>
      <c r="WCQ140" s="5"/>
      <c r="WCR140" s="5"/>
      <c r="WCS140" s="5"/>
      <c r="WCT140" s="5"/>
      <c r="WCU140" s="5"/>
      <c r="WCV140" s="5"/>
      <c r="WCW140" s="5"/>
      <c r="WCX140" s="5"/>
      <c r="WCY140" s="5"/>
      <c r="WCZ140" s="5"/>
      <c r="WDA140" s="5"/>
      <c r="WDB140" s="5"/>
      <c r="WDC140" s="5"/>
      <c r="WDD140" s="5"/>
      <c r="WDE140" s="5"/>
      <c r="WDF140" s="5"/>
      <c r="WDG140" s="5"/>
      <c r="WDH140" s="5"/>
      <c r="WDI140" s="5"/>
      <c r="WDJ140" s="5"/>
      <c r="WDK140" s="5"/>
      <c r="WDL140" s="5"/>
      <c r="WDM140" s="5"/>
      <c r="WDN140" s="5"/>
      <c r="WDO140" s="5"/>
      <c r="WDP140" s="5"/>
      <c r="WDQ140" s="5"/>
      <c r="WDR140" s="5"/>
      <c r="WDS140" s="5"/>
      <c r="WDT140" s="5"/>
      <c r="WDU140" s="5"/>
      <c r="WDV140" s="5"/>
      <c r="WDW140" s="5"/>
      <c r="WDX140" s="5"/>
      <c r="WDY140" s="5"/>
      <c r="WDZ140" s="5"/>
      <c r="WEA140" s="5"/>
      <c r="WEB140" s="5"/>
      <c r="WEC140" s="5"/>
      <c r="WED140" s="5"/>
      <c r="WEE140" s="5"/>
      <c r="WEF140" s="5"/>
      <c r="WEG140" s="5"/>
      <c r="WEH140" s="5"/>
      <c r="WEI140" s="5"/>
      <c r="WEJ140" s="5"/>
      <c r="WEK140" s="5"/>
      <c r="WEL140" s="5"/>
      <c r="WEM140" s="5"/>
      <c r="WEN140" s="5"/>
      <c r="WEO140" s="5"/>
      <c r="WEP140" s="5"/>
      <c r="WEQ140" s="5"/>
      <c r="WER140" s="5"/>
      <c r="WES140" s="5"/>
      <c r="WET140" s="5"/>
      <c r="WEU140" s="5"/>
      <c r="WEV140" s="5"/>
      <c r="WEW140" s="5"/>
      <c r="WEX140" s="5"/>
      <c r="WEY140" s="5"/>
      <c r="WEZ140" s="5"/>
      <c r="WFA140" s="5"/>
      <c r="WFB140" s="5"/>
      <c r="WFC140" s="5"/>
      <c r="WFD140" s="5"/>
      <c r="WFE140" s="5"/>
      <c r="WFF140" s="5"/>
      <c r="WFG140" s="5"/>
      <c r="WFH140" s="5"/>
      <c r="WFI140" s="5"/>
      <c r="WFJ140" s="5"/>
      <c r="WFK140" s="5"/>
      <c r="WFL140" s="5"/>
      <c r="WFM140" s="5"/>
      <c r="WFN140" s="5"/>
      <c r="WFO140" s="5"/>
      <c r="WFP140" s="5"/>
      <c r="WFQ140" s="5"/>
      <c r="WFR140" s="5"/>
      <c r="WFS140" s="5"/>
      <c r="WFT140" s="5"/>
      <c r="WFU140" s="5"/>
      <c r="WFV140" s="5"/>
      <c r="WFW140" s="5"/>
      <c r="WFX140" s="5"/>
      <c r="WFY140" s="5"/>
      <c r="WFZ140" s="5"/>
      <c r="WGA140" s="5"/>
      <c r="WGB140" s="5"/>
      <c r="WGC140" s="5"/>
      <c r="WGD140" s="5"/>
      <c r="WGE140" s="5"/>
      <c r="WGF140" s="5"/>
      <c r="WGG140" s="5"/>
      <c r="WGH140" s="5"/>
      <c r="WGI140" s="5"/>
      <c r="WGJ140" s="5"/>
      <c r="WGK140" s="5"/>
      <c r="WGL140" s="5"/>
      <c r="WGM140" s="5"/>
      <c r="WGN140" s="5"/>
      <c r="WGO140" s="5"/>
      <c r="WGP140" s="5"/>
      <c r="WGQ140" s="5"/>
      <c r="WGR140" s="5"/>
      <c r="WGS140" s="5"/>
      <c r="WGT140" s="5"/>
      <c r="WGU140" s="5"/>
      <c r="WGV140" s="5"/>
      <c r="WGW140" s="5"/>
      <c r="WGX140" s="5"/>
      <c r="WGY140" s="5"/>
      <c r="WGZ140" s="5"/>
      <c r="WHA140" s="5"/>
      <c r="WHB140" s="5"/>
      <c r="WHC140" s="5"/>
      <c r="WHD140" s="5"/>
      <c r="WHE140" s="5"/>
      <c r="WHF140" s="5"/>
      <c r="WHG140" s="5"/>
      <c r="WHH140" s="5"/>
      <c r="WHI140" s="5"/>
      <c r="WHJ140" s="5"/>
      <c r="WHK140" s="5"/>
      <c r="WHL140" s="5"/>
      <c r="WHM140" s="5"/>
      <c r="WHN140" s="5"/>
      <c r="WHO140" s="5"/>
      <c r="WHP140" s="5"/>
      <c r="WHQ140" s="5"/>
      <c r="WHR140" s="5"/>
      <c r="WHS140" s="5"/>
      <c r="WHT140" s="5"/>
      <c r="WHU140" s="5"/>
      <c r="WHV140" s="5"/>
      <c r="WHW140" s="5"/>
      <c r="WHX140" s="5"/>
      <c r="WHY140" s="5"/>
      <c r="WHZ140" s="5"/>
      <c r="WIA140" s="5"/>
      <c r="WIB140" s="5"/>
      <c r="WIC140" s="5"/>
      <c r="WID140" s="5"/>
      <c r="WIE140" s="5"/>
      <c r="WIF140" s="5"/>
      <c r="WIG140" s="5"/>
      <c r="WIH140" s="5"/>
      <c r="WII140" s="5"/>
      <c r="WIJ140" s="5"/>
      <c r="WIK140" s="5"/>
      <c r="WIL140" s="5"/>
      <c r="WIM140" s="5"/>
      <c r="WIN140" s="5"/>
      <c r="WIO140" s="5"/>
      <c r="WIP140" s="5"/>
      <c r="WIQ140" s="5"/>
      <c r="WIR140" s="5"/>
      <c r="WIS140" s="5"/>
      <c r="WIT140" s="5"/>
      <c r="WIU140" s="5"/>
      <c r="WIV140" s="5"/>
      <c r="WIW140" s="5"/>
      <c r="WIX140" s="5"/>
      <c r="WIY140" s="5"/>
      <c r="WIZ140" s="5"/>
      <c r="WJA140" s="5"/>
      <c r="WJB140" s="5"/>
      <c r="WJC140" s="5"/>
      <c r="WJD140" s="5"/>
      <c r="WJE140" s="5"/>
      <c r="WJF140" s="5"/>
      <c r="WJG140" s="5"/>
      <c r="WJH140" s="5"/>
      <c r="WJI140" s="5"/>
      <c r="WJJ140" s="5"/>
      <c r="WJK140" s="5"/>
      <c r="WJL140" s="5"/>
      <c r="WJM140" s="5"/>
      <c r="WJN140" s="5"/>
      <c r="WJO140" s="5"/>
      <c r="WJP140" s="5"/>
      <c r="WJQ140" s="5"/>
      <c r="WJR140" s="5"/>
      <c r="WJS140" s="5"/>
      <c r="WJT140" s="5"/>
      <c r="WJU140" s="5"/>
      <c r="WJV140" s="5"/>
      <c r="WJW140" s="5"/>
      <c r="WJX140" s="5"/>
      <c r="WJY140" s="5"/>
      <c r="WJZ140" s="5"/>
      <c r="WKA140" s="5"/>
      <c r="WKB140" s="5"/>
      <c r="WKC140" s="5"/>
      <c r="WKD140" s="5"/>
      <c r="WKE140" s="5"/>
      <c r="WKF140" s="5"/>
      <c r="WKG140" s="5"/>
      <c r="WKH140" s="5"/>
      <c r="WKI140" s="5"/>
      <c r="WKJ140" s="5"/>
      <c r="WKK140" s="5"/>
      <c r="WKL140" s="5"/>
      <c r="WKM140" s="5"/>
      <c r="WKN140" s="5"/>
      <c r="WKO140" s="5"/>
      <c r="WKP140" s="5"/>
      <c r="WKQ140" s="5"/>
      <c r="WKR140" s="5"/>
      <c r="WKS140" s="5"/>
      <c r="WKT140" s="5"/>
      <c r="WKU140" s="5"/>
      <c r="WKV140" s="5"/>
      <c r="WKW140" s="5"/>
      <c r="WKX140" s="5"/>
      <c r="WKY140" s="5"/>
      <c r="WKZ140" s="5"/>
      <c r="WLA140" s="5"/>
      <c r="WLB140" s="5"/>
      <c r="WLC140" s="5"/>
      <c r="WLD140" s="5"/>
      <c r="WLE140" s="5"/>
      <c r="WLF140" s="5"/>
      <c r="WLG140" s="5"/>
      <c r="WLH140" s="5"/>
      <c r="WLI140" s="5"/>
      <c r="WLJ140" s="5"/>
      <c r="WLK140" s="5"/>
      <c r="WLL140" s="5"/>
      <c r="WLM140" s="5"/>
      <c r="WLN140" s="5"/>
      <c r="WLO140" s="5"/>
      <c r="WLP140" s="5"/>
      <c r="WLQ140" s="5"/>
      <c r="WLR140" s="5"/>
      <c r="WLS140" s="5"/>
      <c r="WLT140" s="5"/>
      <c r="WLU140" s="5"/>
      <c r="WLV140" s="5"/>
      <c r="WLW140" s="5"/>
      <c r="WLX140" s="5"/>
      <c r="WLY140" s="5"/>
      <c r="WLZ140" s="5"/>
      <c r="WMA140" s="5"/>
      <c r="WMB140" s="5"/>
      <c r="WMC140" s="5"/>
      <c r="WMD140" s="5"/>
      <c r="WME140" s="5"/>
      <c r="WMF140" s="5"/>
      <c r="WMG140" s="5"/>
      <c r="WMH140" s="5"/>
      <c r="WMI140" s="5"/>
      <c r="WMJ140" s="5"/>
      <c r="WMK140" s="5"/>
      <c r="WML140" s="5"/>
      <c r="WMM140" s="5"/>
      <c r="WMN140" s="5"/>
      <c r="WMO140" s="5"/>
      <c r="WMP140" s="5"/>
      <c r="WMQ140" s="5"/>
      <c r="WMR140" s="5"/>
      <c r="WMS140" s="5"/>
      <c r="WMT140" s="5"/>
      <c r="WMU140" s="5"/>
      <c r="WMV140" s="5"/>
      <c r="WMW140" s="5"/>
      <c r="WMX140" s="5"/>
      <c r="WMY140" s="5"/>
      <c r="WMZ140" s="5"/>
      <c r="WNA140" s="5"/>
      <c r="WNB140" s="5"/>
      <c r="WNC140" s="5"/>
      <c r="WND140" s="5"/>
      <c r="WNE140" s="5"/>
      <c r="WNF140" s="5"/>
      <c r="WNG140" s="5"/>
      <c r="WNH140" s="5"/>
      <c r="WNI140" s="5"/>
      <c r="WNJ140" s="5"/>
      <c r="WNK140" s="5"/>
      <c r="WNL140" s="5"/>
      <c r="WNM140" s="5"/>
      <c r="WNN140" s="5"/>
      <c r="WNO140" s="5"/>
      <c r="WNP140" s="5"/>
      <c r="WNQ140" s="5"/>
      <c r="WNR140" s="5"/>
      <c r="WNS140" s="5"/>
      <c r="WNT140" s="5"/>
      <c r="WNU140" s="5"/>
      <c r="WNV140" s="5"/>
      <c r="WNW140" s="5"/>
      <c r="WNX140" s="5"/>
      <c r="WNY140" s="5"/>
      <c r="WNZ140" s="5"/>
      <c r="WOA140" s="5"/>
      <c r="WOB140" s="5"/>
      <c r="WOC140" s="5"/>
      <c r="WOD140" s="5"/>
      <c r="WOE140" s="5"/>
      <c r="WOF140" s="5"/>
      <c r="WOG140" s="5"/>
      <c r="WOH140" s="5"/>
      <c r="WOI140" s="5"/>
      <c r="WOJ140" s="5"/>
      <c r="WOK140" s="5"/>
      <c r="WOL140" s="5"/>
      <c r="WOM140" s="5"/>
      <c r="WON140" s="5"/>
      <c r="WOO140" s="5"/>
      <c r="WOP140" s="5"/>
      <c r="WOQ140" s="5"/>
      <c r="WOR140" s="5"/>
      <c r="WOS140" s="5"/>
      <c r="WOT140" s="5"/>
      <c r="WOU140" s="5"/>
      <c r="WOV140" s="5"/>
      <c r="WOW140" s="5"/>
      <c r="WOX140" s="5"/>
      <c r="WOY140" s="5"/>
      <c r="WOZ140" s="5"/>
      <c r="WPA140" s="5"/>
      <c r="WPB140" s="5"/>
      <c r="WPC140" s="5"/>
      <c r="WPD140" s="5"/>
      <c r="WPE140" s="5"/>
      <c r="WPF140" s="5"/>
      <c r="WPG140" s="5"/>
      <c r="WPH140" s="5"/>
      <c r="WPI140" s="5"/>
      <c r="WPJ140" s="5"/>
      <c r="WPK140" s="5"/>
      <c r="WPL140" s="5"/>
      <c r="WPM140" s="5"/>
      <c r="WPN140" s="5"/>
      <c r="WPO140" s="5"/>
      <c r="WPP140" s="5"/>
      <c r="WPQ140" s="5"/>
      <c r="WPR140" s="5"/>
      <c r="WPS140" s="5"/>
      <c r="WPT140" s="5"/>
      <c r="WPU140" s="5"/>
      <c r="WPV140" s="5"/>
      <c r="WPW140" s="5"/>
      <c r="WPX140" s="5"/>
      <c r="WPY140" s="5"/>
      <c r="WPZ140" s="5"/>
      <c r="WQA140" s="5"/>
      <c r="WQB140" s="5"/>
      <c r="WQC140" s="5"/>
      <c r="WQD140" s="5"/>
      <c r="WQE140" s="5"/>
      <c r="WQF140" s="5"/>
      <c r="WQG140" s="5"/>
      <c r="WQH140" s="5"/>
      <c r="WQI140" s="5"/>
      <c r="WQJ140" s="5"/>
      <c r="WQK140" s="5"/>
      <c r="WQL140" s="5"/>
      <c r="WQM140" s="5"/>
      <c r="WQN140" s="5"/>
      <c r="WQO140" s="5"/>
      <c r="WQP140" s="5"/>
      <c r="WQQ140" s="5"/>
      <c r="WQR140" s="5"/>
      <c r="WQS140" s="5"/>
      <c r="WQT140" s="5"/>
      <c r="WQU140" s="5"/>
      <c r="WQV140" s="5"/>
      <c r="WQW140" s="5"/>
      <c r="WQX140" s="5"/>
      <c r="WQY140" s="5"/>
      <c r="WQZ140" s="5"/>
      <c r="WRA140" s="5"/>
      <c r="WRB140" s="5"/>
      <c r="WRC140" s="5"/>
      <c r="WRD140" s="5"/>
      <c r="WRE140" s="5"/>
      <c r="WRF140" s="5"/>
      <c r="WRG140" s="5"/>
      <c r="WRH140" s="5"/>
      <c r="WRI140" s="5"/>
      <c r="WRJ140" s="5"/>
      <c r="WRK140" s="5"/>
      <c r="WRL140" s="5"/>
      <c r="WRM140" s="5"/>
      <c r="WRN140" s="5"/>
      <c r="WRO140" s="5"/>
      <c r="WRP140" s="5"/>
      <c r="WRQ140" s="5"/>
      <c r="WRR140" s="5"/>
      <c r="WRS140" s="5"/>
      <c r="WRT140" s="5"/>
      <c r="WRU140" s="5"/>
      <c r="WRV140" s="5"/>
      <c r="WRW140" s="5"/>
      <c r="WRX140" s="5"/>
      <c r="WRY140" s="5"/>
      <c r="WRZ140" s="5"/>
      <c r="WSA140" s="5"/>
      <c r="WSB140" s="5"/>
      <c r="WSC140" s="5"/>
      <c r="WSD140" s="5"/>
      <c r="WSE140" s="5"/>
      <c r="WSF140" s="5"/>
      <c r="WSG140" s="5"/>
      <c r="WSH140" s="5"/>
      <c r="WSI140" s="5"/>
      <c r="WSJ140" s="5"/>
      <c r="WSK140" s="5"/>
      <c r="WSL140" s="5"/>
      <c r="WSM140" s="5"/>
      <c r="WSN140" s="5"/>
      <c r="WSO140" s="5"/>
      <c r="WSP140" s="5"/>
      <c r="WSQ140" s="5"/>
      <c r="WSR140" s="5"/>
      <c r="WSS140" s="5"/>
      <c r="WST140" s="5"/>
      <c r="WSU140" s="5"/>
      <c r="WSV140" s="5"/>
      <c r="WSW140" s="5"/>
      <c r="WSX140" s="5"/>
      <c r="WSY140" s="5"/>
      <c r="WSZ140" s="5"/>
      <c r="WTA140" s="5"/>
      <c r="WTB140" s="5"/>
      <c r="WTC140" s="5"/>
      <c r="WTD140" s="5"/>
      <c r="WTE140" s="5"/>
      <c r="WTF140" s="5"/>
      <c r="WTG140" s="5"/>
      <c r="WTH140" s="5"/>
      <c r="WTI140" s="5"/>
      <c r="WTJ140" s="5"/>
      <c r="WTK140" s="5"/>
      <c r="WTL140" s="5"/>
      <c r="WTM140" s="5"/>
      <c r="WTN140" s="5"/>
      <c r="WTO140" s="5"/>
      <c r="WTP140" s="5"/>
      <c r="WTQ140" s="5"/>
      <c r="WTR140" s="5"/>
      <c r="WTS140" s="5"/>
      <c r="WTT140" s="5"/>
      <c r="WTU140" s="5"/>
      <c r="WTV140" s="5"/>
      <c r="WTW140" s="5"/>
      <c r="WTX140" s="5"/>
      <c r="WTY140" s="5"/>
      <c r="WTZ140" s="5"/>
      <c r="WUA140" s="5"/>
      <c r="WUB140" s="5"/>
      <c r="WUC140" s="5"/>
      <c r="WUD140" s="5"/>
      <c r="WUE140" s="5"/>
      <c r="WUF140" s="5"/>
      <c r="WUG140" s="5"/>
      <c r="WUH140" s="5"/>
      <c r="WUI140" s="5"/>
      <c r="WUJ140" s="5"/>
      <c r="WUK140" s="5"/>
      <c r="WUL140" s="5"/>
      <c r="WUM140" s="5"/>
      <c r="WUN140" s="5"/>
      <c r="WUO140" s="5"/>
      <c r="WUP140" s="5"/>
      <c r="WUQ140" s="5"/>
      <c r="WUR140" s="5"/>
      <c r="WUS140" s="5"/>
      <c r="WUT140" s="5"/>
      <c r="WUU140" s="5"/>
      <c r="WUV140" s="5"/>
      <c r="WUW140" s="5"/>
      <c r="WUX140" s="5"/>
      <c r="WUY140" s="5"/>
      <c r="WUZ140" s="5"/>
      <c r="WVA140" s="5"/>
      <c r="WVB140" s="5"/>
      <c r="WVC140" s="5"/>
      <c r="WVD140" s="5"/>
      <c r="WVE140" s="5"/>
      <c r="WVF140" s="5"/>
      <c r="WVG140" s="5"/>
      <c r="WVH140" s="5"/>
      <c r="WVI140" s="5"/>
      <c r="WVJ140" s="5"/>
      <c r="WVK140" s="5"/>
      <c r="WVL140" s="5"/>
      <c r="WVM140" s="5"/>
      <c r="WVN140" s="5"/>
      <c r="WVO140" s="5"/>
      <c r="WVP140" s="5"/>
      <c r="WVQ140" s="5"/>
      <c r="WVR140" s="5"/>
      <c r="WVS140" s="5"/>
      <c r="WVT140" s="5"/>
      <c r="WVU140" s="5"/>
      <c r="WVV140" s="5"/>
      <c r="WVW140" s="5"/>
      <c r="WVX140" s="5"/>
      <c r="WVY140" s="5"/>
      <c r="WVZ140" s="5"/>
      <c r="WWA140" s="5"/>
      <c r="WWB140" s="5"/>
      <c r="WWC140" s="5"/>
      <c r="WWD140" s="5"/>
      <c r="WWE140" s="5"/>
      <c r="WWF140" s="5"/>
      <c r="WWG140" s="5"/>
      <c r="WWH140" s="5"/>
      <c r="WWI140" s="5"/>
      <c r="WWJ140" s="5"/>
      <c r="WWK140" s="5"/>
      <c r="WWL140" s="5"/>
      <c r="WWM140" s="5"/>
      <c r="WWN140" s="5"/>
      <c r="WWO140" s="5"/>
      <c r="WWP140" s="5"/>
      <c r="WWQ140" s="5"/>
      <c r="WWR140" s="5"/>
      <c r="WWS140" s="5"/>
      <c r="WWT140" s="5"/>
      <c r="WWU140" s="5"/>
      <c r="WWV140" s="5"/>
      <c r="WWW140" s="5"/>
      <c r="WWX140" s="5"/>
      <c r="WWY140" s="5"/>
      <c r="WWZ140" s="5"/>
      <c r="WXA140" s="5"/>
      <c r="WXB140" s="5"/>
      <c r="WXC140" s="5"/>
      <c r="WXD140" s="5"/>
      <c r="WXE140" s="5"/>
      <c r="WXF140" s="5"/>
      <c r="WXG140" s="5"/>
      <c r="WXH140" s="5"/>
      <c r="WXI140" s="5"/>
      <c r="WXJ140" s="5"/>
      <c r="WXK140" s="5"/>
      <c r="WXL140" s="5"/>
      <c r="WXM140" s="5"/>
      <c r="WXN140" s="5"/>
      <c r="WXO140" s="5"/>
      <c r="WXP140" s="5"/>
      <c r="WXQ140" s="5"/>
      <c r="WXR140" s="5"/>
      <c r="WXS140" s="5"/>
      <c r="WXT140" s="5"/>
      <c r="WXU140" s="5"/>
      <c r="WXV140" s="5"/>
      <c r="WXW140" s="5"/>
      <c r="WXX140" s="5"/>
      <c r="WXY140" s="5"/>
      <c r="WXZ140" s="5"/>
      <c r="WYA140" s="5"/>
      <c r="WYB140" s="5"/>
      <c r="WYC140" s="5"/>
      <c r="WYD140" s="5"/>
      <c r="WYE140" s="5"/>
      <c r="WYF140" s="5"/>
      <c r="WYG140" s="5"/>
      <c r="WYH140" s="5"/>
      <c r="WYI140" s="5"/>
      <c r="WYJ140" s="5"/>
      <c r="WYK140" s="5"/>
      <c r="WYL140" s="5"/>
      <c r="WYM140" s="5"/>
      <c r="WYN140" s="5"/>
      <c r="WYO140" s="5"/>
      <c r="WYP140" s="5"/>
      <c r="WYQ140" s="5"/>
      <c r="WYR140" s="5"/>
      <c r="WYS140" s="5"/>
      <c r="WYT140" s="5"/>
      <c r="WYU140" s="5"/>
      <c r="WYV140" s="5"/>
      <c r="WYW140" s="5"/>
      <c r="WYX140" s="5"/>
      <c r="WYY140" s="5"/>
      <c r="WYZ140" s="5"/>
      <c r="WZA140" s="5"/>
      <c r="WZB140" s="5"/>
      <c r="WZC140" s="5"/>
      <c r="WZD140" s="5"/>
      <c r="WZE140" s="5"/>
      <c r="WZF140" s="5"/>
      <c r="WZG140" s="5"/>
      <c r="WZH140" s="5"/>
      <c r="WZI140" s="5"/>
      <c r="WZJ140" s="5"/>
      <c r="WZK140" s="5"/>
      <c r="WZL140" s="5"/>
      <c r="WZM140" s="5"/>
      <c r="WZN140" s="5"/>
      <c r="WZO140" s="5"/>
      <c r="WZP140" s="5"/>
      <c r="WZQ140" s="5"/>
      <c r="WZR140" s="5"/>
      <c r="WZS140" s="5"/>
      <c r="WZT140" s="5"/>
      <c r="WZU140" s="5"/>
      <c r="WZV140" s="5"/>
      <c r="WZW140" s="5"/>
      <c r="WZX140" s="5"/>
      <c r="WZY140" s="5"/>
      <c r="WZZ140" s="5"/>
      <c r="XAA140" s="5"/>
      <c r="XAB140" s="5"/>
      <c r="XAC140" s="5"/>
      <c r="XAD140" s="5"/>
      <c r="XAE140" s="5"/>
      <c r="XAF140" s="5"/>
      <c r="XAG140" s="5"/>
      <c r="XAH140" s="5"/>
      <c r="XAI140" s="5"/>
      <c r="XAJ140" s="5"/>
      <c r="XAK140" s="5"/>
      <c r="XAL140" s="5"/>
      <c r="XAM140" s="5"/>
      <c r="XAN140" s="5"/>
      <c r="XAO140" s="5"/>
      <c r="XAP140" s="5"/>
      <c r="XAQ140" s="5"/>
      <c r="XAR140" s="5"/>
      <c r="XAS140" s="5"/>
      <c r="XAT140" s="5"/>
      <c r="XAU140" s="5"/>
      <c r="XAV140" s="5"/>
      <c r="XAW140" s="5"/>
      <c r="XAX140" s="5"/>
      <c r="XAY140" s="5"/>
      <c r="XAZ140" s="5"/>
      <c r="XBA140" s="5"/>
      <c r="XBB140" s="5"/>
      <c r="XBC140" s="5"/>
      <c r="XBD140" s="5"/>
      <c r="XBE140" s="5"/>
      <c r="XBF140" s="5"/>
      <c r="XBG140" s="5"/>
      <c r="XBH140" s="5"/>
      <c r="XBI140" s="5"/>
      <c r="XBJ140" s="5"/>
      <c r="XBK140" s="5"/>
      <c r="XBL140" s="5"/>
      <c r="XBM140" s="5"/>
      <c r="XBN140" s="5"/>
      <c r="XBO140" s="5"/>
      <c r="XBP140" s="5"/>
      <c r="XBQ140" s="5"/>
      <c r="XBR140" s="5"/>
      <c r="XBS140" s="5"/>
      <c r="XBT140" s="5"/>
      <c r="XBU140" s="5"/>
      <c r="XBV140" s="5"/>
      <c r="XBW140" s="5"/>
      <c r="XBX140" s="5"/>
      <c r="XBY140" s="5"/>
      <c r="XBZ140" s="5"/>
      <c r="XCA140" s="5"/>
      <c r="XCB140" s="5"/>
      <c r="XCC140" s="5"/>
      <c r="XCD140" s="5"/>
      <c r="XCE140" s="5"/>
      <c r="XCF140" s="5"/>
      <c r="XCG140" s="5"/>
      <c r="XCH140" s="5"/>
      <c r="XCI140" s="5"/>
      <c r="XCJ140" s="5"/>
      <c r="XCK140" s="5"/>
      <c r="XCL140" s="5"/>
      <c r="XCM140" s="5"/>
      <c r="XCN140" s="5"/>
      <c r="XCO140" s="5"/>
      <c r="XCP140" s="5"/>
      <c r="XCQ140" s="5"/>
      <c r="XCR140" s="5"/>
      <c r="XCS140" s="5"/>
      <c r="XCT140" s="5"/>
      <c r="XCU140" s="5"/>
      <c r="XCV140" s="5"/>
      <c r="XCW140" s="5"/>
      <c r="XCX140" s="5"/>
      <c r="XCY140" s="5"/>
      <c r="XCZ140" s="5"/>
      <c r="XDA140" s="5"/>
      <c r="XDB140" s="5"/>
      <c r="XDC140" s="5"/>
      <c r="XDD140" s="5"/>
      <c r="XDE140" s="5"/>
      <c r="XDF140" s="5"/>
      <c r="XDG140" s="5"/>
      <c r="XDH140" s="5"/>
      <c r="XDI140" s="5"/>
      <c r="XDJ140" s="5"/>
      <c r="XDK140" s="5"/>
      <c r="XDL140" s="5"/>
      <c r="XDM140" s="5"/>
      <c r="XDN140" s="5"/>
      <c r="XDO140" s="5"/>
      <c r="XDP140" s="5"/>
      <c r="XDQ140" s="5"/>
      <c r="XDR140" s="5"/>
      <c r="XDS140" s="5"/>
      <c r="XDT140" s="5"/>
      <c r="XDU140" s="5"/>
      <c r="XDV140" s="5"/>
      <c r="XDW140" s="5"/>
      <c r="XDX140" s="5"/>
      <c r="XDY140" s="5"/>
      <c r="XDZ140" s="5"/>
      <c r="XEA140" s="5"/>
      <c r="XEB140" s="5"/>
      <c r="XEC140" s="5"/>
      <c r="XED140" s="5"/>
      <c r="XEE140" s="5"/>
      <c r="XEF140" s="5"/>
      <c r="XEG140" s="5"/>
      <c r="XEH140" s="5"/>
      <c r="XEI140" s="5"/>
      <c r="XEJ140" s="5"/>
      <c r="XEK140" s="5"/>
      <c r="XEL140" s="5"/>
      <c r="XEM140" s="5"/>
      <c r="XEN140" s="5"/>
      <c r="XEO140" s="5"/>
      <c r="XEP140" s="5"/>
      <c r="XEQ140" s="5"/>
      <c r="XER140" s="5"/>
      <c r="XES140" s="5"/>
      <c r="XET140" s="5"/>
      <c r="XEU140" s="5"/>
      <c r="XEV140" s="5"/>
      <c r="XEW140" s="5"/>
      <c r="XEX140" s="5"/>
      <c r="XEY140" s="5"/>
      <c r="XEZ140" s="5"/>
      <c r="XFA140" s="5"/>
      <c r="XFB140" s="5"/>
      <c r="XFC140" s="5"/>
      <c r="XFD140" s="5"/>
    </row>
    <row r="141" spans="1:16384" ht="26" x14ac:dyDescent="0.15">
      <c r="A141" s="389" t="s">
        <v>10372</v>
      </c>
      <c r="B141" s="12" t="s">
        <v>10373</v>
      </c>
      <c r="C141" s="5" t="s">
        <v>10732</v>
      </c>
      <c r="D141" s="89">
        <v>41627</v>
      </c>
      <c r="E141" s="89">
        <v>41628</v>
      </c>
      <c r="H141" s="87" t="s">
        <v>10733</v>
      </c>
      <c r="I141" s="87" t="s">
        <v>521</v>
      </c>
      <c r="K141" s="87" t="s">
        <v>671</v>
      </c>
      <c r="N141" s="87" t="s">
        <v>10734</v>
      </c>
      <c r="AX141" s="87" t="s">
        <v>10735</v>
      </c>
    </row>
    <row r="142" spans="1:16384" x14ac:dyDescent="0.15">
      <c r="A142" s="389" t="s">
        <v>10493</v>
      </c>
      <c r="B142" s="83" t="s">
        <v>10461</v>
      </c>
      <c r="C142" s="5" t="s">
        <v>10462</v>
      </c>
      <c r="D142" s="89">
        <v>41582</v>
      </c>
      <c r="E142" s="89">
        <v>41584</v>
      </c>
      <c r="G142" s="87" t="s">
        <v>469</v>
      </c>
      <c r="H142" s="6" t="s">
        <v>10463</v>
      </c>
      <c r="I142" s="87" t="s">
        <v>10464</v>
      </c>
      <c r="K142" s="87" t="s">
        <v>10465</v>
      </c>
      <c r="N142" s="87" t="s">
        <v>10469</v>
      </c>
      <c r="O142" s="87" t="s">
        <v>10466</v>
      </c>
      <c r="Y142" s="87" t="s">
        <v>10468</v>
      </c>
      <c r="Z142" s="87" t="s">
        <v>10467</v>
      </c>
      <c r="BZ142" s="88" t="s">
        <v>10469</v>
      </c>
    </row>
    <row r="143" spans="1:16384" ht="26" x14ac:dyDescent="0.15">
      <c r="A143" s="389" t="s">
        <v>10503</v>
      </c>
      <c r="B143" s="350" t="s">
        <v>10504</v>
      </c>
      <c r="C143" s="5" t="s">
        <v>10505</v>
      </c>
      <c r="D143" s="234">
        <v>41591</v>
      </c>
      <c r="E143" s="234">
        <v>41591</v>
      </c>
      <c r="F143" s="234"/>
      <c r="G143" s="5" t="s">
        <v>469</v>
      </c>
      <c r="H143" s="5" t="s">
        <v>816</v>
      </c>
      <c r="I143" s="5" t="s">
        <v>521</v>
      </c>
      <c r="J143" s="5"/>
      <c r="K143" s="5" t="s">
        <v>10506</v>
      </c>
      <c r="L143" s="5"/>
      <c r="M143" s="5"/>
      <c r="N143" s="5"/>
      <c r="O143" s="5" t="s">
        <v>818</v>
      </c>
      <c r="P143" s="5"/>
      <c r="Q143" s="5"/>
      <c r="R143" s="5"/>
      <c r="S143" s="5"/>
      <c r="T143" s="5"/>
      <c r="U143" s="5"/>
      <c r="V143" s="5"/>
      <c r="W143" s="5"/>
      <c r="X143" s="5"/>
      <c r="Y143" s="5" t="s">
        <v>819</v>
      </c>
      <c r="Z143" s="5" t="s">
        <v>820</v>
      </c>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5"/>
      <c r="RE143" s="5"/>
      <c r="RF143" s="5"/>
      <c r="RG143" s="5"/>
      <c r="RH143" s="5"/>
      <c r="RI143" s="5"/>
      <c r="RJ143" s="5"/>
      <c r="RK143" s="5"/>
      <c r="RL143" s="5"/>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c r="VF143" s="5"/>
      <c r="VG143" s="5"/>
      <c r="VH143" s="5"/>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c r="YT143" s="5"/>
      <c r="YU143" s="5"/>
      <c r="YV143" s="5"/>
      <c r="YW143" s="5"/>
      <c r="YX143" s="5"/>
      <c r="YY143" s="5"/>
      <c r="YZ143" s="5"/>
      <c r="ZA143" s="5"/>
      <c r="ZB143" s="5"/>
      <c r="ZC143" s="5"/>
      <c r="ZD143" s="5"/>
      <c r="ZE143" s="5"/>
      <c r="ZF143" s="5"/>
      <c r="ZG143" s="5"/>
      <c r="ZH143" s="5"/>
      <c r="ZI143" s="5"/>
      <c r="ZJ143" s="5"/>
      <c r="ZK143" s="5"/>
      <c r="ZL143" s="5"/>
      <c r="ZM143" s="5"/>
      <c r="ZN143" s="5"/>
      <c r="ZO143" s="5"/>
      <c r="ZP143" s="5"/>
      <c r="ZQ143" s="5"/>
      <c r="ZR143" s="5"/>
      <c r="ZS143" s="5"/>
      <c r="ZT143" s="5"/>
      <c r="ZU143" s="5"/>
      <c r="ZV143" s="5"/>
      <c r="ZW143" s="5"/>
      <c r="ZX143" s="5"/>
      <c r="ZY143" s="5"/>
      <c r="ZZ143" s="5"/>
      <c r="AAA143" s="5"/>
      <c r="AAB143" s="5"/>
      <c r="AAC143" s="5"/>
      <c r="AAD143" s="5"/>
      <c r="AAE143" s="5"/>
      <c r="AAF143" s="5"/>
      <c r="AAG143" s="5"/>
      <c r="AAH143" s="5"/>
      <c r="AAI143" s="5"/>
      <c r="AAJ143" s="5"/>
      <c r="AAK143" s="5"/>
      <c r="AAL143" s="5"/>
      <c r="AAM143" s="5"/>
      <c r="AAN143" s="5"/>
      <c r="AAO143" s="5"/>
      <c r="AAP143" s="5"/>
      <c r="AAQ143" s="5"/>
      <c r="AAR143" s="5"/>
      <c r="AAS143" s="5"/>
      <c r="AAT143" s="5"/>
      <c r="AAU143" s="5"/>
      <c r="AAV143" s="5"/>
      <c r="AAW143" s="5"/>
      <c r="AAX143" s="5"/>
      <c r="AAY143" s="5"/>
      <c r="AAZ143" s="5"/>
      <c r="ABA143" s="5"/>
      <c r="ABB143" s="5"/>
      <c r="ABC143" s="5"/>
      <c r="ABD143" s="5"/>
      <c r="ABE143" s="5"/>
      <c r="ABF143" s="5"/>
      <c r="ABG143" s="5"/>
      <c r="ABH143" s="5"/>
      <c r="ABI143" s="5"/>
      <c r="ABJ143" s="5"/>
      <c r="ABK143" s="5"/>
      <c r="ABL143" s="5"/>
      <c r="ABM143" s="5"/>
      <c r="ABN143" s="5"/>
      <c r="ABO143" s="5"/>
      <c r="ABP143" s="5"/>
      <c r="ABQ143" s="5"/>
      <c r="ABR143" s="5"/>
      <c r="ABS143" s="5"/>
      <c r="ABT143" s="5"/>
      <c r="ABU143" s="5"/>
      <c r="ABV143" s="5"/>
      <c r="ABW143" s="5"/>
      <c r="ABX143" s="5"/>
      <c r="ABY143" s="5"/>
      <c r="ABZ143" s="5"/>
      <c r="ACA143" s="5"/>
      <c r="ACB143" s="5"/>
      <c r="ACC143" s="5"/>
      <c r="ACD143" s="5"/>
      <c r="ACE143" s="5"/>
      <c r="ACF143" s="5"/>
      <c r="ACG143" s="5"/>
      <c r="ACH143" s="5"/>
      <c r="ACI143" s="5"/>
      <c r="ACJ143" s="5"/>
      <c r="ACK143" s="5"/>
      <c r="ACL143" s="5"/>
      <c r="ACM143" s="5"/>
      <c r="ACN143" s="5"/>
      <c r="ACO143" s="5"/>
      <c r="ACP143" s="5"/>
      <c r="ACQ143" s="5"/>
      <c r="ACR143" s="5"/>
      <c r="ACS143" s="5"/>
      <c r="ACT143" s="5"/>
      <c r="ACU143" s="5"/>
      <c r="ACV143" s="5"/>
      <c r="ACW143" s="5"/>
      <c r="ACX143" s="5"/>
      <c r="ACY143" s="5"/>
      <c r="ACZ143" s="5"/>
      <c r="ADA143" s="5"/>
      <c r="ADB143" s="5"/>
      <c r="ADC143" s="5"/>
      <c r="ADD143" s="5"/>
      <c r="ADE143" s="5"/>
      <c r="ADF143" s="5"/>
      <c r="ADG143" s="5"/>
      <c r="ADH143" s="5"/>
      <c r="ADI143" s="5"/>
      <c r="ADJ143" s="5"/>
      <c r="ADK143" s="5"/>
      <c r="ADL143" s="5"/>
      <c r="ADM143" s="5"/>
      <c r="ADN143" s="5"/>
      <c r="ADO143" s="5"/>
      <c r="ADP143" s="5"/>
      <c r="ADQ143" s="5"/>
      <c r="ADR143" s="5"/>
      <c r="ADS143" s="5"/>
      <c r="ADT143" s="5"/>
      <c r="ADU143" s="5"/>
      <c r="ADV143" s="5"/>
      <c r="ADW143" s="5"/>
      <c r="ADX143" s="5"/>
      <c r="ADY143" s="5"/>
      <c r="ADZ143" s="5"/>
      <c r="AEA143" s="5"/>
      <c r="AEB143" s="5"/>
      <c r="AEC143" s="5"/>
      <c r="AED143" s="5"/>
      <c r="AEE143" s="5"/>
      <c r="AEF143" s="5"/>
      <c r="AEG143" s="5"/>
      <c r="AEH143" s="5"/>
      <c r="AEI143" s="5"/>
      <c r="AEJ143" s="5"/>
      <c r="AEK143" s="5"/>
      <c r="AEL143" s="5"/>
      <c r="AEM143" s="5"/>
      <c r="AEN143" s="5"/>
      <c r="AEO143" s="5"/>
      <c r="AEP143" s="5"/>
      <c r="AEQ143" s="5"/>
      <c r="AER143" s="5"/>
      <c r="AES143" s="5"/>
      <c r="AET143" s="5"/>
      <c r="AEU143" s="5"/>
      <c r="AEV143" s="5"/>
      <c r="AEW143" s="5"/>
      <c r="AEX143" s="5"/>
      <c r="AEY143" s="5"/>
      <c r="AEZ143" s="5"/>
      <c r="AFA143" s="5"/>
      <c r="AFB143" s="5"/>
      <c r="AFC143" s="5"/>
      <c r="AFD143" s="5"/>
      <c r="AFE143" s="5"/>
      <c r="AFF143" s="5"/>
      <c r="AFG143" s="5"/>
      <c r="AFH143" s="5"/>
      <c r="AFI143" s="5"/>
      <c r="AFJ143" s="5"/>
      <c r="AFK143" s="5"/>
      <c r="AFL143" s="5"/>
      <c r="AFM143" s="5"/>
      <c r="AFN143" s="5"/>
      <c r="AFO143" s="5"/>
      <c r="AFP143" s="5"/>
      <c r="AFQ143" s="5"/>
      <c r="AFR143" s="5"/>
      <c r="AFS143" s="5"/>
      <c r="AFT143" s="5"/>
      <c r="AFU143" s="5"/>
      <c r="AFV143" s="5"/>
      <c r="AFW143" s="5"/>
      <c r="AFX143" s="5"/>
      <c r="AFY143" s="5"/>
      <c r="AFZ143" s="5"/>
      <c r="AGA143" s="5"/>
      <c r="AGB143" s="5"/>
      <c r="AGC143" s="5"/>
      <c r="AGD143" s="5"/>
      <c r="AGE143" s="5"/>
      <c r="AGF143" s="5"/>
      <c r="AGG143" s="5"/>
      <c r="AGH143" s="5"/>
      <c r="AGI143" s="5"/>
      <c r="AGJ143" s="5"/>
      <c r="AGK143" s="5"/>
      <c r="AGL143" s="5"/>
      <c r="AGM143" s="5"/>
      <c r="AGN143" s="5"/>
      <c r="AGO143" s="5"/>
      <c r="AGP143" s="5"/>
      <c r="AGQ143" s="5"/>
      <c r="AGR143" s="5"/>
      <c r="AGS143" s="5"/>
      <c r="AGT143" s="5"/>
      <c r="AGU143" s="5"/>
      <c r="AGV143" s="5"/>
      <c r="AGW143" s="5"/>
      <c r="AGX143" s="5"/>
      <c r="AGY143" s="5"/>
      <c r="AGZ143" s="5"/>
      <c r="AHA143" s="5"/>
      <c r="AHB143" s="5"/>
      <c r="AHC143" s="5"/>
      <c r="AHD143" s="5"/>
      <c r="AHE143" s="5"/>
      <c r="AHF143" s="5"/>
      <c r="AHG143" s="5"/>
      <c r="AHH143" s="5"/>
      <c r="AHI143" s="5"/>
      <c r="AHJ143" s="5"/>
      <c r="AHK143" s="5"/>
      <c r="AHL143" s="5"/>
      <c r="AHM143" s="5"/>
      <c r="AHN143" s="5"/>
      <c r="AHO143" s="5"/>
      <c r="AHP143" s="5"/>
      <c r="AHQ143" s="5"/>
      <c r="AHR143" s="5"/>
      <c r="AHS143" s="5"/>
      <c r="AHT143" s="5"/>
      <c r="AHU143" s="5"/>
      <c r="AHV143" s="5"/>
      <c r="AHW143" s="5"/>
      <c r="AHX143" s="5"/>
      <c r="AHY143" s="5"/>
      <c r="AHZ143" s="5"/>
      <c r="AIA143" s="5"/>
      <c r="AIB143" s="5"/>
      <c r="AIC143" s="5"/>
      <c r="AID143" s="5"/>
      <c r="AIE143" s="5"/>
      <c r="AIF143" s="5"/>
      <c r="AIG143" s="5"/>
      <c r="AIH143" s="5"/>
      <c r="AII143" s="5"/>
      <c r="AIJ143" s="5"/>
      <c r="AIK143" s="5"/>
      <c r="AIL143" s="5"/>
      <c r="AIM143" s="5"/>
      <c r="AIN143" s="5"/>
      <c r="AIO143" s="5"/>
      <c r="AIP143" s="5"/>
      <c r="AIQ143" s="5"/>
      <c r="AIR143" s="5"/>
      <c r="AIS143" s="5"/>
      <c r="AIT143" s="5"/>
      <c r="AIU143" s="5"/>
      <c r="AIV143" s="5"/>
      <c r="AIW143" s="5"/>
      <c r="AIX143" s="5"/>
      <c r="AIY143" s="5"/>
      <c r="AIZ143" s="5"/>
      <c r="AJA143" s="5"/>
      <c r="AJB143" s="5"/>
      <c r="AJC143" s="5"/>
      <c r="AJD143" s="5"/>
      <c r="AJE143" s="5"/>
      <c r="AJF143" s="5"/>
      <c r="AJG143" s="5"/>
      <c r="AJH143" s="5"/>
      <c r="AJI143" s="5"/>
      <c r="AJJ143" s="5"/>
      <c r="AJK143" s="5"/>
      <c r="AJL143" s="5"/>
      <c r="AJM143" s="5"/>
      <c r="AJN143" s="5"/>
      <c r="AJO143" s="5"/>
      <c r="AJP143" s="5"/>
      <c r="AJQ143" s="5"/>
      <c r="AJR143" s="5"/>
      <c r="AJS143" s="5"/>
      <c r="AJT143" s="5"/>
      <c r="AJU143" s="5"/>
      <c r="AJV143" s="5"/>
      <c r="AJW143" s="5"/>
      <c r="AJX143" s="5"/>
      <c r="AJY143" s="5"/>
      <c r="AJZ143" s="5"/>
      <c r="AKA143" s="5"/>
      <c r="AKB143" s="5"/>
      <c r="AKC143" s="5"/>
      <c r="AKD143" s="5"/>
      <c r="AKE143" s="5"/>
      <c r="AKF143" s="5"/>
      <c r="AKG143" s="5"/>
      <c r="AKH143" s="5"/>
      <c r="AKI143" s="5"/>
      <c r="AKJ143" s="5"/>
      <c r="AKK143" s="5"/>
      <c r="AKL143" s="5"/>
      <c r="AKM143" s="5"/>
      <c r="AKN143" s="5"/>
      <c r="AKO143" s="5"/>
      <c r="AKP143" s="5"/>
      <c r="AKQ143" s="5"/>
      <c r="AKR143" s="5"/>
      <c r="AKS143" s="5"/>
      <c r="AKT143" s="5"/>
      <c r="AKU143" s="5"/>
      <c r="AKV143" s="5"/>
      <c r="AKW143" s="5"/>
      <c r="AKX143" s="5"/>
      <c r="AKY143" s="5"/>
      <c r="AKZ143" s="5"/>
      <c r="ALA143" s="5"/>
      <c r="ALB143" s="5"/>
      <c r="ALC143" s="5"/>
      <c r="ALD143" s="5"/>
      <c r="ALE143" s="5"/>
      <c r="ALF143" s="5"/>
      <c r="ALG143" s="5"/>
      <c r="ALH143" s="5"/>
      <c r="ALI143" s="5"/>
      <c r="ALJ143" s="5"/>
      <c r="ALK143" s="5"/>
      <c r="ALL143" s="5"/>
      <c r="ALM143" s="5"/>
      <c r="ALN143" s="5"/>
      <c r="ALO143" s="5"/>
      <c r="ALP143" s="5"/>
      <c r="ALQ143" s="5"/>
      <c r="ALR143" s="5"/>
      <c r="ALS143" s="5"/>
      <c r="ALT143" s="5"/>
      <c r="ALU143" s="5"/>
      <c r="ALV143" s="5"/>
      <c r="ALW143" s="5"/>
      <c r="ALX143" s="5"/>
      <c r="ALY143" s="5"/>
      <c r="ALZ143" s="5"/>
      <c r="AMA143" s="5"/>
      <c r="AMB143" s="5"/>
      <c r="AMC143" s="5"/>
      <c r="AMD143" s="5"/>
      <c r="AME143" s="5"/>
      <c r="AMF143" s="5"/>
      <c r="AMG143" s="5"/>
      <c r="AMH143" s="5"/>
      <c r="AMI143" s="5"/>
      <c r="AMJ143" s="5"/>
      <c r="AMK143" s="5"/>
      <c r="AML143" s="5"/>
      <c r="AMM143" s="5"/>
      <c r="AMN143" s="5"/>
      <c r="AMO143" s="5"/>
      <c r="AMP143" s="5"/>
      <c r="AMQ143" s="5"/>
      <c r="AMR143" s="5"/>
      <c r="AMS143" s="5"/>
      <c r="AMT143" s="5"/>
      <c r="AMU143" s="5"/>
      <c r="AMV143" s="5"/>
      <c r="AMW143" s="5"/>
      <c r="AMX143" s="5"/>
      <c r="AMY143" s="5"/>
      <c r="AMZ143" s="5"/>
      <c r="ANA143" s="5"/>
      <c r="ANB143" s="5"/>
      <c r="ANC143" s="5"/>
      <c r="AND143" s="5"/>
      <c r="ANE143" s="5"/>
      <c r="ANF143" s="5"/>
      <c r="ANG143" s="5"/>
      <c r="ANH143" s="5"/>
      <c r="ANI143" s="5"/>
      <c r="ANJ143" s="5"/>
      <c r="ANK143" s="5"/>
      <c r="ANL143" s="5"/>
      <c r="ANM143" s="5"/>
      <c r="ANN143" s="5"/>
      <c r="ANO143" s="5"/>
      <c r="ANP143" s="5"/>
      <c r="ANQ143" s="5"/>
      <c r="ANR143" s="5"/>
      <c r="ANS143" s="5"/>
      <c r="ANT143" s="5"/>
      <c r="ANU143" s="5"/>
      <c r="ANV143" s="5"/>
      <c r="ANW143" s="5"/>
      <c r="ANX143" s="5"/>
      <c r="ANY143" s="5"/>
      <c r="ANZ143" s="5"/>
      <c r="AOA143" s="5"/>
      <c r="AOB143" s="5"/>
      <c r="AOC143" s="5"/>
      <c r="AOD143" s="5"/>
      <c r="AOE143" s="5"/>
      <c r="AOF143" s="5"/>
      <c r="AOG143" s="5"/>
      <c r="AOH143" s="5"/>
      <c r="AOI143" s="5"/>
      <c r="AOJ143" s="5"/>
      <c r="AOK143" s="5"/>
      <c r="AOL143" s="5"/>
      <c r="AOM143" s="5"/>
      <c r="AON143" s="5"/>
      <c r="AOO143" s="5"/>
      <c r="AOP143" s="5"/>
      <c r="AOQ143" s="5"/>
      <c r="AOR143" s="5"/>
      <c r="AOS143" s="5"/>
      <c r="AOT143" s="5"/>
      <c r="AOU143" s="5"/>
      <c r="AOV143" s="5"/>
      <c r="AOW143" s="5"/>
      <c r="AOX143" s="5"/>
      <c r="AOY143" s="5"/>
      <c r="AOZ143" s="5"/>
      <c r="APA143" s="5"/>
      <c r="APB143" s="5"/>
      <c r="APC143" s="5"/>
      <c r="APD143" s="5"/>
      <c r="APE143" s="5"/>
      <c r="APF143" s="5"/>
      <c r="APG143" s="5"/>
      <c r="APH143" s="5"/>
      <c r="API143" s="5"/>
      <c r="APJ143" s="5"/>
      <c r="APK143" s="5"/>
      <c r="APL143" s="5"/>
      <c r="APM143" s="5"/>
      <c r="APN143" s="5"/>
      <c r="APO143" s="5"/>
      <c r="APP143" s="5"/>
      <c r="APQ143" s="5"/>
      <c r="APR143" s="5"/>
      <c r="APS143" s="5"/>
      <c r="APT143" s="5"/>
      <c r="APU143" s="5"/>
      <c r="APV143" s="5"/>
      <c r="APW143" s="5"/>
      <c r="APX143" s="5"/>
      <c r="APY143" s="5"/>
      <c r="APZ143" s="5"/>
      <c r="AQA143" s="5"/>
      <c r="AQB143" s="5"/>
      <c r="AQC143" s="5"/>
      <c r="AQD143" s="5"/>
      <c r="AQE143" s="5"/>
      <c r="AQF143" s="5"/>
      <c r="AQG143" s="5"/>
      <c r="AQH143" s="5"/>
      <c r="AQI143" s="5"/>
      <c r="AQJ143" s="5"/>
      <c r="AQK143" s="5"/>
      <c r="AQL143" s="5"/>
      <c r="AQM143" s="5"/>
      <c r="AQN143" s="5"/>
      <c r="AQO143" s="5"/>
      <c r="AQP143" s="5"/>
      <c r="AQQ143" s="5"/>
      <c r="AQR143" s="5"/>
      <c r="AQS143" s="5"/>
      <c r="AQT143" s="5"/>
      <c r="AQU143" s="5"/>
      <c r="AQV143" s="5"/>
      <c r="AQW143" s="5"/>
      <c r="AQX143" s="5"/>
      <c r="AQY143" s="5"/>
      <c r="AQZ143" s="5"/>
      <c r="ARA143" s="5"/>
      <c r="ARB143" s="5"/>
      <c r="ARC143" s="5"/>
      <c r="ARD143" s="5"/>
      <c r="ARE143" s="5"/>
      <c r="ARF143" s="5"/>
      <c r="ARG143" s="5"/>
      <c r="ARH143" s="5"/>
      <c r="ARI143" s="5"/>
      <c r="ARJ143" s="5"/>
      <c r="ARK143" s="5"/>
      <c r="ARL143" s="5"/>
      <c r="ARM143" s="5"/>
      <c r="ARN143" s="5"/>
      <c r="ARO143" s="5"/>
      <c r="ARP143" s="5"/>
      <c r="ARQ143" s="5"/>
      <c r="ARR143" s="5"/>
      <c r="ARS143" s="5"/>
      <c r="ART143" s="5"/>
      <c r="ARU143" s="5"/>
      <c r="ARV143" s="5"/>
      <c r="ARW143" s="5"/>
      <c r="ARX143" s="5"/>
      <c r="ARY143" s="5"/>
      <c r="ARZ143" s="5"/>
      <c r="ASA143" s="5"/>
      <c r="ASB143" s="5"/>
      <c r="ASC143" s="5"/>
      <c r="ASD143" s="5"/>
      <c r="ASE143" s="5"/>
      <c r="ASF143" s="5"/>
      <c r="ASG143" s="5"/>
      <c r="ASH143" s="5"/>
      <c r="ASI143" s="5"/>
      <c r="ASJ143" s="5"/>
      <c r="ASK143" s="5"/>
      <c r="ASL143" s="5"/>
      <c r="ASM143" s="5"/>
      <c r="ASN143" s="5"/>
      <c r="ASO143" s="5"/>
      <c r="ASP143" s="5"/>
      <c r="ASQ143" s="5"/>
      <c r="ASR143" s="5"/>
      <c r="ASS143" s="5"/>
      <c r="AST143" s="5"/>
      <c r="ASU143" s="5"/>
      <c r="ASV143" s="5"/>
      <c r="ASW143" s="5"/>
      <c r="ASX143" s="5"/>
      <c r="ASY143" s="5"/>
      <c r="ASZ143" s="5"/>
      <c r="ATA143" s="5"/>
      <c r="ATB143" s="5"/>
      <c r="ATC143" s="5"/>
      <c r="ATD143" s="5"/>
      <c r="ATE143" s="5"/>
      <c r="ATF143" s="5"/>
      <c r="ATG143" s="5"/>
      <c r="ATH143" s="5"/>
      <c r="ATI143" s="5"/>
      <c r="ATJ143" s="5"/>
      <c r="ATK143" s="5"/>
      <c r="ATL143" s="5"/>
      <c r="ATM143" s="5"/>
      <c r="ATN143" s="5"/>
      <c r="ATO143" s="5"/>
      <c r="ATP143" s="5"/>
      <c r="ATQ143" s="5"/>
      <c r="ATR143" s="5"/>
      <c r="ATS143" s="5"/>
      <c r="ATT143" s="5"/>
      <c r="ATU143" s="5"/>
      <c r="ATV143" s="5"/>
      <c r="ATW143" s="5"/>
      <c r="ATX143" s="5"/>
      <c r="ATY143" s="5"/>
      <c r="ATZ143" s="5"/>
      <c r="AUA143" s="5"/>
      <c r="AUB143" s="5"/>
      <c r="AUC143" s="5"/>
      <c r="AUD143" s="5"/>
      <c r="AUE143" s="5"/>
      <c r="AUF143" s="5"/>
      <c r="AUG143" s="5"/>
      <c r="AUH143" s="5"/>
      <c r="AUI143" s="5"/>
      <c r="AUJ143" s="5"/>
      <c r="AUK143" s="5"/>
      <c r="AUL143" s="5"/>
      <c r="AUM143" s="5"/>
      <c r="AUN143" s="5"/>
      <c r="AUO143" s="5"/>
      <c r="AUP143" s="5"/>
      <c r="AUQ143" s="5"/>
      <c r="AUR143" s="5"/>
      <c r="AUS143" s="5"/>
      <c r="AUT143" s="5"/>
      <c r="AUU143" s="5"/>
      <c r="AUV143" s="5"/>
      <c r="AUW143" s="5"/>
      <c r="AUX143" s="5"/>
      <c r="AUY143" s="5"/>
      <c r="AUZ143" s="5"/>
      <c r="AVA143" s="5"/>
      <c r="AVB143" s="5"/>
      <c r="AVC143" s="5"/>
      <c r="AVD143" s="5"/>
      <c r="AVE143" s="5"/>
      <c r="AVF143" s="5"/>
      <c r="AVG143" s="5"/>
      <c r="AVH143" s="5"/>
      <c r="AVI143" s="5"/>
      <c r="AVJ143" s="5"/>
      <c r="AVK143" s="5"/>
      <c r="AVL143" s="5"/>
      <c r="AVM143" s="5"/>
      <c r="AVN143" s="5"/>
      <c r="AVO143" s="5"/>
      <c r="AVP143" s="5"/>
      <c r="AVQ143" s="5"/>
      <c r="AVR143" s="5"/>
      <c r="AVS143" s="5"/>
      <c r="AVT143" s="5"/>
      <c r="AVU143" s="5"/>
      <c r="AVV143" s="5"/>
      <c r="AVW143" s="5"/>
      <c r="AVX143" s="5"/>
      <c r="AVY143" s="5"/>
      <c r="AVZ143" s="5"/>
      <c r="AWA143" s="5"/>
      <c r="AWB143" s="5"/>
      <c r="AWC143" s="5"/>
      <c r="AWD143" s="5"/>
      <c r="AWE143" s="5"/>
      <c r="AWF143" s="5"/>
      <c r="AWG143" s="5"/>
      <c r="AWH143" s="5"/>
      <c r="AWI143" s="5"/>
      <c r="AWJ143" s="5"/>
      <c r="AWK143" s="5"/>
      <c r="AWL143" s="5"/>
      <c r="AWM143" s="5"/>
      <c r="AWN143" s="5"/>
      <c r="AWO143" s="5"/>
      <c r="AWP143" s="5"/>
      <c r="AWQ143" s="5"/>
      <c r="AWR143" s="5"/>
      <c r="AWS143" s="5"/>
      <c r="AWT143" s="5"/>
      <c r="AWU143" s="5"/>
      <c r="AWV143" s="5"/>
      <c r="AWW143" s="5"/>
      <c r="AWX143" s="5"/>
      <c r="AWY143" s="5"/>
      <c r="AWZ143" s="5"/>
      <c r="AXA143" s="5"/>
      <c r="AXB143" s="5"/>
      <c r="AXC143" s="5"/>
      <c r="AXD143" s="5"/>
      <c r="AXE143" s="5"/>
      <c r="AXF143" s="5"/>
      <c r="AXG143" s="5"/>
      <c r="AXH143" s="5"/>
      <c r="AXI143" s="5"/>
      <c r="AXJ143" s="5"/>
      <c r="AXK143" s="5"/>
      <c r="AXL143" s="5"/>
      <c r="AXM143" s="5"/>
      <c r="AXN143" s="5"/>
      <c r="AXO143" s="5"/>
      <c r="AXP143" s="5"/>
      <c r="AXQ143" s="5"/>
      <c r="AXR143" s="5"/>
      <c r="AXS143" s="5"/>
      <c r="AXT143" s="5"/>
      <c r="AXU143" s="5"/>
      <c r="AXV143" s="5"/>
      <c r="AXW143" s="5"/>
      <c r="AXX143" s="5"/>
      <c r="AXY143" s="5"/>
      <c r="AXZ143" s="5"/>
      <c r="AYA143" s="5"/>
      <c r="AYB143" s="5"/>
      <c r="AYC143" s="5"/>
      <c r="AYD143" s="5"/>
      <c r="AYE143" s="5"/>
      <c r="AYF143" s="5"/>
      <c r="AYG143" s="5"/>
      <c r="AYH143" s="5"/>
      <c r="AYI143" s="5"/>
      <c r="AYJ143" s="5"/>
      <c r="AYK143" s="5"/>
      <c r="AYL143" s="5"/>
      <c r="AYM143" s="5"/>
      <c r="AYN143" s="5"/>
      <c r="AYO143" s="5"/>
      <c r="AYP143" s="5"/>
      <c r="AYQ143" s="5"/>
      <c r="AYR143" s="5"/>
      <c r="AYS143" s="5"/>
      <c r="AYT143" s="5"/>
      <c r="AYU143" s="5"/>
      <c r="AYV143" s="5"/>
      <c r="AYW143" s="5"/>
      <c r="AYX143" s="5"/>
      <c r="AYY143" s="5"/>
      <c r="AYZ143" s="5"/>
      <c r="AZA143" s="5"/>
      <c r="AZB143" s="5"/>
      <c r="AZC143" s="5"/>
      <c r="AZD143" s="5"/>
      <c r="AZE143" s="5"/>
      <c r="AZF143" s="5"/>
      <c r="AZG143" s="5"/>
      <c r="AZH143" s="5"/>
      <c r="AZI143" s="5"/>
      <c r="AZJ143" s="5"/>
      <c r="AZK143" s="5"/>
      <c r="AZL143" s="5"/>
      <c r="AZM143" s="5"/>
      <c r="AZN143" s="5"/>
      <c r="AZO143" s="5"/>
      <c r="AZP143" s="5"/>
      <c r="AZQ143" s="5"/>
      <c r="AZR143" s="5"/>
      <c r="AZS143" s="5"/>
      <c r="AZT143" s="5"/>
      <c r="AZU143" s="5"/>
      <c r="AZV143" s="5"/>
      <c r="AZW143" s="5"/>
      <c r="AZX143" s="5"/>
      <c r="AZY143" s="5"/>
      <c r="AZZ143" s="5"/>
      <c r="BAA143" s="5"/>
      <c r="BAB143" s="5"/>
      <c r="BAC143" s="5"/>
      <c r="BAD143" s="5"/>
      <c r="BAE143" s="5"/>
      <c r="BAF143" s="5"/>
      <c r="BAG143" s="5"/>
      <c r="BAH143" s="5"/>
      <c r="BAI143" s="5"/>
      <c r="BAJ143" s="5"/>
      <c r="BAK143" s="5"/>
      <c r="BAL143" s="5"/>
      <c r="BAM143" s="5"/>
      <c r="BAN143" s="5"/>
      <c r="BAO143" s="5"/>
      <c r="BAP143" s="5"/>
      <c r="BAQ143" s="5"/>
      <c r="BAR143" s="5"/>
      <c r="BAS143" s="5"/>
      <c r="BAT143" s="5"/>
      <c r="BAU143" s="5"/>
      <c r="BAV143" s="5"/>
      <c r="BAW143" s="5"/>
      <c r="BAX143" s="5"/>
      <c r="BAY143" s="5"/>
      <c r="BAZ143" s="5"/>
      <c r="BBA143" s="5"/>
      <c r="BBB143" s="5"/>
      <c r="BBC143" s="5"/>
      <c r="BBD143" s="5"/>
      <c r="BBE143" s="5"/>
      <c r="BBF143" s="5"/>
      <c r="BBG143" s="5"/>
      <c r="BBH143" s="5"/>
      <c r="BBI143" s="5"/>
      <c r="BBJ143" s="5"/>
      <c r="BBK143" s="5"/>
      <c r="BBL143" s="5"/>
      <c r="BBM143" s="5"/>
      <c r="BBN143" s="5"/>
      <c r="BBO143" s="5"/>
      <c r="BBP143" s="5"/>
      <c r="BBQ143" s="5"/>
      <c r="BBR143" s="5"/>
      <c r="BBS143" s="5"/>
      <c r="BBT143" s="5"/>
      <c r="BBU143" s="5"/>
      <c r="BBV143" s="5"/>
      <c r="BBW143" s="5"/>
      <c r="BBX143" s="5"/>
      <c r="BBY143" s="5"/>
      <c r="BBZ143" s="5"/>
      <c r="BCA143" s="5"/>
      <c r="BCB143" s="5"/>
      <c r="BCC143" s="5"/>
      <c r="BCD143" s="5"/>
      <c r="BCE143" s="5"/>
      <c r="BCF143" s="5"/>
      <c r="BCG143" s="5"/>
      <c r="BCH143" s="5"/>
      <c r="BCI143" s="5"/>
      <c r="BCJ143" s="5"/>
      <c r="BCK143" s="5"/>
      <c r="BCL143" s="5"/>
      <c r="BCM143" s="5"/>
      <c r="BCN143" s="5"/>
      <c r="BCO143" s="5"/>
      <c r="BCP143" s="5"/>
      <c r="BCQ143" s="5"/>
      <c r="BCR143" s="5"/>
      <c r="BCS143" s="5"/>
      <c r="BCT143" s="5"/>
      <c r="BCU143" s="5"/>
      <c r="BCV143" s="5"/>
      <c r="BCW143" s="5"/>
      <c r="BCX143" s="5"/>
      <c r="BCY143" s="5"/>
      <c r="BCZ143" s="5"/>
      <c r="BDA143" s="5"/>
      <c r="BDB143" s="5"/>
      <c r="BDC143" s="5"/>
      <c r="BDD143" s="5"/>
      <c r="BDE143" s="5"/>
      <c r="BDF143" s="5"/>
      <c r="BDG143" s="5"/>
      <c r="BDH143" s="5"/>
      <c r="BDI143" s="5"/>
      <c r="BDJ143" s="5"/>
      <c r="BDK143" s="5"/>
      <c r="BDL143" s="5"/>
      <c r="BDM143" s="5"/>
      <c r="BDN143" s="5"/>
      <c r="BDO143" s="5"/>
      <c r="BDP143" s="5"/>
      <c r="BDQ143" s="5"/>
      <c r="BDR143" s="5"/>
      <c r="BDS143" s="5"/>
      <c r="BDT143" s="5"/>
      <c r="BDU143" s="5"/>
      <c r="BDV143" s="5"/>
      <c r="BDW143" s="5"/>
      <c r="BDX143" s="5"/>
      <c r="BDY143" s="5"/>
      <c r="BDZ143" s="5"/>
      <c r="BEA143" s="5"/>
      <c r="BEB143" s="5"/>
      <c r="BEC143" s="5"/>
      <c r="BED143" s="5"/>
      <c r="BEE143" s="5"/>
      <c r="BEF143" s="5"/>
      <c r="BEG143" s="5"/>
      <c r="BEH143" s="5"/>
      <c r="BEI143" s="5"/>
      <c r="BEJ143" s="5"/>
      <c r="BEK143" s="5"/>
      <c r="BEL143" s="5"/>
      <c r="BEM143" s="5"/>
      <c r="BEN143" s="5"/>
      <c r="BEO143" s="5"/>
      <c r="BEP143" s="5"/>
      <c r="BEQ143" s="5"/>
      <c r="BER143" s="5"/>
      <c r="BES143" s="5"/>
      <c r="BET143" s="5"/>
      <c r="BEU143" s="5"/>
      <c r="BEV143" s="5"/>
      <c r="BEW143" s="5"/>
      <c r="BEX143" s="5"/>
      <c r="BEY143" s="5"/>
      <c r="BEZ143" s="5"/>
      <c r="BFA143" s="5"/>
      <c r="BFB143" s="5"/>
      <c r="BFC143" s="5"/>
      <c r="BFD143" s="5"/>
      <c r="BFE143" s="5"/>
      <c r="BFF143" s="5"/>
      <c r="BFG143" s="5"/>
      <c r="BFH143" s="5"/>
      <c r="BFI143" s="5"/>
      <c r="BFJ143" s="5"/>
      <c r="BFK143" s="5"/>
      <c r="BFL143" s="5"/>
      <c r="BFM143" s="5"/>
      <c r="BFN143" s="5"/>
      <c r="BFO143" s="5"/>
      <c r="BFP143" s="5"/>
      <c r="BFQ143" s="5"/>
      <c r="BFR143" s="5"/>
      <c r="BFS143" s="5"/>
      <c r="BFT143" s="5"/>
      <c r="BFU143" s="5"/>
      <c r="BFV143" s="5"/>
      <c r="BFW143" s="5"/>
      <c r="BFX143" s="5"/>
      <c r="BFY143" s="5"/>
      <c r="BFZ143" s="5"/>
      <c r="BGA143" s="5"/>
      <c r="BGB143" s="5"/>
      <c r="BGC143" s="5"/>
      <c r="BGD143" s="5"/>
      <c r="BGE143" s="5"/>
      <c r="BGF143" s="5"/>
      <c r="BGG143" s="5"/>
      <c r="BGH143" s="5"/>
      <c r="BGI143" s="5"/>
      <c r="BGJ143" s="5"/>
      <c r="BGK143" s="5"/>
      <c r="BGL143" s="5"/>
      <c r="BGM143" s="5"/>
      <c r="BGN143" s="5"/>
      <c r="BGO143" s="5"/>
      <c r="BGP143" s="5"/>
      <c r="BGQ143" s="5"/>
      <c r="BGR143" s="5"/>
      <c r="BGS143" s="5"/>
      <c r="BGT143" s="5"/>
      <c r="BGU143" s="5"/>
      <c r="BGV143" s="5"/>
      <c r="BGW143" s="5"/>
      <c r="BGX143" s="5"/>
      <c r="BGY143" s="5"/>
      <c r="BGZ143" s="5"/>
      <c r="BHA143" s="5"/>
      <c r="BHB143" s="5"/>
      <c r="BHC143" s="5"/>
      <c r="BHD143" s="5"/>
      <c r="BHE143" s="5"/>
      <c r="BHF143" s="5"/>
      <c r="BHG143" s="5"/>
      <c r="BHH143" s="5"/>
      <c r="BHI143" s="5"/>
      <c r="BHJ143" s="5"/>
      <c r="BHK143" s="5"/>
      <c r="BHL143" s="5"/>
      <c r="BHM143" s="5"/>
      <c r="BHN143" s="5"/>
      <c r="BHO143" s="5"/>
      <c r="BHP143" s="5"/>
      <c r="BHQ143" s="5"/>
      <c r="BHR143" s="5"/>
      <c r="BHS143" s="5"/>
      <c r="BHT143" s="5"/>
      <c r="BHU143" s="5"/>
      <c r="BHV143" s="5"/>
      <c r="BHW143" s="5"/>
      <c r="BHX143" s="5"/>
      <c r="BHY143" s="5"/>
      <c r="BHZ143" s="5"/>
      <c r="BIA143" s="5"/>
      <c r="BIB143" s="5"/>
      <c r="BIC143" s="5"/>
      <c r="BID143" s="5"/>
      <c r="BIE143" s="5"/>
      <c r="BIF143" s="5"/>
      <c r="BIG143" s="5"/>
      <c r="BIH143" s="5"/>
      <c r="BII143" s="5"/>
      <c r="BIJ143" s="5"/>
      <c r="BIK143" s="5"/>
      <c r="BIL143" s="5"/>
      <c r="BIM143" s="5"/>
      <c r="BIN143" s="5"/>
      <c r="BIO143" s="5"/>
      <c r="BIP143" s="5"/>
      <c r="BIQ143" s="5"/>
      <c r="BIR143" s="5"/>
      <c r="BIS143" s="5"/>
      <c r="BIT143" s="5"/>
      <c r="BIU143" s="5"/>
      <c r="BIV143" s="5"/>
      <c r="BIW143" s="5"/>
      <c r="BIX143" s="5"/>
      <c r="BIY143" s="5"/>
      <c r="BIZ143" s="5"/>
      <c r="BJA143" s="5"/>
      <c r="BJB143" s="5"/>
      <c r="BJC143" s="5"/>
      <c r="BJD143" s="5"/>
      <c r="BJE143" s="5"/>
      <c r="BJF143" s="5"/>
      <c r="BJG143" s="5"/>
      <c r="BJH143" s="5"/>
      <c r="BJI143" s="5"/>
      <c r="BJJ143" s="5"/>
      <c r="BJK143" s="5"/>
      <c r="BJL143" s="5"/>
      <c r="BJM143" s="5"/>
      <c r="BJN143" s="5"/>
      <c r="BJO143" s="5"/>
      <c r="BJP143" s="5"/>
      <c r="BJQ143" s="5"/>
      <c r="BJR143" s="5"/>
      <c r="BJS143" s="5"/>
      <c r="BJT143" s="5"/>
      <c r="BJU143" s="5"/>
      <c r="BJV143" s="5"/>
      <c r="BJW143" s="5"/>
      <c r="BJX143" s="5"/>
      <c r="BJY143" s="5"/>
      <c r="BJZ143" s="5"/>
      <c r="BKA143" s="5"/>
      <c r="BKB143" s="5"/>
      <c r="BKC143" s="5"/>
      <c r="BKD143" s="5"/>
      <c r="BKE143" s="5"/>
      <c r="BKF143" s="5"/>
      <c r="BKG143" s="5"/>
      <c r="BKH143" s="5"/>
      <c r="BKI143" s="5"/>
      <c r="BKJ143" s="5"/>
      <c r="BKK143" s="5"/>
      <c r="BKL143" s="5"/>
      <c r="BKM143" s="5"/>
      <c r="BKN143" s="5"/>
      <c r="BKO143" s="5"/>
      <c r="BKP143" s="5"/>
      <c r="BKQ143" s="5"/>
      <c r="BKR143" s="5"/>
      <c r="BKS143" s="5"/>
      <c r="BKT143" s="5"/>
      <c r="BKU143" s="5"/>
      <c r="BKV143" s="5"/>
      <c r="BKW143" s="5"/>
      <c r="BKX143" s="5"/>
      <c r="BKY143" s="5"/>
      <c r="BKZ143" s="5"/>
      <c r="BLA143" s="5"/>
      <c r="BLB143" s="5"/>
      <c r="BLC143" s="5"/>
      <c r="BLD143" s="5"/>
      <c r="BLE143" s="5"/>
      <c r="BLF143" s="5"/>
      <c r="BLG143" s="5"/>
      <c r="BLH143" s="5"/>
      <c r="BLI143" s="5"/>
      <c r="BLJ143" s="5"/>
      <c r="BLK143" s="5"/>
      <c r="BLL143" s="5"/>
      <c r="BLM143" s="5"/>
      <c r="BLN143" s="5"/>
      <c r="BLO143" s="5"/>
      <c r="BLP143" s="5"/>
      <c r="BLQ143" s="5"/>
      <c r="BLR143" s="5"/>
      <c r="BLS143" s="5"/>
      <c r="BLT143" s="5"/>
      <c r="BLU143" s="5"/>
      <c r="BLV143" s="5"/>
      <c r="BLW143" s="5"/>
      <c r="BLX143" s="5"/>
      <c r="BLY143" s="5"/>
      <c r="BLZ143" s="5"/>
      <c r="BMA143" s="5"/>
      <c r="BMB143" s="5"/>
      <c r="BMC143" s="5"/>
      <c r="BMD143" s="5"/>
      <c r="BME143" s="5"/>
      <c r="BMF143" s="5"/>
      <c r="BMG143" s="5"/>
      <c r="BMH143" s="5"/>
      <c r="BMI143" s="5"/>
      <c r="BMJ143" s="5"/>
      <c r="BMK143" s="5"/>
      <c r="BML143" s="5"/>
      <c r="BMM143" s="5"/>
      <c r="BMN143" s="5"/>
      <c r="BMO143" s="5"/>
      <c r="BMP143" s="5"/>
      <c r="BMQ143" s="5"/>
      <c r="BMR143" s="5"/>
      <c r="BMS143" s="5"/>
      <c r="BMT143" s="5"/>
      <c r="BMU143" s="5"/>
      <c r="BMV143" s="5"/>
      <c r="BMW143" s="5"/>
      <c r="BMX143" s="5"/>
      <c r="BMY143" s="5"/>
      <c r="BMZ143" s="5"/>
      <c r="BNA143" s="5"/>
      <c r="BNB143" s="5"/>
      <c r="BNC143" s="5"/>
      <c r="BND143" s="5"/>
      <c r="BNE143" s="5"/>
      <c r="BNF143" s="5"/>
      <c r="BNG143" s="5"/>
      <c r="BNH143" s="5"/>
      <c r="BNI143" s="5"/>
      <c r="BNJ143" s="5"/>
      <c r="BNK143" s="5"/>
      <c r="BNL143" s="5"/>
      <c r="BNM143" s="5"/>
      <c r="BNN143" s="5"/>
      <c r="BNO143" s="5"/>
      <c r="BNP143" s="5"/>
      <c r="BNQ143" s="5"/>
      <c r="BNR143" s="5"/>
      <c r="BNS143" s="5"/>
      <c r="BNT143" s="5"/>
      <c r="BNU143" s="5"/>
      <c r="BNV143" s="5"/>
      <c r="BNW143" s="5"/>
      <c r="BNX143" s="5"/>
      <c r="BNY143" s="5"/>
      <c r="BNZ143" s="5"/>
      <c r="BOA143" s="5"/>
      <c r="BOB143" s="5"/>
      <c r="BOC143" s="5"/>
      <c r="BOD143" s="5"/>
      <c r="BOE143" s="5"/>
      <c r="BOF143" s="5"/>
      <c r="BOG143" s="5"/>
      <c r="BOH143" s="5"/>
      <c r="BOI143" s="5"/>
      <c r="BOJ143" s="5"/>
      <c r="BOK143" s="5"/>
      <c r="BOL143" s="5"/>
      <c r="BOM143" s="5"/>
      <c r="BON143" s="5"/>
      <c r="BOO143" s="5"/>
      <c r="BOP143" s="5"/>
      <c r="BOQ143" s="5"/>
      <c r="BOR143" s="5"/>
      <c r="BOS143" s="5"/>
      <c r="BOT143" s="5"/>
      <c r="BOU143" s="5"/>
      <c r="BOV143" s="5"/>
      <c r="BOW143" s="5"/>
      <c r="BOX143" s="5"/>
      <c r="BOY143" s="5"/>
      <c r="BOZ143" s="5"/>
      <c r="BPA143" s="5"/>
      <c r="BPB143" s="5"/>
      <c r="BPC143" s="5"/>
      <c r="BPD143" s="5"/>
      <c r="BPE143" s="5"/>
      <c r="BPF143" s="5"/>
      <c r="BPG143" s="5"/>
      <c r="BPH143" s="5"/>
      <c r="BPI143" s="5"/>
      <c r="BPJ143" s="5"/>
      <c r="BPK143" s="5"/>
      <c r="BPL143" s="5"/>
      <c r="BPM143" s="5"/>
      <c r="BPN143" s="5"/>
      <c r="BPO143" s="5"/>
      <c r="BPP143" s="5"/>
      <c r="BPQ143" s="5"/>
      <c r="BPR143" s="5"/>
      <c r="BPS143" s="5"/>
      <c r="BPT143" s="5"/>
      <c r="BPU143" s="5"/>
      <c r="BPV143" s="5"/>
      <c r="BPW143" s="5"/>
      <c r="BPX143" s="5"/>
      <c r="BPY143" s="5"/>
      <c r="BPZ143" s="5"/>
      <c r="BQA143" s="5"/>
      <c r="BQB143" s="5"/>
      <c r="BQC143" s="5"/>
      <c r="BQD143" s="5"/>
      <c r="BQE143" s="5"/>
      <c r="BQF143" s="5"/>
      <c r="BQG143" s="5"/>
      <c r="BQH143" s="5"/>
      <c r="BQI143" s="5"/>
      <c r="BQJ143" s="5"/>
      <c r="BQK143" s="5"/>
      <c r="BQL143" s="5"/>
      <c r="BQM143" s="5"/>
      <c r="BQN143" s="5"/>
      <c r="BQO143" s="5"/>
      <c r="BQP143" s="5"/>
      <c r="BQQ143" s="5"/>
      <c r="BQR143" s="5"/>
      <c r="BQS143" s="5"/>
      <c r="BQT143" s="5"/>
      <c r="BQU143" s="5"/>
      <c r="BQV143" s="5"/>
      <c r="BQW143" s="5"/>
      <c r="BQX143" s="5"/>
      <c r="BQY143" s="5"/>
      <c r="BQZ143" s="5"/>
      <c r="BRA143" s="5"/>
      <c r="BRB143" s="5"/>
      <c r="BRC143" s="5"/>
      <c r="BRD143" s="5"/>
      <c r="BRE143" s="5"/>
      <c r="BRF143" s="5"/>
      <c r="BRG143" s="5"/>
      <c r="BRH143" s="5"/>
      <c r="BRI143" s="5"/>
      <c r="BRJ143" s="5"/>
      <c r="BRK143" s="5"/>
      <c r="BRL143" s="5"/>
      <c r="BRM143" s="5"/>
      <c r="BRN143" s="5"/>
      <c r="BRO143" s="5"/>
      <c r="BRP143" s="5"/>
      <c r="BRQ143" s="5"/>
      <c r="BRR143" s="5"/>
      <c r="BRS143" s="5"/>
      <c r="BRT143" s="5"/>
      <c r="BRU143" s="5"/>
      <c r="BRV143" s="5"/>
      <c r="BRW143" s="5"/>
      <c r="BRX143" s="5"/>
      <c r="BRY143" s="5"/>
      <c r="BRZ143" s="5"/>
      <c r="BSA143" s="5"/>
      <c r="BSB143" s="5"/>
      <c r="BSC143" s="5"/>
      <c r="BSD143" s="5"/>
      <c r="BSE143" s="5"/>
      <c r="BSF143" s="5"/>
      <c r="BSG143" s="5"/>
      <c r="BSH143" s="5"/>
      <c r="BSI143" s="5"/>
      <c r="BSJ143" s="5"/>
      <c r="BSK143" s="5"/>
      <c r="BSL143" s="5"/>
      <c r="BSM143" s="5"/>
      <c r="BSN143" s="5"/>
      <c r="BSO143" s="5"/>
      <c r="BSP143" s="5"/>
      <c r="BSQ143" s="5"/>
      <c r="BSR143" s="5"/>
      <c r="BSS143" s="5"/>
      <c r="BST143" s="5"/>
      <c r="BSU143" s="5"/>
      <c r="BSV143" s="5"/>
      <c r="BSW143" s="5"/>
      <c r="BSX143" s="5"/>
      <c r="BSY143" s="5"/>
      <c r="BSZ143" s="5"/>
      <c r="BTA143" s="5"/>
      <c r="BTB143" s="5"/>
      <c r="BTC143" s="5"/>
      <c r="BTD143" s="5"/>
      <c r="BTE143" s="5"/>
      <c r="BTF143" s="5"/>
      <c r="BTG143" s="5"/>
      <c r="BTH143" s="5"/>
      <c r="BTI143" s="5"/>
      <c r="BTJ143" s="5"/>
      <c r="BTK143" s="5"/>
      <c r="BTL143" s="5"/>
      <c r="BTM143" s="5"/>
      <c r="BTN143" s="5"/>
      <c r="BTO143" s="5"/>
      <c r="BTP143" s="5"/>
      <c r="BTQ143" s="5"/>
      <c r="BTR143" s="5"/>
      <c r="BTS143" s="5"/>
      <c r="BTT143" s="5"/>
      <c r="BTU143" s="5"/>
      <c r="BTV143" s="5"/>
      <c r="BTW143" s="5"/>
      <c r="BTX143" s="5"/>
      <c r="BTY143" s="5"/>
      <c r="BTZ143" s="5"/>
      <c r="BUA143" s="5"/>
      <c r="BUB143" s="5"/>
      <c r="BUC143" s="5"/>
      <c r="BUD143" s="5"/>
      <c r="BUE143" s="5"/>
      <c r="BUF143" s="5"/>
      <c r="BUG143" s="5"/>
      <c r="BUH143" s="5"/>
      <c r="BUI143" s="5"/>
      <c r="BUJ143" s="5"/>
      <c r="BUK143" s="5"/>
      <c r="BUL143" s="5"/>
      <c r="BUM143" s="5"/>
      <c r="BUN143" s="5"/>
      <c r="BUO143" s="5"/>
      <c r="BUP143" s="5"/>
      <c r="BUQ143" s="5"/>
      <c r="BUR143" s="5"/>
      <c r="BUS143" s="5"/>
      <c r="BUT143" s="5"/>
      <c r="BUU143" s="5"/>
      <c r="BUV143" s="5"/>
      <c r="BUW143" s="5"/>
      <c r="BUX143" s="5"/>
      <c r="BUY143" s="5"/>
      <c r="BUZ143" s="5"/>
      <c r="BVA143" s="5"/>
      <c r="BVB143" s="5"/>
      <c r="BVC143" s="5"/>
      <c r="BVD143" s="5"/>
      <c r="BVE143" s="5"/>
      <c r="BVF143" s="5"/>
      <c r="BVG143" s="5"/>
      <c r="BVH143" s="5"/>
      <c r="BVI143" s="5"/>
      <c r="BVJ143" s="5"/>
      <c r="BVK143" s="5"/>
      <c r="BVL143" s="5"/>
      <c r="BVM143" s="5"/>
      <c r="BVN143" s="5"/>
      <c r="BVO143" s="5"/>
      <c r="BVP143" s="5"/>
      <c r="BVQ143" s="5"/>
      <c r="BVR143" s="5"/>
      <c r="BVS143" s="5"/>
      <c r="BVT143" s="5"/>
      <c r="BVU143" s="5"/>
      <c r="BVV143" s="5"/>
      <c r="BVW143" s="5"/>
      <c r="BVX143" s="5"/>
      <c r="BVY143" s="5"/>
      <c r="BVZ143" s="5"/>
      <c r="BWA143" s="5"/>
      <c r="BWB143" s="5"/>
      <c r="BWC143" s="5"/>
      <c r="BWD143" s="5"/>
      <c r="BWE143" s="5"/>
      <c r="BWF143" s="5"/>
      <c r="BWG143" s="5"/>
      <c r="BWH143" s="5"/>
      <c r="BWI143" s="5"/>
      <c r="BWJ143" s="5"/>
      <c r="BWK143" s="5"/>
      <c r="BWL143" s="5"/>
      <c r="BWM143" s="5"/>
      <c r="BWN143" s="5"/>
      <c r="BWO143" s="5"/>
      <c r="BWP143" s="5"/>
      <c r="BWQ143" s="5"/>
      <c r="BWR143" s="5"/>
      <c r="BWS143" s="5"/>
      <c r="BWT143" s="5"/>
      <c r="BWU143" s="5"/>
      <c r="BWV143" s="5"/>
      <c r="BWW143" s="5"/>
      <c r="BWX143" s="5"/>
      <c r="BWY143" s="5"/>
      <c r="BWZ143" s="5"/>
      <c r="BXA143" s="5"/>
      <c r="BXB143" s="5"/>
      <c r="BXC143" s="5"/>
      <c r="BXD143" s="5"/>
      <c r="BXE143" s="5"/>
      <c r="BXF143" s="5"/>
      <c r="BXG143" s="5"/>
      <c r="BXH143" s="5"/>
      <c r="BXI143" s="5"/>
      <c r="BXJ143" s="5"/>
      <c r="BXK143" s="5"/>
      <c r="BXL143" s="5"/>
      <c r="BXM143" s="5"/>
      <c r="BXN143" s="5"/>
      <c r="BXO143" s="5"/>
      <c r="BXP143" s="5"/>
      <c r="BXQ143" s="5"/>
      <c r="BXR143" s="5"/>
      <c r="BXS143" s="5"/>
      <c r="BXT143" s="5"/>
      <c r="BXU143" s="5"/>
      <c r="BXV143" s="5"/>
      <c r="BXW143" s="5"/>
      <c r="BXX143" s="5"/>
      <c r="BXY143" s="5"/>
      <c r="BXZ143" s="5"/>
      <c r="BYA143" s="5"/>
      <c r="BYB143" s="5"/>
      <c r="BYC143" s="5"/>
      <c r="BYD143" s="5"/>
      <c r="BYE143" s="5"/>
      <c r="BYF143" s="5"/>
      <c r="BYG143" s="5"/>
      <c r="BYH143" s="5"/>
      <c r="BYI143" s="5"/>
      <c r="BYJ143" s="5"/>
      <c r="BYK143" s="5"/>
      <c r="BYL143" s="5"/>
      <c r="BYM143" s="5"/>
      <c r="BYN143" s="5"/>
      <c r="BYO143" s="5"/>
      <c r="BYP143" s="5"/>
      <c r="BYQ143" s="5"/>
      <c r="BYR143" s="5"/>
      <c r="BYS143" s="5"/>
      <c r="BYT143" s="5"/>
      <c r="BYU143" s="5"/>
      <c r="BYV143" s="5"/>
      <c r="BYW143" s="5"/>
      <c r="BYX143" s="5"/>
      <c r="BYY143" s="5"/>
      <c r="BYZ143" s="5"/>
      <c r="BZA143" s="5"/>
      <c r="BZB143" s="5"/>
      <c r="BZC143" s="5"/>
      <c r="BZD143" s="5"/>
      <c r="BZE143" s="5"/>
      <c r="BZF143" s="5"/>
      <c r="BZG143" s="5"/>
      <c r="BZH143" s="5"/>
      <c r="BZI143" s="5"/>
      <c r="BZJ143" s="5"/>
      <c r="BZK143" s="5"/>
      <c r="BZL143" s="5"/>
      <c r="BZM143" s="5"/>
      <c r="BZN143" s="5"/>
      <c r="BZO143" s="5"/>
      <c r="BZP143" s="5"/>
      <c r="BZQ143" s="5"/>
      <c r="BZR143" s="5"/>
      <c r="BZS143" s="5"/>
      <c r="BZT143" s="5"/>
      <c r="BZU143" s="5"/>
      <c r="BZV143" s="5"/>
      <c r="BZW143" s="5"/>
      <c r="BZX143" s="5"/>
      <c r="BZY143" s="5"/>
      <c r="BZZ143" s="5"/>
      <c r="CAA143" s="5"/>
      <c r="CAB143" s="5"/>
      <c r="CAC143" s="5"/>
      <c r="CAD143" s="5"/>
      <c r="CAE143" s="5"/>
      <c r="CAF143" s="5"/>
      <c r="CAG143" s="5"/>
      <c r="CAH143" s="5"/>
      <c r="CAI143" s="5"/>
      <c r="CAJ143" s="5"/>
      <c r="CAK143" s="5"/>
      <c r="CAL143" s="5"/>
      <c r="CAM143" s="5"/>
      <c r="CAN143" s="5"/>
      <c r="CAO143" s="5"/>
      <c r="CAP143" s="5"/>
      <c r="CAQ143" s="5"/>
      <c r="CAR143" s="5"/>
      <c r="CAS143" s="5"/>
      <c r="CAT143" s="5"/>
      <c r="CAU143" s="5"/>
      <c r="CAV143" s="5"/>
      <c r="CAW143" s="5"/>
      <c r="CAX143" s="5"/>
      <c r="CAY143" s="5"/>
      <c r="CAZ143" s="5"/>
      <c r="CBA143" s="5"/>
      <c r="CBB143" s="5"/>
      <c r="CBC143" s="5"/>
      <c r="CBD143" s="5"/>
      <c r="CBE143" s="5"/>
      <c r="CBF143" s="5"/>
      <c r="CBG143" s="5"/>
      <c r="CBH143" s="5"/>
      <c r="CBI143" s="5"/>
      <c r="CBJ143" s="5"/>
      <c r="CBK143" s="5"/>
      <c r="CBL143" s="5"/>
      <c r="CBM143" s="5"/>
      <c r="CBN143" s="5"/>
      <c r="CBO143" s="5"/>
      <c r="CBP143" s="5"/>
      <c r="CBQ143" s="5"/>
      <c r="CBR143" s="5"/>
      <c r="CBS143" s="5"/>
      <c r="CBT143" s="5"/>
      <c r="CBU143" s="5"/>
      <c r="CBV143" s="5"/>
      <c r="CBW143" s="5"/>
      <c r="CBX143" s="5"/>
      <c r="CBY143" s="5"/>
      <c r="CBZ143" s="5"/>
      <c r="CCA143" s="5"/>
      <c r="CCB143" s="5"/>
      <c r="CCC143" s="5"/>
      <c r="CCD143" s="5"/>
      <c r="CCE143" s="5"/>
      <c r="CCF143" s="5"/>
      <c r="CCG143" s="5"/>
      <c r="CCH143" s="5"/>
      <c r="CCI143" s="5"/>
      <c r="CCJ143" s="5"/>
      <c r="CCK143" s="5"/>
      <c r="CCL143" s="5"/>
      <c r="CCM143" s="5"/>
      <c r="CCN143" s="5"/>
      <c r="CCO143" s="5"/>
      <c r="CCP143" s="5"/>
      <c r="CCQ143" s="5"/>
      <c r="CCR143" s="5"/>
      <c r="CCS143" s="5"/>
      <c r="CCT143" s="5"/>
      <c r="CCU143" s="5"/>
      <c r="CCV143" s="5"/>
      <c r="CCW143" s="5"/>
      <c r="CCX143" s="5"/>
      <c r="CCY143" s="5"/>
      <c r="CCZ143" s="5"/>
      <c r="CDA143" s="5"/>
      <c r="CDB143" s="5"/>
      <c r="CDC143" s="5"/>
      <c r="CDD143" s="5"/>
      <c r="CDE143" s="5"/>
      <c r="CDF143" s="5"/>
      <c r="CDG143" s="5"/>
      <c r="CDH143" s="5"/>
      <c r="CDI143" s="5"/>
      <c r="CDJ143" s="5"/>
      <c r="CDK143" s="5"/>
      <c r="CDL143" s="5"/>
      <c r="CDM143" s="5"/>
      <c r="CDN143" s="5"/>
      <c r="CDO143" s="5"/>
      <c r="CDP143" s="5"/>
      <c r="CDQ143" s="5"/>
      <c r="CDR143" s="5"/>
      <c r="CDS143" s="5"/>
      <c r="CDT143" s="5"/>
      <c r="CDU143" s="5"/>
      <c r="CDV143" s="5"/>
      <c r="CDW143" s="5"/>
      <c r="CDX143" s="5"/>
      <c r="CDY143" s="5"/>
      <c r="CDZ143" s="5"/>
      <c r="CEA143" s="5"/>
      <c r="CEB143" s="5"/>
      <c r="CEC143" s="5"/>
      <c r="CED143" s="5"/>
      <c r="CEE143" s="5"/>
      <c r="CEF143" s="5"/>
      <c r="CEG143" s="5"/>
      <c r="CEH143" s="5"/>
      <c r="CEI143" s="5"/>
      <c r="CEJ143" s="5"/>
      <c r="CEK143" s="5"/>
      <c r="CEL143" s="5"/>
      <c r="CEM143" s="5"/>
      <c r="CEN143" s="5"/>
      <c r="CEO143" s="5"/>
      <c r="CEP143" s="5"/>
      <c r="CEQ143" s="5"/>
      <c r="CER143" s="5"/>
      <c r="CES143" s="5"/>
      <c r="CET143" s="5"/>
      <c r="CEU143" s="5"/>
      <c r="CEV143" s="5"/>
      <c r="CEW143" s="5"/>
      <c r="CEX143" s="5"/>
      <c r="CEY143" s="5"/>
      <c r="CEZ143" s="5"/>
      <c r="CFA143" s="5"/>
      <c r="CFB143" s="5"/>
      <c r="CFC143" s="5"/>
      <c r="CFD143" s="5"/>
      <c r="CFE143" s="5"/>
      <c r="CFF143" s="5"/>
      <c r="CFG143" s="5"/>
      <c r="CFH143" s="5"/>
      <c r="CFI143" s="5"/>
      <c r="CFJ143" s="5"/>
      <c r="CFK143" s="5"/>
      <c r="CFL143" s="5"/>
      <c r="CFM143" s="5"/>
      <c r="CFN143" s="5"/>
      <c r="CFO143" s="5"/>
      <c r="CFP143" s="5"/>
      <c r="CFQ143" s="5"/>
      <c r="CFR143" s="5"/>
      <c r="CFS143" s="5"/>
      <c r="CFT143" s="5"/>
      <c r="CFU143" s="5"/>
      <c r="CFV143" s="5"/>
      <c r="CFW143" s="5"/>
      <c r="CFX143" s="5"/>
      <c r="CFY143" s="5"/>
      <c r="CFZ143" s="5"/>
      <c r="CGA143" s="5"/>
      <c r="CGB143" s="5"/>
      <c r="CGC143" s="5"/>
      <c r="CGD143" s="5"/>
      <c r="CGE143" s="5"/>
      <c r="CGF143" s="5"/>
      <c r="CGG143" s="5"/>
      <c r="CGH143" s="5"/>
      <c r="CGI143" s="5"/>
      <c r="CGJ143" s="5"/>
      <c r="CGK143" s="5"/>
      <c r="CGL143" s="5"/>
      <c r="CGM143" s="5"/>
      <c r="CGN143" s="5"/>
      <c r="CGO143" s="5"/>
      <c r="CGP143" s="5"/>
      <c r="CGQ143" s="5"/>
      <c r="CGR143" s="5"/>
      <c r="CGS143" s="5"/>
      <c r="CGT143" s="5"/>
      <c r="CGU143" s="5"/>
      <c r="CGV143" s="5"/>
      <c r="CGW143" s="5"/>
      <c r="CGX143" s="5"/>
      <c r="CGY143" s="5"/>
      <c r="CGZ143" s="5"/>
      <c r="CHA143" s="5"/>
      <c r="CHB143" s="5"/>
      <c r="CHC143" s="5"/>
      <c r="CHD143" s="5"/>
      <c r="CHE143" s="5"/>
      <c r="CHF143" s="5"/>
      <c r="CHG143" s="5"/>
      <c r="CHH143" s="5"/>
      <c r="CHI143" s="5"/>
      <c r="CHJ143" s="5"/>
      <c r="CHK143" s="5"/>
      <c r="CHL143" s="5"/>
      <c r="CHM143" s="5"/>
      <c r="CHN143" s="5"/>
      <c r="CHO143" s="5"/>
      <c r="CHP143" s="5"/>
      <c r="CHQ143" s="5"/>
      <c r="CHR143" s="5"/>
      <c r="CHS143" s="5"/>
      <c r="CHT143" s="5"/>
      <c r="CHU143" s="5"/>
      <c r="CHV143" s="5"/>
      <c r="CHW143" s="5"/>
      <c r="CHX143" s="5"/>
      <c r="CHY143" s="5"/>
      <c r="CHZ143" s="5"/>
      <c r="CIA143" s="5"/>
      <c r="CIB143" s="5"/>
      <c r="CIC143" s="5"/>
      <c r="CID143" s="5"/>
      <c r="CIE143" s="5"/>
      <c r="CIF143" s="5"/>
      <c r="CIG143" s="5"/>
      <c r="CIH143" s="5"/>
      <c r="CII143" s="5"/>
      <c r="CIJ143" s="5"/>
      <c r="CIK143" s="5"/>
      <c r="CIL143" s="5"/>
      <c r="CIM143" s="5"/>
      <c r="CIN143" s="5"/>
      <c r="CIO143" s="5"/>
      <c r="CIP143" s="5"/>
      <c r="CIQ143" s="5"/>
      <c r="CIR143" s="5"/>
      <c r="CIS143" s="5"/>
      <c r="CIT143" s="5"/>
      <c r="CIU143" s="5"/>
      <c r="CIV143" s="5"/>
      <c r="CIW143" s="5"/>
      <c r="CIX143" s="5"/>
      <c r="CIY143" s="5"/>
      <c r="CIZ143" s="5"/>
      <c r="CJA143" s="5"/>
      <c r="CJB143" s="5"/>
      <c r="CJC143" s="5"/>
      <c r="CJD143" s="5"/>
      <c r="CJE143" s="5"/>
      <c r="CJF143" s="5"/>
      <c r="CJG143" s="5"/>
      <c r="CJH143" s="5"/>
      <c r="CJI143" s="5"/>
      <c r="CJJ143" s="5"/>
      <c r="CJK143" s="5"/>
      <c r="CJL143" s="5"/>
      <c r="CJM143" s="5"/>
      <c r="CJN143" s="5"/>
      <c r="CJO143" s="5"/>
      <c r="CJP143" s="5"/>
      <c r="CJQ143" s="5"/>
      <c r="CJR143" s="5"/>
      <c r="CJS143" s="5"/>
      <c r="CJT143" s="5"/>
      <c r="CJU143" s="5"/>
      <c r="CJV143" s="5"/>
      <c r="CJW143" s="5"/>
      <c r="CJX143" s="5"/>
      <c r="CJY143" s="5"/>
      <c r="CJZ143" s="5"/>
      <c r="CKA143" s="5"/>
      <c r="CKB143" s="5"/>
      <c r="CKC143" s="5"/>
      <c r="CKD143" s="5"/>
      <c r="CKE143" s="5"/>
      <c r="CKF143" s="5"/>
      <c r="CKG143" s="5"/>
      <c r="CKH143" s="5"/>
      <c r="CKI143" s="5"/>
      <c r="CKJ143" s="5"/>
      <c r="CKK143" s="5"/>
      <c r="CKL143" s="5"/>
      <c r="CKM143" s="5"/>
      <c r="CKN143" s="5"/>
      <c r="CKO143" s="5"/>
      <c r="CKP143" s="5"/>
      <c r="CKQ143" s="5"/>
      <c r="CKR143" s="5"/>
      <c r="CKS143" s="5"/>
      <c r="CKT143" s="5"/>
      <c r="CKU143" s="5"/>
      <c r="CKV143" s="5"/>
      <c r="CKW143" s="5"/>
      <c r="CKX143" s="5"/>
      <c r="CKY143" s="5"/>
      <c r="CKZ143" s="5"/>
      <c r="CLA143" s="5"/>
      <c r="CLB143" s="5"/>
      <c r="CLC143" s="5"/>
      <c r="CLD143" s="5"/>
      <c r="CLE143" s="5"/>
      <c r="CLF143" s="5"/>
      <c r="CLG143" s="5"/>
      <c r="CLH143" s="5"/>
      <c r="CLI143" s="5"/>
      <c r="CLJ143" s="5"/>
      <c r="CLK143" s="5"/>
      <c r="CLL143" s="5"/>
      <c r="CLM143" s="5"/>
      <c r="CLN143" s="5"/>
      <c r="CLO143" s="5"/>
      <c r="CLP143" s="5"/>
      <c r="CLQ143" s="5"/>
      <c r="CLR143" s="5"/>
      <c r="CLS143" s="5"/>
      <c r="CLT143" s="5"/>
      <c r="CLU143" s="5"/>
      <c r="CLV143" s="5"/>
      <c r="CLW143" s="5"/>
      <c r="CLX143" s="5"/>
      <c r="CLY143" s="5"/>
      <c r="CLZ143" s="5"/>
      <c r="CMA143" s="5"/>
      <c r="CMB143" s="5"/>
      <c r="CMC143" s="5"/>
      <c r="CMD143" s="5"/>
      <c r="CME143" s="5"/>
      <c r="CMF143" s="5"/>
      <c r="CMG143" s="5"/>
      <c r="CMH143" s="5"/>
      <c r="CMI143" s="5"/>
      <c r="CMJ143" s="5"/>
      <c r="CMK143" s="5"/>
      <c r="CML143" s="5"/>
      <c r="CMM143" s="5"/>
      <c r="CMN143" s="5"/>
      <c r="CMO143" s="5"/>
      <c r="CMP143" s="5"/>
      <c r="CMQ143" s="5"/>
      <c r="CMR143" s="5"/>
      <c r="CMS143" s="5"/>
      <c r="CMT143" s="5"/>
      <c r="CMU143" s="5"/>
      <c r="CMV143" s="5"/>
      <c r="CMW143" s="5"/>
      <c r="CMX143" s="5"/>
      <c r="CMY143" s="5"/>
      <c r="CMZ143" s="5"/>
      <c r="CNA143" s="5"/>
      <c r="CNB143" s="5"/>
      <c r="CNC143" s="5"/>
      <c r="CND143" s="5"/>
      <c r="CNE143" s="5"/>
      <c r="CNF143" s="5"/>
      <c r="CNG143" s="5"/>
      <c r="CNH143" s="5"/>
      <c r="CNI143" s="5"/>
      <c r="CNJ143" s="5"/>
      <c r="CNK143" s="5"/>
      <c r="CNL143" s="5"/>
      <c r="CNM143" s="5"/>
      <c r="CNN143" s="5"/>
      <c r="CNO143" s="5"/>
      <c r="CNP143" s="5"/>
      <c r="CNQ143" s="5"/>
      <c r="CNR143" s="5"/>
      <c r="CNS143" s="5"/>
      <c r="CNT143" s="5"/>
      <c r="CNU143" s="5"/>
      <c r="CNV143" s="5"/>
      <c r="CNW143" s="5"/>
      <c r="CNX143" s="5"/>
      <c r="CNY143" s="5"/>
      <c r="CNZ143" s="5"/>
      <c r="COA143" s="5"/>
      <c r="COB143" s="5"/>
      <c r="COC143" s="5"/>
      <c r="COD143" s="5"/>
      <c r="COE143" s="5"/>
      <c r="COF143" s="5"/>
      <c r="COG143" s="5"/>
      <c r="COH143" s="5"/>
      <c r="COI143" s="5"/>
      <c r="COJ143" s="5"/>
      <c r="COK143" s="5"/>
      <c r="COL143" s="5"/>
      <c r="COM143" s="5"/>
      <c r="CON143" s="5"/>
      <c r="COO143" s="5"/>
      <c r="COP143" s="5"/>
      <c r="COQ143" s="5"/>
      <c r="COR143" s="5"/>
      <c r="COS143" s="5"/>
      <c r="COT143" s="5"/>
      <c r="COU143" s="5"/>
      <c r="COV143" s="5"/>
      <c r="COW143" s="5"/>
      <c r="COX143" s="5"/>
      <c r="COY143" s="5"/>
      <c r="COZ143" s="5"/>
      <c r="CPA143" s="5"/>
      <c r="CPB143" s="5"/>
      <c r="CPC143" s="5"/>
      <c r="CPD143" s="5"/>
      <c r="CPE143" s="5"/>
      <c r="CPF143" s="5"/>
      <c r="CPG143" s="5"/>
      <c r="CPH143" s="5"/>
      <c r="CPI143" s="5"/>
      <c r="CPJ143" s="5"/>
      <c r="CPK143" s="5"/>
      <c r="CPL143" s="5"/>
      <c r="CPM143" s="5"/>
      <c r="CPN143" s="5"/>
      <c r="CPO143" s="5"/>
      <c r="CPP143" s="5"/>
      <c r="CPQ143" s="5"/>
      <c r="CPR143" s="5"/>
      <c r="CPS143" s="5"/>
      <c r="CPT143" s="5"/>
      <c r="CPU143" s="5"/>
      <c r="CPV143" s="5"/>
      <c r="CPW143" s="5"/>
      <c r="CPX143" s="5"/>
      <c r="CPY143" s="5"/>
      <c r="CPZ143" s="5"/>
      <c r="CQA143" s="5"/>
      <c r="CQB143" s="5"/>
      <c r="CQC143" s="5"/>
      <c r="CQD143" s="5"/>
      <c r="CQE143" s="5"/>
      <c r="CQF143" s="5"/>
      <c r="CQG143" s="5"/>
      <c r="CQH143" s="5"/>
      <c r="CQI143" s="5"/>
      <c r="CQJ143" s="5"/>
      <c r="CQK143" s="5"/>
      <c r="CQL143" s="5"/>
      <c r="CQM143" s="5"/>
      <c r="CQN143" s="5"/>
      <c r="CQO143" s="5"/>
      <c r="CQP143" s="5"/>
      <c r="CQQ143" s="5"/>
      <c r="CQR143" s="5"/>
      <c r="CQS143" s="5"/>
      <c r="CQT143" s="5"/>
      <c r="CQU143" s="5"/>
      <c r="CQV143" s="5"/>
      <c r="CQW143" s="5"/>
      <c r="CQX143" s="5"/>
      <c r="CQY143" s="5"/>
      <c r="CQZ143" s="5"/>
      <c r="CRA143" s="5"/>
      <c r="CRB143" s="5"/>
      <c r="CRC143" s="5"/>
      <c r="CRD143" s="5"/>
      <c r="CRE143" s="5"/>
      <c r="CRF143" s="5"/>
      <c r="CRG143" s="5"/>
      <c r="CRH143" s="5"/>
      <c r="CRI143" s="5"/>
      <c r="CRJ143" s="5"/>
      <c r="CRK143" s="5"/>
      <c r="CRL143" s="5"/>
      <c r="CRM143" s="5"/>
      <c r="CRN143" s="5"/>
      <c r="CRO143" s="5"/>
      <c r="CRP143" s="5"/>
      <c r="CRQ143" s="5"/>
      <c r="CRR143" s="5"/>
      <c r="CRS143" s="5"/>
      <c r="CRT143" s="5"/>
      <c r="CRU143" s="5"/>
      <c r="CRV143" s="5"/>
      <c r="CRW143" s="5"/>
      <c r="CRX143" s="5"/>
      <c r="CRY143" s="5"/>
      <c r="CRZ143" s="5"/>
      <c r="CSA143" s="5"/>
      <c r="CSB143" s="5"/>
      <c r="CSC143" s="5"/>
      <c r="CSD143" s="5"/>
      <c r="CSE143" s="5"/>
      <c r="CSF143" s="5"/>
      <c r="CSG143" s="5"/>
      <c r="CSH143" s="5"/>
      <c r="CSI143" s="5"/>
      <c r="CSJ143" s="5"/>
      <c r="CSK143" s="5"/>
      <c r="CSL143" s="5"/>
      <c r="CSM143" s="5"/>
      <c r="CSN143" s="5"/>
      <c r="CSO143" s="5"/>
      <c r="CSP143" s="5"/>
      <c r="CSQ143" s="5"/>
      <c r="CSR143" s="5"/>
      <c r="CSS143" s="5"/>
      <c r="CST143" s="5"/>
      <c r="CSU143" s="5"/>
      <c r="CSV143" s="5"/>
      <c r="CSW143" s="5"/>
      <c r="CSX143" s="5"/>
      <c r="CSY143" s="5"/>
      <c r="CSZ143" s="5"/>
      <c r="CTA143" s="5"/>
      <c r="CTB143" s="5"/>
      <c r="CTC143" s="5"/>
      <c r="CTD143" s="5"/>
      <c r="CTE143" s="5"/>
      <c r="CTF143" s="5"/>
      <c r="CTG143" s="5"/>
      <c r="CTH143" s="5"/>
      <c r="CTI143" s="5"/>
      <c r="CTJ143" s="5"/>
      <c r="CTK143" s="5"/>
      <c r="CTL143" s="5"/>
      <c r="CTM143" s="5"/>
      <c r="CTN143" s="5"/>
      <c r="CTO143" s="5"/>
      <c r="CTP143" s="5"/>
      <c r="CTQ143" s="5"/>
      <c r="CTR143" s="5"/>
      <c r="CTS143" s="5"/>
      <c r="CTT143" s="5"/>
      <c r="CTU143" s="5"/>
      <c r="CTV143" s="5"/>
      <c r="CTW143" s="5"/>
      <c r="CTX143" s="5"/>
      <c r="CTY143" s="5"/>
      <c r="CTZ143" s="5"/>
      <c r="CUA143" s="5"/>
      <c r="CUB143" s="5"/>
      <c r="CUC143" s="5"/>
      <c r="CUD143" s="5"/>
      <c r="CUE143" s="5"/>
      <c r="CUF143" s="5"/>
      <c r="CUG143" s="5"/>
      <c r="CUH143" s="5"/>
      <c r="CUI143" s="5"/>
      <c r="CUJ143" s="5"/>
      <c r="CUK143" s="5"/>
      <c r="CUL143" s="5"/>
      <c r="CUM143" s="5"/>
      <c r="CUN143" s="5"/>
      <c r="CUO143" s="5"/>
      <c r="CUP143" s="5"/>
      <c r="CUQ143" s="5"/>
      <c r="CUR143" s="5"/>
      <c r="CUS143" s="5"/>
      <c r="CUT143" s="5"/>
      <c r="CUU143" s="5"/>
      <c r="CUV143" s="5"/>
      <c r="CUW143" s="5"/>
      <c r="CUX143" s="5"/>
      <c r="CUY143" s="5"/>
      <c r="CUZ143" s="5"/>
      <c r="CVA143" s="5"/>
      <c r="CVB143" s="5"/>
      <c r="CVC143" s="5"/>
      <c r="CVD143" s="5"/>
      <c r="CVE143" s="5"/>
      <c r="CVF143" s="5"/>
      <c r="CVG143" s="5"/>
      <c r="CVH143" s="5"/>
      <c r="CVI143" s="5"/>
      <c r="CVJ143" s="5"/>
      <c r="CVK143" s="5"/>
      <c r="CVL143" s="5"/>
      <c r="CVM143" s="5"/>
      <c r="CVN143" s="5"/>
      <c r="CVO143" s="5"/>
      <c r="CVP143" s="5"/>
      <c r="CVQ143" s="5"/>
      <c r="CVR143" s="5"/>
      <c r="CVS143" s="5"/>
      <c r="CVT143" s="5"/>
      <c r="CVU143" s="5"/>
      <c r="CVV143" s="5"/>
      <c r="CVW143" s="5"/>
      <c r="CVX143" s="5"/>
      <c r="CVY143" s="5"/>
      <c r="CVZ143" s="5"/>
      <c r="CWA143" s="5"/>
      <c r="CWB143" s="5"/>
      <c r="CWC143" s="5"/>
      <c r="CWD143" s="5"/>
      <c r="CWE143" s="5"/>
      <c r="CWF143" s="5"/>
      <c r="CWG143" s="5"/>
      <c r="CWH143" s="5"/>
      <c r="CWI143" s="5"/>
      <c r="CWJ143" s="5"/>
      <c r="CWK143" s="5"/>
      <c r="CWL143" s="5"/>
      <c r="CWM143" s="5"/>
      <c r="CWN143" s="5"/>
      <c r="CWO143" s="5"/>
      <c r="CWP143" s="5"/>
      <c r="CWQ143" s="5"/>
      <c r="CWR143" s="5"/>
      <c r="CWS143" s="5"/>
      <c r="CWT143" s="5"/>
      <c r="CWU143" s="5"/>
      <c r="CWV143" s="5"/>
      <c r="CWW143" s="5"/>
      <c r="CWX143" s="5"/>
      <c r="CWY143" s="5"/>
      <c r="CWZ143" s="5"/>
      <c r="CXA143" s="5"/>
      <c r="CXB143" s="5"/>
      <c r="CXC143" s="5"/>
      <c r="CXD143" s="5"/>
      <c r="CXE143" s="5"/>
      <c r="CXF143" s="5"/>
      <c r="CXG143" s="5"/>
      <c r="CXH143" s="5"/>
      <c r="CXI143" s="5"/>
      <c r="CXJ143" s="5"/>
      <c r="CXK143" s="5"/>
      <c r="CXL143" s="5"/>
      <c r="CXM143" s="5"/>
      <c r="CXN143" s="5"/>
      <c r="CXO143" s="5"/>
      <c r="CXP143" s="5"/>
      <c r="CXQ143" s="5"/>
      <c r="CXR143" s="5"/>
      <c r="CXS143" s="5"/>
      <c r="CXT143" s="5"/>
      <c r="CXU143" s="5"/>
      <c r="CXV143" s="5"/>
      <c r="CXW143" s="5"/>
      <c r="CXX143" s="5"/>
      <c r="CXY143" s="5"/>
      <c r="CXZ143" s="5"/>
      <c r="CYA143" s="5"/>
      <c r="CYB143" s="5"/>
      <c r="CYC143" s="5"/>
      <c r="CYD143" s="5"/>
      <c r="CYE143" s="5"/>
      <c r="CYF143" s="5"/>
      <c r="CYG143" s="5"/>
      <c r="CYH143" s="5"/>
      <c r="CYI143" s="5"/>
      <c r="CYJ143" s="5"/>
      <c r="CYK143" s="5"/>
      <c r="CYL143" s="5"/>
      <c r="CYM143" s="5"/>
      <c r="CYN143" s="5"/>
      <c r="CYO143" s="5"/>
      <c r="CYP143" s="5"/>
      <c r="CYQ143" s="5"/>
      <c r="CYR143" s="5"/>
      <c r="CYS143" s="5"/>
      <c r="CYT143" s="5"/>
      <c r="CYU143" s="5"/>
      <c r="CYV143" s="5"/>
      <c r="CYW143" s="5"/>
      <c r="CYX143" s="5"/>
      <c r="CYY143" s="5"/>
      <c r="CYZ143" s="5"/>
      <c r="CZA143" s="5"/>
      <c r="CZB143" s="5"/>
      <c r="CZC143" s="5"/>
      <c r="CZD143" s="5"/>
      <c r="CZE143" s="5"/>
      <c r="CZF143" s="5"/>
      <c r="CZG143" s="5"/>
      <c r="CZH143" s="5"/>
      <c r="CZI143" s="5"/>
      <c r="CZJ143" s="5"/>
      <c r="CZK143" s="5"/>
      <c r="CZL143" s="5"/>
      <c r="CZM143" s="5"/>
      <c r="CZN143" s="5"/>
      <c r="CZO143" s="5"/>
      <c r="CZP143" s="5"/>
      <c r="CZQ143" s="5"/>
      <c r="CZR143" s="5"/>
      <c r="CZS143" s="5"/>
      <c r="CZT143" s="5"/>
      <c r="CZU143" s="5"/>
      <c r="CZV143" s="5"/>
      <c r="CZW143" s="5"/>
      <c r="CZX143" s="5"/>
      <c r="CZY143" s="5"/>
      <c r="CZZ143" s="5"/>
      <c r="DAA143" s="5"/>
      <c r="DAB143" s="5"/>
      <c r="DAC143" s="5"/>
      <c r="DAD143" s="5"/>
      <c r="DAE143" s="5"/>
      <c r="DAF143" s="5"/>
      <c r="DAG143" s="5"/>
      <c r="DAH143" s="5"/>
      <c r="DAI143" s="5"/>
      <c r="DAJ143" s="5"/>
      <c r="DAK143" s="5"/>
      <c r="DAL143" s="5"/>
      <c r="DAM143" s="5"/>
      <c r="DAN143" s="5"/>
      <c r="DAO143" s="5"/>
      <c r="DAP143" s="5"/>
      <c r="DAQ143" s="5"/>
      <c r="DAR143" s="5"/>
      <c r="DAS143" s="5"/>
      <c r="DAT143" s="5"/>
      <c r="DAU143" s="5"/>
      <c r="DAV143" s="5"/>
      <c r="DAW143" s="5"/>
      <c r="DAX143" s="5"/>
      <c r="DAY143" s="5"/>
      <c r="DAZ143" s="5"/>
      <c r="DBA143" s="5"/>
      <c r="DBB143" s="5"/>
      <c r="DBC143" s="5"/>
      <c r="DBD143" s="5"/>
      <c r="DBE143" s="5"/>
      <c r="DBF143" s="5"/>
      <c r="DBG143" s="5"/>
      <c r="DBH143" s="5"/>
      <c r="DBI143" s="5"/>
      <c r="DBJ143" s="5"/>
      <c r="DBK143" s="5"/>
      <c r="DBL143" s="5"/>
      <c r="DBM143" s="5"/>
      <c r="DBN143" s="5"/>
      <c r="DBO143" s="5"/>
      <c r="DBP143" s="5"/>
      <c r="DBQ143" s="5"/>
      <c r="DBR143" s="5"/>
      <c r="DBS143" s="5"/>
      <c r="DBT143" s="5"/>
      <c r="DBU143" s="5"/>
      <c r="DBV143" s="5"/>
      <c r="DBW143" s="5"/>
      <c r="DBX143" s="5"/>
      <c r="DBY143" s="5"/>
      <c r="DBZ143" s="5"/>
      <c r="DCA143" s="5"/>
      <c r="DCB143" s="5"/>
      <c r="DCC143" s="5"/>
      <c r="DCD143" s="5"/>
      <c r="DCE143" s="5"/>
      <c r="DCF143" s="5"/>
      <c r="DCG143" s="5"/>
      <c r="DCH143" s="5"/>
      <c r="DCI143" s="5"/>
      <c r="DCJ143" s="5"/>
      <c r="DCK143" s="5"/>
      <c r="DCL143" s="5"/>
      <c r="DCM143" s="5"/>
      <c r="DCN143" s="5"/>
      <c r="DCO143" s="5"/>
      <c r="DCP143" s="5"/>
      <c r="DCQ143" s="5"/>
      <c r="DCR143" s="5"/>
      <c r="DCS143" s="5"/>
      <c r="DCT143" s="5"/>
      <c r="DCU143" s="5"/>
      <c r="DCV143" s="5"/>
      <c r="DCW143" s="5"/>
      <c r="DCX143" s="5"/>
      <c r="DCY143" s="5"/>
      <c r="DCZ143" s="5"/>
      <c r="DDA143" s="5"/>
      <c r="DDB143" s="5"/>
      <c r="DDC143" s="5"/>
      <c r="DDD143" s="5"/>
      <c r="DDE143" s="5"/>
      <c r="DDF143" s="5"/>
      <c r="DDG143" s="5"/>
      <c r="DDH143" s="5"/>
      <c r="DDI143" s="5"/>
      <c r="DDJ143" s="5"/>
      <c r="DDK143" s="5"/>
      <c r="DDL143" s="5"/>
      <c r="DDM143" s="5"/>
      <c r="DDN143" s="5"/>
      <c r="DDO143" s="5"/>
      <c r="DDP143" s="5"/>
      <c r="DDQ143" s="5"/>
      <c r="DDR143" s="5"/>
      <c r="DDS143" s="5"/>
      <c r="DDT143" s="5"/>
      <c r="DDU143" s="5"/>
      <c r="DDV143" s="5"/>
      <c r="DDW143" s="5"/>
      <c r="DDX143" s="5"/>
      <c r="DDY143" s="5"/>
      <c r="DDZ143" s="5"/>
      <c r="DEA143" s="5"/>
      <c r="DEB143" s="5"/>
      <c r="DEC143" s="5"/>
      <c r="DED143" s="5"/>
      <c r="DEE143" s="5"/>
      <c r="DEF143" s="5"/>
      <c r="DEG143" s="5"/>
      <c r="DEH143" s="5"/>
      <c r="DEI143" s="5"/>
      <c r="DEJ143" s="5"/>
      <c r="DEK143" s="5"/>
      <c r="DEL143" s="5"/>
      <c r="DEM143" s="5"/>
      <c r="DEN143" s="5"/>
      <c r="DEO143" s="5"/>
      <c r="DEP143" s="5"/>
      <c r="DEQ143" s="5"/>
      <c r="DER143" s="5"/>
      <c r="DES143" s="5"/>
      <c r="DET143" s="5"/>
      <c r="DEU143" s="5"/>
      <c r="DEV143" s="5"/>
      <c r="DEW143" s="5"/>
      <c r="DEX143" s="5"/>
      <c r="DEY143" s="5"/>
      <c r="DEZ143" s="5"/>
      <c r="DFA143" s="5"/>
      <c r="DFB143" s="5"/>
      <c r="DFC143" s="5"/>
      <c r="DFD143" s="5"/>
      <c r="DFE143" s="5"/>
      <c r="DFF143" s="5"/>
      <c r="DFG143" s="5"/>
      <c r="DFH143" s="5"/>
      <c r="DFI143" s="5"/>
      <c r="DFJ143" s="5"/>
      <c r="DFK143" s="5"/>
      <c r="DFL143" s="5"/>
      <c r="DFM143" s="5"/>
      <c r="DFN143" s="5"/>
      <c r="DFO143" s="5"/>
      <c r="DFP143" s="5"/>
      <c r="DFQ143" s="5"/>
      <c r="DFR143" s="5"/>
      <c r="DFS143" s="5"/>
      <c r="DFT143" s="5"/>
      <c r="DFU143" s="5"/>
      <c r="DFV143" s="5"/>
      <c r="DFW143" s="5"/>
      <c r="DFX143" s="5"/>
      <c r="DFY143" s="5"/>
      <c r="DFZ143" s="5"/>
      <c r="DGA143" s="5"/>
      <c r="DGB143" s="5"/>
      <c r="DGC143" s="5"/>
      <c r="DGD143" s="5"/>
      <c r="DGE143" s="5"/>
      <c r="DGF143" s="5"/>
      <c r="DGG143" s="5"/>
      <c r="DGH143" s="5"/>
      <c r="DGI143" s="5"/>
      <c r="DGJ143" s="5"/>
      <c r="DGK143" s="5"/>
      <c r="DGL143" s="5"/>
      <c r="DGM143" s="5"/>
      <c r="DGN143" s="5"/>
      <c r="DGO143" s="5"/>
      <c r="DGP143" s="5"/>
      <c r="DGQ143" s="5"/>
      <c r="DGR143" s="5"/>
      <c r="DGS143" s="5"/>
      <c r="DGT143" s="5"/>
      <c r="DGU143" s="5"/>
      <c r="DGV143" s="5"/>
      <c r="DGW143" s="5"/>
      <c r="DGX143" s="5"/>
      <c r="DGY143" s="5"/>
      <c r="DGZ143" s="5"/>
      <c r="DHA143" s="5"/>
      <c r="DHB143" s="5"/>
      <c r="DHC143" s="5"/>
      <c r="DHD143" s="5"/>
      <c r="DHE143" s="5"/>
      <c r="DHF143" s="5"/>
      <c r="DHG143" s="5"/>
      <c r="DHH143" s="5"/>
      <c r="DHI143" s="5"/>
      <c r="DHJ143" s="5"/>
      <c r="DHK143" s="5"/>
      <c r="DHL143" s="5"/>
      <c r="DHM143" s="5"/>
      <c r="DHN143" s="5"/>
      <c r="DHO143" s="5"/>
      <c r="DHP143" s="5"/>
      <c r="DHQ143" s="5"/>
      <c r="DHR143" s="5"/>
      <c r="DHS143" s="5"/>
      <c r="DHT143" s="5"/>
      <c r="DHU143" s="5"/>
      <c r="DHV143" s="5"/>
      <c r="DHW143" s="5"/>
      <c r="DHX143" s="5"/>
      <c r="DHY143" s="5"/>
      <c r="DHZ143" s="5"/>
      <c r="DIA143" s="5"/>
      <c r="DIB143" s="5"/>
      <c r="DIC143" s="5"/>
      <c r="DID143" s="5"/>
      <c r="DIE143" s="5"/>
      <c r="DIF143" s="5"/>
      <c r="DIG143" s="5"/>
      <c r="DIH143" s="5"/>
      <c r="DII143" s="5"/>
      <c r="DIJ143" s="5"/>
      <c r="DIK143" s="5"/>
      <c r="DIL143" s="5"/>
      <c r="DIM143" s="5"/>
      <c r="DIN143" s="5"/>
      <c r="DIO143" s="5"/>
      <c r="DIP143" s="5"/>
      <c r="DIQ143" s="5"/>
      <c r="DIR143" s="5"/>
      <c r="DIS143" s="5"/>
      <c r="DIT143" s="5"/>
      <c r="DIU143" s="5"/>
      <c r="DIV143" s="5"/>
      <c r="DIW143" s="5"/>
      <c r="DIX143" s="5"/>
      <c r="DIY143" s="5"/>
      <c r="DIZ143" s="5"/>
      <c r="DJA143" s="5"/>
      <c r="DJB143" s="5"/>
      <c r="DJC143" s="5"/>
      <c r="DJD143" s="5"/>
      <c r="DJE143" s="5"/>
      <c r="DJF143" s="5"/>
      <c r="DJG143" s="5"/>
      <c r="DJH143" s="5"/>
      <c r="DJI143" s="5"/>
      <c r="DJJ143" s="5"/>
      <c r="DJK143" s="5"/>
      <c r="DJL143" s="5"/>
      <c r="DJM143" s="5"/>
      <c r="DJN143" s="5"/>
      <c r="DJO143" s="5"/>
      <c r="DJP143" s="5"/>
      <c r="DJQ143" s="5"/>
      <c r="DJR143" s="5"/>
      <c r="DJS143" s="5"/>
      <c r="DJT143" s="5"/>
      <c r="DJU143" s="5"/>
      <c r="DJV143" s="5"/>
      <c r="DJW143" s="5"/>
      <c r="DJX143" s="5"/>
      <c r="DJY143" s="5"/>
      <c r="DJZ143" s="5"/>
      <c r="DKA143" s="5"/>
      <c r="DKB143" s="5"/>
      <c r="DKC143" s="5"/>
      <c r="DKD143" s="5"/>
      <c r="DKE143" s="5"/>
      <c r="DKF143" s="5"/>
      <c r="DKG143" s="5"/>
      <c r="DKH143" s="5"/>
      <c r="DKI143" s="5"/>
      <c r="DKJ143" s="5"/>
      <c r="DKK143" s="5"/>
      <c r="DKL143" s="5"/>
      <c r="DKM143" s="5"/>
      <c r="DKN143" s="5"/>
      <c r="DKO143" s="5"/>
      <c r="DKP143" s="5"/>
      <c r="DKQ143" s="5"/>
      <c r="DKR143" s="5"/>
      <c r="DKS143" s="5"/>
      <c r="DKT143" s="5"/>
      <c r="DKU143" s="5"/>
      <c r="DKV143" s="5"/>
      <c r="DKW143" s="5"/>
      <c r="DKX143" s="5"/>
      <c r="DKY143" s="5"/>
      <c r="DKZ143" s="5"/>
      <c r="DLA143" s="5"/>
      <c r="DLB143" s="5"/>
      <c r="DLC143" s="5"/>
      <c r="DLD143" s="5"/>
      <c r="DLE143" s="5"/>
      <c r="DLF143" s="5"/>
      <c r="DLG143" s="5"/>
      <c r="DLH143" s="5"/>
      <c r="DLI143" s="5"/>
      <c r="DLJ143" s="5"/>
      <c r="DLK143" s="5"/>
      <c r="DLL143" s="5"/>
      <c r="DLM143" s="5"/>
      <c r="DLN143" s="5"/>
      <c r="DLO143" s="5"/>
      <c r="DLP143" s="5"/>
      <c r="DLQ143" s="5"/>
      <c r="DLR143" s="5"/>
      <c r="DLS143" s="5"/>
      <c r="DLT143" s="5"/>
      <c r="DLU143" s="5"/>
      <c r="DLV143" s="5"/>
      <c r="DLW143" s="5"/>
      <c r="DLX143" s="5"/>
      <c r="DLY143" s="5"/>
      <c r="DLZ143" s="5"/>
      <c r="DMA143" s="5"/>
      <c r="DMB143" s="5"/>
      <c r="DMC143" s="5"/>
      <c r="DMD143" s="5"/>
      <c r="DME143" s="5"/>
      <c r="DMF143" s="5"/>
      <c r="DMG143" s="5"/>
      <c r="DMH143" s="5"/>
      <c r="DMI143" s="5"/>
      <c r="DMJ143" s="5"/>
      <c r="DMK143" s="5"/>
      <c r="DML143" s="5"/>
      <c r="DMM143" s="5"/>
      <c r="DMN143" s="5"/>
      <c r="DMO143" s="5"/>
      <c r="DMP143" s="5"/>
      <c r="DMQ143" s="5"/>
      <c r="DMR143" s="5"/>
      <c r="DMS143" s="5"/>
      <c r="DMT143" s="5"/>
      <c r="DMU143" s="5"/>
      <c r="DMV143" s="5"/>
      <c r="DMW143" s="5"/>
      <c r="DMX143" s="5"/>
      <c r="DMY143" s="5"/>
      <c r="DMZ143" s="5"/>
      <c r="DNA143" s="5"/>
      <c r="DNB143" s="5"/>
      <c r="DNC143" s="5"/>
      <c r="DND143" s="5"/>
      <c r="DNE143" s="5"/>
      <c r="DNF143" s="5"/>
      <c r="DNG143" s="5"/>
      <c r="DNH143" s="5"/>
      <c r="DNI143" s="5"/>
      <c r="DNJ143" s="5"/>
      <c r="DNK143" s="5"/>
      <c r="DNL143" s="5"/>
      <c r="DNM143" s="5"/>
      <c r="DNN143" s="5"/>
      <c r="DNO143" s="5"/>
      <c r="DNP143" s="5"/>
      <c r="DNQ143" s="5"/>
      <c r="DNR143" s="5"/>
      <c r="DNS143" s="5"/>
      <c r="DNT143" s="5"/>
      <c r="DNU143" s="5"/>
      <c r="DNV143" s="5"/>
      <c r="DNW143" s="5"/>
      <c r="DNX143" s="5"/>
      <c r="DNY143" s="5"/>
      <c r="DNZ143" s="5"/>
      <c r="DOA143" s="5"/>
      <c r="DOB143" s="5"/>
      <c r="DOC143" s="5"/>
      <c r="DOD143" s="5"/>
      <c r="DOE143" s="5"/>
      <c r="DOF143" s="5"/>
      <c r="DOG143" s="5"/>
      <c r="DOH143" s="5"/>
      <c r="DOI143" s="5"/>
      <c r="DOJ143" s="5"/>
      <c r="DOK143" s="5"/>
      <c r="DOL143" s="5"/>
      <c r="DOM143" s="5"/>
      <c r="DON143" s="5"/>
      <c r="DOO143" s="5"/>
      <c r="DOP143" s="5"/>
      <c r="DOQ143" s="5"/>
      <c r="DOR143" s="5"/>
      <c r="DOS143" s="5"/>
      <c r="DOT143" s="5"/>
      <c r="DOU143" s="5"/>
      <c r="DOV143" s="5"/>
      <c r="DOW143" s="5"/>
      <c r="DOX143" s="5"/>
      <c r="DOY143" s="5"/>
      <c r="DOZ143" s="5"/>
      <c r="DPA143" s="5"/>
      <c r="DPB143" s="5"/>
      <c r="DPC143" s="5"/>
      <c r="DPD143" s="5"/>
      <c r="DPE143" s="5"/>
      <c r="DPF143" s="5"/>
      <c r="DPG143" s="5"/>
      <c r="DPH143" s="5"/>
      <c r="DPI143" s="5"/>
      <c r="DPJ143" s="5"/>
      <c r="DPK143" s="5"/>
      <c r="DPL143" s="5"/>
      <c r="DPM143" s="5"/>
      <c r="DPN143" s="5"/>
      <c r="DPO143" s="5"/>
      <c r="DPP143" s="5"/>
      <c r="DPQ143" s="5"/>
      <c r="DPR143" s="5"/>
      <c r="DPS143" s="5"/>
      <c r="DPT143" s="5"/>
      <c r="DPU143" s="5"/>
      <c r="DPV143" s="5"/>
      <c r="DPW143" s="5"/>
      <c r="DPX143" s="5"/>
      <c r="DPY143" s="5"/>
      <c r="DPZ143" s="5"/>
      <c r="DQA143" s="5"/>
      <c r="DQB143" s="5"/>
      <c r="DQC143" s="5"/>
      <c r="DQD143" s="5"/>
      <c r="DQE143" s="5"/>
      <c r="DQF143" s="5"/>
      <c r="DQG143" s="5"/>
      <c r="DQH143" s="5"/>
      <c r="DQI143" s="5"/>
      <c r="DQJ143" s="5"/>
      <c r="DQK143" s="5"/>
      <c r="DQL143" s="5"/>
      <c r="DQM143" s="5"/>
      <c r="DQN143" s="5"/>
      <c r="DQO143" s="5"/>
      <c r="DQP143" s="5"/>
      <c r="DQQ143" s="5"/>
      <c r="DQR143" s="5"/>
      <c r="DQS143" s="5"/>
      <c r="DQT143" s="5"/>
      <c r="DQU143" s="5"/>
      <c r="DQV143" s="5"/>
      <c r="DQW143" s="5"/>
      <c r="DQX143" s="5"/>
      <c r="DQY143" s="5"/>
      <c r="DQZ143" s="5"/>
      <c r="DRA143" s="5"/>
      <c r="DRB143" s="5"/>
      <c r="DRC143" s="5"/>
      <c r="DRD143" s="5"/>
      <c r="DRE143" s="5"/>
      <c r="DRF143" s="5"/>
      <c r="DRG143" s="5"/>
      <c r="DRH143" s="5"/>
      <c r="DRI143" s="5"/>
      <c r="DRJ143" s="5"/>
      <c r="DRK143" s="5"/>
      <c r="DRL143" s="5"/>
      <c r="DRM143" s="5"/>
      <c r="DRN143" s="5"/>
      <c r="DRO143" s="5"/>
      <c r="DRP143" s="5"/>
      <c r="DRQ143" s="5"/>
      <c r="DRR143" s="5"/>
      <c r="DRS143" s="5"/>
      <c r="DRT143" s="5"/>
      <c r="DRU143" s="5"/>
      <c r="DRV143" s="5"/>
      <c r="DRW143" s="5"/>
      <c r="DRX143" s="5"/>
      <c r="DRY143" s="5"/>
      <c r="DRZ143" s="5"/>
      <c r="DSA143" s="5"/>
      <c r="DSB143" s="5"/>
      <c r="DSC143" s="5"/>
      <c r="DSD143" s="5"/>
      <c r="DSE143" s="5"/>
      <c r="DSF143" s="5"/>
      <c r="DSG143" s="5"/>
      <c r="DSH143" s="5"/>
      <c r="DSI143" s="5"/>
      <c r="DSJ143" s="5"/>
      <c r="DSK143" s="5"/>
      <c r="DSL143" s="5"/>
      <c r="DSM143" s="5"/>
      <c r="DSN143" s="5"/>
      <c r="DSO143" s="5"/>
      <c r="DSP143" s="5"/>
      <c r="DSQ143" s="5"/>
      <c r="DSR143" s="5"/>
      <c r="DSS143" s="5"/>
      <c r="DST143" s="5"/>
      <c r="DSU143" s="5"/>
      <c r="DSV143" s="5"/>
      <c r="DSW143" s="5"/>
      <c r="DSX143" s="5"/>
      <c r="DSY143" s="5"/>
      <c r="DSZ143" s="5"/>
      <c r="DTA143" s="5"/>
      <c r="DTB143" s="5"/>
      <c r="DTC143" s="5"/>
      <c r="DTD143" s="5"/>
      <c r="DTE143" s="5"/>
      <c r="DTF143" s="5"/>
      <c r="DTG143" s="5"/>
      <c r="DTH143" s="5"/>
      <c r="DTI143" s="5"/>
      <c r="DTJ143" s="5"/>
      <c r="DTK143" s="5"/>
      <c r="DTL143" s="5"/>
      <c r="DTM143" s="5"/>
      <c r="DTN143" s="5"/>
      <c r="DTO143" s="5"/>
      <c r="DTP143" s="5"/>
      <c r="DTQ143" s="5"/>
      <c r="DTR143" s="5"/>
      <c r="DTS143" s="5"/>
      <c r="DTT143" s="5"/>
      <c r="DTU143" s="5"/>
      <c r="DTV143" s="5"/>
      <c r="DTW143" s="5"/>
      <c r="DTX143" s="5"/>
      <c r="DTY143" s="5"/>
      <c r="DTZ143" s="5"/>
      <c r="DUA143" s="5"/>
      <c r="DUB143" s="5"/>
      <c r="DUC143" s="5"/>
      <c r="DUD143" s="5"/>
      <c r="DUE143" s="5"/>
      <c r="DUF143" s="5"/>
      <c r="DUG143" s="5"/>
      <c r="DUH143" s="5"/>
      <c r="DUI143" s="5"/>
      <c r="DUJ143" s="5"/>
      <c r="DUK143" s="5"/>
      <c r="DUL143" s="5"/>
      <c r="DUM143" s="5"/>
      <c r="DUN143" s="5"/>
      <c r="DUO143" s="5"/>
      <c r="DUP143" s="5"/>
      <c r="DUQ143" s="5"/>
      <c r="DUR143" s="5"/>
      <c r="DUS143" s="5"/>
      <c r="DUT143" s="5"/>
      <c r="DUU143" s="5"/>
      <c r="DUV143" s="5"/>
      <c r="DUW143" s="5"/>
      <c r="DUX143" s="5"/>
      <c r="DUY143" s="5"/>
      <c r="DUZ143" s="5"/>
      <c r="DVA143" s="5"/>
      <c r="DVB143" s="5"/>
      <c r="DVC143" s="5"/>
      <c r="DVD143" s="5"/>
      <c r="DVE143" s="5"/>
      <c r="DVF143" s="5"/>
      <c r="DVG143" s="5"/>
      <c r="DVH143" s="5"/>
      <c r="DVI143" s="5"/>
      <c r="DVJ143" s="5"/>
      <c r="DVK143" s="5"/>
      <c r="DVL143" s="5"/>
      <c r="DVM143" s="5"/>
      <c r="DVN143" s="5"/>
      <c r="DVO143" s="5"/>
      <c r="DVP143" s="5"/>
      <c r="DVQ143" s="5"/>
      <c r="DVR143" s="5"/>
      <c r="DVS143" s="5"/>
      <c r="DVT143" s="5"/>
      <c r="DVU143" s="5"/>
      <c r="DVV143" s="5"/>
      <c r="DVW143" s="5"/>
      <c r="DVX143" s="5"/>
      <c r="DVY143" s="5"/>
      <c r="DVZ143" s="5"/>
      <c r="DWA143" s="5"/>
      <c r="DWB143" s="5"/>
      <c r="DWC143" s="5"/>
      <c r="DWD143" s="5"/>
      <c r="DWE143" s="5"/>
      <c r="DWF143" s="5"/>
      <c r="DWG143" s="5"/>
      <c r="DWH143" s="5"/>
      <c r="DWI143" s="5"/>
      <c r="DWJ143" s="5"/>
      <c r="DWK143" s="5"/>
      <c r="DWL143" s="5"/>
      <c r="DWM143" s="5"/>
      <c r="DWN143" s="5"/>
      <c r="DWO143" s="5"/>
      <c r="DWP143" s="5"/>
      <c r="DWQ143" s="5"/>
      <c r="DWR143" s="5"/>
      <c r="DWS143" s="5"/>
      <c r="DWT143" s="5"/>
      <c r="DWU143" s="5"/>
      <c r="DWV143" s="5"/>
      <c r="DWW143" s="5"/>
      <c r="DWX143" s="5"/>
      <c r="DWY143" s="5"/>
      <c r="DWZ143" s="5"/>
      <c r="DXA143" s="5"/>
      <c r="DXB143" s="5"/>
      <c r="DXC143" s="5"/>
      <c r="DXD143" s="5"/>
      <c r="DXE143" s="5"/>
      <c r="DXF143" s="5"/>
      <c r="DXG143" s="5"/>
      <c r="DXH143" s="5"/>
      <c r="DXI143" s="5"/>
      <c r="DXJ143" s="5"/>
      <c r="DXK143" s="5"/>
      <c r="DXL143" s="5"/>
      <c r="DXM143" s="5"/>
      <c r="DXN143" s="5"/>
      <c r="DXO143" s="5"/>
      <c r="DXP143" s="5"/>
      <c r="DXQ143" s="5"/>
      <c r="DXR143" s="5"/>
      <c r="DXS143" s="5"/>
      <c r="DXT143" s="5"/>
      <c r="DXU143" s="5"/>
      <c r="DXV143" s="5"/>
      <c r="DXW143" s="5"/>
      <c r="DXX143" s="5"/>
      <c r="DXY143" s="5"/>
      <c r="DXZ143" s="5"/>
      <c r="DYA143" s="5"/>
      <c r="DYB143" s="5"/>
      <c r="DYC143" s="5"/>
      <c r="DYD143" s="5"/>
      <c r="DYE143" s="5"/>
      <c r="DYF143" s="5"/>
      <c r="DYG143" s="5"/>
      <c r="DYH143" s="5"/>
      <c r="DYI143" s="5"/>
      <c r="DYJ143" s="5"/>
      <c r="DYK143" s="5"/>
      <c r="DYL143" s="5"/>
      <c r="DYM143" s="5"/>
      <c r="DYN143" s="5"/>
      <c r="DYO143" s="5"/>
      <c r="DYP143" s="5"/>
      <c r="DYQ143" s="5"/>
      <c r="DYR143" s="5"/>
      <c r="DYS143" s="5"/>
      <c r="DYT143" s="5"/>
      <c r="DYU143" s="5"/>
      <c r="DYV143" s="5"/>
      <c r="DYW143" s="5"/>
      <c r="DYX143" s="5"/>
      <c r="DYY143" s="5"/>
      <c r="DYZ143" s="5"/>
      <c r="DZA143" s="5"/>
      <c r="DZB143" s="5"/>
      <c r="DZC143" s="5"/>
      <c r="DZD143" s="5"/>
      <c r="DZE143" s="5"/>
      <c r="DZF143" s="5"/>
      <c r="DZG143" s="5"/>
      <c r="DZH143" s="5"/>
      <c r="DZI143" s="5"/>
      <c r="DZJ143" s="5"/>
      <c r="DZK143" s="5"/>
      <c r="DZL143" s="5"/>
      <c r="DZM143" s="5"/>
      <c r="DZN143" s="5"/>
      <c r="DZO143" s="5"/>
      <c r="DZP143" s="5"/>
      <c r="DZQ143" s="5"/>
      <c r="DZR143" s="5"/>
      <c r="DZS143" s="5"/>
      <c r="DZT143" s="5"/>
      <c r="DZU143" s="5"/>
      <c r="DZV143" s="5"/>
      <c r="DZW143" s="5"/>
      <c r="DZX143" s="5"/>
      <c r="DZY143" s="5"/>
      <c r="DZZ143" s="5"/>
      <c r="EAA143" s="5"/>
      <c r="EAB143" s="5"/>
      <c r="EAC143" s="5"/>
      <c r="EAD143" s="5"/>
      <c r="EAE143" s="5"/>
      <c r="EAF143" s="5"/>
      <c r="EAG143" s="5"/>
      <c r="EAH143" s="5"/>
      <c r="EAI143" s="5"/>
      <c r="EAJ143" s="5"/>
      <c r="EAK143" s="5"/>
      <c r="EAL143" s="5"/>
      <c r="EAM143" s="5"/>
      <c r="EAN143" s="5"/>
      <c r="EAO143" s="5"/>
      <c r="EAP143" s="5"/>
      <c r="EAQ143" s="5"/>
      <c r="EAR143" s="5"/>
      <c r="EAS143" s="5"/>
      <c r="EAT143" s="5"/>
      <c r="EAU143" s="5"/>
      <c r="EAV143" s="5"/>
      <c r="EAW143" s="5"/>
      <c r="EAX143" s="5"/>
      <c r="EAY143" s="5"/>
      <c r="EAZ143" s="5"/>
      <c r="EBA143" s="5"/>
      <c r="EBB143" s="5"/>
      <c r="EBC143" s="5"/>
      <c r="EBD143" s="5"/>
      <c r="EBE143" s="5"/>
      <c r="EBF143" s="5"/>
      <c r="EBG143" s="5"/>
      <c r="EBH143" s="5"/>
      <c r="EBI143" s="5"/>
      <c r="EBJ143" s="5"/>
      <c r="EBK143" s="5"/>
      <c r="EBL143" s="5"/>
      <c r="EBM143" s="5"/>
      <c r="EBN143" s="5"/>
      <c r="EBO143" s="5"/>
      <c r="EBP143" s="5"/>
      <c r="EBQ143" s="5"/>
      <c r="EBR143" s="5"/>
      <c r="EBS143" s="5"/>
      <c r="EBT143" s="5"/>
      <c r="EBU143" s="5"/>
      <c r="EBV143" s="5"/>
      <c r="EBW143" s="5"/>
      <c r="EBX143" s="5"/>
      <c r="EBY143" s="5"/>
      <c r="EBZ143" s="5"/>
      <c r="ECA143" s="5"/>
      <c r="ECB143" s="5"/>
      <c r="ECC143" s="5"/>
      <c r="ECD143" s="5"/>
      <c r="ECE143" s="5"/>
      <c r="ECF143" s="5"/>
      <c r="ECG143" s="5"/>
      <c r="ECH143" s="5"/>
      <c r="ECI143" s="5"/>
      <c r="ECJ143" s="5"/>
      <c r="ECK143" s="5"/>
      <c r="ECL143" s="5"/>
      <c r="ECM143" s="5"/>
      <c r="ECN143" s="5"/>
      <c r="ECO143" s="5"/>
      <c r="ECP143" s="5"/>
      <c r="ECQ143" s="5"/>
      <c r="ECR143" s="5"/>
      <c r="ECS143" s="5"/>
      <c r="ECT143" s="5"/>
      <c r="ECU143" s="5"/>
      <c r="ECV143" s="5"/>
      <c r="ECW143" s="5"/>
      <c r="ECX143" s="5"/>
      <c r="ECY143" s="5"/>
      <c r="ECZ143" s="5"/>
      <c r="EDA143" s="5"/>
      <c r="EDB143" s="5"/>
      <c r="EDC143" s="5"/>
      <c r="EDD143" s="5"/>
      <c r="EDE143" s="5"/>
      <c r="EDF143" s="5"/>
      <c r="EDG143" s="5"/>
      <c r="EDH143" s="5"/>
      <c r="EDI143" s="5"/>
      <c r="EDJ143" s="5"/>
      <c r="EDK143" s="5"/>
      <c r="EDL143" s="5"/>
      <c r="EDM143" s="5"/>
      <c r="EDN143" s="5"/>
      <c r="EDO143" s="5"/>
      <c r="EDP143" s="5"/>
      <c r="EDQ143" s="5"/>
      <c r="EDR143" s="5"/>
      <c r="EDS143" s="5"/>
      <c r="EDT143" s="5"/>
      <c r="EDU143" s="5"/>
      <c r="EDV143" s="5"/>
      <c r="EDW143" s="5"/>
      <c r="EDX143" s="5"/>
      <c r="EDY143" s="5"/>
      <c r="EDZ143" s="5"/>
      <c r="EEA143" s="5"/>
      <c r="EEB143" s="5"/>
      <c r="EEC143" s="5"/>
      <c r="EED143" s="5"/>
      <c r="EEE143" s="5"/>
      <c r="EEF143" s="5"/>
      <c r="EEG143" s="5"/>
      <c r="EEH143" s="5"/>
      <c r="EEI143" s="5"/>
      <c r="EEJ143" s="5"/>
      <c r="EEK143" s="5"/>
      <c r="EEL143" s="5"/>
      <c r="EEM143" s="5"/>
      <c r="EEN143" s="5"/>
      <c r="EEO143" s="5"/>
      <c r="EEP143" s="5"/>
      <c r="EEQ143" s="5"/>
      <c r="EER143" s="5"/>
      <c r="EES143" s="5"/>
      <c r="EET143" s="5"/>
      <c r="EEU143" s="5"/>
      <c r="EEV143" s="5"/>
      <c r="EEW143" s="5"/>
      <c r="EEX143" s="5"/>
      <c r="EEY143" s="5"/>
      <c r="EEZ143" s="5"/>
      <c r="EFA143" s="5"/>
      <c r="EFB143" s="5"/>
      <c r="EFC143" s="5"/>
      <c r="EFD143" s="5"/>
      <c r="EFE143" s="5"/>
      <c r="EFF143" s="5"/>
      <c r="EFG143" s="5"/>
      <c r="EFH143" s="5"/>
      <c r="EFI143" s="5"/>
      <c r="EFJ143" s="5"/>
      <c r="EFK143" s="5"/>
      <c r="EFL143" s="5"/>
      <c r="EFM143" s="5"/>
      <c r="EFN143" s="5"/>
      <c r="EFO143" s="5"/>
      <c r="EFP143" s="5"/>
      <c r="EFQ143" s="5"/>
      <c r="EFR143" s="5"/>
      <c r="EFS143" s="5"/>
      <c r="EFT143" s="5"/>
      <c r="EFU143" s="5"/>
      <c r="EFV143" s="5"/>
      <c r="EFW143" s="5"/>
      <c r="EFX143" s="5"/>
      <c r="EFY143" s="5"/>
      <c r="EFZ143" s="5"/>
      <c r="EGA143" s="5"/>
      <c r="EGB143" s="5"/>
      <c r="EGC143" s="5"/>
      <c r="EGD143" s="5"/>
      <c r="EGE143" s="5"/>
      <c r="EGF143" s="5"/>
      <c r="EGG143" s="5"/>
      <c r="EGH143" s="5"/>
      <c r="EGI143" s="5"/>
      <c r="EGJ143" s="5"/>
      <c r="EGK143" s="5"/>
      <c r="EGL143" s="5"/>
      <c r="EGM143" s="5"/>
      <c r="EGN143" s="5"/>
      <c r="EGO143" s="5"/>
      <c r="EGP143" s="5"/>
      <c r="EGQ143" s="5"/>
      <c r="EGR143" s="5"/>
      <c r="EGS143" s="5"/>
      <c r="EGT143" s="5"/>
      <c r="EGU143" s="5"/>
      <c r="EGV143" s="5"/>
      <c r="EGW143" s="5"/>
      <c r="EGX143" s="5"/>
      <c r="EGY143" s="5"/>
      <c r="EGZ143" s="5"/>
      <c r="EHA143" s="5"/>
      <c r="EHB143" s="5"/>
      <c r="EHC143" s="5"/>
      <c r="EHD143" s="5"/>
      <c r="EHE143" s="5"/>
      <c r="EHF143" s="5"/>
      <c r="EHG143" s="5"/>
      <c r="EHH143" s="5"/>
      <c r="EHI143" s="5"/>
      <c r="EHJ143" s="5"/>
      <c r="EHK143" s="5"/>
      <c r="EHL143" s="5"/>
      <c r="EHM143" s="5"/>
      <c r="EHN143" s="5"/>
      <c r="EHO143" s="5"/>
      <c r="EHP143" s="5"/>
      <c r="EHQ143" s="5"/>
      <c r="EHR143" s="5"/>
      <c r="EHS143" s="5"/>
      <c r="EHT143" s="5"/>
      <c r="EHU143" s="5"/>
      <c r="EHV143" s="5"/>
      <c r="EHW143" s="5"/>
      <c r="EHX143" s="5"/>
      <c r="EHY143" s="5"/>
      <c r="EHZ143" s="5"/>
      <c r="EIA143" s="5"/>
      <c r="EIB143" s="5"/>
      <c r="EIC143" s="5"/>
      <c r="EID143" s="5"/>
      <c r="EIE143" s="5"/>
      <c r="EIF143" s="5"/>
      <c r="EIG143" s="5"/>
      <c r="EIH143" s="5"/>
      <c r="EII143" s="5"/>
      <c r="EIJ143" s="5"/>
      <c r="EIK143" s="5"/>
      <c r="EIL143" s="5"/>
      <c r="EIM143" s="5"/>
      <c r="EIN143" s="5"/>
      <c r="EIO143" s="5"/>
      <c r="EIP143" s="5"/>
      <c r="EIQ143" s="5"/>
      <c r="EIR143" s="5"/>
      <c r="EIS143" s="5"/>
      <c r="EIT143" s="5"/>
      <c r="EIU143" s="5"/>
      <c r="EIV143" s="5"/>
      <c r="EIW143" s="5"/>
      <c r="EIX143" s="5"/>
      <c r="EIY143" s="5"/>
      <c r="EIZ143" s="5"/>
      <c r="EJA143" s="5"/>
      <c r="EJB143" s="5"/>
      <c r="EJC143" s="5"/>
      <c r="EJD143" s="5"/>
      <c r="EJE143" s="5"/>
      <c r="EJF143" s="5"/>
      <c r="EJG143" s="5"/>
      <c r="EJH143" s="5"/>
      <c r="EJI143" s="5"/>
      <c r="EJJ143" s="5"/>
      <c r="EJK143" s="5"/>
      <c r="EJL143" s="5"/>
      <c r="EJM143" s="5"/>
      <c r="EJN143" s="5"/>
      <c r="EJO143" s="5"/>
      <c r="EJP143" s="5"/>
      <c r="EJQ143" s="5"/>
      <c r="EJR143" s="5"/>
      <c r="EJS143" s="5"/>
      <c r="EJT143" s="5"/>
      <c r="EJU143" s="5"/>
      <c r="EJV143" s="5"/>
      <c r="EJW143" s="5"/>
      <c r="EJX143" s="5"/>
      <c r="EJY143" s="5"/>
      <c r="EJZ143" s="5"/>
      <c r="EKA143" s="5"/>
      <c r="EKB143" s="5"/>
      <c r="EKC143" s="5"/>
      <c r="EKD143" s="5"/>
      <c r="EKE143" s="5"/>
      <c r="EKF143" s="5"/>
      <c r="EKG143" s="5"/>
      <c r="EKH143" s="5"/>
      <c r="EKI143" s="5"/>
      <c r="EKJ143" s="5"/>
      <c r="EKK143" s="5"/>
      <c r="EKL143" s="5"/>
      <c r="EKM143" s="5"/>
      <c r="EKN143" s="5"/>
      <c r="EKO143" s="5"/>
      <c r="EKP143" s="5"/>
      <c r="EKQ143" s="5"/>
      <c r="EKR143" s="5"/>
      <c r="EKS143" s="5"/>
      <c r="EKT143" s="5"/>
      <c r="EKU143" s="5"/>
      <c r="EKV143" s="5"/>
      <c r="EKW143" s="5"/>
      <c r="EKX143" s="5"/>
      <c r="EKY143" s="5"/>
      <c r="EKZ143" s="5"/>
      <c r="ELA143" s="5"/>
      <c r="ELB143" s="5"/>
      <c r="ELC143" s="5"/>
      <c r="ELD143" s="5"/>
      <c r="ELE143" s="5"/>
      <c r="ELF143" s="5"/>
      <c r="ELG143" s="5"/>
      <c r="ELH143" s="5"/>
      <c r="ELI143" s="5"/>
      <c r="ELJ143" s="5"/>
      <c r="ELK143" s="5"/>
      <c r="ELL143" s="5"/>
      <c r="ELM143" s="5"/>
      <c r="ELN143" s="5"/>
      <c r="ELO143" s="5"/>
      <c r="ELP143" s="5"/>
      <c r="ELQ143" s="5"/>
      <c r="ELR143" s="5"/>
      <c r="ELS143" s="5"/>
      <c r="ELT143" s="5"/>
      <c r="ELU143" s="5"/>
      <c r="ELV143" s="5"/>
      <c r="ELW143" s="5"/>
      <c r="ELX143" s="5"/>
      <c r="ELY143" s="5"/>
      <c r="ELZ143" s="5"/>
      <c r="EMA143" s="5"/>
      <c r="EMB143" s="5"/>
      <c r="EMC143" s="5"/>
      <c r="EMD143" s="5"/>
      <c r="EME143" s="5"/>
      <c r="EMF143" s="5"/>
      <c r="EMG143" s="5"/>
      <c r="EMH143" s="5"/>
      <c r="EMI143" s="5"/>
      <c r="EMJ143" s="5"/>
      <c r="EMK143" s="5"/>
      <c r="EML143" s="5"/>
      <c r="EMM143" s="5"/>
      <c r="EMN143" s="5"/>
      <c r="EMO143" s="5"/>
      <c r="EMP143" s="5"/>
      <c r="EMQ143" s="5"/>
      <c r="EMR143" s="5"/>
      <c r="EMS143" s="5"/>
      <c r="EMT143" s="5"/>
      <c r="EMU143" s="5"/>
      <c r="EMV143" s="5"/>
      <c r="EMW143" s="5"/>
      <c r="EMX143" s="5"/>
      <c r="EMY143" s="5"/>
      <c r="EMZ143" s="5"/>
      <c r="ENA143" s="5"/>
      <c r="ENB143" s="5"/>
      <c r="ENC143" s="5"/>
      <c r="END143" s="5"/>
      <c r="ENE143" s="5"/>
      <c r="ENF143" s="5"/>
      <c r="ENG143" s="5"/>
      <c r="ENH143" s="5"/>
      <c r="ENI143" s="5"/>
      <c r="ENJ143" s="5"/>
      <c r="ENK143" s="5"/>
      <c r="ENL143" s="5"/>
      <c r="ENM143" s="5"/>
      <c r="ENN143" s="5"/>
      <c r="ENO143" s="5"/>
      <c r="ENP143" s="5"/>
      <c r="ENQ143" s="5"/>
      <c r="ENR143" s="5"/>
      <c r="ENS143" s="5"/>
      <c r="ENT143" s="5"/>
      <c r="ENU143" s="5"/>
      <c r="ENV143" s="5"/>
      <c r="ENW143" s="5"/>
      <c r="ENX143" s="5"/>
      <c r="ENY143" s="5"/>
      <c r="ENZ143" s="5"/>
      <c r="EOA143" s="5"/>
      <c r="EOB143" s="5"/>
      <c r="EOC143" s="5"/>
      <c r="EOD143" s="5"/>
      <c r="EOE143" s="5"/>
      <c r="EOF143" s="5"/>
      <c r="EOG143" s="5"/>
      <c r="EOH143" s="5"/>
      <c r="EOI143" s="5"/>
      <c r="EOJ143" s="5"/>
      <c r="EOK143" s="5"/>
      <c r="EOL143" s="5"/>
      <c r="EOM143" s="5"/>
      <c r="EON143" s="5"/>
      <c r="EOO143" s="5"/>
      <c r="EOP143" s="5"/>
      <c r="EOQ143" s="5"/>
      <c r="EOR143" s="5"/>
      <c r="EOS143" s="5"/>
      <c r="EOT143" s="5"/>
      <c r="EOU143" s="5"/>
      <c r="EOV143" s="5"/>
      <c r="EOW143" s="5"/>
      <c r="EOX143" s="5"/>
      <c r="EOY143" s="5"/>
      <c r="EOZ143" s="5"/>
      <c r="EPA143" s="5"/>
      <c r="EPB143" s="5"/>
      <c r="EPC143" s="5"/>
      <c r="EPD143" s="5"/>
      <c r="EPE143" s="5"/>
      <c r="EPF143" s="5"/>
      <c r="EPG143" s="5"/>
      <c r="EPH143" s="5"/>
      <c r="EPI143" s="5"/>
      <c r="EPJ143" s="5"/>
      <c r="EPK143" s="5"/>
      <c r="EPL143" s="5"/>
      <c r="EPM143" s="5"/>
      <c r="EPN143" s="5"/>
      <c r="EPO143" s="5"/>
      <c r="EPP143" s="5"/>
      <c r="EPQ143" s="5"/>
      <c r="EPR143" s="5"/>
      <c r="EPS143" s="5"/>
      <c r="EPT143" s="5"/>
      <c r="EPU143" s="5"/>
      <c r="EPV143" s="5"/>
      <c r="EPW143" s="5"/>
      <c r="EPX143" s="5"/>
      <c r="EPY143" s="5"/>
      <c r="EPZ143" s="5"/>
      <c r="EQA143" s="5"/>
      <c r="EQB143" s="5"/>
      <c r="EQC143" s="5"/>
      <c r="EQD143" s="5"/>
      <c r="EQE143" s="5"/>
      <c r="EQF143" s="5"/>
      <c r="EQG143" s="5"/>
      <c r="EQH143" s="5"/>
      <c r="EQI143" s="5"/>
      <c r="EQJ143" s="5"/>
      <c r="EQK143" s="5"/>
      <c r="EQL143" s="5"/>
      <c r="EQM143" s="5"/>
      <c r="EQN143" s="5"/>
      <c r="EQO143" s="5"/>
      <c r="EQP143" s="5"/>
      <c r="EQQ143" s="5"/>
      <c r="EQR143" s="5"/>
      <c r="EQS143" s="5"/>
      <c r="EQT143" s="5"/>
      <c r="EQU143" s="5"/>
      <c r="EQV143" s="5"/>
      <c r="EQW143" s="5"/>
      <c r="EQX143" s="5"/>
      <c r="EQY143" s="5"/>
      <c r="EQZ143" s="5"/>
      <c r="ERA143" s="5"/>
      <c r="ERB143" s="5"/>
      <c r="ERC143" s="5"/>
      <c r="ERD143" s="5"/>
      <c r="ERE143" s="5"/>
      <c r="ERF143" s="5"/>
      <c r="ERG143" s="5"/>
      <c r="ERH143" s="5"/>
      <c r="ERI143" s="5"/>
      <c r="ERJ143" s="5"/>
      <c r="ERK143" s="5"/>
      <c r="ERL143" s="5"/>
      <c r="ERM143" s="5"/>
      <c r="ERN143" s="5"/>
      <c r="ERO143" s="5"/>
      <c r="ERP143" s="5"/>
      <c r="ERQ143" s="5"/>
      <c r="ERR143" s="5"/>
      <c r="ERS143" s="5"/>
      <c r="ERT143" s="5"/>
      <c r="ERU143" s="5"/>
      <c r="ERV143" s="5"/>
      <c r="ERW143" s="5"/>
      <c r="ERX143" s="5"/>
      <c r="ERY143" s="5"/>
      <c r="ERZ143" s="5"/>
      <c r="ESA143" s="5"/>
      <c r="ESB143" s="5"/>
      <c r="ESC143" s="5"/>
      <c r="ESD143" s="5"/>
      <c r="ESE143" s="5"/>
      <c r="ESF143" s="5"/>
      <c r="ESG143" s="5"/>
      <c r="ESH143" s="5"/>
      <c r="ESI143" s="5"/>
      <c r="ESJ143" s="5"/>
      <c r="ESK143" s="5"/>
      <c r="ESL143" s="5"/>
      <c r="ESM143" s="5"/>
      <c r="ESN143" s="5"/>
      <c r="ESO143" s="5"/>
      <c r="ESP143" s="5"/>
      <c r="ESQ143" s="5"/>
      <c r="ESR143" s="5"/>
      <c r="ESS143" s="5"/>
      <c r="EST143" s="5"/>
      <c r="ESU143" s="5"/>
      <c r="ESV143" s="5"/>
      <c r="ESW143" s="5"/>
      <c r="ESX143" s="5"/>
      <c r="ESY143" s="5"/>
      <c r="ESZ143" s="5"/>
      <c r="ETA143" s="5"/>
      <c r="ETB143" s="5"/>
      <c r="ETC143" s="5"/>
      <c r="ETD143" s="5"/>
      <c r="ETE143" s="5"/>
      <c r="ETF143" s="5"/>
      <c r="ETG143" s="5"/>
      <c r="ETH143" s="5"/>
      <c r="ETI143" s="5"/>
      <c r="ETJ143" s="5"/>
      <c r="ETK143" s="5"/>
      <c r="ETL143" s="5"/>
      <c r="ETM143" s="5"/>
      <c r="ETN143" s="5"/>
      <c r="ETO143" s="5"/>
      <c r="ETP143" s="5"/>
      <c r="ETQ143" s="5"/>
      <c r="ETR143" s="5"/>
      <c r="ETS143" s="5"/>
      <c r="ETT143" s="5"/>
      <c r="ETU143" s="5"/>
      <c r="ETV143" s="5"/>
      <c r="ETW143" s="5"/>
      <c r="ETX143" s="5"/>
      <c r="ETY143" s="5"/>
      <c r="ETZ143" s="5"/>
      <c r="EUA143" s="5"/>
      <c r="EUB143" s="5"/>
      <c r="EUC143" s="5"/>
      <c r="EUD143" s="5"/>
      <c r="EUE143" s="5"/>
      <c r="EUF143" s="5"/>
      <c r="EUG143" s="5"/>
      <c r="EUH143" s="5"/>
      <c r="EUI143" s="5"/>
      <c r="EUJ143" s="5"/>
      <c r="EUK143" s="5"/>
      <c r="EUL143" s="5"/>
      <c r="EUM143" s="5"/>
      <c r="EUN143" s="5"/>
      <c r="EUO143" s="5"/>
      <c r="EUP143" s="5"/>
      <c r="EUQ143" s="5"/>
      <c r="EUR143" s="5"/>
      <c r="EUS143" s="5"/>
      <c r="EUT143" s="5"/>
      <c r="EUU143" s="5"/>
      <c r="EUV143" s="5"/>
      <c r="EUW143" s="5"/>
      <c r="EUX143" s="5"/>
      <c r="EUY143" s="5"/>
      <c r="EUZ143" s="5"/>
      <c r="EVA143" s="5"/>
      <c r="EVB143" s="5"/>
      <c r="EVC143" s="5"/>
      <c r="EVD143" s="5"/>
      <c r="EVE143" s="5"/>
      <c r="EVF143" s="5"/>
      <c r="EVG143" s="5"/>
      <c r="EVH143" s="5"/>
      <c r="EVI143" s="5"/>
      <c r="EVJ143" s="5"/>
      <c r="EVK143" s="5"/>
      <c r="EVL143" s="5"/>
      <c r="EVM143" s="5"/>
      <c r="EVN143" s="5"/>
      <c r="EVO143" s="5"/>
      <c r="EVP143" s="5"/>
      <c r="EVQ143" s="5"/>
      <c r="EVR143" s="5"/>
      <c r="EVS143" s="5"/>
      <c r="EVT143" s="5"/>
      <c r="EVU143" s="5"/>
      <c r="EVV143" s="5"/>
      <c r="EVW143" s="5"/>
      <c r="EVX143" s="5"/>
      <c r="EVY143" s="5"/>
      <c r="EVZ143" s="5"/>
      <c r="EWA143" s="5"/>
      <c r="EWB143" s="5"/>
      <c r="EWC143" s="5"/>
      <c r="EWD143" s="5"/>
      <c r="EWE143" s="5"/>
      <c r="EWF143" s="5"/>
      <c r="EWG143" s="5"/>
      <c r="EWH143" s="5"/>
      <c r="EWI143" s="5"/>
      <c r="EWJ143" s="5"/>
      <c r="EWK143" s="5"/>
      <c r="EWL143" s="5"/>
      <c r="EWM143" s="5"/>
      <c r="EWN143" s="5"/>
      <c r="EWO143" s="5"/>
      <c r="EWP143" s="5"/>
      <c r="EWQ143" s="5"/>
      <c r="EWR143" s="5"/>
      <c r="EWS143" s="5"/>
      <c r="EWT143" s="5"/>
      <c r="EWU143" s="5"/>
      <c r="EWV143" s="5"/>
      <c r="EWW143" s="5"/>
      <c r="EWX143" s="5"/>
      <c r="EWY143" s="5"/>
      <c r="EWZ143" s="5"/>
      <c r="EXA143" s="5"/>
      <c r="EXB143" s="5"/>
      <c r="EXC143" s="5"/>
      <c r="EXD143" s="5"/>
      <c r="EXE143" s="5"/>
      <c r="EXF143" s="5"/>
      <c r="EXG143" s="5"/>
      <c r="EXH143" s="5"/>
      <c r="EXI143" s="5"/>
      <c r="EXJ143" s="5"/>
      <c r="EXK143" s="5"/>
      <c r="EXL143" s="5"/>
      <c r="EXM143" s="5"/>
      <c r="EXN143" s="5"/>
      <c r="EXO143" s="5"/>
      <c r="EXP143" s="5"/>
      <c r="EXQ143" s="5"/>
      <c r="EXR143" s="5"/>
      <c r="EXS143" s="5"/>
      <c r="EXT143" s="5"/>
      <c r="EXU143" s="5"/>
      <c r="EXV143" s="5"/>
      <c r="EXW143" s="5"/>
      <c r="EXX143" s="5"/>
      <c r="EXY143" s="5"/>
      <c r="EXZ143" s="5"/>
      <c r="EYA143" s="5"/>
      <c r="EYB143" s="5"/>
      <c r="EYC143" s="5"/>
      <c r="EYD143" s="5"/>
      <c r="EYE143" s="5"/>
      <c r="EYF143" s="5"/>
      <c r="EYG143" s="5"/>
      <c r="EYH143" s="5"/>
      <c r="EYI143" s="5"/>
      <c r="EYJ143" s="5"/>
      <c r="EYK143" s="5"/>
      <c r="EYL143" s="5"/>
      <c r="EYM143" s="5"/>
      <c r="EYN143" s="5"/>
      <c r="EYO143" s="5"/>
      <c r="EYP143" s="5"/>
      <c r="EYQ143" s="5"/>
      <c r="EYR143" s="5"/>
      <c r="EYS143" s="5"/>
      <c r="EYT143" s="5"/>
      <c r="EYU143" s="5"/>
      <c r="EYV143" s="5"/>
      <c r="EYW143" s="5"/>
      <c r="EYX143" s="5"/>
      <c r="EYY143" s="5"/>
      <c r="EYZ143" s="5"/>
      <c r="EZA143" s="5"/>
      <c r="EZB143" s="5"/>
      <c r="EZC143" s="5"/>
      <c r="EZD143" s="5"/>
      <c r="EZE143" s="5"/>
      <c r="EZF143" s="5"/>
      <c r="EZG143" s="5"/>
      <c r="EZH143" s="5"/>
      <c r="EZI143" s="5"/>
      <c r="EZJ143" s="5"/>
      <c r="EZK143" s="5"/>
      <c r="EZL143" s="5"/>
      <c r="EZM143" s="5"/>
      <c r="EZN143" s="5"/>
      <c r="EZO143" s="5"/>
      <c r="EZP143" s="5"/>
      <c r="EZQ143" s="5"/>
      <c r="EZR143" s="5"/>
      <c r="EZS143" s="5"/>
      <c r="EZT143" s="5"/>
      <c r="EZU143" s="5"/>
      <c r="EZV143" s="5"/>
      <c r="EZW143" s="5"/>
      <c r="EZX143" s="5"/>
      <c r="EZY143" s="5"/>
      <c r="EZZ143" s="5"/>
      <c r="FAA143" s="5"/>
      <c r="FAB143" s="5"/>
      <c r="FAC143" s="5"/>
      <c r="FAD143" s="5"/>
      <c r="FAE143" s="5"/>
      <c r="FAF143" s="5"/>
      <c r="FAG143" s="5"/>
      <c r="FAH143" s="5"/>
      <c r="FAI143" s="5"/>
      <c r="FAJ143" s="5"/>
      <c r="FAK143" s="5"/>
      <c r="FAL143" s="5"/>
      <c r="FAM143" s="5"/>
      <c r="FAN143" s="5"/>
      <c r="FAO143" s="5"/>
      <c r="FAP143" s="5"/>
      <c r="FAQ143" s="5"/>
      <c r="FAR143" s="5"/>
      <c r="FAS143" s="5"/>
      <c r="FAT143" s="5"/>
      <c r="FAU143" s="5"/>
      <c r="FAV143" s="5"/>
      <c r="FAW143" s="5"/>
      <c r="FAX143" s="5"/>
      <c r="FAY143" s="5"/>
      <c r="FAZ143" s="5"/>
      <c r="FBA143" s="5"/>
      <c r="FBB143" s="5"/>
      <c r="FBC143" s="5"/>
      <c r="FBD143" s="5"/>
      <c r="FBE143" s="5"/>
      <c r="FBF143" s="5"/>
      <c r="FBG143" s="5"/>
      <c r="FBH143" s="5"/>
      <c r="FBI143" s="5"/>
      <c r="FBJ143" s="5"/>
      <c r="FBK143" s="5"/>
      <c r="FBL143" s="5"/>
      <c r="FBM143" s="5"/>
      <c r="FBN143" s="5"/>
      <c r="FBO143" s="5"/>
      <c r="FBP143" s="5"/>
      <c r="FBQ143" s="5"/>
      <c r="FBR143" s="5"/>
      <c r="FBS143" s="5"/>
      <c r="FBT143" s="5"/>
      <c r="FBU143" s="5"/>
      <c r="FBV143" s="5"/>
      <c r="FBW143" s="5"/>
      <c r="FBX143" s="5"/>
      <c r="FBY143" s="5"/>
      <c r="FBZ143" s="5"/>
      <c r="FCA143" s="5"/>
      <c r="FCB143" s="5"/>
      <c r="FCC143" s="5"/>
      <c r="FCD143" s="5"/>
      <c r="FCE143" s="5"/>
      <c r="FCF143" s="5"/>
      <c r="FCG143" s="5"/>
      <c r="FCH143" s="5"/>
      <c r="FCI143" s="5"/>
      <c r="FCJ143" s="5"/>
      <c r="FCK143" s="5"/>
      <c r="FCL143" s="5"/>
      <c r="FCM143" s="5"/>
      <c r="FCN143" s="5"/>
      <c r="FCO143" s="5"/>
      <c r="FCP143" s="5"/>
      <c r="FCQ143" s="5"/>
      <c r="FCR143" s="5"/>
      <c r="FCS143" s="5"/>
      <c r="FCT143" s="5"/>
      <c r="FCU143" s="5"/>
      <c r="FCV143" s="5"/>
      <c r="FCW143" s="5"/>
      <c r="FCX143" s="5"/>
      <c r="FCY143" s="5"/>
      <c r="FCZ143" s="5"/>
      <c r="FDA143" s="5"/>
      <c r="FDB143" s="5"/>
      <c r="FDC143" s="5"/>
      <c r="FDD143" s="5"/>
      <c r="FDE143" s="5"/>
      <c r="FDF143" s="5"/>
      <c r="FDG143" s="5"/>
      <c r="FDH143" s="5"/>
      <c r="FDI143" s="5"/>
      <c r="FDJ143" s="5"/>
      <c r="FDK143" s="5"/>
      <c r="FDL143" s="5"/>
      <c r="FDM143" s="5"/>
      <c r="FDN143" s="5"/>
      <c r="FDO143" s="5"/>
      <c r="FDP143" s="5"/>
      <c r="FDQ143" s="5"/>
      <c r="FDR143" s="5"/>
      <c r="FDS143" s="5"/>
      <c r="FDT143" s="5"/>
      <c r="FDU143" s="5"/>
      <c r="FDV143" s="5"/>
      <c r="FDW143" s="5"/>
      <c r="FDX143" s="5"/>
      <c r="FDY143" s="5"/>
      <c r="FDZ143" s="5"/>
      <c r="FEA143" s="5"/>
      <c r="FEB143" s="5"/>
      <c r="FEC143" s="5"/>
      <c r="FED143" s="5"/>
      <c r="FEE143" s="5"/>
      <c r="FEF143" s="5"/>
      <c r="FEG143" s="5"/>
      <c r="FEH143" s="5"/>
      <c r="FEI143" s="5"/>
      <c r="FEJ143" s="5"/>
      <c r="FEK143" s="5"/>
      <c r="FEL143" s="5"/>
      <c r="FEM143" s="5"/>
      <c r="FEN143" s="5"/>
      <c r="FEO143" s="5"/>
      <c r="FEP143" s="5"/>
      <c r="FEQ143" s="5"/>
      <c r="FER143" s="5"/>
      <c r="FES143" s="5"/>
      <c r="FET143" s="5"/>
      <c r="FEU143" s="5"/>
      <c r="FEV143" s="5"/>
      <c r="FEW143" s="5"/>
      <c r="FEX143" s="5"/>
      <c r="FEY143" s="5"/>
      <c r="FEZ143" s="5"/>
      <c r="FFA143" s="5"/>
      <c r="FFB143" s="5"/>
      <c r="FFC143" s="5"/>
      <c r="FFD143" s="5"/>
      <c r="FFE143" s="5"/>
      <c r="FFF143" s="5"/>
      <c r="FFG143" s="5"/>
      <c r="FFH143" s="5"/>
      <c r="FFI143" s="5"/>
      <c r="FFJ143" s="5"/>
      <c r="FFK143" s="5"/>
      <c r="FFL143" s="5"/>
      <c r="FFM143" s="5"/>
      <c r="FFN143" s="5"/>
      <c r="FFO143" s="5"/>
      <c r="FFP143" s="5"/>
      <c r="FFQ143" s="5"/>
      <c r="FFR143" s="5"/>
      <c r="FFS143" s="5"/>
      <c r="FFT143" s="5"/>
      <c r="FFU143" s="5"/>
      <c r="FFV143" s="5"/>
      <c r="FFW143" s="5"/>
      <c r="FFX143" s="5"/>
      <c r="FFY143" s="5"/>
      <c r="FFZ143" s="5"/>
      <c r="FGA143" s="5"/>
      <c r="FGB143" s="5"/>
      <c r="FGC143" s="5"/>
      <c r="FGD143" s="5"/>
      <c r="FGE143" s="5"/>
      <c r="FGF143" s="5"/>
      <c r="FGG143" s="5"/>
      <c r="FGH143" s="5"/>
      <c r="FGI143" s="5"/>
      <c r="FGJ143" s="5"/>
      <c r="FGK143" s="5"/>
      <c r="FGL143" s="5"/>
      <c r="FGM143" s="5"/>
      <c r="FGN143" s="5"/>
      <c r="FGO143" s="5"/>
      <c r="FGP143" s="5"/>
      <c r="FGQ143" s="5"/>
      <c r="FGR143" s="5"/>
      <c r="FGS143" s="5"/>
      <c r="FGT143" s="5"/>
      <c r="FGU143" s="5"/>
      <c r="FGV143" s="5"/>
      <c r="FGW143" s="5"/>
      <c r="FGX143" s="5"/>
      <c r="FGY143" s="5"/>
      <c r="FGZ143" s="5"/>
      <c r="FHA143" s="5"/>
      <c r="FHB143" s="5"/>
      <c r="FHC143" s="5"/>
      <c r="FHD143" s="5"/>
      <c r="FHE143" s="5"/>
      <c r="FHF143" s="5"/>
      <c r="FHG143" s="5"/>
      <c r="FHH143" s="5"/>
      <c r="FHI143" s="5"/>
      <c r="FHJ143" s="5"/>
      <c r="FHK143" s="5"/>
      <c r="FHL143" s="5"/>
      <c r="FHM143" s="5"/>
      <c r="FHN143" s="5"/>
      <c r="FHO143" s="5"/>
      <c r="FHP143" s="5"/>
      <c r="FHQ143" s="5"/>
      <c r="FHR143" s="5"/>
      <c r="FHS143" s="5"/>
      <c r="FHT143" s="5"/>
      <c r="FHU143" s="5"/>
      <c r="FHV143" s="5"/>
      <c r="FHW143" s="5"/>
      <c r="FHX143" s="5"/>
      <c r="FHY143" s="5"/>
      <c r="FHZ143" s="5"/>
      <c r="FIA143" s="5"/>
      <c r="FIB143" s="5"/>
      <c r="FIC143" s="5"/>
      <c r="FID143" s="5"/>
      <c r="FIE143" s="5"/>
      <c r="FIF143" s="5"/>
      <c r="FIG143" s="5"/>
      <c r="FIH143" s="5"/>
      <c r="FII143" s="5"/>
      <c r="FIJ143" s="5"/>
      <c r="FIK143" s="5"/>
      <c r="FIL143" s="5"/>
      <c r="FIM143" s="5"/>
      <c r="FIN143" s="5"/>
      <c r="FIO143" s="5"/>
      <c r="FIP143" s="5"/>
      <c r="FIQ143" s="5"/>
      <c r="FIR143" s="5"/>
      <c r="FIS143" s="5"/>
      <c r="FIT143" s="5"/>
      <c r="FIU143" s="5"/>
      <c r="FIV143" s="5"/>
      <c r="FIW143" s="5"/>
      <c r="FIX143" s="5"/>
      <c r="FIY143" s="5"/>
      <c r="FIZ143" s="5"/>
      <c r="FJA143" s="5"/>
      <c r="FJB143" s="5"/>
      <c r="FJC143" s="5"/>
      <c r="FJD143" s="5"/>
      <c r="FJE143" s="5"/>
      <c r="FJF143" s="5"/>
      <c r="FJG143" s="5"/>
      <c r="FJH143" s="5"/>
      <c r="FJI143" s="5"/>
      <c r="FJJ143" s="5"/>
      <c r="FJK143" s="5"/>
      <c r="FJL143" s="5"/>
      <c r="FJM143" s="5"/>
      <c r="FJN143" s="5"/>
      <c r="FJO143" s="5"/>
      <c r="FJP143" s="5"/>
      <c r="FJQ143" s="5"/>
      <c r="FJR143" s="5"/>
      <c r="FJS143" s="5"/>
      <c r="FJT143" s="5"/>
      <c r="FJU143" s="5"/>
      <c r="FJV143" s="5"/>
      <c r="FJW143" s="5"/>
      <c r="FJX143" s="5"/>
      <c r="FJY143" s="5"/>
      <c r="FJZ143" s="5"/>
      <c r="FKA143" s="5"/>
      <c r="FKB143" s="5"/>
      <c r="FKC143" s="5"/>
      <c r="FKD143" s="5"/>
      <c r="FKE143" s="5"/>
      <c r="FKF143" s="5"/>
      <c r="FKG143" s="5"/>
      <c r="FKH143" s="5"/>
      <c r="FKI143" s="5"/>
      <c r="FKJ143" s="5"/>
      <c r="FKK143" s="5"/>
      <c r="FKL143" s="5"/>
      <c r="FKM143" s="5"/>
      <c r="FKN143" s="5"/>
      <c r="FKO143" s="5"/>
      <c r="FKP143" s="5"/>
      <c r="FKQ143" s="5"/>
      <c r="FKR143" s="5"/>
      <c r="FKS143" s="5"/>
      <c r="FKT143" s="5"/>
      <c r="FKU143" s="5"/>
      <c r="FKV143" s="5"/>
      <c r="FKW143" s="5"/>
      <c r="FKX143" s="5"/>
      <c r="FKY143" s="5"/>
      <c r="FKZ143" s="5"/>
      <c r="FLA143" s="5"/>
      <c r="FLB143" s="5"/>
      <c r="FLC143" s="5"/>
      <c r="FLD143" s="5"/>
      <c r="FLE143" s="5"/>
      <c r="FLF143" s="5"/>
      <c r="FLG143" s="5"/>
      <c r="FLH143" s="5"/>
      <c r="FLI143" s="5"/>
      <c r="FLJ143" s="5"/>
      <c r="FLK143" s="5"/>
      <c r="FLL143" s="5"/>
      <c r="FLM143" s="5"/>
      <c r="FLN143" s="5"/>
      <c r="FLO143" s="5"/>
      <c r="FLP143" s="5"/>
      <c r="FLQ143" s="5"/>
      <c r="FLR143" s="5"/>
      <c r="FLS143" s="5"/>
      <c r="FLT143" s="5"/>
      <c r="FLU143" s="5"/>
      <c r="FLV143" s="5"/>
      <c r="FLW143" s="5"/>
      <c r="FLX143" s="5"/>
      <c r="FLY143" s="5"/>
      <c r="FLZ143" s="5"/>
      <c r="FMA143" s="5"/>
      <c r="FMB143" s="5"/>
      <c r="FMC143" s="5"/>
      <c r="FMD143" s="5"/>
      <c r="FME143" s="5"/>
      <c r="FMF143" s="5"/>
      <c r="FMG143" s="5"/>
      <c r="FMH143" s="5"/>
      <c r="FMI143" s="5"/>
      <c r="FMJ143" s="5"/>
      <c r="FMK143" s="5"/>
      <c r="FML143" s="5"/>
      <c r="FMM143" s="5"/>
      <c r="FMN143" s="5"/>
      <c r="FMO143" s="5"/>
      <c r="FMP143" s="5"/>
      <c r="FMQ143" s="5"/>
      <c r="FMR143" s="5"/>
      <c r="FMS143" s="5"/>
      <c r="FMT143" s="5"/>
      <c r="FMU143" s="5"/>
      <c r="FMV143" s="5"/>
      <c r="FMW143" s="5"/>
      <c r="FMX143" s="5"/>
      <c r="FMY143" s="5"/>
      <c r="FMZ143" s="5"/>
      <c r="FNA143" s="5"/>
      <c r="FNB143" s="5"/>
      <c r="FNC143" s="5"/>
      <c r="FND143" s="5"/>
      <c r="FNE143" s="5"/>
      <c r="FNF143" s="5"/>
      <c r="FNG143" s="5"/>
      <c r="FNH143" s="5"/>
      <c r="FNI143" s="5"/>
      <c r="FNJ143" s="5"/>
      <c r="FNK143" s="5"/>
      <c r="FNL143" s="5"/>
      <c r="FNM143" s="5"/>
      <c r="FNN143" s="5"/>
      <c r="FNO143" s="5"/>
      <c r="FNP143" s="5"/>
      <c r="FNQ143" s="5"/>
      <c r="FNR143" s="5"/>
      <c r="FNS143" s="5"/>
      <c r="FNT143" s="5"/>
      <c r="FNU143" s="5"/>
      <c r="FNV143" s="5"/>
      <c r="FNW143" s="5"/>
      <c r="FNX143" s="5"/>
      <c r="FNY143" s="5"/>
      <c r="FNZ143" s="5"/>
      <c r="FOA143" s="5"/>
      <c r="FOB143" s="5"/>
      <c r="FOC143" s="5"/>
      <c r="FOD143" s="5"/>
      <c r="FOE143" s="5"/>
      <c r="FOF143" s="5"/>
      <c r="FOG143" s="5"/>
      <c r="FOH143" s="5"/>
      <c r="FOI143" s="5"/>
      <c r="FOJ143" s="5"/>
      <c r="FOK143" s="5"/>
      <c r="FOL143" s="5"/>
      <c r="FOM143" s="5"/>
      <c r="FON143" s="5"/>
      <c r="FOO143" s="5"/>
      <c r="FOP143" s="5"/>
      <c r="FOQ143" s="5"/>
      <c r="FOR143" s="5"/>
      <c r="FOS143" s="5"/>
      <c r="FOT143" s="5"/>
      <c r="FOU143" s="5"/>
      <c r="FOV143" s="5"/>
      <c r="FOW143" s="5"/>
      <c r="FOX143" s="5"/>
      <c r="FOY143" s="5"/>
      <c r="FOZ143" s="5"/>
      <c r="FPA143" s="5"/>
      <c r="FPB143" s="5"/>
      <c r="FPC143" s="5"/>
      <c r="FPD143" s="5"/>
      <c r="FPE143" s="5"/>
      <c r="FPF143" s="5"/>
      <c r="FPG143" s="5"/>
      <c r="FPH143" s="5"/>
      <c r="FPI143" s="5"/>
      <c r="FPJ143" s="5"/>
      <c r="FPK143" s="5"/>
      <c r="FPL143" s="5"/>
      <c r="FPM143" s="5"/>
      <c r="FPN143" s="5"/>
      <c r="FPO143" s="5"/>
      <c r="FPP143" s="5"/>
      <c r="FPQ143" s="5"/>
      <c r="FPR143" s="5"/>
      <c r="FPS143" s="5"/>
      <c r="FPT143" s="5"/>
      <c r="FPU143" s="5"/>
      <c r="FPV143" s="5"/>
      <c r="FPW143" s="5"/>
      <c r="FPX143" s="5"/>
      <c r="FPY143" s="5"/>
      <c r="FPZ143" s="5"/>
      <c r="FQA143" s="5"/>
      <c r="FQB143" s="5"/>
      <c r="FQC143" s="5"/>
      <c r="FQD143" s="5"/>
      <c r="FQE143" s="5"/>
      <c r="FQF143" s="5"/>
      <c r="FQG143" s="5"/>
      <c r="FQH143" s="5"/>
      <c r="FQI143" s="5"/>
      <c r="FQJ143" s="5"/>
      <c r="FQK143" s="5"/>
      <c r="FQL143" s="5"/>
      <c r="FQM143" s="5"/>
      <c r="FQN143" s="5"/>
      <c r="FQO143" s="5"/>
      <c r="FQP143" s="5"/>
      <c r="FQQ143" s="5"/>
      <c r="FQR143" s="5"/>
      <c r="FQS143" s="5"/>
      <c r="FQT143" s="5"/>
      <c r="FQU143" s="5"/>
      <c r="FQV143" s="5"/>
      <c r="FQW143" s="5"/>
      <c r="FQX143" s="5"/>
      <c r="FQY143" s="5"/>
      <c r="FQZ143" s="5"/>
      <c r="FRA143" s="5"/>
      <c r="FRB143" s="5"/>
      <c r="FRC143" s="5"/>
      <c r="FRD143" s="5"/>
      <c r="FRE143" s="5"/>
      <c r="FRF143" s="5"/>
      <c r="FRG143" s="5"/>
      <c r="FRH143" s="5"/>
      <c r="FRI143" s="5"/>
      <c r="FRJ143" s="5"/>
      <c r="FRK143" s="5"/>
      <c r="FRL143" s="5"/>
      <c r="FRM143" s="5"/>
      <c r="FRN143" s="5"/>
      <c r="FRO143" s="5"/>
      <c r="FRP143" s="5"/>
      <c r="FRQ143" s="5"/>
      <c r="FRR143" s="5"/>
      <c r="FRS143" s="5"/>
      <c r="FRT143" s="5"/>
      <c r="FRU143" s="5"/>
      <c r="FRV143" s="5"/>
      <c r="FRW143" s="5"/>
      <c r="FRX143" s="5"/>
      <c r="FRY143" s="5"/>
      <c r="FRZ143" s="5"/>
      <c r="FSA143" s="5"/>
      <c r="FSB143" s="5"/>
      <c r="FSC143" s="5"/>
      <c r="FSD143" s="5"/>
      <c r="FSE143" s="5"/>
      <c r="FSF143" s="5"/>
      <c r="FSG143" s="5"/>
      <c r="FSH143" s="5"/>
      <c r="FSI143" s="5"/>
      <c r="FSJ143" s="5"/>
      <c r="FSK143" s="5"/>
      <c r="FSL143" s="5"/>
      <c r="FSM143" s="5"/>
      <c r="FSN143" s="5"/>
      <c r="FSO143" s="5"/>
      <c r="FSP143" s="5"/>
      <c r="FSQ143" s="5"/>
      <c r="FSR143" s="5"/>
      <c r="FSS143" s="5"/>
      <c r="FST143" s="5"/>
      <c r="FSU143" s="5"/>
      <c r="FSV143" s="5"/>
      <c r="FSW143" s="5"/>
      <c r="FSX143" s="5"/>
      <c r="FSY143" s="5"/>
      <c r="FSZ143" s="5"/>
      <c r="FTA143" s="5"/>
      <c r="FTB143" s="5"/>
      <c r="FTC143" s="5"/>
      <c r="FTD143" s="5"/>
      <c r="FTE143" s="5"/>
      <c r="FTF143" s="5"/>
      <c r="FTG143" s="5"/>
      <c r="FTH143" s="5"/>
      <c r="FTI143" s="5"/>
      <c r="FTJ143" s="5"/>
      <c r="FTK143" s="5"/>
      <c r="FTL143" s="5"/>
      <c r="FTM143" s="5"/>
      <c r="FTN143" s="5"/>
      <c r="FTO143" s="5"/>
      <c r="FTP143" s="5"/>
      <c r="FTQ143" s="5"/>
      <c r="FTR143" s="5"/>
      <c r="FTS143" s="5"/>
      <c r="FTT143" s="5"/>
      <c r="FTU143" s="5"/>
      <c r="FTV143" s="5"/>
      <c r="FTW143" s="5"/>
      <c r="FTX143" s="5"/>
      <c r="FTY143" s="5"/>
      <c r="FTZ143" s="5"/>
      <c r="FUA143" s="5"/>
      <c r="FUB143" s="5"/>
      <c r="FUC143" s="5"/>
      <c r="FUD143" s="5"/>
      <c r="FUE143" s="5"/>
      <c r="FUF143" s="5"/>
      <c r="FUG143" s="5"/>
      <c r="FUH143" s="5"/>
      <c r="FUI143" s="5"/>
      <c r="FUJ143" s="5"/>
      <c r="FUK143" s="5"/>
      <c r="FUL143" s="5"/>
      <c r="FUM143" s="5"/>
      <c r="FUN143" s="5"/>
      <c r="FUO143" s="5"/>
      <c r="FUP143" s="5"/>
      <c r="FUQ143" s="5"/>
      <c r="FUR143" s="5"/>
      <c r="FUS143" s="5"/>
      <c r="FUT143" s="5"/>
      <c r="FUU143" s="5"/>
      <c r="FUV143" s="5"/>
      <c r="FUW143" s="5"/>
      <c r="FUX143" s="5"/>
      <c r="FUY143" s="5"/>
      <c r="FUZ143" s="5"/>
      <c r="FVA143" s="5"/>
      <c r="FVB143" s="5"/>
      <c r="FVC143" s="5"/>
      <c r="FVD143" s="5"/>
      <c r="FVE143" s="5"/>
      <c r="FVF143" s="5"/>
      <c r="FVG143" s="5"/>
      <c r="FVH143" s="5"/>
      <c r="FVI143" s="5"/>
      <c r="FVJ143" s="5"/>
      <c r="FVK143" s="5"/>
      <c r="FVL143" s="5"/>
      <c r="FVM143" s="5"/>
      <c r="FVN143" s="5"/>
      <c r="FVO143" s="5"/>
      <c r="FVP143" s="5"/>
      <c r="FVQ143" s="5"/>
      <c r="FVR143" s="5"/>
      <c r="FVS143" s="5"/>
      <c r="FVT143" s="5"/>
      <c r="FVU143" s="5"/>
      <c r="FVV143" s="5"/>
      <c r="FVW143" s="5"/>
      <c r="FVX143" s="5"/>
      <c r="FVY143" s="5"/>
      <c r="FVZ143" s="5"/>
      <c r="FWA143" s="5"/>
      <c r="FWB143" s="5"/>
      <c r="FWC143" s="5"/>
      <c r="FWD143" s="5"/>
      <c r="FWE143" s="5"/>
      <c r="FWF143" s="5"/>
      <c r="FWG143" s="5"/>
      <c r="FWH143" s="5"/>
      <c r="FWI143" s="5"/>
      <c r="FWJ143" s="5"/>
      <c r="FWK143" s="5"/>
      <c r="FWL143" s="5"/>
      <c r="FWM143" s="5"/>
      <c r="FWN143" s="5"/>
      <c r="FWO143" s="5"/>
      <c r="FWP143" s="5"/>
      <c r="FWQ143" s="5"/>
      <c r="FWR143" s="5"/>
      <c r="FWS143" s="5"/>
      <c r="FWT143" s="5"/>
      <c r="FWU143" s="5"/>
      <c r="FWV143" s="5"/>
      <c r="FWW143" s="5"/>
      <c r="FWX143" s="5"/>
      <c r="FWY143" s="5"/>
      <c r="FWZ143" s="5"/>
      <c r="FXA143" s="5"/>
      <c r="FXB143" s="5"/>
      <c r="FXC143" s="5"/>
      <c r="FXD143" s="5"/>
      <c r="FXE143" s="5"/>
      <c r="FXF143" s="5"/>
      <c r="FXG143" s="5"/>
      <c r="FXH143" s="5"/>
      <c r="FXI143" s="5"/>
      <c r="FXJ143" s="5"/>
      <c r="FXK143" s="5"/>
      <c r="FXL143" s="5"/>
      <c r="FXM143" s="5"/>
      <c r="FXN143" s="5"/>
      <c r="FXO143" s="5"/>
      <c r="FXP143" s="5"/>
      <c r="FXQ143" s="5"/>
      <c r="FXR143" s="5"/>
      <c r="FXS143" s="5"/>
      <c r="FXT143" s="5"/>
      <c r="FXU143" s="5"/>
      <c r="FXV143" s="5"/>
      <c r="FXW143" s="5"/>
      <c r="FXX143" s="5"/>
      <c r="FXY143" s="5"/>
      <c r="FXZ143" s="5"/>
      <c r="FYA143" s="5"/>
      <c r="FYB143" s="5"/>
      <c r="FYC143" s="5"/>
      <c r="FYD143" s="5"/>
      <c r="FYE143" s="5"/>
      <c r="FYF143" s="5"/>
      <c r="FYG143" s="5"/>
      <c r="FYH143" s="5"/>
      <c r="FYI143" s="5"/>
      <c r="FYJ143" s="5"/>
      <c r="FYK143" s="5"/>
      <c r="FYL143" s="5"/>
      <c r="FYM143" s="5"/>
      <c r="FYN143" s="5"/>
      <c r="FYO143" s="5"/>
      <c r="FYP143" s="5"/>
      <c r="FYQ143" s="5"/>
      <c r="FYR143" s="5"/>
      <c r="FYS143" s="5"/>
      <c r="FYT143" s="5"/>
      <c r="FYU143" s="5"/>
      <c r="FYV143" s="5"/>
      <c r="FYW143" s="5"/>
      <c r="FYX143" s="5"/>
      <c r="FYY143" s="5"/>
      <c r="FYZ143" s="5"/>
      <c r="FZA143" s="5"/>
      <c r="FZB143" s="5"/>
      <c r="FZC143" s="5"/>
      <c r="FZD143" s="5"/>
      <c r="FZE143" s="5"/>
      <c r="FZF143" s="5"/>
      <c r="FZG143" s="5"/>
      <c r="FZH143" s="5"/>
      <c r="FZI143" s="5"/>
      <c r="FZJ143" s="5"/>
      <c r="FZK143" s="5"/>
      <c r="FZL143" s="5"/>
      <c r="FZM143" s="5"/>
      <c r="FZN143" s="5"/>
      <c r="FZO143" s="5"/>
      <c r="FZP143" s="5"/>
      <c r="FZQ143" s="5"/>
      <c r="FZR143" s="5"/>
      <c r="FZS143" s="5"/>
      <c r="FZT143" s="5"/>
      <c r="FZU143" s="5"/>
      <c r="FZV143" s="5"/>
      <c r="FZW143" s="5"/>
      <c r="FZX143" s="5"/>
      <c r="FZY143" s="5"/>
      <c r="FZZ143" s="5"/>
      <c r="GAA143" s="5"/>
      <c r="GAB143" s="5"/>
      <c r="GAC143" s="5"/>
      <c r="GAD143" s="5"/>
      <c r="GAE143" s="5"/>
      <c r="GAF143" s="5"/>
      <c r="GAG143" s="5"/>
      <c r="GAH143" s="5"/>
      <c r="GAI143" s="5"/>
      <c r="GAJ143" s="5"/>
      <c r="GAK143" s="5"/>
      <c r="GAL143" s="5"/>
      <c r="GAM143" s="5"/>
      <c r="GAN143" s="5"/>
      <c r="GAO143" s="5"/>
      <c r="GAP143" s="5"/>
      <c r="GAQ143" s="5"/>
      <c r="GAR143" s="5"/>
      <c r="GAS143" s="5"/>
      <c r="GAT143" s="5"/>
      <c r="GAU143" s="5"/>
      <c r="GAV143" s="5"/>
      <c r="GAW143" s="5"/>
      <c r="GAX143" s="5"/>
      <c r="GAY143" s="5"/>
      <c r="GAZ143" s="5"/>
      <c r="GBA143" s="5"/>
      <c r="GBB143" s="5"/>
      <c r="GBC143" s="5"/>
      <c r="GBD143" s="5"/>
      <c r="GBE143" s="5"/>
      <c r="GBF143" s="5"/>
      <c r="GBG143" s="5"/>
      <c r="GBH143" s="5"/>
      <c r="GBI143" s="5"/>
      <c r="GBJ143" s="5"/>
      <c r="GBK143" s="5"/>
      <c r="GBL143" s="5"/>
      <c r="GBM143" s="5"/>
      <c r="GBN143" s="5"/>
      <c r="GBO143" s="5"/>
      <c r="GBP143" s="5"/>
      <c r="GBQ143" s="5"/>
      <c r="GBR143" s="5"/>
      <c r="GBS143" s="5"/>
      <c r="GBT143" s="5"/>
      <c r="GBU143" s="5"/>
      <c r="GBV143" s="5"/>
      <c r="GBW143" s="5"/>
      <c r="GBX143" s="5"/>
      <c r="GBY143" s="5"/>
      <c r="GBZ143" s="5"/>
      <c r="GCA143" s="5"/>
      <c r="GCB143" s="5"/>
      <c r="GCC143" s="5"/>
      <c r="GCD143" s="5"/>
      <c r="GCE143" s="5"/>
      <c r="GCF143" s="5"/>
      <c r="GCG143" s="5"/>
      <c r="GCH143" s="5"/>
      <c r="GCI143" s="5"/>
      <c r="GCJ143" s="5"/>
      <c r="GCK143" s="5"/>
      <c r="GCL143" s="5"/>
      <c r="GCM143" s="5"/>
      <c r="GCN143" s="5"/>
      <c r="GCO143" s="5"/>
      <c r="GCP143" s="5"/>
      <c r="GCQ143" s="5"/>
      <c r="GCR143" s="5"/>
      <c r="GCS143" s="5"/>
      <c r="GCT143" s="5"/>
      <c r="GCU143" s="5"/>
      <c r="GCV143" s="5"/>
      <c r="GCW143" s="5"/>
      <c r="GCX143" s="5"/>
      <c r="GCY143" s="5"/>
      <c r="GCZ143" s="5"/>
      <c r="GDA143" s="5"/>
      <c r="GDB143" s="5"/>
      <c r="GDC143" s="5"/>
      <c r="GDD143" s="5"/>
      <c r="GDE143" s="5"/>
      <c r="GDF143" s="5"/>
      <c r="GDG143" s="5"/>
      <c r="GDH143" s="5"/>
      <c r="GDI143" s="5"/>
      <c r="GDJ143" s="5"/>
      <c r="GDK143" s="5"/>
      <c r="GDL143" s="5"/>
      <c r="GDM143" s="5"/>
      <c r="GDN143" s="5"/>
      <c r="GDO143" s="5"/>
      <c r="GDP143" s="5"/>
      <c r="GDQ143" s="5"/>
      <c r="GDR143" s="5"/>
      <c r="GDS143" s="5"/>
      <c r="GDT143" s="5"/>
      <c r="GDU143" s="5"/>
      <c r="GDV143" s="5"/>
      <c r="GDW143" s="5"/>
      <c r="GDX143" s="5"/>
      <c r="GDY143" s="5"/>
      <c r="GDZ143" s="5"/>
      <c r="GEA143" s="5"/>
      <c r="GEB143" s="5"/>
      <c r="GEC143" s="5"/>
      <c r="GED143" s="5"/>
      <c r="GEE143" s="5"/>
      <c r="GEF143" s="5"/>
      <c r="GEG143" s="5"/>
      <c r="GEH143" s="5"/>
      <c r="GEI143" s="5"/>
      <c r="GEJ143" s="5"/>
      <c r="GEK143" s="5"/>
      <c r="GEL143" s="5"/>
      <c r="GEM143" s="5"/>
      <c r="GEN143" s="5"/>
      <c r="GEO143" s="5"/>
      <c r="GEP143" s="5"/>
      <c r="GEQ143" s="5"/>
      <c r="GER143" s="5"/>
      <c r="GES143" s="5"/>
      <c r="GET143" s="5"/>
      <c r="GEU143" s="5"/>
      <c r="GEV143" s="5"/>
      <c r="GEW143" s="5"/>
      <c r="GEX143" s="5"/>
      <c r="GEY143" s="5"/>
      <c r="GEZ143" s="5"/>
      <c r="GFA143" s="5"/>
      <c r="GFB143" s="5"/>
      <c r="GFC143" s="5"/>
      <c r="GFD143" s="5"/>
      <c r="GFE143" s="5"/>
      <c r="GFF143" s="5"/>
      <c r="GFG143" s="5"/>
      <c r="GFH143" s="5"/>
      <c r="GFI143" s="5"/>
      <c r="GFJ143" s="5"/>
      <c r="GFK143" s="5"/>
      <c r="GFL143" s="5"/>
      <c r="GFM143" s="5"/>
      <c r="GFN143" s="5"/>
      <c r="GFO143" s="5"/>
      <c r="GFP143" s="5"/>
      <c r="GFQ143" s="5"/>
      <c r="GFR143" s="5"/>
      <c r="GFS143" s="5"/>
      <c r="GFT143" s="5"/>
      <c r="GFU143" s="5"/>
      <c r="GFV143" s="5"/>
      <c r="GFW143" s="5"/>
      <c r="GFX143" s="5"/>
      <c r="GFY143" s="5"/>
      <c r="GFZ143" s="5"/>
      <c r="GGA143" s="5"/>
      <c r="GGB143" s="5"/>
      <c r="GGC143" s="5"/>
      <c r="GGD143" s="5"/>
      <c r="GGE143" s="5"/>
      <c r="GGF143" s="5"/>
      <c r="GGG143" s="5"/>
      <c r="GGH143" s="5"/>
      <c r="GGI143" s="5"/>
      <c r="GGJ143" s="5"/>
      <c r="GGK143" s="5"/>
      <c r="GGL143" s="5"/>
      <c r="GGM143" s="5"/>
      <c r="GGN143" s="5"/>
      <c r="GGO143" s="5"/>
      <c r="GGP143" s="5"/>
      <c r="GGQ143" s="5"/>
      <c r="GGR143" s="5"/>
      <c r="GGS143" s="5"/>
      <c r="GGT143" s="5"/>
      <c r="GGU143" s="5"/>
      <c r="GGV143" s="5"/>
      <c r="GGW143" s="5"/>
      <c r="GGX143" s="5"/>
      <c r="GGY143" s="5"/>
      <c r="GGZ143" s="5"/>
      <c r="GHA143" s="5"/>
      <c r="GHB143" s="5"/>
      <c r="GHC143" s="5"/>
      <c r="GHD143" s="5"/>
      <c r="GHE143" s="5"/>
      <c r="GHF143" s="5"/>
      <c r="GHG143" s="5"/>
      <c r="GHH143" s="5"/>
      <c r="GHI143" s="5"/>
      <c r="GHJ143" s="5"/>
      <c r="GHK143" s="5"/>
      <c r="GHL143" s="5"/>
      <c r="GHM143" s="5"/>
      <c r="GHN143" s="5"/>
      <c r="GHO143" s="5"/>
      <c r="GHP143" s="5"/>
      <c r="GHQ143" s="5"/>
      <c r="GHR143" s="5"/>
      <c r="GHS143" s="5"/>
      <c r="GHT143" s="5"/>
      <c r="GHU143" s="5"/>
      <c r="GHV143" s="5"/>
      <c r="GHW143" s="5"/>
      <c r="GHX143" s="5"/>
      <c r="GHY143" s="5"/>
      <c r="GHZ143" s="5"/>
      <c r="GIA143" s="5"/>
      <c r="GIB143" s="5"/>
      <c r="GIC143" s="5"/>
      <c r="GID143" s="5"/>
      <c r="GIE143" s="5"/>
      <c r="GIF143" s="5"/>
      <c r="GIG143" s="5"/>
      <c r="GIH143" s="5"/>
      <c r="GII143" s="5"/>
      <c r="GIJ143" s="5"/>
      <c r="GIK143" s="5"/>
      <c r="GIL143" s="5"/>
      <c r="GIM143" s="5"/>
      <c r="GIN143" s="5"/>
      <c r="GIO143" s="5"/>
      <c r="GIP143" s="5"/>
      <c r="GIQ143" s="5"/>
      <c r="GIR143" s="5"/>
      <c r="GIS143" s="5"/>
      <c r="GIT143" s="5"/>
      <c r="GIU143" s="5"/>
      <c r="GIV143" s="5"/>
      <c r="GIW143" s="5"/>
      <c r="GIX143" s="5"/>
      <c r="GIY143" s="5"/>
      <c r="GIZ143" s="5"/>
      <c r="GJA143" s="5"/>
      <c r="GJB143" s="5"/>
      <c r="GJC143" s="5"/>
      <c r="GJD143" s="5"/>
      <c r="GJE143" s="5"/>
      <c r="GJF143" s="5"/>
      <c r="GJG143" s="5"/>
      <c r="GJH143" s="5"/>
      <c r="GJI143" s="5"/>
      <c r="GJJ143" s="5"/>
      <c r="GJK143" s="5"/>
      <c r="GJL143" s="5"/>
      <c r="GJM143" s="5"/>
      <c r="GJN143" s="5"/>
      <c r="GJO143" s="5"/>
      <c r="GJP143" s="5"/>
      <c r="GJQ143" s="5"/>
      <c r="GJR143" s="5"/>
      <c r="GJS143" s="5"/>
      <c r="GJT143" s="5"/>
      <c r="GJU143" s="5"/>
      <c r="GJV143" s="5"/>
      <c r="GJW143" s="5"/>
      <c r="GJX143" s="5"/>
      <c r="GJY143" s="5"/>
      <c r="GJZ143" s="5"/>
      <c r="GKA143" s="5"/>
      <c r="GKB143" s="5"/>
      <c r="GKC143" s="5"/>
      <c r="GKD143" s="5"/>
      <c r="GKE143" s="5"/>
      <c r="GKF143" s="5"/>
      <c r="GKG143" s="5"/>
      <c r="GKH143" s="5"/>
      <c r="GKI143" s="5"/>
      <c r="GKJ143" s="5"/>
      <c r="GKK143" s="5"/>
      <c r="GKL143" s="5"/>
      <c r="GKM143" s="5"/>
      <c r="GKN143" s="5"/>
      <c r="GKO143" s="5"/>
      <c r="GKP143" s="5"/>
      <c r="GKQ143" s="5"/>
      <c r="GKR143" s="5"/>
      <c r="GKS143" s="5"/>
      <c r="GKT143" s="5"/>
      <c r="GKU143" s="5"/>
      <c r="GKV143" s="5"/>
      <c r="GKW143" s="5"/>
      <c r="GKX143" s="5"/>
      <c r="GKY143" s="5"/>
      <c r="GKZ143" s="5"/>
      <c r="GLA143" s="5"/>
      <c r="GLB143" s="5"/>
      <c r="GLC143" s="5"/>
      <c r="GLD143" s="5"/>
      <c r="GLE143" s="5"/>
      <c r="GLF143" s="5"/>
      <c r="GLG143" s="5"/>
      <c r="GLH143" s="5"/>
      <c r="GLI143" s="5"/>
      <c r="GLJ143" s="5"/>
      <c r="GLK143" s="5"/>
      <c r="GLL143" s="5"/>
      <c r="GLM143" s="5"/>
      <c r="GLN143" s="5"/>
      <c r="GLO143" s="5"/>
      <c r="GLP143" s="5"/>
      <c r="GLQ143" s="5"/>
      <c r="GLR143" s="5"/>
      <c r="GLS143" s="5"/>
      <c r="GLT143" s="5"/>
      <c r="GLU143" s="5"/>
      <c r="GLV143" s="5"/>
      <c r="GLW143" s="5"/>
      <c r="GLX143" s="5"/>
      <c r="GLY143" s="5"/>
      <c r="GLZ143" s="5"/>
      <c r="GMA143" s="5"/>
      <c r="GMB143" s="5"/>
      <c r="GMC143" s="5"/>
      <c r="GMD143" s="5"/>
      <c r="GME143" s="5"/>
      <c r="GMF143" s="5"/>
      <c r="GMG143" s="5"/>
      <c r="GMH143" s="5"/>
      <c r="GMI143" s="5"/>
      <c r="GMJ143" s="5"/>
      <c r="GMK143" s="5"/>
      <c r="GML143" s="5"/>
      <c r="GMM143" s="5"/>
      <c r="GMN143" s="5"/>
      <c r="GMO143" s="5"/>
      <c r="GMP143" s="5"/>
      <c r="GMQ143" s="5"/>
      <c r="GMR143" s="5"/>
      <c r="GMS143" s="5"/>
      <c r="GMT143" s="5"/>
      <c r="GMU143" s="5"/>
      <c r="GMV143" s="5"/>
      <c r="GMW143" s="5"/>
      <c r="GMX143" s="5"/>
      <c r="GMY143" s="5"/>
      <c r="GMZ143" s="5"/>
      <c r="GNA143" s="5"/>
      <c r="GNB143" s="5"/>
      <c r="GNC143" s="5"/>
      <c r="GND143" s="5"/>
      <c r="GNE143" s="5"/>
      <c r="GNF143" s="5"/>
      <c r="GNG143" s="5"/>
      <c r="GNH143" s="5"/>
      <c r="GNI143" s="5"/>
      <c r="GNJ143" s="5"/>
      <c r="GNK143" s="5"/>
      <c r="GNL143" s="5"/>
      <c r="GNM143" s="5"/>
      <c r="GNN143" s="5"/>
      <c r="GNO143" s="5"/>
      <c r="GNP143" s="5"/>
      <c r="GNQ143" s="5"/>
      <c r="GNR143" s="5"/>
      <c r="GNS143" s="5"/>
      <c r="GNT143" s="5"/>
      <c r="GNU143" s="5"/>
      <c r="GNV143" s="5"/>
      <c r="GNW143" s="5"/>
      <c r="GNX143" s="5"/>
      <c r="GNY143" s="5"/>
      <c r="GNZ143" s="5"/>
      <c r="GOA143" s="5"/>
      <c r="GOB143" s="5"/>
      <c r="GOC143" s="5"/>
      <c r="GOD143" s="5"/>
      <c r="GOE143" s="5"/>
      <c r="GOF143" s="5"/>
      <c r="GOG143" s="5"/>
      <c r="GOH143" s="5"/>
      <c r="GOI143" s="5"/>
      <c r="GOJ143" s="5"/>
      <c r="GOK143" s="5"/>
      <c r="GOL143" s="5"/>
      <c r="GOM143" s="5"/>
      <c r="GON143" s="5"/>
      <c r="GOO143" s="5"/>
      <c r="GOP143" s="5"/>
      <c r="GOQ143" s="5"/>
      <c r="GOR143" s="5"/>
      <c r="GOS143" s="5"/>
      <c r="GOT143" s="5"/>
      <c r="GOU143" s="5"/>
      <c r="GOV143" s="5"/>
      <c r="GOW143" s="5"/>
      <c r="GOX143" s="5"/>
      <c r="GOY143" s="5"/>
      <c r="GOZ143" s="5"/>
      <c r="GPA143" s="5"/>
      <c r="GPB143" s="5"/>
      <c r="GPC143" s="5"/>
      <c r="GPD143" s="5"/>
      <c r="GPE143" s="5"/>
      <c r="GPF143" s="5"/>
      <c r="GPG143" s="5"/>
      <c r="GPH143" s="5"/>
      <c r="GPI143" s="5"/>
      <c r="GPJ143" s="5"/>
      <c r="GPK143" s="5"/>
      <c r="GPL143" s="5"/>
      <c r="GPM143" s="5"/>
      <c r="GPN143" s="5"/>
      <c r="GPO143" s="5"/>
      <c r="GPP143" s="5"/>
      <c r="GPQ143" s="5"/>
      <c r="GPR143" s="5"/>
      <c r="GPS143" s="5"/>
      <c r="GPT143" s="5"/>
      <c r="GPU143" s="5"/>
      <c r="GPV143" s="5"/>
      <c r="GPW143" s="5"/>
      <c r="GPX143" s="5"/>
      <c r="GPY143" s="5"/>
      <c r="GPZ143" s="5"/>
      <c r="GQA143" s="5"/>
      <c r="GQB143" s="5"/>
      <c r="GQC143" s="5"/>
      <c r="GQD143" s="5"/>
      <c r="GQE143" s="5"/>
      <c r="GQF143" s="5"/>
      <c r="GQG143" s="5"/>
      <c r="GQH143" s="5"/>
      <c r="GQI143" s="5"/>
      <c r="GQJ143" s="5"/>
      <c r="GQK143" s="5"/>
      <c r="GQL143" s="5"/>
      <c r="GQM143" s="5"/>
      <c r="GQN143" s="5"/>
      <c r="GQO143" s="5"/>
      <c r="GQP143" s="5"/>
      <c r="GQQ143" s="5"/>
      <c r="GQR143" s="5"/>
      <c r="GQS143" s="5"/>
      <c r="GQT143" s="5"/>
      <c r="GQU143" s="5"/>
      <c r="GQV143" s="5"/>
      <c r="GQW143" s="5"/>
      <c r="GQX143" s="5"/>
      <c r="GQY143" s="5"/>
      <c r="GQZ143" s="5"/>
      <c r="GRA143" s="5"/>
      <c r="GRB143" s="5"/>
      <c r="GRC143" s="5"/>
      <c r="GRD143" s="5"/>
      <c r="GRE143" s="5"/>
      <c r="GRF143" s="5"/>
      <c r="GRG143" s="5"/>
      <c r="GRH143" s="5"/>
      <c r="GRI143" s="5"/>
      <c r="GRJ143" s="5"/>
      <c r="GRK143" s="5"/>
      <c r="GRL143" s="5"/>
      <c r="GRM143" s="5"/>
      <c r="GRN143" s="5"/>
      <c r="GRO143" s="5"/>
      <c r="GRP143" s="5"/>
      <c r="GRQ143" s="5"/>
      <c r="GRR143" s="5"/>
      <c r="GRS143" s="5"/>
      <c r="GRT143" s="5"/>
      <c r="GRU143" s="5"/>
      <c r="GRV143" s="5"/>
      <c r="GRW143" s="5"/>
      <c r="GRX143" s="5"/>
      <c r="GRY143" s="5"/>
      <c r="GRZ143" s="5"/>
      <c r="GSA143" s="5"/>
      <c r="GSB143" s="5"/>
      <c r="GSC143" s="5"/>
      <c r="GSD143" s="5"/>
      <c r="GSE143" s="5"/>
      <c r="GSF143" s="5"/>
      <c r="GSG143" s="5"/>
      <c r="GSH143" s="5"/>
      <c r="GSI143" s="5"/>
      <c r="GSJ143" s="5"/>
      <c r="GSK143" s="5"/>
      <c r="GSL143" s="5"/>
      <c r="GSM143" s="5"/>
      <c r="GSN143" s="5"/>
      <c r="GSO143" s="5"/>
      <c r="GSP143" s="5"/>
      <c r="GSQ143" s="5"/>
      <c r="GSR143" s="5"/>
      <c r="GSS143" s="5"/>
      <c r="GST143" s="5"/>
      <c r="GSU143" s="5"/>
      <c r="GSV143" s="5"/>
      <c r="GSW143" s="5"/>
      <c r="GSX143" s="5"/>
      <c r="GSY143" s="5"/>
      <c r="GSZ143" s="5"/>
      <c r="GTA143" s="5"/>
      <c r="GTB143" s="5"/>
      <c r="GTC143" s="5"/>
      <c r="GTD143" s="5"/>
      <c r="GTE143" s="5"/>
      <c r="GTF143" s="5"/>
      <c r="GTG143" s="5"/>
      <c r="GTH143" s="5"/>
      <c r="GTI143" s="5"/>
      <c r="GTJ143" s="5"/>
      <c r="GTK143" s="5"/>
      <c r="GTL143" s="5"/>
      <c r="GTM143" s="5"/>
      <c r="GTN143" s="5"/>
      <c r="GTO143" s="5"/>
      <c r="GTP143" s="5"/>
      <c r="GTQ143" s="5"/>
      <c r="GTR143" s="5"/>
      <c r="GTS143" s="5"/>
      <c r="GTT143" s="5"/>
      <c r="GTU143" s="5"/>
      <c r="GTV143" s="5"/>
      <c r="GTW143" s="5"/>
      <c r="GTX143" s="5"/>
      <c r="GTY143" s="5"/>
      <c r="GTZ143" s="5"/>
      <c r="GUA143" s="5"/>
      <c r="GUB143" s="5"/>
      <c r="GUC143" s="5"/>
      <c r="GUD143" s="5"/>
      <c r="GUE143" s="5"/>
      <c r="GUF143" s="5"/>
      <c r="GUG143" s="5"/>
      <c r="GUH143" s="5"/>
      <c r="GUI143" s="5"/>
      <c r="GUJ143" s="5"/>
      <c r="GUK143" s="5"/>
      <c r="GUL143" s="5"/>
      <c r="GUM143" s="5"/>
      <c r="GUN143" s="5"/>
      <c r="GUO143" s="5"/>
      <c r="GUP143" s="5"/>
      <c r="GUQ143" s="5"/>
      <c r="GUR143" s="5"/>
      <c r="GUS143" s="5"/>
      <c r="GUT143" s="5"/>
      <c r="GUU143" s="5"/>
      <c r="GUV143" s="5"/>
      <c r="GUW143" s="5"/>
      <c r="GUX143" s="5"/>
      <c r="GUY143" s="5"/>
      <c r="GUZ143" s="5"/>
      <c r="GVA143" s="5"/>
      <c r="GVB143" s="5"/>
      <c r="GVC143" s="5"/>
      <c r="GVD143" s="5"/>
      <c r="GVE143" s="5"/>
      <c r="GVF143" s="5"/>
      <c r="GVG143" s="5"/>
      <c r="GVH143" s="5"/>
      <c r="GVI143" s="5"/>
      <c r="GVJ143" s="5"/>
      <c r="GVK143" s="5"/>
      <c r="GVL143" s="5"/>
      <c r="GVM143" s="5"/>
      <c r="GVN143" s="5"/>
      <c r="GVO143" s="5"/>
      <c r="GVP143" s="5"/>
      <c r="GVQ143" s="5"/>
      <c r="GVR143" s="5"/>
      <c r="GVS143" s="5"/>
      <c r="GVT143" s="5"/>
      <c r="GVU143" s="5"/>
      <c r="GVV143" s="5"/>
      <c r="GVW143" s="5"/>
      <c r="GVX143" s="5"/>
      <c r="GVY143" s="5"/>
      <c r="GVZ143" s="5"/>
      <c r="GWA143" s="5"/>
      <c r="GWB143" s="5"/>
      <c r="GWC143" s="5"/>
      <c r="GWD143" s="5"/>
      <c r="GWE143" s="5"/>
      <c r="GWF143" s="5"/>
      <c r="GWG143" s="5"/>
      <c r="GWH143" s="5"/>
      <c r="GWI143" s="5"/>
      <c r="GWJ143" s="5"/>
      <c r="GWK143" s="5"/>
      <c r="GWL143" s="5"/>
      <c r="GWM143" s="5"/>
      <c r="GWN143" s="5"/>
      <c r="GWO143" s="5"/>
      <c r="GWP143" s="5"/>
      <c r="GWQ143" s="5"/>
      <c r="GWR143" s="5"/>
      <c r="GWS143" s="5"/>
      <c r="GWT143" s="5"/>
      <c r="GWU143" s="5"/>
      <c r="GWV143" s="5"/>
      <c r="GWW143" s="5"/>
      <c r="GWX143" s="5"/>
      <c r="GWY143" s="5"/>
      <c r="GWZ143" s="5"/>
      <c r="GXA143" s="5"/>
      <c r="GXB143" s="5"/>
      <c r="GXC143" s="5"/>
      <c r="GXD143" s="5"/>
      <c r="GXE143" s="5"/>
      <c r="GXF143" s="5"/>
      <c r="GXG143" s="5"/>
      <c r="GXH143" s="5"/>
      <c r="GXI143" s="5"/>
      <c r="GXJ143" s="5"/>
      <c r="GXK143" s="5"/>
      <c r="GXL143" s="5"/>
      <c r="GXM143" s="5"/>
      <c r="GXN143" s="5"/>
      <c r="GXO143" s="5"/>
      <c r="GXP143" s="5"/>
      <c r="GXQ143" s="5"/>
      <c r="GXR143" s="5"/>
      <c r="GXS143" s="5"/>
      <c r="GXT143" s="5"/>
      <c r="GXU143" s="5"/>
      <c r="GXV143" s="5"/>
      <c r="GXW143" s="5"/>
      <c r="GXX143" s="5"/>
      <c r="GXY143" s="5"/>
      <c r="GXZ143" s="5"/>
      <c r="GYA143" s="5"/>
      <c r="GYB143" s="5"/>
      <c r="GYC143" s="5"/>
      <c r="GYD143" s="5"/>
      <c r="GYE143" s="5"/>
      <c r="GYF143" s="5"/>
      <c r="GYG143" s="5"/>
      <c r="GYH143" s="5"/>
      <c r="GYI143" s="5"/>
      <c r="GYJ143" s="5"/>
      <c r="GYK143" s="5"/>
      <c r="GYL143" s="5"/>
      <c r="GYM143" s="5"/>
      <c r="GYN143" s="5"/>
      <c r="GYO143" s="5"/>
      <c r="GYP143" s="5"/>
      <c r="GYQ143" s="5"/>
      <c r="GYR143" s="5"/>
      <c r="GYS143" s="5"/>
      <c r="GYT143" s="5"/>
      <c r="GYU143" s="5"/>
      <c r="GYV143" s="5"/>
      <c r="GYW143" s="5"/>
      <c r="GYX143" s="5"/>
      <c r="GYY143" s="5"/>
      <c r="GYZ143" s="5"/>
      <c r="GZA143" s="5"/>
      <c r="GZB143" s="5"/>
      <c r="GZC143" s="5"/>
      <c r="GZD143" s="5"/>
      <c r="GZE143" s="5"/>
      <c r="GZF143" s="5"/>
      <c r="GZG143" s="5"/>
      <c r="GZH143" s="5"/>
      <c r="GZI143" s="5"/>
      <c r="GZJ143" s="5"/>
      <c r="GZK143" s="5"/>
      <c r="GZL143" s="5"/>
      <c r="GZM143" s="5"/>
      <c r="GZN143" s="5"/>
      <c r="GZO143" s="5"/>
      <c r="GZP143" s="5"/>
      <c r="GZQ143" s="5"/>
      <c r="GZR143" s="5"/>
      <c r="GZS143" s="5"/>
      <c r="GZT143" s="5"/>
      <c r="GZU143" s="5"/>
      <c r="GZV143" s="5"/>
      <c r="GZW143" s="5"/>
      <c r="GZX143" s="5"/>
      <c r="GZY143" s="5"/>
      <c r="GZZ143" s="5"/>
      <c r="HAA143" s="5"/>
      <c r="HAB143" s="5"/>
      <c r="HAC143" s="5"/>
      <c r="HAD143" s="5"/>
      <c r="HAE143" s="5"/>
      <c r="HAF143" s="5"/>
      <c r="HAG143" s="5"/>
      <c r="HAH143" s="5"/>
      <c r="HAI143" s="5"/>
      <c r="HAJ143" s="5"/>
      <c r="HAK143" s="5"/>
      <c r="HAL143" s="5"/>
      <c r="HAM143" s="5"/>
      <c r="HAN143" s="5"/>
      <c r="HAO143" s="5"/>
      <c r="HAP143" s="5"/>
      <c r="HAQ143" s="5"/>
      <c r="HAR143" s="5"/>
      <c r="HAS143" s="5"/>
      <c r="HAT143" s="5"/>
      <c r="HAU143" s="5"/>
      <c r="HAV143" s="5"/>
      <c r="HAW143" s="5"/>
      <c r="HAX143" s="5"/>
      <c r="HAY143" s="5"/>
      <c r="HAZ143" s="5"/>
      <c r="HBA143" s="5"/>
      <c r="HBB143" s="5"/>
      <c r="HBC143" s="5"/>
      <c r="HBD143" s="5"/>
      <c r="HBE143" s="5"/>
      <c r="HBF143" s="5"/>
      <c r="HBG143" s="5"/>
      <c r="HBH143" s="5"/>
      <c r="HBI143" s="5"/>
      <c r="HBJ143" s="5"/>
      <c r="HBK143" s="5"/>
      <c r="HBL143" s="5"/>
      <c r="HBM143" s="5"/>
      <c r="HBN143" s="5"/>
      <c r="HBO143" s="5"/>
      <c r="HBP143" s="5"/>
      <c r="HBQ143" s="5"/>
      <c r="HBR143" s="5"/>
      <c r="HBS143" s="5"/>
      <c r="HBT143" s="5"/>
      <c r="HBU143" s="5"/>
      <c r="HBV143" s="5"/>
      <c r="HBW143" s="5"/>
      <c r="HBX143" s="5"/>
      <c r="HBY143" s="5"/>
      <c r="HBZ143" s="5"/>
      <c r="HCA143" s="5"/>
      <c r="HCB143" s="5"/>
      <c r="HCC143" s="5"/>
      <c r="HCD143" s="5"/>
      <c r="HCE143" s="5"/>
      <c r="HCF143" s="5"/>
      <c r="HCG143" s="5"/>
      <c r="HCH143" s="5"/>
      <c r="HCI143" s="5"/>
      <c r="HCJ143" s="5"/>
      <c r="HCK143" s="5"/>
      <c r="HCL143" s="5"/>
      <c r="HCM143" s="5"/>
      <c r="HCN143" s="5"/>
      <c r="HCO143" s="5"/>
      <c r="HCP143" s="5"/>
      <c r="HCQ143" s="5"/>
      <c r="HCR143" s="5"/>
      <c r="HCS143" s="5"/>
      <c r="HCT143" s="5"/>
      <c r="HCU143" s="5"/>
      <c r="HCV143" s="5"/>
      <c r="HCW143" s="5"/>
      <c r="HCX143" s="5"/>
      <c r="HCY143" s="5"/>
      <c r="HCZ143" s="5"/>
      <c r="HDA143" s="5"/>
      <c r="HDB143" s="5"/>
      <c r="HDC143" s="5"/>
      <c r="HDD143" s="5"/>
      <c r="HDE143" s="5"/>
      <c r="HDF143" s="5"/>
      <c r="HDG143" s="5"/>
      <c r="HDH143" s="5"/>
      <c r="HDI143" s="5"/>
      <c r="HDJ143" s="5"/>
      <c r="HDK143" s="5"/>
      <c r="HDL143" s="5"/>
      <c r="HDM143" s="5"/>
      <c r="HDN143" s="5"/>
      <c r="HDO143" s="5"/>
      <c r="HDP143" s="5"/>
      <c r="HDQ143" s="5"/>
      <c r="HDR143" s="5"/>
      <c r="HDS143" s="5"/>
      <c r="HDT143" s="5"/>
      <c r="HDU143" s="5"/>
      <c r="HDV143" s="5"/>
      <c r="HDW143" s="5"/>
      <c r="HDX143" s="5"/>
      <c r="HDY143" s="5"/>
      <c r="HDZ143" s="5"/>
      <c r="HEA143" s="5"/>
      <c r="HEB143" s="5"/>
      <c r="HEC143" s="5"/>
      <c r="HED143" s="5"/>
      <c r="HEE143" s="5"/>
      <c r="HEF143" s="5"/>
      <c r="HEG143" s="5"/>
      <c r="HEH143" s="5"/>
      <c r="HEI143" s="5"/>
      <c r="HEJ143" s="5"/>
      <c r="HEK143" s="5"/>
      <c r="HEL143" s="5"/>
      <c r="HEM143" s="5"/>
      <c r="HEN143" s="5"/>
      <c r="HEO143" s="5"/>
      <c r="HEP143" s="5"/>
      <c r="HEQ143" s="5"/>
      <c r="HER143" s="5"/>
      <c r="HES143" s="5"/>
      <c r="HET143" s="5"/>
      <c r="HEU143" s="5"/>
      <c r="HEV143" s="5"/>
      <c r="HEW143" s="5"/>
      <c r="HEX143" s="5"/>
      <c r="HEY143" s="5"/>
      <c r="HEZ143" s="5"/>
      <c r="HFA143" s="5"/>
      <c r="HFB143" s="5"/>
      <c r="HFC143" s="5"/>
      <c r="HFD143" s="5"/>
      <c r="HFE143" s="5"/>
      <c r="HFF143" s="5"/>
      <c r="HFG143" s="5"/>
      <c r="HFH143" s="5"/>
      <c r="HFI143" s="5"/>
      <c r="HFJ143" s="5"/>
      <c r="HFK143" s="5"/>
      <c r="HFL143" s="5"/>
      <c r="HFM143" s="5"/>
      <c r="HFN143" s="5"/>
      <c r="HFO143" s="5"/>
      <c r="HFP143" s="5"/>
      <c r="HFQ143" s="5"/>
      <c r="HFR143" s="5"/>
      <c r="HFS143" s="5"/>
      <c r="HFT143" s="5"/>
      <c r="HFU143" s="5"/>
      <c r="HFV143" s="5"/>
      <c r="HFW143" s="5"/>
      <c r="HFX143" s="5"/>
      <c r="HFY143" s="5"/>
      <c r="HFZ143" s="5"/>
      <c r="HGA143" s="5"/>
      <c r="HGB143" s="5"/>
      <c r="HGC143" s="5"/>
      <c r="HGD143" s="5"/>
      <c r="HGE143" s="5"/>
      <c r="HGF143" s="5"/>
      <c r="HGG143" s="5"/>
      <c r="HGH143" s="5"/>
      <c r="HGI143" s="5"/>
      <c r="HGJ143" s="5"/>
      <c r="HGK143" s="5"/>
      <c r="HGL143" s="5"/>
      <c r="HGM143" s="5"/>
      <c r="HGN143" s="5"/>
      <c r="HGO143" s="5"/>
      <c r="HGP143" s="5"/>
      <c r="HGQ143" s="5"/>
      <c r="HGR143" s="5"/>
      <c r="HGS143" s="5"/>
      <c r="HGT143" s="5"/>
      <c r="HGU143" s="5"/>
      <c r="HGV143" s="5"/>
      <c r="HGW143" s="5"/>
      <c r="HGX143" s="5"/>
      <c r="HGY143" s="5"/>
      <c r="HGZ143" s="5"/>
      <c r="HHA143" s="5"/>
      <c r="HHB143" s="5"/>
      <c r="HHC143" s="5"/>
      <c r="HHD143" s="5"/>
      <c r="HHE143" s="5"/>
      <c r="HHF143" s="5"/>
      <c r="HHG143" s="5"/>
      <c r="HHH143" s="5"/>
      <c r="HHI143" s="5"/>
      <c r="HHJ143" s="5"/>
      <c r="HHK143" s="5"/>
      <c r="HHL143" s="5"/>
      <c r="HHM143" s="5"/>
      <c r="HHN143" s="5"/>
      <c r="HHO143" s="5"/>
      <c r="HHP143" s="5"/>
      <c r="HHQ143" s="5"/>
      <c r="HHR143" s="5"/>
      <c r="HHS143" s="5"/>
      <c r="HHT143" s="5"/>
      <c r="HHU143" s="5"/>
      <c r="HHV143" s="5"/>
      <c r="HHW143" s="5"/>
      <c r="HHX143" s="5"/>
      <c r="HHY143" s="5"/>
      <c r="HHZ143" s="5"/>
      <c r="HIA143" s="5"/>
      <c r="HIB143" s="5"/>
      <c r="HIC143" s="5"/>
      <c r="HID143" s="5"/>
      <c r="HIE143" s="5"/>
      <c r="HIF143" s="5"/>
      <c r="HIG143" s="5"/>
      <c r="HIH143" s="5"/>
      <c r="HII143" s="5"/>
      <c r="HIJ143" s="5"/>
      <c r="HIK143" s="5"/>
      <c r="HIL143" s="5"/>
      <c r="HIM143" s="5"/>
      <c r="HIN143" s="5"/>
      <c r="HIO143" s="5"/>
      <c r="HIP143" s="5"/>
      <c r="HIQ143" s="5"/>
      <c r="HIR143" s="5"/>
      <c r="HIS143" s="5"/>
      <c r="HIT143" s="5"/>
      <c r="HIU143" s="5"/>
      <c r="HIV143" s="5"/>
      <c r="HIW143" s="5"/>
      <c r="HIX143" s="5"/>
      <c r="HIY143" s="5"/>
      <c r="HIZ143" s="5"/>
      <c r="HJA143" s="5"/>
      <c r="HJB143" s="5"/>
      <c r="HJC143" s="5"/>
      <c r="HJD143" s="5"/>
      <c r="HJE143" s="5"/>
      <c r="HJF143" s="5"/>
      <c r="HJG143" s="5"/>
      <c r="HJH143" s="5"/>
      <c r="HJI143" s="5"/>
      <c r="HJJ143" s="5"/>
      <c r="HJK143" s="5"/>
      <c r="HJL143" s="5"/>
      <c r="HJM143" s="5"/>
      <c r="HJN143" s="5"/>
      <c r="HJO143" s="5"/>
      <c r="HJP143" s="5"/>
      <c r="HJQ143" s="5"/>
      <c r="HJR143" s="5"/>
      <c r="HJS143" s="5"/>
      <c r="HJT143" s="5"/>
      <c r="HJU143" s="5"/>
      <c r="HJV143" s="5"/>
      <c r="HJW143" s="5"/>
      <c r="HJX143" s="5"/>
      <c r="HJY143" s="5"/>
      <c r="HJZ143" s="5"/>
      <c r="HKA143" s="5"/>
      <c r="HKB143" s="5"/>
      <c r="HKC143" s="5"/>
      <c r="HKD143" s="5"/>
      <c r="HKE143" s="5"/>
      <c r="HKF143" s="5"/>
      <c r="HKG143" s="5"/>
      <c r="HKH143" s="5"/>
      <c r="HKI143" s="5"/>
      <c r="HKJ143" s="5"/>
      <c r="HKK143" s="5"/>
      <c r="HKL143" s="5"/>
      <c r="HKM143" s="5"/>
      <c r="HKN143" s="5"/>
      <c r="HKO143" s="5"/>
      <c r="HKP143" s="5"/>
      <c r="HKQ143" s="5"/>
      <c r="HKR143" s="5"/>
      <c r="HKS143" s="5"/>
      <c r="HKT143" s="5"/>
      <c r="HKU143" s="5"/>
      <c r="HKV143" s="5"/>
      <c r="HKW143" s="5"/>
      <c r="HKX143" s="5"/>
      <c r="HKY143" s="5"/>
      <c r="HKZ143" s="5"/>
      <c r="HLA143" s="5"/>
      <c r="HLB143" s="5"/>
      <c r="HLC143" s="5"/>
      <c r="HLD143" s="5"/>
      <c r="HLE143" s="5"/>
      <c r="HLF143" s="5"/>
      <c r="HLG143" s="5"/>
      <c r="HLH143" s="5"/>
      <c r="HLI143" s="5"/>
      <c r="HLJ143" s="5"/>
      <c r="HLK143" s="5"/>
      <c r="HLL143" s="5"/>
      <c r="HLM143" s="5"/>
      <c r="HLN143" s="5"/>
      <c r="HLO143" s="5"/>
      <c r="HLP143" s="5"/>
      <c r="HLQ143" s="5"/>
      <c r="HLR143" s="5"/>
      <c r="HLS143" s="5"/>
      <c r="HLT143" s="5"/>
      <c r="HLU143" s="5"/>
      <c r="HLV143" s="5"/>
      <c r="HLW143" s="5"/>
      <c r="HLX143" s="5"/>
      <c r="HLY143" s="5"/>
      <c r="HLZ143" s="5"/>
      <c r="HMA143" s="5"/>
      <c r="HMB143" s="5"/>
      <c r="HMC143" s="5"/>
      <c r="HMD143" s="5"/>
      <c r="HME143" s="5"/>
      <c r="HMF143" s="5"/>
      <c r="HMG143" s="5"/>
      <c r="HMH143" s="5"/>
      <c r="HMI143" s="5"/>
      <c r="HMJ143" s="5"/>
      <c r="HMK143" s="5"/>
      <c r="HML143" s="5"/>
      <c r="HMM143" s="5"/>
      <c r="HMN143" s="5"/>
      <c r="HMO143" s="5"/>
      <c r="HMP143" s="5"/>
      <c r="HMQ143" s="5"/>
      <c r="HMR143" s="5"/>
      <c r="HMS143" s="5"/>
      <c r="HMT143" s="5"/>
      <c r="HMU143" s="5"/>
      <c r="HMV143" s="5"/>
      <c r="HMW143" s="5"/>
      <c r="HMX143" s="5"/>
      <c r="HMY143" s="5"/>
      <c r="HMZ143" s="5"/>
      <c r="HNA143" s="5"/>
      <c r="HNB143" s="5"/>
      <c r="HNC143" s="5"/>
      <c r="HND143" s="5"/>
      <c r="HNE143" s="5"/>
      <c r="HNF143" s="5"/>
      <c r="HNG143" s="5"/>
      <c r="HNH143" s="5"/>
      <c r="HNI143" s="5"/>
      <c r="HNJ143" s="5"/>
      <c r="HNK143" s="5"/>
      <c r="HNL143" s="5"/>
      <c r="HNM143" s="5"/>
      <c r="HNN143" s="5"/>
      <c r="HNO143" s="5"/>
      <c r="HNP143" s="5"/>
      <c r="HNQ143" s="5"/>
      <c r="HNR143" s="5"/>
      <c r="HNS143" s="5"/>
      <c r="HNT143" s="5"/>
      <c r="HNU143" s="5"/>
      <c r="HNV143" s="5"/>
      <c r="HNW143" s="5"/>
      <c r="HNX143" s="5"/>
      <c r="HNY143" s="5"/>
      <c r="HNZ143" s="5"/>
      <c r="HOA143" s="5"/>
      <c r="HOB143" s="5"/>
      <c r="HOC143" s="5"/>
      <c r="HOD143" s="5"/>
      <c r="HOE143" s="5"/>
      <c r="HOF143" s="5"/>
      <c r="HOG143" s="5"/>
      <c r="HOH143" s="5"/>
      <c r="HOI143" s="5"/>
      <c r="HOJ143" s="5"/>
      <c r="HOK143" s="5"/>
      <c r="HOL143" s="5"/>
      <c r="HOM143" s="5"/>
      <c r="HON143" s="5"/>
      <c r="HOO143" s="5"/>
      <c r="HOP143" s="5"/>
      <c r="HOQ143" s="5"/>
      <c r="HOR143" s="5"/>
      <c r="HOS143" s="5"/>
      <c r="HOT143" s="5"/>
      <c r="HOU143" s="5"/>
      <c r="HOV143" s="5"/>
      <c r="HOW143" s="5"/>
      <c r="HOX143" s="5"/>
      <c r="HOY143" s="5"/>
      <c r="HOZ143" s="5"/>
      <c r="HPA143" s="5"/>
      <c r="HPB143" s="5"/>
      <c r="HPC143" s="5"/>
      <c r="HPD143" s="5"/>
      <c r="HPE143" s="5"/>
      <c r="HPF143" s="5"/>
      <c r="HPG143" s="5"/>
      <c r="HPH143" s="5"/>
      <c r="HPI143" s="5"/>
      <c r="HPJ143" s="5"/>
      <c r="HPK143" s="5"/>
      <c r="HPL143" s="5"/>
      <c r="HPM143" s="5"/>
      <c r="HPN143" s="5"/>
      <c r="HPO143" s="5"/>
      <c r="HPP143" s="5"/>
      <c r="HPQ143" s="5"/>
      <c r="HPR143" s="5"/>
      <c r="HPS143" s="5"/>
      <c r="HPT143" s="5"/>
      <c r="HPU143" s="5"/>
      <c r="HPV143" s="5"/>
      <c r="HPW143" s="5"/>
      <c r="HPX143" s="5"/>
      <c r="HPY143" s="5"/>
      <c r="HPZ143" s="5"/>
      <c r="HQA143" s="5"/>
      <c r="HQB143" s="5"/>
      <c r="HQC143" s="5"/>
      <c r="HQD143" s="5"/>
      <c r="HQE143" s="5"/>
      <c r="HQF143" s="5"/>
      <c r="HQG143" s="5"/>
      <c r="HQH143" s="5"/>
      <c r="HQI143" s="5"/>
      <c r="HQJ143" s="5"/>
      <c r="HQK143" s="5"/>
      <c r="HQL143" s="5"/>
      <c r="HQM143" s="5"/>
      <c r="HQN143" s="5"/>
      <c r="HQO143" s="5"/>
      <c r="HQP143" s="5"/>
      <c r="HQQ143" s="5"/>
      <c r="HQR143" s="5"/>
      <c r="HQS143" s="5"/>
      <c r="HQT143" s="5"/>
      <c r="HQU143" s="5"/>
      <c r="HQV143" s="5"/>
      <c r="HQW143" s="5"/>
      <c r="HQX143" s="5"/>
      <c r="HQY143" s="5"/>
      <c r="HQZ143" s="5"/>
      <c r="HRA143" s="5"/>
      <c r="HRB143" s="5"/>
      <c r="HRC143" s="5"/>
      <c r="HRD143" s="5"/>
      <c r="HRE143" s="5"/>
      <c r="HRF143" s="5"/>
      <c r="HRG143" s="5"/>
      <c r="HRH143" s="5"/>
      <c r="HRI143" s="5"/>
      <c r="HRJ143" s="5"/>
      <c r="HRK143" s="5"/>
      <c r="HRL143" s="5"/>
      <c r="HRM143" s="5"/>
      <c r="HRN143" s="5"/>
      <c r="HRO143" s="5"/>
      <c r="HRP143" s="5"/>
      <c r="HRQ143" s="5"/>
      <c r="HRR143" s="5"/>
      <c r="HRS143" s="5"/>
      <c r="HRT143" s="5"/>
      <c r="HRU143" s="5"/>
      <c r="HRV143" s="5"/>
      <c r="HRW143" s="5"/>
      <c r="HRX143" s="5"/>
      <c r="HRY143" s="5"/>
      <c r="HRZ143" s="5"/>
      <c r="HSA143" s="5"/>
      <c r="HSB143" s="5"/>
      <c r="HSC143" s="5"/>
      <c r="HSD143" s="5"/>
      <c r="HSE143" s="5"/>
      <c r="HSF143" s="5"/>
      <c r="HSG143" s="5"/>
      <c r="HSH143" s="5"/>
      <c r="HSI143" s="5"/>
      <c r="HSJ143" s="5"/>
      <c r="HSK143" s="5"/>
      <c r="HSL143" s="5"/>
      <c r="HSM143" s="5"/>
      <c r="HSN143" s="5"/>
      <c r="HSO143" s="5"/>
      <c r="HSP143" s="5"/>
      <c r="HSQ143" s="5"/>
      <c r="HSR143" s="5"/>
      <c r="HSS143" s="5"/>
      <c r="HST143" s="5"/>
      <c r="HSU143" s="5"/>
      <c r="HSV143" s="5"/>
      <c r="HSW143" s="5"/>
      <c r="HSX143" s="5"/>
      <c r="HSY143" s="5"/>
      <c r="HSZ143" s="5"/>
      <c r="HTA143" s="5"/>
      <c r="HTB143" s="5"/>
      <c r="HTC143" s="5"/>
      <c r="HTD143" s="5"/>
      <c r="HTE143" s="5"/>
      <c r="HTF143" s="5"/>
      <c r="HTG143" s="5"/>
      <c r="HTH143" s="5"/>
      <c r="HTI143" s="5"/>
      <c r="HTJ143" s="5"/>
      <c r="HTK143" s="5"/>
      <c r="HTL143" s="5"/>
      <c r="HTM143" s="5"/>
      <c r="HTN143" s="5"/>
      <c r="HTO143" s="5"/>
      <c r="HTP143" s="5"/>
      <c r="HTQ143" s="5"/>
      <c r="HTR143" s="5"/>
      <c r="HTS143" s="5"/>
      <c r="HTT143" s="5"/>
      <c r="HTU143" s="5"/>
      <c r="HTV143" s="5"/>
      <c r="HTW143" s="5"/>
      <c r="HTX143" s="5"/>
      <c r="HTY143" s="5"/>
      <c r="HTZ143" s="5"/>
      <c r="HUA143" s="5"/>
      <c r="HUB143" s="5"/>
      <c r="HUC143" s="5"/>
      <c r="HUD143" s="5"/>
      <c r="HUE143" s="5"/>
      <c r="HUF143" s="5"/>
      <c r="HUG143" s="5"/>
      <c r="HUH143" s="5"/>
      <c r="HUI143" s="5"/>
      <c r="HUJ143" s="5"/>
      <c r="HUK143" s="5"/>
      <c r="HUL143" s="5"/>
      <c r="HUM143" s="5"/>
      <c r="HUN143" s="5"/>
      <c r="HUO143" s="5"/>
      <c r="HUP143" s="5"/>
      <c r="HUQ143" s="5"/>
      <c r="HUR143" s="5"/>
      <c r="HUS143" s="5"/>
      <c r="HUT143" s="5"/>
      <c r="HUU143" s="5"/>
      <c r="HUV143" s="5"/>
      <c r="HUW143" s="5"/>
      <c r="HUX143" s="5"/>
      <c r="HUY143" s="5"/>
      <c r="HUZ143" s="5"/>
      <c r="HVA143" s="5"/>
      <c r="HVB143" s="5"/>
      <c r="HVC143" s="5"/>
      <c r="HVD143" s="5"/>
      <c r="HVE143" s="5"/>
      <c r="HVF143" s="5"/>
      <c r="HVG143" s="5"/>
      <c r="HVH143" s="5"/>
      <c r="HVI143" s="5"/>
      <c r="HVJ143" s="5"/>
      <c r="HVK143" s="5"/>
      <c r="HVL143" s="5"/>
      <c r="HVM143" s="5"/>
      <c r="HVN143" s="5"/>
      <c r="HVO143" s="5"/>
      <c r="HVP143" s="5"/>
      <c r="HVQ143" s="5"/>
      <c r="HVR143" s="5"/>
      <c r="HVS143" s="5"/>
      <c r="HVT143" s="5"/>
      <c r="HVU143" s="5"/>
      <c r="HVV143" s="5"/>
      <c r="HVW143" s="5"/>
      <c r="HVX143" s="5"/>
      <c r="HVY143" s="5"/>
      <c r="HVZ143" s="5"/>
      <c r="HWA143" s="5"/>
      <c r="HWB143" s="5"/>
      <c r="HWC143" s="5"/>
      <c r="HWD143" s="5"/>
      <c r="HWE143" s="5"/>
      <c r="HWF143" s="5"/>
      <c r="HWG143" s="5"/>
      <c r="HWH143" s="5"/>
      <c r="HWI143" s="5"/>
      <c r="HWJ143" s="5"/>
      <c r="HWK143" s="5"/>
      <c r="HWL143" s="5"/>
      <c r="HWM143" s="5"/>
      <c r="HWN143" s="5"/>
      <c r="HWO143" s="5"/>
      <c r="HWP143" s="5"/>
      <c r="HWQ143" s="5"/>
      <c r="HWR143" s="5"/>
      <c r="HWS143" s="5"/>
      <c r="HWT143" s="5"/>
      <c r="HWU143" s="5"/>
      <c r="HWV143" s="5"/>
      <c r="HWW143" s="5"/>
      <c r="HWX143" s="5"/>
      <c r="HWY143" s="5"/>
      <c r="HWZ143" s="5"/>
      <c r="HXA143" s="5"/>
      <c r="HXB143" s="5"/>
      <c r="HXC143" s="5"/>
      <c r="HXD143" s="5"/>
      <c r="HXE143" s="5"/>
      <c r="HXF143" s="5"/>
      <c r="HXG143" s="5"/>
      <c r="HXH143" s="5"/>
      <c r="HXI143" s="5"/>
      <c r="HXJ143" s="5"/>
      <c r="HXK143" s="5"/>
      <c r="HXL143" s="5"/>
      <c r="HXM143" s="5"/>
      <c r="HXN143" s="5"/>
      <c r="HXO143" s="5"/>
      <c r="HXP143" s="5"/>
      <c r="HXQ143" s="5"/>
      <c r="HXR143" s="5"/>
      <c r="HXS143" s="5"/>
      <c r="HXT143" s="5"/>
      <c r="HXU143" s="5"/>
      <c r="HXV143" s="5"/>
      <c r="HXW143" s="5"/>
      <c r="HXX143" s="5"/>
      <c r="HXY143" s="5"/>
      <c r="HXZ143" s="5"/>
      <c r="HYA143" s="5"/>
      <c r="HYB143" s="5"/>
      <c r="HYC143" s="5"/>
      <c r="HYD143" s="5"/>
      <c r="HYE143" s="5"/>
      <c r="HYF143" s="5"/>
      <c r="HYG143" s="5"/>
      <c r="HYH143" s="5"/>
      <c r="HYI143" s="5"/>
      <c r="HYJ143" s="5"/>
      <c r="HYK143" s="5"/>
      <c r="HYL143" s="5"/>
      <c r="HYM143" s="5"/>
      <c r="HYN143" s="5"/>
      <c r="HYO143" s="5"/>
      <c r="HYP143" s="5"/>
      <c r="HYQ143" s="5"/>
      <c r="HYR143" s="5"/>
      <c r="HYS143" s="5"/>
      <c r="HYT143" s="5"/>
      <c r="HYU143" s="5"/>
      <c r="HYV143" s="5"/>
      <c r="HYW143" s="5"/>
      <c r="HYX143" s="5"/>
      <c r="HYY143" s="5"/>
      <c r="HYZ143" s="5"/>
      <c r="HZA143" s="5"/>
      <c r="HZB143" s="5"/>
      <c r="HZC143" s="5"/>
      <c r="HZD143" s="5"/>
      <c r="HZE143" s="5"/>
      <c r="HZF143" s="5"/>
      <c r="HZG143" s="5"/>
      <c r="HZH143" s="5"/>
      <c r="HZI143" s="5"/>
      <c r="HZJ143" s="5"/>
      <c r="HZK143" s="5"/>
      <c r="HZL143" s="5"/>
      <c r="HZM143" s="5"/>
      <c r="HZN143" s="5"/>
      <c r="HZO143" s="5"/>
      <c r="HZP143" s="5"/>
      <c r="HZQ143" s="5"/>
      <c r="HZR143" s="5"/>
      <c r="HZS143" s="5"/>
      <c r="HZT143" s="5"/>
      <c r="HZU143" s="5"/>
      <c r="HZV143" s="5"/>
      <c r="HZW143" s="5"/>
      <c r="HZX143" s="5"/>
      <c r="HZY143" s="5"/>
      <c r="HZZ143" s="5"/>
      <c r="IAA143" s="5"/>
      <c r="IAB143" s="5"/>
      <c r="IAC143" s="5"/>
      <c r="IAD143" s="5"/>
      <c r="IAE143" s="5"/>
      <c r="IAF143" s="5"/>
      <c r="IAG143" s="5"/>
      <c r="IAH143" s="5"/>
      <c r="IAI143" s="5"/>
      <c r="IAJ143" s="5"/>
      <c r="IAK143" s="5"/>
      <c r="IAL143" s="5"/>
      <c r="IAM143" s="5"/>
      <c r="IAN143" s="5"/>
      <c r="IAO143" s="5"/>
      <c r="IAP143" s="5"/>
      <c r="IAQ143" s="5"/>
      <c r="IAR143" s="5"/>
      <c r="IAS143" s="5"/>
      <c r="IAT143" s="5"/>
      <c r="IAU143" s="5"/>
      <c r="IAV143" s="5"/>
      <c r="IAW143" s="5"/>
      <c r="IAX143" s="5"/>
      <c r="IAY143" s="5"/>
      <c r="IAZ143" s="5"/>
      <c r="IBA143" s="5"/>
      <c r="IBB143" s="5"/>
      <c r="IBC143" s="5"/>
      <c r="IBD143" s="5"/>
      <c r="IBE143" s="5"/>
      <c r="IBF143" s="5"/>
      <c r="IBG143" s="5"/>
      <c r="IBH143" s="5"/>
      <c r="IBI143" s="5"/>
      <c r="IBJ143" s="5"/>
      <c r="IBK143" s="5"/>
      <c r="IBL143" s="5"/>
      <c r="IBM143" s="5"/>
      <c r="IBN143" s="5"/>
      <c r="IBO143" s="5"/>
      <c r="IBP143" s="5"/>
      <c r="IBQ143" s="5"/>
      <c r="IBR143" s="5"/>
      <c r="IBS143" s="5"/>
      <c r="IBT143" s="5"/>
      <c r="IBU143" s="5"/>
      <c r="IBV143" s="5"/>
      <c r="IBW143" s="5"/>
      <c r="IBX143" s="5"/>
      <c r="IBY143" s="5"/>
      <c r="IBZ143" s="5"/>
      <c r="ICA143" s="5"/>
      <c r="ICB143" s="5"/>
      <c r="ICC143" s="5"/>
      <c r="ICD143" s="5"/>
      <c r="ICE143" s="5"/>
      <c r="ICF143" s="5"/>
      <c r="ICG143" s="5"/>
      <c r="ICH143" s="5"/>
      <c r="ICI143" s="5"/>
      <c r="ICJ143" s="5"/>
      <c r="ICK143" s="5"/>
      <c r="ICL143" s="5"/>
      <c r="ICM143" s="5"/>
      <c r="ICN143" s="5"/>
      <c r="ICO143" s="5"/>
      <c r="ICP143" s="5"/>
      <c r="ICQ143" s="5"/>
      <c r="ICR143" s="5"/>
      <c r="ICS143" s="5"/>
      <c r="ICT143" s="5"/>
      <c r="ICU143" s="5"/>
      <c r="ICV143" s="5"/>
      <c r="ICW143" s="5"/>
      <c r="ICX143" s="5"/>
      <c r="ICY143" s="5"/>
      <c r="ICZ143" s="5"/>
      <c r="IDA143" s="5"/>
      <c r="IDB143" s="5"/>
      <c r="IDC143" s="5"/>
      <c r="IDD143" s="5"/>
      <c r="IDE143" s="5"/>
      <c r="IDF143" s="5"/>
      <c r="IDG143" s="5"/>
      <c r="IDH143" s="5"/>
      <c r="IDI143" s="5"/>
      <c r="IDJ143" s="5"/>
      <c r="IDK143" s="5"/>
      <c r="IDL143" s="5"/>
      <c r="IDM143" s="5"/>
      <c r="IDN143" s="5"/>
      <c r="IDO143" s="5"/>
      <c r="IDP143" s="5"/>
      <c r="IDQ143" s="5"/>
      <c r="IDR143" s="5"/>
      <c r="IDS143" s="5"/>
      <c r="IDT143" s="5"/>
      <c r="IDU143" s="5"/>
      <c r="IDV143" s="5"/>
      <c r="IDW143" s="5"/>
      <c r="IDX143" s="5"/>
      <c r="IDY143" s="5"/>
      <c r="IDZ143" s="5"/>
      <c r="IEA143" s="5"/>
      <c r="IEB143" s="5"/>
      <c r="IEC143" s="5"/>
      <c r="IED143" s="5"/>
      <c r="IEE143" s="5"/>
      <c r="IEF143" s="5"/>
      <c r="IEG143" s="5"/>
      <c r="IEH143" s="5"/>
      <c r="IEI143" s="5"/>
      <c r="IEJ143" s="5"/>
      <c r="IEK143" s="5"/>
      <c r="IEL143" s="5"/>
      <c r="IEM143" s="5"/>
      <c r="IEN143" s="5"/>
      <c r="IEO143" s="5"/>
      <c r="IEP143" s="5"/>
      <c r="IEQ143" s="5"/>
      <c r="IER143" s="5"/>
      <c r="IES143" s="5"/>
      <c r="IET143" s="5"/>
      <c r="IEU143" s="5"/>
      <c r="IEV143" s="5"/>
      <c r="IEW143" s="5"/>
      <c r="IEX143" s="5"/>
      <c r="IEY143" s="5"/>
      <c r="IEZ143" s="5"/>
      <c r="IFA143" s="5"/>
      <c r="IFB143" s="5"/>
      <c r="IFC143" s="5"/>
      <c r="IFD143" s="5"/>
      <c r="IFE143" s="5"/>
      <c r="IFF143" s="5"/>
      <c r="IFG143" s="5"/>
      <c r="IFH143" s="5"/>
      <c r="IFI143" s="5"/>
      <c r="IFJ143" s="5"/>
      <c r="IFK143" s="5"/>
      <c r="IFL143" s="5"/>
      <c r="IFM143" s="5"/>
      <c r="IFN143" s="5"/>
      <c r="IFO143" s="5"/>
      <c r="IFP143" s="5"/>
      <c r="IFQ143" s="5"/>
      <c r="IFR143" s="5"/>
      <c r="IFS143" s="5"/>
      <c r="IFT143" s="5"/>
      <c r="IFU143" s="5"/>
      <c r="IFV143" s="5"/>
      <c r="IFW143" s="5"/>
      <c r="IFX143" s="5"/>
      <c r="IFY143" s="5"/>
      <c r="IFZ143" s="5"/>
      <c r="IGA143" s="5"/>
      <c r="IGB143" s="5"/>
      <c r="IGC143" s="5"/>
      <c r="IGD143" s="5"/>
      <c r="IGE143" s="5"/>
      <c r="IGF143" s="5"/>
      <c r="IGG143" s="5"/>
      <c r="IGH143" s="5"/>
      <c r="IGI143" s="5"/>
      <c r="IGJ143" s="5"/>
      <c r="IGK143" s="5"/>
      <c r="IGL143" s="5"/>
      <c r="IGM143" s="5"/>
      <c r="IGN143" s="5"/>
      <c r="IGO143" s="5"/>
      <c r="IGP143" s="5"/>
      <c r="IGQ143" s="5"/>
      <c r="IGR143" s="5"/>
      <c r="IGS143" s="5"/>
      <c r="IGT143" s="5"/>
      <c r="IGU143" s="5"/>
      <c r="IGV143" s="5"/>
      <c r="IGW143" s="5"/>
      <c r="IGX143" s="5"/>
      <c r="IGY143" s="5"/>
      <c r="IGZ143" s="5"/>
      <c r="IHA143" s="5"/>
      <c r="IHB143" s="5"/>
      <c r="IHC143" s="5"/>
      <c r="IHD143" s="5"/>
      <c r="IHE143" s="5"/>
      <c r="IHF143" s="5"/>
      <c r="IHG143" s="5"/>
      <c r="IHH143" s="5"/>
      <c r="IHI143" s="5"/>
      <c r="IHJ143" s="5"/>
      <c r="IHK143" s="5"/>
      <c r="IHL143" s="5"/>
      <c r="IHM143" s="5"/>
      <c r="IHN143" s="5"/>
      <c r="IHO143" s="5"/>
      <c r="IHP143" s="5"/>
      <c r="IHQ143" s="5"/>
      <c r="IHR143" s="5"/>
      <c r="IHS143" s="5"/>
      <c r="IHT143" s="5"/>
      <c r="IHU143" s="5"/>
      <c r="IHV143" s="5"/>
      <c r="IHW143" s="5"/>
      <c r="IHX143" s="5"/>
      <c r="IHY143" s="5"/>
      <c r="IHZ143" s="5"/>
      <c r="IIA143" s="5"/>
      <c r="IIB143" s="5"/>
      <c r="IIC143" s="5"/>
      <c r="IID143" s="5"/>
      <c r="IIE143" s="5"/>
      <c r="IIF143" s="5"/>
      <c r="IIG143" s="5"/>
      <c r="IIH143" s="5"/>
      <c r="III143" s="5"/>
      <c r="IIJ143" s="5"/>
      <c r="IIK143" s="5"/>
      <c r="IIL143" s="5"/>
      <c r="IIM143" s="5"/>
      <c r="IIN143" s="5"/>
      <c r="IIO143" s="5"/>
      <c r="IIP143" s="5"/>
      <c r="IIQ143" s="5"/>
      <c r="IIR143" s="5"/>
      <c r="IIS143" s="5"/>
      <c r="IIT143" s="5"/>
      <c r="IIU143" s="5"/>
      <c r="IIV143" s="5"/>
      <c r="IIW143" s="5"/>
      <c r="IIX143" s="5"/>
      <c r="IIY143" s="5"/>
      <c r="IIZ143" s="5"/>
      <c r="IJA143" s="5"/>
      <c r="IJB143" s="5"/>
      <c r="IJC143" s="5"/>
      <c r="IJD143" s="5"/>
      <c r="IJE143" s="5"/>
      <c r="IJF143" s="5"/>
      <c r="IJG143" s="5"/>
      <c r="IJH143" s="5"/>
      <c r="IJI143" s="5"/>
      <c r="IJJ143" s="5"/>
      <c r="IJK143" s="5"/>
      <c r="IJL143" s="5"/>
      <c r="IJM143" s="5"/>
      <c r="IJN143" s="5"/>
      <c r="IJO143" s="5"/>
      <c r="IJP143" s="5"/>
      <c r="IJQ143" s="5"/>
      <c r="IJR143" s="5"/>
      <c r="IJS143" s="5"/>
      <c r="IJT143" s="5"/>
      <c r="IJU143" s="5"/>
      <c r="IJV143" s="5"/>
      <c r="IJW143" s="5"/>
      <c r="IJX143" s="5"/>
      <c r="IJY143" s="5"/>
      <c r="IJZ143" s="5"/>
      <c r="IKA143" s="5"/>
      <c r="IKB143" s="5"/>
      <c r="IKC143" s="5"/>
      <c r="IKD143" s="5"/>
      <c r="IKE143" s="5"/>
      <c r="IKF143" s="5"/>
      <c r="IKG143" s="5"/>
      <c r="IKH143" s="5"/>
      <c r="IKI143" s="5"/>
      <c r="IKJ143" s="5"/>
      <c r="IKK143" s="5"/>
      <c r="IKL143" s="5"/>
      <c r="IKM143" s="5"/>
      <c r="IKN143" s="5"/>
      <c r="IKO143" s="5"/>
      <c r="IKP143" s="5"/>
      <c r="IKQ143" s="5"/>
      <c r="IKR143" s="5"/>
      <c r="IKS143" s="5"/>
      <c r="IKT143" s="5"/>
      <c r="IKU143" s="5"/>
      <c r="IKV143" s="5"/>
      <c r="IKW143" s="5"/>
      <c r="IKX143" s="5"/>
      <c r="IKY143" s="5"/>
      <c r="IKZ143" s="5"/>
      <c r="ILA143" s="5"/>
      <c r="ILB143" s="5"/>
      <c r="ILC143" s="5"/>
      <c r="ILD143" s="5"/>
      <c r="ILE143" s="5"/>
      <c r="ILF143" s="5"/>
      <c r="ILG143" s="5"/>
      <c r="ILH143" s="5"/>
      <c r="ILI143" s="5"/>
      <c r="ILJ143" s="5"/>
      <c r="ILK143" s="5"/>
      <c r="ILL143" s="5"/>
      <c r="ILM143" s="5"/>
      <c r="ILN143" s="5"/>
      <c r="ILO143" s="5"/>
      <c r="ILP143" s="5"/>
      <c r="ILQ143" s="5"/>
      <c r="ILR143" s="5"/>
      <c r="ILS143" s="5"/>
      <c r="ILT143" s="5"/>
      <c r="ILU143" s="5"/>
      <c r="ILV143" s="5"/>
      <c r="ILW143" s="5"/>
      <c r="ILX143" s="5"/>
      <c r="ILY143" s="5"/>
      <c r="ILZ143" s="5"/>
      <c r="IMA143" s="5"/>
      <c r="IMB143" s="5"/>
      <c r="IMC143" s="5"/>
      <c r="IMD143" s="5"/>
      <c r="IME143" s="5"/>
      <c r="IMF143" s="5"/>
      <c r="IMG143" s="5"/>
      <c r="IMH143" s="5"/>
      <c r="IMI143" s="5"/>
      <c r="IMJ143" s="5"/>
      <c r="IMK143" s="5"/>
      <c r="IML143" s="5"/>
      <c r="IMM143" s="5"/>
      <c r="IMN143" s="5"/>
      <c r="IMO143" s="5"/>
      <c r="IMP143" s="5"/>
      <c r="IMQ143" s="5"/>
      <c r="IMR143" s="5"/>
      <c r="IMS143" s="5"/>
      <c r="IMT143" s="5"/>
      <c r="IMU143" s="5"/>
      <c r="IMV143" s="5"/>
      <c r="IMW143" s="5"/>
      <c r="IMX143" s="5"/>
      <c r="IMY143" s="5"/>
      <c r="IMZ143" s="5"/>
      <c r="INA143" s="5"/>
      <c r="INB143" s="5"/>
      <c r="INC143" s="5"/>
      <c r="IND143" s="5"/>
      <c r="INE143" s="5"/>
      <c r="INF143" s="5"/>
      <c r="ING143" s="5"/>
      <c r="INH143" s="5"/>
      <c r="INI143" s="5"/>
      <c r="INJ143" s="5"/>
      <c r="INK143" s="5"/>
      <c r="INL143" s="5"/>
      <c r="INM143" s="5"/>
      <c r="INN143" s="5"/>
      <c r="INO143" s="5"/>
      <c r="INP143" s="5"/>
      <c r="INQ143" s="5"/>
      <c r="INR143" s="5"/>
      <c r="INS143" s="5"/>
      <c r="INT143" s="5"/>
      <c r="INU143" s="5"/>
      <c r="INV143" s="5"/>
      <c r="INW143" s="5"/>
      <c r="INX143" s="5"/>
      <c r="INY143" s="5"/>
      <c r="INZ143" s="5"/>
      <c r="IOA143" s="5"/>
      <c r="IOB143" s="5"/>
      <c r="IOC143" s="5"/>
      <c r="IOD143" s="5"/>
      <c r="IOE143" s="5"/>
      <c r="IOF143" s="5"/>
      <c r="IOG143" s="5"/>
      <c r="IOH143" s="5"/>
      <c r="IOI143" s="5"/>
      <c r="IOJ143" s="5"/>
      <c r="IOK143" s="5"/>
      <c r="IOL143" s="5"/>
      <c r="IOM143" s="5"/>
      <c r="ION143" s="5"/>
      <c r="IOO143" s="5"/>
      <c r="IOP143" s="5"/>
      <c r="IOQ143" s="5"/>
      <c r="IOR143" s="5"/>
      <c r="IOS143" s="5"/>
      <c r="IOT143" s="5"/>
      <c r="IOU143" s="5"/>
      <c r="IOV143" s="5"/>
      <c r="IOW143" s="5"/>
      <c r="IOX143" s="5"/>
      <c r="IOY143" s="5"/>
      <c r="IOZ143" s="5"/>
      <c r="IPA143" s="5"/>
      <c r="IPB143" s="5"/>
      <c r="IPC143" s="5"/>
      <c r="IPD143" s="5"/>
      <c r="IPE143" s="5"/>
      <c r="IPF143" s="5"/>
      <c r="IPG143" s="5"/>
      <c r="IPH143" s="5"/>
      <c r="IPI143" s="5"/>
      <c r="IPJ143" s="5"/>
      <c r="IPK143" s="5"/>
      <c r="IPL143" s="5"/>
      <c r="IPM143" s="5"/>
      <c r="IPN143" s="5"/>
      <c r="IPO143" s="5"/>
      <c r="IPP143" s="5"/>
      <c r="IPQ143" s="5"/>
      <c r="IPR143" s="5"/>
      <c r="IPS143" s="5"/>
      <c r="IPT143" s="5"/>
      <c r="IPU143" s="5"/>
      <c r="IPV143" s="5"/>
      <c r="IPW143" s="5"/>
      <c r="IPX143" s="5"/>
      <c r="IPY143" s="5"/>
      <c r="IPZ143" s="5"/>
      <c r="IQA143" s="5"/>
      <c r="IQB143" s="5"/>
      <c r="IQC143" s="5"/>
      <c r="IQD143" s="5"/>
      <c r="IQE143" s="5"/>
      <c r="IQF143" s="5"/>
      <c r="IQG143" s="5"/>
      <c r="IQH143" s="5"/>
      <c r="IQI143" s="5"/>
      <c r="IQJ143" s="5"/>
      <c r="IQK143" s="5"/>
      <c r="IQL143" s="5"/>
      <c r="IQM143" s="5"/>
      <c r="IQN143" s="5"/>
      <c r="IQO143" s="5"/>
      <c r="IQP143" s="5"/>
      <c r="IQQ143" s="5"/>
      <c r="IQR143" s="5"/>
      <c r="IQS143" s="5"/>
      <c r="IQT143" s="5"/>
      <c r="IQU143" s="5"/>
      <c r="IQV143" s="5"/>
      <c r="IQW143" s="5"/>
      <c r="IQX143" s="5"/>
      <c r="IQY143" s="5"/>
      <c r="IQZ143" s="5"/>
      <c r="IRA143" s="5"/>
      <c r="IRB143" s="5"/>
      <c r="IRC143" s="5"/>
      <c r="IRD143" s="5"/>
      <c r="IRE143" s="5"/>
      <c r="IRF143" s="5"/>
      <c r="IRG143" s="5"/>
      <c r="IRH143" s="5"/>
      <c r="IRI143" s="5"/>
      <c r="IRJ143" s="5"/>
      <c r="IRK143" s="5"/>
      <c r="IRL143" s="5"/>
      <c r="IRM143" s="5"/>
      <c r="IRN143" s="5"/>
      <c r="IRO143" s="5"/>
      <c r="IRP143" s="5"/>
      <c r="IRQ143" s="5"/>
      <c r="IRR143" s="5"/>
      <c r="IRS143" s="5"/>
      <c r="IRT143" s="5"/>
      <c r="IRU143" s="5"/>
      <c r="IRV143" s="5"/>
      <c r="IRW143" s="5"/>
      <c r="IRX143" s="5"/>
      <c r="IRY143" s="5"/>
      <c r="IRZ143" s="5"/>
      <c r="ISA143" s="5"/>
      <c r="ISB143" s="5"/>
      <c r="ISC143" s="5"/>
      <c r="ISD143" s="5"/>
      <c r="ISE143" s="5"/>
      <c r="ISF143" s="5"/>
      <c r="ISG143" s="5"/>
      <c r="ISH143" s="5"/>
      <c r="ISI143" s="5"/>
      <c r="ISJ143" s="5"/>
      <c r="ISK143" s="5"/>
      <c r="ISL143" s="5"/>
      <c r="ISM143" s="5"/>
      <c r="ISN143" s="5"/>
      <c r="ISO143" s="5"/>
      <c r="ISP143" s="5"/>
      <c r="ISQ143" s="5"/>
      <c r="ISR143" s="5"/>
      <c r="ISS143" s="5"/>
      <c r="IST143" s="5"/>
      <c r="ISU143" s="5"/>
      <c r="ISV143" s="5"/>
      <c r="ISW143" s="5"/>
      <c r="ISX143" s="5"/>
      <c r="ISY143" s="5"/>
      <c r="ISZ143" s="5"/>
      <c r="ITA143" s="5"/>
      <c r="ITB143" s="5"/>
      <c r="ITC143" s="5"/>
      <c r="ITD143" s="5"/>
      <c r="ITE143" s="5"/>
      <c r="ITF143" s="5"/>
      <c r="ITG143" s="5"/>
      <c r="ITH143" s="5"/>
      <c r="ITI143" s="5"/>
      <c r="ITJ143" s="5"/>
      <c r="ITK143" s="5"/>
      <c r="ITL143" s="5"/>
      <c r="ITM143" s="5"/>
      <c r="ITN143" s="5"/>
      <c r="ITO143" s="5"/>
      <c r="ITP143" s="5"/>
      <c r="ITQ143" s="5"/>
      <c r="ITR143" s="5"/>
      <c r="ITS143" s="5"/>
      <c r="ITT143" s="5"/>
      <c r="ITU143" s="5"/>
      <c r="ITV143" s="5"/>
      <c r="ITW143" s="5"/>
      <c r="ITX143" s="5"/>
      <c r="ITY143" s="5"/>
      <c r="ITZ143" s="5"/>
      <c r="IUA143" s="5"/>
      <c r="IUB143" s="5"/>
      <c r="IUC143" s="5"/>
      <c r="IUD143" s="5"/>
      <c r="IUE143" s="5"/>
      <c r="IUF143" s="5"/>
      <c r="IUG143" s="5"/>
      <c r="IUH143" s="5"/>
      <c r="IUI143" s="5"/>
      <c r="IUJ143" s="5"/>
      <c r="IUK143" s="5"/>
      <c r="IUL143" s="5"/>
      <c r="IUM143" s="5"/>
      <c r="IUN143" s="5"/>
      <c r="IUO143" s="5"/>
      <c r="IUP143" s="5"/>
      <c r="IUQ143" s="5"/>
      <c r="IUR143" s="5"/>
      <c r="IUS143" s="5"/>
      <c r="IUT143" s="5"/>
      <c r="IUU143" s="5"/>
      <c r="IUV143" s="5"/>
      <c r="IUW143" s="5"/>
      <c r="IUX143" s="5"/>
      <c r="IUY143" s="5"/>
      <c r="IUZ143" s="5"/>
      <c r="IVA143" s="5"/>
      <c r="IVB143" s="5"/>
      <c r="IVC143" s="5"/>
      <c r="IVD143" s="5"/>
      <c r="IVE143" s="5"/>
      <c r="IVF143" s="5"/>
      <c r="IVG143" s="5"/>
      <c r="IVH143" s="5"/>
      <c r="IVI143" s="5"/>
      <c r="IVJ143" s="5"/>
      <c r="IVK143" s="5"/>
      <c r="IVL143" s="5"/>
      <c r="IVM143" s="5"/>
      <c r="IVN143" s="5"/>
      <c r="IVO143" s="5"/>
      <c r="IVP143" s="5"/>
      <c r="IVQ143" s="5"/>
      <c r="IVR143" s="5"/>
      <c r="IVS143" s="5"/>
      <c r="IVT143" s="5"/>
      <c r="IVU143" s="5"/>
      <c r="IVV143" s="5"/>
      <c r="IVW143" s="5"/>
      <c r="IVX143" s="5"/>
      <c r="IVY143" s="5"/>
      <c r="IVZ143" s="5"/>
      <c r="IWA143" s="5"/>
      <c r="IWB143" s="5"/>
      <c r="IWC143" s="5"/>
      <c r="IWD143" s="5"/>
      <c r="IWE143" s="5"/>
      <c r="IWF143" s="5"/>
      <c r="IWG143" s="5"/>
      <c r="IWH143" s="5"/>
      <c r="IWI143" s="5"/>
      <c r="IWJ143" s="5"/>
      <c r="IWK143" s="5"/>
      <c r="IWL143" s="5"/>
      <c r="IWM143" s="5"/>
      <c r="IWN143" s="5"/>
      <c r="IWO143" s="5"/>
      <c r="IWP143" s="5"/>
      <c r="IWQ143" s="5"/>
      <c r="IWR143" s="5"/>
      <c r="IWS143" s="5"/>
      <c r="IWT143" s="5"/>
      <c r="IWU143" s="5"/>
      <c r="IWV143" s="5"/>
      <c r="IWW143" s="5"/>
      <c r="IWX143" s="5"/>
      <c r="IWY143" s="5"/>
      <c r="IWZ143" s="5"/>
      <c r="IXA143" s="5"/>
      <c r="IXB143" s="5"/>
      <c r="IXC143" s="5"/>
      <c r="IXD143" s="5"/>
      <c r="IXE143" s="5"/>
      <c r="IXF143" s="5"/>
      <c r="IXG143" s="5"/>
      <c r="IXH143" s="5"/>
      <c r="IXI143" s="5"/>
      <c r="IXJ143" s="5"/>
      <c r="IXK143" s="5"/>
      <c r="IXL143" s="5"/>
      <c r="IXM143" s="5"/>
      <c r="IXN143" s="5"/>
      <c r="IXO143" s="5"/>
      <c r="IXP143" s="5"/>
      <c r="IXQ143" s="5"/>
      <c r="IXR143" s="5"/>
      <c r="IXS143" s="5"/>
      <c r="IXT143" s="5"/>
      <c r="IXU143" s="5"/>
      <c r="IXV143" s="5"/>
      <c r="IXW143" s="5"/>
      <c r="IXX143" s="5"/>
      <c r="IXY143" s="5"/>
      <c r="IXZ143" s="5"/>
      <c r="IYA143" s="5"/>
      <c r="IYB143" s="5"/>
      <c r="IYC143" s="5"/>
      <c r="IYD143" s="5"/>
      <c r="IYE143" s="5"/>
      <c r="IYF143" s="5"/>
      <c r="IYG143" s="5"/>
      <c r="IYH143" s="5"/>
      <c r="IYI143" s="5"/>
      <c r="IYJ143" s="5"/>
      <c r="IYK143" s="5"/>
      <c r="IYL143" s="5"/>
      <c r="IYM143" s="5"/>
      <c r="IYN143" s="5"/>
      <c r="IYO143" s="5"/>
      <c r="IYP143" s="5"/>
      <c r="IYQ143" s="5"/>
      <c r="IYR143" s="5"/>
      <c r="IYS143" s="5"/>
      <c r="IYT143" s="5"/>
      <c r="IYU143" s="5"/>
      <c r="IYV143" s="5"/>
      <c r="IYW143" s="5"/>
      <c r="IYX143" s="5"/>
      <c r="IYY143" s="5"/>
      <c r="IYZ143" s="5"/>
      <c r="IZA143" s="5"/>
      <c r="IZB143" s="5"/>
      <c r="IZC143" s="5"/>
      <c r="IZD143" s="5"/>
      <c r="IZE143" s="5"/>
      <c r="IZF143" s="5"/>
      <c r="IZG143" s="5"/>
      <c r="IZH143" s="5"/>
      <c r="IZI143" s="5"/>
      <c r="IZJ143" s="5"/>
      <c r="IZK143" s="5"/>
      <c r="IZL143" s="5"/>
      <c r="IZM143" s="5"/>
      <c r="IZN143" s="5"/>
      <c r="IZO143" s="5"/>
      <c r="IZP143" s="5"/>
      <c r="IZQ143" s="5"/>
      <c r="IZR143" s="5"/>
      <c r="IZS143" s="5"/>
      <c r="IZT143" s="5"/>
      <c r="IZU143" s="5"/>
      <c r="IZV143" s="5"/>
      <c r="IZW143" s="5"/>
      <c r="IZX143" s="5"/>
      <c r="IZY143" s="5"/>
      <c r="IZZ143" s="5"/>
      <c r="JAA143" s="5"/>
      <c r="JAB143" s="5"/>
      <c r="JAC143" s="5"/>
      <c r="JAD143" s="5"/>
      <c r="JAE143" s="5"/>
      <c r="JAF143" s="5"/>
      <c r="JAG143" s="5"/>
      <c r="JAH143" s="5"/>
      <c r="JAI143" s="5"/>
      <c r="JAJ143" s="5"/>
      <c r="JAK143" s="5"/>
      <c r="JAL143" s="5"/>
      <c r="JAM143" s="5"/>
      <c r="JAN143" s="5"/>
      <c r="JAO143" s="5"/>
      <c r="JAP143" s="5"/>
      <c r="JAQ143" s="5"/>
      <c r="JAR143" s="5"/>
      <c r="JAS143" s="5"/>
      <c r="JAT143" s="5"/>
      <c r="JAU143" s="5"/>
      <c r="JAV143" s="5"/>
      <c r="JAW143" s="5"/>
      <c r="JAX143" s="5"/>
      <c r="JAY143" s="5"/>
      <c r="JAZ143" s="5"/>
      <c r="JBA143" s="5"/>
      <c r="JBB143" s="5"/>
      <c r="JBC143" s="5"/>
      <c r="JBD143" s="5"/>
      <c r="JBE143" s="5"/>
      <c r="JBF143" s="5"/>
      <c r="JBG143" s="5"/>
      <c r="JBH143" s="5"/>
      <c r="JBI143" s="5"/>
      <c r="JBJ143" s="5"/>
      <c r="JBK143" s="5"/>
      <c r="JBL143" s="5"/>
      <c r="JBM143" s="5"/>
      <c r="JBN143" s="5"/>
      <c r="JBO143" s="5"/>
      <c r="JBP143" s="5"/>
      <c r="JBQ143" s="5"/>
      <c r="JBR143" s="5"/>
      <c r="JBS143" s="5"/>
      <c r="JBT143" s="5"/>
      <c r="JBU143" s="5"/>
      <c r="JBV143" s="5"/>
      <c r="JBW143" s="5"/>
      <c r="JBX143" s="5"/>
      <c r="JBY143" s="5"/>
      <c r="JBZ143" s="5"/>
      <c r="JCA143" s="5"/>
      <c r="JCB143" s="5"/>
      <c r="JCC143" s="5"/>
      <c r="JCD143" s="5"/>
      <c r="JCE143" s="5"/>
      <c r="JCF143" s="5"/>
      <c r="JCG143" s="5"/>
      <c r="JCH143" s="5"/>
      <c r="JCI143" s="5"/>
      <c r="JCJ143" s="5"/>
      <c r="JCK143" s="5"/>
      <c r="JCL143" s="5"/>
      <c r="JCM143" s="5"/>
      <c r="JCN143" s="5"/>
      <c r="JCO143" s="5"/>
      <c r="JCP143" s="5"/>
      <c r="JCQ143" s="5"/>
      <c r="JCR143" s="5"/>
      <c r="JCS143" s="5"/>
      <c r="JCT143" s="5"/>
      <c r="JCU143" s="5"/>
      <c r="JCV143" s="5"/>
      <c r="JCW143" s="5"/>
      <c r="JCX143" s="5"/>
      <c r="JCY143" s="5"/>
      <c r="JCZ143" s="5"/>
      <c r="JDA143" s="5"/>
      <c r="JDB143" s="5"/>
      <c r="JDC143" s="5"/>
      <c r="JDD143" s="5"/>
      <c r="JDE143" s="5"/>
      <c r="JDF143" s="5"/>
      <c r="JDG143" s="5"/>
      <c r="JDH143" s="5"/>
      <c r="JDI143" s="5"/>
      <c r="JDJ143" s="5"/>
      <c r="JDK143" s="5"/>
      <c r="JDL143" s="5"/>
      <c r="JDM143" s="5"/>
      <c r="JDN143" s="5"/>
      <c r="JDO143" s="5"/>
      <c r="JDP143" s="5"/>
      <c r="JDQ143" s="5"/>
      <c r="JDR143" s="5"/>
      <c r="JDS143" s="5"/>
      <c r="JDT143" s="5"/>
      <c r="JDU143" s="5"/>
      <c r="JDV143" s="5"/>
      <c r="JDW143" s="5"/>
      <c r="JDX143" s="5"/>
      <c r="JDY143" s="5"/>
      <c r="JDZ143" s="5"/>
      <c r="JEA143" s="5"/>
      <c r="JEB143" s="5"/>
      <c r="JEC143" s="5"/>
      <c r="JED143" s="5"/>
      <c r="JEE143" s="5"/>
      <c r="JEF143" s="5"/>
      <c r="JEG143" s="5"/>
      <c r="JEH143" s="5"/>
      <c r="JEI143" s="5"/>
      <c r="JEJ143" s="5"/>
      <c r="JEK143" s="5"/>
      <c r="JEL143" s="5"/>
      <c r="JEM143" s="5"/>
      <c r="JEN143" s="5"/>
      <c r="JEO143" s="5"/>
      <c r="JEP143" s="5"/>
      <c r="JEQ143" s="5"/>
      <c r="JER143" s="5"/>
      <c r="JES143" s="5"/>
      <c r="JET143" s="5"/>
      <c r="JEU143" s="5"/>
      <c r="JEV143" s="5"/>
      <c r="JEW143" s="5"/>
      <c r="JEX143" s="5"/>
      <c r="JEY143" s="5"/>
      <c r="JEZ143" s="5"/>
      <c r="JFA143" s="5"/>
      <c r="JFB143" s="5"/>
      <c r="JFC143" s="5"/>
      <c r="JFD143" s="5"/>
      <c r="JFE143" s="5"/>
      <c r="JFF143" s="5"/>
      <c r="JFG143" s="5"/>
      <c r="JFH143" s="5"/>
      <c r="JFI143" s="5"/>
      <c r="JFJ143" s="5"/>
      <c r="JFK143" s="5"/>
      <c r="JFL143" s="5"/>
      <c r="JFM143" s="5"/>
      <c r="JFN143" s="5"/>
      <c r="JFO143" s="5"/>
      <c r="JFP143" s="5"/>
      <c r="JFQ143" s="5"/>
      <c r="JFR143" s="5"/>
      <c r="JFS143" s="5"/>
      <c r="JFT143" s="5"/>
      <c r="JFU143" s="5"/>
      <c r="JFV143" s="5"/>
      <c r="JFW143" s="5"/>
      <c r="JFX143" s="5"/>
      <c r="JFY143" s="5"/>
      <c r="JFZ143" s="5"/>
      <c r="JGA143" s="5"/>
      <c r="JGB143" s="5"/>
      <c r="JGC143" s="5"/>
      <c r="JGD143" s="5"/>
      <c r="JGE143" s="5"/>
      <c r="JGF143" s="5"/>
      <c r="JGG143" s="5"/>
      <c r="JGH143" s="5"/>
      <c r="JGI143" s="5"/>
      <c r="JGJ143" s="5"/>
      <c r="JGK143" s="5"/>
      <c r="JGL143" s="5"/>
      <c r="JGM143" s="5"/>
      <c r="JGN143" s="5"/>
      <c r="JGO143" s="5"/>
      <c r="JGP143" s="5"/>
      <c r="JGQ143" s="5"/>
      <c r="JGR143" s="5"/>
      <c r="JGS143" s="5"/>
      <c r="JGT143" s="5"/>
      <c r="JGU143" s="5"/>
      <c r="JGV143" s="5"/>
      <c r="JGW143" s="5"/>
      <c r="JGX143" s="5"/>
      <c r="JGY143" s="5"/>
      <c r="JGZ143" s="5"/>
      <c r="JHA143" s="5"/>
      <c r="JHB143" s="5"/>
      <c r="JHC143" s="5"/>
      <c r="JHD143" s="5"/>
      <c r="JHE143" s="5"/>
      <c r="JHF143" s="5"/>
      <c r="JHG143" s="5"/>
      <c r="JHH143" s="5"/>
      <c r="JHI143" s="5"/>
      <c r="JHJ143" s="5"/>
      <c r="JHK143" s="5"/>
      <c r="JHL143" s="5"/>
      <c r="JHM143" s="5"/>
      <c r="JHN143" s="5"/>
      <c r="JHO143" s="5"/>
      <c r="JHP143" s="5"/>
      <c r="JHQ143" s="5"/>
      <c r="JHR143" s="5"/>
      <c r="JHS143" s="5"/>
      <c r="JHT143" s="5"/>
      <c r="JHU143" s="5"/>
      <c r="JHV143" s="5"/>
      <c r="JHW143" s="5"/>
      <c r="JHX143" s="5"/>
      <c r="JHY143" s="5"/>
      <c r="JHZ143" s="5"/>
      <c r="JIA143" s="5"/>
      <c r="JIB143" s="5"/>
      <c r="JIC143" s="5"/>
      <c r="JID143" s="5"/>
      <c r="JIE143" s="5"/>
      <c r="JIF143" s="5"/>
      <c r="JIG143" s="5"/>
      <c r="JIH143" s="5"/>
      <c r="JII143" s="5"/>
      <c r="JIJ143" s="5"/>
      <c r="JIK143" s="5"/>
      <c r="JIL143" s="5"/>
      <c r="JIM143" s="5"/>
      <c r="JIN143" s="5"/>
      <c r="JIO143" s="5"/>
      <c r="JIP143" s="5"/>
      <c r="JIQ143" s="5"/>
      <c r="JIR143" s="5"/>
      <c r="JIS143" s="5"/>
      <c r="JIT143" s="5"/>
      <c r="JIU143" s="5"/>
      <c r="JIV143" s="5"/>
      <c r="JIW143" s="5"/>
      <c r="JIX143" s="5"/>
      <c r="JIY143" s="5"/>
      <c r="JIZ143" s="5"/>
      <c r="JJA143" s="5"/>
      <c r="JJB143" s="5"/>
      <c r="JJC143" s="5"/>
      <c r="JJD143" s="5"/>
      <c r="JJE143" s="5"/>
      <c r="JJF143" s="5"/>
      <c r="JJG143" s="5"/>
      <c r="JJH143" s="5"/>
      <c r="JJI143" s="5"/>
      <c r="JJJ143" s="5"/>
      <c r="JJK143" s="5"/>
      <c r="JJL143" s="5"/>
      <c r="JJM143" s="5"/>
      <c r="JJN143" s="5"/>
      <c r="JJO143" s="5"/>
      <c r="JJP143" s="5"/>
      <c r="JJQ143" s="5"/>
      <c r="JJR143" s="5"/>
      <c r="JJS143" s="5"/>
      <c r="JJT143" s="5"/>
      <c r="JJU143" s="5"/>
      <c r="JJV143" s="5"/>
      <c r="JJW143" s="5"/>
      <c r="JJX143" s="5"/>
      <c r="JJY143" s="5"/>
      <c r="JJZ143" s="5"/>
      <c r="JKA143" s="5"/>
      <c r="JKB143" s="5"/>
      <c r="JKC143" s="5"/>
      <c r="JKD143" s="5"/>
      <c r="JKE143" s="5"/>
      <c r="JKF143" s="5"/>
      <c r="JKG143" s="5"/>
      <c r="JKH143" s="5"/>
      <c r="JKI143" s="5"/>
      <c r="JKJ143" s="5"/>
      <c r="JKK143" s="5"/>
      <c r="JKL143" s="5"/>
      <c r="JKM143" s="5"/>
      <c r="JKN143" s="5"/>
      <c r="JKO143" s="5"/>
      <c r="JKP143" s="5"/>
      <c r="JKQ143" s="5"/>
      <c r="JKR143" s="5"/>
      <c r="JKS143" s="5"/>
      <c r="JKT143" s="5"/>
      <c r="JKU143" s="5"/>
      <c r="JKV143" s="5"/>
      <c r="JKW143" s="5"/>
      <c r="JKX143" s="5"/>
      <c r="JKY143" s="5"/>
      <c r="JKZ143" s="5"/>
      <c r="JLA143" s="5"/>
      <c r="JLB143" s="5"/>
      <c r="JLC143" s="5"/>
      <c r="JLD143" s="5"/>
      <c r="JLE143" s="5"/>
      <c r="JLF143" s="5"/>
      <c r="JLG143" s="5"/>
      <c r="JLH143" s="5"/>
      <c r="JLI143" s="5"/>
      <c r="JLJ143" s="5"/>
      <c r="JLK143" s="5"/>
      <c r="JLL143" s="5"/>
      <c r="JLM143" s="5"/>
      <c r="JLN143" s="5"/>
      <c r="JLO143" s="5"/>
      <c r="JLP143" s="5"/>
      <c r="JLQ143" s="5"/>
      <c r="JLR143" s="5"/>
      <c r="JLS143" s="5"/>
      <c r="JLT143" s="5"/>
      <c r="JLU143" s="5"/>
      <c r="JLV143" s="5"/>
      <c r="JLW143" s="5"/>
      <c r="JLX143" s="5"/>
      <c r="JLY143" s="5"/>
      <c r="JLZ143" s="5"/>
      <c r="JMA143" s="5"/>
      <c r="JMB143" s="5"/>
      <c r="JMC143" s="5"/>
      <c r="JMD143" s="5"/>
      <c r="JME143" s="5"/>
      <c r="JMF143" s="5"/>
      <c r="JMG143" s="5"/>
      <c r="JMH143" s="5"/>
      <c r="JMI143" s="5"/>
      <c r="JMJ143" s="5"/>
      <c r="JMK143" s="5"/>
      <c r="JML143" s="5"/>
      <c r="JMM143" s="5"/>
      <c r="JMN143" s="5"/>
      <c r="JMO143" s="5"/>
      <c r="JMP143" s="5"/>
      <c r="JMQ143" s="5"/>
      <c r="JMR143" s="5"/>
      <c r="JMS143" s="5"/>
      <c r="JMT143" s="5"/>
      <c r="JMU143" s="5"/>
      <c r="JMV143" s="5"/>
      <c r="JMW143" s="5"/>
      <c r="JMX143" s="5"/>
      <c r="JMY143" s="5"/>
      <c r="JMZ143" s="5"/>
      <c r="JNA143" s="5"/>
      <c r="JNB143" s="5"/>
      <c r="JNC143" s="5"/>
      <c r="JND143" s="5"/>
      <c r="JNE143" s="5"/>
      <c r="JNF143" s="5"/>
      <c r="JNG143" s="5"/>
      <c r="JNH143" s="5"/>
      <c r="JNI143" s="5"/>
      <c r="JNJ143" s="5"/>
      <c r="JNK143" s="5"/>
      <c r="JNL143" s="5"/>
      <c r="JNM143" s="5"/>
      <c r="JNN143" s="5"/>
      <c r="JNO143" s="5"/>
      <c r="JNP143" s="5"/>
      <c r="JNQ143" s="5"/>
      <c r="JNR143" s="5"/>
      <c r="JNS143" s="5"/>
      <c r="JNT143" s="5"/>
      <c r="JNU143" s="5"/>
      <c r="JNV143" s="5"/>
      <c r="JNW143" s="5"/>
      <c r="JNX143" s="5"/>
      <c r="JNY143" s="5"/>
      <c r="JNZ143" s="5"/>
      <c r="JOA143" s="5"/>
      <c r="JOB143" s="5"/>
      <c r="JOC143" s="5"/>
      <c r="JOD143" s="5"/>
      <c r="JOE143" s="5"/>
      <c r="JOF143" s="5"/>
      <c r="JOG143" s="5"/>
      <c r="JOH143" s="5"/>
      <c r="JOI143" s="5"/>
      <c r="JOJ143" s="5"/>
      <c r="JOK143" s="5"/>
      <c r="JOL143" s="5"/>
      <c r="JOM143" s="5"/>
      <c r="JON143" s="5"/>
      <c r="JOO143" s="5"/>
      <c r="JOP143" s="5"/>
      <c r="JOQ143" s="5"/>
      <c r="JOR143" s="5"/>
      <c r="JOS143" s="5"/>
      <c r="JOT143" s="5"/>
      <c r="JOU143" s="5"/>
      <c r="JOV143" s="5"/>
      <c r="JOW143" s="5"/>
      <c r="JOX143" s="5"/>
      <c r="JOY143" s="5"/>
      <c r="JOZ143" s="5"/>
      <c r="JPA143" s="5"/>
      <c r="JPB143" s="5"/>
      <c r="JPC143" s="5"/>
      <c r="JPD143" s="5"/>
      <c r="JPE143" s="5"/>
      <c r="JPF143" s="5"/>
      <c r="JPG143" s="5"/>
      <c r="JPH143" s="5"/>
      <c r="JPI143" s="5"/>
      <c r="JPJ143" s="5"/>
      <c r="JPK143" s="5"/>
      <c r="JPL143" s="5"/>
      <c r="JPM143" s="5"/>
      <c r="JPN143" s="5"/>
      <c r="JPO143" s="5"/>
      <c r="JPP143" s="5"/>
      <c r="JPQ143" s="5"/>
      <c r="JPR143" s="5"/>
      <c r="JPS143" s="5"/>
      <c r="JPT143" s="5"/>
      <c r="JPU143" s="5"/>
      <c r="JPV143" s="5"/>
      <c r="JPW143" s="5"/>
      <c r="JPX143" s="5"/>
      <c r="JPY143" s="5"/>
      <c r="JPZ143" s="5"/>
      <c r="JQA143" s="5"/>
      <c r="JQB143" s="5"/>
      <c r="JQC143" s="5"/>
      <c r="JQD143" s="5"/>
      <c r="JQE143" s="5"/>
      <c r="JQF143" s="5"/>
      <c r="JQG143" s="5"/>
      <c r="JQH143" s="5"/>
      <c r="JQI143" s="5"/>
      <c r="JQJ143" s="5"/>
      <c r="JQK143" s="5"/>
      <c r="JQL143" s="5"/>
      <c r="JQM143" s="5"/>
      <c r="JQN143" s="5"/>
      <c r="JQO143" s="5"/>
      <c r="JQP143" s="5"/>
      <c r="JQQ143" s="5"/>
      <c r="JQR143" s="5"/>
      <c r="JQS143" s="5"/>
      <c r="JQT143" s="5"/>
      <c r="JQU143" s="5"/>
      <c r="JQV143" s="5"/>
      <c r="JQW143" s="5"/>
      <c r="JQX143" s="5"/>
      <c r="JQY143" s="5"/>
      <c r="JQZ143" s="5"/>
      <c r="JRA143" s="5"/>
      <c r="JRB143" s="5"/>
      <c r="JRC143" s="5"/>
      <c r="JRD143" s="5"/>
      <c r="JRE143" s="5"/>
      <c r="JRF143" s="5"/>
      <c r="JRG143" s="5"/>
      <c r="JRH143" s="5"/>
      <c r="JRI143" s="5"/>
      <c r="JRJ143" s="5"/>
      <c r="JRK143" s="5"/>
      <c r="JRL143" s="5"/>
      <c r="JRM143" s="5"/>
      <c r="JRN143" s="5"/>
      <c r="JRO143" s="5"/>
      <c r="JRP143" s="5"/>
      <c r="JRQ143" s="5"/>
      <c r="JRR143" s="5"/>
      <c r="JRS143" s="5"/>
      <c r="JRT143" s="5"/>
      <c r="JRU143" s="5"/>
      <c r="JRV143" s="5"/>
      <c r="JRW143" s="5"/>
      <c r="JRX143" s="5"/>
      <c r="JRY143" s="5"/>
      <c r="JRZ143" s="5"/>
      <c r="JSA143" s="5"/>
      <c r="JSB143" s="5"/>
      <c r="JSC143" s="5"/>
      <c r="JSD143" s="5"/>
      <c r="JSE143" s="5"/>
      <c r="JSF143" s="5"/>
      <c r="JSG143" s="5"/>
      <c r="JSH143" s="5"/>
      <c r="JSI143" s="5"/>
      <c r="JSJ143" s="5"/>
      <c r="JSK143" s="5"/>
      <c r="JSL143" s="5"/>
      <c r="JSM143" s="5"/>
      <c r="JSN143" s="5"/>
      <c r="JSO143" s="5"/>
      <c r="JSP143" s="5"/>
      <c r="JSQ143" s="5"/>
      <c r="JSR143" s="5"/>
      <c r="JSS143" s="5"/>
      <c r="JST143" s="5"/>
      <c r="JSU143" s="5"/>
      <c r="JSV143" s="5"/>
      <c r="JSW143" s="5"/>
      <c r="JSX143" s="5"/>
      <c r="JSY143" s="5"/>
      <c r="JSZ143" s="5"/>
      <c r="JTA143" s="5"/>
      <c r="JTB143" s="5"/>
      <c r="JTC143" s="5"/>
      <c r="JTD143" s="5"/>
      <c r="JTE143" s="5"/>
      <c r="JTF143" s="5"/>
      <c r="JTG143" s="5"/>
      <c r="JTH143" s="5"/>
      <c r="JTI143" s="5"/>
      <c r="JTJ143" s="5"/>
      <c r="JTK143" s="5"/>
      <c r="JTL143" s="5"/>
      <c r="JTM143" s="5"/>
      <c r="JTN143" s="5"/>
      <c r="JTO143" s="5"/>
      <c r="JTP143" s="5"/>
      <c r="JTQ143" s="5"/>
      <c r="JTR143" s="5"/>
      <c r="JTS143" s="5"/>
      <c r="JTT143" s="5"/>
      <c r="JTU143" s="5"/>
      <c r="JTV143" s="5"/>
      <c r="JTW143" s="5"/>
      <c r="JTX143" s="5"/>
      <c r="JTY143" s="5"/>
      <c r="JTZ143" s="5"/>
      <c r="JUA143" s="5"/>
      <c r="JUB143" s="5"/>
      <c r="JUC143" s="5"/>
      <c r="JUD143" s="5"/>
      <c r="JUE143" s="5"/>
      <c r="JUF143" s="5"/>
      <c r="JUG143" s="5"/>
      <c r="JUH143" s="5"/>
      <c r="JUI143" s="5"/>
      <c r="JUJ143" s="5"/>
      <c r="JUK143" s="5"/>
      <c r="JUL143" s="5"/>
      <c r="JUM143" s="5"/>
      <c r="JUN143" s="5"/>
      <c r="JUO143" s="5"/>
      <c r="JUP143" s="5"/>
      <c r="JUQ143" s="5"/>
      <c r="JUR143" s="5"/>
      <c r="JUS143" s="5"/>
      <c r="JUT143" s="5"/>
      <c r="JUU143" s="5"/>
      <c r="JUV143" s="5"/>
      <c r="JUW143" s="5"/>
      <c r="JUX143" s="5"/>
      <c r="JUY143" s="5"/>
      <c r="JUZ143" s="5"/>
      <c r="JVA143" s="5"/>
      <c r="JVB143" s="5"/>
      <c r="JVC143" s="5"/>
      <c r="JVD143" s="5"/>
      <c r="JVE143" s="5"/>
      <c r="JVF143" s="5"/>
      <c r="JVG143" s="5"/>
      <c r="JVH143" s="5"/>
      <c r="JVI143" s="5"/>
      <c r="JVJ143" s="5"/>
      <c r="JVK143" s="5"/>
      <c r="JVL143" s="5"/>
      <c r="JVM143" s="5"/>
      <c r="JVN143" s="5"/>
      <c r="JVO143" s="5"/>
      <c r="JVP143" s="5"/>
      <c r="JVQ143" s="5"/>
      <c r="JVR143" s="5"/>
      <c r="JVS143" s="5"/>
      <c r="JVT143" s="5"/>
      <c r="JVU143" s="5"/>
      <c r="JVV143" s="5"/>
      <c r="JVW143" s="5"/>
      <c r="JVX143" s="5"/>
      <c r="JVY143" s="5"/>
      <c r="JVZ143" s="5"/>
      <c r="JWA143" s="5"/>
      <c r="JWB143" s="5"/>
      <c r="JWC143" s="5"/>
      <c r="JWD143" s="5"/>
      <c r="JWE143" s="5"/>
      <c r="JWF143" s="5"/>
      <c r="JWG143" s="5"/>
      <c r="JWH143" s="5"/>
      <c r="JWI143" s="5"/>
      <c r="JWJ143" s="5"/>
      <c r="JWK143" s="5"/>
      <c r="JWL143" s="5"/>
      <c r="JWM143" s="5"/>
      <c r="JWN143" s="5"/>
      <c r="JWO143" s="5"/>
      <c r="JWP143" s="5"/>
      <c r="JWQ143" s="5"/>
      <c r="JWR143" s="5"/>
      <c r="JWS143" s="5"/>
      <c r="JWT143" s="5"/>
      <c r="JWU143" s="5"/>
      <c r="JWV143" s="5"/>
      <c r="JWW143" s="5"/>
      <c r="JWX143" s="5"/>
      <c r="JWY143" s="5"/>
      <c r="JWZ143" s="5"/>
      <c r="JXA143" s="5"/>
      <c r="JXB143" s="5"/>
      <c r="JXC143" s="5"/>
      <c r="JXD143" s="5"/>
      <c r="JXE143" s="5"/>
      <c r="JXF143" s="5"/>
      <c r="JXG143" s="5"/>
      <c r="JXH143" s="5"/>
      <c r="JXI143" s="5"/>
      <c r="JXJ143" s="5"/>
      <c r="JXK143" s="5"/>
      <c r="JXL143" s="5"/>
      <c r="JXM143" s="5"/>
      <c r="JXN143" s="5"/>
      <c r="JXO143" s="5"/>
      <c r="JXP143" s="5"/>
      <c r="JXQ143" s="5"/>
      <c r="JXR143" s="5"/>
      <c r="JXS143" s="5"/>
      <c r="JXT143" s="5"/>
      <c r="JXU143" s="5"/>
      <c r="JXV143" s="5"/>
      <c r="JXW143" s="5"/>
      <c r="JXX143" s="5"/>
      <c r="JXY143" s="5"/>
      <c r="JXZ143" s="5"/>
      <c r="JYA143" s="5"/>
      <c r="JYB143" s="5"/>
      <c r="JYC143" s="5"/>
      <c r="JYD143" s="5"/>
      <c r="JYE143" s="5"/>
      <c r="JYF143" s="5"/>
      <c r="JYG143" s="5"/>
      <c r="JYH143" s="5"/>
      <c r="JYI143" s="5"/>
      <c r="JYJ143" s="5"/>
      <c r="JYK143" s="5"/>
      <c r="JYL143" s="5"/>
      <c r="JYM143" s="5"/>
      <c r="JYN143" s="5"/>
      <c r="JYO143" s="5"/>
      <c r="JYP143" s="5"/>
      <c r="JYQ143" s="5"/>
      <c r="JYR143" s="5"/>
      <c r="JYS143" s="5"/>
      <c r="JYT143" s="5"/>
      <c r="JYU143" s="5"/>
      <c r="JYV143" s="5"/>
      <c r="JYW143" s="5"/>
      <c r="JYX143" s="5"/>
      <c r="JYY143" s="5"/>
      <c r="JYZ143" s="5"/>
      <c r="JZA143" s="5"/>
      <c r="JZB143" s="5"/>
      <c r="JZC143" s="5"/>
      <c r="JZD143" s="5"/>
      <c r="JZE143" s="5"/>
      <c r="JZF143" s="5"/>
      <c r="JZG143" s="5"/>
      <c r="JZH143" s="5"/>
      <c r="JZI143" s="5"/>
      <c r="JZJ143" s="5"/>
      <c r="JZK143" s="5"/>
      <c r="JZL143" s="5"/>
      <c r="JZM143" s="5"/>
      <c r="JZN143" s="5"/>
      <c r="JZO143" s="5"/>
      <c r="JZP143" s="5"/>
      <c r="JZQ143" s="5"/>
      <c r="JZR143" s="5"/>
      <c r="JZS143" s="5"/>
      <c r="JZT143" s="5"/>
      <c r="JZU143" s="5"/>
      <c r="JZV143" s="5"/>
      <c r="JZW143" s="5"/>
      <c r="JZX143" s="5"/>
      <c r="JZY143" s="5"/>
      <c r="JZZ143" s="5"/>
      <c r="KAA143" s="5"/>
      <c r="KAB143" s="5"/>
      <c r="KAC143" s="5"/>
      <c r="KAD143" s="5"/>
      <c r="KAE143" s="5"/>
      <c r="KAF143" s="5"/>
      <c r="KAG143" s="5"/>
      <c r="KAH143" s="5"/>
      <c r="KAI143" s="5"/>
      <c r="KAJ143" s="5"/>
      <c r="KAK143" s="5"/>
      <c r="KAL143" s="5"/>
      <c r="KAM143" s="5"/>
      <c r="KAN143" s="5"/>
      <c r="KAO143" s="5"/>
      <c r="KAP143" s="5"/>
      <c r="KAQ143" s="5"/>
      <c r="KAR143" s="5"/>
      <c r="KAS143" s="5"/>
      <c r="KAT143" s="5"/>
      <c r="KAU143" s="5"/>
      <c r="KAV143" s="5"/>
      <c r="KAW143" s="5"/>
      <c r="KAX143" s="5"/>
      <c r="KAY143" s="5"/>
      <c r="KAZ143" s="5"/>
      <c r="KBA143" s="5"/>
      <c r="KBB143" s="5"/>
      <c r="KBC143" s="5"/>
      <c r="KBD143" s="5"/>
      <c r="KBE143" s="5"/>
      <c r="KBF143" s="5"/>
      <c r="KBG143" s="5"/>
      <c r="KBH143" s="5"/>
      <c r="KBI143" s="5"/>
      <c r="KBJ143" s="5"/>
      <c r="KBK143" s="5"/>
      <c r="KBL143" s="5"/>
      <c r="KBM143" s="5"/>
      <c r="KBN143" s="5"/>
      <c r="KBO143" s="5"/>
      <c r="KBP143" s="5"/>
      <c r="KBQ143" s="5"/>
      <c r="KBR143" s="5"/>
      <c r="KBS143" s="5"/>
      <c r="KBT143" s="5"/>
      <c r="KBU143" s="5"/>
      <c r="KBV143" s="5"/>
      <c r="KBW143" s="5"/>
      <c r="KBX143" s="5"/>
      <c r="KBY143" s="5"/>
      <c r="KBZ143" s="5"/>
      <c r="KCA143" s="5"/>
      <c r="KCB143" s="5"/>
      <c r="KCC143" s="5"/>
      <c r="KCD143" s="5"/>
      <c r="KCE143" s="5"/>
      <c r="KCF143" s="5"/>
      <c r="KCG143" s="5"/>
      <c r="KCH143" s="5"/>
      <c r="KCI143" s="5"/>
      <c r="KCJ143" s="5"/>
      <c r="KCK143" s="5"/>
      <c r="KCL143" s="5"/>
      <c r="KCM143" s="5"/>
      <c r="KCN143" s="5"/>
      <c r="KCO143" s="5"/>
      <c r="KCP143" s="5"/>
      <c r="KCQ143" s="5"/>
      <c r="KCR143" s="5"/>
      <c r="KCS143" s="5"/>
      <c r="KCT143" s="5"/>
      <c r="KCU143" s="5"/>
      <c r="KCV143" s="5"/>
      <c r="KCW143" s="5"/>
      <c r="KCX143" s="5"/>
      <c r="KCY143" s="5"/>
      <c r="KCZ143" s="5"/>
      <c r="KDA143" s="5"/>
      <c r="KDB143" s="5"/>
      <c r="KDC143" s="5"/>
      <c r="KDD143" s="5"/>
      <c r="KDE143" s="5"/>
      <c r="KDF143" s="5"/>
      <c r="KDG143" s="5"/>
      <c r="KDH143" s="5"/>
      <c r="KDI143" s="5"/>
      <c r="KDJ143" s="5"/>
      <c r="KDK143" s="5"/>
      <c r="KDL143" s="5"/>
      <c r="KDM143" s="5"/>
      <c r="KDN143" s="5"/>
      <c r="KDO143" s="5"/>
      <c r="KDP143" s="5"/>
      <c r="KDQ143" s="5"/>
      <c r="KDR143" s="5"/>
      <c r="KDS143" s="5"/>
      <c r="KDT143" s="5"/>
      <c r="KDU143" s="5"/>
      <c r="KDV143" s="5"/>
      <c r="KDW143" s="5"/>
      <c r="KDX143" s="5"/>
      <c r="KDY143" s="5"/>
      <c r="KDZ143" s="5"/>
      <c r="KEA143" s="5"/>
      <c r="KEB143" s="5"/>
      <c r="KEC143" s="5"/>
      <c r="KED143" s="5"/>
      <c r="KEE143" s="5"/>
      <c r="KEF143" s="5"/>
      <c r="KEG143" s="5"/>
      <c r="KEH143" s="5"/>
      <c r="KEI143" s="5"/>
      <c r="KEJ143" s="5"/>
      <c r="KEK143" s="5"/>
      <c r="KEL143" s="5"/>
      <c r="KEM143" s="5"/>
      <c r="KEN143" s="5"/>
      <c r="KEO143" s="5"/>
      <c r="KEP143" s="5"/>
      <c r="KEQ143" s="5"/>
      <c r="KER143" s="5"/>
      <c r="KES143" s="5"/>
      <c r="KET143" s="5"/>
      <c r="KEU143" s="5"/>
      <c r="KEV143" s="5"/>
      <c r="KEW143" s="5"/>
      <c r="KEX143" s="5"/>
      <c r="KEY143" s="5"/>
      <c r="KEZ143" s="5"/>
      <c r="KFA143" s="5"/>
      <c r="KFB143" s="5"/>
      <c r="KFC143" s="5"/>
      <c r="KFD143" s="5"/>
      <c r="KFE143" s="5"/>
      <c r="KFF143" s="5"/>
      <c r="KFG143" s="5"/>
      <c r="KFH143" s="5"/>
      <c r="KFI143" s="5"/>
      <c r="KFJ143" s="5"/>
      <c r="KFK143" s="5"/>
      <c r="KFL143" s="5"/>
      <c r="KFM143" s="5"/>
      <c r="KFN143" s="5"/>
      <c r="KFO143" s="5"/>
      <c r="KFP143" s="5"/>
      <c r="KFQ143" s="5"/>
      <c r="KFR143" s="5"/>
      <c r="KFS143" s="5"/>
      <c r="KFT143" s="5"/>
      <c r="KFU143" s="5"/>
      <c r="KFV143" s="5"/>
      <c r="KFW143" s="5"/>
      <c r="KFX143" s="5"/>
      <c r="KFY143" s="5"/>
      <c r="KFZ143" s="5"/>
      <c r="KGA143" s="5"/>
      <c r="KGB143" s="5"/>
      <c r="KGC143" s="5"/>
      <c r="KGD143" s="5"/>
      <c r="KGE143" s="5"/>
      <c r="KGF143" s="5"/>
      <c r="KGG143" s="5"/>
      <c r="KGH143" s="5"/>
      <c r="KGI143" s="5"/>
      <c r="KGJ143" s="5"/>
      <c r="KGK143" s="5"/>
      <c r="KGL143" s="5"/>
      <c r="KGM143" s="5"/>
      <c r="KGN143" s="5"/>
      <c r="KGO143" s="5"/>
      <c r="KGP143" s="5"/>
      <c r="KGQ143" s="5"/>
      <c r="KGR143" s="5"/>
      <c r="KGS143" s="5"/>
      <c r="KGT143" s="5"/>
      <c r="KGU143" s="5"/>
      <c r="KGV143" s="5"/>
      <c r="KGW143" s="5"/>
      <c r="KGX143" s="5"/>
      <c r="KGY143" s="5"/>
      <c r="KGZ143" s="5"/>
      <c r="KHA143" s="5"/>
      <c r="KHB143" s="5"/>
      <c r="KHC143" s="5"/>
      <c r="KHD143" s="5"/>
      <c r="KHE143" s="5"/>
      <c r="KHF143" s="5"/>
      <c r="KHG143" s="5"/>
      <c r="KHH143" s="5"/>
      <c r="KHI143" s="5"/>
      <c r="KHJ143" s="5"/>
      <c r="KHK143" s="5"/>
      <c r="KHL143" s="5"/>
      <c r="KHM143" s="5"/>
      <c r="KHN143" s="5"/>
      <c r="KHO143" s="5"/>
      <c r="KHP143" s="5"/>
      <c r="KHQ143" s="5"/>
      <c r="KHR143" s="5"/>
      <c r="KHS143" s="5"/>
      <c r="KHT143" s="5"/>
      <c r="KHU143" s="5"/>
      <c r="KHV143" s="5"/>
      <c r="KHW143" s="5"/>
      <c r="KHX143" s="5"/>
      <c r="KHY143" s="5"/>
      <c r="KHZ143" s="5"/>
      <c r="KIA143" s="5"/>
      <c r="KIB143" s="5"/>
      <c r="KIC143" s="5"/>
      <c r="KID143" s="5"/>
      <c r="KIE143" s="5"/>
      <c r="KIF143" s="5"/>
      <c r="KIG143" s="5"/>
      <c r="KIH143" s="5"/>
      <c r="KII143" s="5"/>
      <c r="KIJ143" s="5"/>
      <c r="KIK143" s="5"/>
      <c r="KIL143" s="5"/>
      <c r="KIM143" s="5"/>
      <c r="KIN143" s="5"/>
      <c r="KIO143" s="5"/>
      <c r="KIP143" s="5"/>
      <c r="KIQ143" s="5"/>
      <c r="KIR143" s="5"/>
      <c r="KIS143" s="5"/>
      <c r="KIT143" s="5"/>
      <c r="KIU143" s="5"/>
      <c r="KIV143" s="5"/>
      <c r="KIW143" s="5"/>
      <c r="KIX143" s="5"/>
      <c r="KIY143" s="5"/>
      <c r="KIZ143" s="5"/>
      <c r="KJA143" s="5"/>
      <c r="KJB143" s="5"/>
      <c r="KJC143" s="5"/>
      <c r="KJD143" s="5"/>
      <c r="KJE143" s="5"/>
      <c r="KJF143" s="5"/>
      <c r="KJG143" s="5"/>
      <c r="KJH143" s="5"/>
      <c r="KJI143" s="5"/>
      <c r="KJJ143" s="5"/>
      <c r="KJK143" s="5"/>
      <c r="KJL143" s="5"/>
      <c r="KJM143" s="5"/>
      <c r="KJN143" s="5"/>
      <c r="KJO143" s="5"/>
      <c r="KJP143" s="5"/>
      <c r="KJQ143" s="5"/>
      <c r="KJR143" s="5"/>
      <c r="KJS143" s="5"/>
      <c r="KJT143" s="5"/>
      <c r="KJU143" s="5"/>
      <c r="KJV143" s="5"/>
      <c r="KJW143" s="5"/>
      <c r="KJX143" s="5"/>
      <c r="KJY143" s="5"/>
      <c r="KJZ143" s="5"/>
      <c r="KKA143" s="5"/>
      <c r="KKB143" s="5"/>
      <c r="KKC143" s="5"/>
      <c r="KKD143" s="5"/>
      <c r="KKE143" s="5"/>
      <c r="KKF143" s="5"/>
      <c r="KKG143" s="5"/>
      <c r="KKH143" s="5"/>
      <c r="KKI143" s="5"/>
      <c r="KKJ143" s="5"/>
      <c r="KKK143" s="5"/>
      <c r="KKL143" s="5"/>
      <c r="KKM143" s="5"/>
      <c r="KKN143" s="5"/>
      <c r="KKO143" s="5"/>
      <c r="KKP143" s="5"/>
      <c r="KKQ143" s="5"/>
      <c r="KKR143" s="5"/>
      <c r="KKS143" s="5"/>
      <c r="KKT143" s="5"/>
      <c r="KKU143" s="5"/>
      <c r="KKV143" s="5"/>
      <c r="KKW143" s="5"/>
      <c r="KKX143" s="5"/>
      <c r="KKY143" s="5"/>
      <c r="KKZ143" s="5"/>
      <c r="KLA143" s="5"/>
      <c r="KLB143" s="5"/>
      <c r="KLC143" s="5"/>
      <c r="KLD143" s="5"/>
      <c r="KLE143" s="5"/>
      <c r="KLF143" s="5"/>
      <c r="KLG143" s="5"/>
      <c r="KLH143" s="5"/>
      <c r="KLI143" s="5"/>
      <c r="KLJ143" s="5"/>
      <c r="KLK143" s="5"/>
      <c r="KLL143" s="5"/>
      <c r="KLM143" s="5"/>
      <c r="KLN143" s="5"/>
      <c r="KLO143" s="5"/>
      <c r="KLP143" s="5"/>
      <c r="KLQ143" s="5"/>
      <c r="KLR143" s="5"/>
      <c r="KLS143" s="5"/>
      <c r="KLT143" s="5"/>
      <c r="KLU143" s="5"/>
      <c r="KLV143" s="5"/>
      <c r="KLW143" s="5"/>
      <c r="KLX143" s="5"/>
      <c r="KLY143" s="5"/>
      <c r="KLZ143" s="5"/>
      <c r="KMA143" s="5"/>
      <c r="KMB143" s="5"/>
      <c r="KMC143" s="5"/>
      <c r="KMD143" s="5"/>
      <c r="KME143" s="5"/>
      <c r="KMF143" s="5"/>
      <c r="KMG143" s="5"/>
      <c r="KMH143" s="5"/>
      <c r="KMI143" s="5"/>
      <c r="KMJ143" s="5"/>
      <c r="KMK143" s="5"/>
      <c r="KML143" s="5"/>
      <c r="KMM143" s="5"/>
      <c r="KMN143" s="5"/>
      <c r="KMO143" s="5"/>
      <c r="KMP143" s="5"/>
      <c r="KMQ143" s="5"/>
      <c r="KMR143" s="5"/>
      <c r="KMS143" s="5"/>
      <c r="KMT143" s="5"/>
      <c r="KMU143" s="5"/>
      <c r="KMV143" s="5"/>
      <c r="KMW143" s="5"/>
      <c r="KMX143" s="5"/>
      <c r="KMY143" s="5"/>
      <c r="KMZ143" s="5"/>
      <c r="KNA143" s="5"/>
      <c r="KNB143" s="5"/>
      <c r="KNC143" s="5"/>
      <c r="KND143" s="5"/>
      <c r="KNE143" s="5"/>
      <c r="KNF143" s="5"/>
      <c r="KNG143" s="5"/>
      <c r="KNH143" s="5"/>
      <c r="KNI143" s="5"/>
      <c r="KNJ143" s="5"/>
      <c r="KNK143" s="5"/>
      <c r="KNL143" s="5"/>
      <c r="KNM143" s="5"/>
      <c r="KNN143" s="5"/>
      <c r="KNO143" s="5"/>
      <c r="KNP143" s="5"/>
      <c r="KNQ143" s="5"/>
      <c r="KNR143" s="5"/>
      <c r="KNS143" s="5"/>
      <c r="KNT143" s="5"/>
      <c r="KNU143" s="5"/>
      <c r="KNV143" s="5"/>
      <c r="KNW143" s="5"/>
      <c r="KNX143" s="5"/>
      <c r="KNY143" s="5"/>
      <c r="KNZ143" s="5"/>
      <c r="KOA143" s="5"/>
      <c r="KOB143" s="5"/>
      <c r="KOC143" s="5"/>
      <c r="KOD143" s="5"/>
      <c r="KOE143" s="5"/>
      <c r="KOF143" s="5"/>
      <c r="KOG143" s="5"/>
      <c r="KOH143" s="5"/>
      <c r="KOI143" s="5"/>
      <c r="KOJ143" s="5"/>
      <c r="KOK143" s="5"/>
      <c r="KOL143" s="5"/>
      <c r="KOM143" s="5"/>
      <c r="KON143" s="5"/>
      <c r="KOO143" s="5"/>
      <c r="KOP143" s="5"/>
      <c r="KOQ143" s="5"/>
      <c r="KOR143" s="5"/>
      <c r="KOS143" s="5"/>
      <c r="KOT143" s="5"/>
      <c r="KOU143" s="5"/>
      <c r="KOV143" s="5"/>
      <c r="KOW143" s="5"/>
      <c r="KOX143" s="5"/>
      <c r="KOY143" s="5"/>
      <c r="KOZ143" s="5"/>
      <c r="KPA143" s="5"/>
      <c r="KPB143" s="5"/>
      <c r="KPC143" s="5"/>
      <c r="KPD143" s="5"/>
      <c r="KPE143" s="5"/>
      <c r="KPF143" s="5"/>
      <c r="KPG143" s="5"/>
      <c r="KPH143" s="5"/>
      <c r="KPI143" s="5"/>
      <c r="KPJ143" s="5"/>
      <c r="KPK143" s="5"/>
      <c r="KPL143" s="5"/>
      <c r="KPM143" s="5"/>
      <c r="KPN143" s="5"/>
      <c r="KPO143" s="5"/>
      <c r="KPP143" s="5"/>
      <c r="KPQ143" s="5"/>
      <c r="KPR143" s="5"/>
      <c r="KPS143" s="5"/>
      <c r="KPT143" s="5"/>
      <c r="KPU143" s="5"/>
      <c r="KPV143" s="5"/>
      <c r="KPW143" s="5"/>
      <c r="KPX143" s="5"/>
      <c r="KPY143" s="5"/>
      <c r="KPZ143" s="5"/>
      <c r="KQA143" s="5"/>
      <c r="KQB143" s="5"/>
      <c r="KQC143" s="5"/>
      <c r="KQD143" s="5"/>
      <c r="KQE143" s="5"/>
      <c r="KQF143" s="5"/>
      <c r="KQG143" s="5"/>
      <c r="KQH143" s="5"/>
      <c r="KQI143" s="5"/>
      <c r="KQJ143" s="5"/>
      <c r="KQK143" s="5"/>
      <c r="KQL143" s="5"/>
      <c r="KQM143" s="5"/>
      <c r="KQN143" s="5"/>
      <c r="KQO143" s="5"/>
      <c r="KQP143" s="5"/>
      <c r="KQQ143" s="5"/>
      <c r="KQR143" s="5"/>
      <c r="KQS143" s="5"/>
      <c r="KQT143" s="5"/>
      <c r="KQU143" s="5"/>
      <c r="KQV143" s="5"/>
      <c r="KQW143" s="5"/>
      <c r="KQX143" s="5"/>
      <c r="KQY143" s="5"/>
      <c r="KQZ143" s="5"/>
      <c r="KRA143" s="5"/>
      <c r="KRB143" s="5"/>
      <c r="KRC143" s="5"/>
      <c r="KRD143" s="5"/>
      <c r="KRE143" s="5"/>
      <c r="KRF143" s="5"/>
      <c r="KRG143" s="5"/>
      <c r="KRH143" s="5"/>
      <c r="KRI143" s="5"/>
      <c r="KRJ143" s="5"/>
      <c r="KRK143" s="5"/>
      <c r="KRL143" s="5"/>
      <c r="KRM143" s="5"/>
      <c r="KRN143" s="5"/>
      <c r="KRO143" s="5"/>
      <c r="KRP143" s="5"/>
      <c r="KRQ143" s="5"/>
      <c r="KRR143" s="5"/>
      <c r="KRS143" s="5"/>
      <c r="KRT143" s="5"/>
      <c r="KRU143" s="5"/>
      <c r="KRV143" s="5"/>
      <c r="KRW143" s="5"/>
      <c r="KRX143" s="5"/>
      <c r="KRY143" s="5"/>
      <c r="KRZ143" s="5"/>
      <c r="KSA143" s="5"/>
      <c r="KSB143" s="5"/>
      <c r="KSC143" s="5"/>
      <c r="KSD143" s="5"/>
      <c r="KSE143" s="5"/>
      <c r="KSF143" s="5"/>
      <c r="KSG143" s="5"/>
      <c r="KSH143" s="5"/>
      <c r="KSI143" s="5"/>
      <c r="KSJ143" s="5"/>
      <c r="KSK143" s="5"/>
      <c r="KSL143" s="5"/>
      <c r="KSM143" s="5"/>
      <c r="KSN143" s="5"/>
      <c r="KSO143" s="5"/>
      <c r="KSP143" s="5"/>
      <c r="KSQ143" s="5"/>
      <c r="KSR143" s="5"/>
      <c r="KSS143" s="5"/>
      <c r="KST143" s="5"/>
      <c r="KSU143" s="5"/>
      <c r="KSV143" s="5"/>
      <c r="KSW143" s="5"/>
      <c r="KSX143" s="5"/>
      <c r="KSY143" s="5"/>
      <c r="KSZ143" s="5"/>
      <c r="KTA143" s="5"/>
      <c r="KTB143" s="5"/>
      <c r="KTC143" s="5"/>
      <c r="KTD143" s="5"/>
      <c r="KTE143" s="5"/>
      <c r="KTF143" s="5"/>
      <c r="KTG143" s="5"/>
      <c r="KTH143" s="5"/>
      <c r="KTI143" s="5"/>
      <c r="KTJ143" s="5"/>
      <c r="KTK143" s="5"/>
      <c r="KTL143" s="5"/>
      <c r="KTM143" s="5"/>
      <c r="KTN143" s="5"/>
      <c r="KTO143" s="5"/>
      <c r="KTP143" s="5"/>
      <c r="KTQ143" s="5"/>
      <c r="KTR143" s="5"/>
      <c r="KTS143" s="5"/>
      <c r="KTT143" s="5"/>
      <c r="KTU143" s="5"/>
      <c r="KTV143" s="5"/>
      <c r="KTW143" s="5"/>
      <c r="KTX143" s="5"/>
      <c r="KTY143" s="5"/>
      <c r="KTZ143" s="5"/>
      <c r="KUA143" s="5"/>
      <c r="KUB143" s="5"/>
      <c r="KUC143" s="5"/>
      <c r="KUD143" s="5"/>
      <c r="KUE143" s="5"/>
      <c r="KUF143" s="5"/>
      <c r="KUG143" s="5"/>
      <c r="KUH143" s="5"/>
      <c r="KUI143" s="5"/>
      <c r="KUJ143" s="5"/>
      <c r="KUK143" s="5"/>
      <c r="KUL143" s="5"/>
      <c r="KUM143" s="5"/>
      <c r="KUN143" s="5"/>
      <c r="KUO143" s="5"/>
      <c r="KUP143" s="5"/>
      <c r="KUQ143" s="5"/>
      <c r="KUR143" s="5"/>
      <c r="KUS143" s="5"/>
      <c r="KUT143" s="5"/>
      <c r="KUU143" s="5"/>
      <c r="KUV143" s="5"/>
      <c r="KUW143" s="5"/>
      <c r="KUX143" s="5"/>
      <c r="KUY143" s="5"/>
      <c r="KUZ143" s="5"/>
      <c r="KVA143" s="5"/>
      <c r="KVB143" s="5"/>
      <c r="KVC143" s="5"/>
      <c r="KVD143" s="5"/>
      <c r="KVE143" s="5"/>
      <c r="KVF143" s="5"/>
      <c r="KVG143" s="5"/>
      <c r="KVH143" s="5"/>
      <c r="KVI143" s="5"/>
      <c r="KVJ143" s="5"/>
      <c r="KVK143" s="5"/>
      <c r="KVL143" s="5"/>
      <c r="KVM143" s="5"/>
      <c r="KVN143" s="5"/>
      <c r="KVO143" s="5"/>
      <c r="KVP143" s="5"/>
      <c r="KVQ143" s="5"/>
      <c r="KVR143" s="5"/>
      <c r="KVS143" s="5"/>
      <c r="KVT143" s="5"/>
      <c r="KVU143" s="5"/>
      <c r="KVV143" s="5"/>
      <c r="KVW143" s="5"/>
      <c r="KVX143" s="5"/>
      <c r="KVY143" s="5"/>
      <c r="KVZ143" s="5"/>
      <c r="KWA143" s="5"/>
      <c r="KWB143" s="5"/>
      <c r="KWC143" s="5"/>
      <c r="KWD143" s="5"/>
      <c r="KWE143" s="5"/>
      <c r="KWF143" s="5"/>
      <c r="KWG143" s="5"/>
      <c r="KWH143" s="5"/>
      <c r="KWI143" s="5"/>
      <c r="KWJ143" s="5"/>
      <c r="KWK143" s="5"/>
      <c r="KWL143" s="5"/>
      <c r="KWM143" s="5"/>
      <c r="KWN143" s="5"/>
      <c r="KWO143" s="5"/>
      <c r="KWP143" s="5"/>
      <c r="KWQ143" s="5"/>
      <c r="KWR143" s="5"/>
      <c r="KWS143" s="5"/>
      <c r="KWT143" s="5"/>
      <c r="KWU143" s="5"/>
      <c r="KWV143" s="5"/>
      <c r="KWW143" s="5"/>
      <c r="KWX143" s="5"/>
      <c r="KWY143" s="5"/>
      <c r="KWZ143" s="5"/>
      <c r="KXA143" s="5"/>
      <c r="KXB143" s="5"/>
      <c r="KXC143" s="5"/>
      <c r="KXD143" s="5"/>
      <c r="KXE143" s="5"/>
      <c r="KXF143" s="5"/>
      <c r="KXG143" s="5"/>
      <c r="KXH143" s="5"/>
      <c r="KXI143" s="5"/>
      <c r="KXJ143" s="5"/>
      <c r="KXK143" s="5"/>
      <c r="KXL143" s="5"/>
      <c r="KXM143" s="5"/>
      <c r="KXN143" s="5"/>
      <c r="KXO143" s="5"/>
      <c r="KXP143" s="5"/>
      <c r="KXQ143" s="5"/>
      <c r="KXR143" s="5"/>
      <c r="KXS143" s="5"/>
      <c r="KXT143" s="5"/>
      <c r="KXU143" s="5"/>
      <c r="KXV143" s="5"/>
      <c r="KXW143" s="5"/>
      <c r="KXX143" s="5"/>
      <c r="KXY143" s="5"/>
      <c r="KXZ143" s="5"/>
      <c r="KYA143" s="5"/>
      <c r="KYB143" s="5"/>
      <c r="KYC143" s="5"/>
      <c r="KYD143" s="5"/>
      <c r="KYE143" s="5"/>
      <c r="KYF143" s="5"/>
      <c r="KYG143" s="5"/>
      <c r="KYH143" s="5"/>
      <c r="KYI143" s="5"/>
      <c r="KYJ143" s="5"/>
      <c r="KYK143" s="5"/>
      <c r="KYL143" s="5"/>
      <c r="KYM143" s="5"/>
      <c r="KYN143" s="5"/>
      <c r="KYO143" s="5"/>
      <c r="KYP143" s="5"/>
      <c r="KYQ143" s="5"/>
      <c r="KYR143" s="5"/>
      <c r="KYS143" s="5"/>
      <c r="KYT143" s="5"/>
      <c r="KYU143" s="5"/>
      <c r="KYV143" s="5"/>
      <c r="KYW143" s="5"/>
      <c r="KYX143" s="5"/>
      <c r="KYY143" s="5"/>
      <c r="KYZ143" s="5"/>
      <c r="KZA143" s="5"/>
      <c r="KZB143" s="5"/>
      <c r="KZC143" s="5"/>
      <c r="KZD143" s="5"/>
      <c r="KZE143" s="5"/>
      <c r="KZF143" s="5"/>
      <c r="KZG143" s="5"/>
      <c r="KZH143" s="5"/>
      <c r="KZI143" s="5"/>
      <c r="KZJ143" s="5"/>
      <c r="KZK143" s="5"/>
      <c r="KZL143" s="5"/>
      <c r="KZM143" s="5"/>
      <c r="KZN143" s="5"/>
      <c r="KZO143" s="5"/>
      <c r="KZP143" s="5"/>
      <c r="KZQ143" s="5"/>
      <c r="KZR143" s="5"/>
      <c r="KZS143" s="5"/>
      <c r="KZT143" s="5"/>
      <c r="KZU143" s="5"/>
      <c r="KZV143" s="5"/>
      <c r="KZW143" s="5"/>
      <c r="KZX143" s="5"/>
      <c r="KZY143" s="5"/>
      <c r="KZZ143" s="5"/>
      <c r="LAA143" s="5"/>
      <c r="LAB143" s="5"/>
      <c r="LAC143" s="5"/>
      <c r="LAD143" s="5"/>
      <c r="LAE143" s="5"/>
      <c r="LAF143" s="5"/>
      <c r="LAG143" s="5"/>
      <c r="LAH143" s="5"/>
      <c r="LAI143" s="5"/>
      <c r="LAJ143" s="5"/>
      <c r="LAK143" s="5"/>
      <c r="LAL143" s="5"/>
      <c r="LAM143" s="5"/>
      <c r="LAN143" s="5"/>
      <c r="LAO143" s="5"/>
      <c r="LAP143" s="5"/>
      <c r="LAQ143" s="5"/>
      <c r="LAR143" s="5"/>
      <c r="LAS143" s="5"/>
      <c r="LAT143" s="5"/>
      <c r="LAU143" s="5"/>
      <c r="LAV143" s="5"/>
      <c r="LAW143" s="5"/>
      <c r="LAX143" s="5"/>
      <c r="LAY143" s="5"/>
      <c r="LAZ143" s="5"/>
      <c r="LBA143" s="5"/>
      <c r="LBB143" s="5"/>
      <c r="LBC143" s="5"/>
      <c r="LBD143" s="5"/>
      <c r="LBE143" s="5"/>
      <c r="LBF143" s="5"/>
      <c r="LBG143" s="5"/>
      <c r="LBH143" s="5"/>
      <c r="LBI143" s="5"/>
      <c r="LBJ143" s="5"/>
      <c r="LBK143" s="5"/>
      <c r="LBL143" s="5"/>
      <c r="LBM143" s="5"/>
      <c r="LBN143" s="5"/>
      <c r="LBO143" s="5"/>
      <c r="LBP143" s="5"/>
      <c r="LBQ143" s="5"/>
      <c r="LBR143" s="5"/>
      <c r="LBS143" s="5"/>
      <c r="LBT143" s="5"/>
      <c r="LBU143" s="5"/>
      <c r="LBV143" s="5"/>
      <c r="LBW143" s="5"/>
      <c r="LBX143" s="5"/>
      <c r="LBY143" s="5"/>
      <c r="LBZ143" s="5"/>
      <c r="LCA143" s="5"/>
      <c r="LCB143" s="5"/>
      <c r="LCC143" s="5"/>
      <c r="LCD143" s="5"/>
      <c r="LCE143" s="5"/>
      <c r="LCF143" s="5"/>
      <c r="LCG143" s="5"/>
      <c r="LCH143" s="5"/>
      <c r="LCI143" s="5"/>
      <c r="LCJ143" s="5"/>
      <c r="LCK143" s="5"/>
      <c r="LCL143" s="5"/>
      <c r="LCM143" s="5"/>
      <c r="LCN143" s="5"/>
      <c r="LCO143" s="5"/>
      <c r="LCP143" s="5"/>
      <c r="LCQ143" s="5"/>
      <c r="LCR143" s="5"/>
      <c r="LCS143" s="5"/>
      <c r="LCT143" s="5"/>
      <c r="LCU143" s="5"/>
      <c r="LCV143" s="5"/>
      <c r="LCW143" s="5"/>
      <c r="LCX143" s="5"/>
      <c r="LCY143" s="5"/>
      <c r="LCZ143" s="5"/>
      <c r="LDA143" s="5"/>
      <c r="LDB143" s="5"/>
      <c r="LDC143" s="5"/>
      <c r="LDD143" s="5"/>
      <c r="LDE143" s="5"/>
      <c r="LDF143" s="5"/>
      <c r="LDG143" s="5"/>
      <c r="LDH143" s="5"/>
      <c r="LDI143" s="5"/>
      <c r="LDJ143" s="5"/>
      <c r="LDK143" s="5"/>
      <c r="LDL143" s="5"/>
      <c r="LDM143" s="5"/>
      <c r="LDN143" s="5"/>
      <c r="LDO143" s="5"/>
      <c r="LDP143" s="5"/>
      <c r="LDQ143" s="5"/>
      <c r="LDR143" s="5"/>
      <c r="LDS143" s="5"/>
      <c r="LDT143" s="5"/>
      <c r="LDU143" s="5"/>
      <c r="LDV143" s="5"/>
      <c r="LDW143" s="5"/>
      <c r="LDX143" s="5"/>
      <c r="LDY143" s="5"/>
      <c r="LDZ143" s="5"/>
      <c r="LEA143" s="5"/>
      <c r="LEB143" s="5"/>
      <c r="LEC143" s="5"/>
      <c r="LED143" s="5"/>
      <c r="LEE143" s="5"/>
      <c r="LEF143" s="5"/>
      <c r="LEG143" s="5"/>
      <c r="LEH143" s="5"/>
      <c r="LEI143" s="5"/>
      <c r="LEJ143" s="5"/>
      <c r="LEK143" s="5"/>
      <c r="LEL143" s="5"/>
      <c r="LEM143" s="5"/>
      <c r="LEN143" s="5"/>
      <c r="LEO143" s="5"/>
      <c r="LEP143" s="5"/>
      <c r="LEQ143" s="5"/>
      <c r="LER143" s="5"/>
      <c r="LES143" s="5"/>
      <c r="LET143" s="5"/>
      <c r="LEU143" s="5"/>
      <c r="LEV143" s="5"/>
      <c r="LEW143" s="5"/>
      <c r="LEX143" s="5"/>
      <c r="LEY143" s="5"/>
      <c r="LEZ143" s="5"/>
      <c r="LFA143" s="5"/>
      <c r="LFB143" s="5"/>
      <c r="LFC143" s="5"/>
      <c r="LFD143" s="5"/>
      <c r="LFE143" s="5"/>
      <c r="LFF143" s="5"/>
      <c r="LFG143" s="5"/>
      <c r="LFH143" s="5"/>
      <c r="LFI143" s="5"/>
      <c r="LFJ143" s="5"/>
      <c r="LFK143" s="5"/>
      <c r="LFL143" s="5"/>
      <c r="LFM143" s="5"/>
      <c r="LFN143" s="5"/>
      <c r="LFO143" s="5"/>
      <c r="LFP143" s="5"/>
      <c r="LFQ143" s="5"/>
      <c r="LFR143" s="5"/>
      <c r="LFS143" s="5"/>
      <c r="LFT143" s="5"/>
      <c r="LFU143" s="5"/>
      <c r="LFV143" s="5"/>
      <c r="LFW143" s="5"/>
      <c r="LFX143" s="5"/>
      <c r="LFY143" s="5"/>
      <c r="LFZ143" s="5"/>
      <c r="LGA143" s="5"/>
      <c r="LGB143" s="5"/>
      <c r="LGC143" s="5"/>
      <c r="LGD143" s="5"/>
      <c r="LGE143" s="5"/>
      <c r="LGF143" s="5"/>
      <c r="LGG143" s="5"/>
      <c r="LGH143" s="5"/>
      <c r="LGI143" s="5"/>
      <c r="LGJ143" s="5"/>
      <c r="LGK143" s="5"/>
      <c r="LGL143" s="5"/>
      <c r="LGM143" s="5"/>
      <c r="LGN143" s="5"/>
      <c r="LGO143" s="5"/>
      <c r="LGP143" s="5"/>
      <c r="LGQ143" s="5"/>
      <c r="LGR143" s="5"/>
      <c r="LGS143" s="5"/>
      <c r="LGT143" s="5"/>
      <c r="LGU143" s="5"/>
      <c r="LGV143" s="5"/>
      <c r="LGW143" s="5"/>
      <c r="LGX143" s="5"/>
      <c r="LGY143" s="5"/>
      <c r="LGZ143" s="5"/>
      <c r="LHA143" s="5"/>
      <c r="LHB143" s="5"/>
      <c r="LHC143" s="5"/>
      <c r="LHD143" s="5"/>
      <c r="LHE143" s="5"/>
      <c r="LHF143" s="5"/>
      <c r="LHG143" s="5"/>
      <c r="LHH143" s="5"/>
      <c r="LHI143" s="5"/>
      <c r="LHJ143" s="5"/>
      <c r="LHK143" s="5"/>
      <c r="LHL143" s="5"/>
      <c r="LHM143" s="5"/>
      <c r="LHN143" s="5"/>
      <c r="LHO143" s="5"/>
      <c r="LHP143" s="5"/>
      <c r="LHQ143" s="5"/>
      <c r="LHR143" s="5"/>
      <c r="LHS143" s="5"/>
      <c r="LHT143" s="5"/>
      <c r="LHU143" s="5"/>
      <c r="LHV143" s="5"/>
      <c r="LHW143" s="5"/>
      <c r="LHX143" s="5"/>
      <c r="LHY143" s="5"/>
      <c r="LHZ143" s="5"/>
      <c r="LIA143" s="5"/>
      <c r="LIB143" s="5"/>
      <c r="LIC143" s="5"/>
      <c r="LID143" s="5"/>
      <c r="LIE143" s="5"/>
      <c r="LIF143" s="5"/>
      <c r="LIG143" s="5"/>
      <c r="LIH143" s="5"/>
      <c r="LII143" s="5"/>
      <c r="LIJ143" s="5"/>
      <c r="LIK143" s="5"/>
      <c r="LIL143" s="5"/>
      <c r="LIM143" s="5"/>
      <c r="LIN143" s="5"/>
      <c r="LIO143" s="5"/>
      <c r="LIP143" s="5"/>
      <c r="LIQ143" s="5"/>
      <c r="LIR143" s="5"/>
      <c r="LIS143" s="5"/>
      <c r="LIT143" s="5"/>
      <c r="LIU143" s="5"/>
      <c r="LIV143" s="5"/>
      <c r="LIW143" s="5"/>
      <c r="LIX143" s="5"/>
      <c r="LIY143" s="5"/>
      <c r="LIZ143" s="5"/>
      <c r="LJA143" s="5"/>
      <c r="LJB143" s="5"/>
      <c r="LJC143" s="5"/>
      <c r="LJD143" s="5"/>
      <c r="LJE143" s="5"/>
      <c r="LJF143" s="5"/>
      <c r="LJG143" s="5"/>
      <c r="LJH143" s="5"/>
      <c r="LJI143" s="5"/>
      <c r="LJJ143" s="5"/>
      <c r="LJK143" s="5"/>
      <c r="LJL143" s="5"/>
      <c r="LJM143" s="5"/>
      <c r="LJN143" s="5"/>
      <c r="LJO143" s="5"/>
      <c r="LJP143" s="5"/>
      <c r="LJQ143" s="5"/>
      <c r="LJR143" s="5"/>
      <c r="LJS143" s="5"/>
      <c r="LJT143" s="5"/>
      <c r="LJU143" s="5"/>
      <c r="LJV143" s="5"/>
      <c r="LJW143" s="5"/>
      <c r="LJX143" s="5"/>
      <c r="LJY143" s="5"/>
      <c r="LJZ143" s="5"/>
      <c r="LKA143" s="5"/>
      <c r="LKB143" s="5"/>
      <c r="LKC143" s="5"/>
      <c r="LKD143" s="5"/>
      <c r="LKE143" s="5"/>
      <c r="LKF143" s="5"/>
      <c r="LKG143" s="5"/>
      <c r="LKH143" s="5"/>
      <c r="LKI143" s="5"/>
      <c r="LKJ143" s="5"/>
      <c r="LKK143" s="5"/>
      <c r="LKL143" s="5"/>
      <c r="LKM143" s="5"/>
      <c r="LKN143" s="5"/>
      <c r="LKO143" s="5"/>
      <c r="LKP143" s="5"/>
      <c r="LKQ143" s="5"/>
      <c r="LKR143" s="5"/>
      <c r="LKS143" s="5"/>
      <c r="LKT143" s="5"/>
      <c r="LKU143" s="5"/>
      <c r="LKV143" s="5"/>
      <c r="LKW143" s="5"/>
      <c r="LKX143" s="5"/>
      <c r="LKY143" s="5"/>
      <c r="LKZ143" s="5"/>
      <c r="LLA143" s="5"/>
      <c r="LLB143" s="5"/>
      <c r="LLC143" s="5"/>
      <c r="LLD143" s="5"/>
      <c r="LLE143" s="5"/>
      <c r="LLF143" s="5"/>
      <c r="LLG143" s="5"/>
      <c r="LLH143" s="5"/>
      <c r="LLI143" s="5"/>
      <c r="LLJ143" s="5"/>
      <c r="LLK143" s="5"/>
      <c r="LLL143" s="5"/>
      <c r="LLM143" s="5"/>
      <c r="LLN143" s="5"/>
      <c r="LLO143" s="5"/>
      <c r="LLP143" s="5"/>
      <c r="LLQ143" s="5"/>
      <c r="LLR143" s="5"/>
      <c r="LLS143" s="5"/>
      <c r="LLT143" s="5"/>
      <c r="LLU143" s="5"/>
      <c r="LLV143" s="5"/>
      <c r="LLW143" s="5"/>
      <c r="LLX143" s="5"/>
      <c r="LLY143" s="5"/>
      <c r="LLZ143" s="5"/>
      <c r="LMA143" s="5"/>
      <c r="LMB143" s="5"/>
      <c r="LMC143" s="5"/>
      <c r="LMD143" s="5"/>
      <c r="LME143" s="5"/>
      <c r="LMF143" s="5"/>
      <c r="LMG143" s="5"/>
      <c r="LMH143" s="5"/>
      <c r="LMI143" s="5"/>
      <c r="LMJ143" s="5"/>
      <c r="LMK143" s="5"/>
      <c r="LML143" s="5"/>
      <c r="LMM143" s="5"/>
      <c r="LMN143" s="5"/>
      <c r="LMO143" s="5"/>
      <c r="LMP143" s="5"/>
      <c r="LMQ143" s="5"/>
      <c r="LMR143" s="5"/>
      <c r="LMS143" s="5"/>
      <c r="LMT143" s="5"/>
      <c r="LMU143" s="5"/>
      <c r="LMV143" s="5"/>
      <c r="LMW143" s="5"/>
      <c r="LMX143" s="5"/>
      <c r="LMY143" s="5"/>
      <c r="LMZ143" s="5"/>
      <c r="LNA143" s="5"/>
      <c r="LNB143" s="5"/>
      <c r="LNC143" s="5"/>
      <c r="LND143" s="5"/>
      <c r="LNE143" s="5"/>
      <c r="LNF143" s="5"/>
      <c r="LNG143" s="5"/>
      <c r="LNH143" s="5"/>
      <c r="LNI143" s="5"/>
      <c r="LNJ143" s="5"/>
      <c r="LNK143" s="5"/>
      <c r="LNL143" s="5"/>
      <c r="LNM143" s="5"/>
      <c r="LNN143" s="5"/>
      <c r="LNO143" s="5"/>
      <c r="LNP143" s="5"/>
      <c r="LNQ143" s="5"/>
      <c r="LNR143" s="5"/>
      <c r="LNS143" s="5"/>
      <c r="LNT143" s="5"/>
      <c r="LNU143" s="5"/>
      <c r="LNV143" s="5"/>
      <c r="LNW143" s="5"/>
      <c r="LNX143" s="5"/>
      <c r="LNY143" s="5"/>
      <c r="LNZ143" s="5"/>
      <c r="LOA143" s="5"/>
      <c r="LOB143" s="5"/>
      <c r="LOC143" s="5"/>
      <c r="LOD143" s="5"/>
      <c r="LOE143" s="5"/>
      <c r="LOF143" s="5"/>
      <c r="LOG143" s="5"/>
      <c r="LOH143" s="5"/>
      <c r="LOI143" s="5"/>
      <c r="LOJ143" s="5"/>
      <c r="LOK143" s="5"/>
      <c r="LOL143" s="5"/>
      <c r="LOM143" s="5"/>
      <c r="LON143" s="5"/>
      <c r="LOO143" s="5"/>
      <c r="LOP143" s="5"/>
      <c r="LOQ143" s="5"/>
      <c r="LOR143" s="5"/>
      <c r="LOS143" s="5"/>
      <c r="LOT143" s="5"/>
      <c r="LOU143" s="5"/>
      <c r="LOV143" s="5"/>
      <c r="LOW143" s="5"/>
      <c r="LOX143" s="5"/>
      <c r="LOY143" s="5"/>
      <c r="LOZ143" s="5"/>
      <c r="LPA143" s="5"/>
      <c r="LPB143" s="5"/>
      <c r="LPC143" s="5"/>
      <c r="LPD143" s="5"/>
      <c r="LPE143" s="5"/>
      <c r="LPF143" s="5"/>
      <c r="LPG143" s="5"/>
      <c r="LPH143" s="5"/>
      <c r="LPI143" s="5"/>
      <c r="LPJ143" s="5"/>
      <c r="LPK143" s="5"/>
      <c r="LPL143" s="5"/>
      <c r="LPM143" s="5"/>
      <c r="LPN143" s="5"/>
      <c r="LPO143" s="5"/>
      <c r="LPP143" s="5"/>
      <c r="LPQ143" s="5"/>
      <c r="LPR143" s="5"/>
      <c r="LPS143" s="5"/>
      <c r="LPT143" s="5"/>
      <c r="LPU143" s="5"/>
      <c r="LPV143" s="5"/>
      <c r="LPW143" s="5"/>
      <c r="LPX143" s="5"/>
      <c r="LPY143" s="5"/>
      <c r="LPZ143" s="5"/>
      <c r="LQA143" s="5"/>
      <c r="LQB143" s="5"/>
      <c r="LQC143" s="5"/>
      <c r="LQD143" s="5"/>
      <c r="LQE143" s="5"/>
      <c r="LQF143" s="5"/>
      <c r="LQG143" s="5"/>
      <c r="LQH143" s="5"/>
      <c r="LQI143" s="5"/>
      <c r="LQJ143" s="5"/>
      <c r="LQK143" s="5"/>
      <c r="LQL143" s="5"/>
      <c r="LQM143" s="5"/>
      <c r="LQN143" s="5"/>
      <c r="LQO143" s="5"/>
      <c r="LQP143" s="5"/>
      <c r="LQQ143" s="5"/>
      <c r="LQR143" s="5"/>
      <c r="LQS143" s="5"/>
      <c r="LQT143" s="5"/>
      <c r="LQU143" s="5"/>
      <c r="LQV143" s="5"/>
      <c r="LQW143" s="5"/>
      <c r="LQX143" s="5"/>
      <c r="LQY143" s="5"/>
      <c r="LQZ143" s="5"/>
      <c r="LRA143" s="5"/>
      <c r="LRB143" s="5"/>
      <c r="LRC143" s="5"/>
      <c r="LRD143" s="5"/>
      <c r="LRE143" s="5"/>
      <c r="LRF143" s="5"/>
      <c r="LRG143" s="5"/>
      <c r="LRH143" s="5"/>
      <c r="LRI143" s="5"/>
      <c r="LRJ143" s="5"/>
      <c r="LRK143" s="5"/>
      <c r="LRL143" s="5"/>
      <c r="LRM143" s="5"/>
      <c r="LRN143" s="5"/>
      <c r="LRO143" s="5"/>
      <c r="LRP143" s="5"/>
      <c r="LRQ143" s="5"/>
      <c r="LRR143" s="5"/>
      <c r="LRS143" s="5"/>
      <c r="LRT143" s="5"/>
      <c r="LRU143" s="5"/>
      <c r="LRV143" s="5"/>
      <c r="LRW143" s="5"/>
      <c r="LRX143" s="5"/>
      <c r="LRY143" s="5"/>
      <c r="LRZ143" s="5"/>
      <c r="LSA143" s="5"/>
      <c r="LSB143" s="5"/>
      <c r="LSC143" s="5"/>
      <c r="LSD143" s="5"/>
      <c r="LSE143" s="5"/>
      <c r="LSF143" s="5"/>
      <c r="LSG143" s="5"/>
      <c r="LSH143" s="5"/>
      <c r="LSI143" s="5"/>
      <c r="LSJ143" s="5"/>
      <c r="LSK143" s="5"/>
      <c r="LSL143" s="5"/>
      <c r="LSM143" s="5"/>
      <c r="LSN143" s="5"/>
      <c r="LSO143" s="5"/>
      <c r="LSP143" s="5"/>
      <c r="LSQ143" s="5"/>
      <c r="LSR143" s="5"/>
      <c r="LSS143" s="5"/>
      <c r="LST143" s="5"/>
      <c r="LSU143" s="5"/>
      <c r="LSV143" s="5"/>
      <c r="LSW143" s="5"/>
      <c r="LSX143" s="5"/>
      <c r="LSY143" s="5"/>
      <c r="LSZ143" s="5"/>
      <c r="LTA143" s="5"/>
      <c r="LTB143" s="5"/>
      <c r="LTC143" s="5"/>
      <c r="LTD143" s="5"/>
      <c r="LTE143" s="5"/>
      <c r="LTF143" s="5"/>
      <c r="LTG143" s="5"/>
      <c r="LTH143" s="5"/>
      <c r="LTI143" s="5"/>
      <c r="LTJ143" s="5"/>
      <c r="LTK143" s="5"/>
      <c r="LTL143" s="5"/>
      <c r="LTM143" s="5"/>
      <c r="LTN143" s="5"/>
      <c r="LTO143" s="5"/>
      <c r="LTP143" s="5"/>
      <c r="LTQ143" s="5"/>
      <c r="LTR143" s="5"/>
      <c r="LTS143" s="5"/>
      <c r="LTT143" s="5"/>
      <c r="LTU143" s="5"/>
      <c r="LTV143" s="5"/>
      <c r="LTW143" s="5"/>
      <c r="LTX143" s="5"/>
      <c r="LTY143" s="5"/>
      <c r="LTZ143" s="5"/>
      <c r="LUA143" s="5"/>
      <c r="LUB143" s="5"/>
      <c r="LUC143" s="5"/>
      <c r="LUD143" s="5"/>
      <c r="LUE143" s="5"/>
      <c r="LUF143" s="5"/>
      <c r="LUG143" s="5"/>
      <c r="LUH143" s="5"/>
      <c r="LUI143" s="5"/>
      <c r="LUJ143" s="5"/>
      <c r="LUK143" s="5"/>
      <c r="LUL143" s="5"/>
      <c r="LUM143" s="5"/>
      <c r="LUN143" s="5"/>
      <c r="LUO143" s="5"/>
      <c r="LUP143" s="5"/>
      <c r="LUQ143" s="5"/>
      <c r="LUR143" s="5"/>
      <c r="LUS143" s="5"/>
      <c r="LUT143" s="5"/>
      <c r="LUU143" s="5"/>
      <c r="LUV143" s="5"/>
      <c r="LUW143" s="5"/>
      <c r="LUX143" s="5"/>
      <c r="LUY143" s="5"/>
      <c r="LUZ143" s="5"/>
      <c r="LVA143" s="5"/>
      <c r="LVB143" s="5"/>
      <c r="LVC143" s="5"/>
      <c r="LVD143" s="5"/>
      <c r="LVE143" s="5"/>
      <c r="LVF143" s="5"/>
      <c r="LVG143" s="5"/>
      <c r="LVH143" s="5"/>
      <c r="LVI143" s="5"/>
      <c r="LVJ143" s="5"/>
      <c r="LVK143" s="5"/>
      <c r="LVL143" s="5"/>
      <c r="LVM143" s="5"/>
      <c r="LVN143" s="5"/>
      <c r="LVO143" s="5"/>
      <c r="LVP143" s="5"/>
      <c r="LVQ143" s="5"/>
      <c r="LVR143" s="5"/>
      <c r="LVS143" s="5"/>
      <c r="LVT143" s="5"/>
      <c r="LVU143" s="5"/>
      <c r="LVV143" s="5"/>
      <c r="LVW143" s="5"/>
      <c r="LVX143" s="5"/>
      <c r="LVY143" s="5"/>
      <c r="LVZ143" s="5"/>
      <c r="LWA143" s="5"/>
      <c r="LWB143" s="5"/>
      <c r="LWC143" s="5"/>
      <c r="LWD143" s="5"/>
      <c r="LWE143" s="5"/>
      <c r="LWF143" s="5"/>
      <c r="LWG143" s="5"/>
      <c r="LWH143" s="5"/>
      <c r="LWI143" s="5"/>
      <c r="LWJ143" s="5"/>
      <c r="LWK143" s="5"/>
      <c r="LWL143" s="5"/>
      <c r="LWM143" s="5"/>
      <c r="LWN143" s="5"/>
      <c r="LWO143" s="5"/>
      <c r="LWP143" s="5"/>
      <c r="LWQ143" s="5"/>
      <c r="LWR143" s="5"/>
      <c r="LWS143" s="5"/>
      <c r="LWT143" s="5"/>
      <c r="LWU143" s="5"/>
      <c r="LWV143" s="5"/>
      <c r="LWW143" s="5"/>
      <c r="LWX143" s="5"/>
      <c r="LWY143" s="5"/>
      <c r="LWZ143" s="5"/>
      <c r="LXA143" s="5"/>
      <c r="LXB143" s="5"/>
      <c r="LXC143" s="5"/>
      <c r="LXD143" s="5"/>
      <c r="LXE143" s="5"/>
      <c r="LXF143" s="5"/>
      <c r="LXG143" s="5"/>
      <c r="LXH143" s="5"/>
      <c r="LXI143" s="5"/>
      <c r="LXJ143" s="5"/>
      <c r="LXK143" s="5"/>
      <c r="LXL143" s="5"/>
      <c r="LXM143" s="5"/>
      <c r="LXN143" s="5"/>
      <c r="LXO143" s="5"/>
      <c r="LXP143" s="5"/>
      <c r="LXQ143" s="5"/>
      <c r="LXR143" s="5"/>
      <c r="LXS143" s="5"/>
      <c r="LXT143" s="5"/>
      <c r="LXU143" s="5"/>
      <c r="LXV143" s="5"/>
      <c r="LXW143" s="5"/>
      <c r="LXX143" s="5"/>
      <c r="LXY143" s="5"/>
      <c r="LXZ143" s="5"/>
      <c r="LYA143" s="5"/>
      <c r="LYB143" s="5"/>
      <c r="LYC143" s="5"/>
      <c r="LYD143" s="5"/>
      <c r="LYE143" s="5"/>
      <c r="LYF143" s="5"/>
      <c r="LYG143" s="5"/>
      <c r="LYH143" s="5"/>
      <c r="LYI143" s="5"/>
      <c r="LYJ143" s="5"/>
      <c r="LYK143" s="5"/>
      <c r="LYL143" s="5"/>
      <c r="LYM143" s="5"/>
      <c r="LYN143" s="5"/>
      <c r="LYO143" s="5"/>
      <c r="LYP143" s="5"/>
      <c r="LYQ143" s="5"/>
      <c r="LYR143" s="5"/>
      <c r="LYS143" s="5"/>
      <c r="LYT143" s="5"/>
      <c r="LYU143" s="5"/>
      <c r="LYV143" s="5"/>
      <c r="LYW143" s="5"/>
      <c r="LYX143" s="5"/>
      <c r="LYY143" s="5"/>
      <c r="LYZ143" s="5"/>
      <c r="LZA143" s="5"/>
      <c r="LZB143" s="5"/>
      <c r="LZC143" s="5"/>
      <c r="LZD143" s="5"/>
      <c r="LZE143" s="5"/>
      <c r="LZF143" s="5"/>
      <c r="LZG143" s="5"/>
      <c r="LZH143" s="5"/>
      <c r="LZI143" s="5"/>
      <c r="LZJ143" s="5"/>
      <c r="LZK143" s="5"/>
      <c r="LZL143" s="5"/>
      <c r="LZM143" s="5"/>
      <c r="LZN143" s="5"/>
      <c r="LZO143" s="5"/>
      <c r="LZP143" s="5"/>
      <c r="LZQ143" s="5"/>
      <c r="LZR143" s="5"/>
      <c r="LZS143" s="5"/>
      <c r="LZT143" s="5"/>
      <c r="LZU143" s="5"/>
      <c r="LZV143" s="5"/>
      <c r="LZW143" s="5"/>
      <c r="LZX143" s="5"/>
      <c r="LZY143" s="5"/>
      <c r="LZZ143" s="5"/>
      <c r="MAA143" s="5"/>
      <c r="MAB143" s="5"/>
      <c r="MAC143" s="5"/>
      <c r="MAD143" s="5"/>
      <c r="MAE143" s="5"/>
      <c r="MAF143" s="5"/>
      <c r="MAG143" s="5"/>
      <c r="MAH143" s="5"/>
      <c r="MAI143" s="5"/>
      <c r="MAJ143" s="5"/>
      <c r="MAK143" s="5"/>
      <c r="MAL143" s="5"/>
      <c r="MAM143" s="5"/>
      <c r="MAN143" s="5"/>
      <c r="MAO143" s="5"/>
      <c r="MAP143" s="5"/>
      <c r="MAQ143" s="5"/>
      <c r="MAR143" s="5"/>
      <c r="MAS143" s="5"/>
      <c r="MAT143" s="5"/>
      <c r="MAU143" s="5"/>
      <c r="MAV143" s="5"/>
      <c r="MAW143" s="5"/>
      <c r="MAX143" s="5"/>
      <c r="MAY143" s="5"/>
      <c r="MAZ143" s="5"/>
      <c r="MBA143" s="5"/>
      <c r="MBB143" s="5"/>
      <c r="MBC143" s="5"/>
      <c r="MBD143" s="5"/>
      <c r="MBE143" s="5"/>
      <c r="MBF143" s="5"/>
      <c r="MBG143" s="5"/>
      <c r="MBH143" s="5"/>
      <c r="MBI143" s="5"/>
      <c r="MBJ143" s="5"/>
      <c r="MBK143" s="5"/>
      <c r="MBL143" s="5"/>
      <c r="MBM143" s="5"/>
      <c r="MBN143" s="5"/>
      <c r="MBO143" s="5"/>
      <c r="MBP143" s="5"/>
      <c r="MBQ143" s="5"/>
      <c r="MBR143" s="5"/>
      <c r="MBS143" s="5"/>
      <c r="MBT143" s="5"/>
      <c r="MBU143" s="5"/>
      <c r="MBV143" s="5"/>
      <c r="MBW143" s="5"/>
      <c r="MBX143" s="5"/>
      <c r="MBY143" s="5"/>
      <c r="MBZ143" s="5"/>
      <c r="MCA143" s="5"/>
      <c r="MCB143" s="5"/>
      <c r="MCC143" s="5"/>
      <c r="MCD143" s="5"/>
      <c r="MCE143" s="5"/>
      <c r="MCF143" s="5"/>
      <c r="MCG143" s="5"/>
      <c r="MCH143" s="5"/>
      <c r="MCI143" s="5"/>
      <c r="MCJ143" s="5"/>
      <c r="MCK143" s="5"/>
      <c r="MCL143" s="5"/>
      <c r="MCM143" s="5"/>
      <c r="MCN143" s="5"/>
      <c r="MCO143" s="5"/>
      <c r="MCP143" s="5"/>
      <c r="MCQ143" s="5"/>
      <c r="MCR143" s="5"/>
      <c r="MCS143" s="5"/>
      <c r="MCT143" s="5"/>
      <c r="MCU143" s="5"/>
      <c r="MCV143" s="5"/>
      <c r="MCW143" s="5"/>
      <c r="MCX143" s="5"/>
      <c r="MCY143" s="5"/>
      <c r="MCZ143" s="5"/>
      <c r="MDA143" s="5"/>
      <c r="MDB143" s="5"/>
      <c r="MDC143" s="5"/>
      <c r="MDD143" s="5"/>
      <c r="MDE143" s="5"/>
      <c r="MDF143" s="5"/>
      <c r="MDG143" s="5"/>
      <c r="MDH143" s="5"/>
      <c r="MDI143" s="5"/>
      <c r="MDJ143" s="5"/>
      <c r="MDK143" s="5"/>
      <c r="MDL143" s="5"/>
      <c r="MDM143" s="5"/>
      <c r="MDN143" s="5"/>
      <c r="MDO143" s="5"/>
      <c r="MDP143" s="5"/>
      <c r="MDQ143" s="5"/>
      <c r="MDR143" s="5"/>
      <c r="MDS143" s="5"/>
      <c r="MDT143" s="5"/>
      <c r="MDU143" s="5"/>
      <c r="MDV143" s="5"/>
      <c r="MDW143" s="5"/>
      <c r="MDX143" s="5"/>
      <c r="MDY143" s="5"/>
      <c r="MDZ143" s="5"/>
      <c r="MEA143" s="5"/>
      <c r="MEB143" s="5"/>
      <c r="MEC143" s="5"/>
      <c r="MED143" s="5"/>
      <c r="MEE143" s="5"/>
      <c r="MEF143" s="5"/>
      <c r="MEG143" s="5"/>
      <c r="MEH143" s="5"/>
      <c r="MEI143" s="5"/>
      <c r="MEJ143" s="5"/>
      <c r="MEK143" s="5"/>
      <c r="MEL143" s="5"/>
      <c r="MEM143" s="5"/>
      <c r="MEN143" s="5"/>
      <c r="MEO143" s="5"/>
      <c r="MEP143" s="5"/>
      <c r="MEQ143" s="5"/>
      <c r="MER143" s="5"/>
      <c r="MES143" s="5"/>
      <c r="MET143" s="5"/>
      <c r="MEU143" s="5"/>
      <c r="MEV143" s="5"/>
      <c r="MEW143" s="5"/>
      <c r="MEX143" s="5"/>
      <c r="MEY143" s="5"/>
      <c r="MEZ143" s="5"/>
      <c r="MFA143" s="5"/>
      <c r="MFB143" s="5"/>
      <c r="MFC143" s="5"/>
      <c r="MFD143" s="5"/>
      <c r="MFE143" s="5"/>
      <c r="MFF143" s="5"/>
      <c r="MFG143" s="5"/>
      <c r="MFH143" s="5"/>
      <c r="MFI143" s="5"/>
      <c r="MFJ143" s="5"/>
      <c r="MFK143" s="5"/>
      <c r="MFL143" s="5"/>
      <c r="MFM143" s="5"/>
      <c r="MFN143" s="5"/>
      <c r="MFO143" s="5"/>
      <c r="MFP143" s="5"/>
      <c r="MFQ143" s="5"/>
      <c r="MFR143" s="5"/>
      <c r="MFS143" s="5"/>
      <c r="MFT143" s="5"/>
      <c r="MFU143" s="5"/>
      <c r="MFV143" s="5"/>
      <c r="MFW143" s="5"/>
      <c r="MFX143" s="5"/>
      <c r="MFY143" s="5"/>
      <c r="MFZ143" s="5"/>
      <c r="MGA143" s="5"/>
      <c r="MGB143" s="5"/>
      <c r="MGC143" s="5"/>
      <c r="MGD143" s="5"/>
      <c r="MGE143" s="5"/>
      <c r="MGF143" s="5"/>
      <c r="MGG143" s="5"/>
      <c r="MGH143" s="5"/>
      <c r="MGI143" s="5"/>
      <c r="MGJ143" s="5"/>
      <c r="MGK143" s="5"/>
      <c r="MGL143" s="5"/>
      <c r="MGM143" s="5"/>
      <c r="MGN143" s="5"/>
      <c r="MGO143" s="5"/>
      <c r="MGP143" s="5"/>
      <c r="MGQ143" s="5"/>
      <c r="MGR143" s="5"/>
      <c r="MGS143" s="5"/>
      <c r="MGT143" s="5"/>
      <c r="MGU143" s="5"/>
      <c r="MGV143" s="5"/>
      <c r="MGW143" s="5"/>
      <c r="MGX143" s="5"/>
      <c r="MGY143" s="5"/>
      <c r="MGZ143" s="5"/>
      <c r="MHA143" s="5"/>
      <c r="MHB143" s="5"/>
      <c r="MHC143" s="5"/>
      <c r="MHD143" s="5"/>
      <c r="MHE143" s="5"/>
      <c r="MHF143" s="5"/>
      <c r="MHG143" s="5"/>
      <c r="MHH143" s="5"/>
      <c r="MHI143" s="5"/>
      <c r="MHJ143" s="5"/>
      <c r="MHK143" s="5"/>
      <c r="MHL143" s="5"/>
      <c r="MHM143" s="5"/>
      <c r="MHN143" s="5"/>
      <c r="MHO143" s="5"/>
      <c r="MHP143" s="5"/>
      <c r="MHQ143" s="5"/>
      <c r="MHR143" s="5"/>
      <c r="MHS143" s="5"/>
      <c r="MHT143" s="5"/>
      <c r="MHU143" s="5"/>
      <c r="MHV143" s="5"/>
      <c r="MHW143" s="5"/>
      <c r="MHX143" s="5"/>
      <c r="MHY143" s="5"/>
      <c r="MHZ143" s="5"/>
      <c r="MIA143" s="5"/>
      <c r="MIB143" s="5"/>
      <c r="MIC143" s="5"/>
      <c r="MID143" s="5"/>
      <c r="MIE143" s="5"/>
      <c r="MIF143" s="5"/>
      <c r="MIG143" s="5"/>
      <c r="MIH143" s="5"/>
      <c r="MII143" s="5"/>
      <c r="MIJ143" s="5"/>
      <c r="MIK143" s="5"/>
      <c r="MIL143" s="5"/>
      <c r="MIM143" s="5"/>
      <c r="MIN143" s="5"/>
      <c r="MIO143" s="5"/>
      <c r="MIP143" s="5"/>
      <c r="MIQ143" s="5"/>
      <c r="MIR143" s="5"/>
      <c r="MIS143" s="5"/>
      <c r="MIT143" s="5"/>
      <c r="MIU143" s="5"/>
      <c r="MIV143" s="5"/>
      <c r="MIW143" s="5"/>
      <c r="MIX143" s="5"/>
      <c r="MIY143" s="5"/>
      <c r="MIZ143" s="5"/>
      <c r="MJA143" s="5"/>
      <c r="MJB143" s="5"/>
      <c r="MJC143" s="5"/>
      <c r="MJD143" s="5"/>
      <c r="MJE143" s="5"/>
      <c r="MJF143" s="5"/>
      <c r="MJG143" s="5"/>
      <c r="MJH143" s="5"/>
      <c r="MJI143" s="5"/>
      <c r="MJJ143" s="5"/>
      <c r="MJK143" s="5"/>
      <c r="MJL143" s="5"/>
      <c r="MJM143" s="5"/>
      <c r="MJN143" s="5"/>
      <c r="MJO143" s="5"/>
      <c r="MJP143" s="5"/>
      <c r="MJQ143" s="5"/>
      <c r="MJR143" s="5"/>
      <c r="MJS143" s="5"/>
      <c r="MJT143" s="5"/>
      <c r="MJU143" s="5"/>
      <c r="MJV143" s="5"/>
      <c r="MJW143" s="5"/>
      <c r="MJX143" s="5"/>
      <c r="MJY143" s="5"/>
      <c r="MJZ143" s="5"/>
      <c r="MKA143" s="5"/>
      <c r="MKB143" s="5"/>
      <c r="MKC143" s="5"/>
      <c r="MKD143" s="5"/>
      <c r="MKE143" s="5"/>
      <c r="MKF143" s="5"/>
      <c r="MKG143" s="5"/>
      <c r="MKH143" s="5"/>
      <c r="MKI143" s="5"/>
      <c r="MKJ143" s="5"/>
      <c r="MKK143" s="5"/>
      <c r="MKL143" s="5"/>
      <c r="MKM143" s="5"/>
      <c r="MKN143" s="5"/>
      <c r="MKO143" s="5"/>
      <c r="MKP143" s="5"/>
      <c r="MKQ143" s="5"/>
      <c r="MKR143" s="5"/>
      <c r="MKS143" s="5"/>
      <c r="MKT143" s="5"/>
      <c r="MKU143" s="5"/>
      <c r="MKV143" s="5"/>
      <c r="MKW143" s="5"/>
      <c r="MKX143" s="5"/>
      <c r="MKY143" s="5"/>
      <c r="MKZ143" s="5"/>
      <c r="MLA143" s="5"/>
      <c r="MLB143" s="5"/>
      <c r="MLC143" s="5"/>
      <c r="MLD143" s="5"/>
      <c r="MLE143" s="5"/>
      <c r="MLF143" s="5"/>
      <c r="MLG143" s="5"/>
      <c r="MLH143" s="5"/>
      <c r="MLI143" s="5"/>
      <c r="MLJ143" s="5"/>
      <c r="MLK143" s="5"/>
      <c r="MLL143" s="5"/>
      <c r="MLM143" s="5"/>
      <c r="MLN143" s="5"/>
      <c r="MLO143" s="5"/>
      <c r="MLP143" s="5"/>
      <c r="MLQ143" s="5"/>
      <c r="MLR143" s="5"/>
      <c r="MLS143" s="5"/>
      <c r="MLT143" s="5"/>
      <c r="MLU143" s="5"/>
      <c r="MLV143" s="5"/>
      <c r="MLW143" s="5"/>
      <c r="MLX143" s="5"/>
      <c r="MLY143" s="5"/>
      <c r="MLZ143" s="5"/>
      <c r="MMA143" s="5"/>
      <c r="MMB143" s="5"/>
      <c r="MMC143" s="5"/>
      <c r="MMD143" s="5"/>
      <c r="MME143" s="5"/>
      <c r="MMF143" s="5"/>
      <c r="MMG143" s="5"/>
      <c r="MMH143" s="5"/>
      <c r="MMI143" s="5"/>
      <c r="MMJ143" s="5"/>
      <c r="MMK143" s="5"/>
      <c r="MML143" s="5"/>
      <c r="MMM143" s="5"/>
      <c r="MMN143" s="5"/>
      <c r="MMO143" s="5"/>
      <c r="MMP143" s="5"/>
      <c r="MMQ143" s="5"/>
      <c r="MMR143" s="5"/>
      <c r="MMS143" s="5"/>
      <c r="MMT143" s="5"/>
      <c r="MMU143" s="5"/>
      <c r="MMV143" s="5"/>
      <c r="MMW143" s="5"/>
      <c r="MMX143" s="5"/>
      <c r="MMY143" s="5"/>
      <c r="MMZ143" s="5"/>
      <c r="MNA143" s="5"/>
      <c r="MNB143" s="5"/>
      <c r="MNC143" s="5"/>
      <c r="MND143" s="5"/>
      <c r="MNE143" s="5"/>
      <c r="MNF143" s="5"/>
      <c r="MNG143" s="5"/>
      <c r="MNH143" s="5"/>
      <c r="MNI143" s="5"/>
      <c r="MNJ143" s="5"/>
      <c r="MNK143" s="5"/>
      <c r="MNL143" s="5"/>
      <c r="MNM143" s="5"/>
      <c r="MNN143" s="5"/>
      <c r="MNO143" s="5"/>
      <c r="MNP143" s="5"/>
      <c r="MNQ143" s="5"/>
      <c r="MNR143" s="5"/>
      <c r="MNS143" s="5"/>
      <c r="MNT143" s="5"/>
      <c r="MNU143" s="5"/>
      <c r="MNV143" s="5"/>
      <c r="MNW143" s="5"/>
      <c r="MNX143" s="5"/>
      <c r="MNY143" s="5"/>
      <c r="MNZ143" s="5"/>
      <c r="MOA143" s="5"/>
      <c r="MOB143" s="5"/>
      <c r="MOC143" s="5"/>
      <c r="MOD143" s="5"/>
      <c r="MOE143" s="5"/>
      <c r="MOF143" s="5"/>
      <c r="MOG143" s="5"/>
      <c r="MOH143" s="5"/>
      <c r="MOI143" s="5"/>
      <c r="MOJ143" s="5"/>
      <c r="MOK143" s="5"/>
      <c r="MOL143" s="5"/>
      <c r="MOM143" s="5"/>
      <c r="MON143" s="5"/>
      <c r="MOO143" s="5"/>
      <c r="MOP143" s="5"/>
      <c r="MOQ143" s="5"/>
      <c r="MOR143" s="5"/>
      <c r="MOS143" s="5"/>
      <c r="MOT143" s="5"/>
      <c r="MOU143" s="5"/>
      <c r="MOV143" s="5"/>
      <c r="MOW143" s="5"/>
      <c r="MOX143" s="5"/>
      <c r="MOY143" s="5"/>
      <c r="MOZ143" s="5"/>
      <c r="MPA143" s="5"/>
      <c r="MPB143" s="5"/>
      <c r="MPC143" s="5"/>
      <c r="MPD143" s="5"/>
      <c r="MPE143" s="5"/>
      <c r="MPF143" s="5"/>
      <c r="MPG143" s="5"/>
      <c r="MPH143" s="5"/>
      <c r="MPI143" s="5"/>
      <c r="MPJ143" s="5"/>
      <c r="MPK143" s="5"/>
      <c r="MPL143" s="5"/>
      <c r="MPM143" s="5"/>
      <c r="MPN143" s="5"/>
      <c r="MPO143" s="5"/>
      <c r="MPP143" s="5"/>
      <c r="MPQ143" s="5"/>
      <c r="MPR143" s="5"/>
      <c r="MPS143" s="5"/>
      <c r="MPT143" s="5"/>
      <c r="MPU143" s="5"/>
      <c r="MPV143" s="5"/>
      <c r="MPW143" s="5"/>
      <c r="MPX143" s="5"/>
      <c r="MPY143" s="5"/>
      <c r="MPZ143" s="5"/>
      <c r="MQA143" s="5"/>
      <c r="MQB143" s="5"/>
      <c r="MQC143" s="5"/>
      <c r="MQD143" s="5"/>
      <c r="MQE143" s="5"/>
      <c r="MQF143" s="5"/>
      <c r="MQG143" s="5"/>
      <c r="MQH143" s="5"/>
      <c r="MQI143" s="5"/>
      <c r="MQJ143" s="5"/>
      <c r="MQK143" s="5"/>
      <c r="MQL143" s="5"/>
      <c r="MQM143" s="5"/>
      <c r="MQN143" s="5"/>
      <c r="MQO143" s="5"/>
      <c r="MQP143" s="5"/>
      <c r="MQQ143" s="5"/>
      <c r="MQR143" s="5"/>
      <c r="MQS143" s="5"/>
      <c r="MQT143" s="5"/>
      <c r="MQU143" s="5"/>
      <c r="MQV143" s="5"/>
      <c r="MQW143" s="5"/>
      <c r="MQX143" s="5"/>
      <c r="MQY143" s="5"/>
      <c r="MQZ143" s="5"/>
      <c r="MRA143" s="5"/>
      <c r="MRB143" s="5"/>
      <c r="MRC143" s="5"/>
      <c r="MRD143" s="5"/>
      <c r="MRE143" s="5"/>
      <c r="MRF143" s="5"/>
      <c r="MRG143" s="5"/>
      <c r="MRH143" s="5"/>
      <c r="MRI143" s="5"/>
      <c r="MRJ143" s="5"/>
      <c r="MRK143" s="5"/>
      <c r="MRL143" s="5"/>
      <c r="MRM143" s="5"/>
      <c r="MRN143" s="5"/>
      <c r="MRO143" s="5"/>
      <c r="MRP143" s="5"/>
      <c r="MRQ143" s="5"/>
      <c r="MRR143" s="5"/>
      <c r="MRS143" s="5"/>
      <c r="MRT143" s="5"/>
      <c r="MRU143" s="5"/>
      <c r="MRV143" s="5"/>
      <c r="MRW143" s="5"/>
      <c r="MRX143" s="5"/>
      <c r="MRY143" s="5"/>
      <c r="MRZ143" s="5"/>
      <c r="MSA143" s="5"/>
      <c r="MSB143" s="5"/>
      <c r="MSC143" s="5"/>
      <c r="MSD143" s="5"/>
      <c r="MSE143" s="5"/>
      <c r="MSF143" s="5"/>
      <c r="MSG143" s="5"/>
      <c r="MSH143" s="5"/>
      <c r="MSI143" s="5"/>
      <c r="MSJ143" s="5"/>
      <c r="MSK143" s="5"/>
      <c r="MSL143" s="5"/>
      <c r="MSM143" s="5"/>
      <c r="MSN143" s="5"/>
      <c r="MSO143" s="5"/>
      <c r="MSP143" s="5"/>
      <c r="MSQ143" s="5"/>
      <c r="MSR143" s="5"/>
      <c r="MSS143" s="5"/>
      <c r="MST143" s="5"/>
      <c r="MSU143" s="5"/>
      <c r="MSV143" s="5"/>
      <c r="MSW143" s="5"/>
      <c r="MSX143" s="5"/>
      <c r="MSY143" s="5"/>
      <c r="MSZ143" s="5"/>
      <c r="MTA143" s="5"/>
      <c r="MTB143" s="5"/>
      <c r="MTC143" s="5"/>
      <c r="MTD143" s="5"/>
      <c r="MTE143" s="5"/>
      <c r="MTF143" s="5"/>
      <c r="MTG143" s="5"/>
      <c r="MTH143" s="5"/>
      <c r="MTI143" s="5"/>
      <c r="MTJ143" s="5"/>
      <c r="MTK143" s="5"/>
      <c r="MTL143" s="5"/>
      <c r="MTM143" s="5"/>
      <c r="MTN143" s="5"/>
      <c r="MTO143" s="5"/>
      <c r="MTP143" s="5"/>
      <c r="MTQ143" s="5"/>
      <c r="MTR143" s="5"/>
      <c r="MTS143" s="5"/>
      <c r="MTT143" s="5"/>
      <c r="MTU143" s="5"/>
      <c r="MTV143" s="5"/>
      <c r="MTW143" s="5"/>
      <c r="MTX143" s="5"/>
      <c r="MTY143" s="5"/>
      <c r="MTZ143" s="5"/>
      <c r="MUA143" s="5"/>
      <c r="MUB143" s="5"/>
      <c r="MUC143" s="5"/>
      <c r="MUD143" s="5"/>
      <c r="MUE143" s="5"/>
      <c r="MUF143" s="5"/>
      <c r="MUG143" s="5"/>
      <c r="MUH143" s="5"/>
      <c r="MUI143" s="5"/>
      <c r="MUJ143" s="5"/>
      <c r="MUK143" s="5"/>
      <c r="MUL143" s="5"/>
      <c r="MUM143" s="5"/>
      <c r="MUN143" s="5"/>
      <c r="MUO143" s="5"/>
      <c r="MUP143" s="5"/>
      <c r="MUQ143" s="5"/>
      <c r="MUR143" s="5"/>
      <c r="MUS143" s="5"/>
      <c r="MUT143" s="5"/>
      <c r="MUU143" s="5"/>
      <c r="MUV143" s="5"/>
      <c r="MUW143" s="5"/>
      <c r="MUX143" s="5"/>
      <c r="MUY143" s="5"/>
      <c r="MUZ143" s="5"/>
      <c r="MVA143" s="5"/>
      <c r="MVB143" s="5"/>
      <c r="MVC143" s="5"/>
      <c r="MVD143" s="5"/>
      <c r="MVE143" s="5"/>
      <c r="MVF143" s="5"/>
      <c r="MVG143" s="5"/>
      <c r="MVH143" s="5"/>
      <c r="MVI143" s="5"/>
      <c r="MVJ143" s="5"/>
      <c r="MVK143" s="5"/>
      <c r="MVL143" s="5"/>
      <c r="MVM143" s="5"/>
      <c r="MVN143" s="5"/>
      <c r="MVO143" s="5"/>
      <c r="MVP143" s="5"/>
      <c r="MVQ143" s="5"/>
      <c r="MVR143" s="5"/>
      <c r="MVS143" s="5"/>
      <c r="MVT143" s="5"/>
      <c r="MVU143" s="5"/>
      <c r="MVV143" s="5"/>
      <c r="MVW143" s="5"/>
      <c r="MVX143" s="5"/>
      <c r="MVY143" s="5"/>
      <c r="MVZ143" s="5"/>
      <c r="MWA143" s="5"/>
      <c r="MWB143" s="5"/>
      <c r="MWC143" s="5"/>
      <c r="MWD143" s="5"/>
      <c r="MWE143" s="5"/>
      <c r="MWF143" s="5"/>
      <c r="MWG143" s="5"/>
      <c r="MWH143" s="5"/>
      <c r="MWI143" s="5"/>
      <c r="MWJ143" s="5"/>
      <c r="MWK143" s="5"/>
      <c r="MWL143" s="5"/>
      <c r="MWM143" s="5"/>
      <c r="MWN143" s="5"/>
      <c r="MWO143" s="5"/>
      <c r="MWP143" s="5"/>
      <c r="MWQ143" s="5"/>
      <c r="MWR143" s="5"/>
      <c r="MWS143" s="5"/>
      <c r="MWT143" s="5"/>
      <c r="MWU143" s="5"/>
      <c r="MWV143" s="5"/>
      <c r="MWW143" s="5"/>
      <c r="MWX143" s="5"/>
      <c r="MWY143" s="5"/>
      <c r="MWZ143" s="5"/>
      <c r="MXA143" s="5"/>
      <c r="MXB143" s="5"/>
      <c r="MXC143" s="5"/>
      <c r="MXD143" s="5"/>
      <c r="MXE143" s="5"/>
      <c r="MXF143" s="5"/>
      <c r="MXG143" s="5"/>
      <c r="MXH143" s="5"/>
      <c r="MXI143" s="5"/>
      <c r="MXJ143" s="5"/>
      <c r="MXK143" s="5"/>
      <c r="MXL143" s="5"/>
      <c r="MXM143" s="5"/>
      <c r="MXN143" s="5"/>
      <c r="MXO143" s="5"/>
      <c r="MXP143" s="5"/>
      <c r="MXQ143" s="5"/>
      <c r="MXR143" s="5"/>
      <c r="MXS143" s="5"/>
      <c r="MXT143" s="5"/>
      <c r="MXU143" s="5"/>
      <c r="MXV143" s="5"/>
      <c r="MXW143" s="5"/>
      <c r="MXX143" s="5"/>
      <c r="MXY143" s="5"/>
      <c r="MXZ143" s="5"/>
      <c r="MYA143" s="5"/>
      <c r="MYB143" s="5"/>
      <c r="MYC143" s="5"/>
      <c r="MYD143" s="5"/>
      <c r="MYE143" s="5"/>
      <c r="MYF143" s="5"/>
      <c r="MYG143" s="5"/>
      <c r="MYH143" s="5"/>
      <c r="MYI143" s="5"/>
      <c r="MYJ143" s="5"/>
      <c r="MYK143" s="5"/>
      <c r="MYL143" s="5"/>
      <c r="MYM143" s="5"/>
      <c r="MYN143" s="5"/>
      <c r="MYO143" s="5"/>
      <c r="MYP143" s="5"/>
      <c r="MYQ143" s="5"/>
      <c r="MYR143" s="5"/>
      <c r="MYS143" s="5"/>
      <c r="MYT143" s="5"/>
      <c r="MYU143" s="5"/>
      <c r="MYV143" s="5"/>
      <c r="MYW143" s="5"/>
      <c r="MYX143" s="5"/>
      <c r="MYY143" s="5"/>
      <c r="MYZ143" s="5"/>
      <c r="MZA143" s="5"/>
      <c r="MZB143" s="5"/>
      <c r="MZC143" s="5"/>
      <c r="MZD143" s="5"/>
      <c r="MZE143" s="5"/>
      <c r="MZF143" s="5"/>
      <c r="MZG143" s="5"/>
      <c r="MZH143" s="5"/>
      <c r="MZI143" s="5"/>
      <c r="MZJ143" s="5"/>
      <c r="MZK143" s="5"/>
      <c r="MZL143" s="5"/>
      <c r="MZM143" s="5"/>
      <c r="MZN143" s="5"/>
      <c r="MZO143" s="5"/>
      <c r="MZP143" s="5"/>
      <c r="MZQ143" s="5"/>
      <c r="MZR143" s="5"/>
      <c r="MZS143" s="5"/>
      <c r="MZT143" s="5"/>
      <c r="MZU143" s="5"/>
      <c r="MZV143" s="5"/>
      <c r="MZW143" s="5"/>
      <c r="MZX143" s="5"/>
      <c r="MZY143" s="5"/>
      <c r="MZZ143" s="5"/>
      <c r="NAA143" s="5"/>
      <c r="NAB143" s="5"/>
      <c r="NAC143" s="5"/>
      <c r="NAD143" s="5"/>
      <c r="NAE143" s="5"/>
      <c r="NAF143" s="5"/>
      <c r="NAG143" s="5"/>
      <c r="NAH143" s="5"/>
      <c r="NAI143" s="5"/>
      <c r="NAJ143" s="5"/>
      <c r="NAK143" s="5"/>
      <c r="NAL143" s="5"/>
      <c r="NAM143" s="5"/>
      <c r="NAN143" s="5"/>
      <c r="NAO143" s="5"/>
      <c r="NAP143" s="5"/>
      <c r="NAQ143" s="5"/>
      <c r="NAR143" s="5"/>
      <c r="NAS143" s="5"/>
      <c r="NAT143" s="5"/>
      <c r="NAU143" s="5"/>
      <c r="NAV143" s="5"/>
      <c r="NAW143" s="5"/>
      <c r="NAX143" s="5"/>
      <c r="NAY143" s="5"/>
      <c r="NAZ143" s="5"/>
      <c r="NBA143" s="5"/>
      <c r="NBB143" s="5"/>
      <c r="NBC143" s="5"/>
      <c r="NBD143" s="5"/>
      <c r="NBE143" s="5"/>
      <c r="NBF143" s="5"/>
      <c r="NBG143" s="5"/>
      <c r="NBH143" s="5"/>
      <c r="NBI143" s="5"/>
      <c r="NBJ143" s="5"/>
      <c r="NBK143" s="5"/>
      <c r="NBL143" s="5"/>
      <c r="NBM143" s="5"/>
      <c r="NBN143" s="5"/>
      <c r="NBO143" s="5"/>
      <c r="NBP143" s="5"/>
      <c r="NBQ143" s="5"/>
      <c r="NBR143" s="5"/>
      <c r="NBS143" s="5"/>
      <c r="NBT143" s="5"/>
      <c r="NBU143" s="5"/>
      <c r="NBV143" s="5"/>
      <c r="NBW143" s="5"/>
      <c r="NBX143" s="5"/>
      <c r="NBY143" s="5"/>
      <c r="NBZ143" s="5"/>
      <c r="NCA143" s="5"/>
      <c r="NCB143" s="5"/>
      <c r="NCC143" s="5"/>
      <c r="NCD143" s="5"/>
      <c r="NCE143" s="5"/>
      <c r="NCF143" s="5"/>
      <c r="NCG143" s="5"/>
      <c r="NCH143" s="5"/>
      <c r="NCI143" s="5"/>
      <c r="NCJ143" s="5"/>
      <c r="NCK143" s="5"/>
      <c r="NCL143" s="5"/>
      <c r="NCM143" s="5"/>
      <c r="NCN143" s="5"/>
      <c r="NCO143" s="5"/>
      <c r="NCP143" s="5"/>
      <c r="NCQ143" s="5"/>
      <c r="NCR143" s="5"/>
      <c r="NCS143" s="5"/>
      <c r="NCT143" s="5"/>
      <c r="NCU143" s="5"/>
      <c r="NCV143" s="5"/>
      <c r="NCW143" s="5"/>
      <c r="NCX143" s="5"/>
      <c r="NCY143" s="5"/>
      <c r="NCZ143" s="5"/>
      <c r="NDA143" s="5"/>
      <c r="NDB143" s="5"/>
      <c r="NDC143" s="5"/>
      <c r="NDD143" s="5"/>
      <c r="NDE143" s="5"/>
      <c r="NDF143" s="5"/>
      <c r="NDG143" s="5"/>
      <c r="NDH143" s="5"/>
      <c r="NDI143" s="5"/>
      <c r="NDJ143" s="5"/>
      <c r="NDK143" s="5"/>
      <c r="NDL143" s="5"/>
      <c r="NDM143" s="5"/>
      <c r="NDN143" s="5"/>
      <c r="NDO143" s="5"/>
      <c r="NDP143" s="5"/>
      <c r="NDQ143" s="5"/>
      <c r="NDR143" s="5"/>
      <c r="NDS143" s="5"/>
      <c r="NDT143" s="5"/>
      <c r="NDU143" s="5"/>
      <c r="NDV143" s="5"/>
      <c r="NDW143" s="5"/>
      <c r="NDX143" s="5"/>
      <c r="NDY143" s="5"/>
      <c r="NDZ143" s="5"/>
      <c r="NEA143" s="5"/>
      <c r="NEB143" s="5"/>
      <c r="NEC143" s="5"/>
      <c r="NED143" s="5"/>
      <c r="NEE143" s="5"/>
      <c r="NEF143" s="5"/>
      <c r="NEG143" s="5"/>
      <c r="NEH143" s="5"/>
      <c r="NEI143" s="5"/>
      <c r="NEJ143" s="5"/>
      <c r="NEK143" s="5"/>
      <c r="NEL143" s="5"/>
      <c r="NEM143" s="5"/>
      <c r="NEN143" s="5"/>
      <c r="NEO143" s="5"/>
      <c r="NEP143" s="5"/>
      <c r="NEQ143" s="5"/>
      <c r="NER143" s="5"/>
      <c r="NES143" s="5"/>
      <c r="NET143" s="5"/>
      <c r="NEU143" s="5"/>
      <c r="NEV143" s="5"/>
      <c r="NEW143" s="5"/>
      <c r="NEX143" s="5"/>
      <c r="NEY143" s="5"/>
      <c r="NEZ143" s="5"/>
      <c r="NFA143" s="5"/>
      <c r="NFB143" s="5"/>
      <c r="NFC143" s="5"/>
      <c r="NFD143" s="5"/>
      <c r="NFE143" s="5"/>
      <c r="NFF143" s="5"/>
      <c r="NFG143" s="5"/>
      <c r="NFH143" s="5"/>
      <c r="NFI143" s="5"/>
      <c r="NFJ143" s="5"/>
      <c r="NFK143" s="5"/>
      <c r="NFL143" s="5"/>
      <c r="NFM143" s="5"/>
      <c r="NFN143" s="5"/>
      <c r="NFO143" s="5"/>
      <c r="NFP143" s="5"/>
      <c r="NFQ143" s="5"/>
      <c r="NFR143" s="5"/>
      <c r="NFS143" s="5"/>
      <c r="NFT143" s="5"/>
      <c r="NFU143" s="5"/>
      <c r="NFV143" s="5"/>
      <c r="NFW143" s="5"/>
      <c r="NFX143" s="5"/>
      <c r="NFY143" s="5"/>
      <c r="NFZ143" s="5"/>
      <c r="NGA143" s="5"/>
      <c r="NGB143" s="5"/>
      <c r="NGC143" s="5"/>
      <c r="NGD143" s="5"/>
      <c r="NGE143" s="5"/>
      <c r="NGF143" s="5"/>
      <c r="NGG143" s="5"/>
      <c r="NGH143" s="5"/>
      <c r="NGI143" s="5"/>
      <c r="NGJ143" s="5"/>
      <c r="NGK143" s="5"/>
      <c r="NGL143" s="5"/>
      <c r="NGM143" s="5"/>
      <c r="NGN143" s="5"/>
      <c r="NGO143" s="5"/>
      <c r="NGP143" s="5"/>
      <c r="NGQ143" s="5"/>
      <c r="NGR143" s="5"/>
      <c r="NGS143" s="5"/>
      <c r="NGT143" s="5"/>
      <c r="NGU143" s="5"/>
      <c r="NGV143" s="5"/>
      <c r="NGW143" s="5"/>
      <c r="NGX143" s="5"/>
      <c r="NGY143" s="5"/>
      <c r="NGZ143" s="5"/>
      <c r="NHA143" s="5"/>
      <c r="NHB143" s="5"/>
      <c r="NHC143" s="5"/>
      <c r="NHD143" s="5"/>
      <c r="NHE143" s="5"/>
      <c r="NHF143" s="5"/>
      <c r="NHG143" s="5"/>
      <c r="NHH143" s="5"/>
      <c r="NHI143" s="5"/>
      <c r="NHJ143" s="5"/>
      <c r="NHK143" s="5"/>
      <c r="NHL143" s="5"/>
      <c r="NHM143" s="5"/>
      <c r="NHN143" s="5"/>
      <c r="NHO143" s="5"/>
      <c r="NHP143" s="5"/>
      <c r="NHQ143" s="5"/>
      <c r="NHR143" s="5"/>
      <c r="NHS143" s="5"/>
      <c r="NHT143" s="5"/>
      <c r="NHU143" s="5"/>
      <c r="NHV143" s="5"/>
      <c r="NHW143" s="5"/>
      <c r="NHX143" s="5"/>
      <c r="NHY143" s="5"/>
      <c r="NHZ143" s="5"/>
      <c r="NIA143" s="5"/>
      <c r="NIB143" s="5"/>
      <c r="NIC143" s="5"/>
      <c r="NID143" s="5"/>
      <c r="NIE143" s="5"/>
      <c r="NIF143" s="5"/>
      <c r="NIG143" s="5"/>
      <c r="NIH143" s="5"/>
      <c r="NII143" s="5"/>
      <c r="NIJ143" s="5"/>
      <c r="NIK143" s="5"/>
      <c r="NIL143" s="5"/>
      <c r="NIM143" s="5"/>
      <c r="NIN143" s="5"/>
      <c r="NIO143" s="5"/>
      <c r="NIP143" s="5"/>
      <c r="NIQ143" s="5"/>
      <c r="NIR143" s="5"/>
      <c r="NIS143" s="5"/>
      <c r="NIT143" s="5"/>
      <c r="NIU143" s="5"/>
      <c r="NIV143" s="5"/>
      <c r="NIW143" s="5"/>
      <c r="NIX143" s="5"/>
      <c r="NIY143" s="5"/>
      <c r="NIZ143" s="5"/>
      <c r="NJA143" s="5"/>
      <c r="NJB143" s="5"/>
      <c r="NJC143" s="5"/>
      <c r="NJD143" s="5"/>
      <c r="NJE143" s="5"/>
      <c r="NJF143" s="5"/>
      <c r="NJG143" s="5"/>
      <c r="NJH143" s="5"/>
      <c r="NJI143" s="5"/>
      <c r="NJJ143" s="5"/>
      <c r="NJK143" s="5"/>
      <c r="NJL143" s="5"/>
      <c r="NJM143" s="5"/>
      <c r="NJN143" s="5"/>
      <c r="NJO143" s="5"/>
      <c r="NJP143" s="5"/>
      <c r="NJQ143" s="5"/>
      <c r="NJR143" s="5"/>
      <c r="NJS143" s="5"/>
      <c r="NJT143" s="5"/>
      <c r="NJU143" s="5"/>
      <c r="NJV143" s="5"/>
      <c r="NJW143" s="5"/>
      <c r="NJX143" s="5"/>
      <c r="NJY143" s="5"/>
      <c r="NJZ143" s="5"/>
      <c r="NKA143" s="5"/>
      <c r="NKB143" s="5"/>
      <c r="NKC143" s="5"/>
      <c r="NKD143" s="5"/>
      <c r="NKE143" s="5"/>
      <c r="NKF143" s="5"/>
      <c r="NKG143" s="5"/>
      <c r="NKH143" s="5"/>
      <c r="NKI143" s="5"/>
      <c r="NKJ143" s="5"/>
      <c r="NKK143" s="5"/>
      <c r="NKL143" s="5"/>
      <c r="NKM143" s="5"/>
      <c r="NKN143" s="5"/>
      <c r="NKO143" s="5"/>
      <c r="NKP143" s="5"/>
      <c r="NKQ143" s="5"/>
      <c r="NKR143" s="5"/>
      <c r="NKS143" s="5"/>
      <c r="NKT143" s="5"/>
      <c r="NKU143" s="5"/>
      <c r="NKV143" s="5"/>
      <c r="NKW143" s="5"/>
      <c r="NKX143" s="5"/>
      <c r="NKY143" s="5"/>
      <c r="NKZ143" s="5"/>
      <c r="NLA143" s="5"/>
      <c r="NLB143" s="5"/>
      <c r="NLC143" s="5"/>
      <c r="NLD143" s="5"/>
      <c r="NLE143" s="5"/>
      <c r="NLF143" s="5"/>
      <c r="NLG143" s="5"/>
      <c r="NLH143" s="5"/>
      <c r="NLI143" s="5"/>
      <c r="NLJ143" s="5"/>
      <c r="NLK143" s="5"/>
      <c r="NLL143" s="5"/>
      <c r="NLM143" s="5"/>
      <c r="NLN143" s="5"/>
      <c r="NLO143" s="5"/>
      <c r="NLP143" s="5"/>
      <c r="NLQ143" s="5"/>
      <c r="NLR143" s="5"/>
      <c r="NLS143" s="5"/>
      <c r="NLT143" s="5"/>
      <c r="NLU143" s="5"/>
      <c r="NLV143" s="5"/>
      <c r="NLW143" s="5"/>
      <c r="NLX143" s="5"/>
      <c r="NLY143" s="5"/>
      <c r="NLZ143" s="5"/>
      <c r="NMA143" s="5"/>
      <c r="NMB143" s="5"/>
      <c r="NMC143" s="5"/>
      <c r="NMD143" s="5"/>
      <c r="NME143" s="5"/>
      <c r="NMF143" s="5"/>
      <c r="NMG143" s="5"/>
      <c r="NMH143" s="5"/>
      <c r="NMI143" s="5"/>
      <c r="NMJ143" s="5"/>
      <c r="NMK143" s="5"/>
      <c r="NML143" s="5"/>
      <c r="NMM143" s="5"/>
      <c r="NMN143" s="5"/>
      <c r="NMO143" s="5"/>
      <c r="NMP143" s="5"/>
      <c r="NMQ143" s="5"/>
      <c r="NMR143" s="5"/>
      <c r="NMS143" s="5"/>
      <c r="NMT143" s="5"/>
      <c r="NMU143" s="5"/>
      <c r="NMV143" s="5"/>
      <c r="NMW143" s="5"/>
      <c r="NMX143" s="5"/>
      <c r="NMY143" s="5"/>
      <c r="NMZ143" s="5"/>
      <c r="NNA143" s="5"/>
      <c r="NNB143" s="5"/>
      <c r="NNC143" s="5"/>
      <c r="NND143" s="5"/>
      <c r="NNE143" s="5"/>
      <c r="NNF143" s="5"/>
      <c r="NNG143" s="5"/>
      <c r="NNH143" s="5"/>
      <c r="NNI143" s="5"/>
      <c r="NNJ143" s="5"/>
      <c r="NNK143" s="5"/>
      <c r="NNL143" s="5"/>
      <c r="NNM143" s="5"/>
      <c r="NNN143" s="5"/>
      <c r="NNO143" s="5"/>
      <c r="NNP143" s="5"/>
      <c r="NNQ143" s="5"/>
      <c r="NNR143" s="5"/>
      <c r="NNS143" s="5"/>
      <c r="NNT143" s="5"/>
      <c r="NNU143" s="5"/>
      <c r="NNV143" s="5"/>
      <c r="NNW143" s="5"/>
      <c r="NNX143" s="5"/>
      <c r="NNY143" s="5"/>
      <c r="NNZ143" s="5"/>
      <c r="NOA143" s="5"/>
      <c r="NOB143" s="5"/>
      <c r="NOC143" s="5"/>
      <c r="NOD143" s="5"/>
      <c r="NOE143" s="5"/>
      <c r="NOF143" s="5"/>
      <c r="NOG143" s="5"/>
      <c r="NOH143" s="5"/>
      <c r="NOI143" s="5"/>
      <c r="NOJ143" s="5"/>
      <c r="NOK143" s="5"/>
      <c r="NOL143" s="5"/>
      <c r="NOM143" s="5"/>
      <c r="NON143" s="5"/>
      <c r="NOO143" s="5"/>
      <c r="NOP143" s="5"/>
      <c r="NOQ143" s="5"/>
      <c r="NOR143" s="5"/>
      <c r="NOS143" s="5"/>
      <c r="NOT143" s="5"/>
      <c r="NOU143" s="5"/>
      <c r="NOV143" s="5"/>
      <c r="NOW143" s="5"/>
      <c r="NOX143" s="5"/>
      <c r="NOY143" s="5"/>
      <c r="NOZ143" s="5"/>
      <c r="NPA143" s="5"/>
      <c r="NPB143" s="5"/>
      <c r="NPC143" s="5"/>
      <c r="NPD143" s="5"/>
      <c r="NPE143" s="5"/>
      <c r="NPF143" s="5"/>
      <c r="NPG143" s="5"/>
      <c r="NPH143" s="5"/>
      <c r="NPI143" s="5"/>
      <c r="NPJ143" s="5"/>
      <c r="NPK143" s="5"/>
      <c r="NPL143" s="5"/>
      <c r="NPM143" s="5"/>
      <c r="NPN143" s="5"/>
      <c r="NPO143" s="5"/>
      <c r="NPP143" s="5"/>
      <c r="NPQ143" s="5"/>
      <c r="NPR143" s="5"/>
      <c r="NPS143" s="5"/>
      <c r="NPT143" s="5"/>
      <c r="NPU143" s="5"/>
      <c r="NPV143" s="5"/>
      <c r="NPW143" s="5"/>
      <c r="NPX143" s="5"/>
      <c r="NPY143" s="5"/>
      <c r="NPZ143" s="5"/>
      <c r="NQA143" s="5"/>
      <c r="NQB143" s="5"/>
      <c r="NQC143" s="5"/>
      <c r="NQD143" s="5"/>
      <c r="NQE143" s="5"/>
      <c r="NQF143" s="5"/>
      <c r="NQG143" s="5"/>
      <c r="NQH143" s="5"/>
      <c r="NQI143" s="5"/>
      <c r="NQJ143" s="5"/>
      <c r="NQK143" s="5"/>
      <c r="NQL143" s="5"/>
      <c r="NQM143" s="5"/>
      <c r="NQN143" s="5"/>
      <c r="NQO143" s="5"/>
      <c r="NQP143" s="5"/>
      <c r="NQQ143" s="5"/>
      <c r="NQR143" s="5"/>
      <c r="NQS143" s="5"/>
      <c r="NQT143" s="5"/>
      <c r="NQU143" s="5"/>
      <c r="NQV143" s="5"/>
      <c r="NQW143" s="5"/>
      <c r="NQX143" s="5"/>
      <c r="NQY143" s="5"/>
      <c r="NQZ143" s="5"/>
      <c r="NRA143" s="5"/>
      <c r="NRB143" s="5"/>
      <c r="NRC143" s="5"/>
      <c r="NRD143" s="5"/>
      <c r="NRE143" s="5"/>
      <c r="NRF143" s="5"/>
      <c r="NRG143" s="5"/>
      <c r="NRH143" s="5"/>
      <c r="NRI143" s="5"/>
      <c r="NRJ143" s="5"/>
      <c r="NRK143" s="5"/>
      <c r="NRL143" s="5"/>
      <c r="NRM143" s="5"/>
      <c r="NRN143" s="5"/>
      <c r="NRO143" s="5"/>
      <c r="NRP143" s="5"/>
      <c r="NRQ143" s="5"/>
      <c r="NRR143" s="5"/>
      <c r="NRS143" s="5"/>
      <c r="NRT143" s="5"/>
      <c r="NRU143" s="5"/>
      <c r="NRV143" s="5"/>
      <c r="NRW143" s="5"/>
      <c r="NRX143" s="5"/>
      <c r="NRY143" s="5"/>
      <c r="NRZ143" s="5"/>
      <c r="NSA143" s="5"/>
      <c r="NSB143" s="5"/>
      <c r="NSC143" s="5"/>
      <c r="NSD143" s="5"/>
      <c r="NSE143" s="5"/>
      <c r="NSF143" s="5"/>
      <c r="NSG143" s="5"/>
      <c r="NSH143" s="5"/>
      <c r="NSI143" s="5"/>
      <c r="NSJ143" s="5"/>
      <c r="NSK143" s="5"/>
      <c r="NSL143" s="5"/>
      <c r="NSM143" s="5"/>
      <c r="NSN143" s="5"/>
      <c r="NSO143" s="5"/>
      <c r="NSP143" s="5"/>
      <c r="NSQ143" s="5"/>
      <c r="NSR143" s="5"/>
      <c r="NSS143" s="5"/>
      <c r="NST143" s="5"/>
      <c r="NSU143" s="5"/>
      <c r="NSV143" s="5"/>
      <c r="NSW143" s="5"/>
      <c r="NSX143" s="5"/>
      <c r="NSY143" s="5"/>
      <c r="NSZ143" s="5"/>
      <c r="NTA143" s="5"/>
      <c r="NTB143" s="5"/>
      <c r="NTC143" s="5"/>
      <c r="NTD143" s="5"/>
      <c r="NTE143" s="5"/>
      <c r="NTF143" s="5"/>
      <c r="NTG143" s="5"/>
      <c r="NTH143" s="5"/>
      <c r="NTI143" s="5"/>
      <c r="NTJ143" s="5"/>
      <c r="NTK143" s="5"/>
      <c r="NTL143" s="5"/>
      <c r="NTM143" s="5"/>
      <c r="NTN143" s="5"/>
      <c r="NTO143" s="5"/>
      <c r="NTP143" s="5"/>
      <c r="NTQ143" s="5"/>
      <c r="NTR143" s="5"/>
      <c r="NTS143" s="5"/>
      <c r="NTT143" s="5"/>
      <c r="NTU143" s="5"/>
      <c r="NTV143" s="5"/>
      <c r="NTW143" s="5"/>
      <c r="NTX143" s="5"/>
      <c r="NTY143" s="5"/>
      <c r="NTZ143" s="5"/>
      <c r="NUA143" s="5"/>
      <c r="NUB143" s="5"/>
      <c r="NUC143" s="5"/>
      <c r="NUD143" s="5"/>
      <c r="NUE143" s="5"/>
      <c r="NUF143" s="5"/>
      <c r="NUG143" s="5"/>
      <c r="NUH143" s="5"/>
      <c r="NUI143" s="5"/>
      <c r="NUJ143" s="5"/>
      <c r="NUK143" s="5"/>
      <c r="NUL143" s="5"/>
      <c r="NUM143" s="5"/>
      <c r="NUN143" s="5"/>
      <c r="NUO143" s="5"/>
      <c r="NUP143" s="5"/>
      <c r="NUQ143" s="5"/>
      <c r="NUR143" s="5"/>
      <c r="NUS143" s="5"/>
      <c r="NUT143" s="5"/>
      <c r="NUU143" s="5"/>
      <c r="NUV143" s="5"/>
      <c r="NUW143" s="5"/>
      <c r="NUX143" s="5"/>
      <c r="NUY143" s="5"/>
      <c r="NUZ143" s="5"/>
      <c r="NVA143" s="5"/>
      <c r="NVB143" s="5"/>
      <c r="NVC143" s="5"/>
      <c r="NVD143" s="5"/>
      <c r="NVE143" s="5"/>
      <c r="NVF143" s="5"/>
      <c r="NVG143" s="5"/>
      <c r="NVH143" s="5"/>
      <c r="NVI143" s="5"/>
      <c r="NVJ143" s="5"/>
      <c r="NVK143" s="5"/>
      <c r="NVL143" s="5"/>
      <c r="NVM143" s="5"/>
      <c r="NVN143" s="5"/>
      <c r="NVO143" s="5"/>
      <c r="NVP143" s="5"/>
      <c r="NVQ143" s="5"/>
      <c r="NVR143" s="5"/>
      <c r="NVS143" s="5"/>
      <c r="NVT143" s="5"/>
      <c r="NVU143" s="5"/>
      <c r="NVV143" s="5"/>
      <c r="NVW143" s="5"/>
      <c r="NVX143" s="5"/>
      <c r="NVY143" s="5"/>
      <c r="NVZ143" s="5"/>
      <c r="NWA143" s="5"/>
      <c r="NWB143" s="5"/>
      <c r="NWC143" s="5"/>
      <c r="NWD143" s="5"/>
      <c r="NWE143" s="5"/>
      <c r="NWF143" s="5"/>
      <c r="NWG143" s="5"/>
      <c r="NWH143" s="5"/>
      <c r="NWI143" s="5"/>
      <c r="NWJ143" s="5"/>
      <c r="NWK143" s="5"/>
      <c r="NWL143" s="5"/>
      <c r="NWM143" s="5"/>
      <c r="NWN143" s="5"/>
      <c r="NWO143" s="5"/>
      <c r="NWP143" s="5"/>
      <c r="NWQ143" s="5"/>
      <c r="NWR143" s="5"/>
      <c r="NWS143" s="5"/>
      <c r="NWT143" s="5"/>
      <c r="NWU143" s="5"/>
      <c r="NWV143" s="5"/>
      <c r="NWW143" s="5"/>
      <c r="NWX143" s="5"/>
      <c r="NWY143" s="5"/>
      <c r="NWZ143" s="5"/>
      <c r="NXA143" s="5"/>
      <c r="NXB143" s="5"/>
      <c r="NXC143" s="5"/>
      <c r="NXD143" s="5"/>
      <c r="NXE143" s="5"/>
      <c r="NXF143" s="5"/>
      <c r="NXG143" s="5"/>
      <c r="NXH143" s="5"/>
      <c r="NXI143" s="5"/>
      <c r="NXJ143" s="5"/>
      <c r="NXK143" s="5"/>
      <c r="NXL143" s="5"/>
      <c r="NXM143" s="5"/>
      <c r="NXN143" s="5"/>
      <c r="NXO143" s="5"/>
      <c r="NXP143" s="5"/>
      <c r="NXQ143" s="5"/>
      <c r="NXR143" s="5"/>
      <c r="NXS143" s="5"/>
      <c r="NXT143" s="5"/>
      <c r="NXU143" s="5"/>
      <c r="NXV143" s="5"/>
      <c r="NXW143" s="5"/>
      <c r="NXX143" s="5"/>
      <c r="NXY143" s="5"/>
      <c r="NXZ143" s="5"/>
      <c r="NYA143" s="5"/>
      <c r="NYB143" s="5"/>
      <c r="NYC143" s="5"/>
      <c r="NYD143" s="5"/>
      <c r="NYE143" s="5"/>
      <c r="NYF143" s="5"/>
      <c r="NYG143" s="5"/>
      <c r="NYH143" s="5"/>
      <c r="NYI143" s="5"/>
      <c r="NYJ143" s="5"/>
      <c r="NYK143" s="5"/>
      <c r="NYL143" s="5"/>
      <c r="NYM143" s="5"/>
      <c r="NYN143" s="5"/>
      <c r="NYO143" s="5"/>
      <c r="NYP143" s="5"/>
      <c r="NYQ143" s="5"/>
      <c r="NYR143" s="5"/>
      <c r="NYS143" s="5"/>
      <c r="NYT143" s="5"/>
      <c r="NYU143" s="5"/>
      <c r="NYV143" s="5"/>
      <c r="NYW143" s="5"/>
      <c r="NYX143" s="5"/>
      <c r="NYY143" s="5"/>
      <c r="NYZ143" s="5"/>
      <c r="NZA143" s="5"/>
      <c r="NZB143" s="5"/>
      <c r="NZC143" s="5"/>
      <c r="NZD143" s="5"/>
      <c r="NZE143" s="5"/>
      <c r="NZF143" s="5"/>
      <c r="NZG143" s="5"/>
      <c r="NZH143" s="5"/>
      <c r="NZI143" s="5"/>
      <c r="NZJ143" s="5"/>
      <c r="NZK143" s="5"/>
      <c r="NZL143" s="5"/>
      <c r="NZM143" s="5"/>
      <c r="NZN143" s="5"/>
      <c r="NZO143" s="5"/>
      <c r="NZP143" s="5"/>
      <c r="NZQ143" s="5"/>
      <c r="NZR143" s="5"/>
      <c r="NZS143" s="5"/>
      <c r="NZT143" s="5"/>
      <c r="NZU143" s="5"/>
      <c r="NZV143" s="5"/>
      <c r="NZW143" s="5"/>
      <c r="NZX143" s="5"/>
      <c r="NZY143" s="5"/>
      <c r="NZZ143" s="5"/>
      <c r="OAA143" s="5"/>
      <c r="OAB143" s="5"/>
      <c r="OAC143" s="5"/>
      <c r="OAD143" s="5"/>
      <c r="OAE143" s="5"/>
      <c r="OAF143" s="5"/>
      <c r="OAG143" s="5"/>
      <c r="OAH143" s="5"/>
      <c r="OAI143" s="5"/>
      <c r="OAJ143" s="5"/>
      <c r="OAK143" s="5"/>
      <c r="OAL143" s="5"/>
      <c r="OAM143" s="5"/>
      <c r="OAN143" s="5"/>
      <c r="OAO143" s="5"/>
      <c r="OAP143" s="5"/>
      <c r="OAQ143" s="5"/>
      <c r="OAR143" s="5"/>
      <c r="OAS143" s="5"/>
      <c r="OAT143" s="5"/>
      <c r="OAU143" s="5"/>
      <c r="OAV143" s="5"/>
      <c r="OAW143" s="5"/>
      <c r="OAX143" s="5"/>
      <c r="OAY143" s="5"/>
      <c r="OAZ143" s="5"/>
      <c r="OBA143" s="5"/>
      <c r="OBB143" s="5"/>
      <c r="OBC143" s="5"/>
      <c r="OBD143" s="5"/>
      <c r="OBE143" s="5"/>
      <c r="OBF143" s="5"/>
      <c r="OBG143" s="5"/>
      <c r="OBH143" s="5"/>
      <c r="OBI143" s="5"/>
      <c r="OBJ143" s="5"/>
      <c r="OBK143" s="5"/>
      <c r="OBL143" s="5"/>
      <c r="OBM143" s="5"/>
      <c r="OBN143" s="5"/>
      <c r="OBO143" s="5"/>
      <c r="OBP143" s="5"/>
      <c r="OBQ143" s="5"/>
      <c r="OBR143" s="5"/>
      <c r="OBS143" s="5"/>
      <c r="OBT143" s="5"/>
      <c r="OBU143" s="5"/>
      <c r="OBV143" s="5"/>
      <c r="OBW143" s="5"/>
      <c r="OBX143" s="5"/>
      <c r="OBY143" s="5"/>
      <c r="OBZ143" s="5"/>
      <c r="OCA143" s="5"/>
      <c r="OCB143" s="5"/>
      <c r="OCC143" s="5"/>
      <c r="OCD143" s="5"/>
      <c r="OCE143" s="5"/>
      <c r="OCF143" s="5"/>
      <c r="OCG143" s="5"/>
      <c r="OCH143" s="5"/>
      <c r="OCI143" s="5"/>
      <c r="OCJ143" s="5"/>
      <c r="OCK143" s="5"/>
      <c r="OCL143" s="5"/>
      <c r="OCM143" s="5"/>
      <c r="OCN143" s="5"/>
      <c r="OCO143" s="5"/>
      <c r="OCP143" s="5"/>
      <c r="OCQ143" s="5"/>
      <c r="OCR143" s="5"/>
      <c r="OCS143" s="5"/>
      <c r="OCT143" s="5"/>
      <c r="OCU143" s="5"/>
      <c r="OCV143" s="5"/>
      <c r="OCW143" s="5"/>
      <c r="OCX143" s="5"/>
      <c r="OCY143" s="5"/>
      <c r="OCZ143" s="5"/>
      <c r="ODA143" s="5"/>
      <c r="ODB143" s="5"/>
      <c r="ODC143" s="5"/>
      <c r="ODD143" s="5"/>
      <c r="ODE143" s="5"/>
      <c r="ODF143" s="5"/>
      <c r="ODG143" s="5"/>
      <c r="ODH143" s="5"/>
      <c r="ODI143" s="5"/>
      <c r="ODJ143" s="5"/>
      <c r="ODK143" s="5"/>
      <c r="ODL143" s="5"/>
      <c r="ODM143" s="5"/>
      <c r="ODN143" s="5"/>
      <c r="ODO143" s="5"/>
      <c r="ODP143" s="5"/>
      <c r="ODQ143" s="5"/>
      <c r="ODR143" s="5"/>
      <c r="ODS143" s="5"/>
      <c r="ODT143" s="5"/>
      <c r="ODU143" s="5"/>
      <c r="ODV143" s="5"/>
      <c r="ODW143" s="5"/>
      <c r="ODX143" s="5"/>
      <c r="ODY143" s="5"/>
      <c r="ODZ143" s="5"/>
      <c r="OEA143" s="5"/>
      <c r="OEB143" s="5"/>
      <c r="OEC143" s="5"/>
      <c r="OED143" s="5"/>
      <c r="OEE143" s="5"/>
      <c r="OEF143" s="5"/>
      <c r="OEG143" s="5"/>
      <c r="OEH143" s="5"/>
      <c r="OEI143" s="5"/>
      <c r="OEJ143" s="5"/>
      <c r="OEK143" s="5"/>
      <c r="OEL143" s="5"/>
      <c r="OEM143" s="5"/>
      <c r="OEN143" s="5"/>
      <c r="OEO143" s="5"/>
      <c r="OEP143" s="5"/>
      <c r="OEQ143" s="5"/>
      <c r="OER143" s="5"/>
      <c r="OES143" s="5"/>
      <c r="OET143" s="5"/>
      <c r="OEU143" s="5"/>
      <c r="OEV143" s="5"/>
      <c r="OEW143" s="5"/>
      <c r="OEX143" s="5"/>
      <c r="OEY143" s="5"/>
      <c r="OEZ143" s="5"/>
      <c r="OFA143" s="5"/>
      <c r="OFB143" s="5"/>
      <c r="OFC143" s="5"/>
      <c r="OFD143" s="5"/>
      <c r="OFE143" s="5"/>
      <c r="OFF143" s="5"/>
      <c r="OFG143" s="5"/>
      <c r="OFH143" s="5"/>
      <c r="OFI143" s="5"/>
      <c r="OFJ143" s="5"/>
      <c r="OFK143" s="5"/>
      <c r="OFL143" s="5"/>
      <c r="OFM143" s="5"/>
      <c r="OFN143" s="5"/>
      <c r="OFO143" s="5"/>
      <c r="OFP143" s="5"/>
      <c r="OFQ143" s="5"/>
      <c r="OFR143" s="5"/>
      <c r="OFS143" s="5"/>
      <c r="OFT143" s="5"/>
      <c r="OFU143" s="5"/>
      <c r="OFV143" s="5"/>
      <c r="OFW143" s="5"/>
      <c r="OFX143" s="5"/>
      <c r="OFY143" s="5"/>
      <c r="OFZ143" s="5"/>
      <c r="OGA143" s="5"/>
      <c r="OGB143" s="5"/>
      <c r="OGC143" s="5"/>
      <c r="OGD143" s="5"/>
      <c r="OGE143" s="5"/>
      <c r="OGF143" s="5"/>
      <c r="OGG143" s="5"/>
      <c r="OGH143" s="5"/>
      <c r="OGI143" s="5"/>
      <c r="OGJ143" s="5"/>
      <c r="OGK143" s="5"/>
      <c r="OGL143" s="5"/>
      <c r="OGM143" s="5"/>
      <c r="OGN143" s="5"/>
      <c r="OGO143" s="5"/>
      <c r="OGP143" s="5"/>
      <c r="OGQ143" s="5"/>
      <c r="OGR143" s="5"/>
      <c r="OGS143" s="5"/>
      <c r="OGT143" s="5"/>
      <c r="OGU143" s="5"/>
      <c r="OGV143" s="5"/>
      <c r="OGW143" s="5"/>
      <c r="OGX143" s="5"/>
      <c r="OGY143" s="5"/>
      <c r="OGZ143" s="5"/>
      <c r="OHA143" s="5"/>
      <c r="OHB143" s="5"/>
      <c r="OHC143" s="5"/>
      <c r="OHD143" s="5"/>
      <c r="OHE143" s="5"/>
      <c r="OHF143" s="5"/>
      <c r="OHG143" s="5"/>
      <c r="OHH143" s="5"/>
      <c r="OHI143" s="5"/>
      <c r="OHJ143" s="5"/>
      <c r="OHK143" s="5"/>
      <c r="OHL143" s="5"/>
      <c r="OHM143" s="5"/>
      <c r="OHN143" s="5"/>
      <c r="OHO143" s="5"/>
      <c r="OHP143" s="5"/>
      <c r="OHQ143" s="5"/>
      <c r="OHR143" s="5"/>
      <c r="OHS143" s="5"/>
      <c r="OHT143" s="5"/>
      <c r="OHU143" s="5"/>
      <c r="OHV143" s="5"/>
      <c r="OHW143" s="5"/>
      <c r="OHX143" s="5"/>
      <c r="OHY143" s="5"/>
      <c r="OHZ143" s="5"/>
      <c r="OIA143" s="5"/>
      <c r="OIB143" s="5"/>
      <c r="OIC143" s="5"/>
      <c r="OID143" s="5"/>
      <c r="OIE143" s="5"/>
      <c r="OIF143" s="5"/>
      <c r="OIG143" s="5"/>
      <c r="OIH143" s="5"/>
      <c r="OII143" s="5"/>
      <c r="OIJ143" s="5"/>
      <c r="OIK143" s="5"/>
      <c r="OIL143" s="5"/>
      <c r="OIM143" s="5"/>
      <c r="OIN143" s="5"/>
      <c r="OIO143" s="5"/>
      <c r="OIP143" s="5"/>
      <c r="OIQ143" s="5"/>
      <c r="OIR143" s="5"/>
      <c r="OIS143" s="5"/>
      <c r="OIT143" s="5"/>
      <c r="OIU143" s="5"/>
      <c r="OIV143" s="5"/>
      <c r="OIW143" s="5"/>
      <c r="OIX143" s="5"/>
      <c r="OIY143" s="5"/>
      <c r="OIZ143" s="5"/>
      <c r="OJA143" s="5"/>
      <c r="OJB143" s="5"/>
      <c r="OJC143" s="5"/>
      <c r="OJD143" s="5"/>
      <c r="OJE143" s="5"/>
      <c r="OJF143" s="5"/>
      <c r="OJG143" s="5"/>
      <c r="OJH143" s="5"/>
      <c r="OJI143" s="5"/>
      <c r="OJJ143" s="5"/>
      <c r="OJK143" s="5"/>
      <c r="OJL143" s="5"/>
      <c r="OJM143" s="5"/>
      <c r="OJN143" s="5"/>
      <c r="OJO143" s="5"/>
      <c r="OJP143" s="5"/>
      <c r="OJQ143" s="5"/>
      <c r="OJR143" s="5"/>
      <c r="OJS143" s="5"/>
      <c r="OJT143" s="5"/>
      <c r="OJU143" s="5"/>
      <c r="OJV143" s="5"/>
      <c r="OJW143" s="5"/>
      <c r="OJX143" s="5"/>
      <c r="OJY143" s="5"/>
      <c r="OJZ143" s="5"/>
      <c r="OKA143" s="5"/>
      <c r="OKB143" s="5"/>
      <c r="OKC143" s="5"/>
      <c r="OKD143" s="5"/>
      <c r="OKE143" s="5"/>
      <c r="OKF143" s="5"/>
      <c r="OKG143" s="5"/>
      <c r="OKH143" s="5"/>
      <c r="OKI143" s="5"/>
      <c r="OKJ143" s="5"/>
      <c r="OKK143" s="5"/>
      <c r="OKL143" s="5"/>
      <c r="OKM143" s="5"/>
      <c r="OKN143" s="5"/>
      <c r="OKO143" s="5"/>
      <c r="OKP143" s="5"/>
      <c r="OKQ143" s="5"/>
      <c r="OKR143" s="5"/>
      <c r="OKS143" s="5"/>
      <c r="OKT143" s="5"/>
      <c r="OKU143" s="5"/>
      <c r="OKV143" s="5"/>
      <c r="OKW143" s="5"/>
      <c r="OKX143" s="5"/>
      <c r="OKY143" s="5"/>
      <c r="OKZ143" s="5"/>
      <c r="OLA143" s="5"/>
      <c r="OLB143" s="5"/>
      <c r="OLC143" s="5"/>
      <c r="OLD143" s="5"/>
      <c r="OLE143" s="5"/>
      <c r="OLF143" s="5"/>
      <c r="OLG143" s="5"/>
      <c r="OLH143" s="5"/>
      <c r="OLI143" s="5"/>
      <c r="OLJ143" s="5"/>
      <c r="OLK143" s="5"/>
      <c r="OLL143" s="5"/>
      <c r="OLM143" s="5"/>
      <c r="OLN143" s="5"/>
      <c r="OLO143" s="5"/>
      <c r="OLP143" s="5"/>
      <c r="OLQ143" s="5"/>
      <c r="OLR143" s="5"/>
      <c r="OLS143" s="5"/>
      <c r="OLT143" s="5"/>
      <c r="OLU143" s="5"/>
      <c r="OLV143" s="5"/>
      <c r="OLW143" s="5"/>
      <c r="OLX143" s="5"/>
      <c r="OLY143" s="5"/>
      <c r="OLZ143" s="5"/>
      <c r="OMA143" s="5"/>
      <c r="OMB143" s="5"/>
      <c r="OMC143" s="5"/>
      <c r="OMD143" s="5"/>
      <c r="OME143" s="5"/>
      <c r="OMF143" s="5"/>
      <c r="OMG143" s="5"/>
      <c r="OMH143" s="5"/>
      <c r="OMI143" s="5"/>
      <c r="OMJ143" s="5"/>
      <c r="OMK143" s="5"/>
      <c r="OML143" s="5"/>
      <c r="OMM143" s="5"/>
      <c r="OMN143" s="5"/>
      <c r="OMO143" s="5"/>
      <c r="OMP143" s="5"/>
      <c r="OMQ143" s="5"/>
      <c r="OMR143" s="5"/>
      <c r="OMS143" s="5"/>
      <c r="OMT143" s="5"/>
      <c r="OMU143" s="5"/>
      <c r="OMV143" s="5"/>
      <c r="OMW143" s="5"/>
      <c r="OMX143" s="5"/>
      <c r="OMY143" s="5"/>
      <c r="OMZ143" s="5"/>
      <c r="ONA143" s="5"/>
      <c r="ONB143" s="5"/>
      <c r="ONC143" s="5"/>
      <c r="OND143" s="5"/>
      <c r="ONE143" s="5"/>
      <c r="ONF143" s="5"/>
      <c r="ONG143" s="5"/>
      <c r="ONH143" s="5"/>
      <c r="ONI143" s="5"/>
      <c r="ONJ143" s="5"/>
      <c r="ONK143" s="5"/>
      <c r="ONL143" s="5"/>
      <c r="ONM143" s="5"/>
      <c r="ONN143" s="5"/>
      <c r="ONO143" s="5"/>
      <c r="ONP143" s="5"/>
      <c r="ONQ143" s="5"/>
      <c r="ONR143" s="5"/>
      <c r="ONS143" s="5"/>
      <c r="ONT143" s="5"/>
      <c r="ONU143" s="5"/>
      <c r="ONV143" s="5"/>
      <c r="ONW143" s="5"/>
      <c r="ONX143" s="5"/>
      <c r="ONY143" s="5"/>
      <c r="ONZ143" s="5"/>
      <c r="OOA143" s="5"/>
      <c r="OOB143" s="5"/>
      <c r="OOC143" s="5"/>
      <c r="OOD143" s="5"/>
      <c r="OOE143" s="5"/>
      <c r="OOF143" s="5"/>
      <c r="OOG143" s="5"/>
      <c r="OOH143" s="5"/>
      <c r="OOI143" s="5"/>
      <c r="OOJ143" s="5"/>
      <c r="OOK143" s="5"/>
      <c r="OOL143" s="5"/>
      <c r="OOM143" s="5"/>
      <c r="OON143" s="5"/>
      <c r="OOO143" s="5"/>
      <c r="OOP143" s="5"/>
      <c r="OOQ143" s="5"/>
      <c r="OOR143" s="5"/>
      <c r="OOS143" s="5"/>
      <c r="OOT143" s="5"/>
      <c r="OOU143" s="5"/>
      <c r="OOV143" s="5"/>
      <c r="OOW143" s="5"/>
      <c r="OOX143" s="5"/>
      <c r="OOY143" s="5"/>
      <c r="OOZ143" s="5"/>
      <c r="OPA143" s="5"/>
      <c r="OPB143" s="5"/>
      <c r="OPC143" s="5"/>
      <c r="OPD143" s="5"/>
      <c r="OPE143" s="5"/>
      <c r="OPF143" s="5"/>
      <c r="OPG143" s="5"/>
      <c r="OPH143" s="5"/>
      <c r="OPI143" s="5"/>
      <c r="OPJ143" s="5"/>
      <c r="OPK143" s="5"/>
      <c r="OPL143" s="5"/>
      <c r="OPM143" s="5"/>
      <c r="OPN143" s="5"/>
      <c r="OPO143" s="5"/>
      <c r="OPP143" s="5"/>
      <c r="OPQ143" s="5"/>
      <c r="OPR143" s="5"/>
      <c r="OPS143" s="5"/>
      <c r="OPT143" s="5"/>
      <c r="OPU143" s="5"/>
      <c r="OPV143" s="5"/>
      <c r="OPW143" s="5"/>
      <c r="OPX143" s="5"/>
      <c r="OPY143" s="5"/>
      <c r="OPZ143" s="5"/>
      <c r="OQA143" s="5"/>
      <c r="OQB143" s="5"/>
      <c r="OQC143" s="5"/>
      <c r="OQD143" s="5"/>
      <c r="OQE143" s="5"/>
      <c r="OQF143" s="5"/>
      <c r="OQG143" s="5"/>
      <c r="OQH143" s="5"/>
      <c r="OQI143" s="5"/>
      <c r="OQJ143" s="5"/>
      <c r="OQK143" s="5"/>
      <c r="OQL143" s="5"/>
      <c r="OQM143" s="5"/>
      <c r="OQN143" s="5"/>
      <c r="OQO143" s="5"/>
      <c r="OQP143" s="5"/>
      <c r="OQQ143" s="5"/>
      <c r="OQR143" s="5"/>
      <c r="OQS143" s="5"/>
      <c r="OQT143" s="5"/>
      <c r="OQU143" s="5"/>
      <c r="OQV143" s="5"/>
      <c r="OQW143" s="5"/>
      <c r="OQX143" s="5"/>
      <c r="OQY143" s="5"/>
      <c r="OQZ143" s="5"/>
      <c r="ORA143" s="5"/>
      <c r="ORB143" s="5"/>
      <c r="ORC143" s="5"/>
      <c r="ORD143" s="5"/>
      <c r="ORE143" s="5"/>
      <c r="ORF143" s="5"/>
      <c r="ORG143" s="5"/>
      <c r="ORH143" s="5"/>
      <c r="ORI143" s="5"/>
      <c r="ORJ143" s="5"/>
      <c r="ORK143" s="5"/>
      <c r="ORL143" s="5"/>
      <c r="ORM143" s="5"/>
      <c r="ORN143" s="5"/>
      <c r="ORO143" s="5"/>
      <c r="ORP143" s="5"/>
      <c r="ORQ143" s="5"/>
      <c r="ORR143" s="5"/>
      <c r="ORS143" s="5"/>
      <c r="ORT143" s="5"/>
      <c r="ORU143" s="5"/>
      <c r="ORV143" s="5"/>
      <c r="ORW143" s="5"/>
      <c r="ORX143" s="5"/>
      <c r="ORY143" s="5"/>
      <c r="ORZ143" s="5"/>
      <c r="OSA143" s="5"/>
      <c r="OSB143" s="5"/>
      <c r="OSC143" s="5"/>
      <c r="OSD143" s="5"/>
      <c r="OSE143" s="5"/>
      <c r="OSF143" s="5"/>
      <c r="OSG143" s="5"/>
      <c r="OSH143" s="5"/>
      <c r="OSI143" s="5"/>
      <c r="OSJ143" s="5"/>
      <c r="OSK143" s="5"/>
      <c r="OSL143" s="5"/>
      <c r="OSM143" s="5"/>
      <c r="OSN143" s="5"/>
      <c r="OSO143" s="5"/>
      <c r="OSP143" s="5"/>
      <c r="OSQ143" s="5"/>
      <c r="OSR143" s="5"/>
      <c r="OSS143" s="5"/>
      <c r="OST143" s="5"/>
      <c r="OSU143" s="5"/>
      <c r="OSV143" s="5"/>
      <c r="OSW143" s="5"/>
      <c r="OSX143" s="5"/>
      <c r="OSY143" s="5"/>
      <c r="OSZ143" s="5"/>
      <c r="OTA143" s="5"/>
      <c r="OTB143" s="5"/>
      <c r="OTC143" s="5"/>
      <c r="OTD143" s="5"/>
      <c r="OTE143" s="5"/>
      <c r="OTF143" s="5"/>
      <c r="OTG143" s="5"/>
      <c r="OTH143" s="5"/>
      <c r="OTI143" s="5"/>
      <c r="OTJ143" s="5"/>
      <c r="OTK143" s="5"/>
      <c r="OTL143" s="5"/>
      <c r="OTM143" s="5"/>
      <c r="OTN143" s="5"/>
      <c r="OTO143" s="5"/>
      <c r="OTP143" s="5"/>
      <c r="OTQ143" s="5"/>
      <c r="OTR143" s="5"/>
      <c r="OTS143" s="5"/>
      <c r="OTT143" s="5"/>
      <c r="OTU143" s="5"/>
      <c r="OTV143" s="5"/>
      <c r="OTW143" s="5"/>
      <c r="OTX143" s="5"/>
      <c r="OTY143" s="5"/>
      <c r="OTZ143" s="5"/>
      <c r="OUA143" s="5"/>
      <c r="OUB143" s="5"/>
      <c r="OUC143" s="5"/>
      <c r="OUD143" s="5"/>
      <c r="OUE143" s="5"/>
      <c r="OUF143" s="5"/>
      <c r="OUG143" s="5"/>
      <c r="OUH143" s="5"/>
      <c r="OUI143" s="5"/>
      <c r="OUJ143" s="5"/>
      <c r="OUK143" s="5"/>
      <c r="OUL143" s="5"/>
      <c r="OUM143" s="5"/>
      <c r="OUN143" s="5"/>
      <c r="OUO143" s="5"/>
      <c r="OUP143" s="5"/>
      <c r="OUQ143" s="5"/>
      <c r="OUR143" s="5"/>
      <c r="OUS143" s="5"/>
      <c r="OUT143" s="5"/>
      <c r="OUU143" s="5"/>
      <c r="OUV143" s="5"/>
      <c r="OUW143" s="5"/>
      <c r="OUX143" s="5"/>
      <c r="OUY143" s="5"/>
      <c r="OUZ143" s="5"/>
      <c r="OVA143" s="5"/>
      <c r="OVB143" s="5"/>
      <c r="OVC143" s="5"/>
      <c r="OVD143" s="5"/>
      <c r="OVE143" s="5"/>
      <c r="OVF143" s="5"/>
      <c r="OVG143" s="5"/>
      <c r="OVH143" s="5"/>
      <c r="OVI143" s="5"/>
      <c r="OVJ143" s="5"/>
      <c r="OVK143" s="5"/>
      <c r="OVL143" s="5"/>
      <c r="OVM143" s="5"/>
      <c r="OVN143" s="5"/>
      <c r="OVO143" s="5"/>
      <c r="OVP143" s="5"/>
      <c r="OVQ143" s="5"/>
      <c r="OVR143" s="5"/>
      <c r="OVS143" s="5"/>
      <c r="OVT143" s="5"/>
      <c r="OVU143" s="5"/>
      <c r="OVV143" s="5"/>
      <c r="OVW143" s="5"/>
      <c r="OVX143" s="5"/>
      <c r="OVY143" s="5"/>
      <c r="OVZ143" s="5"/>
      <c r="OWA143" s="5"/>
      <c r="OWB143" s="5"/>
      <c r="OWC143" s="5"/>
      <c r="OWD143" s="5"/>
      <c r="OWE143" s="5"/>
      <c r="OWF143" s="5"/>
      <c r="OWG143" s="5"/>
      <c r="OWH143" s="5"/>
      <c r="OWI143" s="5"/>
      <c r="OWJ143" s="5"/>
      <c r="OWK143" s="5"/>
      <c r="OWL143" s="5"/>
      <c r="OWM143" s="5"/>
      <c r="OWN143" s="5"/>
      <c r="OWO143" s="5"/>
      <c r="OWP143" s="5"/>
      <c r="OWQ143" s="5"/>
      <c r="OWR143" s="5"/>
      <c r="OWS143" s="5"/>
      <c r="OWT143" s="5"/>
      <c r="OWU143" s="5"/>
      <c r="OWV143" s="5"/>
      <c r="OWW143" s="5"/>
      <c r="OWX143" s="5"/>
      <c r="OWY143" s="5"/>
      <c r="OWZ143" s="5"/>
      <c r="OXA143" s="5"/>
      <c r="OXB143" s="5"/>
      <c r="OXC143" s="5"/>
      <c r="OXD143" s="5"/>
      <c r="OXE143" s="5"/>
      <c r="OXF143" s="5"/>
      <c r="OXG143" s="5"/>
      <c r="OXH143" s="5"/>
      <c r="OXI143" s="5"/>
      <c r="OXJ143" s="5"/>
      <c r="OXK143" s="5"/>
      <c r="OXL143" s="5"/>
      <c r="OXM143" s="5"/>
      <c r="OXN143" s="5"/>
      <c r="OXO143" s="5"/>
      <c r="OXP143" s="5"/>
      <c r="OXQ143" s="5"/>
      <c r="OXR143" s="5"/>
      <c r="OXS143" s="5"/>
      <c r="OXT143" s="5"/>
      <c r="OXU143" s="5"/>
      <c r="OXV143" s="5"/>
      <c r="OXW143" s="5"/>
      <c r="OXX143" s="5"/>
      <c r="OXY143" s="5"/>
      <c r="OXZ143" s="5"/>
      <c r="OYA143" s="5"/>
      <c r="OYB143" s="5"/>
      <c r="OYC143" s="5"/>
      <c r="OYD143" s="5"/>
      <c r="OYE143" s="5"/>
      <c r="OYF143" s="5"/>
      <c r="OYG143" s="5"/>
      <c r="OYH143" s="5"/>
      <c r="OYI143" s="5"/>
      <c r="OYJ143" s="5"/>
      <c r="OYK143" s="5"/>
      <c r="OYL143" s="5"/>
      <c r="OYM143" s="5"/>
      <c r="OYN143" s="5"/>
      <c r="OYO143" s="5"/>
      <c r="OYP143" s="5"/>
      <c r="OYQ143" s="5"/>
      <c r="OYR143" s="5"/>
      <c r="OYS143" s="5"/>
      <c r="OYT143" s="5"/>
      <c r="OYU143" s="5"/>
      <c r="OYV143" s="5"/>
      <c r="OYW143" s="5"/>
      <c r="OYX143" s="5"/>
      <c r="OYY143" s="5"/>
      <c r="OYZ143" s="5"/>
      <c r="OZA143" s="5"/>
      <c r="OZB143" s="5"/>
      <c r="OZC143" s="5"/>
      <c r="OZD143" s="5"/>
      <c r="OZE143" s="5"/>
      <c r="OZF143" s="5"/>
      <c r="OZG143" s="5"/>
      <c r="OZH143" s="5"/>
      <c r="OZI143" s="5"/>
      <c r="OZJ143" s="5"/>
      <c r="OZK143" s="5"/>
      <c r="OZL143" s="5"/>
      <c r="OZM143" s="5"/>
      <c r="OZN143" s="5"/>
      <c r="OZO143" s="5"/>
      <c r="OZP143" s="5"/>
      <c r="OZQ143" s="5"/>
      <c r="OZR143" s="5"/>
      <c r="OZS143" s="5"/>
      <c r="OZT143" s="5"/>
      <c r="OZU143" s="5"/>
      <c r="OZV143" s="5"/>
      <c r="OZW143" s="5"/>
      <c r="OZX143" s="5"/>
      <c r="OZY143" s="5"/>
      <c r="OZZ143" s="5"/>
      <c r="PAA143" s="5"/>
      <c r="PAB143" s="5"/>
      <c r="PAC143" s="5"/>
      <c r="PAD143" s="5"/>
      <c r="PAE143" s="5"/>
      <c r="PAF143" s="5"/>
      <c r="PAG143" s="5"/>
      <c r="PAH143" s="5"/>
      <c r="PAI143" s="5"/>
      <c r="PAJ143" s="5"/>
      <c r="PAK143" s="5"/>
      <c r="PAL143" s="5"/>
      <c r="PAM143" s="5"/>
      <c r="PAN143" s="5"/>
      <c r="PAO143" s="5"/>
      <c r="PAP143" s="5"/>
      <c r="PAQ143" s="5"/>
      <c r="PAR143" s="5"/>
      <c r="PAS143" s="5"/>
      <c r="PAT143" s="5"/>
      <c r="PAU143" s="5"/>
      <c r="PAV143" s="5"/>
      <c r="PAW143" s="5"/>
      <c r="PAX143" s="5"/>
      <c r="PAY143" s="5"/>
      <c r="PAZ143" s="5"/>
      <c r="PBA143" s="5"/>
      <c r="PBB143" s="5"/>
      <c r="PBC143" s="5"/>
      <c r="PBD143" s="5"/>
      <c r="PBE143" s="5"/>
      <c r="PBF143" s="5"/>
      <c r="PBG143" s="5"/>
      <c r="PBH143" s="5"/>
      <c r="PBI143" s="5"/>
      <c r="PBJ143" s="5"/>
      <c r="PBK143" s="5"/>
      <c r="PBL143" s="5"/>
      <c r="PBM143" s="5"/>
      <c r="PBN143" s="5"/>
      <c r="PBO143" s="5"/>
      <c r="PBP143" s="5"/>
      <c r="PBQ143" s="5"/>
      <c r="PBR143" s="5"/>
      <c r="PBS143" s="5"/>
      <c r="PBT143" s="5"/>
      <c r="PBU143" s="5"/>
      <c r="PBV143" s="5"/>
      <c r="PBW143" s="5"/>
      <c r="PBX143" s="5"/>
      <c r="PBY143" s="5"/>
      <c r="PBZ143" s="5"/>
      <c r="PCA143" s="5"/>
      <c r="PCB143" s="5"/>
      <c r="PCC143" s="5"/>
      <c r="PCD143" s="5"/>
      <c r="PCE143" s="5"/>
      <c r="PCF143" s="5"/>
      <c r="PCG143" s="5"/>
      <c r="PCH143" s="5"/>
      <c r="PCI143" s="5"/>
      <c r="PCJ143" s="5"/>
      <c r="PCK143" s="5"/>
      <c r="PCL143" s="5"/>
      <c r="PCM143" s="5"/>
      <c r="PCN143" s="5"/>
      <c r="PCO143" s="5"/>
      <c r="PCP143" s="5"/>
      <c r="PCQ143" s="5"/>
      <c r="PCR143" s="5"/>
      <c r="PCS143" s="5"/>
      <c r="PCT143" s="5"/>
      <c r="PCU143" s="5"/>
      <c r="PCV143" s="5"/>
      <c r="PCW143" s="5"/>
      <c r="PCX143" s="5"/>
      <c r="PCY143" s="5"/>
      <c r="PCZ143" s="5"/>
      <c r="PDA143" s="5"/>
      <c r="PDB143" s="5"/>
      <c r="PDC143" s="5"/>
      <c r="PDD143" s="5"/>
      <c r="PDE143" s="5"/>
      <c r="PDF143" s="5"/>
      <c r="PDG143" s="5"/>
      <c r="PDH143" s="5"/>
      <c r="PDI143" s="5"/>
      <c r="PDJ143" s="5"/>
      <c r="PDK143" s="5"/>
      <c r="PDL143" s="5"/>
      <c r="PDM143" s="5"/>
      <c r="PDN143" s="5"/>
      <c r="PDO143" s="5"/>
      <c r="PDP143" s="5"/>
      <c r="PDQ143" s="5"/>
      <c r="PDR143" s="5"/>
      <c r="PDS143" s="5"/>
      <c r="PDT143" s="5"/>
      <c r="PDU143" s="5"/>
      <c r="PDV143" s="5"/>
      <c r="PDW143" s="5"/>
      <c r="PDX143" s="5"/>
      <c r="PDY143" s="5"/>
      <c r="PDZ143" s="5"/>
      <c r="PEA143" s="5"/>
      <c r="PEB143" s="5"/>
      <c r="PEC143" s="5"/>
      <c r="PED143" s="5"/>
      <c r="PEE143" s="5"/>
      <c r="PEF143" s="5"/>
      <c r="PEG143" s="5"/>
      <c r="PEH143" s="5"/>
      <c r="PEI143" s="5"/>
      <c r="PEJ143" s="5"/>
      <c r="PEK143" s="5"/>
      <c r="PEL143" s="5"/>
      <c r="PEM143" s="5"/>
      <c r="PEN143" s="5"/>
      <c r="PEO143" s="5"/>
      <c r="PEP143" s="5"/>
      <c r="PEQ143" s="5"/>
      <c r="PER143" s="5"/>
      <c r="PES143" s="5"/>
      <c r="PET143" s="5"/>
      <c r="PEU143" s="5"/>
      <c r="PEV143" s="5"/>
      <c r="PEW143" s="5"/>
      <c r="PEX143" s="5"/>
      <c r="PEY143" s="5"/>
      <c r="PEZ143" s="5"/>
      <c r="PFA143" s="5"/>
      <c r="PFB143" s="5"/>
      <c r="PFC143" s="5"/>
      <c r="PFD143" s="5"/>
      <c r="PFE143" s="5"/>
      <c r="PFF143" s="5"/>
      <c r="PFG143" s="5"/>
      <c r="PFH143" s="5"/>
      <c r="PFI143" s="5"/>
      <c r="PFJ143" s="5"/>
      <c r="PFK143" s="5"/>
      <c r="PFL143" s="5"/>
      <c r="PFM143" s="5"/>
      <c r="PFN143" s="5"/>
      <c r="PFO143" s="5"/>
      <c r="PFP143" s="5"/>
      <c r="PFQ143" s="5"/>
      <c r="PFR143" s="5"/>
      <c r="PFS143" s="5"/>
      <c r="PFT143" s="5"/>
      <c r="PFU143" s="5"/>
      <c r="PFV143" s="5"/>
      <c r="PFW143" s="5"/>
      <c r="PFX143" s="5"/>
      <c r="PFY143" s="5"/>
      <c r="PFZ143" s="5"/>
      <c r="PGA143" s="5"/>
      <c r="PGB143" s="5"/>
      <c r="PGC143" s="5"/>
      <c r="PGD143" s="5"/>
      <c r="PGE143" s="5"/>
      <c r="PGF143" s="5"/>
      <c r="PGG143" s="5"/>
      <c r="PGH143" s="5"/>
      <c r="PGI143" s="5"/>
      <c r="PGJ143" s="5"/>
      <c r="PGK143" s="5"/>
      <c r="PGL143" s="5"/>
      <c r="PGM143" s="5"/>
      <c r="PGN143" s="5"/>
      <c r="PGO143" s="5"/>
      <c r="PGP143" s="5"/>
      <c r="PGQ143" s="5"/>
      <c r="PGR143" s="5"/>
      <c r="PGS143" s="5"/>
      <c r="PGT143" s="5"/>
      <c r="PGU143" s="5"/>
      <c r="PGV143" s="5"/>
      <c r="PGW143" s="5"/>
      <c r="PGX143" s="5"/>
      <c r="PGY143" s="5"/>
      <c r="PGZ143" s="5"/>
      <c r="PHA143" s="5"/>
      <c r="PHB143" s="5"/>
      <c r="PHC143" s="5"/>
      <c r="PHD143" s="5"/>
      <c r="PHE143" s="5"/>
      <c r="PHF143" s="5"/>
      <c r="PHG143" s="5"/>
      <c r="PHH143" s="5"/>
      <c r="PHI143" s="5"/>
      <c r="PHJ143" s="5"/>
      <c r="PHK143" s="5"/>
      <c r="PHL143" s="5"/>
      <c r="PHM143" s="5"/>
      <c r="PHN143" s="5"/>
      <c r="PHO143" s="5"/>
      <c r="PHP143" s="5"/>
      <c r="PHQ143" s="5"/>
      <c r="PHR143" s="5"/>
      <c r="PHS143" s="5"/>
      <c r="PHT143" s="5"/>
      <c r="PHU143" s="5"/>
      <c r="PHV143" s="5"/>
      <c r="PHW143" s="5"/>
      <c r="PHX143" s="5"/>
      <c r="PHY143" s="5"/>
      <c r="PHZ143" s="5"/>
      <c r="PIA143" s="5"/>
      <c r="PIB143" s="5"/>
      <c r="PIC143" s="5"/>
      <c r="PID143" s="5"/>
      <c r="PIE143" s="5"/>
      <c r="PIF143" s="5"/>
      <c r="PIG143" s="5"/>
      <c r="PIH143" s="5"/>
      <c r="PII143" s="5"/>
      <c r="PIJ143" s="5"/>
      <c r="PIK143" s="5"/>
      <c r="PIL143" s="5"/>
      <c r="PIM143" s="5"/>
      <c r="PIN143" s="5"/>
      <c r="PIO143" s="5"/>
      <c r="PIP143" s="5"/>
      <c r="PIQ143" s="5"/>
      <c r="PIR143" s="5"/>
      <c r="PIS143" s="5"/>
      <c r="PIT143" s="5"/>
      <c r="PIU143" s="5"/>
      <c r="PIV143" s="5"/>
      <c r="PIW143" s="5"/>
      <c r="PIX143" s="5"/>
      <c r="PIY143" s="5"/>
      <c r="PIZ143" s="5"/>
      <c r="PJA143" s="5"/>
      <c r="PJB143" s="5"/>
      <c r="PJC143" s="5"/>
      <c r="PJD143" s="5"/>
      <c r="PJE143" s="5"/>
      <c r="PJF143" s="5"/>
      <c r="PJG143" s="5"/>
      <c r="PJH143" s="5"/>
      <c r="PJI143" s="5"/>
      <c r="PJJ143" s="5"/>
      <c r="PJK143" s="5"/>
      <c r="PJL143" s="5"/>
      <c r="PJM143" s="5"/>
      <c r="PJN143" s="5"/>
      <c r="PJO143" s="5"/>
      <c r="PJP143" s="5"/>
      <c r="PJQ143" s="5"/>
      <c r="PJR143" s="5"/>
      <c r="PJS143" s="5"/>
      <c r="PJT143" s="5"/>
      <c r="PJU143" s="5"/>
      <c r="PJV143" s="5"/>
      <c r="PJW143" s="5"/>
      <c r="PJX143" s="5"/>
      <c r="PJY143" s="5"/>
      <c r="PJZ143" s="5"/>
      <c r="PKA143" s="5"/>
      <c r="PKB143" s="5"/>
      <c r="PKC143" s="5"/>
      <c r="PKD143" s="5"/>
      <c r="PKE143" s="5"/>
      <c r="PKF143" s="5"/>
      <c r="PKG143" s="5"/>
      <c r="PKH143" s="5"/>
      <c r="PKI143" s="5"/>
      <c r="PKJ143" s="5"/>
      <c r="PKK143" s="5"/>
      <c r="PKL143" s="5"/>
      <c r="PKM143" s="5"/>
      <c r="PKN143" s="5"/>
      <c r="PKO143" s="5"/>
      <c r="PKP143" s="5"/>
      <c r="PKQ143" s="5"/>
      <c r="PKR143" s="5"/>
      <c r="PKS143" s="5"/>
      <c r="PKT143" s="5"/>
      <c r="PKU143" s="5"/>
      <c r="PKV143" s="5"/>
      <c r="PKW143" s="5"/>
      <c r="PKX143" s="5"/>
      <c r="PKY143" s="5"/>
      <c r="PKZ143" s="5"/>
      <c r="PLA143" s="5"/>
      <c r="PLB143" s="5"/>
      <c r="PLC143" s="5"/>
      <c r="PLD143" s="5"/>
      <c r="PLE143" s="5"/>
      <c r="PLF143" s="5"/>
      <c r="PLG143" s="5"/>
      <c r="PLH143" s="5"/>
      <c r="PLI143" s="5"/>
      <c r="PLJ143" s="5"/>
      <c r="PLK143" s="5"/>
      <c r="PLL143" s="5"/>
      <c r="PLM143" s="5"/>
      <c r="PLN143" s="5"/>
      <c r="PLO143" s="5"/>
      <c r="PLP143" s="5"/>
      <c r="PLQ143" s="5"/>
      <c r="PLR143" s="5"/>
      <c r="PLS143" s="5"/>
      <c r="PLT143" s="5"/>
      <c r="PLU143" s="5"/>
      <c r="PLV143" s="5"/>
      <c r="PLW143" s="5"/>
      <c r="PLX143" s="5"/>
      <c r="PLY143" s="5"/>
      <c r="PLZ143" s="5"/>
      <c r="PMA143" s="5"/>
      <c r="PMB143" s="5"/>
      <c r="PMC143" s="5"/>
      <c r="PMD143" s="5"/>
      <c r="PME143" s="5"/>
      <c r="PMF143" s="5"/>
      <c r="PMG143" s="5"/>
      <c r="PMH143" s="5"/>
      <c r="PMI143" s="5"/>
      <c r="PMJ143" s="5"/>
      <c r="PMK143" s="5"/>
      <c r="PML143" s="5"/>
      <c r="PMM143" s="5"/>
      <c r="PMN143" s="5"/>
      <c r="PMO143" s="5"/>
      <c r="PMP143" s="5"/>
      <c r="PMQ143" s="5"/>
      <c r="PMR143" s="5"/>
      <c r="PMS143" s="5"/>
      <c r="PMT143" s="5"/>
      <c r="PMU143" s="5"/>
      <c r="PMV143" s="5"/>
      <c r="PMW143" s="5"/>
      <c r="PMX143" s="5"/>
      <c r="PMY143" s="5"/>
      <c r="PMZ143" s="5"/>
      <c r="PNA143" s="5"/>
      <c r="PNB143" s="5"/>
      <c r="PNC143" s="5"/>
      <c r="PND143" s="5"/>
      <c r="PNE143" s="5"/>
      <c r="PNF143" s="5"/>
      <c r="PNG143" s="5"/>
      <c r="PNH143" s="5"/>
      <c r="PNI143" s="5"/>
      <c r="PNJ143" s="5"/>
      <c r="PNK143" s="5"/>
      <c r="PNL143" s="5"/>
      <c r="PNM143" s="5"/>
      <c r="PNN143" s="5"/>
      <c r="PNO143" s="5"/>
      <c r="PNP143" s="5"/>
      <c r="PNQ143" s="5"/>
      <c r="PNR143" s="5"/>
      <c r="PNS143" s="5"/>
      <c r="PNT143" s="5"/>
      <c r="PNU143" s="5"/>
      <c r="PNV143" s="5"/>
      <c r="PNW143" s="5"/>
      <c r="PNX143" s="5"/>
      <c r="PNY143" s="5"/>
      <c r="PNZ143" s="5"/>
      <c r="POA143" s="5"/>
      <c r="POB143" s="5"/>
      <c r="POC143" s="5"/>
      <c r="POD143" s="5"/>
      <c r="POE143" s="5"/>
      <c r="POF143" s="5"/>
      <c r="POG143" s="5"/>
      <c r="POH143" s="5"/>
      <c r="POI143" s="5"/>
      <c r="POJ143" s="5"/>
      <c r="POK143" s="5"/>
      <c r="POL143" s="5"/>
      <c r="POM143" s="5"/>
      <c r="PON143" s="5"/>
      <c r="POO143" s="5"/>
      <c r="POP143" s="5"/>
      <c r="POQ143" s="5"/>
      <c r="POR143" s="5"/>
      <c r="POS143" s="5"/>
      <c r="POT143" s="5"/>
      <c r="POU143" s="5"/>
      <c r="POV143" s="5"/>
      <c r="POW143" s="5"/>
      <c r="POX143" s="5"/>
      <c r="POY143" s="5"/>
      <c r="POZ143" s="5"/>
      <c r="PPA143" s="5"/>
      <c r="PPB143" s="5"/>
      <c r="PPC143" s="5"/>
      <c r="PPD143" s="5"/>
      <c r="PPE143" s="5"/>
      <c r="PPF143" s="5"/>
      <c r="PPG143" s="5"/>
      <c r="PPH143" s="5"/>
      <c r="PPI143" s="5"/>
      <c r="PPJ143" s="5"/>
      <c r="PPK143" s="5"/>
      <c r="PPL143" s="5"/>
      <c r="PPM143" s="5"/>
      <c r="PPN143" s="5"/>
      <c r="PPO143" s="5"/>
      <c r="PPP143" s="5"/>
      <c r="PPQ143" s="5"/>
      <c r="PPR143" s="5"/>
      <c r="PPS143" s="5"/>
      <c r="PPT143" s="5"/>
      <c r="PPU143" s="5"/>
      <c r="PPV143" s="5"/>
      <c r="PPW143" s="5"/>
      <c r="PPX143" s="5"/>
      <c r="PPY143" s="5"/>
      <c r="PPZ143" s="5"/>
      <c r="PQA143" s="5"/>
      <c r="PQB143" s="5"/>
      <c r="PQC143" s="5"/>
      <c r="PQD143" s="5"/>
      <c r="PQE143" s="5"/>
      <c r="PQF143" s="5"/>
      <c r="PQG143" s="5"/>
      <c r="PQH143" s="5"/>
      <c r="PQI143" s="5"/>
      <c r="PQJ143" s="5"/>
      <c r="PQK143" s="5"/>
      <c r="PQL143" s="5"/>
      <c r="PQM143" s="5"/>
      <c r="PQN143" s="5"/>
      <c r="PQO143" s="5"/>
      <c r="PQP143" s="5"/>
      <c r="PQQ143" s="5"/>
      <c r="PQR143" s="5"/>
      <c r="PQS143" s="5"/>
      <c r="PQT143" s="5"/>
      <c r="PQU143" s="5"/>
      <c r="PQV143" s="5"/>
      <c r="PQW143" s="5"/>
      <c r="PQX143" s="5"/>
      <c r="PQY143" s="5"/>
      <c r="PQZ143" s="5"/>
      <c r="PRA143" s="5"/>
      <c r="PRB143" s="5"/>
      <c r="PRC143" s="5"/>
      <c r="PRD143" s="5"/>
      <c r="PRE143" s="5"/>
      <c r="PRF143" s="5"/>
      <c r="PRG143" s="5"/>
      <c r="PRH143" s="5"/>
      <c r="PRI143" s="5"/>
      <c r="PRJ143" s="5"/>
      <c r="PRK143" s="5"/>
      <c r="PRL143" s="5"/>
      <c r="PRM143" s="5"/>
      <c r="PRN143" s="5"/>
      <c r="PRO143" s="5"/>
      <c r="PRP143" s="5"/>
      <c r="PRQ143" s="5"/>
      <c r="PRR143" s="5"/>
      <c r="PRS143" s="5"/>
      <c r="PRT143" s="5"/>
      <c r="PRU143" s="5"/>
      <c r="PRV143" s="5"/>
      <c r="PRW143" s="5"/>
      <c r="PRX143" s="5"/>
      <c r="PRY143" s="5"/>
      <c r="PRZ143" s="5"/>
      <c r="PSA143" s="5"/>
      <c r="PSB143" s="5"/>
      <c r="PSC143" s="5"/>
      <c r="PSD143" s="5"/>
      <c r="PSE143" s="5"/>
      <c r="PSF143" s="5"/>
      <c r="PSG143" s="5"/>
      <c r="PSH143" s="5"/>
      <c r="PSI143" s="5"/>
      <c r="PSJ143" s="5"/>
      <c r="PSK143" s="5"/>
      <c r="PSL143" s="5"/>
      <c r="PSM143" s="5"/>
      <c r="PSN143" s="5"/>
      <c r="PSO143" s="5"/>
      <c r="PSP143" s="5"/>
      <c r="PSQ143" s="5"/>
      <c r="PSR143" s="5"/>
      <c r="PSS143" s="5"/>
      <c r="PST143" s="5"/>
      <c r="PSU143" s="5"/>
      <c r="PSV143" s="5"/>
      <c r="PSW143" s="5"/>
      <c r="PSX143" s="5"/>
      <c r="PSY143" s="5"/>
      <c r="PSZ143" s="5"/>
      <c r="PTA143" s="5"/>
      <c r="PTB143" s="5"/>
      <c r="PTC143" s="5"/>
      <c r="PTD143" s="5"/>
      <c r="PTE143" s="5"/>
      <c r="PTF143" s="5"/>
      <c r="PTG143" s="5"/>
      <c r="PTH143" s="5"/>
      <c r="PTI143" s="5"/>
      <c r="PTJ143" s="5"/>
      <c r="PTK143" s="5"/>
      <c r="PTL143" s="5"/>
      <c r="PTM143" s="5"/>
      <c r="PTN143" s="5"/>
      <c r="PTO143" s="5"/>
      <c r="PTP143" s="5"/>
      <c r="PTQ143" s="5"/>
      <c r="PTR143" s="5"/>
      <c r="PTS143" s="5"/>
      <c r="PTT143" s="5"/>
      <c r="PTU143" s="5"/>
      <c r="PTV143" s="5"/>
      <c r="PTW143" s="5"/>
      <c r="PTX143" s="5"/>
      <c r="PTY143" s="5"/>
      <c r="PTZ143" s="5"/>
      <c r="PUA143" s="5"/>
      <c r="PUB143" s="5"/>
      <c r="PUC143" s="5"/>
      <c r="PUD143" s="5"/>
      <c r="PUE143" s="5"/>
      <c r="PUF143" s="5"/>
      <c r="PUG143" s="5"/>
      <c r="PUH143" s="5"/>
      <c r="PUI143" s="5"/>
      <c r="PUJ143" s="5"/>
      <c r="PUK143" s="5"/>
      <c r="PUL143" s="5"/>
      <c r="PUM143" s="5"/>
      <c r="PUN143" s="5"/>
      <c r="PUO143" s="5"/>
      <c r="PUP143" s="5"/>
      <c r="PUQ143" s="5"/>
      <c r="PUR143" s="5"/>
      <c r="PUS143" s="5"/>
      <c r="PUT143" s="5"/>
      <c r="PUU143" s="5"/>
      <c r="PUV143" s="5"/>
      <c r="PUW143" s="5"/>
      <c r="PUX143" s="5"/>
      <c r="PUY143" s="5"/>
      <c r="PUZ143" s="5"/>
      <c r="PVA143" s="5"/>
      <c r="PVB143" s="5"/>
      <c r="PVC143" s="5"/>
      <c r="PVD143" s="5"/>
      <c r="PVE143" s="5"/>
      <c r="PVF143" s="5"/>
      <c r="PVG143" s="5"/>
      <c r="PVH143" s="5"/>
      <c r="PVI143" s="5"/>
      <c r="PVJ143" s="5"/>
      <c r="PVK143" s="5"/>
      <c r="PVL143" s="5"/>
      <c r="PVM143" s="5"/>
      <c r="PVN143" s="5"/>
      <c r="PVO143" s="5"/>
      <c r="PVP143" s="5"/>
      <c r="PVQ143" s="5"/>
      <c r="PVR143" s="5"/>
      <c r="PVS143" s="5"/>
      <c r="PVT143" s="5"/>
      <c r="PVU143" s="5"/>
      <c r="PVV143" s="5"/>
      <c r="PVW143" s="5"/>
      <c r="PVX143" s="5"/>
      <c r="PVY143" s="5"/>
      <c r="PVZ143" s="5"/>
      <c r="PWA143" s="5"/>
      <c r="PWB143" s="5"/>
      <c r="PWC143" s="5"/>
      <c r="PWD143" s="5"/>
      <c r="PWE143" s="5"/>
      <c r="PWF143" s="5"/>
      <c r="PWG143" s="5"/>
      <c r="PWH143" s="5"/>
      <c r="PWI143" s="5"/>
      <c r="PWJ143" s="5"/>
      <c r="PWK143" s="5"/>
      <c r="PWL143" s="5"/>
      <c r="PWM143" s="5"/>
      <c r="PWN143" s="5"/>
      <c r="PWO143" s="5"/>
      <c r="PWP143" s="5"/>
      <c r="PWQ143" s="5"/>
      <c r="PWR143" s="5"/>
      <c r="PWS143" s="5"/>
      <c r="PWT143" s="5"/>
      <c r="PWU143" s="5"/>
      <c r="PWV143" s="5"/>
      <c r="PWW143" s="5"/>
      <c r="PWX143" s="5"/>
      <c r="PWY143" s="5"/>
      <c r="PWZ143" s="5"/>
      <c r="PXA143" s="5"/>
      <c r="PXB143" s="5"/>
      <c r="PXC143" s="5"/>
      <c r="PXD143" s="5"/>
      <c r="PXE143" s="5"/>
      <c r="PXF143" s="5"/>
      <c r="PXG143" s="5"/>
      <c r="PXH143" s="5"/>
      <c r="PXI143" s="5"/>
      <c r="PXJ143" s="5"/>
      <c r="PXK143" s="5"/>
      <c r="PXL143" s="5"/>
      <c r="PXM143" s="5"/>
      <c r="PXN143" s="5"/>
      <c r="PXO143" s="5"/>
      <c r="PXP143" s="5"/>
      <c r="PXQ143" s="5"/>
      <c r="PXR143" s="5"/>
      <c r="PXS143" s="5"/>
      <c r="PXT143" s="5"/>
      <c r="PXU143" s="5"/>
      <c r="PXV143" s="5"/>
      <c r="PXW143" s="5"/>
      <c r="PXX143" s="5"/>
      <c r="PXY143" s="5"/>
      <c r="PXZ143" s="5"/>
      <c r="PYA143" s="5"/>
      <c r="PYB143" s="5"/>
      <c r="PYC143" s="5"/>
      <c r="PYD143" s="5"/>
      <c r="PYE143" s="5"/>
      <c r="PYF143" s="5"/>
      <c r="PYG143" s="5"/>
      <c r="PYH143" s="5"/>
      <c r="PYI143" s="5"/>
      <c r="PYJ143" s="5"/>
      <c r="PYK143" s="5"/>
      <c r="PYL143" s="5"/>
      <c r="PYM143" s="5"/>
      <c r="PYN143" s="5"/>
      <c r="PYO143" s="5"/>
      <c r="PYP143" s="5"/>
      <c r="PYQ143" s="5"/>
      <c r="PYR143" s="5"/>
      <c r="PYS143" s="5"/>
      <c r="PYT143" s="5"/>
      <c r="PYU143" s="5"/>
      <c r="PYV143" s="5"/>
      <c r="PYW143" s="5"/>
      <c r="PYX143" s="5"/>
      <c r="PYY143" s="5"/>
      <c r="PYZ143" s="5"/>
      <c r="PZA143" s="5"/>
      <c r="PZB143" s="5"/>
      <c r="PZC143" s="5"/>
      <c r="PZD143" s="5"/>
      <c r="PZE143" s="5"/>
      <c r="PZF143" s="5"/>
      <c r="PZG143" s="5"/>
      <c r="PZH143" s="5"/>
      <c r="PZI143" s="5"/>
      <c r="PZJ143" s="5"/>
      <c r="PZK143" s="5"/>
      <c r="PZL143" s="5"/>
      <c r="PZM143" s="5"/>
      <c r="PZN143" s="5"/>
      <c r="PZO143" s="5"/>
      <c r="PZP143" s="5"/>
      <c r="PZQ143" s="5"/>
      <c r="PZR143" s="5"/>
      <c r="PZS143" s="5"/>
      <c r="PZT143" s="5"/>
      <c r="PZU143" s="5"/>
      <c r="PZV143" s="5"/>
      <c r="PZW143" s="5"/>
      <c r="PZX143" s="5"/>
      <c r="PZY143" s="5"/>
      <c r="PZZ143" s="5"/>
      <c r="QAA143" s="5"/>
      <c r="QAB143" s="5"/>
      <c r="QAC143" s="5"/>
      <c r="QAD143" s="5"/>
      <c r="QAE143" s="5"/>
      <c r="QAF143" s="5"/>
      <c r="QAG143" s="5"/>
      <c r="QAH143" s="5"/>
      <c r="QAI143" s="5"/>
      <c r="QAJ143" s="5"/>
      <c r="QAK143" s="5"/>
      <c r="QAL143" s="5"/>
      <c r="QAM143" s="5"/>
      <c r="QAN143" s="5"/>
      <c r="QAO143" s="5"/>
      <c r="QAP143" s="5"/>
      <c r="QAQ143" s="5"/>
      <c r="QAR143" s="5"/>
      <c r="QAS143" s="5"/>
      <c r="QAT143" s="5"/>
      <c r="QAU143" s="5"/>
      <c r="QAV143" s="5"/>
      <c r="QAW143" s="5"/>
      <c r="QAX143" s="5"/>
      <c r="QAY143" s="5"/>
      <c r="QAZ143" s="5"/>
      <c r="QBA143" s="5"/>
      <c r="QBB143" s="5"/>
      <c r="QBC143" s="5"/>
      <c r="QBD143" s="5"/>
      <c r="QBE143" s="5"/>
      <c r="QBF143" s="5"/>
      <c r="QBG143" s="5"/>
      <c r="QBH143" s="5"/>
      <c r="QBI143" s="5"/>
      <c r="QBJ143" s="5"/>
      <c r="QBK143" s="5"/>
      <c r="QBL143" s="5"/>
      <c r="QBM143" s="5"/>
      <c r="QBN143" s="5"/>
      <c r="QBO143" s="5"/>
      <c r="QBP143" s="5"/>
      <c r="QBQ143" s="5"/>
      <c r="QBR143" s="5"/>
      <c r="QBS143" s="5"/>
      <c r="QBT143" s="5"/>
      <c r="QBU143" s="5"/>
      <c r="QBV143" s="5"/>
      <c r="QBW143" s="5"/>
      <c r="QBX143" s="5"/>
      <c r="QBY143" s="5"/>
      <c r="QBZ143" s="5"/>
      <c r="QCA143" s="5"/>
      <c r="QCB143" s="5"/>
      <c r="QCC143" s="5"/>
      <c r="QCD143" s="5"/>
      <c r="QCE143" s="5"/>
      <c r="QCF143" s="5"/>
      <c r="QCG143" s="5"/>
      <c r="QCH143" s="5"/>
      <c r="QCI143" s="5"/>
      <c r="QCJ143" s="5"/>
      <c r="QCK143" s="5"/>
      <c r="QCL143" s="5"/>
      <c r="QCM143" s="5"/>
      <c r="QCN143" s="5"/>
      <c r="QCO143" s="5"/>
      <c r="QCP143" s="5"/>
      <c r="QCQ143" s="5"/>
      <c r="QCR143" s="5"/>
      <c r="QCS143" s="5"/>
      <c r="QCT143" s="5"/>
      <c r="QCU143" s="5"/>
      <c r="QCV143" s="5"/>
      <c r="QCW143" s="5"/>
      <c r="QCX143" s="5"/>
      <c r="QCY143" s="5"/>
      <c r="QCZ143" s="5"/>
      <c r="QDA143" s="5"/>
      <c r="QDB143" s="5"/>
      <c r="QDC143" s="5"/>
      <c r="QDD143" s="5"/>
      <c r="QDE143" s="5"/>
      <c r="QDF143" s="5"/>
      <c r="QDG143" s="5"/>
      <c r="QDH143" s="5"/>
      <c r="QDI143" s="5"/>
      <c r="QDJ143" s="5"/>
      <c r="QDK143" s="5"/>
      <c r="QDL143" s="5"/>
      <c r="QDM143" s="5"/>
      <c r="QDN143" s="5"/>
      <c r="QDO143" s="5"/>
      <c r="QDP143" s="5"/>
      <c r="QDQ143" s="5"/>
      <c r="QDR143" s="5"/>
      <c r="QDS143" s="5"/>
      <c r="QDT143" s="5"/>
      <c r="QDU143" s="5"/>
      <c r="QDV143" s="5"/>
      <c r="QDW143" s="5"/>
      <c r="QDX143" s="5"/>
      <c r="QDY143" s="5"/>
      <c r="QDZ143" s="5"/>
      <c r="QEA143" s="5"/>
      <c r="QEB143" s="5"/>
      <c r="QEC143" s="5"/>
      <c r="QED143" s="5"/>
      <c r="QEE143" s="5"/>
      <c r="QEF143" s="5"/>
      <c r="QEG143" s="5"/>
      <c r="QEH143" s="5"/>
      <c r="QEI143" s="5"/>
      <c r="QEJ143" s="5"/>
      <c r="QEK143" s="5"/>
      <c r="QEL143" s="5"/>
      <c r="QEM143" s="5"/>
      <c r="QEN143" s="5"/>
      <c r="QEO143" s="5"/>
      <c r="QEP143" s="5"/>
      <c r="QEQ143" s="5"/>
      <c r="QER143" s="5"/>
      <c r="QES143" s="5"/>
      <c r="QET143" s="5"/>
      <c r="QEU143" s="5"/>
      <c r="QEV143" s="5"/>
      <c r="QEW143" s="5"/>
      <c r="QEX143" s="5"/>
      <c r="QEY143" s="5"/>
      <c r="QEZ143" s="5"/>
      <c r="QFA143" s="5"/>
      <c r="QFB143" s="5"/>
      <c r="QFC143" s="5"/>
      <c r="QFD143" s="5"/>
      <c r="QFE143" s="5"/>
      <c r="QFF143" s="5"/>
      <c r="QFG143" s="5"/>
      <c r="QFH143" s="5"/>
      <c r="QFI143" s="5"/>
      <c r="QFJ143" s="5"/>
      <c r="QFK143" s="5"/>
      <c r="QFL143" s="5"/>
      <c r="QFM143" s="5"/>
      <c r="QFN143" s="5"/>
      <c r="QFO143" s="5"/>
      <c r="QFP143" s="5"/>
      <c r="QFQ143" s="5"/>
      <c r="QFR143" s="5"/>
      <c r="QFS143" s="5"/>
      <c r="QFT143" s="5"/>
      <c r="QFU143" s="5"/>
      <c r="QFV143" s="5"/>
      <c r="QFW143" s="5"/>
      <c r="QFX143" s="5"/>
      <c r="QFY143" s="5"/>
      <c r="QFZ143" s="5"/>
      <c r="QGA143" s="5"/>
      <c r="QGB143" s="5"/>
      <c r="QGC143" s="5"/>
      <c r="QGD143" s="5"/>
      <c r="QGE143" s="5"/>
      <c r="QGF143" s="5"/>
      <c r="QGG143" s="5"/>
      <c r="QGH143" s="5"/>
      <c r="QGI143" s="5"/>
      <c r="QGJ143" s="5"/>
      <c r="QGK143" s="5"/>
      <c r="QGL143" s="5"/>
      <c r="QGM143" s="5"/>
      <c r="QGN143" s="5"/>
      <c r="QGO143" s="5"/>
      <c r="QGP143" s="5"/>
      <c r="QGQ143" s="5"/>
      <c r="QGR143" s="5"/>
      <c r="QGS143" s="5"/>
      <c r="QGT143" s="5"/>
      <c r="QGU143" s="5"/>
      <c r="QGV143" s="5"/>
      <c r="QGW143" s="5"/>
      <c r="QGX143" s="5"/>
      <c r="QGY143" s="5"/>
      <c r="QGZ143" s="5"/>
      <c r="QHA143" s="5"/>
      <c r="QHB143" s="5"/>
      <c r="QHC143" s="5"/>
      <c r="QHD143" s="5"/>
      <c r="QHE143" s="5"/>
      <c r="QHF143" s="5"/>
      <c r="QHG143" s="5"/>
      <c r="QHH143" s="5"/>
      <c r="QHI143" s="5"/>
      <c r="QHJ143" s="5"/>
      <c r="QHK143" s="5"/>
      <c r="QHL143" s="5"/>
      <c r="QHM143" s="5"/>
      <c r="QHN143" s="5"/>
      <c r="QHO143" s="5"/>
      <c r="QHP143" s="5"/>
      <c r="QHQ143" s="5"/>
      <c r="QHR143" s="5"/>
      <c r="QHS143" s="5"/>
      <c r="QHT143" s="5"/>
      <c r="QHU143" s="5"/>
      <c r="QHV143" s="5"/>
      <c r="QHW143" s="5"/>
      <c r="QHX143" s="5"/>
      <c r="QHY143" s="5"/>
      <c r="QHZ143" s="5"/>
      <c r="QIA143" s="5"/>
      <c r="QIB143" s="5"/>
      <c r="QIC143" s="5"/>
      <c r="QID143" s="5"/>
      <c r="QIE143" s="5"/>
      <c r="QIF143" s="5"/>
      <c r="QIG143" s="5"/>
      <c r="QIH143" s="5"/>
      <c r="QII143" s="5"/>
      <c r="QIJ143" s="5"/>
      <c r="QIK143" s="5"/>
      <c r="QIL143" s="5"/>
      <c r="QIM143" s="5"/>
      <c r="QIN143" s="5"/>
      <c r="QIO143" s="5"/>
      <c r="QIP143" s="5"/>
      <c r="QIQ143" s="5"/>
      <c r="QIR143" s="5"/>
      <c r="QIS143" s="5"/>
      <c r="QIT143" s="5"/>
      <c r="QIU143" s="5"/>
      <c r="QIV143" s="5"/>
      <c r="QIW143" s="5"/>
      <c r="QIX143" s="5"/>
      <c r="QIY143" s="5"/>
      <c r="QIZ143" s="5"/>
      <c r="QJA143" s="5"/>
      <c r="QJB143" s="5"/>
      <c r="QJC143" s="5"/>
      <c r="QJD143" s="5"/>
      <c r="QJE143" s="5"/>
      <c r="QJF143" s="5"/>
      <c r="QJG143" s="5"/>
      <c r="QJH143" s="5"/>
      <c r="QJI143" s="5"/>
      <c r="QJJ143" s="5"/>
      <c r="QJK143" s="5"/>
      <c r="QJL143" s="5"/>
      <c r="QJM143" s="5"/>
      <c r="QJN143" s="5"/>
      <c r="QJO143" s="5"/>
      <c r="QJP143" s="5"/>
      <c r="QJQ143" s="5"/>
      <c r="QJR143" s="5"/>
      <c r="QJS143" s="5"/>
      <c r="QJT143" s="5"/>
      <c r="QJU143" s="5"/>
      <c r="QJV143" s="5"/>
      <c r="QJW143" s="5"/>
      <c r="QJX143" s="5"/>
      <c r="QJY143" s="5"/>
      <c r="QJZ143" s="5"/>
      <c r="QKA143" s="5"/>
      <c r="QKB143" s="5"/>
      <c r="QKC143" s="5"/>
      <c r="QKD143" s="5"/>
      <c r="QKE143" s="5"/>
      <c r="QKF143" s="5"/>
      <c r="QKG143" s="5"/>
      <c r="QKH143" s="5"/>
      <c r="QKI143" s="5"/>
      <c r="QKJ143" s="5"/>
      <c r="QKK143" s="5"/>
      <c r="QKL143" s="5"/>
      <c r="QKM143" s="5"/>
      <c r="QKN143" s="5"/>
      <c r="QKO143" s="5"/>
      <c r="QKP143" s="5"/>
      <c r="QKQ143" s="5"/>
      <c r="QKR143" s="5"/>
      <c r="QKS143" s="5"/>
      <c r="QKT143" s="5"/>
      <c r="QKU143" s="5"/>
      <c r="QKV143" s="5"/>
      <c r="QKW143" s="5"/>
      <c r="QKX143" s="5"/>
      <c r="QKY143" s="5"/>
      <c r="QKZ143" s="5"/>
      <c r="QLA143" s="5"/>
      <c r="QLB143" s="5"/>
      <c r="QLC143" s="5"/>
      <c r="QLD143" s="5"/>
      <c r="QLE143" s="5"/>
      <c r="QLF143" s="5"/>
      <c r="QLG143" s="5"/>
      <c r="QLH143" s="5"/>
      <c r="QLI143" s="5"/>
      <c r="QLJ143" s="5"/>
      <c r="QLK143" s="5"/>
      <c r="QLL143" s="5"/>
      <c r="QLM143" s="5"/>
      <c r="QLN143" s="5"/>
      <c r="QLO143" s="5"/>
      <c r="QLP143" s="5"/>
      <c r="QLQ143" s="5"/>
      <c r="QLR143" s="5"/>
      <c r="QLS143" s="5"/>
      <c r="QLT143" s="5"/>
      <c r="QLU143" s="5"/>
      <c r="QLV143" s="5"/>
      <c r="QLW143" s="5"/>
      <c r="QLX143" s="5"/>
      <c r="QLY143" s="5"/>
      <c r="QLZ143" s="5"/>
      <c r="QMA143" s="5"/>
      <c r="QMB143" s="5"/>
      <c r="QMC143" s="5"/>
      <c r="QMD143" s="5"/>
      <c r="QME143" s="5"/>
      <c r="QMF143" s="5"/>
      <c r="QMG143" s="5"/>
      <c r="QMH143" s="5"/>
      <c r="QMI143" s="5"/>
      <c r="QMJ143" s="5"/>
      <c r="QMK143" s="5"/>
      <c r="QML143" s="5"/>
      <c r="QMM143" s="5"/>
      <c r="QMN143" s="5"/>
      <c r="QMO143" s="5"/>
      <c r="QMP143" s="5"/>
      <c r="QMQ143" s="5"/>
      <c r="QMR143" s="5"/>
      <c r="QMS143" s="5"/>
      <c r="QMT143" s="5"/>
      <c r="QMU143" s="5"/>
      <c r="QMV143" s="5"/>
      <c r="QMW143" s="5"/>
      <c r="QMX143" s="5"/>
      <c r="QMY143" s="5"/>
      <c r="QMZ143" s="5"/>
      <c r="QNA143" s="5"/>
      <c r="QNB143" s="5"/>
      <c r="QNC143" s="5"/>
      <c r="QND143" s="5"/>
      <c r="QNE143" s="5"/>
      <c r="QNF143" s="5"/>
      <c r="QNG143" s="5"/>
      <c r="QNH143" s="5"/>
      <c r="QNI143" s="5"/>
      <c r="QNJ143" s="5"/>
      <c r="QNK143" s="5"/>
      <c r="QNL143" s="5"/>
      <c r="QNM143" s="5"/>
      <c r="QNN143" s="5"/>
      <c r="QNO143" s="5"/>
      <c r="QNP143" s="5"/>
      <c r="QNQ143" s="5"/>
      <c r="QNR143" s="5"/>
      <c r="QNS143" s="5"/>
      <c r="QNT143" s="5"/>
      <c r="QNU143" s="5"/>
      <c r="QNV143" s="5"/>
      <c r="QNW143" s="5"/>
      <c r="QNX143" s="5"/>
      <c r="QNY143" s="5"/>
      <c r="QNZ143" s="5"/>
      <c r="QOA143" s="5"/>
      <c r="QOB143" s="5"/>
      <c r="QOC143" s="5"/>
      <c r="QOD143" s="5"/>
      <c r="QOE143" s="5"/>
      <c r="QOF143" s="5"/>
      <c r="QOG143" s="5"/>
      <c r="QOH143" s="5"/>
      <c r="QOI143" s="5"/>
      <c r="QOJ143" s="5"/>
      <c r="QOK143" s="5"/>
      <c r="QOL143" s="5"/>
      <c r="QOM143" s="5"/>
      <c r="QON143" s="5"/>
      <c r="QOO143" s="5"/>
      <c r="QOP143" s="5"/>
      <c r="QOQ143" s="5"/>
      <c r="QOR143" s="5"/>
      <c r="QOS143" s="5"/>
      <c r="QOT143" s="5"/>
      <c r="QOU143" s="5"/>
      <c r="QOV143" s="5"/>
      <c r="QOW143" s="5"/>
      <c r="QOX143" s="5"/>
      <c r="QOY143" s="5"/>
      <c r="QOZ143" s="5"/>
      <c r="QPA143" s="5"/>
      <c r="QPB143" s="5"/>
      <c r="QPC143" s="5"/>
      <c r="QPD143" s="5"/>
      <c r="QPE143" s="5"/>
      <c r="QPF143" s="5"/>
      <c r="QPG143" s="5"/>
      <c r="QPH143" s="5"/>
      <c r="QPI143" s="5"/>
      <c r="QPJ143" s="5"/>
      <c r="QPK143" s="5"/>
      <c r="QPL143" s="5"/>
      <c r="QPM143" s="5"/>
      <c r="QPN143" s="5"/>
      <c r="QPO143" s="5"/>
      <c r="QPP143" s="5"/>
      <c r="QPQ143" s="5"/>
      <c r="QPR143" s="5"/>
      <c r="QPS143" s="5"/>
      <c r="QPT143" s="5"/>
      <c r="QPU143" s="5"/>
      <c r="QPV143" s="5"/>
      <c r="QPW143" s="5"/>
      <c r="QPX143" s="5"/>
      <c r="QPY143" s="5"/>
      <c r="QPZ143" s="5"/>
      <c r="QQA143" s="5"/>
      <c r="QQB143" s="5"/>
      <c r="QQC143" s="5"/>
      <c r="QQD143" s="5"/>
      <c r="QQE143" s="5"/>
      <c r="QQF143" s="5"/>
      <c r="QQG143" s="5"/>
      <c r="QQH143" s="5"/>
      <c r="QQI143" s="5"/>
      <c r="QQJ143" s="5"/>
      <c r="QQK143" s="5"/>
      <c r="QQL143" s="5"/>
      <c r="QQM143" s="5"/>
      <c r="QQN143" s="5"/>
      <c r="QQO143" s="5"/>
      <c r="QQP143" s="5"/>
      <c r="QQQ143" s="5"/>
      <c r="QQR143" s="5"/>
      <c r="QQS143" s="5"/>
      <c r="QQT143" s="5"/>
      <c r="QQU143" s="5"/>
      <c r="QQV143" s="5"/>
      <c r="QQW143" s="5"/>
      <c r="QQX143" s="5"/>
      <c r="QQY143" s="5"/>
      <c r="QQZ143" s="5"/>
      <c r="QRA143" s="5"/>
      <c r="QRB143" s="5"/>
      <c r="QRC143" s="5"/>
      <c r="QRD143" s="5"/>
      <c r="QRE143" s="5"/>
      <c r="QRF143" s="5"/>
      <c r="QRG143" s="5"/>
      <c r="QRH143" s="5"/>
      <c r="QRI143" s="5"/>
      <c r="QRJ143" s="5"/>
      <c r="QRK143" s="5"/>
      <c r="QRL143" s="5"/>
      <c r="QRM143" s="5"/>
      <c r="QRN143" s="5"/>
      <c r="QRO143" s="5"/>
      <c r="QRP143" s="5"/>
      <c r="QRQ143" s="5"/>
      <c r="QRR143" s="5"/>
      <c r="QRS143" s="5"/>
      <c r="QRT143" s="5"/>
      <c r="QRU143" s="5"/>
      <c r="QRV143" s="5"/>
      <c r="QRW143" s="5"/>
      <c r="QRX143" s="5"/>
      <c r="QRY143" s="5"/>
      <c r="QRZ143" s="5"/>
      <c r="QSA143" s="5"/>
      <c r="QSB143" s="5"/>
      <c r="QSC143" s="5"/>
      <c r="QSD143" s="5"/>
      <c r="QSE143" s="5"/>
      <c r="QSF143" s="5"/>
      <c r="QSG143" s="5"/>
      <c r="QSH143" s="5"/>
      <c r="QSI143" s="5"/>
      <c r="QSJ143" s="5"/>
      <c r="QSK143" s="5"/>
      <c r="QSL143" s="5"/>
      <c r="QSM143" s="5"/>
      <c r="QSN143" s="5"/>
      <c r="QSO143" s="5"/>
      <c r="QSP143" s="5"/>
      <c r="QSQ143" s="5"/>
      <c r="QSR143" s="5"/>
      <c r="QSS143" s="5"/>
      <c r="QST143" s="5"/>
      <c r="QSU143" s="5"/>
      <c r="QSV143" s="5"/>
      <c r="QSW143" s="5"/>
      <c r="QSX143" s="5"/>
      <c r="QSY143" s="5"/>
      <c r="QSZ143" s="5"/>
      <c r="QTA143" s="5"/>
      <c r="QTB143" s="5"/>
      <c r="QTC143" s="5"/>
      <c r="QTD143" s="5"/>
      <c r="QTE143" s="5"/>
      <c r="QTF143" s="5"/>
      <c r="QTG143" s="5"/>
      <c r="QTH143" s="5"/>
      <c r="QTI143" s="5"/>
      <c r="QTJ143" s="5"/>
      <c r="QTK143" s="5"/>
      <c r="QTL143" s="5"/>
      <c r="QTM143" s="5"/>
      <c r="QTN143" s="5"/>
      <c r="QTO143" s="5"/>
      <c r="QTP143" s="5"/>
      <c r="QTQ143" s="5"/>
      <c r="QTR143" s="5"/>
      <c r="QTS143" s="5"/>
      <c r="QTT143" s="5"/>
      <c r="QTU143" s="5"/>
      <c r="QTV143" s="5"/>
      <c r="QTW143" s="5"/>
      <c r="QTX143" s="5"/>
      <c r="QTY143" s="5"/>
      <c r="QTZ143" s="5"/>
      <c r="QUA143" s="5"/>
      <c r="QUB143" s="5"/>
      <c r="QUC143" s="5"/>
      <c r="QUD143" s="5"/>
      <c r="QUE143" s="5"/>
      <c r="QUF143" s="5"/>
      <c r="QUG143" s="5"/>
      <c r="QUH143" s="5"/>
      <c r="QUI143" s="5"/>
      <c r="QUJ143" s="5"/>
      <c r="QUK143" s="5"/>
      <c r="QUL143" s="5"/>
      <c r="QUM143" s="5"/>
      <c r="QUN143" s="5"/>
      <c r="QUO143" s="5"/>
      <c r="QUP143" s="5"/>
      <c r="QUQ143" s="5"/>
      <c r="QUR143" s="5"/>
      <c r="QUS143" s="5"/>
      <c r="QUT143" s="5"/>
      <c r="QUU143" s="5"/>
      <c r="QUV143" s="5"/>
      <c r="QUW143" s="5"/>
      <c r="QUX143" s="5"/>
      <c r="QUY143" s="5"/>
      <c r="QUZ143" s="5"/>
      <c r="QVA143" s="5"/>
      <c r="QVB143" s="5"/>
      <c r="QVC143" s="5"/>
      <c r="QVD143" s="5"/>
      <c r="QVE143" s="5"/>
      <c r="QVF143" s="5"/>
      <c r="QVG143" s="5"/>
      <c r="QVH143" s="5"/>
      <c r="QVI143" s="5"/>
      <c r="QVJ143" s="5"/>
      <c r="QVK143" s="5"/>
      <c r="QVL143" s="5"/>
      <c r="QVM143" s="5"/>
      <c r="QVN143" s="5"/>
      <c r="QVO143" s="5"/>
      <c r="QVP143" s="5"/>
      <c r="QVQ143" s="5"/>
      <c r="QVR143" s="5"/>
      <c r="QVS143" s="5"/>
      <c r="QVT143" s="5"/>
      <c r="QVU143" s="5"/>
      <c r="QVV143" s="5"/>
      <c r="QVW143" s="5"/>
      <c r="QVX143" s="5"/>
      <c r="QVY143" s="5"/>
      <c r="QVZ143" s="5"/>
      <c r="QWA143" s="5"/>
      <c r="QWB143" s="5"/>
      <c r="QWC143" s="5"/>
      <c r="QWD143" s="5"/>
      <c r="QWE143" s="5"/>
      <c r="QWF143" s="5"/>
      <c r="QWG143" s="5"/>
      <c r="QWH143" s="5"/>
      <c r="QWI143" s="5"/>
      <c r="QWJ143" s="5"/>
      <c r="QWK143" s="5"/>
      <c r="QWL143" s="5"/>
      <c r="QWM143" s="5"/>
      <c r="QWN143" s="5"/>
      <c r="QWO143" s="5"/>
      <c r="QWP143" s="5"/>
      <c r="QWQ143" s="5"/>
      <c r="QWR143" s="5"/>
      <c r="QWS143" s="5"/>
      <c r="QWT143" s="5"/>
      <c r="QWU143" s="5"/>
      <c r="QWV143" s="5"/>
      <c r="QWW143" s="5"/>
      <c r="QWX143" s="5"/>
      <c r="QWY143" s="5"/>
      <c r="QWZ143" s="5"/>
      <c r="QXA143" s="5"/>
      <c r="QXB143" s="5"/>
      <c r="QXC143" s="5"/>
      <c r="QXD143" s="5"/>
      <c r="QXE143" s="5"/>
      <c r="QXF143" s="5"/>
      <c r="QXG143" s="5"/>
      <c r="QXH143" s="5"/>
      <c r="QXI143" s="5"/>
      <c r="QXJ143" s="5"/>
      <c r="QXK143" s="5"/>
      <c r="QXL143" s="5"/>
      <c r="QXM143" s="5"/>
      <c r="QXN143" s="5"/>
      <c r="QXO143" s="5"/>
      <c r="QXP143" s="5"/>
      <c r="QXQ143" s="5"/>
      <c r="QXR143" s="5"/>
      <c r="QXS143" s="5"/>
      <c r="QXT143" s="5"/>
      <c r="QXU143" s="5"/>
      <c r="QXV143" s="5"/>
      <c r="QXW143" s="5"/>
      <c r="QXX143" s="5"/>
      <c r="QXY143" s="5"/>
      <c r="QXZ143" s="5"/>
      <c r="QYA143" s="5"/>
      <c r="QYB143" s="5"/>
      <c r="QYC143" s="5"/>
      <c r="QYD143" s="5"/>
      <c r="QYE143" s="5"/>
      <c r="QYF143" s="5"/>
      <c r="QYG143" s="5"/>
      <c r="QYH143" s="5"/>
      <c r="QYI143" s="5"/>
      <c r="QYJ143" s="5"/>
      <c r="QYK143" s="5"/>
      <c r="QYL143" s="5"/>
      <c r="QYM143" s="5"/>
      <c r="QYN143" s="5"/>
      <c r="QYO143" s="5"/>
      <c r="QYP143" s="5"/>
      <c r="QYQ143" s="5"/>
      <c r="QYR143" s="5"/>
      <c r="QYS143" s="5"/>
      <c r="QYT143" s="5"/>
      <c r="QYU143" s="5"/>
      <c r="QYV143" s="5"/>
      <c r="QYW143" s="5"/>
      <c r="QYX143" s="5"/>
      <c r="QYY143" s="5"/>
      <c r="QYZ143" s="5"/>
      <c r="QZA143" s="5"/>
      <c r="QZB143" s="5"/>
      <c r="QZC143" s="5"/>
      <c r="QZD143" s="5"/>
      <c r="QZE143" s="5"/>
      <c r="QZF143" s="5"/>
      <c r="QZG143" s="5"/>
      <c r="QZH143" s="5"/>
      <c r="QZI143" s="5"/>
      <c r="QZJ143" s="5"/>
      <c r="QZK143" s="5"/>
      <c r="QZL143" s="5"/>
      <c r="QZM143" s="5"/>
      <c r="QZN143" s="5"/>
      <c r="QZO143" s="5"/>
      <c r="QZP143" s="5"/>
      <c r="QZQ143" s="5"/>
      <c r="QZR143" s="5"/>
      <c r="QZS143" s="5"/>
      <c r="QZT143" s="5"/>
      <c r="QZU143" s="5"/>
      <c r="QZV143" s="5"/>
      <c r="QZW143" s="5"/>
      <c r="QZX143" s="5"/>
      <c r="QZY143" s="5"/>
      <c r="QZZ143" s="5"/>
      <c r="RAA143" s="5"/>
      <c r="RAB143" s="5"/>
      <c r="RAC143" s="5"/>
      <c r="RAD143" s="5"/>
      <c r="RAE143" s="5"/>
      <c r="RAF143" s="5"/>
      <c r="RAG143" s="5"/>
      <c r="RAH143" s="5"/>
      <c r="RAI143" s="5"/>
      <c r="RAJ143" s="5"/>
      <c r="RAK143" s="5"/>
      <c r="RAL143" s="5"/>
      <c r="RAM143" s="5"/>
      <c r="RAN143" s="5"/>
      <c r="RAO143" s="5"/>
      <c r="RAP143" s="5"/>
      <c r="RAQ143" s="5"/>
      <c r="RAR143" s="5"/>
      <c r="RAS143" s="5"/>
      <c r="RAT143" s="5"/>
      <c r="RAU143" s="5"/>
      <c r="RAV143" s="5"/>
      <c r="RAW143" s="5"/>
      <c r="RAX143" s="5"/>
      <c r="RAY143" s="5"/>
      <c r="RAZ143" s="5"/>
      <c r="RBA143" s="5"/>
      <c r="RBB143" s="5"/>
      <c r="RBC143" s="5"/>
      <c r="RBD143" s="5"/>
      <c r="RBE143" s="5"/>
      <c r="RBF143" s="5"/>
      <c r="RBG143" s="5"/>
      <c r="RBH143" s="5"/>
      <c r="RBI143" s="5"/>
      <c r="RBJ143" s="5"/>
      <c r="RBK143" s="5"/>
      <c r="RBL143" s="5"/>
      <c r="RBM143" s="5"/>
      <c r="RBN143" s="5"/>
      <c r="RBO143" s="5"/>
      <c r="RBP143" s="5"/>
      <c r="RBQ143" s="5"/>
      <c r="RBR143" s="5"/>
      <c r="RBS143" s="5"/>
      <c r="RBT143" s="5"/>
      <c r="RBU143" s="5"/>
      <c r="RBV143" s="5"/>
      <c r="RBW143" s="5"/>
      <c r="RBX143" s="5"/>
      <c r="RBY143" s="5"/>
      <c r="RBZ143" s="5"/>
      <c r="RCA143" s="5"/>
      <c r="RCB143" s="5"/>
      <c r="RCC143" s="5"/>
      <c r="RCD143" s="5"/>
      <c r="RCE143" s="5"/>
      <c r="RCF143" s="5"/>
      <c r="RCG143" s="5"/>
      <c r="RCH143" s="5"/>
      <c r="RCI143" s="5"/>
      <c r="RCJ143" s="5"/>
      <c r="RCK143" s="5"/>
      <c r="RCL143" s="5"/>
      <c r="RCM143" s="5"/>
      <c r="RCN143" s="5"/>
      <c r="RCO143" s="5"/>
      <c r="RCP143" s="5"/>
      <c r="RCQ143" s="5"/>
      <c r="RCR143" s="5"/>
      <c r="RCS143" s="5"/>
      <c r="RCT143" s="5"/>
      <c r="RCU143" s="5"/>
      <c r="RCV143" s="5"/>
      <c r="RCW143" s="5"/>
      <c r="RCX143" s="5"/>
      <c r="RCY143" s="5"/>
      <c r="RCZ143" s="5"/>
      <c r="RDA143" s="5"/>
      <c r="RDB143" s="5"/>
      <c r="RDC143" s="5"/>
      <c r="RDD143" s="5"/>
      <c r="RDE143" s="5"/>
      <c r="RDF143" s="5"/>
      <c r="RDG143" s="5"/>
      <c r="RDH143" s="5"/>
      <c r="RDI143" s="5"/>
      <c r="RDJ143" s="5"/>
      <c r="RDK143" s="5"/>
      <c r="RDL143" s="5"/>
      <c r="RDM143" s="5"/>
      <c r="RDN143" s="5"/>
      <c r="RDO143" s="5"/>
      <c r="RDP143" s="5"/>
      <c r="RDQ143" s="5"/>
      <c r="RDR143" s="5"/>
      <c r="RDS143" s="5"/>
      <c r="RDT143" s="5"/>
      <c r="RDU143" s="5"/>
      <c r="RDV143" s="5"/>
      <c r="RDW143" s="5"/>
      <c r="RDX143" s="5"/>
      <c r="RDY143" s="5"/>
      <c r="RDZ143" s="5"/>
      <c r="REA143" s="5"/>
      <c r="REB143" s="5"/>
      <c r="REC143" s="5"/>
      <c r="RED143" s="5"/>
      <c r="REE143" s="5"/>
      <c r="REF143" s="5"/>
      <c r="REG143" s="5"/>
      <c r="REH143" s="5"/>
      <c r="REI143" s="5"/>
      <c r="REJ143" s="5"/>
      <c r="REK143" s="5"/>
      <c r="REL143" s="5"/>
      <c r="REM143" s="5"/>
      <c r="REN143" s="5"/>
      <c r="REO143" s="5"/>
      <c r="REP143" s="5"/>
      <c r="REQ143" s="5"/>
      <c r="RER143" s="5"/>
      <c r="RES143" s="5"/>
      <c r="RET143" s="5"/>
      <c r="REU143" s="5"/>
      <c r="REV143" s="5"/>
      <c r="REW143" s="5"/>
      <c r="REX143" s="5"/>
      <c r="REY143" s="5"/>
      <c r="REZ143" s="5"/>
      <c r="RFA143" s="5"/>
      <c r="RFB143" s="5"/>
      <c r="RFC143" s="5"/>
      <c r="RFD143" s="5"/>
      <c r="RFE143" s="5"/>
      <c r="RFF143" s="5"/>
      <c r="RFG143" s="5"/>
      <c r="RFH143" s="5"/>
      <c r="RFI143" s="5"/>
      <c r="RFJ143" s="5"/>
      <c r="RFK143" s="5"/>
      <c r="RFL143" s="5"/>
      <c r="RFM143" s="5"/>
      <c r="RFN143" s="5"/>
      <c r="RFO143" s="5"/>
      <c r="RFP143" s="5"/>
      <c r="RFQ143" s="5"/>
      <c r="RFR143" s="5"/>
      <c r="RFS143" s="5"/>
      <c r="RFT143" s="5"/>
      <c r="RFU143" s="5"/>
      <c r="RFV143" s="5"/>
      <c r="RFW143" s="5"/>
      <c r="RFX143" s="5"/>
      <c r="RFY143" s="5"/>
      <c r="RFZ143" s="5"/>
      <c r="RGA143" s="5"/>
      <c r="RGB143" s="5"/>
      <c r="RGC143" s="5"/>
      <c r="RGD143" s="5"/>
      <c r="RGE143" s="5"/>
      <c r="RGF143" s="5"/>
      <c r="RGG143" s="5"/>
      <c r="RGH143" s="5"/>
      <c r="RGI143" s="5"/>
      <c r="RGJ143" s="5"/>
      <c r="RGK143" s="5"/>
      <c r="RGL143" s="5"/>
      <c r="RGM143" s="5"/>
      <c r="RGN143" s="5"/>
      <c r="RGO143" s="5"/>
      <c r="RGP143" s="5"/>
      <c r="RGQ143" s="5"/>
      <c r="RGR143" s="5"/>
      <c r="RGS143" s="5"/>
      <c r="RGT143" s="5"/>
      <c r="RGU143" s="5"/>
      <c r="RGV143" s="5"/>
      <c r="RGW143" s="5"/>
      <c r="RGX143" s="5"/>
      <c r="RGY143" s="5"/>
      <c r="RGZ143" s="5"/>
      <c r="RHA143" s="5"/>
      <c r="RHB143" s="5"/>
      <c r="RHC143" s="5"/>
      <c r="RHD143" s="5"/>
      <c r="RHE143" s="5"/>
      <c r="RHF143" s="5"/>
      <c r="RHG143" s="5"/>
      <c r="RHH143" s="5"/>
      <c r="RHI143" s="5"/>
      <c r="RHJ143" s="5"/>
      <c r="RHK143" s="5"/>
      <c r="RHL143" s="5"/>
      <c r="RHM143" s="5"/>
      <c r="RHN143" s="5"/>
      <c r="RHO143" s="5"/>
      <c r="RHP143" s="5"/>
      <c r="RHQ143" s="5"/>
      <c r="RHR143" s="5"/>
      <c r="RHS143" s="5"/>
      <c r="RHT143" s="5"/>
      <c r="RHU143" s="5"/>
      <c r="RHV143" s="5"/>
      <c r="RHW143" s="5"/>
      <c r="RHX143" s="5"/>
      <c r="RHY143" s="5"/>
      <c r="RHZ143" s="5"/>
      <c r="RIA143" s="5"/>
      <c r="RIB143" s="5"/>
      <c r="RIC143" s="5"/>
      <c r="RID143" s="5"/>
      <c r="RIE143" s="5"/>
      <c r="RIF143" s="5"/>
      <c r="RIG143" s="5"/>
      <c r="RIH143" s="5"/>
      <c r="RII143" s="5"/>
      <c r="RIJ143" s="5"/>
      <c r="RIK143" s="5"/>
      <c r="RIL143" s="5"/>
      <c r="RIM143" s="5"/>
      <c r="RIN143" s="5"/>
      <c r="RIO143" s="5"/>
      <c r="RIP143" s="5"/>
      <c r="RIQ143" s="5"/>
      <c r="RIR143" s="5"/>
      <c r="RIS143" s="5"/>
      <c r="RIT143" s="5"/>
      <c r="RIU143" s="5"/>
      <c r="RIV143" s="5"/>
      <c r="RIW143" s="5"/>
      <c r="RIX143" s="5"/>
      <c r="RIY143" s="5"/>
      <c r="RIZ143" s="5"/>
      <c r="RJA143" s="5"/>
      <c r="RJB143" s="5"/>
      <c r="RJC143" s="5"/>
      <c r="RJD143" s="5"/>
      <c r="RJE143" s="5"/>
      <c r="RJF143" s="5"/>
      <c r="RJG143" s="5"/>
      <c r="RJH143" s="5"/>
      <c r="RJI143" s="5"/>
      <c r="RJJ143" s="5"/>
      <c r="RJK143" s="5"/>
      <c r="RJL143" s="5"/>
      <c r="RJM143" s="5"/>
      <c r="RJN143" s="5"/>
      <c r="RJO143" s="5"/>
      <c r="RJP143" s="5"/>
      <c r="RJQ143" s="5"/>
      <c r="RJR143" s="5"/>
      <c r="RJS143" s="5"/>
      <c r="RJT143" s="5"/>
      <c r="RJU143" s="5"/>
      <c r="RJV143" s="5"/>
      <c r="RJW143" s="5"/>
      <c r="RJX143" s="5"/>
      <c r="RJY143" s="5"/>
      <c r="RJZ143" s="5"/>
      <c r="RKA143" s="5"/>
      <c r="RKB143" s="5"/>
      <c r="RKC143" s="5"/>
      <c r="RKD143" s="5"/>
      <c r="RKE143" s="5"/>
      <c r="RKF143" s="5"/>
      <c r="RKG143" s="5"/>
      <c r="RKH143" s="5"/>
      <c r="RKI143" s="5"/>
      <c r="RKJ143" s="5"/>
      <c r="RKK143" s="5"/>
      <c r="RKL143" s="5"/>
      <c r="RKM143" s="5"/>
      <c r="RKN143" s="5"/>
      <c r="RKO143" s="5"/>
      <c r="RKP143" s="5"/>
      <c r="RKQ143" s="5"/>
      <c r="RKR143" s="5"/>
      <c r="RKS143" s="5"/>
      <c r="RKT143" s="5"/>
      <c r="RKU143" s="5"/>
      <c r="RKV143" s="5"/>
      <c r="RKW143" s="5"/>
      <c r="RKX143" s="5"/>
      <c r="RKY143" s="5"/>
      <c r="RKZ143" s="5"/>
      <c r="RLA143" s="5"/>
      <c r="RLB143" s="5"/>
      <c r="RLC143" s="5"/>
      <c r="RLD143" s="5"/>
      <c r="RLE143" s="5"/>
      <c r="RLF143" s="5"/>
      <c r="RLG143" s="5"/>
      <c r="RLH143" s="5"/>
      <c r="RLI143" s="5"/>
      <c r="RLJ143" s="5"/>
      <c r="RLK143" s="5"/>
      <c r="RLL143" s="5"/>
      <c r="RLM143" s="5"/>
      <c r="RLN143" s="5"/>
      <c r="RLO143" s="5"/>
      <c r="RLP143" s="5"/>
      <c r="RLQ143" s="5"/>
      <c r="RLR143" s="5"/>
      <c r="RLS143" s="5"/>
      <c r="RLT143" s="5"/>
      <c r="RLU143" s="5"/>
      <c r="RLV143" s="5"/>
      <c r="RLW143" s="5"/>
      <c r="RLX143" s="5"/>
      <c r="RLY143" s="5"/>
      <c r="RLZ143" s="5"/>
      <c r="RMA143" s="5"/>
      <c r="RMB143" s="5"/>
      <c r="RMC143" s="5"/>
      <c r="RMD143" s="5"/>
      <c r="RME143" s="5"/>
      <c r="RMF143" s="5"/>
      <c r="RMG143" s="5"/>
      <c r="RMH143" s="5"/>
      <c r="RMI143" s="5"/>
      <c r="RMJ143" s="5"/>
      <c r="RMK143" s="5"/>
      <c r="RML143" s="5"/>
      <c r="RMM143" s="5"/>
      <c r="RMN143" s="5"/>
      <c r="RMO143" s="5"/>
      <c r="RMP143" s="5"/>
      <c r="RMQ143" s="5"/>
      <c r="RMR143" s="5"/>
      <c r="RMS143" s="5"/>
      <c r="RMT143" s="5"/>
      <c r="RMU143" s="5"/>
      <c r="RMV143" s="5"/>
      <c r="RMW143" s="5"/>
      <c r="RMX143" s="5"/>
      <c r="RMY143" s="5"/>
      <c r="RMZ143" s="5"/>
      <c r="RNA143" s="5"/>
      <c r="RNB143" s="5"/>
      <c r="RNC143" s="5"/>
      <c r="RND143" s="5"/>
      <c r="RNE143" s="5"/>
      <c r="RNF143" s="5"/>
      <c r="RNG143" s="5"/>
      <c r="RNH143" s="5"/>
      <c r="RNI143" s="5"/>
      <c r="RNJ143" s="5"/>
      <c r="RNK143" s="5"/>
      <c r="RNL143" s="5"/>
      <c r="RNM143" s="5"/>
      <c r="RNN143" s="5"/>
      <c r="RNO143" s="5"/>
      <c r="RNP143" s="5"/>
      <c r="RNQ143" s="5"/>
      <c r="RNR143" s="5"/>
      <c r="RNS143" s="5"/>
      <c r="RNT143" s="5"/>
      <c r="RNU143" s="5"/>
      <c r="RNV143" s="5"/>
      <c r="RNW143" s="5"/>
      <c r="RNX143" s="5"/>
      <c r="RNY143" s="5"/>
      <c r="RNZ143" s="5"/>
      <c r="ROA143" s="5"/>
      <c r="ROB143" s="5"/>
      <c r="ROC143" s="5"/>
      <c r="ROD143" s="5"/>
      <c r="ROE143" s="5"/>
      <c r="ROF143" s="5"/>
      <c r="ROG143" s="5"/>
      <c r="ROH143" s="5"/>
      <c r="ROI143" s="5"/>
      <c r="ROJ143" s="5"/>
      <c r="ROK143" s="5"/>
      <c r="ROL143" s="5"/>
      <c r="ROM143" s="5"/>
      <c r="RON143" s="5"/>
      <c r="ROO143" s="5"/>
      <c r="ROP143" s="5"/>
      <c r="ROQ143" s="5"/>
      <c r="ROR143" s="5"/>
      <c r="ROS143" s="5"/>
      <c r="ROT143" s="5"/>
      <c r="ROU143" s="5"/>
      <c r="ROV143" s="5"/>
      <c r="ROW143" s="5"/>
      <c r="ROX143" s="5"/>
      <c r="ROY143" s="5"/>
      <c r="ROZ143" s="5"/>
      <c r="RPA143" s="5"/>
      <c r="RPB143" s="5"/>
      <c r="RPC143" s="5"/>
      <c r="RPD143" s="5"/>
      <c r="RPE143" s="5"/>
      <c r="RPF143" s="5"/>
      <c r="RPG143" s="5"/>
      <c r="RPH143" s="5"/>
      <c r="RPI143" s="5"/>
      <c r="RPJ143" s="5"/>
      <c r="RPK143" s="5"/>
      <c r="RPL143" s="5"/>
      <c r="RPM143" s="5"/>
      <c r="RPN143" s="5"/>
      <c r="RPO143" s="5"/>
      <c r="RPP143" s="5"/>
      <c r="RPQ143" s="5"/>
      <c r="RPR143" s="5"/>
      <c r="RPS143" s="5"/>
      <c r="RPT143" s="5"/>
      <c r="RPU143" s="5"/>
      <c r="RPV143" s="5"/>
      <c r="RPW143" s="5"/>
      <c r="RPX143" s="5"/>
      <c r="RPY143" s="5"/>
      <c r="RPZ143" s="5"/>
      <c r="RQA143" s="5"/>
      <c r="RQB143" s="5"/>
      <c r="RQC143" s="5"/>
      <c r="RQD143" s="5"/>
      <c r="RQE143" s="5"/>
      <c r="RQF143" s="5"/>
      <c r="RQG143" s="5"/>
      <c r="RQH143" s="5"/>
      <c r="RQI143" s="5"/>
      <c r="RQJ143" s="5"/>
      <c r="RQK143" s="5"/>
      <c r="RQL143" s="5"/>
      <c r="RQM143" s="5"/>
      <c r="RQN143" s="5"/>
      <c r="RQO143" s="5"/>
      <c r="RQP143" s="5"/>
      <c r="RQQ143" s="5"/>
      <c r="RQR143" s="5"/>
      <c r="RQS143" s="5"/>
      <c r="RQT143" s="5"/>
      <c r="RQU143" s="5"/>
      <c r="RQV143" s="5"/>
      <c r="RQW143" s="5"/>
      <c r="RQX143" s="5"/>
      <c r="RQY143" s="5"/>
      <c r="RQZ143" s="5"/>
      <c r="RRA143" s="5"/>
      <c r="RRB143" s="5"/>
      <c r="RRC143" s="5"/>
      <c r="RRD143" s="5"/>
      <c r="RRE143" s="5"/>
      <c r="RRF143" s="5"/>
      <c r="RRG143" s="5"/>
      <c r="RRH143" s="5"/>
      <c r="RRI143" s="5"/>
      <c r="RRJ143" s="5"/>
      <c r="RRK143" s="5"/>
      <c r="RRL143" s="5"/>
      <c r="RRM143" s="5"/>
      <c r="RRN143" s="5"/>
      <c r="RRO143" s="5"/>
      <c r="RRP143" s="5"/>
      <c r="RRQ143" s="5"/>
      <c r="RRR143" s="5"/>
      <c r="RRS143" s="5"/>
      <c r="RRT143" s="5"/>
      <c r="RRU143" s="5"/>
      <c r="RRV143" s="5"/>
      <c r="RRW143" s="5"/>
      <c r="RRX143" s="5"/>
      <c r="RRY143" s="5"/>
      <c r="RRZ143" s="5"/>
      <c r="RSA143" s="5"/>
      <c r="RSB143" s="5"/>
      <c r="RSC143" s="5"/>
      <c r="RSD143" s="5"/>
      <c r="RSE143" s="5"/>
      <c r="RSF143" s="5"/>
      <c r="RSG143" s="5"/>
      <c r="RSH143" s="5"/>
      <c r="RSI143" s="5"/>
      <c r="RSJ143" s="5"/>
      <c r="RSK143" s="5"/>
      <c r="RSL143" s="5"/>
      <c r="RSM143" s="5"/>
      <c r="RSN143" s="5"/>
      <c r="RSO143" s="5"/>
      <c r="RSP143" s="5"/>
      <c r="RSQ143" s="5"/>
      <c r="RSR143" s="5"/>
      <c r="RSS143" s="5"/>
      <c r="RST143" s="5"/>
      <c r="RSU143" s="5"/>
      <c r="RSV143" s="5"/>
      <c r="RSW143" s="5"/>
      <c r="RSX143" s="5"/>
      <c r="RSY143" s="5"/>
      <c r="RSZ143" s="5"/>
      <c r="RTA143" s="5"/>
      <c r="RTB143" s="5"/>
      <c r="RTC143" s="5"/>
      <c r="RTD143" s="5"/>
      <c r="RTE143" s="5"/>
      <c r="RTF143" s="5"/>
      <c r="RTG143" s="5"/>
      <c r="RTH143" s="5"/>
      <c r="RTI143" s="5"/>
      <c r="RTJ143" s="5"/>
      <c r="RTK143" s="5"/>
      <c r="RTL143" s="5"/>
      <c r="RTM143" s="5"/>
      <c r="RTN143" s="5"/>
      <c r="RTO143" s="5"/>
      <c r="RTP143" s="5"/>
      <c r="RTQ143" s="5"/>
      <c r="RTR143" s="5"/>
      <c r="RTS143" s="5"/>
      <c r="RTT143" s="5"/>
      <c r="RTU143" s="5"/>
      <c r="RTV143" s="5"/>
      <c r="RTW143" s="5"/>
      <c r="RTX143" s="5"/>
      <c r="RTY143" s="5"/>
      <c r="RTZ143" s="5"/>
      <c r="RUA143" s="5"/>
      <c r="RUB143" s="5"/>
      <c r="RUC143" s="5"/>
      <c r="RUD143" s="5"/>
      <c r="RUE143" s="5"/>
      <c r="RUF143" s="5"/>
      <c r="RUG143" s="5"/>
      <c r="RUH143" s="5"/>
      <c r="RUI143" s="5"/>
      <c r="RUJ143" s="5"/>
      <c r="RUK143" s="5"/>
      <c r="RUL143" s="5"/>
      <c r="RUM143" s="5"/>
      <c r="RUN143" s="5"/>
      <c r="RUO143" s="5"/>
      <c r="RUP143" s="5"/>
      <c r="RUQ143" s="5"/>
      <c r="RUR143" s="5"/>
      <c r="RUS143" s="5"/>
      <c r="RUT143" s="5"/>
      <c r="RUU143" s="5"/>
      <c r="RUV143" s="5"/>
      <c r="RUW143" s="5"/>
      <c r="RUX143" s="5"/>
      <c r="RUY143" s="5"/>
      <c r="RUZ143" s="5"/>
      <c r="RVA143" s="5"/>
      <c r="RVB143" s="5"/>
      <c r="RVC143" s="5"/>
      <c r="RVD143" s="5"/>
      <c r="RVE143" s="5"/>
      <c r="RVF143" s="5"/>
      <c r="RVG143" s="5"/>
      <c r="RVH143" s="5"/>
      <c r="RVI143" s="5"/>
      <c r="RVJ143" s="5"/>
      <c r="RVK143" s="5"/>
      <c r="RVL143" s="5"/>
      <c r="RVM143" s="5"/>
      <c r="RVN143" s="5"/>
      <c r="RVO143" s="5"/>
      <c r="RVP143" s="5"/>
      <c r="RVQ143" s="5"/>
      <c r="RVR143" s="5"/>
      <c r="RVS143" s="5"/>
      <c r="RVT143" s="5"/>
      <c r="RVU143" s="5"/>
      <c r="RVV143" s="5"/>
      <c r="RVW143" s="5"/>
      <c r="RVX143" s="5"/>
      <c r="RVY143" s="5"/>
      <c r="RVZ143" s="5"/>
      <c r="RWA143" s="5"/>
      <c r="RWB143" s="5"/>
      <c r="RWC143" s="5"/>
      <c r="RWD143" s="5"/>
      <c r="RWE143" s="5"/>
      <c r="RWF143" s="5"/>
      <c r="RWG143" s="5"/>
      <c r="RWH143" s="5"/>
      <c r="RWI143" s="5"/>
      <c r="RWJ143" s="5"/>
      <c r="RWK143" s="5"/>
      <c r="RWL143" s="5"/>
      <c r="RWM143" s="5"/>
      <c r="RWN143" s="5"/>
      <c r="RWO143" s="5"/>
      <c r="RWP143" s="5"/>
      <c r="RWQ143" s="5"/>
      <c r="RWR143" s="5"/>
      <c r="RWS143" s="5"/>
      <c r="RWT143" s="5"/>
      <c r="RWU143" s="5"/>
      <c r="RWV143" s="5"/>
      <c r="RWW143" s="5"/>
      <c r="RWX143" s="5"/>
      <c r="RWY143" s="5"/>
      <c r="RWZ143" s="5"/>
      <c r="RXA143" s="5"/>
      <c r="RXB143" s="5"/>
      <c r="RXC143" s="5"/>
      <c r="RXD143" s="5"/>
      <c r="RXE143" s="5"/>
      <c r="RXF143" s="5"/>
      <c r="RXG143" s="5"/>
      <c r="RXH143" s="5"/>
      <c r="RXI143" s="5"/>
      <c r="RXJ143" s="5"/>
      <c r="RXK143" s="5"/>
      <c r="RXL143" s="5"/>
      <c r="RXM143" s="5"/>
      <c r="RXN143" s="5"/>
      <c r="RXO143" s="5"/>
      <c r="RXP143" s="5"/>
      <c r="RXQ143" s="5"/>
      <c r="RXR143" s="5"/>
      <c r="RXS143" s="5"/>
      <c r="RXT143" s="5"/>
      <c r="RXU143" s="5"/>
      <c r="RXV143" s="5"/>
      <c r="RXW143" s="5"/>
      <c r="RXX143" s="5"/>
      <c r="RXY143" s="5"/>
      <c r="RXZ143" s="5"/>
      <c r="RYA143" s="5"/>
      <c r="RYB143" s="5"/>
      <c r="RYC143" s="5"/>
      <c r="RYD143" s="5"/>
      <c r="RYE143" s="5"/>
      <c r="RYF143" s="5"/>
      <c r="RYG143" s="5"/>
      <c r="RYH143" s="5"/>
      <c r="RYI143" s="5"/>
      <c r="RYJ143" s="5"/>
      <c r="RYK143" s="5"/>
      <c r="RYL143" s="5"/>
      <c r="RYM143" s="5"/>
      <c r="RYN143" s="5"/>
      <c r="RYO143" s="5"/>
      <c r="RYP143" s="5"/>
      <c r="RYQ143" s="5"/>
      <c r="RYR143" s="5"/>
      <c r="RYS143" s="5"/>
      <c r="RYT143" s="5"/>
      <c r="RYU143" s="5"/>
      <c r="RYV143" s="5"/>
      <c r="RYW143" s="5"/>
      <c r="RYX143" s="5"/>
      <c r="RYY143" s="5"/>
      <c r="RYZ143" s="5"/>
      <c r="RZA143" s="5"/>
      <c r="RZB143" s="5"/>
      <c r="RZC143" s="5"/>
      <c r="RZD143" s="5"/>
      <c r="RZE143" s="5"/>
      <c r="RZF143" s="5"/>
      <c r="RZG143" s="5"/>
      <c r="RZH143" s="5"/>
      <c r="RZI143" s="5"/>
      <c r="RZJ143" s="5"/>
      <c r="RZK143" s="5"/>
      <c r="RZL143" s="5"/>
      <c r="RZM143" s="5"/>
      <c r="RZN143" s="5"/>
      <c r="RZO143" s="5"/>
      <c r="RZP143" s="5"/>
      <c r="RZQ143" s="5"/>
      <c r="RZR143" s="5"/>
      <c r="RZS143" s="5"/>
      <c r="RZT143" s="5"/>
      <c r="RZU143" s="5"/>
      <c r="RZV143" s="5"/>
      <c r="RZW143" s="5"/>
      <c r="RZX143" s="5"/>
      <c r="RZY143" s="5"/>
      <c r="RZZ143" s="5"/>
      <c r="SAA143" s="5"/>
      <c r="SAB143" s="5"/>
      <c r="SAC143" s="5"/>
      <c r="SAD143" s="5"/>
      <c r="SAE143" s="5"/>
      <c r="SAF143" s="5"/>
      <c r="SAG143" s="5"/>
      <c r="SAH143" s="5"/>
      <c r="SAI143" s="5"/>
      <c r="SAJ143" s="5"/>
      <c r="SAK143" s="5"/>
      <c r="SAL143" s="5"/>
      <c r="SAM143" s="5"/>
      <c r="SAN143" s="5"/>
      <c r="SAO143" s="5"/>
      <c r="SAP143" s="5"/>
      <c r="SAQ143" s="5"/>
      <c r="SAR143" s="5"/>
      <c r="SAS143" s="5"/>
      <c r="SAT143" s="5"/>
      <c r="SAU143" s="5"/>
      <c r="SAV143" s="5"/>
      <c r="SAW143" s="5"/>
      <c r="SAX143" s="5"/>
      <c r="SAY143" s="5"/>
      <c r="SAZ143" s="5"/>
      <c r="SBA143" s="5"/>
      <c r="SBB143" s="5"/>
      <c r="SBC143" s="5"/>
      <c r="SBD143" s="5"/>
      <c r="SBE143" s="5"/>
      <c r="SBF143" s="5"/>
      <c r="SBG143" s="5"/>
      <c r="SBH143" s="5"/>
      <c r="SBI143" s="5"/>
      <c r="SBJ143" s="5"/>
      <c r="SBK143" s="5"/>
      <c r="SBL143" s="5"/>
      <c r="SBM143" s="5"/>
      <c r="SBN143" s="5"/>
      <c r="SBO143" s="5"/>
      <c r="SBP143" s="5"/>
      <c r="SBQ143" s="5"/>
      <c r="SBR143" s="5"/>
      <c r="SBS143" s="5"/>
      <c r="SBT143" s="5"/>
      <c r="SBU143" s="5"/>
      <c r="SBV143" s="5"/>
      <c r="SBW143" s="5"/>
      <c r="SBX143" s="5"/>
      <c r="SBY143" s="5"/>
      <c r="SBZ143" s="5"/>
      <c r="SCA143" s="5"/>
      <c r="SCB143" s="5"/>
      <c r="SCC143" s="5"/>
      <c r="SCD143" s="5"/>
      <c r="SCE143" s="5"/>
      <c r="SCF143" s="5"/>
      <c r="SCG143" s="5"/>
      <c r="SCH143" s="5"/>
      <c r="SCI143" s="5"/>
      <c r="SCJ143" s="5"/>
      <c r="SCK143" s="5"/>
      <c r="SCL143" s="5"/>
      <c r="SCM143" s="5"/>
      <c r="SCN143" s="5"/>
      <c r="SCO143" s="5"/>
      <c r="SCP143" s="5"/>
      <c r="SCQ143" s="5"/>
      <c r="SCR143" s="5"/>
      <c r="SCS143" s="5"/>
      <c r="SCT143" s="5"/>
      <c r="SCU143" s="5"/>
      <c r="SCV143" s="5"/>
      <c r="SCW143" s="5"/>
      <c r="SCX143" s="5"/>
      <c r="SCY143" s="5"/>
      <c r="SCZ143" s="5"/>
      <c r="SDA143" s="5"/>
      <c r="SDB143" s="5"/>
      <c r="SDC143" s="5"/>
      <c r="SDD143" s="5"/>
      <c r="SDE143" s="5"/>
      <c r="SDF143" s="5"/>
      <c r="SDG143" s="5"/>
      <c r="SDH143" s="5"/>
      <c r="SDI143" s="5"/>
      <c r="SDJ143" s="5"/>
      <c r="SDK143" s="5"/>
      <c r="SDL143" s="5"/>
      <c r="SDM143" s="5"/>
      <c r="SDN143" s="5"/>
      <c r="SDO143" s="5"/>
      <c r="SDP143" s="5"/>
      <c r="SDQ143" s="5"/>
      <c r="SDR143" s="5"/>
      <c r="SDS143" s="5"/>
      <c r="SDT143" s="5"/>
      <c r="SDU143" s="5"/>
      <c r="SDV143" s="5"/>
      <c r="SDW143" s="5"/>
      <c r="SDX143" s="5"/>
      <c r="SDY143" s="5"/>
      <c r="SDZ143" s="5"/>
      <c r="SEA143" s="5"/>
      <c r="SEB143" s="5"/>
      <c r="SEC143" s="5"/>
      <c r="SED143" s="5"/>
      <c r="SEE143" s="5"/>
      <c r="SEF143" s="5"/>
      <c r="SEG143" s="5"/>
      <c r="SEH143" s="5"/>
      <c r="SEI143" s="5"/>
      <c r="SEJ143" s="5"/>
      <c r="SEK143" s="5"/>
      <c r="SEL143" s="5"/>
      <c r="SEM143" s="5"/>
      <c r="SEN143" s="5"/>
      <c r="SEO143" s="5"/>
      <c r="SEP143" s="5"/>
      <c r="SEQ143" s="5"/>
      <c r="SER143" s="5"/>
      <c r="SES143" s="5"/>
      <c r="SET143" s="5"/>
      <c r="SEU143" s="5"/>
      <c r="SEV143" s="5"/>
      <c r="SEW143" s="5"/>
      <c r="SEX143" s="5"/>
      <c r="SEY143" s="5"/>
      <c r="SEZ143" s="5"/>
      <c r="SFA143" s="5"/>
      <c r="SFB143" s="5"/>
      <c r="SFC143" s="5"/>
      <c r="SFD143" s="5"/>
      <c r="SFE143" s="5"/>
      <c r="SFF143" s="5"/>
      <c r="SFG143" s="5"/>
      <c r="SFH143" s="5"/>
      <c r="SFI143" s="5"/>
      <c r="SFJ143" s="5"/>
      <c r="SFK143" s="5"/>
      <c r="SFL143" s="5"/>
      <c r="SFM143" s="5"/>
      <c r="SFN143" s="5"/>
      <c r="SFO143" s="5"/>
      <c r="SFP143" s="5"/>
      <c r="SFQ143" s="5"/>
      <c r="SFR143" s="5"/>
      <c r="SFS143" s="5"/>
      <c r="SFT143" s="5"/>
      <c r="SFU143" s="5"/>
      <c r="SFV143" s="5"/>
      <c r="SFW143" s="5"/>
      <c r="SFX143" s="5"/>
      <c r="SFY143" s="5"/>
      <c r="SFZ143" s="5"/>
      <c r="SGA143" s="5"/>
      <c r="SGB143" s="5"/>
      <c r="SGC143" s="5"/>
      <c r="SGD143" s="5"/>
      <c r="SGE143" s="5"/>
      <c r="SGF143" s="5"/>
      <c r="SGG143" s="5"/>
      <c r="SGH143" s="5"/>
      <c r="SGI143" s="5"/>
      <c r="SGJ143" s="5"/>
      <c r="SGK143" s="5"/>
      <c r="SGL143" s="5"/>
      <c r="SGM143" s="5"/>
      <c r="SGN143" s="5"/>
      <c r="SGO143" s="5"/>
      <c r="SGP143" s="5"/>
      <c r="SGQ143" s="5"/>
      <c r="SGR143" s="5"/>
      <c r="SGS143" s="5"/>
      <c r="SGT143" s="5"/>
      <c r="SGU143" s="5"/>
      <c r="SGV143" s="5"/>
      <c r="SGW143" s="5"/>
      <c r="SGX143" s="5"/>
      <c r="SGY143" s="5"/>
      <c r="SGZ143" s="5"/>
      <c r="SHA143" s="5"/>
      <c r="SHB143" s="5"/>
      <c r="SHC143" s="5"/>
      <c r="SHD143" s="5"/>
      <c r="SHE143" s="5"/>
      <c r="SHF143" s="5"/>
      <c r="SHG143" s="5"/>
      <c r="SHH143" s="5"/>
      <c r="SHI143" s="5"/>
      <c r="SHJ143" s="5"/>
      <c r="SHK143" s="5"/>
      <c r="SHL143" s="5"/>
      <c r="SHM143" s="5"/>
      <c r="SHN143" s="5"/>
      <c r="SHO143" s="5"/>
      <c r="SHP143" s="5"/>
      <c r="SHQ143" s="5"/>
      <c r="SHR143" s="5"/>
      <c r="SHS143" s="5"/>
      <c r="SHT143" s="5"/>
      <c r="SHU143" s="5"/>
      <c r="SHV143" s="5"/>
      <c r="SHW143" s="5"/>
      <c r="SHX143" s="5"/>
      <c r="SHY143" s="5"/>
      <c r="SHZ143" s="5"/>
      <c r="SIA143" s="5"/>
      <c r="SIB143" s="5"/>
      <c r="SIC143" s="5"/>
      <c r="SID143" s="5"/>
      <c r="SIE143" s="5"/>
      <c r="SIF143" s="5"/>
      <c r="SIG143" s="5"/>
      <c r="SIH143" s="5"/>
      <c r="SII143" s="5"/>
      <c r="SIJ143" s="5"/>
      <c r="SIK143" s="5"/>
      <c r="SIL143" s="5"/>
      <c r="SIM143" s="5"/>
      <c r="SIN143" s="5"/>
      <c r="SIO143" s="5"/>
      <c r="SIP143" s="5"/>
      <c r="SIQ143" s="5"/>
      <c r="SIR143" s="5"/>
      <c r="SIS143" s="5"/>
      <c r="SIT143" s="5"/>
      <c r="SIU143" s="5"/>
      <c r="SIV143" s="5"/>
      <c r="SIW143" s="5"/>
      <c r="SIX143" s="5"/>
      <c r="SIY143" s="5"/>
      <c r="SIZ143" s="5"/>
      <c r="SJA143" s="5"/>
      <c r="SJB143" s="5"/>
      <c r="SJC143" s="5"/>
      <c r="SJD143" s="5"/>
      <c r="SJE143" s="5"/>
      <c r="SJF143" s="5"/>
      <c r="SJG143" s="5"/>
      <c r="SJH143" s="5"/>
      <c r="SJI143" s="5"/>
      <c r="SJJ143" s="5"/>
      <c r="SJK143" s="5"/>
      <c r="SJL143" s="5"/>
      <c r="SJM143" s="5"/>
      <c r="SJN143" s="5"/>
      <c r="SJO143" s="5"/>
      <c r="SJP143" s="5"/>
      <c r="SJQ143" s="5"/>
      <c r="SJR143" s="5"/>
      <c r="SJS143" s="5"/>
      <c r="SJT143" s="5"/>
      <c r="SJU143" s="5"/>
      <c r="SJV143" s="5"/>
      <c r="SJW143" s="5"/>
      <c r="SJX143" s="5"/>
      <c r="SJY143" s="5"/>
      <c r="SJZ143" s="5"/>
      <c r="SKA143" s="5"/>
      <c r="SKB143" s="5"/>
      <c r="SKC143" s="5"/>
      <c r="SKD143" s="5"/>
      <c r="SKE143" s="5"/>
      <c r="SKF143" s="5"/>
      <c r="SKG143" s="5"/>
      <c r="SKH143" s="5"/>
      <c r="SKI143" s="5"/>
      <c r="SKJ143" s="5"/>
      <c r="SKK143" s="5"/>
      <c r="SKL143" s="5"/>
      <c r="SKM143" s="5"/>
      <c r="SKN143" s="5"/>
      <c r="SKO143" s="5"/>
      <c r="SKP143" s="5"/>
      <c r="SKQ143" s="5"/>
      <c r="SKR143" s="5"/>
      <c r="SKS143" s="5"/>
      <c r="SKT143" s="5"/>
      <c r="SKU143" s="5"/>
      <c r="SKV143" s="5"/>
      <c r="SKW143" s="5"/>
      <c r="SKX143" s="5"/>
      <c r="SKY143" s="5"/>
      <c r="SKZ143" s="5"/>
      <c r="SLA143" s="5"/>
      <c r="SLB143" s="5"/>
      <c r="SLC143" s="5"/>
      <c r="SLD143" s="5"/>
      <c r="SLE143" s="5"/>
      <c r="SLF143" s="5"/>
      <c r="SLG143" s="5"/>
      <c r="SLH143" s="5"/>
      <c r="SLI143" s="5"/>
      <c r="SLJ143" s="5"/>
      <c r="SLK143" s="5"/>
      <c r="SLL143" s="5"/>
      <c r="SLM143" s="5"/>
      <c r="SLN143" s="5"/>
      <c r="SLO143" s="5"/>
      <c r="SLP143" s="5"/>
      <c r="SLQ143" s="5"/>
      <c r="SLR143" s="5"/>
      <c r="SLS143" s="5"/>
      <c r="SLT143" s="5"/>
      <c r="SLU143" s="5"/>
      <c r="SLV143" s="5"/>
      <c r="SLW143" s="5"/>
      <c r="SLX143" s="5"/>
      <c r="SLY143" s="5"/>
      <c r="SLZ143" s="5"/>
      <c r="SMA143" s="5"/>
      <c r="SMB143" s="5"/>
      <c r="SMC143" s="5"/>
      <c r="SMD143" s="5"/>
      <c r="SME143" s="5"/>
      <c r="SMF143" s="5"/>
      <c r="SMG143" s="5"/>
      <c r="SMH143" s="5"/>
      <c r="SMI143" s="5"/>
      <c r="SMJ143" s="5"/>
      <c r="SMK143" s="5"/>
      <c r="SML143" s="5"/>
      <c r="SMM143" s="5"/>
      <c r="SMN143" s="5"/>
      <c r="SMO143" s="5"/>
      <c r="SMP143" s="5"/>
      <c r="SMQ143" s="5"/>
      <c r="SMR143" s="5"/>
      <c r="SMS143" s="5"/>
      <c r="SMT143" s="5"/>
      <c r="SMU143" s="5"/>
      <c r="SMV143" s="5"/>
      <c r="SMW143" s="5"/>
      <c r="SMX143" s="5"/>
      <c r="SMY143" s="5"/>
      <c r="SMZ143" s="5"/>
      <c r="SNA143" s="5"/>
      <c r="SNB143" s="5"/>
      <c r="SNC143" s="5"/>
      <c r="SND143" s="5"/>
      <c r="SNE143" s="5"/>
      <c r="SNF143" s="5"/>
      <c r="SNG143" s="5"/>
      <c r="SNH143" s="5"/>
      <c r="SNI143" s="5"/>
      <c r="SNJ143" s="5"/>
      <c r="SNK143" s="5"/>
      <c r="SNL143" s="5"/>
      <c r="SNM143" s="5"/>
      <c r="SNN143" s="5"/>
      <c r="SNO143" s="5"/>
      <c r="SNP143" s="5"/>
      <c r="SNQ143" s="5"/>
      <c r="SNR143" s="5"/>
      <c r="SNS143" s="5"/>
      <c r="SNT143" s="5"/>
      <c r="SNU143" s="5"/>
      <c r="SNV143" s="5"/>
      <c r="SNW143" s="5"/>
      <c r="SNX143" s="5"/>
      <c r="SNY143" s="5"/>
      <c r="SNZ143" s="5"/>
      <c r="SOA143" s="5"/>
      <c r="SOB143" s="5"/>
      <c r="SOC143" s="5"/>
      <c r="SOD143" s="5"/>
      <c r="SOE143" s="5"/>
      <c r="SOF143" s="5"/>
      <c r="SOG143" s="5"/>
      <c r="SOH143" s="5"/>
      <c r="SOI143" s="5"/>
      <c r="SOJ143" s="5"/>
      <c r="SOK143" s="5"/>
      <c r="SOL143" s="5"/>
      <c r="SOM143" s="5"/>
      <c r="SON143" s="5"/>
      <c r="SOO143" s="5"/>
      <c r="SOP143" s="5"/>
      <c r="SOQ143" s="5"/>
      <c r="SOR143" s="5"/>
      <c r="SOS143" s="5"/>
      <c r="SOT143" s="5"/>
      <c r="SOU143" s="5"/>
      <c r="SOV143" s="5"/>
      <c r="SOW143" s="5"/>
      <c r="SOX143" s="5"/>
      <c r="SOY143" s="5"/>
      <c r="SOZ143" s="5"/>
      <c r="SPA143" s="5"/>
      <c r="SPB143" s="5"/>
      <c r="SPC143" s="5"/>
      <c r="SPD143" s="5"/>
      <c r="SPE143" s="5"/>
      <c r="SPF143" s="5"/>
      <c r="SPG143" s="5"/>
      <c r="SPH143" s="5"/>
      <c r="SPI143" s="5"/>
      <c r="SPJ143" s="5"/>
      <c r="SPK143" s="5"/>
      <c r="SPL143" s="5"/>
      <c r="SPM143" s="5"/>
      <c r="SPN143" s="5"/>
      <c r="SPO143" s="5"/>
      <c r="SPP143" s="5"/>
      <c r="SPQ143" s="5"/>
      <c r="SPR143" s="5"/>
      <c r="SPS143" s="5"/>
      <c r="SPT143" s="5"/>
      <c r="SPU143" s="5"/>
      <c r="SPV143" s="5"/>
      <c r="SPW143" s="5"/>
      <c r="SPX143" s="5"/>
      <c r="SPY143" s="5"/>
      <c r="SPZ143" s="5"/>
      <c r="SQA143" s="5"/>
      <c r="SQB143" s="5"/>
      <c r="SQC143" s="5"/>
      <c r="SQD143" s="5"/>
      <c r="SQE143" s="5"/>
      <c r="SQF143" s="5"/>
      <c r="SQG143" s="5"/>
      <c r="SQH143" s="5"/>
      <c r="SQI143" s="5"/>
      <c r="SQJ143" s="5"/>
      <c r="SQK143" s="5"/>
      <c r="SQL143" s="5"/>
      <c r="SQM143" s="5"/>
      <c r="SQN143" s="5"/>
      <c r="SQO143" s="5"/>
      <c r="SQP143" s="5"/>
      <c r="SQQ143" s="5"/>
      <c r="SQR143" s="5"/>
      <c r="SQS143" s="5"/>
      <c r="SQT143" s="5"/>
      <c r="SQU143" s="5"/>
      <c r="SQV143" s="5"/>
      <c r="SQW143" s="5"/>
      <c r="SQX143" s="5"/>
      <c r="SQY143" s="5"/>
      <c r="SQZ143" s="5"/>
      <c r="SRA143" s="5"/>
      <c r="SRB143" s="5"/>
      <c r="SRC143" s="5"/>
      <c r="SRD143" s="5"/>
      <c r="SRE143" s="5"/>
      <c r="SRF143" s="5"/>
      <c r="SRG143" s="5"/>
      <c r="SRH143" s="5"/>
      <c r="SRI143" s="5"/>
      <c r="SRJ143" s="5"/>
      <c r="SRK143" s="5"/>
      <c r="SRL143" s="5"/>
      <c r="SRM143" s="5"/>
      <c r="SRN143" s="5"/>
      <c r="SRO143" s="5"/>
      <c r="SRP143" s="5"/>
      <c r="SRQ143" s="5"/>
      <c r="SRR143" s="5"/>
      <c r="SRS143" s="5"/>
      <c r="SRT143" s="5"/>
      <c r="SRU143" s="5"/>
      <c r="SRV143" s="5"/>
      <c r="SRW143" s="5"/>
      <c r="SRX143" s="5"/>
      <c r="SRY143" s="5"/>
      <c r="SRZ143" s="5"/>
      <c r="SSA143" s="5"/>
      <c r="SSB143" s="5"/>
      <c r="SSC143" s="5"/>
      <c r="SSD143" s="5"/>
      <c r="SSE143" s="5"/>
      <c r="SSF143" s="5"/>
      <c r="SSG143" s="5"/>
      <c r="SSH143" s="5"/>
      <c r="SSI143" s="5"/>
      <c r="SSJ143" s="5"/>
      <c r="SSK143" s="5"/>
      <c r="SSL143" s="5"/>
      <c r="SSM143" s="5"/>
      <c r="SSN143" s="5"/>
      <c r="SSO143" s="5"/>
      <c r="SSP143" s="5"/>
      <c r="SSQ143" s="5"/>
      <c r="SSR143" s="5"/>
      <c r="SSS143" s="5"/>
      <c r="SST143" s="5"/>
      <c r="SSU143" s="5"/>
      <c r="SSV143" s="5"/>
      <c r="SSW143" s="5"/>
      <c r="SSX143" s="5"/>
      <c r="SSY143" s="5"/>
      <c r="SSZ143" s="5"/>
      <c r="STA143" s="5"/>
      <c r="STB143" s="5"/>
      <c r="STC143" s="5"/>
      <c r="STD143" s="5"/>
      <c r="STE143" s="5"/>
      <c r="STF143" s="5"/>
      <c r="STG143" s="5"/>
      <c r="STH143" s="5"/>
      <c r="STI143" s="5"/>
      <c r="STJ143" s="5"/>
      <c r="STK143" s="5"/>
      <c r="STL143" s="5"/>
      <c r="STM143" s="5"/>
      <c r="STN143" s="5"/>
      <c r="STO143" s="5"/>
      <c r="STP143" s="5"/>
      <c r="STQ143" s="5"/>
      <c r="STR143" s="5"/>
      <c r="STS143" s="5"/>
      <c r="STT143" s="5"/>
      <c r="STU143" s="5"/>
      <c r="STV143" s="5"/>
      <c r="STW143" s="5"/>
      <c r="STX143" s="5"/>
      <c r="STY143" s="5"/>
      <c r="STZ143" s="5"/>
      <c r="SUA143" s="5"/>
      <c r="SUB143" s="5"/>
      <c r="SUC143" s="5"/>
      <c r="SUD143" s="5"/>
      <c r="SUE143" s="5"/>
      <c r="SUF143" s="5"/>
      <c r="SUG143" s="5"/>
      <c r="SUH143" s="5"/>
      <c r="SUI143" s="5"/>
      <c r="SUJ143" s="5"/>
      <c r="SUK143" s="5"/>
      <c r="SUL143" s="5"/>
      <c r="SUM143" s="5"/>
      <c r="SUN143" s="5"/>
      <c r="SUO143" s="5"/>
      <c r="SUP143" s="5"/>
      <c r="SUQ143" s="5"/>
      <c r="SUR143" s="5"/>
      <c r="SUS143" s="5"/>
      <c r="SUT143" s="5"/>
      <c r="SUU143" s="5"/>
      <c r="SUV143" s="5"/>
      <c r="SUW143" s="5"/>
      <c r="SUX143" s="5"/>
      <c r="SUY143" s="5"/>
      <c r="SUZ143" s="5"/>
      <c r="SVA143" s="5"/>
      <c r="SVB143" s="5"/>
      <c r="SVC143" s="5"/>
      <c r="SVD143" s="5"/>
      <c r="SVE143" s="5"/>
      <c r="SVF143" s="5"/>
      <c r="SVG143" s="5"/>
      <c r="SVH143" s="5"/>
      <c r="SVI143" s="5"/>
      <c r="SVJ143" s="5"/>
      <c r="SVK143" s="5"/>
      <c r="SVL143" s="5"/>
      <c r="SVM143" s="5"/>
      <c r="SVN143" s="5"/>
      <c r="SVO143" s="5"/>
      <c r="SVP143" s="5"/>
      <c r="SVQ143" s="5"/>
      <c r="SVR143" s="5"/>
      <c r="SVS143" s="5"/>
      <c r="SVT143" s="5"/>
      <c r="SVU143" s="5"/>
      <c r="SVV143" s="5"/>
      <c r="SVW143" s="5"/>
      <c r="SVX143" s="5"/>
      <c r="SVY143" s="5"/>
      <c r="SVZ143" s="5"/>
      <c r="SWA143" s="5"/>
      <c r="SWB143" s="5"/>
      <c r="SWC143" s="5"/>
      <c r="SWD143" s="5"/>
      <c r="SWE143" s="5"/>
      <c r="SWF143" s="5"/>
      <c r="SWG143" s="5"/>
      <c r="SWH143" s="5"/>
      <c r="SWI143" s="5"/>
      <c r="SWJ143" s="5"/>
      <c r="SWK143" s="5"/>
      <c r="SWL143" s="5"/>
      <c r="SWM143" s="5"/>
      <c r="SWN143" s="5"/>
      <c r="SWO143" s="5"/>
      <c r="SWP143" s="5"/>
      <c r="SWQ143" s="5"/>
      <c r="SWR143" s="5"/>
      <c r="SWS143" s="5"/>
      <c r="SWT143" s="5"/>
      <c r="SWU143" s="5"/>
      <c r="SWV143" s="5"/>
      <c r="SWW143" s="5"/>
      <c r="SWX143" s="5"/>
      <c r="SWY143" s="5"/>
      <c r="SWZ143" s="5"/>
      <c r="SXA143" s="5"/>
      <c r="SXB143" s="5"/>
      <c r="SXC143" s="5"/>
      <c r="SXD143" s="5"/>
      <c r="SXE143" s="5"/>
      <c r="SXF143" s="5"/>
      <c r="SXG143" s="5"/>
      <c r="SXH143" s="5"/>
      <c r="SXI143" s="5"/>
      <c r="SXJ143" s="5"/>
      <c r="SXK143" s="5"/>
      <c r="SXL143" s="5"/>
      <c r="SXM143" s="5"/>
      <c r="SXN143" s="5"/>
      <c r="SXO143" s="5"/>
      <c r="SXP143" s="5"/>
      <c r="SXQ143" s="5"/>
      <c r="SXR143" s="5"/>
      <c r="SXS143" s="5"/>
      <c r="SXT143" s="5"/>
      <c r="SXU143" s="5"/>
      <c r="SXV143" s="5"/>
      <c r="SXW143" s="5"/>
      <c r="SXX143" s="5"/>
      <c r="SXY143" s="5"/>
      <c r="SXZ143" s="5"/>
      <c r="SYA143" s="5"/>
      <c r="SYB143" s="5"/>
      <c r="SYC143" s="5"/>
      <c r="SYD143" s="5"/>
      <c r="SYE143" s="5"/>
      <c r="SYF143" s="5"/>
      <c r="SYG143" s="5"/>
      <c r="SYH143" s="5"/>
      <c r="SYI143" s="5"/>
      <c r="SYJ143" s="5"/>
      <c r="SYK143" s="5"/>
      <c r="SYL143" s="5"/>
      <c r="SYM143" s="5"/>
      <c r="SYN143" s="5"/>
      <c r="SYO143" s="5"/>
      <c r="SYP143" s="5"/>
      <c r="SYQ143" s="5"/>
      <c r="SYR143" s="5"/>
      <c r="SYS143" s="5"/>
      <c r="SYT143" s="5"/>
      <c r="SYU143" s="5"/>
      <c r="SYV143" s="5"/>
      <c r="SYW143" s="5"/>
      <c r="SYX143" s="5"/>
      <c r="SYY143" s="5"/>
      <c r="SYZ143" s="5"/>
      <c r="SZA143" s="5"/>
      <c r="SZB143" s="5"/>
      <c r="SZC143" s="5"/>
      <c r="SZD143" s="5"/>
      <c r="SZE143" s="5"/>
      <c r="SZF143" s="5"/>
      <c r="SZG143" s="5"/>
      <c r="SZH143" s="5"/>
      <c r="SZI143" s="5"/>
      <c r="SZJ143" s="5"/>
      <c r="SZK143" s="5"/>
      <c r="SZL143" s="5"/>
      <c r="SZM143" s="5"/>
      <c r="SZN143" s="5"/>
      <c r="SZO143" s="5"/>
      <c r="SZP143" s="5"/>
      <c r="SZQ143" s="5"/>
      <c r="SZR143" s="5"/>
      <c r="SZS143" s="5"/>
      <c r="SZT143" s="5"/>
      <c r="SZU143" s="5"/>
      <c r="SZV143" s="5"/>
      <c r="SZW143" s="5"/>
      <c r="SZX143" s="5"/>
      <c r="SZY143" s="5"/>
      <c r="SZZ143" s="5"/>
      <c r="TAA143" s="5"/>
      <c r="TAB143" s="5"/>
      <c r="TAC143" s="5"/>
      <c r="TAD143" s="5"/>
      <c r="TAE143" s="5"/>
      <c r="TAF143" s="5"/>
      <c r="TAG143" s="5"/>
      <c r="TAH143" s="5"/>
      <c r="TAI143" s="5"/>
      <c r="TAJ143" s="5"/>
      <c r="TAK143" s="5"/>
      <c r="TAL143" s="5"/>
      <c r="TAM143" s="5"/>
      <c r="TAN143" s="5"/>
      <c r="TAO143" s="5"/>
      <c r="TAP143" s="5"/>
      <c r="TAQ143" s="5"/>
      <c r="TAR143" s="5"/>
      <c r="TAS143" s="5"/>
      <c r="TAT143" s="5"/>
      <c r="TAU143" s="5"/>
      <c r="TAV143" s="5"/>
      <c r="TAW143" s="5"/>
      <c r="TAX143" s="5"/>
      <c r="TAY143" s="5"/>
      <c r="TAZ143" s="5"/>
      <c r="TBA143" s="5"/>
      <c r="TBB143" s="5"/>
      <c r="TBC143" s="5"/>
      <c r="TBD143" s="5"/>
      <c r="TBE143" s="5"/>
      <c r="TBF143" s="5"/>
      <c r="TBG143" s="5"/>
      <c r="TBH143" s="5"/>
      <c r="TBI143" s="5"/>
      <c r="TBJ143" s="5"/>
      <c r="TBK143" s="5"/>
      <c r="TBL143" s="5"/>
      <c r="TBM143" s="5"/>
      <c r="TBN143" s="5"/>
      <c r="TBO143" s="5"/>
      <c r="TBP143" s="5"/>
      <c r="TBQ143" s="5"/>
      <c r="TBR143" s="5"/>
      <c r="TBS143" s="5"/>
      <c r="TBT143" s="5"/>
      <c r="TBU143" s="5"/>
      <c r="TBV143" s="5"/>
      <c r="TBW143" s="5"/>
      <c r="TBX143" s="5"/>
      <c r="TBY143" s="5"/>
      <c r="TBZ143" s="5"/>
      <c r="TCA143" s="5"/>
      <c r="TCB143" s="5"/>
      <c r="TCC143" s="5"/>
      <c r="TCD143" s="5"/>
      <c r="TCE143" s="5"/>
      <c r="TCF143" s="5"/>
      <c r="TCG143" s="5"/>
      <c r="TCH143" s="5"/>
      <c r="TCI143" s="5"/>
      <c r="TCJ143" s="5"/>
      <c r="TCK143" s="5"/>
      <c r="TCL143" s="5"/>
      <c r="TCM143" s="5"/>
      <c r="TCN143" s="5"/>
      <c r="TCO143" s="5"/>
      <c r="TCP143" s="5"/>
      <c r="TCQ143" s="5"/>
      <c r="TCR143" s="5"/>
      <c r="TCS143" s="5"/>
      <c r="TCT143" s="5"/>
      <c r="TCU143" s="5"/>
      <c r="TCV143" s="5"/>
      <c r="TCW143" s="5"/>
      <c r="TCX143" s="5"/>
      <c r="TCY143" s="5"/>
      <c r="TCZ143" s="5"/>
      <c r="TDA143" s="5"/>
      <c r="TDB143" s="5"/>
      <c r="TDC143" s="5"/>
      <c r="TDD143" s="5"/>
      <c r="TDE143" s="5"/>
      <c r="TDF143" s="5"/>
      <c r="TDG143" s="5"/>
      <c r="TDH143" s="5"/>
      <c r="TDI143" s="5"/>
      <c r="TDJ143" s="5"/>
      <c r="TDK143" s="5"/>
      <c r="TDL143" s="5"/>
      <c r="TDM143" s="5"/>
      <c r="TDN143" s="5"/>
      <c r="TDO143" s="5"/>
      <c r="TDP143" s="5"/>
      <c r="TDQ143" s="5"/>
      <c r="TDR143" s="5"/>
      <c r="TDS143" s="5"/>
      <c r="TDT143" s="5"/>
      <c r="TDU143" s="5"/>
      <c r="TDV143" s="5"/>
      <c r="TDW143" s="5"/>
      <c r="TDX143" s="5"/>
      <c r="TDY143" s="5"/>
      <c r="TDZ143" s="5"/>
      <c r="TEA143" s="5"/>
      <c r="TEB143" s="5"/>
      <c r="TEC143" s="5"/>
      <c r="TED143" s="5"/>
      <c r="TEE143" s="5"/>
      <c r="TEF143" s="5"/>
      <c r="TEG143" s="5"/>
      <c r="TEH143" s="5"/>
      <c r="TEI143" s="5"/>
      <c r="TEJ143" s="5"/>
      <c r="TEK143" s="5"/>
      <c r="TEL143" s="5"/>
      <c r="TEM143" s="5"/>
      <c r="TEN143" s="5"/>
      <c r="TEO143" s="5"/>
      <c r="TEP143" s="5"/>
      <c r="TEQ143" s="5"/>
      <c r="TER143" s="5"/>
      <c r="TES143" s="5"/>
      <c r="TET143" s="5"/>
      <c r="TEU143" s="5"/>
      <c r="TEV143" s="5"/>
      <c r="TEW143" s="5"/>
      <c r="TEX143" s="5"/>
      <c r="TEY143" s="5"/>
      <c r="TEZ143" s="5"/>
      <c r="TFA143" s="5"/>
      <c r="TFB143" s="5"/>
      <c r="TFC143" s="5"/>
      <c r="TFD143" s="5"/>
      <c r="TFE143" s="5"/>
      <c r="TFF143" s="5"/>
      <c r="TFG143" s="5"/>
      <c r="TFH143" s="5"/>
      <c r="TFI143" s="5"/>
      <c r="TFJ143" s="5"/>
      <c r="TFK143" s="5"/>
      <c r="TFL143" s="5"/>
      <c r="TFM143" s="5"/>
      <c r="TFN143" s="5"/>
      <c r="TFO143" s="5"/>
      <c r="TFP143" s="5"/>
      <c r="TFQ143" s="5"/>
      <c r="TFR143" s="5"/>
      <c r="TFS143" s="5"/>
      <c r="TFT143" s="5"/>
      <c r="TFU143" s="5"/>
      <c r="TFV143" s="5"/>
      <c r="TFW143" s="5"/>
      <c r="TFX143" s="5"/>
      <c r="TFY143" s="5"/>
      <c r="TFZ143" s="5"/>
      <c r="TGA143" s="5"/>
      <c r="TGB143" s="5"/>
      <c r="TGC143" s="5"/>
      <c r="TGD143" s="5"/>
      <c r="TGE143" s="5"/>
      <c r="TGF143" s="5"/>
      <c r="TGG143" s="5"/>
      <c r="TGH143" s="5"/>
      <c r="TGI143" s="5"/>
      <c r="TGJ143" s="5"/>
      <c r="TGK143" s="5"/>
      <c r="TGL143" s="5"/>
      <c r="TGM143" s="5"/>
      <c r="TGN143" s="5"/>
      <c r="TGO143" s="5"/>
      <c r="TGP143" s="5"/>
      <c r="TGQ143" s="5"/>
      <c r="TGR143" s="5"/>
      <c r="TGS143" s="5"/>
      <c r="TGT143" s="5"/>
      <c r="TGU143" s="5"/>
      <c r="TGV143" s="5"/>
      <c r="TGW143" s="5"/>
      <c r="TGX143" s="5"/>
      <c r="TGY143" s="5"/>
      <c r="TGZ143" s="5"/>
      <c r="THA143" s="5"/>
      <c r="THB143" s="5"/>
      <c r="THC143" s="5"/>
      <c r="THD143" s="5"/>
      <c r="THE143" s="5"/>
      <c r="THF143" s="5"/>
      <c r="THG143" s="5"/>
      <c r="THH143" s="5"/>
      <c r="THI143" s="5"/>
      <c r="THJ143" s="5"/>
      <c r="THK143" s="5"/>
      <c r="THL143" s="5"/>
      <c r="THM143" s="5"/>
      <c r="THN143" s="5"/>
      <c r="THO143" s="5"/>
      <c r="THP143" s="5"/>
      <c r="THQ143" s="5"/>
      <c r="THR143" s="5"/>
      <c r="THS143" s="5"/>
      <c r="THT143" s="5"/>
      <c r="THU143" s="5"/>
      <c r="THV143" s="5"/>
      <c r="THW143" s="5"/>
      <c r="THX143" s="5"/>
      <c r="THY143" s="5"/>
      <c r="THZ143" s="5"/>
      <c r="TIA143" s="5"/>
      <c r="TIB143" s="5"/>
      <c r="TIC143" s="5"/>
      <c r="TID143" s="5"/>
      <c r="TIE143" s="5"/>
      <c r="TIF143" s="5"/>
      <c r="TIG143" s="5"/>
      <c r="TIH143" s="5"/>
      <c r="TII143" s="5"/>
      <c r="TIJ143" s="5"/>
      <c r="TIK143" s="5"/>
      <c r="TIL143" s="5"/>
      <c r="TIM143" s="5"/>
      <c r="TIN143" s="5"/>
      <c r="TIO143" s="5"/>
      <c r="TIP143" s="5"/>
      <c r="TIQ143" s="5"/>
      <c r="TIR143" s="5"/>
      <c r="TIS143" s="5"/>
      <c r="TIT143" s="5"/>
      <c r="TIU143" s="5"/>
      <c r="TIV143" s="5"/>
      <c r="TIW143" s="5"/>
      <c r="TIX143" s="5"/>
      <c r="TIY143" s="5"/>
      <c r="TIZ143" s="5"/>
      <c r="TJA143" s="5"/>
      <c r="TJB143" s="5"/>
      <c r="TJC143" s="5"/>
      <c r="TJD143" s="5"/>
      <c r="TJE143" s="5"/>
      <c r="TJF143" s="5"/>
      <c r="TJG143" s="5"/>
      <c r="TJH143" s="5"/>
      <c r="TJI143" s="5"/>
      <c r="TJJ143" s="5"/>
      <c r="TJK143" s="5"/>
      <c r="TJL143" s="5"/>
      <c r="TJM143" s="5"/>
      <c r="TJN143" s="5"/>
      <c r="TJO143" s="5"/>
      <c r="TJP143" s="5"/>
      <c r="TJQ143" s="5"/>
      <c r="TJR143" s="5"/>
      <c r="TJS143" s="5"/>
      <c r="TJT143" s="5"/>
      <c r="TJU143" s="5"/>
      <c r="TJV143" s="5"/>
      <c r="TJW143" s="5"/>
      <c r="TJX143" s="5"/>
      <c r="TJY143" s="5"/>
      <c r="TJZ143" s="5"/>
      <c r="TKA143" s="5"/>
      <c r="TKB143" s="5"/>
      <c r="TKC143" s="5"/>
      <c r="TKD143" s="5"/>
      <c r="TKE143" s="5"/>
      <c r="TKF143" s="5"/>
      <c r="TKG143" s="5"/>
      <c r="TKH143" s="5"/>
      <c r="TKI143" s="5"/>
      <c r="TKJ143" s="5"/>
      <c r="TKK143" s="5"/>
      <c r="TKL143" s="5"/>
      <c r="TKM143" s="5"/>
      <c r="TKN143" s="5"/>
      <c r="TKO143" s="5"/>
      <c r="TKP143" s="5"/>
      <c r="TKQ143" s="5"/>
      <c r="TKR143" s="5"/>
      <c r="TKS143" s="5"/>
      <c r="TKT143" s="5"/>
      <c r="TKU143" s="5"/>
      <c r="TKV143" s="5"/>
      <c r="TKW143" s="5"/>
      <c r="TKX143" s="5"/>
      <c r="TKY143" s="5"/>
      <c r="TKZ143" s="5"/>
      <c r="TLA143" s="5"/>
      <c r="TLB143" s="5"/>
      <c r="TLC143" s="5"/>
      <c r="TLD143" s="5"/>
      <c r="TLE143" s="5"/>
      <c r="TLF143" s="5"/>
      <c r="TLG143" s="5"/>
      <c r="TLH143" s="5"/>
      <c r="TLI143" s="5"/>
      <c r="TLJ143" s="5"/>
      <c r="TLK143" s="5"/>
      <c r="TLL143" s="5"/>
      <c r="TLM143" s="5"/>
      <c r="TLN143" s="5"/>
      <c r="TLO143" s="5"/>
      <c r="TLP143" s="5"/>
      <c r="TLQ143" s="5"/>
      <c r="TLR143" s="5"/>
      <c r="TLS143" s="5"/>
      <c r="TLT143" s="5"/>
      <c r="TLU143" s="5"/>
      <c r="TLV143" s="5"/>
      <c r="TLW143" s="5"/>
      <c r="TLX143" s="5"/>
      <c r="TLY143" s="5"/>
      <c r="TLZ143" s="5"/>
      <c r="TMA143" s="5"/>
      <c r="TMB143" s="5"/>
      <c r="TMC143" s="5"/>
      <c r="TMD143" s="5"/>
      <c r="TME143" s="5"/>
      <c r="TMF143" s="5"/>
      <c r="TMG143" s="5"/>
      <c r="TMH143" s="5"/>
      <c r="TMI143" s="5"/>
      <c r="TMJ143" s="5"/>
      <c r="TMK143" s="5"/>
      <c r="TML143" s="5"/>
      <c r="TMM143" s="5"/>
      <c r="TMN143" s="5"/>
      <c r="TMO143" s="5"/>
      <c r="TMP143" s="5"/>
      <c r="TMQ143" s="5"/>
      <c r="TMR143" s="5"/>
      <c r="TMS143" s="5"/>
      <c r="TMT143" s="5"/>
      <c r="TMU143" s="5"/>
      <c r="TMV143" s="5"/>
      <c r="TMW143" s="5"/>
      <c r="TMX143" s="5"/>
      <c r="TMY143" s="5"/>
      <c r="TMZ143" s="5"/>
      <c r="TNA143" s="5"/>
      <c r="TNB143" s="5"/>
      <c r="TNC143" s="5"/>
      <c r="TND143" s="5"/>
      <c r="TNE143" s="5"/>
      <c r="TNF143" s="5"/>
      <c r="TNG143" s="5"/>
      <c r="TNH143" s="5"/>
      <c r="TNI143" s="5"/>
      <c r="TNJ143" s="5"/>
      <c r="TNK143" s="5"/>
      <c r="TNL143" s="5"/>
      <c r="TNM143" s="5"/>
      <c r="TNN143" s="5"/>
      <c r="TNO143" s="5"/>
      <c r="TNP143" s="5"/>
      <c r="TNQ143" s="5"/>
      <c r="TNR143" s="5"/>
      <c r="TNS143" s="5"/>
      <c r="TNT143" s="5"/>
      <c r="TNU143" s="5"/>
      <c r="TNV143" s="5"/>
      <c r="TNW143" s="5"/>
      <c r="TNX143" s="5"/>
      <c r="TNY143" s="5"/>
      <c r="TNZ143" s="5"/>
      <c r="TOA143" s="5"/>
      <c r="TOB143" s="5"/>
      <c r="TOC143" s="5"/>
      <c r="TOD143" s="5"/>
      <c r="TOE143" s="5"/>
      <c r="TOF143" s="5"/>
      <c r="TOG143" s="5"/>
      <c r="TOH143" s="5"/>
      <c r="TOI143" s="5"/>
      <c r="TOJ143" s="5"/>
      <c r="TOK143" s="5"/>
      <c r="TOL143" s="5"/>
      <c r="TOM143" s="5"/>
      <c r="TON143" s="5"/>
      <c r="TOO143" s="5"/>
      <c r="TOP143" s="5"/>
      <c r="TOQ143" s="5"/>
      <c r="TOR143" s="5"/>
      <c r="TOS143" s="5"/>
      <c r="TOT143" s="5"/>
      <c r="TOU143" s="5"/>
      <c r="TOV143" s="5"/>
      <c r="TOW143" s="5"/>
      <c r="TOX143" s="5"/>
      <c r="TOY143" s="5"/>
      <c r="TOZ143" s="5"/>
      <c r="TPA143" s="5"/>
      <c r="TPB143" s="5"/>
      <c r="TPC143" s="5"/>
      <c r="TPD143" s="5"/>
      <c r="TPE143" s="5"/>
      <c r="TPF143" s="5"/>
      <c r="TPG143" s="5"/>
      <c r="TPH143" s="5"/>
      <c r="TPI143" s="5"/>
      <c r="TPJ143" s="5"/>
      <c r="TPK143" s="5"/>
      <c r="TPL143" s="5"/>
      <c r="TPM143" s="5"/>
      <c r="TPN143" s="5"/>
      <c r="TPO143" s="5"/>
      <c r="TPP143" s="5"/>
      <c r="TPQ143" s="5"/>
      <c r="TPR143" s="5"/>
      <c r="TPS143" s="5"/>
      <c r="TPT143" s="5"/>
      <c r="TPU143" s="5"/>
      <c r="TPV143" s="5"/>
      <c r="TPW143" s="5"/>
      <c r="TPX143" s="5"/>
      <c r="TPY143" s="5"/>
      <c r="TPZ143" s="5"/>
      <c r="TQA143" s="5"/>
      <c r="TQB143" s="5"/>
      <c r="TQC143" s="5"/>
      <c r="TQD143" s="5"/>
      <c r="TQE143" s="5"/>
      <c r="TQF143" s="5"/>
      <c r="TQG143" s="5"/>
      <c r="TQH143" s="5"/>
      <c r="TQI143" s="5"/>
      <c r="TQJ143" s="5"/>
      <c r="TQK143" s="5"/>
      <c r="TQL143" s="5"/>
      <c r="TQM143" s="5"/>
      <c r="TQN143" s="5"/>
      <c r="TQO143" s="5"/>
      <c r="TQP143" s="5"/>
      <c r="TQQ143" s="5"/>
      <c r="TQR143" s="5"/>
      <c r="TQS143" s="5"/>
      <c r="TQT143" s="5"/>
      <c r="TQU143" s="5"/>
      <c r="TQV143" s="5"/>
      <c r="TQW143" s="5"/>
      <c r="TQX143" s="5"/>
      <c r="TQY143" s="5"/>
      <c r="TQZ143" s="5"/>
      <c r="TRA143" s="5"/>
      <c r="TRB143" s="5"/>
      <c r="TRC143" s="5"/>
      <c r="TRD143" s="5"/>
      <c r="TRE143" s="5"/>
      <c r="TRF143" s="5"/>
      <c r="TRG143" s="5"/>
      <c r="TRH143" s="5"/>
      <c r="TRI143" s="5"/>
      <c r="TRJ143" s="5"/>
      <c r="TRK143" s="5"/>
      <c r="TRL143" s="5"/>
      <c r="TRM143" s="5"/>
      <c r="TRN143" s="5"/>
      <c r="TRO143" s="5"/>
      <c r="TRP143" s="5"/>
      <c r="TRQ143" s="5"/>
      <c r="TRR143" s="5"/>
      <c r="TRS143" s="5"/>
      <c r="TRT143" s="5"/>
      <c r="TRU143" s="5"/>
      <c r="TRV143" s="5"/>
      <c r="TRW143" s="5"/>
      <c r="TRX143" s="5"/>
      <c r="TRY143" s="5"/>
      <c r="TRZ143" s="5"/>
      <c r="TSA143" s="5"/>
      <c r="TSB143" s="5"/>
      <c r="TSC143" s="5"/>
      <c r="TSD143" s="5"/>
      <c r="TSE143" s="5"/>
      <c r="TSF143" s="5"/>
      <c r="TSG143" s="5"/>
      <c r="TSH143" s="5"/>
      <c r="TSI143" s="5"/>
      <c r="TSJ143" s="5"/>
      <c r="TSK143" s="5"/>
      <c r="TSL143" s="5"/>
      <c r="TSM143" s="5"/>
      <c r="TSN143" s="5"/>
      <c r="TSO143" s="5"/>
      <c r="TSP143" s="5"/>
      <c r="TSQ143" s="5"/>
      <c r="TSR143" s="5"/>
      <c r="TSS143" s="5"/>
      <c r="TST143" s="5"/>
      <c r="TSU143" s="5"/>
      <c r="TSV143" s="5"/>
      <c r="TSW143" s="5"/>
      <c r="TSX143" s="5"/>
      <c r="TSY143" s="5"/>
      <c r="TSZ143" s="5"/>
      <c r="TTA143" s="5"/>
      <c r="TTB143" s="5"/>
      <c r="TTC143" s="5"/>
      <c r="TTD143" s="5"/>
      <c r="TTE143" s="5"/>
      <c r="TTF143" s="5"/>
      <c r="TTG143" s="5"/>
      <c r="TTH143" s="5"/>
      <c r="TTI143" s="5"/>
      <c r="TTJ143" s="5"/>
      <c r="TTK143" s="5"/>
      <c r="TTL143" s="5"/>
      <c r="TTM143" s="5"/>
      <c r="TTN143" s="5"/>
      <c r="TTO143" s="5"/>
      <c r="TTP143" s="5"/>
      <c r="TTQ143" s="5"/>
      <c r="TTR143" s="5"/>
      <c r="TTS143" s="5"/>
      <c r="TTT143" s="5"/>
      <c r="TTU143" s="5"/>
      <c r="TTV143" s="5"/>
      <c r="TTW143" s="5"/>
      <c r="TTX143" s="5"/>
      <c r="TTY143" s="5"/>
      <c r="TTZ143" s="5"/>
      <c r="TUA143" s="5"/>
      <c r="TUB143" s="5"/>
      <c r="TUC143" s="5"/>
      <c r="TUD143" s="5"/>
      <c r="TUE143" s="5"/>
      <c r="TUF143" s="5"/>
      <c r="TUG143" s="5"/>
      <c r="TUH143" s="5"/>
      <c r="TUI143" s="5"/>
      <c r="TUJ143" s="5"/>
      <c r="TUK143" s="5"/>
      <c r="TUL143" s="5"/>
      <c r="TUM143" s="5"/>
      <c r="TUN143" s="5"/>
      <c r="TUO143" s="5"/>
      <c r="TUP143" s="5"/>
      <c r="TUQ143" s="5"/>
      <c r="TUR143" s="5"/>
      <c r="TUS143" s="5"/>
      <c r="TUT143" s="5"/>
      <c r="TUU143" s="5"/>
      <c r="TUV143" s="5"/>
      <c r="TUW143" s="5"/>
      <c r="TUX143" s="5"/>
      <c r="TUY143" s="5"/>
      <c r="TUZ143" s="5"/>
      <c r="TVA143" s="5"/>
      <c r="TVB143" s="5"/>
      <c r="TVC143" s="5"/>
      <c r="TVD143" s="5"/>
      <c r="TVE143" s="5"/>
      <c r="TVF143" s="5"/>
      <c r="TVG143" s="5"/>
      <c r="TVH143" s="5"/>
      <c r="TVI143" s="5"/>
      <c r="TVJ143" s="5"/>
      <c r="TVK143" s="5"/>
      <c r="TVL143" s="5"/>
      <c r="TVM143" s="5"/>
      <c r="TVN143" s="5"/>
      <c r="TVO143" s="5"/>
      <c r="TVP143" s="5"/>
      <c r="TVQ143" s="5"/>
      <c r="TVR143" s="5"/>
      <c r="TVS143" s="5"/>
      <c r="TVT143" s="5"/>
      <c r="TVU143" s="5"/>
      <c r="TVV143" s="5"/>
      <c r="TVW143" s="5"/>
      <c r="TVX143" s="5"/>
      <c r="TVY143" s="5"/>
      <c r="TVZ143" s="5"/>
      <c r="TWA143" s="5"/>
      <c r="TWB143" s="5"/>
      <c r="TWC143" s="5"/>
      <c r="TWD143" s="5"/>
      <c r="TWE143" s="5"/>
      <c r="TWF143" s="5"/>
      <c r="TWG143" s="5"/>
      <c r="TWH143" s="5"/>
      <c r="TWI143" s="5"/>
      <c r="TWJ143" s="5"/>
      <c r="TWK143" s="5"/>
      <c r="TWL143" s="5"/>
      <c r="TWM143" s="5"/>
      <c r="TWN143" s="5"/>
      <c r="TWO143" s="5"/>
      <c r="TWP143" s="5"/>
      <c r="TWQ143" s="5"/>
      <c r="TWR143" s="5"/>
      <c r="TWS143" s="5"/>
      <c r="TWT143" s="5"/>
      <c r="TWU143" s="5"/>
      <c r="TWV143" s="5"/>
      <c r="TWW143" s="5"/>
      <c r="TWX143" s="5"/>
      <c r="TWY143" s="5"/>
      <c r="TWZ143" s="5"/>
      <c r="TXA143" s="5"/>
      <c r="TXB143" s="5"/>
      <c r="TXC143" s="5"/>
      <c r="TXD143" s="5"/>
      <c r="TXE143" s="5"/>
      <c r="TXF143" s="5"/>
      <c r="TXG143" s="5"/>
      <c r="TXH143" s="5"/>
      <c r="TXI143" s="5"/>
      <c r="TXJ143" s="5"/>
      <c r="TXK143" s="5"/>
      <c r="TXL143" s="5"/>
      <c r="TXM143" s="5"/>
      <c r="TXN143" s="5"/>
      <c r="TXO143" s="5"/>
      <c r="TXP143" s="5"/>
      <c r="TXQ143" s="5"/>
      <c r="TXR143" s="5"/>
      <c r="TXS143" s="5"/>
      <c r="TXT143" s="5"/>
      <c r="TXU143" s="5"/>
      <c r="TXV143" s="5"/>
      <c r="TXW143" s="5"/>
      <c r="TXX143" s="5"/>
      <c r="TXY143" s="5"/>
      <c r="TXZ143" s="5"/>
      <c r="TYA143" s="5"/>
      <c r="TYB143" s="5"/>
      <c r="TYC143" s="5"/>
      <c r="TYD143" s="5"/>
      <c r="TYE143" s="5"/>
      <c r="TYF143" s="5"/>
      <c r="TYG143" s="5"/>
      <c r="TYH143" s="5"/>
      <c r="TYI143" s="5"/>
      <c r="TYJ143" s="5"/>
      <c r="TYK143" s="5"/>
      <c r="TYL143" s="5"/>
      <c r="TYM143" s="5"/>
      <c r="TYN143" s="5"/>
      <c r="TYO143" s="5"/>
      <c r="TYP143" s="5"/>
      <c r="TYQ143" s="5"/>
      <c r="TYR143" s="5"/>
      <c r="TYS143" s="5"/>
      <c r="TYT143" s="5"/>
      <c r="TYU143" s="5"/>
      <c r="TYV143" s="5"/>
      <c r="TYW143" s="5"/>
      <c r="TYX143" s="5"/>
      <c r="TYY143" s="5"/>
      <c r="TYZ143" s="5"/>
      <c r="TZA143" s="5"/>
      <c r="TZB143" s="5"/>
      <c r="TZC143" s="5"/>
      <c r="TZD143" s="5"/>
      <c r="TZE143" s="5"/>
      <c r="TZF143" s="5"/>
      <c r="TZG143" s="5"/>
      <c r="TZH143" s="5"/>
      <c r="TZI143" s="5"/>
      <c r="TZJ143" s="5"/>
      <c r="TZK143" s="5"/>
      <c r="TZL143" s="5"/>
      <c r="TZM143" s="5"/>
      <c r="TZN143" s="5"/>
      <c r="TZO143" s="5"/>
      <c r="TZP143" s="5"/>
      <c r="TZQ143" s="5"/>
      <c r="TZR143" s="5"/>
      <c r="TZS143" s="5"/>
      <c r="TZT143" s="5"/>
      <c r="TZU143" s="5"/>
      <c r="TZV143" s="5"/>
      <c r="TZW143" s="5"/>
      <c r="TZX143" s="5"/>
      <c r="TZY143" s="5"/>
      <c r="TZZ143" s="5"/>
      <c r="UAA143" s="5"/>
      <c r="UAB143" s="5"/>
      <c r="UAC143" s="5"/>
      <c r="UAD143" s="5"/>
      <c r="UAE143" s="5"/>
      <c r="UAF143" s="5"/>
      <c r="UAG143" s="5"/>
      <c r="UAH143" s="5"/>
      <c r="UAI143" s="5"/>
      <c r="UAJ143" s="5"/>
      <c r="UAK143" s="5"/>
      <c r="UAL143" s="5"/>
      <c r="UAM143" s="5"/>
      <c r="UAN143" s="5"/>
      <c r="UAO143" s="5"/>
      <c r="UAP143" s="5"/>
      <c r="UAQ143" s="5"/>
      <c r="UAR143" s="5"/>
      <c r="UAS143" s="5"/>
      <c r="UAT143" s="5"/>
      <c r="UAU143" s="5"/>
      <c r="UAV143" s="5"/>
      <c r="UAW143" s="5"/>
      <c r="UAX143" s="5"/>
      <c r="UAY143" s="5"/>
      <c r="UAZ143" s="5"/>
      <c r="UBA143" s="5"/>
      <c r="UBB143" s="5"/>
      <c r="UBC143" s="5"/>
      <c r="UBD143" s="5"/>
      <c r="UBE143" s="5"/>
      <c r="UBF143" s="5"/>
      <c r="UBG143" s="5"/>
      <c r="UBH143" s="5"/>
      <c r="UBI143" s="5"/>
      <c r="UBJ143" s="5"/>
      <c r="UBK143" s="5"/>
      <c r="UBL143" s="5"/>
      <c r="UBM143" s="5"/>
      <c r="UBN143" s="5"/>
      <c r="UBO143" s="5"/>
      <c r="UBP143" s="5"/>
      <c r="UBQ143" s="5"/>
      <c r="UBR143" s="5"/>
      <c r="UBS143" s="5"/>
      <c r="UBT143" s="5"/>
      <c r="UBU143" s="5"/>
      <c r="UBV143" s="5"/>
      <c r="UBW143" s="5"/>
      <c r="UBX143" s="5"/>
      <c r="UBY143" s="5"/>
      <c r="UBZ143" s="5"/>
      <c r="UCA143" s="5"/>
      <c r="UCB143" s="5"/>
      <c r="UCC143" s="5"/>
      <c r="UCD143" s="5"/>
      <c r="UCE143" s="5"/>
      <c r="UCF143" s="5"/>
      <c r="UCG143" s="5"/>
      <c r="UCH143" s="5"/>
      <c r="UCI143" s="5"/>
      <c r="UCJ143" s="5"/>
      <c r="UCK143" s="5"/>
      <c r="UCL143" s="5"/>
      <c r="UCM143" s="5"/>
      <c r="UCN143" s="5"/>
      <c r="UCO143" s="5"/>
      <c r="UCP143" s="5"/>
      <c r="UCQ143" s="5"/>
      <c r="UCR143" s="5"/>
      <c r="UCS143" s="5"/>
      <c r="UCT143" s="5"/>
      <c r="UCU143" s="5"/>
      <c r="UCV143" s="5"/>
      <c r="UCW143" s="5"/>
      <c r="UCX143" s="5"/>
      <c r="UCY143" s="5"/>
      <c r="UCZ143" s="5"/>
      <c r="UDA143" s="5"/>
      <c r="UDB143" s="5"/>
      <c r="UDC143" s="5"/>
      <c r="UDD143" s="5"/>
      <c r="UDE143" s="5"/>
      <c r="UDF143" s="5"/>
      <c r="UDG143" s="5"/>
      <c r="UDH143" s="5"/>
      <c r="UDI143" s="5"/>
      <c r="UDJ143" s="5"/>
      <c r="UDK143" s="5"/>
      <c r="UDL143" s="5"/>
      <c r="UDM143" s="5"/>
      <c r="UDN143" s="5"/>
      <c r="UDO143" s="5"/>
      <c r="UDP143" s="5"/>
      <c r="UDQ143" s="5"/>
      <c r="UDR143" s="5"/>
      <c r="UDS143" s="5"/>
      <c r="UDT143" s="5"/>
      <c r="UDU143" s="5"/>
      <c r="UDV143" s="5"/>
      <c r="UDW143" s="5"/>
      <c r="UDX143" s="5"/>
      <c r="UDY143" s="5"/>
      <c r="UDZ143" s="5"/>
      <c r="UEA143" s="5"/>
      <c r="UEB143" s="5"/>
      <c r="UEC143" s="5"/>
      <c r="UED143" s="5"/>
      <c r="UEE143" s="5"/>
      <c r="UEF143" s="5"/>
      <c r="UEG143" s="5"/>
      <c r="UEH143" s="5"/>
      <c r="UEI143" s="5"/>
      <c r="UEJ143" s="5"/>
      <c r="UEK143" s="5"/>
      <c r="UEL143" s="5"/>
      <c r="UEM143" s="5"/>
      <c r="UEN143" s="5"/>
      <c r="UEO143" s="5"/>
      <c r="UEP143" s="5"/>
      <c r="UEQ143" s="5"/>
      <c r="UER143" s="5"/>
      <c r="UES143" s="5"/>
      <c r="UET143" s="5"/>
      <c r="UEU143" s="5"/>
      <c r="UEV143" s="5"/>
      <c r="UEW143" s="5"/>
      <c r="UEX143" s="5"/>
      <c r="UEY143" s="5"/>
      <c r="UEZ143" s="5"/>
      <c r="UFA143" s="5"/>
      <c r="UFB143" s="5"/>
      <c r="UFC143" s="5"/>
      <c r="UFD143" s="5"/>
      <c r="UFE143" s="5"/>
      <c r="UFF143" s="5"/>
      <c r="UFG143" s="5"/>
      <c r="UFH143" s="5"/>
      <c r="UFI143" s="5"/>
      <c r="UFJ143" s="5"/>
      <c r="UFK143" s="5"/>
      <c r="UFL143" s="5"/>
      <c r="UFM143" s="5"/>
      <c r="UFN143" s="5"/>
      <c r="UFO143" s="5"/>
      <c r="UFP143" s="5"/>
      <c r="UFQ143" s="5"/>
      <c r="UFR143" s="5"/>
      <c r="UFS143" s="5"/>
      <c r="UFT143" s="5"/>
      <c r="UFU143" s="5"/>
      <c r="UFV143" s="5"/>
      <c r="UFW143" s="5"/>
      <c r="UFX143" s="5"/>
      <c r="UFY143" s="5"/>
      <c r="UFZ143" s="5"/>
      <c r="UGA143" s="5"/>
      <c r="UGB143" s="5"/>
      <c r="UGC143" s="5"/>
      <c r="UGD143" s="5"/>
      <c r="UGE143" s="5"/>
      <c r="UGF143" s="5"/>
      <c r="UGG143" s="5"/>
      <c r="UGH143" s="5"/>
      <c r="UGI143" s="5"/>
      <c r="UGJ143" s="5"/>
      <c r="UGK143" s="5"/>
      <c r="UGL143" s="5"/>
      <c r="UGM143" s="5"/>
      <c r="UGN143" s="5"/>
      <c r="UGO143" s="5"/>
      <c r="UGP143" s="5"/>
      <c r="UGQ143" s="5"/>
      <c r="UGR143" s="5"/>
      <c r="UGS143" s="5"/>
      <c r="UGT143" s="5"/>
      <c r="UGU143" s="5"/>
      <c r="UGV143" s="5"/>
      <c r="UGW143" s="5"/>
      <c r="UGX143" s="5"/>
      <c r="UGY143" s="5"/>
      <c r="UGZ143" s="5"/>
      <c r="UHA143" s="5"/>
      <c r="UHB143" s="5"/>
      <c r="UHC143" s="5"/>
      <c r="UHD143" s="5"/>
      <c r="UHE143" s="5"/>
      <c r="UHF143" s="5"/>
      <c r="UHG143" s="5"/>
      <c r="UHH143" s="5"/>
      <c r="UHI143" s="5"/>
      <c r="UHJ143" s="5"/>
      <c r="UHK143" s="5"/>
      <c r="UHL143" s="5"/>
      <c r="UHM143" s="5"/>
      <c r="UHN143" s="5"/>
      <c r="UHO143" s="5"/>
      <c r="UHP143" s="5"/>
      <c r="UHQ143" s="5"/>
      <c r="UHR143" s="5"/>
      <c r="UHS143" s="5"/>
      <c r="UHT143" s="5"/>
      <c r="UHU143" s="5"/>
      <c r="UHV143" s="5"/>
      <c r="UHW143" s="5"/>
      <c r="UHX143" s="5"/>
      <c r="UHY143" s="5"/>
      <c r="UHZ143" s="5"/>
      <c r="UIA143" s="5"/>
      <c r="UIB143" s="5"/>
      <c r="UIC143" s="5"/>
      <c r="UID143" s="5"/>
      <c r="UIE143" s="5"/>
      <c r="UIF143" s="5"/>
      <c r="UIG143" s="5"/>
      <c r="UIH143" s="5"/>
      <c r="UII143" s="5"/>
      <c r="UIJ143" s="5"/>
      <c r="UIK143" s="5"/>
      <c r="UIL143" s="5"/>
      <c r="UIM143" s="5"/>
      <c r="UIN143" s="5"/>
      <c r="UIO143" s="5"/>
      <c r="UIP143" s="5"/>
      <c r="UIQ143" s="5"/>
      <c r="UIR143" s="5"/>
      <c r="UIS143" s="5"/>
      <c r="UIT143" s="5"/>
      <c r="UIU143" s="5"/>
      <c r="UIV143" s="5"/>
      <c r="UIW143" s="5"/>
      <c r="UIX143" s="5"/>
      <c r="UIY143" s="5"/>
      <c r="UIZ143" s="5"/>
      <c r="UJA143" s="5"/>
      <c r="UJB143" s="5"/>
      <c r="UJC143" s="5"/>
      <c r="UJD143" s="5"/>
      <c r="UJE143" s="5"/>
      <c r="UJF143" s="5"/>
      <c r="UJG143" s="5"/>
      <c r="UJH143" s="5"/>
      <c r="UJI143" s="5"/>
      <c r="UJJ143" s="5"/>
      <c r="UJK143" s="5"/>
      <c r="UJL143" s="5"/>
      <c r="UJM143" s="5"/>
      <c r="UJN143" s="5"/>
      <c r="UJO143" s="5"/>
      <c r="UJP143" s="5"/>
      <c r="UJQ143" s="5"/>
      <c r="UJR143" s="5"/>
      <c r="UJS143" s="5"/>
      <c r="UJT143" s="5"/>
      <c r="UJU143" s="5"/>
      <c r="UJV143" s="5"/>
      <c r="UJW143" s="5"/>
      <c r="UJX143" s="5"/>
      <c r="UJY143" s="5"/>
      <c r="UJZ143" s="5"/>
      <c r="UKA143" s="5"/>
      <c r="UKB143" s="5"/>
      <c r="UKC143" s="5"/>
      <c r="UKD143" s="5"/>
      <c r="UKE143" s="5"/>
      <c r="UKF143" s="5"/>
      <c r="UKG143" s="5"/>
      <c r="UKH143" s="5"/>
      <c r="UKI143" s="5"/>
      <c r="UKJ143" s="5"/>
      <c r="UKK143" s="5"/>
      <c r="UKL143" s="5"/>
      <c r="UKM143" s="5"/>
      <c r="UKN143" s="5"/>
      <c r="UKO143" s="5"/>
      <c r="UKP143" s="5"/>
      <c r="UKQ143" s="5"/>
      <c r="UKR143" s="5"/>
      <c r="UKS143" s="5"/>
      <c r="UKT143" s="5"/>
      <c r="UKU143" s="5"/>
      <c r="UKV143" s="5"/>
      <c r="UKW143" s="5"/>
      <c r="UKX143" s="5"/>
      <c r="UKY143" s="5"/>
      <c r="UKZ143" s="5"/>
      <c r="ULA143" s="5"/>
      <c r="ULB143" s="5"/>
      <c r="ULC143" s="5"/>
      <c r="ULD143" s="5"/>
      <c r="ULE143" s="5"/>
      <c r="ULF143" s="5"/>
      <c r="ULG143" s="5"/>
      <c r="ULH143" s="5"/>
      <c r="ULI143" s="5"/>
      <c r="ULJ143" s="5"/>
      <c r="ULK143" s="5"/>
      <c r="ULL143" s="5"/>
      <c r="ULM143" s="5"/>
      <c r="ULN143" s="5"/>
      <c r="ULO143" s="5"/>
      <c r="ULP143" s="5"/>
      <c r="ULQ143" s="5"/>
      <c r="ULR143" s="5"/>
      <c r="ULS143" s="5"/>
      <c r="ULT143" s="5"/>
      <c r="ULU143" s="5"/>
      <c r="ULV143" s="5"/>
      <c r="ULW143" s="5"/>
      <c r="ULX143" s="5"/>
      <c r="ULY143" s="5"/>
      <c r="ULZ143" s="5"/>
      <c r="UMA143" s="5"/>
      <c r="UMB143" s="5"/>
      <c r="UMC143" s="5"/>
      <c r="UMD143" s="5"/>
      <c r="UME143" s="5"/>
      <c r="UMF143" s="5"/>
      <c r="UMG143" s="5"/>
      <c r="UMH143" s="5"/>
      <c r="UMI143" s="5"/>
      <c r="UMJ143" s="5"/>
      <c r="UMK143" s="5"/>
      <c r="UML143" s="5"/>
      <c r="UMM143" s="5"/>
      <c r="UMN143" s="5"/>
      <c r="UMO143" s="5"/>
      <c r="UMP143" s="5"/>
      <c r="UMQ143" s="5"/>
      <c r="UMR143" s="5"/>
      <c r="UMS143" s="5"/>
      <c r="UMT143" s="5"/>
      <c r="UMU143" s="5"/>
      <c r="UMV143" s="5"/>
      <c r="UMW143" s="5"/>
      <c r="UMX143" s="5"/>
      <c r="UMY143" s="5"/>
      <c r="UMZ143" s="5"/>
      <c r="UNA143" s="5"/>
      <c r="UNB143" s="5"/>
      <c r="UNC143" s="5"/>
      <c r="UND143" s="5"/>
      <c r="UNE143" s="5"/>
      <c r="UNF143" s="5"/>
      <c r="UNG143" s="5"/>
      <c r="UNH143" s="5"/>
      <c r="UNI143" s="5"/>
      <c r="UNJ143" s="5"/>
      <c r="UNK143" s="5"/>
      <c r="UNL143" s="5"/>
      <c r="UNM143" s="5"/>
      <c r="UNN143" s="5"/>
      <c r="UNO143" s="5"/>
      <c r="UNP143" s="5"/>
      <c r="UNQ143" s="5"/>
      <c r="UNR143" s="5"/>
      <c r="UNS143" s="5"/>
      <c r="UNT143" s="5"/>
      <c r="UNU143" s="5"/>
      <c r="UNV143" s="5"/>
      <c r="UNW143" s="5"/>
      <c r="UNX143" s="5"/>
      <c r="UNY143" s="5"/>
      <c r="UNZ143" s="5"/>
      <c r="UOA143" s="5"/>
      <c r="UOB143" s="5"/>
      <c r="UOC143" s="5"/>
      <c r="UOD143" s="5"/>
      <c r="UOE143" s="5"/>
      <c r="UOF143" s="5"/>
      <c r="UOG143" s="5"/>
      <c r="UOH143" s="5"/>
      <c r="UOI143" s="5"/>
      <c r="UOJ143" s="5"/>
      <c r="UOK143" s="5"/>
      <c r="UOL143" s="5"/>
      <c r="UOM143" s="5"/>
      <c r="UON143" s="5"/>
      <c r="UOO143" s="5"/>
      <c r="UOP143" s="5"/>
      <c r="UOQ143" s="5"/>
      <c r="UOR143" s="5"/>
      <c r="UOS143" s="5"/>
      <c r="UOT143" s="5"/>
      <c r="UOU143" s="5"/>
      <c r="UOV143" s="5"/>
      <c r="UOW143" s="5"/>
      <c r="UOX143" s="5"/>
      <c r="UOY143" s="5"/>
      <c r="UOZ143" s="5"/>
      <c r="UPA143" s="5"/>
      <c r="UPB143" s="5"/>
      <c r="UPC143" s="5"/>
      <c r="UPD143" s="5"/>
      <c r="UPE143" s="5"/>
      <c r="UPF143" s="5"/>
      <c r="UPG143" s="5"/>
      <c r="UPH143" s="5"/>
      <c r="UPI143" s="5"/>
      <c r="UPJ143" s="5"/>
      <c r="UPK143" s="5"/>
      <c r="UPL143" s="5"/>
      <c r="UPM143" s="5"/>
      <c r="UPN143" s="5"/>
      <c r="UPO143" s="5"/>
      <c r="UPP143" s="5"/>
      <c r="UPQ143" s="5"/>
      <c r="UPR143" s="5"/>
      <c r="UPS143" s="5"/>
      <c r="UPT143" s="5"/>
      <c r="UPU143" s="5"/>
      <c r="UPV143" s="5"/>
      <c r="UPW143" s="5"/>
      <c r="UPX143" s="5"/>
      <c r="UPY143" s="5"/>
      <c r="UPZ143" s="5"/>
      <c r="UQA143" s="5"/>
      <c r="UQB143" s="5"/>
      <c r="UQC143" s="5"/>
      <c r="UQD143" s="5"/>
      <c r="UQE143" s="5"/>
      <c r="UQF143" s="5"/>
      <c r="UQG143" s="5"/>
      <c r="UQH143" s="5"/>
      <c r="UQI143" s="5"/>
      <c r="UQJ143" s="5"/>
      <c r="UQK143" s="5"/>
      <c r="UQL143" s="5"/>
      <c r="UQM143" s="5"/>
      <c r="UQN143" s="5"/>
      <c r="UQO143" s="5"/>
      <c r="UQP143" s="5"/>
      <c r="UQQ143" s="5"/>
      <c r="UQR143" s="5"/>
      <c r="UQS143" s="5"/>
      <c r="UQT143" s="5"/>
      <c r="UQU143" s="5"/>
      <c r="UQV143" s="5"/>
      <c r="UQW143" s="5"/>
      <c r="UQX143" s="5"/>
      <c r="UQY143" s="5"/>
      <c r="UQZ143" s="5"/>
      <c r="URA143" s="5"/>
      <c r="URB143" s="5"/>
      <c r="URC143" s="5"/>
      <c r="URD143" s="5"/>
      <c r="URE143" s="5"/>
      <c r="URF143" s="5"/>
      <c r="URG143" s="5"/>
      <c r="URH143" s="5"/>
      <c r="URI143" s="5"/>
      <c r="URJ143" s="5"/>
      <c r="URK143" s="5"/>
      <c r="URL143" s="5"/>
      <c r="URM143" s="5"/>
      <c r="URN143" s="5"/>
      <c r="URO143" s="5"/>
      <c r="URP143" s="5"/>
      <c r="URQ143" s="5"/>
      <c r="URR143" s="5"/>
      <c r="URS143" s="5"/>
      <c r="URT143" s="5"/>
      <c r="URU143" s="5"/>
      <c r="URV143" s="5"/>
      <c r="URW143" s="5"/>
      <c r="URX143" s="5"/>
      <c r="URY143" s="5"/>
      <c r="URZ143" s="5"/>
      <c r="USA143" s="5"/>
      <c r="USB143" s="5"/>
      <c r="USC143" s="5"/>
      <c r="USD143" s="5"/>
      <c r="USE143" s="5"/>
      <c r="USF143" s="5"/>
      <c r="USG143" s="5"/>
      <c r="USH143" s="5"/>
      <c r="USI143" s="5"/>
      <c r="USJ143" s="5"/>
      <c r="USK143" s="5"/>
      <c r="USL143" s="5"/>
      <c r="USM143" s="5"/>
      <c r="USN143" s="5"/>
      <c r="USO143" s="5"/>
      <c r="USP143" s="5"/>
      <c r="USQ143" s="5"/>
      <c r="USR143" s="5"/>
      <c r="USS143" s="5"/>
      <c r="UST143" s="5"/>
      <c r="USU143" s="5"/>
      <c r="USV143" s="5"/>
      <c r="USW143" s="5"/>
      <c r="USX143" s="5"/>
      <c r="USY143" s="5"/>
      <c r="USZ143" s="5"/>
      <c r="UTA143" s="5"/>
      <c r="UTB143" s="5"/>
      <c r="UTC143" s="5"/>
      <c r="UTD143" s="5"/>
      <c r="UTE143" s="5"/>
      <c r="UTF143" s="5"/>
      <c r="UTG143" s="5"/>
      <c r="UTH143" s="5"/>
      <c r="UTI143" s="5"/>
      <c r="UTJ143" s="5"/>
      <c r="UTK143" s="5"/>
      <c r="UTL143" s="5"/>
      <c r="UTM143" s="5"/>
      <c r="UTN143" s="5"/>
      <c r="UTO143" s="5"/>
      <c r="UTP143" s="5"/>
      <c r="UTQ143" s="5"/>
      <c r="UTR143" s="5"/>
      <c r="UTS143" s="5"/>
      <c r="UTT143" s="5"/>
      <c r="UTU143" s="5"/>
      <c r="UTV143" s="5"/>
      <c r="UTW143" s="5"/>
      <c r="UTX143" s="5"/>
      <c r="UTY143" s="5"/>
      <c r="UTZ143" s="5"/>
      <c r="UUA143" s="5"/>
      <c r="UUB143" s="5"/>
      <c r="UUC143" s="5"/>
      <c r="UUD143" s="5"/>
      <c r="UUE143" s="5"/>
      <c r="UUF143" s="5"/>
      <c r="UUG143" s="5"/>
      <c r="UUH143" s="5"/>
      <c r="UUI143" s="5"/>
      <c r="UUJ143" s="5"/>
      <c r="UUK143" s="5"/>
      <c r="UUL143" s="5"/>
      <c r="UUM143" s="5"/>
      <c r="UUN143" s="5"/>
      <c r="UUO143" s="5"/>
      <c r="UUP143" s="5"/>
      <c r="UUQ143" s="5"/>
      <c r="UUR143" s="5"/>
      <c r="UUS143" s="5"/>
      <c r="UUT143" s="5"/>
      <c r="UUU143" s="5"/>
      <c r="UUV143" s="5"/>
      <c r="UUW143" s="5"/>
      <c r="UUX143" s="5"/>
      <c r="UUY143" s="5"/>
      <c r="UUZ143" s="5"/>
      <c r="UVA143" s="5"/>
      <c r="UVB143" s="5"/>
      <c r="UVC143" s="5"/>
      <c r="UVD143" s="5"/>
      <c r="UVE143" s="5"/>
      <c r="UVF143" s="5"/>
      <c r="UVG143" s="5"/>
      <c r="UVH143" s="5"/>
      <c r="UVI143" s="5"/>
      <c r="UVJ143" s="5"/>
      <c r="UVK143" s="5"/>
      <c r="UVL143" s="5"/>
      <c r="UVM143" s="5"/>
      <c r="UVN143" s="5"/>
      <c r="UVO143" s="5"/>
      <c r="UVP143" s="5"/>
      <c r="UVQ143" s="5"/>
      <c r="UVR143" s="5"/>
      <c r="UVS143" s="5"/>
      <c r="UVT143" s="5"/>
      <c r="UVU143" s="5"/>
      <c r="UVV143" s="5"/>
      <c r="UVW143" s="5"/>
      <c r="UVX143" s="5"/>
      <c r="UVY143" s="5"/>
      <c r="UVZ143" s="5"/>
      <c r="UWA143" s="5"/>
      <c r="UWB143" s="5"/>
      <c r="UWC143" s="5"/>
      <c r="UWD143" s="5"/>
      <c r="UWE143" s="5"/>
      <c r="UWF143" s="5"/>
      <c r="UWG143" s="5"/>
      <c r="UWH143" s="5"/>
      <c r="UWI143" s="5"/>
      <c r="UWJ143" s="5"/>
      <c r="UWK143" s="5"/>
      <c r="UWL143" s="5"/>
      <c r="UWM143" s="5"/>
      <c r="UWN143" s="5"/>
      <c r="UWO143" s="5"/>
      <c r="UWP143" s="5"/>
      <c r="UWQ143" s="5"/>
      <c r="UWR143" s="5"/>
      <c r="UWS143" s="5"/>
      <c r="UWT143" s="5"/>
      <c r="UWU143" s="5"/>
      <c r="UWV143" s="5"/>
      <c r="UWW143" s="5"/>
      <c r="UWX143" s="5"/>
      <c r="UWY143" s="5"/>
      <c r="UWZ143" s="5"/>
      <c r="UXA143" s="5"/>
      <c r="UXB143" s="5"/>
      <c r="UXC143" s="5"/>
      <c r="UXD143" s="5"/>
      <c r="UXE143" s="5"/>
      <c r="UXF143" s="5"/>
      <c r="UXG143" s="5"/>
      <c r="UXH143" s="5"/>
      <c r="UXI143" s="5"/>
      <c r="UXJ143" s="5"/>
      <c r="UXK143" s="5"/>
      <c r="UXL143" s="5"/>
      <c r="UXM143" s="5"/>
      <c r="UXN143" s="5"/>
      <c r="UXO143" s="5"/>
      <c r="UXP143" s="5"/>
      <c r="UXQ143" s="5"/>
      <c r="UXR143" s="5"/>
      <c r="UXS143" s="5"/>
      <c r="UXT143" s="5"/>
      <c r="UXU143" s="5"/>
      <c r="UXV143" s="5"/>
      <c r="UXW143" s="5"/>
      <c r="UXX143" s="5"/>
      <c r="UXY143" s="5"/>
      <c r="UXZ143" s="5"/>
      <c r="UYA143" s="5"/>
      <c r="UYB143" s="5"/>
      <c r="UYC143" s="5"/>
      <c r="UYD143" s="5"/>
      <c r="UYE143" s="5"/>
      <c r="UYF143" s="5"/>
      <c r="UYG143" s="5"/>
      <c r="UYH143" s="5"/>
      <c r="UYI143" s="5"/>
      <c r="UYJ143" s="5"/>
      <c r="UYK143" s="5"/>
      <c r="UYL143" s="5"/>
      <c r="UYM143" s="5"/>
      <c r="UYN143" s="5"/>
      <c r="UYO143" s="5"/>
      <c r="UYP143" s="5"/>
      <c r="UYQ143" s="5"/>
      <c r="UYR143" s="5"/>
      <c r="UYS143" s="5"/>
      <c r="UYT143" s="5"/>
      <c r="UYU143" s="5"/>
      <c r="UYV143" s="5"/>
      <c r="UYW143" s="5"/>
      <c r="UYX143" s="5"/>
      <c r="UYY143" s="5"/>
      <c r="UYZ143" s="5"/>
      <c r="UZA143" s="5"/>
      <c r="UZB143" s="5"/>
      <c r="UZC143" s="5"/>
      <c r="UZD143" s="5"/>
      <c r="UZE143" s="5"/>
      <c r="UZF143" s="5"/>
      <c r="UZG143" s="5"/>
      <c r="UZH143" s="5"/>
      <c r="UZI143" s="5"/>
      <c r="UZJ143" s="5"/>
      <c r="UZK143" s="5"/>
      <c r="UZL143" s="5"/>
      <c r="UZM143" s="5"/>
      <c r="UZN143" s="5"/>
      <c r="UZO143" s="5"/>
      <c r="UZP143" s="5"/>
      <c r="UZQ143" s="5"/>
      <c r="UZR143" s="5"/>
      <c r="UZS143" s="5"/>
      <c r="UZT143" s="5"/>
      <c r="UZU143" s="5"/>
      <c r="UZV143" s="5"/>
      <c r="UZW143" s="5"/>
      <c r="UZX143" s="5"/>
      <c r="UZY143" s="5"/>
      <c r="UZZ143" s="5"/>
      <c r="VAA143" s="5"/>
      <c r="VAB143" s="5"/>
      <c r="VAC143" s="5"/>
      <c r="VAD143" s="5"/>
      <c r="VAE143" s="5"/>
      <c r="VAF143" s="5"/>
      <c r="VAG143" s="5"/>
      <c r="VAH143" s="5"/>
      <c r="VAI143" s="5"/>
      <c r="VAJ143" s="5"/>
      <c r="VAK143" s="5"/>
      <c r="VAL143" s="5"/>
      <c r="VAM143" s="5"/>
      <c r="VAN143" s="5"/>
      <c r="VAO143" s="5"/>
      <c r="VAP143" s="5"/>
      <c r="VAQ143" s="5"/>
      <c r="VAR143" s="5"/>
      <c r="VAS143" s="5"/>
      <c r="VAT143" s="5"/>
      <c r="VAU143" s="5"/>
      <c r="VAV143" s="5"/>
      <c r="VAW143" s="5"/>
      <c r="VAX143" s="5"/>
      <c r="VAY143" s="5"/>
      <c r="VAZ143" s="5"/>
      <c r="VBA143" s="5"/>
      <c r="VBB143" s="5"/>
      <c r="VBC143" s="5"/>
      <c r="VBD143" s="5"/>
      <c r="VBE143" s="5"/>
      <c r="VBF143" s="5"/>
      <c r="VBG143" s="5"/>
      <c r="VBH143" s="5"/>
      <c r="VBI143" s="5"/>
      <c r="VBJ143" s="5"/>
      <c r="VBK143" s="5"/>
      <c r="VBL143" s="5"/>
      <c r="VBM143" s="5"/>
      <c r="VBN143" s="5"/>
      <c r="VBO143" s="5"/>
      <c r="VBP143" s="5"/>
      <c r="VBQ143" s="5"/>
      <c r="VBR143" s="5"/>
      <c r="VBS143" s="5"/>
      <c r="VBT143" s="5"/>
      <c r="VBU143" s="5"/>
      <c r="VBV143" s="5"/>
      <c r="VBW143" s="5"/>
      <c r="VBX143" s="5"/>
      <c r="VBY143" s="5"/>
      <c r="VBZ143" s="5"/>
      <c r="VCA143" s="5"/>
      <c r="VCB143" s="5"/>
      <c r="VCC143" s="5"/>
      <c r="VCD143" s="5"/>
      <c r="VCE143" s="5"/>
      <c r="VCF143" s="5"/>
      <c r="VCG143" s="5"/>
      <c r="VCH143" s="5"/>
      <c r="VCI143" s="5"/>
      <c r="VCJ143" s="5"/>
      <c r="VCK143" s="5"/>
      <c r="VCL143" s="5"/>
      <c r="VCM143" s="5"/>
      <c r="VCN143" s="5"/>
      <c r="VCO143" s="5"/>
      <c r="VCP143" s="5"/>
      <c r="VCQ143" s="5"/>
      <c r="VCR143" s="5"/>
      <c r="VCS143" s="5"/>
      <c r="VCT143" s="5"/>
      <c r="VCU143" s="5"/>
      <c r="VCV143" s="5"/>
      <c r="VCW143" s="5"/>
      <c r="VCX143" s="5"/>
      <c r="VCY143" s="5"/>
      <c r="VCZ143" s="5"/>
      <c r="VDA143" s="5"/>
      <c r="VDB143" s="5"/>
      <c r="VDC143" s="5"/>
      <c r="VDD143" s="5"/>
      <c r="VDE143" s="5"/>
      <c r="VDF143" s="5"/>
      <c r="VDG143" s="5"/>
      <c r="VDH143" s="5"/>
      <c r="VDI143" s="5"/>
      <c r="VDJ143" s="5"/>
      <c r="VDK143" s="5"/>
      <c r="VDL143" s="5"/>
      <c r="VDM143" s="5"/>
      <c r="VDN143" s="5"/>
      <c r="VDO143" s="5"/>
      <c r="VDP143" s="5"/>
      <c r="VDQ143" s="5"/>
      <c r="VDR143" s="5"/>
      <c r="VDS143" s="5"/>
      <c r="VDT143" s="5"/>
      <c r="VDU143" s="5"/>
      <c r="VDV143" s="5"/>
      <c r="VDW143" s="5"/>
      <c r="VDX143" s="5"/>
      <c r="VDY143" s="5"/>
      <c r="VDZ143" s="5"/>
      <c r="VEA143" s="5"/>
      <c r="VEB143" s="5"/>
      <c r="VEC143" s="5"/>
      <c r="VED143" s="5"/>
      <c r="VEE143" s="5"/>
      <c r="VEF143" s="5"/>
      <c r="VEG143" s="5"/>
      <c r="VEH143" s="5"/>
      <c r="VEI143" s="5"/>
      <c r="VEJ143" s="5"/>
      <c r="VEK143" s="5"/>
      <c r="VEL143" s="5"/>
      <c r="VEM143" s="5"/>
      <c r="VEN143" s="5"/>
      <c r="VEO143" s="5"/>
      <c r="VEP143" s="5"/>
      <c r="VEQ143" s="5"/>
      <c r="VER143" s="5"/>
      <c r="VES143" s="5"/>
      <c r="VET143" s="5"/>
      <c r="VEU143" s="5"/>
      <c r="VEV143" s="5"/>
      <c r="VEW143" s="5"/>
      <c r="VEX143" s="5"/>
      <c r="VEY143" s="5"/>
      <c r="VEZ143" s="5"/>
      <c r="VFA143" s="5"/>
      <c r="VFB143" s="5"/>
      <c r="VFC143" s="5"/>
      <c r="VFD143" s="5"/>
      <c r="VFE143" s="5"/>
      <c r="VFF143" s="5"/>
      <c r="VFG143" s="5"/>
      <c r="VFH143" s="5"/>
      <c r="VFI143" s="5"/>
      <c r="VFJ143" s="5"/>
      <c r="VFK143" s="5"/>
      <c r="VFL143" s="5"/>
      <c r="VFM143" s="5"/>
      <c r="VFN143" s="5"/>
      <c r="VFO143" s="5"/>
      <c r="VFP143" s="5"/>
      <c r="VFQ143" s="5"/>
      <c r="VFR143" s="5"/>
      <c r="VFS143" s="5"/>
      <c r="VFT143" s="5"/>
      <c r="VFU143" s="5"/>
      <c r="VFV143" s="5"/>
      <c r="VFW143" s="5"/>
      <c r="VFX143" s="5"/>
      <c r="VFY143" s="5"/>
      <c r="VFZ143" s="5"/>
      <c r="VGA143" s="5"/>
      <c r="VGB143" s="5"/>
      <c r="VGC143" s="5"/>
      <c r="VGD143" s="5"/>
      <c r="VGE143" s="5"/>
      <c r="VGF143" s="5"/>
      <c r="VGG143" s="5"/>
      <c r="VGH143" s="5"/>
      <c r="VGI143" s="5"/>
      <c r="VGJ143" s="5"/>
      <c r="VGK143" s="5"/>
      <c r="VGL143" s="5"/>
      <c r="VGM143" s="5"/>
      <c r="VGN143" s="5"/>
      <c r="VGO143" s="5"/>
      <c r="VGP143" s="5"/>
      <c r="VGQ143" s="5"/>
      <c r="VGR143" s="5"/>
      <c r="VGS143" s="5"/>
      <c r="VGT143" s="5"/>
      <c r="VGU143" s="5"/>
      <c r="VGV143" s="5"/>
      <c r="VGW143" s="5"/>
      <c r="VGX143" s="5"/>
      <c r="VGY143" s="5"/>
      <c r="VGZ143" s="5"/>
      <c r="VHA143" s="5"/>
      <c r="VHB143" s="5"/>
      <c r="VHC143" s="5"/>
      <c r="VHD143" s="5"/>
      <c r="VHE143" s="5"/>
      <c r="VHF143" s="5"/>
      <c r="VHG143" s="5"/>
      <c r="VHH143" s="5"/>
      <c r="VHI143" s="5"/>
      <c r="VHJ143" s="5"/>
      <c r="VHK143" s="5"/>
      <c r="VHL143" s="5"/>
      <c r="VHM143" s="5"/>
      <c r="VHN143" s="5"/>
      <c r="VHO143" s="5"/>
      <c r="VHP143" s="5"/>
      <c r="VHQ143" s="5"/>
      <c r="VHR143" s="5"/>
      <c r="VHS143" s="5"/>
      <c r="VHT143" s="5"/>
      <c r="VHU143" s="5"/>
      <c r="VHV143" s="5"/>
      <c r="VHW143" s="5"/>
      <c r="VHX143" s="5"/>
      <c r="VHY143" s="5"/>
      <c r="VHZ143" s="5"/>
      <c r="VIA143" s="5"/>
      <c r="VIB143" s="5"/>
      <c r="VIC143" s="5"/>
      <c r="VID143" s="5"/>
      <c r="VIE143" s="5"/>
      <c r="VIF143" s="5"/>
      <c r="VIG143" s="5"/>
      <c r="VIH143" s="5"/>
      <c r="VII143" s="5"/>
      <c r="VIJ143" s="5"/>
      <c r="VIK143" s="5"/>
      <c r="VIL143" s="5"/>
      <c r="VIM143" s="5"/>
      <c r="VIN143" s="5"/>
      <c r="VIO143" s="5"/>
      <c r="VIP143" s="5"/>
      <c r="VIQ143" s="5"/>
      <c r="VIR143" s="5"/>
      <c r="VIS143" s="5"/>
      <c r="VIT143" s="5"/>
      <c r="VIU143" s="5"/>
      <c r="VIV143" s="5"/>
      <c r="VIW143" s="5"/>
      <c r="VIX143" s="5"/>
      <c r="VIY143" s="5"/>
      <c r="VIZ143" s="5"/>
      <c r="VJA143" s="5"/>
      <c r="VJB143" s="5"/>
      <c r="VJC143" s="5"/>
      <c r="VJD143" s="5"/>
      <c r="VJE143" s="5"/>
      <c r="VJF143" s="5"/>
      <c r="VJG143" s="5"/>
      <c r="VJH143" s="5"/>
      <c r="VJI143" s="5"/>
      <c r="VJJ143" s="5"/>
      <c r="VJK143" s="5"/>
      <c r="VJL143" s="5"/>
      <c r="VJM143" s="5"/>
      <c r="VJN143" s="5"/>
      <c r="VJO143" s="5"/>
      <c r="VJP143" s="5"/>
      <c r="VJQ143" s="5"/>
      <c r="VJR143" s="5"/>
      <c r="VJS143" s="5"/>
      <c r="VJT143" s="5"/>
      <c r="VJU143" s="5"/>
      <c r="VJV143" s="5"/>
      <c r="VJW143" s="5"/>
      <c r="VJX143" s="5"/>
      <c r="VJY143" s="5"/>
      <c r="VJZ143" s="5"/>
      <c r="VKA143" s="5"/>
      <c r="VKB143" s="5"/>
      <c r="VKC143" s="5"/>
      <c r="VKD143" s="5"/>
      <c r="VKE143" s="5"/>
      <c r="VKF143" s="5"/>
      <c r="VKG143" s="5"/>
      <c r="VKH143" s="5"/>
      <c r="VKI143" s="5"/>
      <c r="VKJ143" s="5"/>
      <c r="VKK143" s="5"/>
      <c r="VKL143" s="5"/>
      <c r="VKM143" s="5"/>
      <c r="VKN143" s="5"/>
      <c r="VKO143" s="5"/>
      <c r="VKP143" s="5"/>
      <c r="VKQ143" s="5"/>
      <c r="VKR143" s="5"/>
      <c r="VKS143" s="5"/>
      <c r="VKT143" s="5"/>
      <c r="VKU143" s="5"/>
      <c r="VKV143" s="5"/>
      <c r="VKW143" s="5"/>
      <c r="VKX143" s="5"/>
      <c r="VKY143" s="5"/>
      <c r="VKZ143" s="5"/>
      <c r="VLA143" s="5"/>
      <c r="VLB143" s="5"/>
      <c r="VLC143" s="5"/>
      <c r="VLD143" s="5"/>
      <c r="VLE143" s="5"/>
      <c r="VLF143" s="5"/>
      <c r="VLG143" s="5"/>
      <c r="VLH143" s="5"/>
      <c r="VLI143" s="5"/>
      <c r="VLJ143" s="5"/>
      <c r="VLK143" s="5"/>
      <c r="VLL143" s="5"/>
      <c r="VLM143" s="5"/>
      <c r="VLN143" s="5"/>
      <c r="VLO143" s="5"/>
      <c r="VLP143" s="5"/>
      <c r="VLQ143" s="5"/>
      <c r="VLR143" s="5"/>
      <c r="VLS143" s="5"/>
      <c r="VLT143" s="5"/>
      <c r="VLU143" s="5"/>
      <c r="VLV143" s="5"/>
      <c r="VLW143" s="5"/>
      <c r="VLX143" s="5"/>
      <c r="VLY143" s="5"/>
      <c r="VLZ143" s="5"/>
      <c r="VMA143" s="5"/>
      <c r="VMB143" s="5"/>
      <c r="VMC143" s="5"/>
      <c r="VMD143" s="5"/>
      <c r="VME143" s="5"/>
      <c r="VMF143" s="5"/>
      <c r="VMG143" s="5"/>
      <c r="VMH143" s="5"/>
      <c r="VMI143" s="5"/>
      <c r="VMJ143" s="5"/>
      <c r="VMK143" s="5"/>
      <c r="VML143" s="5"/>
      <c r="VMM143" s="5"/>
      <c r="VMN143" s="5"/>
      <c r="VMO143" s="5"/>
      <c r="VMP143" s="5"/>
      <c r="VMQ143" s="5"/>
      <c r="VMR143" s="5"/>
      <c r="VMS143" s="5"/>
      <c r="VMT143" s="5"/>
      <c r="VMU143" s="5"/>
      <c r="VMV143" s="5"/>
      <c r="VMW143" s="5"/>
      <c r="VMX143" s="5"/>
      <c r="VMY143" s="5"/>
      <c r="VMZ143" s="5"/>
      <c r="VNA143" s="5"/>
      <c r="VNB143" s="5"/>
      <c r="VNC143" s="5"/>
      <c r="VND143" s="5"/>
      <c r="VNE143" s="5"/>
      <c r="VNF143" s="5"/>
      <c r="VNG143" s="5"/>
      <c r="VNH143" s="5"/>
      <c r="VNI143" s="5"/>
      <c r="VNJ143" s="5"/>
      <c r="VNK143" s="5"/>
      <c r="VNL143" s="5"/>
      <c r="VNM143" s="5"/>
      <c r="VNN143" s="5"/>
      <c r="VNO143" s="5"/>
      <c r="VNP143" s="5"/>
      <c r="VNQ143" s="5"/>
      <c r="VNR143" s="5"/>
      <c r="VNS143" s="5"/>
      <c r="VNT143" s="5"/>
      <c r="VNU143" s="5"/>
      <c r="VNV143" s="5"/>
      <c r="VNW143" s="5"/>
      <c r="VNX143" s="5"/>
      <c r="VNY143" s="5"/>
      <c r="VNZ143" s="5"/>
      <c r="VOA143" s="5"/>
      <c r="VOB143" s="5"/>
      <c r="VOC143" s="5"/>
      <c r="VOD143" s="5"/>
      <c r="VOE143" s="5"/>
      <c r="VOF143" s="5"/>
      <c r="VOG143" s="5"/>
      <c r="VOH143" s="5"/>
      <c r="VOI143" s="5"/>
      <c r="VOJ143" s="5"/>
      <c r="VOK143" s="5"/>
      <c r="VOL143" s="5"/>
      <c r="VOM143" s="5"/>
      <c r="VON143" s="5"/>
      <c r="VOO143" s="5"/>
      <c r="VOP143" s="5"/>
      <c r="VOQ143" s="5"/>
      <c r="VOR143" s="5"/>
      <c r="VOS143" s="5"/>
      <c r="VOT143" s="5"/>
      <c r="VOU143" s="5"/>
      <c r="VOV143" s="5"/>
      <c r="VOW143" s="5"/>
      <c r="VOX143" s="5"/>
      <c r="VOY143" s="5"/>
      <c r="VOZ143" s="5"/>
      <c r="VPA143" s="5"/>
      <c r="VPB143" s="5"/>
      <c r="VPC143" s="5"/>
      <c r="VPD143" s="5"/>
      <c r="VPE143" s="5"/>
      <c r="VPF143" s="5"/>
      <c r="VPG143" s="5"/>
      <c r="VPH143" s="5"/>
      <c r="VPI143" s="5"/>
      <c r="VPJ143" s="5"/>
      <c r="VPK143" s="5"/>
      <c r="VPL143" s="5"/>
      <c r="VPM143" s="5"/>
      <c r="VPN143" s="5"/>
      <c r="VPO143" s="5"/>
      <c r="VPP143" s="5"/>
      <c r="VPQ143" s="5"/>
      <c r="VPR143" s="5"/>
      <c r="VPS143" s="5"/>
      <c r="VPT143" s="5"/>
      <c r="VPU143" s="5"/>
      <c r="VPV143" s="5"/>
      <c r="VPW143" s="5"/>
      <c r="VPX143" s="5"/>
      <c r="VPY143" s="5"/>
      <c r="VPZ143" s="5"/>
      <c r="VQA143" s="5"/>
      <c r="VQB143" s="5"/>
      <c r="VQC143" s="5"/>
      <c r="VQD143" s="5"/>
      <c r="VQE143" s="5"/>
      <c r="VQF143" s="5"/>
      <c r="VQG143" s="5"/>
      <c r="VQH143" s="5"/>
      <c r="VQI143" s="5"/>
      <c r="VQJ143" s="5"/>
      <c r="VQK143" s="5"/>
      <c r="VQL143" s="5"/>
      <c r="VQM143" s="5"/>
      <c r="VQN143" s="5"/>
      <c r="VQO143" s="5"/>
      <c r="VQP143" s="5"/>
      <c r="VQQ143" s="5"/>
      <c r="VQR143" s="5"/>
      <c r="VQS143" s="5"/>
      <c r="VQT143" s="5"/>
      <c r="VQU143" s="5"/>
      <c r="VQV143" s="5"/>
      <c r="VQW143" s="5"/>
      <c r="VQX143" s="5"/>
      <c r="VQY143" s="5"/>
      <c r="VQZ143" s="5"/>
      <c r="VRA143" s="5"/>
      <c r="VRB143" s="5"/>
      <c r="VRC143" s="5"/>
      <c r="VRD143" s="5"/>
      <c r="VRE143" s="5"/>
      <c r="VRF143" s="5"/>
      <c r="VRG143" s="5"/>
      <c r="VRH143" s="5"/>
      <c r="VRI143" s="5"/>
      <c r="VRJ143" s="5"/>
      <c r="VRK143" s="5"/>
      <c r="VRL143" s="5"/>
      <c r="VRM143" s="5"/>
      <c r="VRN143" s="5"/>
      <c r="VRO143" s="5"/>
      <c r="VRP143" s="5"/>
      <c r="VRQ143" s="5"/>
      <c r="VRR143" s="5"/>
      <c r="VRS143" s="5"/>
      <c r="VRT143" s="5"/>
      <c r="VRU143" s="5"/>
      <c r="VRV143" s="5"/>
      <c r="VRW143" s="5"/>
      <c r="VRX143" s="5"/>
      <c r="VRY143" s="5"/>
      <c r="VRZ143" s="5"/>
      <c r="VSA143" s="5"/>
      <c r="VSB143" s="5"/>
      <c r="VSC143" s="5"/>
      <c r="VSD143" s="5"/>
      <c r="VSE143" s="5"/>
      <c r="VSF143" s="5"/>
      <c r="VSG143" s="5"/>
      <c r="VSH143" s="5"/>
      <c r="VSI143" s="5"/>
      <c r="VSJ143" s="5"/>
      <c r="VSK143" s="5"/>
      <c r="VSL143" s="5"/>
      <c r="VSM143" s="5"/>
      <c r="VSN143" s="5"/>
      <c r="VSO143" s="5"/>
      <c r="VSP143" s="5"/>
      <c r="VSQ143" s="5"/>
      <c r="VSR143" s="5"/>
      <c r="VSS143" s="5"/>
      <c r="VST143" s="5"/>
      <c r="VSU143" s="5"/>
      <c r="VSV143" s="5"/>
      <c r="VSW143" s="5"/>
      <c r="VSX143" s="5"/>
      <c r="VSY143" s="5"/>
      <c r="VSZ143" s="5"/>
      <c r="VTA143" s="5"/>
      <c r="VTB143" s="5"/>
      <c r="VTC143" s="5"/>
      <c r="VTD143" s="5"/>
      <c r="VTE143" s="5"/>
      <c r="VTF143" s="5"/>
      <c r="VTG143" s="5"/>
      <c r="VTH143" s="5"/>
      <c r="VTI143" s="5"/>
      <c r="VTJ143" s="5"/>
      <c r="VTK143" s="5"/>
      <c r="VTL143" s="5"/>
      <c r="VTM143" s="5"/>
      <c r="VTN143" s="5"/>
      <c r="VTO143" s="5"/>
      <c r="VTP143" s="5"/>
      <c r="VTQ143" s="5"/>
      <c r="VTR143" s="5"/>
      <c r="VTS143" s="5"/>
      <c r="VTT143" s="5"/>
      <c r="VTU143" s="5"/>
      <c r="VTV143" s="5"/>
      <c r="VTW143" s="5"/>
      <c r="VTX143" s="5"/>
      <c r="VTY143" s="5"/>
      <c r="VTZ143" s="5"/>
      <c r="VUA143" s="5"/>
      <c r="VUB143" s="5"/>
      <c r="VUC143" s="5"/>
      <c r="VUD143" s="5"/>
      <c r="VUE143" s="5"/>
      <c r="VUF143" s="5"/>
      <c r="VUG143" s="5"/>
      <c r="VUH143" s="5"/>
      <c r="VUI143" s="5"/>
      <c r="VUJ143" s="5"/>
      <c r="VUK143" s="5"/>
      <c r="VUL143" s="5"/>
      <c r="VUM143" s="5"/>
      <c r="VUN143" s="5"/>
      <c r="VUO143" s="5"/>
      <c r="VUP143" s="5"/>
      <c r="VUQ143" s="5"/>
      <c r="VUR143" s="5"/>
      <c r="VUS143" s="5"/>
      <c r="VUT143" s="5"/>
      <c r="VUU143" s="5"/>
      <c r="VUV143" s="5"/>
      <c r="VUW143" s="5"/>
      <c r="VUX143" s="5"/>
      <c r="VUY143" s="5"/>
      <c r="VUZ143" s="5"/>
      <c r="VVA143" s="5"/>
      <c r="VVB143" s="5"/>
      <c r="VVC143" s="5"/>
      <c r="VVD143" s="5"/>
      <c r="VVE143" s="5"/>
      <c r="VVF143" s="5"/>
      <c r="VVG143" s="5"/>
      <c r="VVH143" s="5"/>
      <c r="VVI143" s="5"/>
      <c r="VVJ143" s="5"/>
      <c r="VVK143" s="5"/>
      <c r="VVL143" s="5"/>
      <c r="VVM143" s="5"/>
      <c r="VVN143" s="5"/>
      <c r="VVO143" s="5"/>
      <c r="VVP143" s="5"/>
      <c r="VVQ143" s="5"/>
      <c r="VVR143" s="5"/>
      <c r="VVS143" s="5"/>
      <c r="VVT143" s="5"/>
      <c r="VVU143" s="5"/>
      <c r="VVV143" s="5"/>
      <c r="VVW143" s="5"/>
      <c r="VVX143" s="5"/>
      <c r="VVY143" s="5"/>
      <c r="VVZ143" s="5"/>
      <c r="VWA143" s="5"/>
      <c r="VWB143" s="5"/>
      <c r="VWC143" s="5"/>
      <c r="VWD143" s="5"/>
      <c r="VWE143" s="5"/>
      <c r="VWF143" s="5"/>
      <c r="VWG143" s="5"/>
      <c r="VWH143" s="5"/>
      <c r="VWI143" s="5"/>
      <c r="VWJ143" s="5"/>
      <c r="VWK143" s="5"/>
      <c r="VWL143" s="5"/>
      <c r="VWM143" s="5"/>
      <c r="VWN143" s="5"/>
      <c r="VWO143" s="5"/>
      <c r="VWP143" s="5"/>
      <c r="VWQ143" s="5"/>
      <c r="VWR143" s="5"/>
      <c r="VWS143" s="5"/>
      <c r="VWT143" s="5"/>
      <c r="VWU143" s="5"/>
      <c r="VWV143" s="5"/>
      <c r="VWW143" s="5"/>
      <c r="VWX143" s="5"/>
      <c r="VWY143" s="5"/>
      <c r="VWZ143" s="5"/>
      <c r="VXA143" s="5"/>
      <c r="VXB143" s="5"/>
      <c r="VXC143" s="5"/>
      <c r="VXD143" s="5"/>
      <c r="VXE143" s="5"/>
      <c r="VXF143" s="5"/>
      <c r="VXG143" s="5"/>
      <c r="VXH143" s="5"/>
      <c r="VXI143" s="5"/>
      <c r="VXJ143" s="5"/>
      <c r="VXK143" s="5"/>
      <c r="VXL143" s="5"/>
      <c r="VXM143" s="5"/>
      <c r="VXN143" s="5"/>
      <c r="VXO143" s="5"/>
      <c r="VXP143" s="5"/>
      <c r="VXQ143" s="5"/>
      <c r="VXR143" s="5"/>
      <c r="VXS143" s="5"/>
      <c r="VXT143" s="5"/>
      <c r="VXU143" s="5"/>
      <c r="VXV143" s="5"/>
      <c r="VXW143" s="5"/>
      <c r="VXX143" s="5"/>
      <c r="VXY143" s="5"/>
      <c r="VXZ143" s="5"/>
      <c r="VYA143" s="5"/>
      <c r="VYB143" s="5"/>
      <c r="VYC143" s="5"/>
      <c r="VYD143" s="5"/>
      <c r="VYE143" s="5"/>
      <c r="VYF143" s="5"/>
      <c r="VYG143" s="5"/>
      <c r="VYH143" s="5"/>
      <c r="VYI143" s="5"/>
      <c r="VYJ143" s="5"/>
      <c r="VYK143" s="5"/>
      <c r="VYL143" s="5"/>
      <c r="VYM143" s="5"/>
      <c r="VYN143" s="5"/>
      <c r="VYO143" s="5"/>
      <c r="VYP143" s="5"/>
      <c r="VYQ143" s="5"/>
      <c r="VYR143" s="5"/>
      <c r="VYS143" s="5"/>
      <c r="VYT143" s="5"/>
      <c r="VYU143" s="5"/>
      <c r="VYV143" s="5"/>
      <c r="VYW143" s="5"/>
      <c r="VYX143" s="5"/>
      <c r="VYY143" s="5"/>
      <c r="VYZ143" s="5"/>
      <c r="VZA143" s="5"/>
      <c r="VZB143" s="5"/>
      <c r="VZC143" s="5"/>
      <c r="VZD143" s="5"/>
      <c r="VZE143" s="5"/>
      <c r="VZF143" s="5"/>
      <c r="VZG143" s="5"/>
      <c r="VZH143" s="5"/>
      <c r="VZI143" s="5"/>
      <c r="VZJ143" s="5"/>
      <c r="VZK143" s="5"/>
      <c r="VZL143" s="5"/>
      <c r="VZM143" s="5"/>
      <c r="VZN143" s="5"/>
      <c r="VZO143" s="5"/>
      <c r="VZP143" s="5"/>
      <c r="VZQ143" s="5"/>
      <c r="VZR143" s="5"/>
      <c r="VZS143" s="5"/>
      <c r="VZT143" s="5"/>
      <c r="VZU143" s="5"/>
      <c r="VZV143" s="5"/>
      <c r="VZW143" s="5"/>
      <c r="VZX143" s="5"/>
      <c r="VZY143" s="5"/>
      <c r="VZZ143" s="5"/>
      <c r="WAA143" s="5"/>
      <c r="WAB143" s="5"/>
      <c r="WAC143" s="5"/>
      <c r="WAD143" s="5"/>
      <c r="WAE143" s="5"/>
      <c r="WAF143" s="5"/>
      <c r="WAG143" s="5"/>
      <c r="WAH143" s="5"/>
      <c r="WAI143" s="5"/>
      <c r="WAJ143" s="5"/>
      <c r="WAK143" s="5"/>
      <c r="WAL143" s="5"/>
      <c r="WAM143" s="5"/>
      <c r="WAN143" s="5"/>
      <c r="WAO143" s="5"/>
      <c r="WAP143" s="5"/>
      <c r="WAQ143" s="5"/>
      <c r="WAR143" s="5"/>
      <c r="WAS143" s="5"/>
      <c r="WAT143" s="5"/>
      <c r="WAU143" s="5"/>
      <c r="WAV143" s="5"/>
      <c r="WAW143" s="5"/>
      <c r="WAX143" s="5"/>
      <c r="WAY143" s="5"/>
      <c r="WAZ143" s="5"/>
      <c r="WBA143" s="5"/>
      <c r="WBB143" s="5"/>
      <c r="WBC143" s="5"/>
      <c r="WBD143" s="5"/>
      <c r="WBE143" s="5"/>
      <c r="WBF143" s="5"/>
      <c r="WBG143" s="5"/>
      <c r="WBH143" s="5"/>
      <c r="WBI143" s="5"/>
      <c r="WBJ143" s="5"/>
      <c r="WBK143" s="5"/>
      <c r="WBL143" s="5"/>
      <c r="WBM143" s="5"/>
      <c r="WBN143" s="5"/>
      <c r="WBO143" s="5"/>
      <c r="WBP143" s="5"/>
      <c r="WBQ143" s="5"/>
      <c r="WBR143" s="5"/>
      <c r="WBS143" s="5"/>
      <c r="WBT143" s="5"/>
      <c r="WBU143" s="5"/>
      <c r="WBV143" s="5"/>
      <c r="WBW143" s="5"/>
      <c r="WBX143" s="5"/>
      <c r="WBY143" s="5"/>
      <c r="WBZ143" s="5"/>
      <c r="WCA143" s="5"/>
      <c r="WCB143" s="5"/>
      <c r="WCC143" s="5"/>
      <c r="WCD143" s="5"/>
      <c r="WCE143" s="5"/>
      <c r="WCF143" s="5"/>
      <c r="WCG143" s="5"/>
      <c r="WCH143" s="5"/>
      <c r="WCI143" s="5"/>
      <c r="WCJ143" s="5"/>
      <c r="WCK143" s="5"/>
      <c r="WCL143" s="5"/>
      <c r="WCM143" s="5"/>
      <c r="WCN143" s="5"/>
      <c r="WCO143" s="5"/>
      <c r="WCP143" s="5"/>
      <c r="WCQ143" s="5"/>
      <c r="WCR143" s="5"/>
      <c r="WCS143" s="5"/>
      <c r="WCT143" s="5"/>
      <c r="WCU143" s="5"/>
      <c r="WCV143" s="5"/>
      <c r="WCW143" s="5"/>
      <c r="WCX143" s="5"/>
      <c r="WCY143" s="5"/>
      <c r="WCZ143" s="5"/>
      <c r="WDA143" s="5"/>
      <c r="WDB143" s="5"/>
      <c r="WDC143" s="5"/>
      <c r="WDD143" s="5"/>
      <c r="WDE143" s="5"/>
      <c r="WDF143" s="5"/>
      <c r="WDG143" s="5"/>
      <c r="WDH143" s="5"/>
      <c r="WDI143" s="5"/>
      <c r="WDJ143" s="5"/>
      <c r="WDK143" s="5"/>
      <c r="WDL143" s="5"/>
      <c r="WDM143" s="5"/>
      <c r="WDN143" s="5"/>
      <c r="WDO143" s="5"/>
      <c r="WDP143" s="5"/>
      <c r="WDQ143" s="5"/>
      <c r="WDR143" s="5"/>
      <c r="WDS143" s="5"/>
      <c r="WDT143" s="5"/>
      <c r="WDU143" s="5"/>
      <c r="WDV143" s="5"/>
      <c r="WDW143" s="5"/>
      <c r="WDX143" s="5"/>
      <c r="WDY143" s="5"/>
      <c r="WDZ143" s="5"/>
      <c r="WEA143" s="5"/>
      <c r="WEB143" s="5"/>
      <c r="WEC143" s="5"/>
      <c r="WED143" s="5"/>
      <c r="WEE143" s="5"/>
      <c r="WEF143" s="5"/>
      <c r="WEG143" s="5"/>
      <c r="WEH143" s="5"/>
      <c r="WEI143" s="5"/>
      <c r="WEJ143" s="5"/>
      <c r="WEK143" s="5"/>
      <c r="WEL143" s="5"/>
      <c r="WEM143" s="5"/>
      <c r="WEN143" s="5"/>
      <c r="WEO143" s="5"/>
      <c r="WEP143" s="5"/>
      <c r="WEQ143" s="5"/>
      <c r="WER143" s="5"/>
      <c r="WES143" s="5"/>
      <c r="WET143" s="5"/>
      <c r="WEU143" s="5"/>
      <c r="WEV143" s="5"/>
      <c r="WEW143" s="5"/>
      <c r="WEX143" s="5"/>
      <c r="WEY143" s="5"/>
      <c r="WEZ143" s="5"/>
      <c r="WFA143" s="5"/>
      <c r="WFB143" s="5"/>
      <c r="WFC143" s="5"/>
      <c r="WFD143" s="5"/>
      <c r="WFE143" s="5"/>
      <c r="WFF143" s="5"/>
      <c r="WFG143" s="5"/>
      <c r="WFH143" s="5"/>
      <c r="WFI143" s="5"/>
      <c r="WFJ143" s="5"/>
      <c r="WFK143" s="5"/>
      <c r="WFL143" s="5"/>
      <c r="WFM143" s="5"/>
      <c r="WFN143" s="5"/>
      <c r="WFO143" s="5"/>
      <c r="WFP143" s="5"/>
      <c r="WFQ143" s="5"/>
      <c r="WFR143" s="5"/>
      <c r="WFS143" s="5"/>
      <c r="WFT143" s="5"/>
      <c r="WFU143" s="5"/>
      <c r="WFV143" s="5"/>
      <c r="WFW143" s="5"/>
      <c r="WFX143" s="5"/>
      <c r="WFY143" s="5"/>
      <c r="WFZ143" s="5"/>
      <c r="WGA143" s="5"/>
      <c r="WGB143" s="5"/>
      <c r="WGC143" s="5"/>
      <c r="WGD143" s="5"/>
      <c r="WGE143" s="5"/>
      <c r="WGF143" s="5"/>
      <c r="WGG143" s="5"/>
      <c r="WGH143" s="5"/>
      <c r="WGI143" s="5"/>
      <c r="WGJ143" s="5"/>
      <c r="WGK143" s="5"/>
      <c r="WGL143" s="5"/>
      <c r="WGM143" s="5"/>
      <c r="WGN143" s="5"/>
      <c r="WGO143" s="5"/>
      <c r="WGP143" s="5"/>
      <c r="WGQ143" s="5"/>
      <c r="WGR143" s="5"/>
      <c r="WGS143" s="5"/>
      <c r="WGT143" s="5"/>
      <c r="WGU143" s="5"/>
      <c r="WGV143" s="5"/>
      <c r="WGW143" s="5"/>
      <c r="WGX143" s="5"/>
      <c r="WGY143" s="5"/>
      <c r="WGZ143" s="5"/>
      <c r="WHA143" s="5"/>
      <c r="WHB143" s="5"/>
      <c r="WHC143" s="5"/>
      <c r="WHD143" s="5"/>
      <c r="WHE143" s="5"/>
      <c r="WHF143" s="5"/>
      <c r="WHG143" s="5"/>
      <c r="WHH143" s="5"/>
      <c r="WHI143" s="5"/>
      <c r="WHJ143" s="5"/>
      <c r="WHK143" s="5"/>
      <c r="WHL143" s="5"/>
      <c r="WHM143" s="5"/>
      <c r="WHN143" s="5"/>
      <c r="WHO143" s="5"/>
      <c r="WHP143" s="5"/>
      <c r="WHQ143" s="5"/>
      <c r="WHR143" s="5"/>
      <c r="WHS143" s="5"/>
      <c r="WHT143" s="5"/>
      <c r="WHU143" s="5"/>
      <c r="WHV143" s="5"/>
      <c r="WHW143" s="5"/>
      <c r="WHX143" s="5"/>
      <c r="WHY143" s="5"/>
      <c r="WHZ143" s="5"/>
      <c r="WIA143" s="5"/>
      <c r="WIB143" s="5"/>
      <c r="WIC143" s="5"/>
      <c r="WID143" s="5"/>
      <c r="WIE143" s="5"/>
      <c r="WIF143" s="5"/>
      <c r="WIG143" s="5"/>
      <c r="WIH143" s="5"/>
      <c r="WII143" s="5"/>
      <c r="WIJ143" s="5"/>
      <c r="WIK143" s="5"/>
      <c r="WIL143" s="5"/>
      <c r="WIM143" s="5"/>
      <c r="WIN143" s="5"/>
      <c r="WIO143" s="5"/>
      <c r="WIP143" s="5"/>
      <c r="WIQ143" s="5"/>
      <c r="WIR143" s="5"/>
      <c r="WIS143" s="5"/>
      <c r="WIT143" s="5"/>
      <c r="WIU143" s="5"/>
      <c r="WIV143" s="5"/>
      <c r="WIW143" s="5"/>
      <c r="WIX143" s="5"/>
      <c r="WIY143" s="5"/>
      <c r="WIZ143" s="5"/>
      <c r="WJA143" s="5"/>
      <c r="WJB143" s="5"/>
      <c r="WJC143" s="5"/>
      <c r="WJD143" s="5"/>
      <c r="WJE143" s="5"/>
      <c r="WJF143" s="5"/>
      <c r="WJG143" s="5"/>
      <c r="WJH143" s="5"/>
      <c r="WJI143" s="5"/>
      <c r="WJJ143" s="5"/>
      <c r="WJK143" s="5"/>
      <c r="WJL143" s="5"/>
      <c r="WJM143" s="5"/>
      <c r="WJN143" s="5"/>
      <c r="WJO143" s="5"/>
      <c r="WJP143" s="5"/>
      <c r="WJQ143" s="5"/>
      <c r="WJR143" s="5"/>
      <c r="WJS143" s="5"/>
      <c r="WJT143" s="5"/>
      <c r="WJU143" s="5"/>
      <c r="WJV143" s="5"/>
      <c r="WJW143" s="5"/>
      <c r="WJX143" s="5"/>
      <c r="WJY143" s="5"/>
      <c r="WJZ143" s="5"/>
      <c r="WKA143" s="5"/>
      <c r="WKB143" s="5"/>
      <c r="WKC143" s="5"/>
      <c r="WKD143" s="5"/>
      <c r="WKE143" s="5"/>
      <c r="WKF143" s="5"/>
      <c r="WKG143" s="5"/>
      <c r="WKH143" s="5"/>
      <c r="WKI143" s="5"/>
      <c r="WKJ143" s="5"/>
      <c r="WKK143" s="5"/>
      <c r="WKL143" s="5"/>
      <c r="WKM143" s="5"/>
      <c r="WKN143" s="5"/>
      <c r="WKO143" s="5"/>
      <c r="WKP143" s="5"/>
      <c r="WKQ143" s="5"/>
      <c r="WKR143" s="5"/>
      <c r="WKS143" s="5"/>
      <c r="WKT143" s="5"/>
      <c r="WKU143" s="5"/>
      <c r="WKV143" s="5"/>
      <c r="WKW143" s="5"/>
      <c r="WKX143" s="5"/>
      <c r="WKY143" s="5"/>
      <c r="WKZ143" s="5"/>
      <c r="WLA143" s="5"/>
      <c r="WLB143" s="5"/>
      <c r="WLC143" s="5"/>
      <c r="WLD143" s="5"/>
      <c r="WLE143" s="5"/>
      <c r="WLF143" s="5"/>
      <c r="WLG143" s="5"/>
      <c r="WLH143" s="5"/>
      <c r="WLI143" s="5"/>
      <c r="WLJ143" s="5"/>
      <c r="WLK143" s="5"/>
      <c r="WLL143" s="5"/>
      <c r="WLM143" s="5"/>
      <c r="WLN143" s="5"/>
      <c r="WLO143" s="5"/>
      <c r="WLP143" s="5"/>
      <c r="WLQ143" s="5"/>
      <c r="WLR143" s="5"/>
      <c r="WLS143" s="5"/>
      <c r="WLT143" s="5"/>
      <c r="WLU143" s="5"/>
      <c r="WLV143" s="5"/>
      <c r="WLW143" s="5"/>
      <c r="WLX143" s="5"/>
      <c r="WLY143" s="5"/>
      <c r="WLZ143" s="5"/>
      <c r="WMA143" s="5"/>
      <c r="WMB143" s="5"/>
      <c r="WMC143" s="5"/>
      <c r="WMD143" s="5"/>
      <c r="WME143" s="5"/>
      <c r="WMF143" s="5"/>
      <c r="WMG143" s="5"/>
      <c r="WMH143" s="5"/>
      <c r="WMI143" s="5"/>
      <c r="WMJ143" s="5"/>
      <c r="WMK143" s="5"/>
      <c r="WML143" s="5"/>
      <c r="WMM143" s="5"/>
      <c r="WMN143" s="5"/>
      <c r="WMO143" s="5"/>
      <c r="WMP143" s="5"/>
      <c r="WMQ143" s="5"/>
      <c r="WMR143" s="5"/>
      <c r="WMS143" s="5"/>
      <c r="WMT143" s="5"/>
      <c r="WMU143" s="5"/>
      <c r="WMV143" s="5"/>
      <c r="WMW143" s="5"/>
      <c r="WMX143" s="5"/>
      <c r="WMY143" s="5"/>
      <c r="WMZ143" s="5"/>
      <c r="WNA143" s="5"/>
      <c r="WNB143" s="5"/>
      <c r="WNC143" s="5"/>
      <c r="WND143" s="5"/>
      <c r="WNE143" s="5"/>
      <c r="WNF143" s="5"/>
      <c r="WNG143" s="5"/>
      <c r="WNH143" s="5"/>
      <c r="WNI143" s="5"/>
      <c r="WNJ143" s="5"/>
      <c r="WNK143" s="5"/>
      <c r="WNL143" s="5"/>
      <c r="WNM143" s="5"/>
      <c r="WNN143" s="5"/>
      <c r="WNO143" s="5"/>
      <c r="WNP143" s="5"/>
      <c r="WNQ143" s="5"/>
      <c r="WNR143" s="5"/>
      <c r="WNS143" s="5"/>
      <c r="WNT143" s="5"/>
      <c r="WNU143" s="5"/>
      <c r="WNV143" s="5"/>
      <c r="WNW143" s="5"/>
      <c r="WNX143" s="5"/>
      <c r="WNY143" s="5"/>
      <c r="WNZ143" s="5"/>
      <c r="WOA143" s="5"/>
      <c r="WOB143" s="5"/>
      <c r="WOC143" s="5"/>
      <c r="WOD143" s="5"/>
      <c r="WOE143" s="5"/>
      <c r="WOF143" s="5"/>
      <c r="WOG143" s="5"/>
      <c r="WOH143" s="5"/>
      <c r="WOI143" s="5"/>
      <c r="WOJ143" s="5"/>
      <c r="WOK143" s="5"/>
      <c r="WOL143" s="5"/>
      <c r="WOM143" s="5"/>
      <c r="WON143" s="5"/>
      <c r="WOO143" s="5"/>
      <c r="WOP143" s="5"/>
      <c r="WOQ143" s="5"/>
      <c r="WOR143" s="5"/>
      <c r="WOS143" s="5"/>
      <c r="WOT143" s="5"/>
      <c r="WOU143" s="5"/>
      <c r="WOV143" s="5"/>
      <c r="WOW143" s="5"/>
      <c r="WOX143" s="5"/>
      <c r="WOY143" s="5"/>
      <c r="WOZ143" s="5"/>
      <c r="WPA143" s="5"/>
      <c r="WPB143" s="5"/>
      <c r="WPC143" s="5"/>
      <c r="WPD143" s="5"/>
      <c r="WPE143" s="5"/>
      <c r="WPF143" s="5"/>
      <c r="WPG143" s="5"/>
      <c r="WPH143" s="5"/>
      <c r="WPI143" s="5"/>
      <c r="WPJ143" s="5"/>
      <c r="WPK143" s="5"/>
      <c r="WPL143" s="5"/>
      <c r="WPM143" s="5"/>
      <c r="WPN143" s="5"/>
      <c r="WPO143" s="5"/>
      <c r="WPP143" s="5"/>
      <c r="WPQ143" s="5"/>
      <c r="WPR143" s="5"/>
      <c r="WPS143" s="5"/>
      <c r="WPT143" s="5"/>
      <c r="WPU143" s="5"/>
      <c r="WPV143" s="5"/>
      <c r="WPW143" s="5"/>
      <c r="WPX143" s="5"/>
      <c r="WPY143" s="5"/>
      <c r="WPZ143" s="5"/>
      <c r="WQA143" s="5"/>
      <c r="WQB143" s="5"/>
      <c r="WQC143" s="5"/>
      <c r="WQD143" s="5"/>
      <c r="WQE143" s="5"/>
      <c r="WQF143" s="5"/>
      <c r="WQG143" s="5"/>
      <c r="WQH143" s="5"/>
      <c r="WQI143" s="5"/>
      <c r="WQJ143" s="5"/>
      <c r="WQK143" s="5"/>
      <c r="WQL143" s="5"/>
      <c r="WQM143" s="5"/>
      <c r="WQN143" s="5"/>
      <c r="WQO143" s="5"/>
      <c r="WQP143" s="5"/>
      <c r="WQQ143" s="5"/>
      <c r="WQR143" s="5"/>
      <c r="WQS143" s="5"/>
      <c r="WQT143" s="5"/>
      <c r="WQU143" s="5"/>
      <c r="WQV143" s="5"/>
      <c r="WQW143" s="5"/>
      <c r="WQX143" s="5"/>
      <c r="WQY143" s="5"/>
      <c r="WQZ143" s="5"/>
      <c r="WRA143" s="5"/>
      <c r="WRB143" s="5"/>
      <c r="WRC143" s="5"/>
      <c r="WRD143" s="5"/>
      <c r="WRE143" s="5"/>
      <c r="WRF143" s="5"/>
      <c r="WRG143" s="5"/>
      <c r="WRH143" s="5"/>
      <c r="WRI143" s="5"/>
      <c r="WRJ143" s="5"/>
      <c r="WRK143" s="5"/>
      <c r="WRL143" s="5"/>
      <c r="WRM143" s="5"/>
      <c r="WRN143" s="5"/>
      <c r="WRO143" s="5"/>
      <c r="WRP143" s="5"/>
      <c r="WRQ143" s="5"/>
      <c r="WRR143" s="5"/>
      <c r="WRS143" s="5"/>
      <c r="WRT143" s="5"/>
      <c r="WRU143" s="5"/>
      <c r="WRV143" s="5"/>
      <c r="WRW143" s="5"/>
      <c r="WRX143" s="5"/>
      <c r="WRY143" s="5"/>
      <c r="WRZ143" s="5"/>
      <c r="WSA143" s="5"/>
      <c r="WSB143" s="5"/>
      <c r="WSC143" s="5"/>
      <c r="WSD143" s="5"/>
      <c r="WSE143" s="5"/>
      <c r="WSF143" s="5"/>
      <c r="WSG143" s="5"/>
      <c r="WSH143" s="5"/>
      <c r="WSI143" s="5"/>
      <c r="WSJ143" s="5"/>
      <c r="WSK143" s="5"/>
      <c r="WSL143" s="5"/>
      <c r="WSM143" s="5"/>
      <c r="WSN143" s="5"/>
      <c r="WSO143" s="5"/>
      <c r="WSP143" s="5"/>
      <c r="WSQ143" s="5"/>
      <c r="WSR143" s="5"/>
      <c r="WSS143" s="5"/>
      <c r="WST143" s="5"/>
      <c r="WSU143" s="5"/>
      <c r="WSV143" s="5"/>
      <c r="WSW143" s="5"/>
      <c r="WSX143" s="5"/>
      <c r="WSY143" s="5"/>
      <c r="WSZ143" s="5"/>
      <c r="WTA143" s="5"/>
      <c r="WTB143" s="5"/>
      <c r="WTC143" s="5"/>
      <c r="WTD143" s="5"/>
      <c r="WTE143" s="5"/>
      <c r="WTF143" s="5"/>
      <c r="WTG143" s="5"/>
      <c r="WTH143" s="5"/>
      <c r="WTI143" s="5"/>
      <c r="WTJ143" s="5"/>
      <c r="WTK143" s="5"/>
      <c r="WTL143" s="5"/>
      <c r="WTM143" s="5"/>
      <c r="WTN143" s="5"/>
      <c r="WTO143" s="5"/>
      <c r="WTP143" s="5"/>
      <c r="WTQ143" s="5"/>
      <c r="WTR143" s="5"/>
      <c r="WTS143" s="5"/>
      <c r="WTT143" s="5"/>
      <c r="WTU143" s="5"/>
      <c r="WTV143" s="5"/>
      <c r="WTW143" s="5"/>
      <c r="WTX143" s="5"/>
      <c r="WTY143" s="5"/>
      <c r="WTZ143" s="5"/>
      <c r="WUA143" s="5"/>
      <c r="WUB143" s="5"/>
      <c r="WUC143" s="5"/>
      <c r="WUD143" s="5"/>
      <c r="WUE143" s="5"/>
      <c r="WUF143" s="5"/>
      <c r="WUG143" s="5"/>
      <c r="WUH143" s="5"/>
      <c r="WUI143" s="5"/>
      <c r="WUJ143" s="5"/>
      <c r="WUK143" s="5"/>
      <c r="WUL143" s="5"/>
      <c r="WUM143" s="5"/>
      <c r="WUN143" s="5"/>
      <c r="WUO143" s="5"/>
      <c r="WUP143" s="5"/>
      <c r="WUQ143" s="5"/>
      <c r="WUR143" s="5"/>
      <c r="WUS143" s="5"/>
      <c r="WUT143" s="5"/>
      <c r="WUU143" s="5"/>
      <c r="WUV143" s="5"/>
      <c r="WUW143" s="5"/>
      <c r="WUX143" s="5"/>
      <c r="WUY143" s="5"/>
      <c r="WUZ143" s="5"/>
      <c r="WVA143" s="5"/>
      <c r="WVB143" s="5"/>
      <c r="WVC143" s="5"/>
      <c r="WVD143" s="5"/>
      <c r="WVE143" s="5"/>
      <c r="WVF143" s="5"/>
      <c r="WVG143" s="5"/>
      <c r="WVH143" s="5"/>
      <c r="WVI143" s="5"/>
      <c r="WVJ143" s="5"/>
      <c r="WVK143" s="5"/>
      <c r="WVL143" s="5"/>
      <c r="WVM143" s="5"/>
      <c r="WVN143" s="5"/>
      <c r="WVO143" s="5"/>
      <c r="WVP143" s="5"/>
      <c r="WVQ143" s="5"/>
      <c r="WVR143" s="5"/>
      <c r="WVS143" s="5"/>
      <c r="WVT143" s="5"/>
      <c r="WVU143" s="5"/>
      <c r="WVV143" s="5"/>
      <c r="WVW143" s="5"/>
      <c r="WVX143" s="5"/>
      <c r="WVY143" s="5"/>
      <c r="WVZ143" s="5"/>
      <c r="WWA143" s="5"/>
      <c r="WWB143" s="5"/>
      <c r="WWC143" s="5"/>
      <c r="WWD143" s="5"/>
      <c r="WWE143" s="5"/>
      <c r="WWF143" s="5"/>
      <c r="WWG143" s="5"/>
      <c r="WWH143" s="5"/>
      <c r="WWI143" s="5"/>
      <c r="WWJ143" s="5"/>
      <c r="WWK143" s="5"/>
      <c r="WWL143" s="5"/>
      <c r="WWM143" s="5"/>
      <c r="WWN143" s="5"/>
      <c r="WWO143" s="5"/>
      <c r="WWP143" s="5"/>
      <c r="WWQ143" s="5"/>
      <c r="WWR143" s="5"/>
      <c r="WWS143" s="5"/>
      <c r="WWT143" s="5"/>
      <c r="WWU143" s="5"/>
      <c r="WWV143" s="5"/>
      <c r="WWW143" s="5"/>
      <c r="WWX143" s="5"/>
      <c r="WWY143" s="5"/>
      <c r="WWZ143" s="5"/>
      <c r="WXA143" s="5"/>
      <c r="WXB143" s="5"/>
      <c r="WXC143" s="5"/>
      <c r="WXD143" s="5"/>
      <c r="WXE143" s="5"/>
      <c r="WXF143" s="5"/>
      <c r="WXG143" s="5"/>
      <c r="WXH143" s="5"/>
      <c r="WXI143" s="5"/>
      <c r="WXJ143" s="5"/>
      <c r="WXK143" s="5"/>
      <c r="WXL143" s="5"/>
      <c r="WXM143" s="5"/>
      <c r="WXN143" s="5"/>
      <c r="WXO143" s="5"/>
      <c r="WXP143" s="5"/>
      <c r="WXQ143" s="5"/>
      <c r="WXR143" s="5"/>
      <c r="WXS143" s="5"/>
      <c r="WXT143" s="5"/>
      <c r="WXU143" s="5"/>
      <c r="WXV143" s="5"/>
      <c r="WXW143" s="5"/>
      <c r="WXX143" s="5"/>
      <c r="WXY143" s="5"/>
      <c r="WXZ143" s="5"/>
      <c r="WYA143" s="5"/>
      <c r="WYB143" s="5"/>
      <c r="WYC143" s="5"/>
      <c r="WYD143" s="5"/>
      <c r="WYE143" s="5"/>
      <c r="WYF143" s="5"/>
      <c r="WYG143" s="5"/>
      <c r="WYH143" s="5"/>
      <c r="WYI143" s="5"/>
      <c r="WYJ143" s="5"/>
      <c r="WYK143" s="5"/>
      <c r="WYL143" s="5"/>
      <c r="WYM143" s="5"/>
      <c r="WYN143" s="5"/>
      <c r="WYO143" s="5"/>
      <c r="WYP143" s="5"/>
      <c r="WYQ143" s="5"/>
      <c r="WYR143" s="5"/>
      <c r="WYS143" s="5"/>
      <c r="WYT143" s="5"/>
      <c r="WYU143" s="5"/>
      <c r="WYV143" s="5"/>
      <c r="WYW143" s="5"/>
      <c r="WYX143" s="5"/>
      <c r="WYY143" s="5"/>
      <c r="WYZ143" s="5"/>
      <c r="WZA143" s="5"/>
      <c r="WZB143" s="5"/>
      <c r="WZC143" s="5"/>
      <c r="WZD143" s="5"/>
      <c r="WZE143" s="5"/>
      <c r="WZF143" s="5"/>
      <c r="WZG143" s="5"/>
      <c r="WZH143" s="5"/>
      <c r="WZI143" s="5"/>
      <c r="WZJ143" s="5"/>
      <c r="WZK143" s="5"/>
      <c r="WZL143" s="5"/>
      <c r="WZM143" s="5"/>
      <c r="WZN143" s="5"/>
      <c r="WZO143" s="5"/>
      <c r="WZP143" s="5"/>
      <c r="WZQ143" s="5"/>
      <c r="WZR143" s="5"/>
      <c r="WZS143" s="5"/>
      <c r="WZT143" s="5"/>
      <c r="WZU143" s="5"/>
      <c r="WZV143" s="5"/>
      <c r="WZW143" s="5"/>
      <c r="WZX143" s="5"/>
      <c r="WZY143" s="5"/>
      <c r="WZZ143" s="5"/>
      <c r="XAA143" s="5"/>
      <c r="XAB143" s="5"/>
      <c r="XAC143" s="5"/>
      <c r="XAD143" s="5"/>
      <c r="XAE143" s="5"/>
      <c r="XAF143" s="5"/>
      <c r="XAG143" s="5"/>
      <c r="XAH143" s="5"/>
      <c r="XAI143" s="5"/>
      <c r="XAJ143" s="5"/>
      <c r="XAK143" s="5"/>
      <c r="XAL143" s="5"/>
      <c r="XAM143" s="5"/>
      <c r="XAN143" s="5"/>
      <c r="XAO143" s="5"/>
      <c r="XAP143" s="5"/>
      <c r="XAQ143" s="5"/>
      <c r="XAR143" s="5"/>
      <c r="XAS143" s="5"/>
      <c r="XAT143" s="5"/>
      <c r="XAU143" s="5"/>
      <c r="XAV143" s="5"/>
      <c r="XAW143" s="5"/>
      <c r="XAX143" s="5"/>
      <c r="XAY143" s="5"/>
      <c r="XAZ143" s="5"/>
      <c r="XBA143" s="5"/>
      <c r="XBB143" s="5"/>
      <c r="XBC143" s="5"/>
      <c r="XBD143" s="5"/>
      <c r="XBE143" s="5"/>
      <c r="XBF143" s="5"/>
      <c r="XBG143" s="5"/>
      <c r="XBH143" s="5"/>
      <c r="XBI143" s="5"/>
      <c r="XBJ143" s="5"/>
      <c r="XBK143" s="5"/>
      <c r="XBL143" s="5"/>
      <c r="XBM143" s="5"/>
      <c r="XBN143" s="5"/>
      <c r="XBO143" s="5"/>
      <c r="XBP143" s="5"/>
      <c r="XBQ143" s="5"/>
      <c r="XBR143" s="5"/>
      <c r="XBS143" s="5"/>
      <c r="XBT143" s="5"/>
      <c r="XBU143" s="5"/>
      <c r="XBV143" s="5"/>
      <c r="XBW143" s="5"/>
      <c r="XBX143" s="5"/>
      <c r="XBY143" s="5"/>
      <c r="XBZ143" s="5"/>
      <c r="XCA143" s="5"/>
      <c r="XCB143" s="5"/>
      <c r="XCC143" s="5"/>
      <c r="XCD143" s="5"/>
      <c r="XCE143" s="5"/>
      <c r="XCF143" s="5"/>
      <c r="XCG143" s="5"/>
      <c r="XCH143" s="5"/>
      <c r="XCI143" s="5"/>
      <c r="XCJ143" s="5"/>
      <c r="XCK143" s="5"/>
      <c r="XCL143" s="5"/>
      <c r="XCM143" s="5"/>
      <c r="XCN143" s="5"/>
      <c r="XCO143" s="5"/>
      <c r="XCP143" s="5"/>
      <c r="XCQ143" s="5"/>
      <c r="XCR143" s="5"/>
      <c r="XCS143" s="5"/>
      <c r="XCT143" s="5"/>
      <c r="XCU143" s="5"/>
      <c r="XCV143" s="5"/>
      <c r="XCW143" s="5"/>
      <c r="XCX143" s="5"/>
      <c r="XCY143" s="5"/>
      <c r="XCZ143" s="5"/>
      <c r="XDA143" s="5"/>
      <c r="XDB143" s="5"/>
      <c r="XDC143" s="5"/>
      <c r="XDD143" s="5"/>
      <c r="XDE143" s="5"/>
      <c r="XDF143" s="5"/>
      <c r="XDG143" s="5"/>
      <c r="XDH143" s="5"/>
      <c r="XDI143" s="5"/>
      <c r="XDJ143" s="5"/>
      <c r="XDK143" s="5"/>
      <c r="XDL143" s="5"/>
      <c r="XDM143" s="5"/>
      <c r="XDN143" s="5"/>
      <c r="XDO143" s="5"/>
      <c r="XDP143" s="5"/>
      <c r="XDQ143" s="5"/>
      <c r="XDR143" s="5"/>
      <c r="XDS143" s="5"/>
      <c r="XDT143" s="5"/>
      <c r="XDU143" s="5"/>
      <c r="XDV143" s="5"/>
      <c r="XDW143" s="5"/>
      <c r="XDX143" s="5"/>
      <c r="XDY143" s="5"/>
      <c r="XDZ143" s="5"/>
      <c r="XEA143" s="5"/>
      <c r="XEB143" s="5"/>
      <c r="XEC143" s="5"/>
      <c r="XED143" s="5"/>
      <c r="XEE143" s="5"/>
      <c r="XEF143" s="5"/>
      <c r="XEG143" s="5"/>
      <c r="XEH143" s="5"/>
      <c r="XEI143" s="5"/>
      <c r="XEJ143" s="5"/>
      <c r="XEK143" s="5"/>
      <c r="XEL143" s="5"/>
      <c r="XEM143" s="5"/>
      <c r="XEN143" s="5"/>
      <c r="XEO143" s="5"/>
      <c r="XEP143" s="5"/>
      <c r="XEQ143" s="5"/>
      <c r="XER143" s="5"/>
      <c r="XES143" s="5"/>
      <c r="XET143" s="5"/>
      <c r="XEU143" s="5"/>
      <c r="XEV143" s="5"/>
      <c r="XEW143" s="5"/>
      <c r="XEX143" s="5"/>
      <c r="XEY143" s="5"/>
      <c r="XEZ143" s="5"/>
      <c r="XFA143" s="5"/>
      <c r="XFB143" s="5"/>
      <c r="XFC143" s="5"/>
      <c r="XFD143" s="5"/>
    </row>
    <row r="144" spans="1:16384" ht="39" x14ac:dyDescent="0.15">
      <c r="A144" s="389" t="s">
        <v>10737</v>
      </c>
      <c r="B144" s="12" t="s">
        <v>8813</v>
      </c>
      <c r="C144" s="5" t="s">
        <v>11540</v>
      </c>
      <c r="D144" s="234">
        <v>41743</v>
      </c>
      <c r="E144" s="234">
        <v>41743</v>
      </c>
      <c r="F144" s="234"/>
      <c r="G144" s="5" t="s">
        <v>8713</v>
      </c>
      <c r="H144" s="5"/>
      <c r="I144" s="5" t="s">
        <v>8814</v>
      </c>
      <c r="J144" s="5"/>
      <c r="K144" s="5" t="s">
        <v>8815</v>
      </c>
      <c r="L144" s="5"/>
      <c r="M144" s="5"/>
      <c r="N144" s="5"/>
      <c r="O144" s="5" t="s">
        <v>8816</v>
      </c>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t="s">
        <v>8817</v>
      </c>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row>
    <row r="145" spans="1:82" ht="26" x14ac:dyDescent="0.15">
      <c r="A145" s="389" t="s">
        <v>10921</v>
      </c>
      <c r="B145" s="350" t="s">
        <v>10925</v>
      </c>
      <c r="C145" s="5" t="s">
        <v>10922</v>
      </c>
      <c r="D145" s="234">
        <v>41656</v>
      </c>
      <c r="E145" s="234">
        <v>41766</v>
      </c>
      <c r="F145" s="234" t="s">
        <v>11724</v>
      </c>
      <c r="G145" s="5" t="s">
        <v>469</v>
      </c>
      <c r="H145" s="5" t="s">
        <v>1003</v>
      </c>
      <c r="I145" s="5" t="s">
        <v>1004</v>
      </c>
      <c r="J145" s="5"/>
      <c r="K145" s="5" t="s">
        <v>817</v>
      </c>
      <c r="L145" s="5"/>
      <c r="O145" s="5" t="s">
        <v>1144</v>
      </c>
      <c r="BC145" s="6" t="s">
        <v>11618</v>
      </c>
      <c r="BF145" s="6" t="s">
        <v>11658</v>
      </c>
      <c r="BG145" s="6"/>
      <c r="BH145" s="6"/>
      <c r="BV145" s="88" t="s">
        <v>11663</v>
      </c>
    </row>
    <row r="146" spans="1:82" ht="30" x14ac:dyDescent="0.15">
      <c r="A146" s="304" t="s">
        <v>11031</v>
      </c>
      <c r="B146" s="318" t="s">
        <v>11032</v>
      </c>
      <c r="C146" s="5" t="s">
        <v>11033</v>
      </c>
      <c r="D146" s="234">
        <v>41681</v>
      </c>
      <c r="E146" s="234">
        <v>41757</v>
      </c>
      <c r="F146" s="234" t="s">
        <v>11670</v>
      </c>
      <c r="G146" s="5" t="s">
        <v>469</v>
      </c>
      <c r="H146" s="5" t="s">
        <v>1003</v>
      </c>
      <c r="I146" s="5" t="s">
        <v>1004</v>
      </c>
      <c r="J146" s="5"/>
      <c r="K146" s="5" t="s">
        <v>1136</v>
      </c>
      <c r="L146" s="5"/>
      <c r="O146" s="5" t="s">
        <v>1144</v>
      </c>
      <c r="BC146" s="6" t="s">
        <v>11618</v>
      </c>
      <c r="BF146" s="6" t="s">
        <v>11658</v>
      </c>
      <c r="BG146" s="6"/>
      <c r="BH146" s="6"/>
      <c r="BV146" s="88" t="s">
        <v>11602</v>
      </c>
    </row>
    <row r="147" spans="1:82" ht="30" x14ac:dyDescent="0.15">
      <c r="A147" s="304" t="s">
        <v>11102</v>
      </c>
      <c r="B147" s="318" t="s">
        <v>11103</v>
      </c>
      <c r="C147" s="5" t="s">
        <v>11104</v>
      </c>
      <c r="D147" s="234">
        <v>41691</v>
      </c>
      <c r="E147" s="234">
        <v>41691</v>
      </c>
      <c r="F147" s="234"/>
      <c r="G147" s="5" t="s">
        <v>469</v>
      </c>
      <c r="H147" s="5" t="s">
        <v>1003</v>
      </c>
      <c r="I147" s="5" t="s">
        <v>1004</v>
      </c>
      <c r="J147" s="5"/>
      <c r="K147" s="5" t="s">
        <v>817</v>
      </c>
      <c r="L147" s="5"/>
      <c r="O147" s="5" t="s">
        <v>1144</v>
      </c>
      <c r="BC147" s="6" t="s">
        <v>10923</v>
      </c>
      <c r="BF147" s="6" t="s">
        <v>10924</v>
      </c>
      <c r="BG147" s="6"/>
      <c r="BH147" s="6"/>
    </row>
    <row r="148" spans="1:82" ht="45" x14ac:dyDescent="0.15">
      <c r="A148" s="304" t="s">
        <v>11105</v>
      </c>
      <c r="B148" s="318" t="s">
        <v>11106</v>
      </c>
      <c r="C148" s="5" t="s">
        <v>11107</v>
      </c>
      <c r="D148" s="234">
        <v>41691</v>
      </c>
      <c r="E148" s="234">
        <v>41691</v>
      </c>
      <c r="F148" s="234"/>
      <c r="G148" s="5" t="s">
        <v>469</v>
      </c>
      <c r="H148" s="6" t="s">
        <v>1020</v>
      </c>
      <c r="I148" s="6" t="s">
        <v>496</v>
      </c>
      <c r="K148" s="87" t="s">
        <v>9236</v>
      </c>
      <c r="N148" s="87" t="s">
        <v>7347</v>
      </c>
      <c r="O148" s="87" t="s">
        <v>7348</v>
      </c>
      <c r="AT148" s="87" t="s">
        <v>9237</v>
      </c>
    </row>
    <row r="149" spans="1:82" ht="30" x14ac:dyDescent="0.15">
      <c r="A149" s="304" t="s">
        <v>11136</v>
      </c>
      <c r="B149" s="318" t="s">
        <v>11137</v>
      </c>
      <c r="C149" s="5" t="s">
        <v>11138</v>
      </c>
      <c r="D149" s="234">
        <v>41695</v>
      </c>
      <c r="E149" s="234">
        <v>42125</v>
      </c>
      <c r="F149" s="234" t="s">
        <v>12041</v>
      </c>
      <c r="G149" s="5" t="s">
        <v>469</v>
      </c>
      <c r="H149" s="5" t="s">
        <v>1003</v>
      </c>
      <c r="I149" s="5" t="s">
        <v>1004</v>
      </c>
      <c r="J149" s="5"/>
      <c r="K149" s="5" t="s">
        <v>817</v>
      </c>
      <c r="L149" s="5"/>
      <c r="O149" s="5" t="s">
        <v>1144</v>
      </c>
      <c r="BC149" s="6" t="s">
        <v>11618</v>
      </c>
      <c r="BF149" s="6" t="s">
        <v>14180</v>
      </c>
      <c r="BG149" s="6"/>
      <c r="BH149" s="6"/>
      <c r="BV149" s="88" t="s">
        <v>11602</v>
      </c>
    </row>
    <row r="150" spans="1:82" ht="30" x14ac:dyDescent="0.15">
      <c r="A150" s="304" t="s">
        <v>11148</v>
      </c>
      <c r="B150" s="318" t="s">
        <v>11149</v>
      </c>
      <c r="C150" s="5" t="s">
        <v>11176</v>
      </c>
      <c r="D150" s="234">
        <v>41701</v>
      </c>
      <c r="E150" s="234">
        <v>41757</v>
      </c>
      <c r="F150" s="234" t="s">
        <v>11670</v>
      </c>
      <c r="G150" s="5" t="s">
        <v>469</v>
      </c>
      <c r="H150" s="5" t="s">
        <v>1003</v>
      </c>
      <c r="I150" s="5" t="s">
        <v>1004</v>
      </c>
      <c r="J150" s="5"/>
      <c r="K150" s="5" t="s">
        <v>817</v>
      </c>
      <c r="L150" s="5"/>
      <c r="O150" s="5" t="s">
        <v>1144</v>
      </c>
      <c r="BC150" s="6" t="s">
        <v>11618</v>
      </c>
      <c r="BF150" s="6" t="s">
        <v>11658</v>
      </c>
      <c r="BG150" s="6"/>
      <c r="BH150" s="6"/>
      <c r="BV150" s="88" t="s">
        <v>11602</v>
      </c>
    </row>
    <row r="151" spans="1:82" ht="30" x14ac:dyDescent="0.15">
      <c r="A151" s="304" t="s">
        <v>11177</v>
      </c>
      <c r="B151" s="318" t="s">
        <v>11178</v>
      </c>
      <c r="C151" s="5" t="s">
        <v>11179</v>
      </c>
      <c r="D151" s="89">
        <v>41701</v>
      </c>
      <c r="E151" s="234">
        <v>41702</v>
      </c>
      <c r="G151" s="5" t="s">
        <v>469</v>
      </c>
      <c r="H151" s="5" t="s">
        <v>589</v>
      </c>
      <c r="I151" s="5" t="s">
        <v>987</v>
      </c>
      <c r="J151" s="5"/>
      <c r="K151" s="5" t="s">
        <v>3144</v>
      </c>
      <c r="L151" s="5"/>
      <c r="M151" s="5"/>
      <c r="N151" s="5" t="s">
        <v>9793</v>
      </c>
      <c r="O151" s="5" t="s">
        <v>9794</v>
      </c>
      <c r="P151" s="5"/>
      <c r="Q151" s="5"/>
      <c r="R151" s="5"/>
      <c r="S151" s="5"/>
      <c r="T151" s="5"/>
      <c r="U151" s="5"/>
      <c r="V151" s="5"/>
      <c r="W151" s="5"/>
      <c r="X151" s="5"/>
      <c r="Y151" s="5" t="s">
        <v>9783</v>
      </c>
      <c r="Z151" s="5"/>
      <c r="AA151" s="5"/>
      <c r="AB151" s="5"/>
      <c r="AC151" s="5" t="s">
        <v>9784</v>
      </c>
      <c r="AD151" s="5" t="s">
        <v>9785</v>
      </c>
      <c r="AE151" s="5"/>
      <c r="AF151" s="5"/>
      <c r="AG151" s="5"/>
      <c r="AH151" s="5"/>
      <c r="AI151" s="5"/>
      <c r="AJ151" s="5"/>
      <c r="AK151" s="5"/>
      <c r="AL151" s="5"/>
      <c r="AM151" s="5"/>
      <c r="AN151" s="5"/>
      <c r="AO151" s="5"/>
      <c r="AP151" s="5"/>
      <c r="AQ151" s="5"/>
      <c r="AR151" s="5"/>
      <c r="AS151" s="5"/>
      <c r="AT151" s="5"/>
      <c r="AU151" s="5"/>
      <c r="AV151" s="5"/>
      <c r="AW151" s="5"/>
      <c r="AX151" s="5"/>
      <c r="AY151" s="5"/>
      <c r="AZ151" s="5"/>
      <c r="BA151" s="5" t="s">
        <v>9795</v>
      </c>
    </row>
    <row r="152" spans="1:82" ht="45" x14ac:dyDescent="0.15">
      <c r="A152" s="304" t="s">
        <v>11180</v>
      </c>
      <c r="B152" s="318" t="s">
        <v>11181</v>
      </c>
      <c r="C152" s="5" t="s">
        <v>11182</v>
      </c>
      <c r="D152" s="234">
        <v>41701</v>
      </c>
      <c r="E152" s="234">
        <v>41702</v>
      </c>
      <c r="F152" s="234"/>
      <c r="G152" s="5" t="s">
        <v>469</v>
      </c>
      <c r="H152" s="6" t="s">
        <v>1020</v>
      </c>
      <c r="I152" s="6" t="s">
        <v>496</v>
      </c>
      <c r="K152" s="87" t="s">
        <v>1029</v>
      </c>
      <c r="N152" s="87" t="s">
        <v>7347</v>
      </c>
      <c r="O152" s="87" t="s">
        <v>7348</v>
      </c>
      <c r="AT152" s="87" t="s">
        <v>11183</v>
      </c>
    </row>
    <row r="153" spans="1:82" ht="30" x14ac:dyDescent="0.15">
      <c r="A153" s="304" t="s">
        <v>11184</v>
      </c>
      <c r="B153" s="318" t="s">
        <v>11185</v>
      </c>
      <c r="C153" s="5" t="s">
        <v>11186</v>
      </c>
      <c r="D153" s="234">
        <v>41701</v>
      </c>
      <c r="E153" s="234">
        <v>41702</v>
      </c>
      <c r="F153" s="234"/>
      <c r="G153" s="5" t="s">
        <v>469</v>
      </c>
      <c r="H153" s="5" t="s">
        <v>495</v>
      </c>
      <c r="I153" s="5" t="s">
        <v>452</v>
      </c>
      <c r="J153" s="5"/>
      <c r="K153" s="5" t="s">
        <v>11187</v>
      </c>
      <c r="L153" s="5"/>
      <c r="M153" s="5"/>
      <c r="N153" s="5"/>
      <c r="O153" s="5" t="s">
        <v>818</v>
      </c>
      <c r="P153" s="5"/>
      <c r="Q153" s="5"/>
      <c r="R153" s="5"/>
      <c r="S153" s="5"/>
      <c r="T153" s="5"/>
      <c r="U153" s="5"/>
      <c r="V153" s="5"/>
      <c r="W153" s="5"/>
      <c r="X153" s="5"/>
      <c r="Y153" s="5" t="s">
        <v>819</v>
      </c>
      <c r="Z153" s="5" t="s">
        <v>820</v>
      </c>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row>
    <row r="154" spans="1:82" ht="30" x14ac:dyDescent="0.15">
      <c r="A154" s="304" t="s">
        <v>11188</v>
      </c>
      <c r="B154" s="318" t="s">
        <v>11189</v>
      </c>
      <c r="C154" s="5" t="s">
        <v>11190</v>
      </c>
      <c r="D154" s="234">
        <v>41701</v>
      </c>
      <c r="E154" s="234">
        <v>41702</v>
      </c>
      <c r="F154" s="234"/>
      <c r="G154" s="5" t="s">
        <v>469</v>
      </c>
      <c r="H154" s="5" t="s">
        <v>495</v>
      </c>
      <c r="I154" s="5" t="s">
        <v>452</v>
      </c>
      <c r="J154" s="5"/>
      <c r="K154" s="5" t="s">
        <v>11191</v>
      </c>
      <c r="L154" s="5"/>
      <c r="M154" s="5"/>
      <c r="N154" s="5"/>
      <c r="O154" s="5" t="s">
        <v>818</v>
      </c>
      <c r="P154" s="5"/>
      <c r="Q154" s="5"/>
      <c r="R154" s="5"/>
      <c r="S154" s="5"/>
      <c r="T154" s="5"/>
      <c r="U154" s="5"/>
      <c r="V154" s="5"/>
      <c r="W154" s="5"/>
      <c r="X154" s="5"/>
      <c r="Y154" s="5" t="s">
        <v>819</v>
      </c>
      <c r="Z154" s="5" t="s">
        <v>820</v>
      </c>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row>
    <row r="155" spans="1:82" ht="30" x14ac:dyDescent="0.15">
      <c r="A155" s="304" t="s">
        <v>11212</v>
      </c>
      <c r="B155" s="318" t="s">
        <v>11213</v>
      </c>
      <c r="C155" s="5" t="s">
        <v>11214</v>
      </c>
      <c r="D155" s="89">
        <v>41708</v>
      </c>
      <c r="E155" s="89">
        <v>41709</v>
      </c>
      <c r="G155" s="87" t="s">
        <v>469</v>
      </c>
      <c r="H155" s="6" t="s">
        <v>1020</v>
      </c>
      <c r="I155" s="6" t="s">
        <v>9573</v>
      </c>
      <c r="K155" s="5" t="s">
        <v>11215</v>
      </c>
      <c r="L155" s="5"/>
      <c r="N155" s="87" t="s">
        <v>9749</v>
      </c>
      <c r="O155" s="87" t="s">
        <v>919</v>
      </c>
      <c r="AV155" s="87" t="s">
        <v>10897</v>
      </c>
      <c r="BJ155" s="87" t="s">
        <v>9747</v>
      </c>
    </row>
    <row r="156" spans="1:82" ht="45" x14ac:dyDescent="0.15">
      <c r="A156" s="304" t="s">
        <v>11220</v>
      </c>
      <c r="B156" s="318" t="s">
        <v>11221</v>
      </c>
      <c r="C156" s="5" t="s">
        <v>11222</v>
      </c>
      <c r="D156" s="234">
        <v>41708</v>
      </c>
      <c r="E156" s="234">
        <v>41709</v>
      </c>
      <c r="F156" s="234"/>
      <c r="G156" s="5" t="s">
        <v>469</v>
      </c>
      <c r="H156" s="5" t="s">
        <v>11223</v>
      </c>
      <c r="I156" s="5"/>
      <c r="J156" s="5"/>
      <c r="K156" s="5" t="s">
        <v>1126</v>
      </c>
      <c r="L156" s="5"/>
      <c r="M156" s="5"/>
      <c r="N156" s="5" t="s">
        <v>11224</v>
      </c>
      <c r="O156" s="5" t="s">
        <v>865</v>
      </c>
      <c r="P156" s="5"/>
      <c r="Q156" s="5"/>
      <c r="R156" s="5" t="s">
        <v>1128</v>
      </c>
      <c r="S156" s="5" t="s">
        <v>1128</v>
      </c>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t="s">
        <v>11226</v>
      </c>
      <c r="BD156" s="5"/>
      <c r="BE156" s="5"/>
      <c r="BF156" s="5"/>
      <c r="BG156" s="5"/>
      <c r="BH156" s="5"/>
      <c r="BI156" s="5" t="s">
        <v>11225</v>
      </c>
      <c r="BJ156" s="5"/>
      <c r="BK156" s="5"/>
      <c r="BL156" s="5"/>
      <c r="BM156" s="5" t="s">
        <v>1128</v>
      </c>
      <c r="BN156" s="5"/>
      <c r="BO156" s="5"/>
      <c r="BP156" s="5"/>
      <c r="BQ156" s="5"/>
      <c r="BR156" s="5"/>
      <c r="BS156" s="5"/>
      <c r="BT156" s="5" t="s">
        <v>11227</v>
      </c>
      <c r="BU156" s="5"/>
      <c r="BV156" s="5"/>
      <c r="BW156" s="5"/>
      <c r="BX156" s="5"/>
      <c r="BY156" s="5"/>
      <c r="BZ156" s="5"/>
      <c r="CA156" s="5"/>
      <c r="CB156" s="5"/>
      <c r="CC156" s="5"/>
      <c r="CD156" s="5"/>
    </row>
    <row r="157" spans="1:82" ht="30" x14ac:dyDescent="0.15">
      <c r="A157" s="304" t="s">
        <v>11243</v>
      </c>
      <c r="B157" s="318" t="s">
        <v>11244</v>
      </c>
      <c r="C157" s="5" t="s">
        <v>11245</v>
      </c>
      <c r="D157" s="89">
        <v>41711</v>
      </c>
      <c r="E157" s="89">
        <v>41718</v>
      </c>
      <c r="G157" s="87" t="s">
        <v>469</v>
      </c>
      <c r="H157" s="5" t="s">
        <v>589</v>
      </c>
      <c r="K157" s="5" t="s">
        <v>1077</v>
      </c>
      <c r="L157" s="5"/>
      <c r="N157" s="87" t="s">
        <v>7854</v>
      </c>
      <c r="O157" s="87" t="s">
        <v>11246</v>
      </c>
    </row>
    <row r="158" spans="1:82" ht="26" x14ac:dyDescent="0.15">
      <c r="A158" s="304" t="s">
        <v>11260</v>
      </c>
      <c r="B158" s="304" t="s">
        <v>11261</v>
      </c>
      <c r="C158" s="5" t="s">
        <v>11259</v>
      </c>
      <c r="D158" s="234">
        <v>41715</v>
      </c>
      <c r="E158" s="234">
        <v>41718</v>
      </c>
      <c r="F158" s="234"/>
      <c r="G158" s="5" t="s">
        <v>469</v>
      </c>
      <c r="H158" s="5" t="s">
        <v>495</v>
      </c>
      <c r="I158" s="5" t="s">
        <v>452</v>
      </c>
      <c r="J158" s="5"/>
      <c r="K158" s="5" t="s">
        <v>10506</v>
      </c>
      <c r="L158" s="5"/>
      <c r="M158" s="5"/>
      <c r="N158" s="5"/>
      <c r="O158" s="5" t="s">
        <v>818</v>
      </c>
      <c r="P158" s="5"/>
      <c r="Q158" s="5"/>
      <c r="R158" s="5"/>
      <c r="S158" s="5"/>
      <c r="T158" s="5"/>
      <c r="U158" s="5"/>
      <c r="V158" s="5"/>
      <c r="W158" s="5"/>
      <c r="X158" s="5"/>
      <c r="Y158" s="5" t="s">
        <v>819</v>
      </c>
      <c r="Z158" s="5" t="s">
        <v>820</v>
      </c>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88" t="s">
        <v>1301</v>
      </c>
    </row>
    <row r="159" spans="1:82" ht="30" x14ac:dyDescent="0.15">
      <c r="A159" s="304" t="s">
        <v>11344</v>
      </c>
      <c r="B159" s="318" t="s">
        <v>11345</v>
      </c>
      <c r="C159" s="111" t="s">
        <v>11346</v>
      </c>
      <c r="D159" s="89">
        <v>41725</v>
      </c>
      <c r="E159" s="89">
        <v>41725</v>
      </c>
      <c r="G159" s="5" t="s">
        <v>469</v>
      </c>
      <c r="H159" s="87" t="s">
        <v>11347</v>
      </c>
      <c r="I159" s="87" t="s">
        <v>11348</v>
      </c>
      <c r="K159" s="87" t="s">
        <v>469</v>
      </c>
      <c r="O159" s="87" t="s">
        <v>11349</v>
      </c>
      <c r="BC159" s="6" t="s">
        <v>11355</v>
      </c>
      <c r="BF159" s="6" t="s">
        <v>11350</v>
      </c>
      <c r="BG159" s="6"/>
      <c r="BH159" s="6"/>
      <c r="BV159" s="88" t="s">
        <v>11352</v>
      </c>
    </row>
    <row r="160" spans="1:82" ht="39" x14ac:dyDescent="0.15">
      <c r="A160" s="304" t="s">
        <v>11353</v>
      </c>
      <c r="B160" s="318" t="s">
        <v>11189</v>
      </c>
      <c r="C160" s="111" t="s">
        <v>11354</v>
      </c>
      <c r="D160" s="89">
        <v>41725</v>
      </c>
      <c r="E160" s="89">
        <v>41788</v>
      </c>
      <c r="F160" s="89" t="s">
        <v>11854</v>
      </c>
      <c r="G160" s="87" t="s">
        <v>469</v>
      </c>
      <c r="H160" s="6" t="s">
        <v>1020</v>
      </c>
      <c r="I160" s="5" t="s">
        <v>452</v>
      </c>
      <c r="K160" s="5" t="s">
        <v>11191</v>
      </c>
      <c r="L160" s="5"/>
      <c r="O160" s="87" t="s">
        <v>11655</v>
      </c>
      <c r="BC160" s="6" t="s">
        <v>11656</v>
      </c>
      <c r="BE160" s="6" t="s">
        <v>11657</v>
      </c>
    </row>
    <row r="161" spans="1:74" ht="30" x14ac:dyDescent="0.15">
      <c r="A161" s="304" t="s">
        <v>11356</v>
      </c>
      <c r="B161" s="318" t="s">
        <v>11103</v>
      </c>
      <c r="C161" s="5" t="s">
        <v>11357</v>
      </c>
      <c r="D161" s="234">
        <v>41725</v>
      </c>
      <c r="E161" s="89">
        <v>41753</v>
      </c>
      <c r="F161" s="234" t="s">
        <v>11619</v>
      </c>
      <c r="G161" s="5" t="s">
        <v>469</v>
      </c>
      <c r="H161" s="5" t="s">
        <v>1003</v>
      </c>
      <c r="I161" s="5" t="s">
        <v>1004</v>
      </c>
      <c r="J161" s="5"/>
      <c r="K161" s="5" t="s">
        <v>817</v>
      </c>
      <c r="L161" s="5"/>
      <c r="O161" s="5" t="s">
        <v>1144</v>
      </c>
      <c r="BC161" s="6" t="s">
        <v>11618</v>
      </c>
      <c r="BF161" s="6" t="s">
        <v>11658</v>
      </c>
      <c r="BG161" s="6"/>
      <c r="BH161" s="6"/>
      <c r="BV161" s="88" t="s">
        <v>11602</v>
      </c>
    </row>
    <row r="162" spans="1:74" ht="30" x14ac:dyDescent="0.15">
      <c r="A162" s="304" t="s">
        <v>11358</v>
      </c>
      <c r="B162" s="318" t="s">
        <v>11185</v>
      </c>
      <c r="C162" s="111" t="s">
        <v>11359</v>
      </c>
      <c r="D162" s="89">
        <v>41725</v>
      </c>
      <c r="E162" s="89">
        <v>41857</v>
      </c>
      <c r="F162" s="89" t="s">
        <v>11854</v>
      </c>
      <c r="G162" s="87" t="s">
        <v>469</v>
      </c>
      <c r="H162" s="6" t="s">
        <v>1020</v>
      </c>
      <c r="I162" s="5" t="s">
        <v>452</v>
      </c>
      <c r="K162" s="5" t="s">
        <v>11360</v>
      </c>
      <c r="L162" s="5"/>
      <c r="O162" s="87" t="s">
        <v>11349</v>
      </c>
      <c r="BC162" s="6" t="s">
        <v>11817</v>
      </c>
      <c r="BE162" s="6" t="s">
        <v>12523</v>
      </c>
    </row>
    <row r="163" spans="1:74" ht="45" x14ac:dyDescent="0.15">
      <c r="A163" s="304" t="s">
        <v>11361</v>
      </c>
      <c r="B163" s="318" t="s">
        <v>11362</v>
      </c>
      <c r="C163" s="5" t="s">
        <v>11363</v>
      </c>
      <c r="D163" s="89">
        <v>41725</v>
      </c>
      <c r="E163" s="89">
        <v>41725</v>
      </c>
      <c r="G163" s="5" t="s">
        <v>469</v>
      </c>
      <c r="H163" s="87" t="s">
        <v>1003</v>
      </c>
      <c r="I163" s="5" t="s">
        <v>1004</v>
      </c>
      <c r="K163" s="87" t="s">
        <v>1136</v>
      </c>
      <c r="O163" s="87" t="s">
        <v>11364</v>
      </c>
      <c r="BC163" s="6" t="s">
        <v>11365</v>
      </c>
      <c r="BF163" s="6" t="s">
        <v>11366</v>
      </c>
      <c r="BG163" s="6"/>
      <c r="BH163" s="6"/>
      <c r="BV163" s="88" t="s">
        <v>12246</v>
      </c>
    </row>
    <row r="164" spans="1:74" ht="45" x14ac:dyDescent="0.15">
      <c r="A164" s="304" t="s">
        <v>11367</v>
      </c>
      <c r="B164" s="318" t="s">
        <v>11181</v>
      </c>
      <c r="C164" s="5" t="s">
        <v>11368</v>
      </c>
      <c r="D164" s="234">
        <v>41725</v>
      </c>
      <c r="E164" s="89">
        <v>41725</v>
      </c>
      <c r="F164" s="234"/>
      <c r="G164" s="5" t="s">
        <v>469</v>
      </c>
      <c r="H164" s="6" t="s">
        <v>1020</v>
      </c>
      <c r="I164" s="6" t="s">
        <v>496</v>
      </c>
      <c r="K164" s="87" t="s">
        <v>1029</v>
      </c>
      <c r="N164" s="87" t="s">
        <v>7347</v>
      </c>
      <c r="O164" s="87" t="s">
        <v>7348</v>
      </c>
      <c r="AT164" s="87" t="s">
        <v>11183</v>
      </c>
    </row>
    <row r="165" spans="1:74" ht="45" x14ac:dyDescent="0.15">
      <c r="A165" s="304" t="s">
        <v>11396</v>
      </c>
      <c r="B165" s="318" t="s">
        <v>11397</v>
      </c>
      <c r="C165" s="5" t="s">
        <v>11398</v>
      </c>
      <c r="D165" s="234">
        <v>41726</v>
      </c>
      <c r="E165" s="89">
        <v>41726</v>
      </c>
      <c r="F165" s="234"/>
      <c r="G165" s="5" t="s">
        <v>469</v>
      </c>
      <c r="H165" s="6" t="s">
        <v>1020</v>
      </c>
      <c r="I165" s="6" t="s">
        <v>496</v>
      </c>
      <c r="K165" s="87" t="s">
        <v>1032</v>
      </c>
      <c r="N165" s="87" t="s">
        <v>7347</v>
      </c>
      <c r="O165" s="87" t="s">
        <v>7348</v>
      </c>
      <c r="AT165" s="87" t="s">
        <v>9237</v>
      </c>
    </row>
    <row r="166" spans="1:74" ht="78" x14ac:dyDescent="0.15">
      <c r="A166" s="304" t="s">
        <v>11399</v>
      </c>
      <c r="B166" s="318" t="s">
        <v>11400</v>
      </c>
      <c r="C166" s="5" t="s">
        <v>11401</v>
      </c>
      <c r="D166" s="89">
        <v>41729</v>
      </c>
      <c r="E166" s="89">
        <v>41732</v>
      </c>
      <c r="H166" s="6" t="s">
        <v>6951</v>
      </c>
      <c r="K166" s="5" t="s">
        <v>11402</v>
      </c>
      <c r="L166" s="5"/>
      <c r="M166" s="5"/>
      <c r="N166" s="5"/>
      <c r="O166" s="5" t="s">
        <v>11403</v>
      </c>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t="s">
        <v>11404</v>
      </c>
      <c r="BD166" s="5"/>
      <c r="BE166" s="5"/>
      <c r="BF166" s="5" t="s">
        <v>11405</v>
      </c>
      <c r="BG166" s="5"/>
      <c r="BH166" s="5"/>
      <c r="BI166" s="5"/>
      <c r="BJ166" s="5"/>
      <c r="BK166" s="5"/>
      <c r="BL166" s="5"/>
      <c r="BM166" s="5"/>
      <c r="BN166" s="5"/>
      <c r="BO166" s="5" t="s">
        <v>6952</v>
      </c>
      <c r="BP166" s="5" t="s">
        <v>6956</v>
      </c>
      <c r="BQ166" s="5" t="s">
        <v>6958</v>
      </c>
      <c r="BR166" s="5" t="s">
        <v>9959</v>
      </c>
      <c r="BS166" s="5" t="s">
        <v>11407</v>
      </c>
    </row>
    <row r="167" spans="1:74" ht="45" x14ac:dyDescent="0.15">
      <c r="A167" s="304" t="s">
        <v>11485</v>
      </c>
      <c r="B167" s="318" t="s">
        <v>11397</v>
      </c>
      <c r="C167" s="5" t="s">
        <v>11486</v>
      </c>
      <c r="D167" s="234">
        <v>41733</v>
      </c>
      <c r="E167" s="89">
        <v>41766</v>
      </c>
      <c r="F167" s="234"/>
      <c r="G167" s="5" t="s">
        <v>469</v>
      </c>
      <c r="H167" s="6" t="s">
        <v>1020</v>
      </c>
      <c r="I167" s="6" t="s">
        <v>496</v>
      </c>
      <c r="K167" s="87" t="s">
        <v>1032</v>
      </c>
      <c r="N167" s="87" t="s">
        <v>7347</v>
      </c>
      <c r="O167" s="87" t="s">
        <v>7348</v>
      </c>
      <c r="AT167" s="87" t="s">
        <v>9237</v>
      </c>
    </row>
    <row r="168" spans="1:74" ht="30" x14ac:dyDescent="0.15">
      <c r="A168" s="304" t="s">
        <v>11597</v>
      </c>
      <c r="B168" s="318" t="s">
        <v>11598</v>
      </c>
      <c r="C168" s="5" t="s">
        <v>11599</v>
      </c>
      <c r="D168" s="89">
        <v>41751</v>
      </c>
      <c r="E168" s="89">
        <v>41752</v>
      </c>
      <c r="G168" s="5" t="s">
        <v>469</v>
      </c>
      <c r="H168" s="87" t="s">
        <v>1003</v>
      </c>
      <c r="I168" s="5" t="s">
        <v>1004</v>
      </c>
      <c r="K168" s="87" t="s">
        <v>817</v>
      </c>
      <c r="O168" s="87" t="s">
        <v>11364</v>
      </c>
      <c r="BC168" s="6" t="s">
        <v>11600</v>
      </c>
      <c r="BF168" s="6" t="s">
        <v>11601</v>
      </c>
      <c r="BG168" s="6"/>
      <c r="BH168" s="6"/>
      <c r="BV168" s="88" t="s">
        <v>11602</v>
      </c>
    </row>
    <row r="169" spans="1:74" ht="39" x14ac:dyDescent="0.15">
      <c r="A169" s="304" t="s">
        <v>11652</v>
      </c>
      <c r="B169" s="318" t="s">
        <v>11653</v>
      </c>
      <c r="C169" s="111" t="s">
        <v>11654</v>
      </c>
      <c r="D169" s="89">
        <v>41754</v>
      </c>
      <c r="E169" s="89">
        <v>41758</v>
      </c>
      <c r="G169" s="87" t="s">
        <v>469</v>
      </c>
      <c r="H169" s="6" t="s">
        <v>1020</v>
      </c>
      <c r="I169" s="5" t="s">
        <v>452</v>
      </c>
      <c r="K169" s="5" t="s">
        <v>1220</v>
      </c>
      <c r="L169" s="5"/>
      <c r="O169" s="87" t="s">
        <v>11655</v>
      </c>
      <c r="BC169" s="6" t="s">
        <v>11656</v>
      </c>
      <c r="BE169" s="6" t="s">
        <v>11657</v>
      </c>
    </row>
    <row r="170" spans="1:74" ht="30" x14ac:dyDescent="0.15">
      <c r="A170" s="304" t="s">
        <v>11659</v>
      </c>
      <c r="B170" s="318" t="s">
        <v>11660</v>
      </c>
      <c r="C170" s="5" t="s">
        <v>11661</v>
      </c>
      <c r="D170" s="89">
        <v>41757</v>
      </c>
      <c r="E170" s="89">
        <v>41758</v>
      </c>
      <c r="G170" s="5" t="s">
        <v>469</v>
      </c>
      <c r="H170" s="87" t="s">
        <v>1003</v>
      </c>
      <c r="I170" s="5" t="s">
        <v>1004</v>
      </c>
      <c r="K170" s="5" t="s">
        <v>1136</v>
      </c>
      <c r="L170" s="5"/>
      <c r="O170" s="87" t="s">
        <v>11364</v>
      </c>
      <c r="BC170" s="6" t="s">
        <v>11600</v>
      </c>
      <c r="BF170" s="6" t="s">
        <v>11662</v>
      </c>
      <c r="BG170" s="6"/>
      <c r="BH170" s="6"/>
      <c r="BV170" s="88" t="s">
        <v>11663</v>
      </c>
    </row>
    <row r="171" spans="1:74" ht="30" x14ac:dyDescent="0.15">
      <c r="A171" s="304" t="s">
        <v>11664</v>
      </c>
      <c r="B171" s="318" t="s">
        <v>11665</v>
      </c>
      <c r="C171" s="5" t="s">
        <v>11666</v>
      </c>
      <c r="D171" s="89">
        <v>41757</v>
      </c>
      <c r="E171" s="89">
        <v>41758</v>
      </c>
      <c r="G171" s="5" t="s">
        <v>469</v>
      </c>
      <c r="H171" s="87" t="s">
        <v>1003</v>
      </c>
      <c r="I171" s="5" t="s">
        <v>1004</v>
      </c>
      <c r="K171" s="5" t="s">
        <v>1136</v>
      </c>
      <c r="L171" s="5"/>
      <c r="O171" s="87" t="s">
        <v>11364</v>
      </c>
      <c r="BC171" s="6" t="s">
        <v>11600</v>
      </c>
      <c r="BF171" s="6" t="s">
        <v>11662</v>
      </c>
      <c r="BG171" s="6"/>
      <c r="BH171" s="6"/>
      <c r="BV171" s="88" t="s">
        <v>11663</v>
      </c>
    </row>
    <row r="172" spans="1:74" ht="30" x14ac:dyDescent="0.15">
      <c r="A172" s="304" t="s">
        <v>11667</v>
      </c>
      <c r="B172" s="318" t="s">
        <v>11668</v>
      </c>
      <c r="C172" s="5" t="s">
        <v>11669</v>
      </c>
      <c r="D172" s="89">
        <v>41757</v>
      </c>
      <c r="E172" s="89">
        <v>41758</v>
      </c>
      <c r="G172" s="5" t="s">
        <v>469</v>
      </c>
      <c r="H172" s="87" t="s">
        <v>1003</v>
      </c>
      <c r="I172" s="5" t="s">
        <v>1004</v>
      </c>
      <c r="K172" s="5" t="s">
        <v>1136</v>
      </c>
      <c r="L172" s="5"/>
      <c r="O172" s="87" t="s">
        <v>11364</v>
      </c>
      <c r="BC172" s="6" t="s">
        <v>11600</v>
      </c>
      <c r="BF172" s="6" t="s">
        <v>11662</v>
      </c>
      <c r="BG172" s="6"/>
      <c r="BH172" s="6"/>
      <c r="BV172" s="88" t="s">
        <v>11663</v>
      </c>
    </row>
    <row r="173" spans="1:74" ht="30" x14ac:dyDescent="0.15">
      <c r="A173" s="304" t="s">
        <v>11702</v>
      </c>
      <c r="B173" s="318" t="s">
        <v>11703</v>
      </c>
      <c r="C173" s="5" t="s">
        <v>11704</v>
      </c>
      <c r="D173" s="89">
        <v>41761</v>
      </c>
      <c r="E173" s="89">
        <v>41766</v>
      </c>
      <c r="G173" s="5" t="s">
        <v>469</v>
      </c>
      <c r="H173" s="87" t="s">
        <v>1003</v>
      </c>
      <c r="I173" s="5" t="s">
        <v>1004</v>
      </c>
      <c r="K173" s="5" t="s">
        <v>8590</v>
      </c>
      <c r="L173" s="5"/>
      <c r="O173" s="87" t="s">
        <v>11364</v>
      </c>
      <c r="BC173" s="6" t="s">
        <v>11600</v>
      </c>
      <c r="BF173" s="6" t="s">
        <v>11662</v>
      </c>
      <c r="BG173" s="6"/>
      <c r="BH173" s="6"/>
      <c r="BV173" s="88" t="s">
        <v>11663</v>
      </c>
    </row>
    <row r="174" spans="1:74" ht="30" x14ac:dyDescent="0.15">
      <c r="A174" s="304" t="s">
        <v>11705</v>
      </c>
      <c r="B174" s="318" t="s">
        <v>11706</v>
      </c>
      <c r="C174" s="5" t="s">
        <v>11707</v>
      </c>
      <c r="D174" s="89">
        <v>41764</v>
      </c>
      <c r="E174" s="89">
        <v>41766</v>
      </c>
      <c r="G174" s="5" t="s">
        <v>469</v>
      </c>
      <c r="H174" s="87" t="s">
        <v>1003</v>
      </c>
      <c r="I174" s="5" t="s">
        <v>1004</v>
      </c>
      <c r="K174" s="5" t="s">
        <v>11708</v>
      </c>
      <c r="L174" s="5"/>
      <c r="O174" s="87" t="s">
        <v>11364</v>
      </c>
      <c r="BC174" s="6" t="s">
        <v>11600</v>
      </c>
      <c r="BF174" s="6" t="s">
        <v>11662</v>
      </c>
      <c r="BG174" s="6"/>
      <c r="BH174" s="6"/>
      <c r="BV174" s="88" t="s">
        <v>11663</v>
      </c>
    </row>
    <row r="175" spans="1:74" ht="26" x14ac:dyDescent="0.15">
      <c r="A175" s="304" t="s">
        <v>11709</v>
      </c>
      <c r="B175" s="318" t="s">
        <v>11710</v>
      </c>
      <c r="C175" s="5" t="s">
        <v>11711</v>
      </c>
      <c r="D175" s="89">
        <v>41764</v>
      </c>
      <c r="E175" s="89">
        <v>41766</v>
      </c>
      <c r="G175" s="87" t="s">
        <v>469</v>
      </c>
      <c r="H175" s="6" t="s">
        <v>1020</v>
      </c>
      <c r="I175" s="6" t="s">
        <v>496</v>
      </c>
      <c r="K175" s="5" t="s">
        <v>11712</v>
      </c>
      <c r="L175" s="5"/>
      <c r="N175" s="87" t="s">
        <v>9749</v>
      </c>
      <c r="O175" s="87" t="s">
        <v>919</v>
      </c>
      <c r="AV175" s="87" t="s">
        <v>9190</v>
      </c>
      <c r="BJ175" s="87" t="s">
        <v>9747</v>
      </c>
    </row>
    <row r="176" spans="1:74" ht="39" x14ac:dyDescent="0.15">
      <c r="A176" s="304" t="s">
        <v>11814</v>
      </c>
      <c r="B176" s="318" t="s">
        <v>11815</v>
      </c>
      <c r="C176" s="111" t="s">
        <v>11816</v>
      </c>
      <c r="D176" s="89">
        <v>41778</v>
      </c>
      <c r="E176" s="89">
        <v>41779</v>
      </c>
      <c r="G176" s="87" t="s">
        <v>469</v>
      </c>
      <c r="H176" s="6" t="s">
        <v>1020</v>
      </c>
      <c r="I176" s="87" t="s">
        <v>452</v>
      </c>
      <c r="K176" s="87" t="s">
        <v>469</v>
      </c>
      <c r="O176" s="87" t="s">
        <v>11655</v>
      </c>
      <c r="BC176" s="6" t="s">
        <v>11817</v>
      </c>
      <c r="BE176" s="6" t="s">
        <v>11657</v>
      </c>
    </row>
    <row r="177" spans="1:74" ht="39" x14ac:dyDescent="0.15">
      <c r="A177" s="304" t="s">
        <v>12007</v>
      </c>
      <c r="B177" s="318" t="s">
        <v>12008</v>
      </c>
      <c r="C177" s="111" t="s">
        <v>12011</v>
      </c>
      <c r="D177" s="89">
        <v>41802</v>
      </c>
      <c r="E177" s="89">
        <v>41802</v>
      </c>
      <c r="G177" s="87" t="s">
        <v>469</v>
      </c>
      <c r="H177" s="6" t="s">
        <v>1020</v>
      </c>
      <c r="I177" s="87" t="s">
        <v>452</v>
      </c>
      <c r="K177" s="87" t="s">
        <v>469</v>
      </c>
      <c r="O177" s="87" t="s">
        <v>11655</v>
      </c>
      <c r="BC177" s="6" t="s">
        <v>11656</v>
      </c>
      <c r="BE177" s="6" t="s">
        <v>12013</v>
      </c>
    </row>
    <row r="178" spans="1:74" ht="39" x14ac:dyDescent="0.15">
      <c r="A178" s="304" t="s">
        <v>12009</v>
      </c>
      <c r="B178" s="318" t="s">
        <v>12010</v>
      </c>
      <c r="C178" s="111" t="s">
        <v>12012</v>
      </c>
      <c r="D178" s="89">
        <v>41802</v>
      </c>
      <c r="E178" s="89">
        <v>41802</v>
      </c>
      <c r="G178" s="87" t="s">
        <v>469</v>
      </c>
      <c r="H178" s="6" t="s">
        <v>1020</v>
      </c>
      <c r="I178" s="87" t="s">
        <v>452</v>
      </c>
      <c r="K178" s="87" t="s">
        <v>980</v>
      </c>
      <c r="O178" s="87" t="s">
        <v>11655</v>
      </c>
      <c r="BC178" s="6" t="s">
        <v>11656</v>
      </c>
      <c r="BE178" s="6" t="s">
        <v>12013</v>
      </c>
    </row>
    <row r="179" spans="1:74" ht="39" x14ac:dyDescent="0.15">
      <c r="A179" s="304" t="s">
        <v>12088</v>
      </c>
      <c r="B179" s="318" t="s">
        <v>11189</v>
      </c>
      <c r="C179" s="111" t="s">
        <v>12089</v>
      </c>
      <c r="D179" s="89">
        <v>41810</v>
      </c>
      <c r="E179" s="89">
        <v>42947</v>
      </c>
      <c r="G179" s="87" t="s">
        <v>469</v>
      </c>
      <c r="H179" s="6" t="s">
        <v>1020</v>
      </c>
      <c r="I179" s="5" t="s">
        <v>452</v>
      </c>
      <c r="K179" s="5" t="s">
        <v>11191</v>
      </c>
      <c r="L179" s="5"/>
      <c r="O179" s="87" t="s">
        <v>11655</v>
      </c>
      <c r="BC179" s="6" t="s">
        <v>12090</v>
      </c>
      <c r="BE179" s="6" t="s">
        <v>12013</v>
      </c>
    </row>
    <row r="180" spans="1:74" ht="39" x14ac:dyDescent="0.15">
      <c r="A180" s="304" t="s">
        <v>12091</v>
      </c>
      <c r="B180" s="318" t="s">
        <v>12092</v>
      </c>
      <c r="C180" s="111" t="s">
        <v>12093</v>
      </c>
      <c r="D180" s="89">
        <v>41810</v>
      </c>
      <c r="E180" s="89">
        <v>42947</v>
      </c>
      <c r="G180" s="87" t="s">
        <v>469</v>
      </c>
      <c r="H180" s="6" t="s">
        <v>1020</v>
      </c>
      <c r="I180" s="87" t="s">
        <v>452</v>
      </c>
      <c r="K180" s="87" t="s">
        <v>1136</v>
      </c>
      <c r="O180" s="87" t="s">
        <v>11655</v>
      </c>
      <c r="BC180" s="6" t="s">
        <v>11656</v>
      </c>
      <c r="BE180" s="6" t="s">
        <v>11657</v>
      </c>
    </row>
    <row r="181" spans="1:74" ht="39" x14ac:dyDescent="0.15">
      <c r="A181" s="304" t="s">
        <v>12094</v>
      </c>
      <c r="B181" s="304" t="s">
        <v>12095</v>
      </c>
      <c r="C181" s="111" t="s">
        <v>12096</v>
      </c>
      <c r="D181" s="89">
        <v>41810</v>
      </c>
      <c r="E181" s="89">
        <v>42947</v>
      </c>
      <c r="G181" s="87" t="s">
        <v>469</v>
      </c>
      <c r="H181" s="6" t="s">
        <v>1020</v>
      </c>
      <c r="I181" s="87" t="s">
        <v>452</v>
      </c>
      <c r="K181" s="87" t="s">
        <v>1136</v>
      </c>
      <c r="O181" s="87" t="s">
        <v>11655</v>
      </c>
      <c r="BC181" s="6" t="s">
        <v>11656</v>
      </c>
      <c r="BE181" s="6" t="s">
        <v>11657</v>
      </c>
    </row>
    <row r="182" spans="1:74" ht="45" x14ac:dyDescent="0.15">
      <c r="A182" s="304" t="s">
        <v>12097</v>
      </c>
      <c r="B182" s="318" t="s">
        <v>12098</v>
      </c>
      <c r="C182" s="111" t="s">
        <v>12099</v>
      </c>
      <c r="D182" s="89">
        <v>41810</v>
      </c>
      <c r="E182" s="89">
        <v>42947</v>
      </c>
      <c r="G182" s="87" t="s">
        <v>469</v>
      </c>
      <c r="H182" s="6" t="s">
        <v>1020</v>
      </c>
      <c r="I182" s="87" t="s">
        <v>452</v>
      </c>
      <c r="K182" s="87" t="s">
        <v>1136</v>
      </c>
      <c r="O182" s="87" t="s">
        <v>11655</v>
      </c>
      <c r="BC182" s="6" t="s">
        <v>11656</v>
      </c>
      <c r="BE182" s="6" t="s">
        <v>12013</v>
      </c>
    </row>
    <row r="183" spans="1:74" ht="39" x14ac:dyDescent="0.15">
      <c r="A183" s="304" t="s">
        <v>12100</v>
      </c>
      <c r="B183" s="318" t="s">
        <v>12101</v>
      </c>
      <c r="C183" s="111" t="s">
        <v>12102</v>
      </c>
      <c r="D183" s="89">
        <v>41810</v>
      </c>
      <c r="E183" s="89">
        <v>42947</v>
      </c>
      <c r="G183" s="87" t="s">
        <v>469</v>
      </c>
      <c r="H183" s="6" t="s">
        <v>1020</v>
      </c>
      <c r="I183" s="87" t="s">
        <v>452</v>
      </c>
      <c r="K183" s="87" t="s">
        <v>12103</v>
      </c>
      <c r="O183" s="87" t="s">
        <v>11655</v>
      </c>
      <c r="BC183" s="6" t="s">
        <v>11656</v>
      </c>
      <c r="BE183" s="6" t="s">
        <v>11657</v>
      </c>
    </row>
    <row r="184" spans="1:74" ht="30" x14ac:dyDescent="0.15">
      <c r="A184" s="304" t="s">
        <v>12104</v>
      </c>
      <c r="B184" s="318" t="s">
        <v>12105</v>
      </c>
      <c r="C184" s="5" t="s">
        <v>12106</v>
      </c>
      <c r="D184" s="89">
        <v>41810</v>
      </c>
      <c r="E184" s="89">
        <v>42947</v>
      </c>
      <c r="G184" s="5" t="s">
        <v>469</v>
      </c>
      <c r="H184" s="87" t="s">
        <v>1003</v>
      </c>
      <c r="I184" s="5" t="s">
        <v>1004</v>
      </c>
      <c r="K184" s="5" t="s">
        <v>1136</v>
      </c>
      <c r="L184" s="5"/>
      <c r="O184" s="87" t="s">
        <v>11364</v>
      </c>
      <c r="BC184" s="6" t="s">
        <v>11600</v>
      </c>
      <c r="BF184" s="6" t="s">
        <v>11662</v>
      </c>
      <c r="BG184" s="6"/>
      <c r="BH184" s="6"/>
      <c r="BV184" s="88" t="s">
        <v>11663</v>
      </c>
    </row>
    <row r="185" spans="1:74" ht="30" x14ac:dyDescent="0.15">
      <c r="A185" s="304" t="s">
        <v>12107</v>
      </c>
      <c r="B185" s="318" t="s">
        <v>12108</v>
      </c>
      <c r="C185" s="5" t="s">
        <v>12109</v>
      </c>
      <c r="D185" s="89">
        <v>41810</v>
      </c>
      <c r="E185" s="89">
        <v>42947</v>
      </c>
      <c r="G185" s="5" t="s">
        <v>469</v>
      </c>
      <c r="H185" s="87" t="s">
        <v>1003</v>
      </c>
      <c r="I185" s="5" t="s">
        <v>1004</v>
      </c>
      <c r="K185" s="5" t="s">
        <v>1220</v>
      </c>
      <c r="L185" s="5"/>
      <c r="O185" s="87" t="s">
        <v>11364</v>
      </c>
      <c r="BC185" s="6" t="s">
        <v>11600</v>
      </c>
      <c r="BF185" s="6" t="s">
        <v>11662</v>
      </c>
      <c r="BG185" s="6"/>
      <c r="BH185" s="6"/>
      <c r="BV185" s="88" t="s">
        <v>11663</v>
      </c>
    </row>
    <row r="186" spans="1:74" ht="30" x14ac:dyDescent="0.15">
      <c r="A186" s="304" t="s">
        <v>12110</v>
      </c>
      <c r="B186" s="318" t="s">
        <v>12111</v>
      </c>
      <c r="C186" s="5" t="s">
        <v>12112</v>
      </c>
      <c r="D186" s="89">
        <v>41810</v>
      </c>
      <c r="E186" s="89">
        <v>42947</v>
      </c>
      <c r="G186" s="5" t="s">
        <v>469</v>
      </c>
      <c r="H186" s="87" t="s">
        <v>1003</v>
      </c>
      <c r="I186" s="5" t="s">
        <v>1004</v>
      </c>
      <c r="K186" s="5" t="s">
        <v>12113</v>
      </c>
      <c r="L186" s="5"/>
      <c r="O186" s="87" t="s">
        <v>11364</v>
      </c>
      <c r="BC186" s="6" t="s">
        <v>11600</v>
      </c>
      <c r="BF186" s="6" t="s">
        <v>11662</v>
      </c>
      <c r="BG186" s="6"/>
      <c r="BH186" s="6"/>
      <c r="BV186" s="88" t="s">
        <v>11663</v>
      </c>
    </row>
    <row r="187" spans="1:74" ht="45" x14ac:dyDescent="0.15">
      <c r="A187" s="304" t="s">
        <v>12217</v>
      </c>
      <c r="B187" s="318" t="s">
        <v>12218</v>
      </c>
      <c r="C187" s="111" t="s">
        <v>12219</v>
      </c>
      <c r="D187" s="89">
        <v>41829</v>
      </c>
      <c r="E187" s="89">
        <v>41830</v>
      </c>
      <c r="G187" s="5" t="s">
        <v>469</v>
      </c>
      <c r="H187" s="87" t="s">
        <v>1003</v>
      </c>
      <c r="I187" s="5" t="s">
        <v>1004</v>
      </c>
      <c r="K187" s="87" t="s">
        <v>1136</v>
      </c>
      <c r="O187" s="87" t="s">
        <v>1662</v>
      </c>
      <c r="AC187" s="6" t="s">
        <v>12225</v>
      </c>
      <c r="AD187" s="6" t="s">
        <v>12226</v>
      </c>
      <c r="AE187" s="6"/>
      <c r="AF187" s="6"/>
      <c r="AG187" s="6"/>
      <c r="AH187" s="6"/>
      <c r="BC187" s="6" t="s">
        <v>12227</v>
      </c>
    </row>
    <row r="188" spans="1:74" ht="45" x14ac:dyDescent="0.15">
      <c r="A188" s="304" t="s">
        <v>12221</v>
      </c>
      <c r="B188" s="318" t="s">
        <v>12222</v>
      </c>
      <c r="C188" s="5" t="s">
        <v>12223</v>
      </c>
      <c r="D188" s="234">
        <v>41829</v>
      </c>
      <c r="E188" s="89">
        <v>41844</v>
      </c>
      <c r="F188" s="234"/>
      <c r="G188" s="5" t="s">
        <v>469</v>
      </c>
      <c r="H188" s="6" t="s">
        <v>1020</v>
      </c>
      <c r="I188" s="6" t="s">
        <v>12220</v>
      </c>
      <c r="K188" s="87" t="s">
        <v>1029</v>
      </c>
      <c r="N188" s="87" t="s">
        <v>7347</v>
      </c>
      <c r="O188" s="87" t="s">
        <v>7348</v>
      </c>
      <c r="AT188" s="87" t="s">
        <v>12224</v>
      </c>
    </row>
    <row r="189" spans="1:74" ht="26" x14ac:dyDescent="0.15">
      <c r="A189" s="304" t="s">
        <v>12239</v>
      </c>
      <c r="B189" s="318" t="s">
        <v>12240</v>
      </c>
      <c r="C189" s="5" t="s">
        <v>12241</v>
      </c>
      <c r="D189" s="89">
        <v>41830</v>
      </c>
      <c r="E189" s="89">
        <v>41830</v>
      </c>
      <c r="G189" s="5" t="s">
        <v>469</v>
      </c>
      <c r="H189" s="87" t="s">
        <v>1003</v>
      </c>
      <c r="I189" s="5" t="s">
        <v>1004</v>
      </c>
      <c r="K189" s="5" t="s">
        <v>12242</v>
      </c>
      <c r="L189" s="5"/>
      <c r="O189" s="87" t="s">
        <v>12243</v>
      </c>
      <c r="BC189" s="6" t="s">
        <v>12244</v>
      </c>
      <c r="BF189" s="6" t="s">
        <v>12245</v>
      </c>
      <c r="BG189" s="6"/>
      <c r="BH189" s="6"/>
      <c r="BV189" s="88" t="s">
        <v>12246</v>
      </c>
    </row>
    <row r="190" spans="1:74" ht="30" x14ac:dyDescent="0.15">
      <c r="A190" s="304" t="s">
        <v>12428</v>
      </c>
      <c r="B190" s="318" t="s">
        <v>12429</v>
      </c>
      <c r="C190" s="5" t="s">
        <v>12430</v>
      </c>
      <c r="D190" s="89">
        <v>41844</v>
      </c>
      <c r="E190" s="89">
        <v>41936</v>
      </c>
      <c r="F190" s="7" t="s">
        <v>11854</v>
      </c>
      <c r="G190" s="87" t="s">
        <v>469</v>
      </c>
      <c r="H190" s="87" t="s">
        <v>589</v>
      </c>
      <c r="I190" s="87" t="s">
        <v>452</v>
      </c>
      <c r="K190" s="87" t="s">
        <v>469</v>
      </c>
      <c r="O190" s="6" t="s">
        <v>13164</v>
      </c>
    </row>
    <row r="191" spans="1:74" ht="30" x14ac:dyDescent="0.15">
      <c r="A191" s="304" t="s">
        <v>12472</v>
      </c>
      <c r="B191" s="318" t="s">
        <v>12473</v>
      </c>
      <c r="C191" s="5" t="s">
        <v>13201</v>
      </c>
      <c r="D191" s="89">
        <v>370570</v>
      </c>
      <c r="E191" s="89">
        <v>370570</v>
      </c>
      <c r="F191" s="7" t="s">
        <v>12474</v>
      </c>
      <c r="G191" s="87" t="s">
        <v>469</v>
      </c>
      <c r="H191" s="6" t="s">
        <v>1020</v>
      </c>
      <c r="I191" s="87" t="s">
        <v>452</v>
      </c>
      <c r="K191" s="87" t="s">
        <v>469</v>
      </c>
      <c r="O191" s="87" t="s">
        <v>12475</v>
      </c>
      <c r="BE191" s="87" t="s">
        <v>12476</v>
      </c>
    </row>
    <row r="192" spans="1:74" ht="60" x14ac:dyDescent="0.15">
      <c r="A192" s="304" t="s">
        <v>12478</v>
      </c>
      <c r="B192" s="318" t="s">
        <v>12479</v>
      </c>
      <c r="C192" s="111" t="s">
        <v>12477</v>
      </c>
      <c r="D192" s="89">
        <v>370570</v>
      </c>
      <c r="E192" s="89">
        <v>41884</v>
      </c>
      <c r="F192" s="89" t="s">
        <v>11854</v>
      </c>
      <c r="G192" s="87" t="s">
        <v>469</v>
      </c>
      <c r="H192" s="87" t="s">
        <v>589</v>
      </c>
      <c r="I192" s="87" t="s">
        <v>452</v>
      </c>
      <c r="K192" s="87" t="s">
        <v>785</v>
      </c>
      <c r="O192" s="6" t="s">
        <v>12480</v>
      </c>
      <c r="Y192" s="87" t="s">
        <v>12481</v>
      </c>
      <c r="Z192" s="87" t="s">
        <v>12482</v>
      </c>
    </row>
    <row r="193" spans="1:82" ht="39" x14ac:dyDescent="0.15">
      <c r="A193" s="443" t="s">
        <v>12525</v>
      </c>
      <c r="B193" s="444" t="s">
        <v>12526</v>
      </c>
      <c r="C193" s="5" t="s">
        <v>12524</v>
      </c>
      <c r="D193" s="89">
        <v>41857</v>
      </c>
      <c r="G193" s="87" t="s">
        <v>469</v>
      </c>
      <c r="H193" s="6" t="s">
        <v>1020</v>
      </c>
      <c r="I193" s="87" t="s">
        <v>452</v>
      </c>
      <c r="K193" s="87" t="s">
        <v>469</v>
      </c>
      <c r="O193" s="87" t="s">
        <v>12527</v>
      </c>
      <c r="BC193" s="6" t="s">
        <v>11656</v>
      </c>
      <c r="BE193" s="6" t="s">
        <v>12013</v>
      </c>
    </row>
    <row r="194" spans="1:82" ht="30" x14ac:dyDescent="0.15">
      <c r="A194" s="443" t="s">
        <v>12537</v>
      </c>
      <c r="B194" s="444" t="s">
        <v>12538</v>
      </c>
      <c r="C194" s="5" t="s">
        <v>12539</v>
      </c>
      <c r="D194" s="89">
        <v>41858</v>
      </c>
      <c r="G194" s="5" t="s">
        <v>469</v>
      </c>
      <c r="H194" s="87" t="s">
        <v>1003</v>
      </c>
      <c r="I194" s="5" t="s">
        <v>1004</v>
      </c>
      <c r="K194" s="5" t="s">
        <v>1136</v>
      </c>
      <c r="L194" s="5"/>
      <c r="O194" s="87" t="s">
        <v>12243</v>
      </c>
      <c r="BC194" s="6" t="s">
        <v>11600</v>
      </c>
      <c r="BF194" s="6" t="s">
        <v>11366</v>
      </c>
      <c r="BG194" s="6"/>
      <c r="BH194" s="6"/>
      <c r="BV194" s="88" t="s">
        <v>11663</v>
      </c>
    </row>
    <row r="195" spans="1:82" ht="30" x14ac:dyDescent="0.15">
      <c r="A195" s="304" t="s">
        <v>12581</v>
      </c>
      <c r="B195" s="318" t="s">
        <v>12582</v>
      </c>
      <c r="C195" s="5" t="s">
        <v>12583</v>
      </c>
      <c r="D195" s="89">
        <v>41863</v>
      </c>
      <c r="E195" s="89">
        <v>41865</v>
      </c>
      <c r="G195" s="87" t="s">
        <v>469</v>
      </c>
      <c r="H195" s="6" t="s">
        <v>1020</v>
      </c>
      <c r="I195" s="87" t="s">
        <v>452</v>
      </c>
      <c r="K195" s="87" t="s">
        <v>12584</v>
      </c>
      <c r="O195" s="87" t="s">
        <v>12585</v>
      </c>
    </row>
    <row r="196" spans="1:82" ht="30" x14ac:dyDescent="0.15">
      <c r="A196" s="304" t="s">
        <v>12631</v>
      </c>
      <c r="B196" s="318" t="s">
        <v>12632</v>
      </c>
      <c r="C196" s="5" t="s">
        <v>12633</v>
      </c>
      <c r="D196" s="89">
        <v>41870</v>
      </c>
      <c r="E196" s="89">
        <v>41873</v>
      </c>
      <c r="G196" s="87" t="s">
        <v>469</v>
      </c>
      <c r="H196" s="6" t="s">
        <v>1020</v>
      </c>
      <c r="I196" s="87" t="s">
        <v>452</v>
      </c>
      <c r="K196" s="87" t="s">
        <v>12634</v>
      </c>
      <c r="O196" s="87" t="s">
        <v>12635</v>
      </c>
    </row>
    <row r="197" spans="1:82" ht="52" x14ac:dyDescent="0.15">
      <c r="A197" s="304" t="s">
        <v>12700</v>
      </c>
      <c r="B197" s="318" t="s">
        <v>12701</v>
      </c>
      <c r="C197" s="5" t="s">
        <v>12702</v>
      </c>
      <c r="D197" s="234">
        <v>41879</v>
      </c>
      <c r="E197" s="89">
        <v>41884</v>
      </c>
      <c r="F197" s="234"/>
      <c r="G197" s="5" t="s">
        <v>469</v>
      </c>
      <c r="H197" s="5"/>
      <c r="I197" s="5"/>
      <c r="J197" s="5" t="s">
        <v>12703</v>
      </c>
      <c r="K197" s="5" t="s">
        <v>13321</v>
      </c>
      <c r="L197" s="5"/>
      <c r="M197" s="5"/>
      <c r="N197" s="5"/>
      <c r="O197" s="5" t="s">
        <v>12704</v>
      </c>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t="s">
        <v>12698</v>
      </c>
      <c r="BD197" s="5"/>
      <c r="BE197" s="5"/>
      <c r="BF197" s="5" t="s">
        <v>12699</v>
      </c>
      <c r="BG197" s="5"/>
      <c r="BH197" s="5"/>
      <c r="BI197" s="5"/>
      <c r="BJ197" s="5"/>
      <c r="BK197" s="5"/>
      <c r="BL197" s="5"/>
      <c r="BM197" s="5"/>
      <c r="BN197" s="5"/>
      <c r="BO197" s="5"/>
      <c r="BP197" s="5"/>
      <c r="BQ197" s="5"/>
      <c r="BR197" s="5"/>
      <c r="BS197" s="5"/>
      <c r="BT197" s="5"/>
      <c r="BU197" s="5"/>
      <c r="BV197" s="5"/>
      <c r="BW197" s="5"/>
      <c r="BX197" s="5"/>
      <c r="BY197" s="5"/>
      <c r="BZ197" s="5"/>
      <c r="CA197" s="5"/>
    </row>
    <row r="198" spans="1:82" ht="39" x14ac:dyDescent="0.15">
      <c r="A198" s="304" t="s">
        <v>12733</v>
      </c>
      <c r="B198" s="318" t="s">
        <v>12734</v>
      </c>
      <c r="C198" s="5" t="s">
        <v>12735</v>
      </c>
      <c r="D198" s="89">
        <v>41880</v>
      </c>
      <c r="E198" s="89">
        <v>42255</v>
      </c>
      <c r="F198" s="7" t="s">
        <v>14527</v>
      </c>
      <c r="G198" s="87" t="s">
        <v>469</v>
      </c>
      <c r="H198" s="6" t="s">
        <v>12736</v>
      </c>
      <c r="I198" s="87" t="s">
        <v>932</v>
      </c>
      <c r="K198" s="87" t="s">
        <v>12737</v>
      </c>
      <c r="O198" s="87" t="s">
        <v>12738</v>
      </c>
      <c r="Z198" s="6" t="s">
        <v>14526</v>
      </c>
      <c r="AA198" s="6"/>
      <c r="BC198" s="6" t="s">
        <v>12739</v>
      </c>
      <c r="BI198" s="6" t="s">
        <v>12740</v>
      </c>
    </row>
    <row r="199" spans="1:82" ht="30" x14ac:dyDescent="0.15">
      <c r="A199" s="304" t="s">
        <v>12805</v>
      </c>
      <c r="B199" s="318" t="s">
        <v>12806</v>
      </c>
      <c r="C199" s="5" t="s">
        <v>12807</v>
      </c>
      <c r="D199" s="89">
        <v>41886</v>
      </c>
      <c r="E199" s="89">
        <v>41887</v>
      </c>
      <c r="G199" s="87" t="s">
        <v>469</v>
      </c>
      <c r="H199" s="6" t="s">
        <v>495</v>
      </c>
      <c r="I199" s="87" t="s">
        <v>452</v>
      </c>
      <c r="K199" s="87" t="s">
        <v>11729</v>
      </c>
      <c r="O199" s="87" t="s">
        <v>12808</v>
      </c>
    </row>
    <row r="200" spans="1:82" ht="26" x14ac:dyDescent="0.15">
      <c r="A200" s="304" t="s">
        <v>12858</v>
      </c>
      <c r="B200" s="318" t="s">
        <v>12859</v>
      </c>
      <c r="C200" s="5" t="s">
        <v>12855</v>
      </c>
      <c r="D200" s="89">
        <v>41894</v>
      </c>
      <c r="E200" s="89">
        <v>41897</v>
      </c>
      <c r="G200" s="5" t="s">
        <v>469</v>
      </c>
      <c r="H200" s="87" t="s">
        <v>11347</v>
      </c>
      <c r="I200" s="5" t="s">
        <v>11348</v>
      </c>
      <c r="K200" s="5" t="s">
        <v>469</v>
      </c>
      <c r="L200" s="5"/>
      <c r="O200" s="87" t="s">
        <v>12856</v>
      </c>
      <c r="BC200" s="6" t="s">
        <v>12857</v>
      </c>
      <c r="BF200" s="6" t="s">
        <v>11350</v>
      </c>
      <c r="BG200" s="6"/>
      <c r="BH200" s="6"/>
      <c r="BV200" s="88" t="s">
        <v>11352</v>
      </c>
    </row>
    <row r="201" spans="1:82" ht="26" x14ac:dyDescent="0.15">
      <c r="A201" s="304" t="s">
        <v>12885</v>
      </c>
      <c r="B201" s="318" t="s">
        <v>12886</v>
      </c>
      <c r="C201" s="5" t="s">
        <v>12887</v>
      </c>
      <c r="D201" s="89">
        <v>41900</v>
      </c>
      <c r="E201" s="89">
        <v>41901</v>
      </c>
      <c r="G201" s="87" t="s">
        <v>469</v>
      </c>
      <c r="H201" s="6" t="s">
        <v>495</v>
      </c>
      <c r="I201" s="87" t="s">
        <v>452</v>
      </c>
      <c r="K201" s="87" t="s">
        <v>5430</v>
      </c>
      <c r="O201" s="87" t="s">
        <v>12635</v>
      </c>
    </row>
    <row r="202" spans="1:82" ht="78" x14ac:dyDescent="0.15">
      <c r="A202" s="304" t="s">
        <v>13056</v>
      </c>
      <c r="B202" s="318" t="s">
        <v>6950</v>
      </c>
      <c r="C202" s="5" t="s">
        <v>13057</v>
      </c>
      <c r="D202" s="89">
        <v>41927</v>
      </c>
      <c r="E202" s="89">
        <v>41929</v>
      </c>
      <c r="H202" s="5" t="s">
        <v>13059</v>
      </c>
      <c r="I202" s="5"/>
      <c r="J202" s="5"/>
      <c r="K202" s="5" t="s">
        <v>6960</v>
      </c>
      <c r="L202" s="5"/>
      <c r="M202" s="5"/>
      <c r="N202" s="5"/>
      <c r="O202" s="5" t="s">
        <v>6961</v>
      </c>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t="s">
        <v>6963</v>
      </c>
      <c r="BD202" s="5"/>
      <c r="BE202" s="5"/>
      <c r="BF202" s="5" t="s">
        <v>6962</v>
      </c>
      <c r="BG202" s="5"/>
      <c r="BH202" s="5"/>
      <c r="BI202" s="5"/>
      <c r="BJ202" s="5"/>
      <c r="BK202" s="5"/>
      <c r="BL202" s="5"/>
      <c r="BM202" s="5"/>
      <c r="BN202" s="5"/>
      <c r="BO202" s="5" t="s">
        <v>6952</v>
      </c>
      <c r="BP202" s="5" t="s">
        <v>6956</v>
      </c>
      <c r="BQ202" s="5" t="s">
        <v>6958</v>
      </c>
      <c r="BR202" s="5" t="s">
        <v>6959</v>
      </c>
      <c r="BS202" s="5"/>
      <c r="BT202" s="5"/>
      <c r="BU202" s="5"/>
      <c r="BV202" s="5"/>
      <c r="BW202" s="5"/>
      <c r="BX202" s="5"/>
      <c r="BY202" s="5"/>
      <c r="BZ202" s="5"/>
      <c r="CA202" s="5"/>
    </row>
    <row r="203" spans="1:82" ht="45" x14ac:dyDescent="0.15">
      <c r="A203" s="304" t="s">
        <v>13060</v>
      </c>
      <c r="B203" s="318" t="s">
        <v>8712</v>
      </c>
      <c r="C203" s="5" t="s">
        <v>13061</v>
      </c>
      <c r="D203" s="89">
        <v>41927</v>
      </c>
      <c r="E203" s="89">
        <v>41929</v>
      </c>
      <c r="G203" s="5" t="s">
        <v>8713</v>
      </c>
      <c r="H203" s="5"/>
      <c r="I203" s="5"/>
      <c r="J203" s="5" t="s">
        <v>8714</v>
      </c>
      <c r="K203" s="5" t="s">
        <v>8715</v>
      </c>
      <c r="L203" s="5"/>
      <c r="M203" s="5"/>
      <c r="N203" s="5"/>
      <c r="O203" s="5" t="s">
        <v>8716</v>
      </c>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t="s">
        <v>565</v>
      </c>
      <c r="BD203" s="5"/>
      <c r="BE203" s="5"/>
      <c r="BF203" s="5" t="s">
        <v>566</v>
      </c>
      <c r="BG203" s="5"/>
      <c r="BH203" s="5"/>
      <c r="BI203" s="5"/>
      <c r="BJ203" s="5"/>
      <c r="BK203" s="5"/>
      <c r="BL203" s="5"/>
      <c r="BM203" s="5"/>
      <c r="BN203" s="5"/>
      <c r="BO203" s="5"/>
      <c r="BP203" s="5"/>
    </row>
    <row r="204" spans="1:82" ht="39" x14ac:dyDescent="0.15">
      <c r="A204" s="304" t="s">
        <v>13062</v>
      </c>
      <c r="B204" s="318" t="s">
        <v>8717</v>
      </c>
      <c r="C204" s="5" t="s">
        <v>13063</v>
      </c>
      <c r="D204" s="89">
        <v>41927</v>
      </c>
      <c r="E204" s="89">
        <v>41929</v>
      </c>
      <c r="G204" s="5" t="s">
        <v>8713</v>
      </c>
      <c r="H204" s="5"/>
      <c r="I204" s="5"/>
      <c r="J204" s="5" t="s">
        <v>8718</v>
      </c>
      <c r="K204" s="5" t="s">
        <v>8715</v>
      </c>
      <c r="L204" s="5"/>
      <c r="M204" s="5"/>
      <c r="N204" s="5"/>
      <c r="O204" s="5" t="s">
        <v>8716</v>
      </c>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t="s">
        <v>565</v>
      </c>
      <c r="BD204" s="5"/>
      <c r="BE204" s="5"/>
      <c r="BF204" s="5" t="s">
        <v>566</v>
      </c>
      <c r="BG204" s="5"/>
      <c r="BH204" s="5"/>
      <c r="BI204" s="5" t="s">
        <v>1156</v>
      </c>
      <c r="BJ204" s="5"/>
      <c r="BK204" s="5"/>
      <c r="BL204" s="5"/>
      <c r="BM204" s="5"/>
      <c r="BN204" s="5"/>
      <c r="BO204" s="5"/>
      <c r="BP204" s="5"/>
      <c r="BQ204" s="5"/>
      <c r="BR204" s="5"/>
      <c r="BS204" s="5"/>
      <c r="BT204" s="5"/>
      <c r="BU204" s="5"/>
      <c r="BV204" s="5"/>
      <c r="BW204" s="5"/>
      <c r="BX204" s="5"/>
      <c r="BY204" s="5"/>
      <c r="BZ204" s="5"/>
      <c r="CA204" s="5"/>
      <c r="CB204" s="5"/>
      <c r="CC204" s="5"/>
      <c r="CD204" s="5"/>
    </row>
    <row r="205" spans="1:82" ht="39" x14ac:dyDescent="0.15">
      <c r="A205" s="304" t="s">
        <v>13067</v>
      </c>
      <c r="B205" s="318" t="s">
        <v>11189</v>
      </c>
      <c r="C205" s="5" t="s">
        <v>13070</v>
      </c>
      <c r="D205" s="89">
        <v>41927</v>
      </c>
      <c r="E205" s="89">
        <v>41929</v>
      </c>
      <c r="G205" s="87" t="s">
        <v>469</v>
      </c>
      <c r="H205" s="6" t="s">
        <v>1020</v>
      </c>
      <c r="I205" s="5" t="s">
        <v>452</v>
      </c>
      <c r="K205" s="5" t="s">
        <v>11191</v>
      </c>
      <c r="L205" s="5"/>
      <c r="O205" s="87" t="s">
        <v>11655</v>
      </c>
      <c r="BC205" s="6" t="s">
        <v>13068</v>
      </c>
      <c r="BE205" s="6" t="s">
        <v>13069</v>
      </c>
    </row>
    <row r="206" spans="1:82" ht="39" x14ac:dyDescent="0.15">
      <c r="A206" s="304" t="s">
        <v>13071</v>
      </c>
      <c r="B206" s="318" t="s">
        <v>11185</v>
      </c>
      <c r="C206" s="5" t="s">
        <v>13072</v>
      </c>
      <c r="D206" s="89">
        <v>41927</v>
      </c>
      <c r="E206" s="89">
        <v>41929</v>
      </c>
      <c r="G206" s="87" t="s">
        <v>469</v>
      </c>
      <c r="H206" s="6" t="s">
        <v>1020</v>
      </c>
      <c r="I206" s="5" t="s">
        <v>452</v>
      </c>
      <c r="K206" s="5" t="s">
        <v>11360</v>
      </c>
      <c r="L206" s="5"/>
      <c r="O206" s="87" t="s">
        <v>11655</v>
      </c>
      <c r="BC206" s="6" t="s">
        <v>13068</v>
      </c>
      <c r="BE206" s="6" t="s">
        <v>13069</v>
      </c>
    </row>
    <row r="207" spans="1:82" ht="39" x14ac:dyDescent="0.15">
      <c r="A207" s="304" t="s">
        <v>13073</v>
      </c>
      <c r="B207" s="318" t="s">
        <v>12010</v>
      </c>
      <c r="C207" s="5" t="s">
        <v>13074</v>
      </c>
      <c r="D207" s="89">
        <v>41927</v>
      </c>
      <c r="E207" s="89">
        <v>41929</v>
      </c>
      <c r="G207" s="87" t="s">
        <v>469</v>
      </c>
      <c r="H207" s="6" t="s">
        <v>1020</v>
      </c>
      <c r="I207" s="5" t="s">
        <v>452</v>
      </c>
      <c r="K207" s="5" t="s">
        <v>980</v>
      </c>
      <c r="L207" s="5"/>
      <c r="O207" s="87" t="s">
        <v>11655</v>
      </c>
      <c r="BC207" s="6" t="s">
        <v>13068</v>
      </c>
      <c r="BE207" s="6" t="s">
        <v>13069</v>
      </c>
    </row>
    <row r="208" spans="1:82" ht="39" x14ac:dyDescent="0.15">
      <c r="A208" s="304" t="s">
        <v>13075</v>
      </c>
      <c r="B208" s="318" t="s">
        <v>11815</v>
      </c>
      <c r="C208" s="5" t="s">
        <v>13076</v>
      </c>
      <c r="D208" s="89">
        <v>41927</v>
      </c>
      <c r="E208" s="89">
        <v>41929</v>
      </c>
      <c r="G208" s="87" t="s">
        <v>469</v>
      </c>
      <c r="H208" s="6" t="s">
        <v>1020</v>
      </c>
      <c r="I208" s="5" t="s">
        <v>452</v>
      </c>
      <c r="K208" s="5" t="s">
        <v>469</v>
      </c>
      <c r="L208" s="5"/>
      <c r="O208" s="87" t="s">
        <v>11655</v>
      </c>
      <c r="BC208" s="6" t="s">
        <v>13068</v>
      </c>
      <c r="BE208" s="6" t="s">
        <v>13069</v>
      </c>
    </row>
    <row r="209" spans="1:74" ht="39" x14ac:dyDescent="0.15">
      <c r="A209" s="304" t="s">
        <v>13077</v>
      </c>
      <c r="B209" s="318" t="s">
        <v>7125</v>
      </c>
      <c r="C209" s="5" t="s">
        <v>13078</v>
      </c>
      <c r="D209" s="89">
        <v>41927</v>
      </c>
      <c r="E209" s="89">
        <v>41934</v>
      </c>
      <c r="G209" s="87" t="s">
        <v>469</v>
      </c>
      <c r="H209" s="6" t="s">
        <v>1020</v>
      </c>
      <c r="I209" s="5" t="s">
        <v>452</v>
      </c>
      <c r="K209" s="5" t="s">
        <v>13079</v>
      </c>
      <c r="L209" s="5"/>
      <c r="O209" s="87" t="s">
        <v>11655</v>
      </c>
      <c r="BC209" s="6" t="s">
        <v>13068</v>
      </c>
      <c r="BE209" s="6" t="s">
        <v>13069</v>
      </c>
    </row>
    <row r="210" spans="1:74" ht="39" x14ac:dyDescent="0.15">
      <c r="A210" s="304" t="s">
        <v>13080</v>
      </c>
      <c r="B210" s="318" t="s">
        <v>12008</v>
      </c>
      <c r="C210" s="5" t="s">
        <v>13081</v>
      </c>
      <c r="D210" s="89">
        <v>41927</v>
      </c>
      <c r="E210" s="89">
        <v>41929</v>
      </c>
      <c r="G210" s="87" t="s">
        <v>469</v>
      </c>
      <c r="H210" s="6" t="s">
        <v>1020</v>
      </c>
      <c r="I210" s="5" t="s">
        <v>452</v>
      </c>
      <c r="K210" s="5" t="s">
        <v>469</v>
      </c>
      <c r="L210" s="5"/>
      <c r="O210" s="87" t="s">
        <v>11655</v>
      </c>
      <c r="BC210" s="6" t="s">
        <v>13068</v>
      </c>
      <c r="BE210" s="6" t="s">
        <v>13069</v>
      </c>
    </row>
    <row r="211" spans="1:74" ht="39" x14ac:dyDescent="0.15">
      <c r="A211" s="304" t="s">
        <v>13095</v>
      </c>
      <c r="B211" s="318" t="s">
        <v>12092</v>
      </c>
      <c r="C211" s="5" t="s">
        <v>13096</v>
      </c>
      <c r="D211" s="89">
        <v>41928</v>
      </c>
      <c r="E211" s="89">
        <v>41934</v>
      </c>
      <c r="G211" s="87" t="s">
        <v>469</v>
      </c>
      <c r="H211" s="6" t="s">
        <v>1020</v>
      </c>
      <c r="I211" s="5" t="s">
        <v>452</v>
      </c>
      <c r="K211" s="5" t="s">
        <v>1136</v>
      </c>
      <c r="L211" s="5"/>
      <c r="O211" s="87" t="s">
        <v>11655</v>
      </c>
      <c r="BC211" s="6" t="s">
        <v>13068</v>
      </c>
      <c r="BE211" s="6" t="s">
        <v>13069</v>
      </c>
    </row>
    <row r="212" spans="1:74" ht="39" x14ac:dyDescent="0.15">
      <c r="A212" s="304" t="s">
        <v>13178</v>
      </c>
      <c r="B212" s="304" t="s">
        <v>12095</v>
      </c>
      <c r="C212" s="5" t="s">
        <v>13179</v>
      </c>
      <c r="D212" s="89">
        <v>41936</v>
      </c>
      <c r="E212" s="89">
        <v>41939</v>
      </c>
      <c r="G212" s="87" t="s">
        <v>469</v>
      </c>
      <c r="H212" s="6" t="s">
        <v>1020</v>
      </c>
      <c r="I212" s="5" t="s">
        <v>452</v>
      </c>
      <c r="K212" s="5" t="s">
        <v>1136</v>
      </c>
      <c r="L212" s="5"/>
      <c r="O212" s="87" t="s">
        <v>11655</v>
      </c>
      <c r="BC212" s="6" t="s">
        <v>13068</v>
      </c>
      <c r="BE212" s="6" t="s">
        <v>13069</v>
      </c>
    </row>
    <row r="213" spans="1:74" ht="39" x14ac:dyDescent="0.15">
      <c r="A213" s="304" t="s">
        <v>13180</v>
      </c>
      <c r="B213" s="318" t="s">
        <v>13181</v>
      </c>
      <c r="C213" s="5" t="s">
        <v>13182</v>
      </c>
      <c r="D213" s="89">
        <v>41936</v>
      </c>
      <c r="E213" s="89">
        <v>41939</v>
      </c>
      <c r="G213" s="87" t="s">
        <v>469</v>
      </c>
      <c r="H213" s="6" t="s">
        <v>1020</v>
      </c>
      <c r="I213" s="5" t="s">
        <v>452</v>
      </c>
      <c r="K213" s="5" t="s">
        <v>13079</v>
      </c>
      <c r="L213" s="5"/>
      <c r="O213" s="87" t="s">
        <v>11655</v>
      </c>
      <c r="BC213" s="6" t="s">
        <v>13068</v>
      </c>
      <c r="BE213" s="6" t="s">
        <v>13069</v>
      </c>
    </row>
    <row r="214" spans="1:74" ht="39" x14ac:dyDescent="0.15">
      <c r="A214" s="304" t="s">
        <v>13183</v>
      </c>
      <c r="B214" s="318" t="s">
        <v>12526</v>
      </c>
      <c r="C214" s="5" t="s">
        <v>13184</v>
      </c>
      <c r="D214" s="89">
        <v>41937</v>
      </c>
      <c r="E214" s="89">
        <v>41939</v>
      </c>
      <c r="G214" s="87" t="s">
        <v>469</v>
      </c>
      <c r="H214" s="6" t="s">
        <v>1020</v>
      </c>
      <c r="I214" s="5" t="s">
        <v>452</v>
      </c>
      <c r="K214" s="5" t="s">
        <v>469</v>
      </c>
      <c r="L214" s="5"/>
      <c r="O214" s="87" t="s">
        <v>12527</v>
      </c>
      <c r="BC214" s="6" t="s">
        <v>13068</v>
      </c>
      <c r="BE214" s="6" t="s">
        <v>13069</v>
      </c>
    </row>
    <row r="215" spans="1:74" ht="39" x14ac:dyDescent="0.15">
      <c r="A215" s="304" t="s">
        <v>13186</v>
      </c>
      <c r="B215" s="318" t="s">
        <v>13187</v>
      </c>
      <c r="C215" s="5" t="s">
        <v>13185</v>
      </c>
      <c r="D215" s="89">
        <v>41936</v>
      </c>
      <c r="E215" s="89">
        <v>41939</v>
      </c>
      <c r="G215" s="87" t="s">
        <v>469</v>
      </c>
      <c r="H215" s="6" t="s">
        <v>1020</v>
      </c>
      <c r="I215" s="5" t="s">
        <v>452</v>
      </c>
      <c r="K215" s="5" t="s">
        <v>13079</v>
      </c>
      <c r="L215" s="5"/>
      <c r="O215" s="87" t="s">
        <v>11655</v>
      </c>
      <c r="BC215" s="6" t="s">
        <v>13068</v>
      </c>
      <c r="BE215" s="6" t="s">
        <v>13069</v>
      </c>
    </row>
    <row r="216" spans="1:74" ht="39" x14ac:dyDescent="0.15">
      <c r="A216" s="304" t="s">
        <v>13194</v>
      </c>
      <c r="B216" s="318" t="s">
        <v>13195</v>
      </c>
      <c r="C216" s="5" t="s">
        <v>13196</v>
      </c>
      <c r="D216" s="89">
        <v>41939</v>
      </c>
      <c r="E216" s="89">
        <v>41942</v>
      </c>
      <c r="G216" s="87" t="s">
        <v>469</v>
      </c>
      <c r="H216" s="6" t="s">
        <v>495</v>
      </c>
      <c r="I216" s="87" t="s">
        <v>452</v>
      </c>
      <c r="K216" s="87" t="s">
        <v>13197</v>
      </c>
      <c r="O216" s="87" t="s">
        <v>11655</v>
      </c>
      <c r="BC216" s="6" t="s">
        <v>13068</v>
      </c>
      <c r="BE216" s="6" t="s">
        <v>13069</v>
      </c>
    </row>
    <row r="217" spans="1:74" ht="30" x14ac:dyDescent="0.15">
      <c r="A217" s="304" t="s">
        <v>13200</v>
      </c>
      <c r="B217" s="318" t="s">
        <v>12473</v>
      </c>
      <c r="C217" s="5" t="s">
        <v>13202</v>
      </c>
      <c r="D217" s="89">
        <v>41940</v>
      </c>
      <c r="E217" s="89">
        <v>41942</v>
      </c>
      <c r="F217" s="7"/>
      <c r="G217" s="87" t="s">
        <v>469</v>
      </c>
      <c r="H217" s="6" t="s">
        <v>1020</v>
      </c>
      <c r="I217" s="87" t="s">
        <v>452</v>
      </c>
      <c r="K217" s="87" t="s">
        <v>469</v>
      </c>
      <c r="O217" s="87" t="s">
        <v>13203</v>
      </c>
      <c r="BE217" s="87" t="s">
        <v>13204</v>
      </c>
    </row>
    <row r="218" spans="1:74" ht="30" x14ac:dyDescent="0.15">
      <c r="A218" s="304" t="s">
        <v>13218</v>
      </c>
      <c r="B218" s="318" t="s">
        <v>12582</v>
      </c>
      <c r="C218" s="5" t="s">
        <v>13219</v>
      </c>
      <c r="D218" s="89">
        <v>41940</v>
      </c>
      <c r="E218" s="89">
        <v>42045</v>
      </c>
      <c r="F218" s="89" t="s">
        <v>11854</v>
      </c>
      <c r="G218" s="87" t="s">
        <v>469</v>
      </c>
      <c r="H218" s="6" t="s">
        <v>1020</v>
      </c>
      <c r="I218" s="87" t="s">
        <v>452</v>
      </c>
      <c r="K218" s="87" t="s">
        <v>12584</v>
      </c>
    </row>
    <row r="219" spans="1:74" ht="30" x14ac:dyDescent="0.15">
      <c r="A219" s="304" t="s">
        <v>13222</v>
      </c>
      <c r="B219" s="318" t="s">
        <v>13223</v>
      </c>
      <c r="C219" s="111" t="s">
        <v>13224</v>
      </c>
      <c r="D219" s="89">
        <v>41940</v>
      </c>
      <c r="E219" s="89">
        <v>41942</v>
      </c>
      <c r="G219" s="87" t="s">
        <v>469</v>
      </c>
      <c r="H219" s="87" t="s">
        <v>1003</v>
      </c>
      <c r="I219" s="6" t="s">
        <v>1028</v>
      </c>
      <c r="K219" s="87" t="s">
        <v>1029</v>
      </c>
      <c r="O219" s="87" t="s">
        <v>1005</v>
      </c>
      <c r="Y219" s="87" t="s">
        <v>905</v>
      </c>
      <c r="AC219" s="87" t="s">
        <v>890</v>
      </c>
      <c r="AD219" s="87" t="s">
        <v>1007</v>
      </c>
    </row>
    <row r="220" spans="1:74" ht="39" x14ac:dyDescent="0.15">
      <c r="A220" s="304" t="s">
        <v>13282</v>
      </c>
      <c r="B220" s="318" t="s">
        <v>13283</v>
      </c>
      <c r="C220" s="5" t="s">
        <v>13284</v>
      </c>
      <c r="D220" s="89">
        <v>41947</v>
      </c>
      <c r="E220" s="89">
        <v>41948</v>
      </c>
      <c r="G220" s="87" t="s">
        <v>469</v>
      </c>
      <c r="H220" s="6" t="s">
        <v>1020</v>
      </c>
      <c r="I220" s="5" t="s">
        <v>452</v>
      </c>
      <c r="K220" s="5" t="s">
        <v>1136</v>
      </c>
      <c r="L220" s="5"/>
      <c r="O220" s="87" t="s">
        <v>11655</v>
      </c>
      <c r="BC220" s="6" t="s">
        <v>13068</v>
      </c>
      <c r="BE220" s="6" t="s">
        <v>13069</v>
      </c>
    </row>
    <row r="221" spans="1:74" ht="30" x14ac:dyDescent="0.15">
      <c r="A221" s="304" t="s">
        <v>13288</v>
      </c>
      <c r="B221" s="318" t="s">
        <v>13289</v>
      </c>
      <c r="C221" s="5" t="s">
        <v>13290</v>
      </c>
      <c r="D221" s="89">
        <v>41947</v>
      </c>
      <c r="E221" s="89">
        <v>41964</v>
      </c>
      <c r="F221" s="89" t="s">
        <v>11854</v>
      </c>
      <c r="G221" s="5" t="s">
        <v>469</v>
      </c>
      <c r="H221" s="6" t="s">
        <v>13291</v>
      </c>
      <c r="I221" s="5" t="s">
        <v>5400</v>
      </c>
      <c r="K221" s="5" t="s">
        <v>817</v>
      </c>
      <c r="L221" s="5"/>
      <c r="O221" s="87" t="s">
        <v>12243</v>
      </c>
      <c r="BC221" s="6" t="s">
        <v>11600</v>
      </c>
      <c r="BF221" s="6" t="s">
        <v>13429</v>
      </c>
      <c r="BG221" s="6"/>
      <c r="BH221" s="6"/>
      <c r="BV221" s="88" t="s">
        <v>11663</v>
      </c>
    </row>
    <row r="222" spans="1:74" ht="39" x14ac:dyDescent="0.15">
      <c r="A222" s="304" t="s">
        <v>13304</v>
      </c>
      <c r="B222" s="318" t="s">
        <v>13305</v>
      </c>
      <c r="C222" s="5" t="s">
        <v>13306</v>
      </c>
      <c r="D222" s="89">
        <v>41948</v>
      </c>
      <c r="E222" s="89">
        <v>42418</v>
      </c>
      <c r="F222" s="7" t="s">
        <v>14527</v>
      </c>
      <c r="G222" s="87" t="s">
        <v>469</v>
      </c>
      <c r="H222" s="6" t="s">
        <v>12736</v>
      </c>
      <c r="I222" s="87" t="s">
        <v>932</v>
      </c>
      <c r="K222" s="87" t="s">
        <v>13307</v>
      </c>
      <c r="O222" s="87" t="s">
        <v>12738</v>
      </c>
      <c r="Z222" s="6" t="s">
        <v>15247</v>
      </c>
      <c r="AA222" s="6"/>
      <c r="BC222" s="6" t="s">
        <v>12739</v>
      </c>
      <c r="BI222" s="6" t="s">
        <v>12740</v>
      </c>
    </row>
    <row r="223" spans="1:74" ht="39" x14ac:dyDescent="0.15">
      <c r="A223" s="304" t="s">
        <v>13309</v>
      </c>
      <c r="B223" s="318" t="s">
        <v>13310</v>
      </c>
      <c r="C223" s="5" t="s">
        <v>13308</v>
      </c>
      <c r="D223" s="89">
        <v>41948</v>
      </c>
      <c r="E223" s="89">
        <v>42418</v>
      </c>
      <c r="F223" s="7" t="s">
        <v>15246</v>
      </c>
      <c r="G223" s="87" t="s">
        <v>469</v>
      </c>
      <c r="H223" s="6" t="s">
        <v>12736</v>
      </c>
      <c r="I223" s="87" t="s">
        <v>932</v>
      </c>
      <c r="K223" s="87" t="s">
        <v>817</v>
      </c>
      <c r="O223" s="87" t="s">
        <v>12738</v>
      </c>
      <c r="Z223" s="6" t="s">
        <v>14526</v>
      </c>
      <c r="AA223" s="6"/>
      <c r="BC223" s="6" t="s">
        <v>12739</v>
      </c>
      <c r="BI223" s="6" t="s">
        <v>12740</v>
      </c>
    </row>
    <row r="224" spans="1:74" ht="30" x14ac:dyDescent="0.15">
      <c r="A224" s="304" t="s">
        <v>13311</v>
      </c>
      <c r="B224" s="318" t="s">
        <v>13312</v>
      </c>
      <c r="C224" s="111" t="s">
        <v>13313</v>
      </c>
      <c r="D224" s="89">
        <v>41949</v>
      </c>
      <c r="E224" s="89">
        <v>41956</v>
      </c>
      <c r="G224" s="5" t="s">
        <v>469</v>
      </c>
      <c r="H224" s="6" t="s">
        <v>1003</v>
      </c>
      <c r="I224" s="5" t="s">
        <v>13314</v>
      </c>
      <c r="K224" s="5" t="s">
        <v>13315</v>
      </c>
      <c r="L224" s="5"/>
      <c r="O224" s="87" t="s">
        <v>13316</v>
      </c>
      <c r="BC224" s="6" t="s">
        <v>11600</v>
      </c>
      <c r="BF224" s="6" t="s">
        <v>11662</v>
      </c>
      <c r="BG224" s="6"/>
      <c r="BH224" s="6"/>
      <c r="BV224" s="88" t="s">
        <v>11663</v>
      </c>
    </row>
    <row r="225" spans="1:81" ht="52" x14ac:dyDescent="0.15">
      <c r="A225" s="304" t="s">
        <v>13363</v>
      </c>
      <c r="B225" s="318" t="s">
        <v>13364</v>
      </c>
      <c r="C225" s="111" t="s">
        <v>13365</v>
      </c>
      <c r="D225" s="89">
        <v>41957</v>
      </c>
      <c r="E225" s="89">
        <v>41957</v>
      </c>
      <c r="F225" s="89" t="s">
        <v>12970</v>
      </c>
      <c r="I225" s="6" t="s">
        <v>13366</v>
      </c>
      <c r="O225" s="6" t="s">
        <v>13367</v>
      </c>
      <c r="CB225" s="111" t="s">
        <v>13369</v>
      </c>
      <c r="CC225" s="111" t="s">
        <v>13371</v>
      </c>
    </row>
    <row r="226" spans="1:81" ht="45" x14ac:dyDescent="0.15">
      <c r="A226" s="304" t="s">
        <v>13396</v>
      </c>
      <c r="B226" s="318" t="s">
        <v>13397</v>
      </c>
      <c r="C226" s="111" t="s">
        <v>13398</v>
      </c>
      <c r="D226" s="89">
        <v>41960</v>
      </c>
      <c r="E226" s="89">
        <v>41962</v>
      </c>
      <c r="G226" s="5" t="s">
        <v>469</v>
      </c>
      <c r="H226" s="87" t="s">
        <v>589</v>
      </c>
      <c r="K226" s="87" t="s">
        <v>1077</v>
      </c>
      <c r="N226" s="87" t="s">
        <v>7854</v>
      </c>
      <c r="O226" s="87" t="s">
        <v>11246</v>
      </c>
    </row>
    <row r="227" spans="1:81" ht="30" x14ac:dyDescent="0.15">
      <c r="A227" s="304" t="s">
        <v>13491</v>
      </c>
      <c r="B227" s="318" t="s">
        <v>13492</v>
      </c>
      <c r="C227" s="111" t="s">
        <v>13493</v>
      </c>
      <c r="D227" s="89">
        <v>41982</v>
      </c>
      <c r="E227" s="89">
        <v>41989</v>
      </c>
      <c r="G227" s="87" t="s">
        <v>469</v>
      </c>
      <c r="H227" s="87" t="s">
        <v>1003</v>
      </c>
      <c r="I227" s="6" t="s">
        <v>1028</v>
      </c>
      <c r="K227" s="87" t="s">
        <v>13494</v>
      </c>
      <c r="O227" s="87" t="s">
        <v>1005</v>
      </c>
      <c r="Y227" s="87" t="s">
        <v>13495</v>
      </c>
      <c r="AC227" s="87" t="s">
        <v>890</v>
      </c>
      <c r="AD227" s="87" t="s">
        <v>1007</v>
      </c>
    </row>
    <row r="228" spans="1:81" ht="45" x14ac:dyDescent="0.15">
      <c r="A228" s="304" t="s">
        <v>13563</v>
      </c>
      <c r="B228" s="318" t="s">
        <v>13564</v>
      </c>
      <c r="C228" s="111" t="s">
        <v>13569</v>
      </c>
      <c r="D228" s="89">
        <v>41992</v>
      </c>
      <c r="E228" s="89">
        <v>42570</v>
      </c>
      <c r="F228" s="89" t="s">
        <v>11854</v>
      </c>
      <c r="G228" s="87" t="s">
        <v>469</v>
      </c>
      <c r="H228" s="87" t="s">
        <v>589</v>
      </c>
      <c r="I228" s="87" t="s">
        <v>2735</v>
      </c>
      <c r="K228" s="87" t="s">
        <v>1077</v>
      </c>
      <c r="O228" s="87" t="s">
        <v>9787</v>
      </c>
      <c r="Z228" s="6" t="s">
        <v>15898</v>
      </c>
      <c r="AA228" s="6"/>
      <c r="BA228" s="6" t="s">
        <v>13565</v>
      </c>
      <c r="BC228" s="87" t="s">
        <v>13566</v>
      </c>
      <c r="BW228" s="88" t="s">
        <v>13568</v>
      </c>
    </row>
    <row r="229" spans="1:81" ht="45" x14ac:dyDescent="0.15">
      <c r="A229" s="304" t="s">
        <v>13596</v>
      </c>
      <c r="B229" s="318" t="s">
        <v>13597</v>
      </c>
      <c r="C229" s="5" t="s">
        <v>13598</v>
      </c>
      <c r="D229" s="89">
        <v>42010</v>
      </c>
      <c r="E229" s="89">
        <v>42012</v>
      </c>
      <c r="G229" s="87" t="s">
        <v>469</v>
      </c>
      <c r="H229" s="6" t="s">
        <v>1020</v>
      </c>
      <c r="I229" s="5" t="s">
        <v>452</v>
      </c>
      <c r="K229" s="5" t="s">
        <v>1136</v>
      </c>
      <c r="L229" s="5"/>
      <c r="O229" s="87" t="s">
        <v>11655</v>
      </c>
      <c r="BC229" s="6" t="s">
        <v>13068</v>
      </c>
      <c r="BE229" s="6" t="s">
        <v>13069</v>
      </c>
    </row>
    <row r="230" spans="1:81" ht="30" x14ac:dyDescent="0.15">
      <c r="A230" s="304" t="s">
        <v>13610</v>
      </c>
      <c r="B230" s="318" t="s">
        <v>13611</v>
      </c>
      <c r="C230" s="5" t="s">
        <v>13612</v>
      </c>
      <c r="D230" s="89">
        <v>42012</v>
      </c>
      <c r="E230" s="89">
        <v>42013</v>
      </c>
      <c r="G230" s="87" t="s">
        <v>469</v>
      </c>
      <c r="H230" s="6" t="s">
        <v>5464</v>
      </c>
      <c r="I230" s="5" t="s">
        <v>452</v>
      </c>
      <c r="K230" s="87" t="s">
        <v>13613</v>
      </c>
    </row>
    <row r="231" spans="1:81" ht="30" x14ac:dyDescent="0.15">
      <c r="A231" s="304" t="s">
        <v>13618</v>
      </c>
      <c r="B231" s="318" t="s">
        <v>13619</v>
      </c>
      <c r="C231" s="5" t="s">
        <v>13620</v>
      </c>
      <c r="D231" s="89">
        <v>42012</v>
      </c>
      <c r="E231" s="89">
        <v>42013</v>
      </c>
      <c r="G231" s="87" t="s">
        <v>469</v>
      </c>
      <c r="H231" s="6" t="s">
        <v>5464</v>
      </c>
      <c r="I231" s="5" t="s">
        <v>452</v>
      </c>
      <c r="K231" s="87" t="s">
        <v>1077</v>
      </c>
    </row>
    <row r="232" spans="1:81" ht="30" x14ac:dyDescent="0.15">
      <c r="A232" s="304" t="s">
        <v>13621</v>
      </c>
      <c r="B232" s="318" t="s">
        <v>13622</v>
      </c>
      <c r="C232" s="5" t="s">
        <v>13623</v>
      </c>
      <c r="D232" s="89">
        <v>42013</v>
      </c>
      <c r="E232" s="89">
        <v>42017</v>
      </c>
      <c r="G232" s="87" t="s">
        <v>469</v>
      </c>
      <c r="H232" s="6" t="s">
        <v>5464</v>
      </c>
      <c r="I232" s="5" t="s">
        <v>452</v>
      </c>
      <c r="K232" s="6" t="s">
        <v>13624</v>
      </c>
      <c r="L232" s="6"/>
    </row>
    <row r="233" spans="1:81" ht="30" x14ac:dyDescent="0.15">
      <c r="A233" s="304" t="s">
        <v>13625</v>
      </c>
      <c r="B233" s="318" t="s">
        <v>13626</v>
      </c>
      <c r="C233" s="5" t="s">
        <v>13627</v>
      </c>
      <c r="D233" s="89">
        <v>42013</v>
      </c>
      <c r="E233" s="89">
        <v>42017</v>
      </c>
      <c r="G233" s="87" t="s">
        <v>469</v>
      </c>
      <c r="H233" s="6" t="s">
        <v>5464</v>
      </c>
      <c r="I233" s="5" t="s">
        <v>452</v>
      </c>
      <c r="K233" s="87" t="s">
        <v>11360</v>
      </c>
    </row>
    <row r="234" spans="1:81" ht="30" x14ac:dyDescent="0.15">
      <c r="A234" s="304" t="s">
        <v>13730</v>
      </c>
      <c r="B234" s="318" t="s">
        <v>13731</v>
      </c>
      <c r="C234" s="111" t="s">
        <v>13732</v>
      </c>
      <c r="D234" s="89">
        <v>42032</v>
      </c>
      <c r="E234" s="89">
        <v>42038</v>
      </c>
      <c r="G234" s="5" t="s">
        <v>469</v>
      </c>
      <c r="H234" s="6" t="s">
        <v>1003</v>
      </c>
      <c r="I234" s="5" t="s">
        <v>13314</v>
      </c>
      <c r="K234" s="5" t="s">
        <v>1136</v>
      </c>
      <c r="L234" s="5"/>
      <c r="O234" s="87" t="s">
        <v>11364</v>
      </c>
      <c r="BC234" s="6" t="s">
        <v>11600</v>
      </c>
      <c r="BF234" s="6" t="s">
        <v>11662</v>
      </c>
      <c r="BG234" s="6"/>
      <c r="BH234" s="6"/>
      <c r="BV234" s="88" t="s">
        <v>11663</v>
      </c>
    </row>
    <row r="235" spans="1:81" ht="39" x14ac:dyDescent="0.15">
      <c r="A235" s="304" t="s">
        <v>13733</v>
      </c>
      <c r="B235" s="318" t="s">
        <v>13187</v>
      </c>
      <c r="C235" s="5" t="s">
        <v>13734</v>
      </c>
      <c r="D235" s="89">
        <v>42032</v>
      </c>
      <c r="E235" s="89">
        <v>42038</v>
      </c>
      <c r="G235" s="87" t="s">
        <v>469</v>
      </c>
      <c r="H235" s="6" t="s">
        <v>1020</v>
      </c>
      <c r="I235" s="5" t="s">
        <v>452</v>
      </c>
      <c r="K235" s="5" t="s">
        <v>13738</v>
      </c>
      <c r="L235" s="5"/>
      <c r="O235" s="87" t="s">
        <v>11655</v>
      </c>
      <c r="BC235" s="6" t="s">
        <v>13068</v>
      </c>
      <c r="BE235" s="6" t="s">
        <v>13069</v>
      </c>
      <c r="BV235" s="88" t="s">
        <v>11663</v>
      </c>
    </row>
    <row r="236" spans="1:81" ht="39" x14ac:dyDescent="0.15">
      <c r="A236" s="304" t="s">
        <v>13735</v>
      </c>
      <c r="B236" s="318" t="s">
        <v>13736</v>
      </c>
      <c r="C236" s="5" t="s">
        <v>13737</v>
      </c>
      <c r="D236" s="89">
        <v>42032</v>
      </c>
      <c r="E236" s="89">
        <v>42038</v>
      </c>
      <c r="G236" s="87" t="s">
        <v>469</v>
      </c>
      <c r="H236" s="6" t="s">
        <v>1020</v>
      </c>
      <c r="I236" s="5" t="s">
        <v>452</v>
      </c>
      <c r="K236" s="5" t="s">
        <v>13739</v>
      </c>
      <c r="L236" s="5"/>
      <c r="O236" s="87" t="s">
        <v>11655</v>
      </c>
      <c r="BC236" s="6" t="s">
        <v>13068</v>
      </c>
      <c r="BE236" s="6" t="s">
        <v>13069</v>
      </c>
      <c r="BV236" s="88" t="s">
        <v>11663</v>
      </c>
    </row>
    <row r="237" spans="1:81" ht="30" x14ac:dyDescent="0.15">
      <c r="A237" s="304" t="s">
        <v>13758</v>
      </c>
      <c r="B237" s="318" t="s">
        <v>13759</v>
      </c>
      <c r="C237" s="5" t="s">
        <v>13760</v>
      </c>
      <c r="D237" s="89">
        <v>42033</v>
      </c>
      <c r="E237" s="89">
        <v>42040</v>
      </c>
      <c r="G237" s="87" t="s">
        <v>469</v>
      </c>
      <c r="H237" s="6" t="s">
        <v>5464</v>
      </c>
      <c r="I237" s="5" t="s">
        <v>452</v>
      </c>
      <c r="K237" s="87" t="s">
        <v>5996</v>
      </c>
    </row>
    <row r="238" spans="1:81" ht="30" x14ac:dyDescent="0.15">
      <c r="A238" s="304" t="s">
        <v>13763</v>
      </c>
      <c r="B238" s="318" t="s">
        <v>13764</v>
      </c>
      <c r="C238" s="111" t="s">
        <v>13765</v>
      </c>
      <c r="D238" s="89">
        <v>42034</v>
      </c>
      <c r="E238" s="89">
        <v>42038</v>
      </c>
      <c r="G238" s="87" t="s">
        <v>469</v>
      </c>
      <c r="H238" s="87" t="s">
        <v>1003</v>
      </c>
      <c r="I238" s="6" t="s">
        <v>13314</v>
      </c>
      <c r="K238" s="87" t="s">
        <v>12113</v>
      </c>
      <c r="O238" s="87" t="s">
        <v>11364</v>
      </c>
      <c r="BC238" s="6" t="s">
        <v>11365</v>
      </c>
      <c r="BF238" s="6" t="s">
        <v>11366</v>
      </c>
      <c r="BG238" s="6"/>
      <c r="BH238" s="6"/>
      <c r="BV238" s="88" t="s">
        <v>12246</v>
      </c>
    </row>
    <row r="239" spans="1:81" ht="45" x14ac:dyDescent="0.15">
      <c r="A239" s="304" t="s">
        <v>13794</v>
      </c>
      <c r="B239" s="318" t="s">
        <v>13795</v>
      </c>
      <c r="C239" s="5" t="s">
        <v>13796</v>
      </c>
      <c r="D239" s="89">
        <v>42040</v>
      </c>
      <c r="E239" s="89">
        <v>42192</v>
      </c>
      <c r="F239" s="89" t="s">
        <v>11854</v>
      </c>
      <c r="G239" s="5" t="s">
        <v>469</v>
      </c>
      <c r="H239" s="87" t="s">
        <v>1003</v>
      </c>
      <c r="I239" s="5" t="s">
        <v>1004</v>
      </c>
      <c r="K239" s="5" t="s">
        <v>817</v>
      </c>
      <c r="L239" s="5"/>
      <c r="O239" s="87" t="s">
        <v>11364</v>
      </c>
      <c r="BC239" s="6" t="s">
        <v>11600</v>
      </c>
      <c r="BF239" s="6" t="s">
        <v>14358</v>
      </c>
      <c r="BG239" s="6"/>
      <c r="BH239" s="6"/>
      <c r="BV239" s="88" t="s">
        <v>11663</v>
      </c>
    </row>
    <row r="240" spans="1:81" ht="30" x14ac:dyDescent="0.15">
      <c r="A240" s="304" t="s">
        <v>13801</v>
      </c>
      <c r="B240" s="318" t="s">
        <v>13802</v>
      </c>
      <c r="C240" s="5" t="s">
        <v>13803</v>
      </c>
      <c r="D240" s="234">
        <v>42040</v>
      </c>
      <c r="E240" s="89">
        <v>42041</v>
      </c>
      <c r="F240" s="234"/>
      <c r="G240" s="5" t="s">
        <v>469</v>
      </c>
      <c r="H240" s="6" t="s">
        <v>1020</v>
      </c>
      <c r="I240" s="6" t="s">
        <v>9573</v>
      </c>
      <c r="K240" s="87" t="s">
        <v>1021</v>
      </c>
      <c r="N240" s="87" t="s">
        <v>7347</v>
      </c>
      <c r="O240" s="87" t="s">
        <v>7348</v>
      </c>
      <c r="AT240" s="87" t="s">
        <v>13804</v>
      </c>
    </row>
    <row r="241" spans="1:83" ht="30" x14ac:dyDescent="0.15">
      <c r="A241" s="304" t="s">
        <v>13806</v>
      </c>
      <c r="B241" s="318" t="s">
        <v>13807</v>
      </c>
      <c r="C241" s="5" t="s">
        <v>13808</v>
      </c>
      <c r="D241" s="234">
        <v>42041</v>
      </c>
      <c r="E241" s="234">
        <v>42045</v>
      </c>
      <c r="F241" s="234"/>
      <c r="G241" s="5" t="s">
        <v>469</v>
      </c>
      <c r="H241" s="5" t="s">
        <v>1003</v>
      </c>
      <c r="I241" s="5" t="s">
        <v>1028</v>
      </c>
      <c r="J241" s="5"/>
      <c r="K241" s="5" t="s">
        <v>1029</v>
      </c>
      <c r="L241" s="5"/>
      <c r="M241" s="5"/>
      <c r="N241" s="5"/>
      <c r="O241" s="5" t="s">
        <v>1005</v>
      </c>
      <c r="P241" s="5"/>
      <c r="Q241" s="5"/>
      <c r="R241" s="5"/>
      <c r="S241" s="5"/>
      <c r="T241" s="5"/>
      <c r="U241" s="5"/>
      <c r="V241" s="5"/>
      <c r="W241" s="5"/>
      <c r="X241" s="5"/>
      <c r="Y241" s="5" t="s">
        <v>905</v>
      </c>
      <c r="Z241" s="5"/>
      <c r="AA241" s="5"/>
      <c r="AB241" s="5"/>
      <c r="AC241" s="5" t="s">
        <v>890</v>
      </c>
      <c r="AD241" s="5" t="s">
        <v>1007</v>
      </c>
      <c r="AE241" s="5"/>
      <c r="AF241" s="5"/>
      <c r="AG241" s="5"/>
      <c r="AH241" s="5"/>
      <c r="AI241" s="5"/>
      <c r="AJ241" s="5"/>
      <c r="AK241" s="5"/>
      <c r="AL241" s="5"/>
    </row>
    <row r="242" spans="1:83" ht="30" x14ac:dyDescent="0.15">
      <c r="A242" s="304" t="s">
        <v>13831</v>
      </c>
      <c r="B242" s="318" t="s">
        <v>13832</v>
      </c>
      <c r="C242" s="5" t="s">
        <v>13833</v>
      </c>
      <c r="D242" s="234">
        <v>42045</v>
      </c>
      <c r="E242" s="89">
        <v>42046</v>
      </c>
      <c r="F242" s="234"/>
      <c r="G242" s="5" t="s">
        <v>469</v>
      </c>
      <c r="H242" s="6" t="s">
        <v>1020</v>
      </c>
      <c r="I242" s="6" t="s">
        <v>9573</v>
      </c>
      <c r="K242" s="87" t="s">
        <v>1182</v>
      </c>
      <c r="N242" s="87" t="s">
        <v>7347</v>
      </c>
      <c r="O242" s="87" t="s">
        <v>7348</v>
      </c>
      <c r="AT242" s="87" t="s">
        <v>11183</v>
      </c>
    </row>
    <row r="243" spans="1:83" ht="52" x14ac:dyDescent="0.15">
      <c r="A243" s="304" t="s">
        <v>13853</v>
      </c>
      <c r="B243" s="5" t="s">
        <v>13852</v>
      </c>
      <c r="C243" s="5" t="s">
        <v>13851</v>
      </c>
      <c r="D243" s="234">
        <v>42046</v>
      </c>
      <c r="E243" s="234">
        <v>42052</v>
      </c>
      <c r="F243" s="234"/>
      <c r="G243" s="5"/>
      <c r="H243" s="5"/>
      <c r="I243" s="5" t="s">
        <v>452</v>
      </c>
      <c r="J243" s="5"/>
      <c r="K243" s="5"/>
      <c r="L243" s="5"/>
      <c r="M243" s="5"/>
      <c r="N243" s="5"/>
      <c r="O243" s="5" t="s">
        <v>1035</v>
      </c>
      <c r="P243" s="5"/>
      <c r="Q243" s="5"/>
      <c r="R243" s="5"/>
      <c r="S243" s="5"/>
      <c r="T243" s="5"/>
      <c r="U243" s="5"/>
      <c r="V243" s="5"/>
      <c r="W243" s="5"/>
      <c r="X243" s="5"/>
      <c r="Y243" s="5"/>
      <c r="Z243" s="5"/>
      <c r="AA243" s="5"/>
      <c r="AB243" s="5"/>
      <c r="AC243" s="5"/>
      <c r="AD243" s="5"/>
      <c r="AE243" s="5"/>
      <c r="AF243" s="5"/>
      <c r="AG243" s="5" t="s">
        <v>13849</v>
      </c>
      <c r="AH243" s="5"/>
      <c r="AI243" s="5" t="s">
        <v>8399</v>
      </c>
      <c r="AJ243" s="5" t="s">
        <v>13850</v>
      </c>
      <c r="AK243" s="5"/>
      <c r="AL243" s="5" t="s">
        <v>8405</v>
      </c>
      <c r="AM243" s="5" t="s">
        <v>8406</v>
      </c>
      <c r="AN243" s="5" t="s">
        <v>8401</v>
      </c>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row>
    <row r="244" spans="1:83" ht="52" x14ac:dyDescent="0.15">
      <c r="A244" s="304" t="s">
        <v>13859</v>
      </c>
      <c r="B244" s="318" t="s">
        <v>12701</v>
      </c>
      <c r="C244" s="5" t="s">
        <v>13860</v>
      </c>
      <c r="D244" s="89">
        <v>42048</v>
      </c>
      <c r="E244" s="89">
        <v>42052</v>
      </c>
      <c r="G244" s="87" t="s">
        <v>469</v>
      </c>
      <c r="J244" s="5" t="s">
        <v>12703</v>
      </c>
      <c r="K244" s="5" t="s">
        <v>13321</v>
      </c>
      <c r="L244" s="5"/>
      <c r="M244" s="5"/>
      <c r="N244" s="5"/>
      <c r="O244" s="5" t="s">
        <v>12704</v>
      </c>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t="s">
        <v>12698</v>
      </c>
      <c r="BD244" s="5"/>
      <c r="BE244" s="5"/>
      <c r="BF244" s="5" t="s">
        <v>12699</v>
      </c>
      <c r="BG244" s="5"/>
      <c r="BH244" s="5"/>
      <c r="BI244" s="5"/>
      <c r="BJ244" s="5"/>
      <c r="BK244" s="5"/>
      <c r="BL244" s="5"/>
      <c r="BM244" s="5"/>
      <c r="BN244" s="5"/>
      <c r="BO244" s="5" t="s">
        <v>13861</v>
      </c>
      <c r="BP244" s="5" t="s">
        <v>13862</v>
      </c>
      <c r="BQ244" s="5" t="s">
        <v>13863</v>
      </c>
      <c r="BR244" s="5" t="s">
        <v>13864</v>
      </c>
      <c r="BS244" s="5"/>
      <c r="BT244" s="5"/>
      <c r="BU244" s="5"/>
      <c r="BV244" s="5"/>
      <c r="BW244" s="5"/>
      <c r="BX244" s="5"/>
      <c r="BY244" s="5"/>
      <c r="BZ244" s="5"/>
      <c r="CA244" s="5"/>
    </row>
    <row r="245" spans="1:83" ht="52" x14ac:dyDescent="0.15">
      <c r="A245" s="304" t="s">
        <v>13884</v>
      </c>
      <c r="B245" s="318" t="s">
        <v>13885</v>
      </c>
      <c r="C245" s="111" t="s">
        <v>13886</v>
      </c>
      <c r="D245" s="89">
        <v>42059</v>
      </c>
      <c r="E245" s="89">
        <v>42430</v>
      </c>
      <c r="F245" s="89" t="s">
        <v>12298</v>
      </c>
      <c r="I245" s="6" t="s">
        <v>15322</v>
      </c>
      <c r="O245" s="6" t="s">
        <v>15323</v>
      </c>
    </row>
    <row r="246" spans="1:83" ht="30" x14ac:dyDescent="0.15">
      <c r="A246" s="304" t="s">
        <v>13891</v>
      </c>
      <c r="B246" s="318" t="s">
        <v>13892</v>
      </c>
      <c r="C246" s="111" t="s">
        <v>13893</v>
      </c>
      <c r="D246" s="89">
        <v>42061</v>
      </c>
      <c r="E246" s="89">
        <v>42065</v>
      </c>
      <c r="G246" s="87" t="s">
        <v>469</v>
      </c>
      <c r="H246" s="6" t="s">
        <v>5464</v>
      </c>
      <c r="I246" s="87" t="s">
        <v>452</v>
      </c>
      <c r="K246" s="87" t="s">
        <v>13894</v>
      </c>
    </row>
    <row r="247" spans="1:83" ht="52" x14ac:dyDescent="0.15">
      <c r="A247" s="304" t="s">
        <v>13913</v>
      </c>
      <c r="B247" s="318" t="s">
        <v>13914</v>
      </c>
      <c r="C247" s="111" t="s">
        <v>13915</v>
      </c>
      <c r="D247" s="89">
        <v>42065</v>
      </c>
      <c r="E247" s="89">
        <v>42069</v>
      </c>
      <c r="G247" s="87" t="s">
        <v>469</v>
      </c>
      <c r="H247" s="87" t="s">
        <v>589</v>
      </c>
      <c r="I247" s="87" t="s">
        <v>452</v>
      </c>
      <c r="K247" s="87" t="s">
        <v>671</v>
      </c>
      <c r="M247" s="87" t="s">
        <v>452</v>
      </c>
      <c r="O247" s="87" t="s">
        <v>13916</v>
      </c>
      <c r="AG247" s="6" t="s">
        <v>13917</v>
      </c>
      <c r="AH247" s="87" t="s">
        <v>13918</v>
      </c>
      <c r="AJ247" s="6" t="s">
        <v>13919</v>
      </c>
      <c r="AK247" s="6" t="s">
        <v>13921</v>
      </c>
      <c r="AM247" s="5" t="s">
        <v>8406</v>
      </c>
      <c r="AN247" s="5" t="s">
        <v>8401</v>
      </c>
      <c r="AO247" s="5"/>
      <c r="AP247" s="5"/>
    </row>
    <row r="248" spans="1:83" ht="52" x14ac:dyDescent="0.15">
      <c r="A248" s="304" t="s">
        <v>13922</v>
      </c>
      <c r="B248" s="318" t="s">
        <v>13923</v>
      </c>
      <c r="C248" s="111" t="s">
        <v>13924</v>
      </c>
      <c r="D248" s="89">
        <v>42065</v>
      </c>
      <c r="E248" s="89">
        <v>42069</v>
      </c>
      <c r="G248" s="87" t="s">
        <v>469</v>
      </c>
      <c r="H248" s="87" t="s">
        <v>589</v>
      </c>
      <c r="I248" s="87" t="s">
        <v>452</v>
      </c>
      <c r="K248" s="87" t="s">
        <v>469</v>
      </c>
      <c r="M248" s="87" t="s">
        <v>452</v>
      </c>
      <c r="O248" s="87" t="s">
        <v>13916</v>
      </c>
      <c r="AG248" s="6"/>
      <c r="AJ248" s="6" t="s">
        <v>13919</v>
      </c>
      <c r="AK248" s="6" t="s">
        <v>13921</v>
      </c>
      <c r="AM248" s="5" t="s">
        <v>8406</v>
      </c>
      <c r="AN248" s="5" t="s">
        <v>8401</v>
      </c>
      <c r="AO248" s="5"/>
      <c r="AP248" s="5"/>
    </row>
    <row r="249" spans="1:83" ht="30" x14ac:dyDescent="0.15">
      <c r="A249" s="304" t="s">
        <v>13942</v>
      </c>
      <c r="B249" s="318" t="s">
        <v>13943</v>
      </c>
      <c r="C249" s="5" t="s">
        <v>13944</v>
      </c>
      <c r="D249" s="234">
        <v>42068</v>
      </c>
      <c r="E249" s="89">
        <v>42069</v>
      </c>
      <c r="F249" s="234"/>
      <c r="G249" s="5" t="s">
        <v>469</v>
      </c>
      <c r="H249" s="6" t="s">
        <v>1020</v>
      </c>
      <c r="I249" s="6" t="s">
        <v>573</v>
      </c>
      <c r="K249" s="87" t="s">
        <v>7769</v>
      </c>
      <c r="N249" s="87" t="s">
        <v>7347</v>
      </c>
      <c r="O249" s="87" t="s">
        <v>7348</v>
      </c>
      <c r="AT249" s="87" t="s">
        <v>11183</v>
      </c>
    </row>
    <row r="250" spans="1:83" ht="30" x14ac:dyDescent="0.15">
      <c r="A250" s="304" t="s">
        <v>13945</v>
      </c>
      <c r="B250" s="318" t="s">
        <v>18015</v>
      </c>
      <c r="C250" s="5" t="s">
        <v>13946</v>
      </c>
      <c r="D250" s="234">
        <v>42068</v>
      </c>
      <c r="E250" s="89">
        <v>43067</v>
      </c>
      <c r="F250" s="234" t="s">
        <v>11854</v>
      </c>
      <c r="G250" s="5" t="s">
        <v>469</v>
      </c>
      <c r="H250" s="5" t="s">
        <v>1126</v>
      </c>
      <c r="I250" s="5"/>
      <c r="J250" s="5"/>
      <c r="K250" s="5" t="s">
        <v>1126</v>
      </c>
      <c r="L250" s="5"/>
      <c r="M250" s="5"/>
      <c r="N250" s="5" t="s">
        <v>1127</v>
      </c>
      <c r="O250" s="5" t="s">
        <v>865</v>
      </c>
      <c r="P250" s="5"/>
      <c r="Q250" s="5"/>
      <c r="R250" s="5" t="s">
        <v>1128</v>
      </c>
      <c r="S250" s="499" t="s">
        <v>1128</v>
      </c>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t="s">
        <v>1128</v>
      </c>
      <c r="BH250" s="5" t="s">
        <v>1128</v>
      </c>
      <c r="BI250" s="5"/>
      <c r="BJ250" s="5"/>
      <c r="BK250" s="5"/>
      <c r="BL250" s="5"/>
      <c r="BM250" s="5"/>
      <c r="BN250" s="5"/>
      <c r="BO250" s="5"/>
      <c r="BP250" s="5"/>
      <c r="BQ250" s="5"/>
      <c r="BR250" s="5"/>
      <c r="BS250" s="5"/>
      <c r="BT250" s="5"/>
      <c r="BU250" s="5"/>
      <c r="BV250" s="5"/>
      <c r="BW250" s="5"/>
      <c r="BX250" s="5"/>
      <c r="BY250" s="5"/>
      <c r="BZ250" s="5"/>
      <c r="CA250" s="5"/>
      <c r="CB250" s="5"/>
      <c r="CC250" s="5"/>
    </row>
    <row r="251" spans="1:83" ht="60" x14ac:dyDescent="0.15">
      <c r="A251" s="304" t="s">
        <v>14028</v>
      </c>
      <c r="B251" s="318" t="s">
        <v>8813</v>
      </c>
      <c r="C251" s="88" t="s">
        <v>14032</v>
      </c>
      <c r="D251" s="89">
        <v>42082</v>
      </c>
      <c r="E251" s="89">
        <v>42087</v>
      </c>
      <c r="G251" s="5" t="s">
        <v>8713</v>
      </c>
      <c r="J251" s="5" t="s">
        <v>14029</v>
      </c>
      <c r="K251" s="5" t="s">
        <v>14030</v>
      </c>
      <c r="L251" s="5"/>
      <c r="M251" s="5"/>
      <c r="N251" s="5"/>
      <c r="O251" s="5" t="s">
        <v>14031</v>
      </c>
      <c r="BA251" s="5" t="s">
        <v>8817</v>
      </c>
    </row>
    <row r="252" spans="1:83" ht="26" x14ac:dyDescent="0.15">
      <c r="A252" s="304" t="s">
        <v>6237</v>
      </c>
      <c r="B252" s="304" t="s">
        <v>14083</v>
      </c>
      <c r="C252" s="5" t="s">
        <v>14084</v>
      </c>
      <c r="D252" s="89">
        <v>42094</v>
      </c>
      <c r="E252" s="89">
        <v>42100</v>
      </c>
      <c r="G252" s="5" t="s">
        <v>469</v>
      </c>
      <c r="H252" s="87" t="s">
        <v>1003</v>
      </c>
      <c r="I252" s="5" t="s">
        <v>1004</v>
      </c>
      <c r="K252" s="5" t="s">
        <v>1220</v>
      </c>
      <c r="L252" s="5"/>
      <c r="O252" s="87" t="s">
        <v>11364</v>
      </c>
      <c r="BC252" s="6" t="s">
        <v>11600</v>
      </c>
      <c r="BF252" s="6" t="s">
        <v>11662</v>
      </c>
      <c r="BG252" s="6"/>
      <c r="BH252" s="6"/>
      <c r="BV252" s="88" t="s">
        <v>11663</v>
      </c>
    </row>
    <row r="253" spans="1:83" ht="30" x14ac:dyDescent="0.15">
      <c r="A253" s="304" t="s">
        <v>14085</v>
      </c>
      <c r="B253" s="318" t="s">
        <v>14086</v>
      </c>
      <c r="C253" s="5" t="s">
        <v>14088</v>
      </c>
      <c r="D253" s="89">
        <v>42094</v>
      </c>
      <c r="E253" s="89">
        <v>42103</v>
      </c>
      <c r="G253" s="5" t="s">
        <v>469</v>
      </c>
      <c r="H253" s="87" t="s">
        <v>1003</v>
      </c>
      <c r="I253" s="5" t="s">
        <v>1004</v>
      </c>
      <c r="K253" s="5" t="s">
        <v>13315</v>
      </c>
      <c r="L253" s="5"/>
      <c r="O253" s="87" t="s">
        <v>14087</v>
      </c>
      <c r="BC253" s="6" t="s">
        <v>11600</v>
      </c>
      <c r="BF253" s="6" t="s">
        <v>11662</v>
      </c>
      <c r="BG253" s="6"/>
      <c r="BH253" s="6"/>
      <c r="BV253" s="88" t="s">
        <v>11663</v>
      </c>
    </row>
    <row r="254" spans="1:83" ht="45" x14ac:dyDescent="0.15">
      <c r="A254" s="304" t="s">
        <v>14197</v>
      </c>
      <c r="B254" s="318" t="s">
        <v>14198</v>
      </c>
      <c r="C254" s="111" t="s">
        <v>14199</v>
      </c>
      <c r="D254" s="89">
        <v>42137</v>
      </c>
      <c r="E254" s="89">
        <v>42138</v>
      </c>
      <c r="G254" s="87" t="s">
        <v>469</v>
      </c>
      <c r="H254" s="6" t="s">
        <v>495</v>
      </c>
      <c r="I254" s="87" t="s">
        <v>452</v>
      </c>
      <c r="K254" s="87" t="s">
        <v>980</v>
      </c>
      <c r="O254" s="87" t="s">
        <v>11655</v>
      </c>
      <c r="BC254" s="6" t="s">
        <v>13068</v>
      </c>
      <c r="BE254" s="6" t="s">
        <v>13069</v>
      </c>
    </row>
    <row r="255" spans="1:83" ht="45" x14ac:dyDescent="0.15">
      <c r="A255" s="304" t="s">
        <v>14200</v>
      </c>
      <c r="B255" s="318" t="s">
        <v>14201</v>
      </c>
      <c r="C255" s="111" t="s">
        <v>14202</v>
      </c>
      <c r="D255" s="89">
        <v>42139</v>
      </c>
      <c r="E255" s="89">
        <v>42144</v>
      </c>
      <c r="G255" s="87" t="s">
        <v>469</v>
      </c>
      <c r="H255" s="6" t="s">
        <v>495</v>
      </c>
      <c r="I255" s="87" t="s">
        <v>452</v>
      </c>
      <c r="K255" s="87" t="s">
        <v>469</v>
      </c>
      <c r="O255" s="87" t="s">
        <v>11655</v>
      </c>
      <c r="BC255" s="6" t="s">
        <v>13068</v>
      </c>
      <c r="BE255" s="6" t="s">
        <v>13069</v>
      </c>
    </row>
    <row r="256" spans="1:83" ht="39" x14ac:dyDescent="0.15">
      <c r="A256" s="318" t="s">
        <v>14210</v>
      </c>
      <c r="B256" s="318" t="s">
        <v>14211</v>
      </c>
      <c r="C256" s="111" t="s">
        <v>14212</v>
      </c>
      <c r="D256" s="89">
        <v>42143</v>
      </c>
      <c r="E256" s="89">
        <v>42144</v>
      </c>
      <c r="G256" s="87" t="s">
        <v>469</v>
      </c>
      <c r="H256" s="6" t="s">
        <v>495</v>
      </c>
      <c r="I256" s="87" t="s">
        <v>452</v>
      </c>
      <c r="K256" s="87" t="s">
        <v>469</v>
      </c>
      <c r="O256" s="87" t="s">
        <v>11655</v>
      </c>
      <c r="BC256" s="6" t="s">
        <v>13068</v>
      </c>
      <c r="BE256" s="6" t="s">
        <v>13069</v>
      </c>
    </row>
    <row r="257" spans="1:82" ht="39" x14ac:dyDescent="0.15">
      <c r="A257" s="304" t="s">
        <v>14213</v>
      </c>
      <c r="B257" s="318" t="s">
        <v>11815</v>
      </c>
      <c r="C257" s="111" t="s">
        <v>14214</v>
      </c>
      <c r="D257" s="89">
        <v>42144</v>
      </c>
      <c r="E257" s="89">
        <v>42150</v>
      </c>
      <c r="G257" s="87" t="s">
        <v>469</v>
      </c>
      <c r="H257" s="6" t="s">
        <v>495</v>
      </c>
      <c r="I257" s="87" t="s">
        <v>452</v>
      </c>
      <c r="K257" s="87" t="s">
        <v>469</v>
      </c>
      <c r="O257" s="87" t="s">
        <v>11655</v>
      </c>
      <c r="BC257" s="6" t="s">
        <v>13068</v>
      </c>
      <c r="BE257" s="6" t="s">
        <v>13069</v>
      </c>
    </row>
    <row r="258" spans="1:82" ht="39" x14ac:dyDescent="0.15">
      <c r="A258" s="304" t="s">
        <v>14215</v>
      </c>
      <c r="B258" s="318" t="s">
        <v>14216</v>
      </c>
      <c r="C258" s="111" t="s">
        <v>14217</v>
      </c>
      <c r="D258" s="89">
        <v>42144</v>
      </c>
      <c r="E258" s="89">
        <v>42150</v>
      </c>
      <c r="G258" s="87" t="s">
        <v>469</v>
      </c>
      <c r="H258" s="6" t="s">
        <v>495</v>
      </c>
      <c r="I258" s="87" t="s">
        <v>452</v>
      </c>
      <c r="K258" s="87" t="s">
        <v>469</v>
      </c>
      <c r="O258" s="87" t="s">
        <v>11655</v>
      </c>
      <c r="BC258" s="6" t="s">
        <v>13068</v>
      </c>
      <c r="BE258" s="6" t="s">
        <v>13069</v>
      </c>
    </row>
    <row r="259" spans="1:82" ht="45" x14ac:dyDescent="0.15">
      <c r="A259" s="304" t="s">
        <v>14218</v>
      </c>
      <c r="B259" s="318" t="s">
        <v>14219</v>
      </c>
      <c r="C259" s="5" t="s">
        <v>14220</v>
      </c>
      <c r="D259" s="89">
        <v>42144</v>
      </c>
      <c r="E259" s="89">
        <v>42150</v>
      </c>
      <c r="G259" s="87" t="s">
        <v>469</v>
      </c>
      <c r="H259" s="6" t="s">
        <v>1020</v>
      </c>
      <c r="I259" s="87" t="s">
        <v>452</v>
      </c>
      <c r="K259" s="87" t="s">
        <v>12584</v>
      </c>
    </row>
    <row r="260" spans="1:82" ht="52" x14ac:dyDescent="0.15">
      <c r="A260" s="304" t="s">
        <v>14232</v>
      </c>
      <c r="B260" s="318" t="s">
        <v>14233</v>
      </c>
      <c r="C260" s="111" t="s">
        <v>14234</v>
      </c>
      <c r="D260" s="89">
        <v>42151</v>
      </c>
      <c r="E260" s="89">
        <v>42429</v>
      </c>
      <c r="F260" s="89" t="s">
        <v>11854</v>
      </c>
      <c r="I260" s="6" t="s">
        <v>15322</v>
      </c>
      <c r="O260" s="6" t="s">
        <v>15323</v>
      </c>
    </row>
    <row r="261" spans="1:82" ht="30" x14ac:dyDescent="0.15">
      <c r="A261" s="304" t="s">
        <v>14267</v>
      </c>
      <c r="B261" s="318" t="s">
        <v>14268</v>
      </c>
      <c r="C261" s="111" t="s">
        <v>14269</v>
      </c>
      <c r="D261" s="89">
        <v>42159</v>
      </c>
      <c r="E261" s="89">
        <v>42163</v>
      </c>
      <c r="G261" s="87" t="s">
        <v>469</v>
      </c>
      <c r="H261" s="6" t="s">
        <v>1020</v>
      </c>
      <c r="I261" s="6" t="s">
        <v>12220</v>
      </c>
      <c r="K261" s="87" t="s">
        <v>1021</v>
      </c>
      <c r="O261" s="87" t="s">
        <v>479</v>
      </c>
      <c r="AT261" s="87" t="s">
        <v>14270</v>
      </c>
      <c r="BW261" s="88" t="s">
        <v>1022</v>
      </c>
    </row>
    <row r="262" spans="1:82" ht="30" x14ac:dyDescent="0.15">
      <c r="A262" s="304" t="s">
        <v>14275</v>
      </c>
      <c r="B262" s="318" t="s">
        <v>14276</v>
      </c>
      <c r="C262" s="111" t="s">
        <v>14277</v>
      </c>
      <c r="D262" s="89">
        <v>42160</v>
      </c>
      <c r="E262" s="89">
        <v>42163</v>
      </c>
      <c r="G262" s="87" t="s">
        <v>469</v>
      </c>
      <c r="H262" s="6" t="s">
        <v>1020</v>
      </c>
      <c r="I262" s="6" t="s">
        <v>14278</v>
      </c>
      <c r="K262" s="87" t="s">
        <v>1182</v>
      </c>
      <c r="O262" s="87" t="s">
        <v>479</v>
      </c>
      <c r="AT262" s="87" t="s">
        <v>14279</v>
      </c>
      <c r="BW262" s="88" t="s">
        <v>1022</v>
      </c>
    </row>
    <row r="263" spans="1:82" ht="30" x14ac:dyDescent="0.15">
      <c r="A263" s="304" t="s">
        <v>14333</v>
      </c>
      <c r="B263" s="318" t="s">
        <v>14276</v>
      </c>
      <c r="C263" s="111" t="s">
        <v>14334</v>
      </c>
      <c r="D263" s="89">
        <v>42178</v>
      </c>
      <c r="E263" s="89">
        <v>42181</v>
      </c>
      <c r="G263" s="87" t="s">
        <v>469</v>
      </c>
      <c r="H263" s="6" t="s">
        <v>1020</v>
      </c>
      <c r="I263" s="6" t="s">
        <v>12220</v>
      </c>
      <c r="K263" s="87" t="s">
        <v>1182</v>
      </c>
      <c r="O263" s="87" t="s">
        <v>479</v>
      </c>
      <c r="AT263" s="87" t="s">
        <v>14270</v>
      </c>
      <c r="BW263" s="88" t="s">
        <v>1022</v>
      </c>
    </row>
    <row r="264" spans="1:82" ht="39" x14ac:dyDescent="0.15">
      <c r="A264" s="304" t="s">
        <v>14335</v>
      </c>
      <c r="B264" s="318" t="s">
        <v>8808</v>
      </c>
      <c r="C264" s="5" t="s">
        <v>14336</v>
      </c>
      <c r="D264" s="234">
        <v>42180</v>
      </c>
      <c r="E264" s="234">
        <v>42181</v>
      </c>
      <c r="F264" s="234"/>
      <c r="G264" s="5" t="s">
        <v>8713</v>
      </c>
      <c r="H264" s="5"/>
      <c r="I264" s="5"/>
      <c r="J264" s="5" t="s">
        <v>8718</v>
      </c>
      <c r="K264" s="5" t="s">
        <v>8715</v>
      </c>
      <c r="L264" s="5"/>
      <c r="M264" s="5"/>
      <c r="N264" s="5" t="s">
        <v>8811</v>
      </c>
      <c r="O264" s="5" t="s">
        <v>8809</v>
      </c>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t="s">
        <v>8810</v>
      </c>
      <c r="BB264" s="5"/>
      <c r="BC264" s="5"/>
      <c r="BD264" s="5"/>
      <c r="BE264" s="5"/>
      <c r="BF264" s="5"/>
      <c r="BG264" s="5"/>
      <c r="BH264" s="5"/>
      <c r="BI264" s="5"/>
      <c r="BJ264" s="5"/>
      <c r="BK264" s="5"/>
      <c r="BL264" s="5"/>
      <c r="BM264" s="5"/>
      <c r="BN264" s="5"/>
      <c r="BO264" s="5"/>
      <c r="BP264" s="5"/>
      <c r="BQ264" s="5"/>
      <c r="BR264" s="5"/>
      <c r="BS264" s="5"/>
      <c r="BT264" s="5"/>
      <c r="BU264" s="5"/>
    </row>
    <row r="265" spans="1:82" ht="30" x14ac:dyDescent="0.15">
      <c r="A265" s="304" t="s">
        <v>14344</v>
      </c>
      <c r="B265" s="318" t="s">
        <v>14345</v>
      </c>
      <c r="C265" s="111" t="s">
        <v>14346</v>
      </c>
      <c r="D265" s="89">
        <v>42181</v>
      </c>
      <c r="E265" s="89">
        <v>42181</v>
      </c>
      <c r="AU265" s="87" t="s">
        <v>14347</v>
      </c>
      <c r="AW265" s="87" t="s">
        <v>14349</v>
      </c>
    </row>
    <row r="266" spans="1:82" ht="26" x14ac:dyDescent="0.15">
      <c r="A266" s="304" t="s">
        <v>14353</v>
      </c>
      <c r="B266" s="318" t="s">
        <v>14354</v>
      </c>
      <c r="C266" s="111" t="s">
        <v>14355</v>
      </c>
      <c r="D266" s="89">
        <v>42191</v>
      </c>
      <c r="E266" s="89">
        <v>42200</v>
      </c>
      <c r="G266" s="87" t="s">
        <v>469</v>
      </c>
      <c r="H266" s="87" t="s">
        <v>1003</v>
      </c>
      <c r="I266" s="6" t="s">
        <v>10379</v>
      </c>
      <c r="K266" s="87" t="s">
        <v>1136</v>
      </c>
      <c r="O266" s="87" t="s">
        <v>11364</v>
      </c>
      <c r="BC266" s="87" t="s">
        <v>14357</v>
      </c>
      <c r="BF266" s="87" t="s">
        <v>14356</v>
      </c>
      <c r="BV266" s="88" t="s">
        <v>11663</v>
      </c>
    </row>
    <row r="267" spans="1:82" ht="30" x14ac:dyDescent="0.15">
      <c r="A267" s="304" t="s">
        <v>14365</v>
      </c>
      <c r="B267" s="318" t="s">
        <v>14366</v>
      </c>
      <c r="C267" s="5" t="s">
        <v>14367</v>
      </c>
      <c r="D267" s="234">
        <v>42193</v>
      </c>
      <c r="E267" s="234">
        <v>42195</v>
      </c>
      <c r="F267" s="234"/>
      <c r="G267" s="5" t="s">
        <v>469</v>
      </c>
      <c r="H267" s="5" t="s">
        <v>589</v>
      </c>
      <c r="I267" s="5" t="s">
        <v>452</v>
      </c>
      <c r="J267" s="5"/>
      <c r="K267" s="5" t="s">
        <v>3144</v>
      </c>
      <c r="L267" s="5"/>
      <c r="M267" s="5"/>
      <c r="N267" s="5"/>
      <c r="O267" s="5" t="s">
        <v>14368</v>
      </c>
      <c r="P267" s="5"/>
      <c r="Q267" s="5"/>
      <c r="R267" s="5"/>
      <c r="S267" s="5"/>
      <c r="T267" s="5"/>
      <c r="U267" s="5"/>
      <c r="V267" s="5"/>
      <c r="W267" s="5"/>
      <c r="X267" s="5"/>
      <c r="Y267" s="5"/>
      <c r="Z267" s="5"/>
      <c r="AA267" s="5"/>
      <c r="AB267" s="5" t="s">
        <v>889</v>
      </c>
      <c r="AC267" s="5" t="s">
        <v>890</v>
      </c>
      <c r="AD267" s="5" t="s">
        <v>891</v>
      </c>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1:82" ht="65" x14ac:dyDescent="0.15">
      <c r="A268" s="304" t="s">
        <v>14450</v>
      </c>
      <c r="B268" s="318" t="s">
        <v>14451</v>
      </c>
      <c r="C268" s="111" t="s">
        <v>14452</v>
      </c>
      <c r="D268" s="89">
        <v>42226</v>
      </c>
      <c r="E268" s="89">
        <v>42228</v>
      </c>
      <c r="M268" s="87" t="s">
        <v>452</v>
      </c>
      <c r="O268" s="87" t="s">
        <v>14453</v>
      </c>
      <c r="AA268" s="6" t="s">
        <v>14465</v>
      </c>
      <c r="AC268" s="6" t="s">
        <v>14462</v>
      </c>
      <c r="AD268" s="6" t="s">
        <v>14463</v>
      </c>
      <c r="AE268" s="6" t="s">
        <v>14455</v>
      </c>
      <c r="AF268" s="6"/>
      <c r="BN268" s="6" t="s">
        <v>14461</v>
      </c>
      <c r="BX268" s="111" t="s">
        <v>14459</v>
      </c>
      <c r="BY268" s="111"/>
      <c r="BZ268" s="88" t="s">
        <v>14457</v>
      </c>
    </row>
    <row r="269" spans="1:82" ht="26" x14ac:dyDescent="0.15">
      <c r="A269" s="304" t="s">
        <v>14508</v>
      </c>
      <c r="B269" s="304" t="s">
        <v>12886</v>
      </c>
      <c r="C269" s="5" t="s">
        <v>14509</v>
      </c>
      <c r="D269" s="89">
        <v>42244</v>
      </c>
      <c r="E269" s="89">
        <v>42247</v>
      </c>
      <c r="G269" s="87" t="s">
        <v>469</v>
      </c>
      <c r="H269" s="6" t="s">
        <v>495</v>
      </c>
      <c r="I269" s="87" t="s">
        <v>452</v>
      </c>
      <c r="K269" s="87" t="s">
        <v>5430</v>
      </c>
      <c r="O269" s="87" t="s">
        <v>12635</v>
      </c>
    </row>
    <row r="270" spans="1:82" ht="39" x14ac:dyDescent="0.15">
      <c r="A270" s="304" t="s">
        <v>14600</v>
      </c>
      <c r="B270" s="318" t="s">
        <v>14601</v>
      </c>
      <c r="C270" s="5" t="s">
        <v>14607</v>
      </c>
      <c r="D270" s="234">
        <v>42271</v>
      </c>
      <c r="E270" s="234">
        <v>42732</v>
      </c>
      <c r="F270" s="234" t="s">
        <v>11854</v>
      </c>
      <c r="G270" s="5"/>
      <c r="H270" s="5"/>
      <c r="I270" s="5" t="s">
        <v>14603</v>
      </c>
      <c r="J270" s="5"/>
      <c r="K270" s="5" t="s">
        <v>14602</v>
      </c>
      <c r="L270" s="5"/>
      <c r="M270" s="5"/>
      <c r="N270" s="5" t="s">
        <v>11510</v>
      </c>
      <c r="O270" s="5" t="s">
        <v>972</v>
      </c>
      <c r="P270" s="5"/>
      <c r="Q270" s="5"/>
      <c r="R270" s="5"/>
      <c r="S270" s="5"/>
      <c r="T270" s="5"/>
      <c r="U270" s="5"/>
      <c r="V270" s="5"/>
      <c r="W270" s="5" t="s">
        <v>973</v>
      </c>
      <c r="X270" s="5" t="s">
        <v>16615</v>
      </c>
      <c r="Y270" s="5"/>
      <c r="Z270" s="5"/>
      <c r="AA270" s="5"/>
      <c r="AB270" s="5"/>
      <c r="AC270" s="5" t="s">
        <v>14606</v>
      </c>
      <c r="AD270" s="5" t="s">
        <v>14605</v>
      </c>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row>
    <row r="271" spans="1:82" ht="26" x14ac:dyDescent="0.15">
      <c r="A271" s="304" t="s">
        <v>14640</v>
      </c>
      <c r="B271" s="318" t="s">
        <v>12859</v>
      </c>
      <c r="C271" s="5" t="s">
        <v>14641</v>
      </c>
      <c r="D271" s="89">
        <v>42277</v>
      </c>
      <c r="E271" s="89">
        <v>42278</v>
      </c>
      <c r="G271" s="5" t="s">
        <v>469</v>
      </c>
      <c r="H271" s="87" t="s">
        <v>14642</v>
      </c>
      <c r="I271" s="5" t="s">
        <v>11348</v>
      </c>
      <c r="K271" s="5" t="s">
        <v>469</v>
      </c>
      <c r="L271" s="5"/>
      <c r="O271" s="87" t="s">
        <v>12856</v>
      </c>
      <c r="BC271" s="6" t="s">
        <v>12857</v>
      </c>
      <c r="BF271" s="6" t="s">
        <v>11350</v>
      </c>
      <c r="BG271" s="6"/>
      <c r="BH271" s="6"/>
      <c r="BV271" s="88" t="s">
        <v>11352</v>
      </c>
    </row>
    <row r="272" spans="1:82" ht="30" x14ac:dyDescent="0.15">
      <c r="A272" s="304" t="s">
        <v>14688</v>
      </c>
      <c r="B272" s="318" t="s">
        <v>14689</v>
      </c>
      <c r="C272" s="111" t="s">
        <v>14690</v>
      </c>
      <c r="D272" s="89">
        <v>42282</v>
      </c>
      <c r="E272" s="89">
        <v>42283</v>
      </c>
      <c r="G272" s="87" t="s">
        <v>469</v>
      </c>
      <c r="H272" s="6" t="s">
        <v>1020</v>
      </c>
      <c r="I272" s="6" t="s">
        <v>12220</v>
      </c>
      <c r="K272" s="87" t="s">
        <v>1021</v>
      </c>
      <c r="O272" s="87" t="s">
        <v>479</v>
      </c>
      <c r="AT272" s="87" t="s">
        <v>14270</v>
      </c>
      <c r="BW272" s="88" t="s">
        <v>1022</v>
      </c>
    </row>
    <row r="273" spans="1:82" ht="65" x14ac:dyDescent="0.15">
      <c r="A273" s="304" t="s">
        <v>14703</v>
      </c>
      <c r="B273" s="318" t="s">
        <v>14451</v>
      </c>
      <c r="C273" s="111" t="s">
        <v>14704</v>
      </c>
      <c r="D273" s="89">
        <v>42283</v>
      </c>
      <c r="E273" s="89">
        <v>42307</v>
      </c>
      <c r="F273" s="89" t="s">
        <v>11854</v>
      </c>
      <c r="M273" s="87" t="s">
        <v>452</v>
      </c>
      <c r="O273" s="87" t="s">
        <v>14810</v>
      </c>
      <c r="AA273" s="6" t="s">
        <v>14465</v>
      </c>
      <c r="AC273" s="6" t="s">
        <v>14462</v>
      </c>
      <c r="AD273" s="6" t="s">
        <v>14463</v>
      </c>
      <c r="AE273" s="6" t="s">
        <v>14455</v>
      </c>
      <c r="AF273" s="6"/>
      <c r="BN273" s="6" t="s">
        <v>14461</v>
      </c>
      <c r="BX273" s="111" t="s">
        <v>14705</v>
      </c>
      <c r="BY273" s="111"/>
      <c r="BZ273" s="88" t="s">
        <v>14457</v>
      </c>
    </row>
    <row r="274" spans="1:82" ht="60" x14ac:dyDescent="0.15">
      <c r="A274" s="304" t="s">
        <v>14028</v>
      </c>
      <c r="B274" s="318" t="s">
        <v>8813</v>
      </c>
      <c r="C274" s="5" t="s">
        <v>14757</v>
      </c>
      <c r="D274" s="234">
        <v>42292</v>
      </c>
      <c r="E274" s="234">
        <v>42293</v>
      </c>
      <c r="F274" s="234"/>
      <c r="G274" s="5" t="s">
        <v>8713</v>
      </c>
      <c r="H274" s="5"/>
      <c r="I274" s="5" t="s">
        <v>8814</v>
      </c>
      <c r="J274" s="5"/>
      <c r="K274" s="5" t="s">
        <v>8815</v>
      </c>
      <c r="L274" s="5"/>
      <c r="M274" s="5"/>
      <c r="N274" s="5"/>
      <c r="O274" s="5" t="s">
        <v>8816</v>
      </c>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t="s">
        <v>8817</v>
      </c>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row>
    <row r="275" spans="1:82" ht="30" x14ac:dyDescent="0.15">
      <c r="A275" s="304" t="s">
        <v>14796</v>
      </c>
      <c r="B275" s="318" t="s">
        <v>14797</v>
      </c>
      <c r="C275" s="5" t="s">
        <v>14798</v>
      </c>
      <c r="D275" s="89">
        <v>42298</v>
      </c>
      <c r="E275" s="89">
        <v>42307</v>
      </c>
      <c r="G275" s="5" t="s">
        <v>469</v>
      </c>
      <c r="H275" s="87" t="s">
        <v>14642</v>
      </c>
      <c r="I275" s="5" t="s">
        <v>11348</v>
      </c>
      <c r="K275" s="5" t="s">
        <v>469</v>
      </c>
      <c r="L275" s="5"/>
      <c r="O275" s="87" t="s">
        <v>12856</v>
      </c>
      <c r="BC275" s="6" t="s">
        <v>12857</v>
      </c>
      <c r="BF275" s="6" t="s">
        <v>11350</v>
      </c>
      <c r="BG275" s="6"/>
      <c r="BH275" s="6"/>
      <c r="BV275" s="88" t="s">
        <v>11352</v>
      </c>
    </row>
    <row r="276" spans="1:82" ht="30" x14ac:dyDescent="0.15">
      <c r="A276" s="304" t="s">
        <v>15063</v>
      </c>
      <c r="B276" s="318" t="s">
        <v>15064</v>
      </c>
      <c r="C276" s="5" t="s">
        <v>15066</v>
      </c>
      <c r="D276" s="234">
        <v>42391</v>
      </c>
      <c r="E276" s="234">
        <v>42818</v>
      </c>
      <c r="F276" s="234" t="s">
        <v>15382</v>
      </c>
      <c r="G276" s="5" t="s">
        <v>469</v>
      </c>
      <c r="H276" s="5" t="s">
        <v>589</v>
      </c>
      <c r="I276" s="5" t="s">
        <v>452</v>
      </c>
      <c r="J276" s="5"/>
      <c r="K276" s="5" t="s">
        <v>671</v>
      </c>
      <c r="L276" s="5"/>
      <c r="M276" s="5"/>
      <c r="N276" s="5" t="s">
        <v>15065</v>
      </c>
      <c r="O276" s="5"/>
      <c r="P276" s="5"/>
      <c r="Q276" s="5" t="s">
        <v>15265</v>
      </c>
      <c r="R276" s="5"/>
      <c r="S276" s="5"/>
      <c r="T276" s="5"/>
      <c r="U276" s="5"/>
      <c r="V276" s="5"/>
      <c r="W276" s="5"/>
      <c r="X276" s="5"/>
      <c r="Y276" s="5"/>
      <c r="Z276" s="5"/>
      <c r="AA276" s="5"/>
      <c r="AB276" s="5"/>
      <c r="AC276" s="5"/>
      <c r="AD276" s="5"/>
      <c r="AE276" s="5"/>
      <c r="AF276" s="5" t="s">
        <v>17125</v>
      </c>
      <c r="AG276" s="5"/>
      <c r="AH276" s="5" t="s">
        <v>17123</v>
      </c>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row>
    <row r="277" spans="1:82" ht="45" x14ac:dyDescent="0.15">
      <c r="A277" s="304" t="s">
        <v>15287</v>
      </c>
      <c r="B277" s="318" t="s">
        <v>15288</v>
      </c>
      <c r="C277" s="5" t="s">
        <v>15292</v>
      </c>
      <c r="D277" s="89">
        <v>42424</v>
      </c>
      <c r="E277" s="89">
        <v>42425</v>
      </c>
      <c r="G277" s="87" t="s">
        <v>469</v>
      </c>
      <c r="H277" s="6" t="s">
        <v>15289</v>
      </c>
      <c r="I277" s="87" t="s">
        <v>932</v>
      </c>
      <c r="K277" s="87" t="s">
        <v>1136</v>
      </c>
      <c r="O277" s="87" t="s">
        <v>12738</v>
      </c>
      <c r="Z277" s="6" t="s">
        <v>14526</v>
      </c>
      <c r="BC277" s="87" t="s">
        <v>15291</v>
      </c>
      <c r="BI277" s="6" t="s">
        <v>15290</v>
      </c>
    </row>
    <row r="278" spans="1:82" ht="75" x14ac:dyDescent="0.15">
      <c r="A278" s="304" t="s">
        <v>15320</v>
      </c>
      <c r="B278" s="318" t="s">
        <v>15321</v>
      </c>
      <c r="C278" s="5" t="s">
        <v>15319</v>
      </c>
      <c r="D278" s="234">
        <v>42426</v>
      </c>
      <c r="E278" s="234">
        <v>42426</v>
      </c>
      <c r="F278" s="234"/>
      <c r="G278" s="5"/>
      <c r="H278" s="5"/>
      <c r="I278" s="5" t="s">
        <v>14603</v>
      </c>
      <c r="J278" s="5"/>
      <c r="K278" s="5" t="s">
        <v>14602</v>
      </c>
      <c r="L278" s="5"/>
      <c r="M278" s="5"/>
      <c r="N278" s="5" t="s">
        <v>11510</v>
      </c>
      <c r="O278" s="5" t="s">
        <v>972</v>
      </c>
      <c r="P278" s="5"/>
      <c r="Q278" s="5"/>
      <c r="R278" s="5"/>
      <c r="S278" s="5"/>
      <c r="T278" s="5"/>
      <c r="U278" s="5"/>
      <c r="V278" s="5"/>
      <c r="W278" s="5" t="s">
        <v>973</v>
      </c>
      <c r="X278" s="5" t="s">
        <v>14604</v>
      </c>
      <c r="Y278" s="5"/>
      <c r="Z278" s="5"/>
      <c r="AA278" s="5"/>
      <c r="AB278" s="5"/>
      <c r="AC278" s="5" t="s">
        <v>14606</v>
      </c>
      <c r="AD278" s="5" t="s">
        <v>14605</v>
      </c>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row>
    <row r="279" spans="1:82" ht="60" x14ac:dyDescent="0.15">
      <c r="A279" s="304" t="s">
        <v>15462</v>
      </c>
      <c r="B279" s="318" t="s">
        <v>12479</v>
      </c>
      <c r="C279" s="111" t="s">
        <v>15463</v>
      </c>
      <c r="D279" s="89">
        <v>42473</v>
      </c>
      <c r="E279" s="89">
        <v>42537</v>
      </c>
      <c r="G279" s="87" t="s">
        <v>469</v>
      </c>
      <c r="H279" s="87" t="s">
        <v>589</v>
      </c>
      <c r="I279" s="87" t="s">
        <v>452</v>
      </c>
      <c r="K279" s="87" t="s">
        <v>785</v>
      </c>
      <c r="O279" s="6" t="s">
        <v>12480</v>
      </c>
      <c r="Y279" s="87" t="s">
        <v>12481</v>
      </c>
      <c r="Z279" s="87" t="s">
        <v>12482</v>
      </c>
    </row>
    <row r="280" spans="1:82" ht="30" x14ac:dyDescent="0.15">
      <c r="A280" s="304" t="s">
        <v>15562</v>
      </c>
      <c r="B280" s="318" t="s">
        <v>8418</v>
      </c>
      <c r="C280" s="5" t="s">
        <v>15563</v>
      </c>
      <c r="D280" s="234">
        <v>42493</v>
      </c>
      <c r="E280" s="234">
        <v>408044</v>
      </c>
      <c r="F280" s="234" t="s">
        <v>11854</v>
      </c>
      <c r="G280" s="5" t="s">
        <v>469</v>
      </c>
      <c r="H280" s="5" t="s">
        <v>578</v>
      </c>
      <c r="I280" s="5" t="s">
        <v>496</v>
      </c>
      <c r="J280" s="5"/>
      <c r="K280" s="5" t="s">
        <v>15564</v>
      </c>
      <c r="L280" s="5"/>
      <c r="M280" s="5"/>
      <c r="N280" s="5" t="s">
        <v>9749</v>
      </c>
      <c r="O280" s="5" t="s">
        <v>919</v>
      </c>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t="s">
        <v>17077</v>
      </c>
      <c r="AW280" s="5"/>
      <c r="AX280" s="5"/>
      <c r="AY280" s="5"/>
      <c r="AZ280" s="5"/>
      <c r="BA280" s="5"/>
      <c r="BB280" s="5"/>
      <c r="BC280" s="5"/>
      <c r="BD280" s="5"/>
      <c r="BE280" s="5"/>
      <c r="BF280" s="5"/>
      <c r="BG280" s="5"/>
      <c r="BH280" s="5"/>
      <c r="BI280" s="5"/>
      <c r="BJ280" s="5" t="s">
        <v>17078</v>
      </c>
      <c r="BK280" s="5"/>
      <c r="BL280" s="5"/>
      <c r="BM280" s="5"/>
      <c r="BN280" s="5"/>
      <c r="BO280" s="5"/>
      <c r="BP280" s="5"/>
      <c r="BQ280" s="5"/>
      <c r="BR280" s="5"/>
      <c r="BS280" s="5"/>
      <c r="BT280" s="5"/>
      <c r="BU280" s="5"/>
      <c r="BV280" s="5"/>
      <c r="BW280" s="5"/>
      <c r="BX280" s="5"/>
      <c r="BY280" s="5"/>
      <c r="BZ280" s="5"/>
      <c r="CA280" s="5"/>
      <c r="CB280" s="5"/>
      <c r="CC280" s="5"/>
    </row>
    <row r="281" spans="1:82" ht="30" x14ac:dyDescent="0.15">
      <c r="A281" s="304" t="s">
        <v>15597</v>
      </c>
      <c r="B281" s="318" t="s">
        <v>15598</v>
      </c>
      <c r="C281" s="5" t="s">
        <v>15599</v>
      </c>
      <c r="D281" s="89">
        <v>42506</v>
      </c>
      <c r="E281" s="89">
        <v>42537</v>
      </c>
      <c r="G281" s="5" t="s">
        <v>469</v>
      </c>
      <c r="H281" s="87" t="s">
        <v>1003</v>
      </c>
      <c r="I281" s="5" t="s">
        <v>13314</v>
      </c>
      <c r="K281" s="5" t="s">
        <v>1220</v>
      </c>
      <c r="L281" s="5"/>
      <c r="O281" s="87" t="s">
        <v>11364</v>
      </c>
      <c r="BC281" s="6" t="s">
        <v>15600</v>
      </c>
      <c r="BF281" s="6" t="s">
        <v>15601</v>
      </c>
      <c r="BG281" s="6"/>
      <c r="BH281" s="6"/>
      <c r="BV281" s="88" t="s">
        <v>15602</v>
      </c>
    </row>
    <row r="282" spans="1:82" ht="30" x14ac:dyDescent="0.15">
      <c r="A282" s="304" t="s">
        <v>15603</v>
      </c>
      <c r="B282" s="318" t="s">
        <v>15604</v>
      </c>
      <c r="C282" s="5" t="s">
        <v>15605</v>
      </c>
      <c r="D282" s="89">
        <v>42506</v>
      </c>
      <c r="E282" s="89">
        <v>42536</v>
      </c>
      <c r="G282" s="5" t="s">
        <v>469</v>
      </c>
      <c r="H282" s="87" t="s">
        <v>1003</v>
      </c>
      <c r="I282" s="5" t="s">
        <v>13314</v>
      </c>
      <c r="K282" s="5" t="s">
        <v>1136</v>
      </c>
      <c r="L282" s="5"/>
      <c r="O282" s="87" t="s">
        <v>11364</v>
      </c>
      <c r="BC282" s="6" t="s">
        <v>15600</v>
      </c>
      <c r="BF282" s="6" t="s">
        <v>15606</v>
      </c>
      <c r="BG282" s="6"/>
      <c r="BH282" s="6"/>
      <c r="BV282" s="88" t="s">
        <v>15602</v>
      </c>
    </row>
    <row r="283" spans="1:82" ht="45" x14ac:dyDescent="0.15">
      <c r="A283" s="443" t="s">
        <v>15616</v>
      </c>
      <c r="B283" s="444" t="s">
        <v>15617</v>
      </c>
      <c r="C283" s="111" t="s">
        <v>15618</v>
      </c>
      <c r="D283" s="89">
        <v>42506</v>
      </c>
      <c r="G283" s="87" t="s">
        <v>469</v>
      </c>
      <c r="H283" s="6" t="s">
        <v>589</v>
      </c>
      <c r="I283" s="87" t="s">
        <v>452</v>
      </c>
      <c r="K283" s="87" t="s">
        <v>3144</v>
      </c>
      <c r="O283" s="87" t="s">
        <v>11655</v>
      </c>
      <c r="BC283" s="6" t="s">
        <v>15619</v>
      </c>
      <c r="BE283" s="6"/>
      <c r="BF283" s="6" t="s">
        <v>15620</v>
      </c>
      <c r="BG283" s="6"/>
      <c r="BH283" s="6"/>
    </row>
    <row r="284" spans="1:82" ht="39" x14ac:dyDescent="0.15">
      <c r="A284" s="304" t="s">
        <v>15823</v>
      </c>
      <c r="B284" s="318" t="s">
        <v>16518</v>
      </c>
      <c r="C284" s="111" t="s">
        <v>16519</v>
      </c>
      <c r="D284" s="89">
        <v>42524</v>
      </c>
      <c r="E284" s="89">
        <v>43620</v>
      </c>
      <c r="F284" s="89" t="s">
        <v>11762</v>
      </c>
      <c r="G284" s="87" t="s">
        <v>469</v>
      </c>
      <c r="H284" s="87" t="s">
        <v>589</v>
      </c>
      <c r="I284" s="87" t="s">
        <v>452</v>
      </c>
      <c r="K284" s="87" t="s">
        <v>671</v>
      </c>
      <c r="N284" s="87" t="s">
        <v>15660</v>
      </c>
      <c r="O284" s="87" t="s">
        <v>14361</v>
      </c>
      <c r="AS284" s="6" t="s">
        <v>20396</v>
      </c>
      <c r="AU284" s="6" t="s">
        <v>17803</v>
      </c>
      <c r="AW284" s="6" t="s">
        <v>17804</v>
      </c>
    </row>
    <row r="285" spans="1:82" ht="30" x14ac:dyDescent="0.15">
      <c r="A285" s="318" t="s">
        <v>15826</v>
      </c>
      <c r="B285" s="318" t="s">
        <v>15827</v>
      </c>
      <c r="C285" s="111" t="s">
        <v>15828</v>
      </c>
      <c r="D285" s="89">
        <v>42550</v>
      </c>
      <c r="E285" s="89">
        <v>42551</v>
      </c>
      <c r="G285" s="87" t="s">
        <v>469</v>
      </c>
      <c r="H285" s="6" t="s">
        <v>15829</v>
      </c>
      <c r="I285" s="87" t="s">
        <v>932</v>
      </c>
      <c r="K285" s="87" t="s">
        <v>15830</v>
      </c>
      <c r="O285" s="87" t="s">
        <v>12738</v>
      </c>
      <c r="Z285" s="6" t="s">
        <v>15831</v>
      </c>
      <c r="BC285" s="87" t="s">
        <v>15832</v>
      </c>
      <c r="BI285" s="6" t="s">
        <v>15833</v>
      </c>
    </row>
    <row r="286" spans="1:82" ht="30" x14ac:dyDescent="0.15">
      <c r="A286" s="304" t="s">
        <v>15947</v>
      </c>
      <c r="B286" s="318" t="s">
        <v>15948</v>
      </c>
      <c r="C286" s="111" t="s">
        <v>15949</v>
      </c>
      <c r="D286" s="89">
        <v>42577</v>
      </c>
      <c r="E286" s="89">
        <v>43406</v>
      </c>
      <c r="F286" s="89" t="s">
        <v>16322</v>
      </c>
      <c r="G286" s="87" t="s">
        <v>469</v>
      </c>
      <c r="H286" s="6" t="s">
        <v>15829</v>
      </c>
      <c r="I286" s="87" t="s">
        <v>932</v>
      </c>
      <c r="K286" s="87" t="s">
        <v>19267</v>
      </c>
      <c r="O286" s="87" t="s">
        <v>12738</v>
      </c>
      <c r="Z286" s="6" t="s">
        <v>15831</v>
      </c>
      <c r="BC286" s="87" t="s">
        <v>19266</v>
      </c>
      <c r="BI286" s="6" t="s">
        <v>15833</v>
      </c>
    </row>
    <row r="287" spans="1:82" ht="45" x14ac:dyDescent="0.15">
      <c r="A287" s="304" t="s">
        <v>15952</v>
      </c>
      <c r="B287" s="318" t="s">
        <v>15953</v>
      </c>
      <c r="C287" s="111" t="s">
        <v>15955</v>
      </c>
      <c r="D287" s="89">
        <v>42578</v>
      </c>
      <c r="E287" s="89">
        <v>42583</v>
      </c>
      <c r="G287" s="87" t="s">
        <v>469</v>
      </c>
      <c r="H287" s="6" t="s">
        <v>15829</v>
      </c>
      <c r="I287" s="87" t="s">
        <v>932</v>
      </c>
      <c r="K287" s="87" t="s">
        <v>15954</v>
      </c>
      <c r="O287" s="87" t="s">
        <v>12738</v>
      </c>
      <c r="Z287" s="6" t="s">
        <v>15831</v>
      </c>
      <c r="BC287" s="87" t="s">
        <v>15832</v>
      </c>
      <c r="BI287" s="6" t="s">
        <v>15833</v>
      </c>
    </row>
    <row r="288" spans="1:82" ht="39" x14ac:dyDescent="0.15">
      <c r="A288" s="304" t="s">
        <v>15956</v>
      </c>
      <c r="B288" s="318" t="s">
        <v>15957</v>
      </c>
      <c r="C288" s="111" t="s">
        <v>15958</v>
      </c>
      <c r="D288" s="89">
        <v>42578</v>
      </c>
      <c r="E288" s="89">
        <v>42583</v>
      </c>
      <c r="G288" s="87" t="s">
        <v>469</v>
      </c>
      <c r="H288" s="6" t="s">
        <v>495</v>
      </c>
      <c r="I288" s="6" t="s">
        <v>1173</v>
      </c>
      <c r="K288" s="87" t="s">
        <v>1136</v>
      </c>
      <c r="O288" s="87" t="s">
        <v>11655</v>
      </c>
      <c r="BC288" s="6" t="s">
        <v>15959</v>
      </c>
      <c r="BE288" s="6" t="s">
        <v>13069</v>
      </c>
    </row>
    <row r="289" spans="1:75" ht="39" x14ac:dyDescent="0.15">
      <c r="A289" s="304" t="s">
        <v>15960</v>
      </c>
      <c r="B289" s="318" t="s">
        <v>15961</v>
      </c>
      <c r="C289" s="111" t="s">
        <v>15962</v>
      </c>
      <c r="D289" s="89">
        <v>42578</v>
      </c>
      <c r="E289" s="89">
        <v>42583</v>
      </c>
      <c r="G289" s="87" t="s">
        <v>469</v>
      </c>
      <c r="H289" s="6" t="s">
        <v>495</v>
      </c>
      <c r="I289" s="6" t="s">
        <v>1173</v>
      </c>
      <c r="K289" s="87" t="s">
        <v>980</v>
      </c>
      <c r="O289" s="87" t="s">
        <v>11655</v>
      </c>
      <c r="BC289" s="6" t="s">
        <v>15959</v>
      </c>
      <c r="BE289" s="6" t="s">
        <v>13069</v>
      </c>
    </row>
    <row r="290" spans="1:75" ht="39" x14ac:dyDescent="0.15">
      <c r="A290" s="304" t="s">
        <v>15963</v>
      </c>
      <c r="B290" s="318" t="s">
        <v>15964</v>
      </c>
      <c r="C290" s="111" t="s">
        <v>15965</v>
      </c>
      <c r="D290" s="89">
        <v>42578</v>
      </c>
      <c r="E290" s="89">
        <v>42583</v>
      </c>
      <c r="G290" s="87" t="s">
        <v>469</v>
      </c>
      <c r="H290" s="6" t="s">
        <v>495</v>
      </c>
      <c r="I290" s="6" t="s">
        <v>1173</v>
      </c>
      <c r="K290" s="87" t="s">
        <v>1136</v>
      </c>
      <c r="O290" s="87" t="s">
        <v>11655</v>
      </c>
      <c r="BC290" s="6" t="s">
        <v>15959</v>
      </c>
      <c r="BE290" s="6" t="s">
        <v>13069</v>
      </c>
    </row>
    <row r="291" spans="1:75" ht="26" x14ac:dyDescent="0.15">
      <c r="A291" s="304" t="s">
        <v>15966</v>
      </c>
      <c r="B291" s="304" t="s">
        <v>15967</v>
      </c>
      <c r="C291" s="111" t="s">
        <v>15968</v>
      </c>
      <c r="D291" s="89">
        <v>42578</v>
      </c>
      <c r="E291" s="89">
        <v>42583</v>
      </c>
      <c r="G291" s="87" t="s">
        <v>469</v>
      </c>
      <c r="H291" s="6" t="s">
        <v>495</v>
      </c>
      <c r="I291" s="6" t="s">
        <v>1173</v>
      </c>
      <c r="K291" s="87" t="s">
        <v>1136</v>
      </c>
      <c r="O291" s="6" t="s">
        <v>15969</v>
      </c>
      <c r="Y291" s="87" t="s">
        <v>12481</v>
      </c>
      <c r="Z291" s="87" t="s">
        <v>4765</v>
      </c>
    </row>
    <row r="292" spans="1:75" ht="30" x14ac:dyDescent="0.15">
      <c r="A292" s="304" t="s">
        <v>15982</v>
      </c>
      <c r="B292" s="318" t="s">
        <v>15983</v>
      </c>
      <c r="C292" s="5" t="s">
        <v>15990</v>
      </c>
      <c r="D292" s="89">
        <v>42583</v>
      </c>
      <c r="E292" s="89">
        <v>42583</v>
      </c>
      <c r="G292" s="5" t="s">
        <v>469</v>
      </c>
      <c r="H292" s="87" t="s">
        <v>1003</v>
      </c>
      <c r="I292" s="5" t="s">
        <v>13314</v>
      </c>
      <c r="K292" s="5" t="s">
        <v>15991</v>
      </c>
      <c r="L292" s="5"/>
      <c r="O292" s="87" t="s">
        <v>11364</v>
      </c>
      <c r="BC292" s="6" t="s">
        <v>15989</v>
      </c>
      <c r="BF292" s="6" t="s">
        <v>11662</v>
      </c>
      <c r="BG292" s="6"/>
      <c r="BH292" s="6"/>
      <c r="BV292" s="88" t="s">
        <v>11663</v>
      </c>
    </row>
    <row r="293" spans="1:75" ht="26" x14ac:dyDescent="0.15">
      <c r="A293" s="304" t="s">
        <v>15984</v>
      </c>
      <c r="B293" s="304" t="s">
        <v>15985</v>
      </c>
      <c r="C293" s="5" t="s">
        <v>15986</v>
      </c>
      <c r="D293" s="89">
        <v>42583</v>
      </c>
      <c r="E293" s="89">
        <v>42583</v>
      </c>
      <c r="G293" s="5" t="s">
        <v>469</v>
      </c>
      <c r="H293" s="87" t="s">
        <v>1207</v>
      </c>
      <c r="I293" s="5" t="s">
        <v>15987</v>
      </c>
      <c r="K293" s="5" t="s">
        <v>15988</v>
      </c>
      <c r="L293" s="5"/>
      <c r="O293" s="87" t="s">
        <v>11364</v>
      </c>
      <c r="BC293" s="6" t="s">
        <v>15989</v>
      </c>
      <c r="BF293" s="6" t="s">
        <v>11662</v>
      </c>
      <c r="BG293" s="6"/>
      <c r="BH293" s="6"/>
      <c r="BV293" s="88" t="s">
        <v>11663</v>
      </c>
    </row>
    <row r="294" spans="1:75" ht="30" x14ac:dyDescent="0.15">
      <c r="A294" s="304" t="s">
        <v>16058</v>
      </c>
      <c r="B294" s="318" t="s">
        <v>16059</v>
      </c>
      <c r="C294" s="5" t="s">
        <v>16060</v>
      </c>
      <c r="D294" s="89">
        <v>42591</v>
      </c>
      <c r="E294" s="89">
        <v>42591</v>
      </c>
      <c r="G294" s="87" t="s">
        <v>469</v>
      </c>
      <c r="H294" s="87" t="s">
        <v>589</v>
      </c>
      <c r="I294" s="87" t="s">
        <v>452</v>
      </c>
      <c r="K294" s="87" t="s">
        <v>671</v>
      </c>
      <c r="O294" s="87" t="s">
        <v>16061</v>
      </c>
      <c r="AP294" s="6" t="s">
        <v>16063</v>
      </c>
    </row>
    <row r="295" spans="1:75" ht="30" x14ac:dyDescent="0.15">
      <c r="A295" s="304" t="s">
        <v>16170</v>
      </c>
      <c r="B295" s="318" t="s">
        <v>16171</v>
      </c>
      <c r="C295" s="5" t="s">
        <v>16172</v>
      </c>
      <c r="D295" s="89">
        <v>42632</v>
      </c>
      <c r="E295" s="89">
        <v>42634</v>
      </c>
      <c r="G295" s="87" t="s">
        <v>469</v>
      </c>
      <c r="H295" s="87" t="s">
        <v>14642</v>
      </c>
      <c r="I295" s="87" t="s">
        <v>932</v>
      </c>
      <c r="K295" s="87" t="s">
        <v>3144</v>
      </c>
      <c r="O295" s="87" t="s">
        <v>11349</v>
      </c>
      <c r="BC295" s="6" t="s">
        <v>16173</v>
      </c>
      <c r="BF295" s="6" t="s">
        <v>16174</v>
      </c>
      <c r="BG295" s="6"/>
      <c r="BH295" s="6"/>
      <c r="BV295" s="88" t="s">
        <v>16175</v>
      </c>
    </row>
    <row r="296" spans="1:75" ht="45" x14ac:dyDescent="0.15">
      <c r="A296" s="304" t="s">
        <v>16193</v>
      </c>
      <c r="B296" s="318" t="s">
        <v>16194</v>
      </c>
      <c r="C296" s="5" t="s">
        <v>16195</v>
      </c>
      <c r="D296" s="89">
        <v>42641</v>
      </c>
      <c r="E296" s="89">
        <v>42968</v>
      </c>
      <c r="F296" s="7" t="s">
        <v>17727</v>
      </c>
      <c r="G296" s="87" t="s">
        <v>469</v>
      </c>
      <c r="H296" s="6" t="s">
        <v>578</v>
      </c>
      <c r="I296" s="5" t="s">
        <v>496</v>
      </c>
      <c r="K296" s="87" t="s">
        <v>16196</v>
      </c>
      <c r="O296" s="87" t="s">
        <v>17726</v>
      </c>
      <c r="AT296" s="87" t="s">
        <v>14270</v>
      </c>
      <c r="BW296" s="88" t="s">
        <v>1022</v>
      </c>
    </row>
    <row r="297" spans="1:75" ht="45" x14ac:dyDescent="0.15">
      <c r="A297" s="304" t="s">
        <v>16218</v>
      </c>
      <c r="B297" s="318" t="s">
        <v>16219</v>
      </c>
      <c r="C297" s="5" t="s">
        <v>16220</v>
      </c>
      <c r="D297" s="89">
        <v>42647</v>
      </c>
      <c r="E297" s="89">
        <v>42647</v>
      </c>
      <c r="G297" s="87" t="s">
        <v>469</v>
      </c>
      <c r="H297" s="6" t="s">
        <v>578</v>
      </c>
      <c r="I297" s="5" t="s">
        <v>496</v>
      </c>
      <c r="K297" s="87" t="s">
        <v>1182</v>
      </c>
      <c r="O297" s="87" t="s">
        <v>479</v>
      </c>
      <c r="AT297" s="87" t="s">
        <v>14270</v>
      </c>
      <c r="BW297" s="88" t="s">
        <v>1022</v>
      </c>
    </row>
    <row r="298" spans="1:75" ht="45" x14ac:dyDescent="0.15">
      <c r="A298" s="304" t="s">
        <v>16256</v>
      </c>
      <c r="B298" s="318" t="s">
        <v>16257</v>
      </c>
      <c r="C298" s="5" t="s">
        <v>16259</v>
      </c>
      <c r="D298" s="89">
        <v>42662</v>
      </c>
      <c r="E298" s="89">
        <v>42662</v>
      </c>
      <c r="G298" s="87" t="s">
        <v>469</v>
      </c>
      <c r="H298" s="6" t="s">
        <v>15289</v>
      </c>
      <c r="I298" s="6" t="s">
        <v>16260</v>
      </c>
      <c r="K298" s="87" t="s">
        <v>1136</v>
      </c>
      <c r="O298" s="87" t="s">
        <v>12738</v>
      </c>
      <c r="Z298" s="6" t="s">
        <v>14526</v>
      </c>
      <c r="BC298" s="87" t="s">
        <v>15291</v>
      </c>
      <c r="BI298" s="6"/>
    </row>
    <row r="299" spans="1:75" ht="39" x14ac:dyDescent="0.15">
      <c r="A299" s="304" t="s">
        <v>16271</v>
      </c>
      <c r="B299" s="304" t="s">
        <v>16272</v>
      </c>
      <c r="C299" s="5" t="s">
        <v>16273</v>
      </c>
      <c r="D299" s="89">
        <v>42668</v>
      </c>
      <c r="E299" s="89">
        <v>42670</v>
      </c>
      <c r="G299" s="87" t="s">
        <v>469</v>
      </c>
      <c r="H299" s="87" t="s">
        <v>589</v>
      </c>
      <c r="I299" s="6" t="s">
        <v>16274</v>
      </c>
      <c r="K299" s="87" t="s">
        <v>1136</v>
      </c>
      <c r="O299" s="87" t="s">
        <v>12856</v>
      </c>
      <c r="BC299" s="6" t="s">
        <v>16275</v>
      </c>
      <c r="BE299" s="6" t="s">
        <v>16276</v>
      </c>
    </row>
    <row r="300" spans="1:75" ht="39" x14ac:dyDescent="0.15">
      <c r="A300" s="304" t="s">
        <v>16277</v>
      </c>
      <c r="B300" s="318" t="s">
        <v>16278</v>
      </c>
      <c r="C300" s="5" t="s">
        <v>16279</v>
      </c>
      <c r="D300" s="89">
        <v>42668</v>
      </c>
      <c r="E300" s="89">
        <v>42670</v>
      </c>
      <c r="G300" s="87" t="s">
        <v>16280</v>
      </c>
      <c r="H300" s="87" t="s">
        <v>589</v>
      </c>
      <c r="I300" s="87" t="s">
        <v>2735</v>
      </c>
      <c r="K300" s="87" t="s">
        <v>1136</v>
      </c>
      <c r="O300" s="87" t="s">
        <v>12856</v>
      </c>
      <c r="BC300" s="6" t="s">
        <v>16275</v>
      </c>
      <c r="BE300" s="6" t="s">
        <v>16276</v>
      </c>
    </row>
    <row r="301" spans="1:75" ht="52" x14ac:dyDescent="0.15">
      <c r="A301" s="304" t="s">
        <v>16333</v>
      </c>
      <c r="B301" s="318" t="s">
        <v>16334</v>
      </c>
      <c r="C301" s="111" t="s">
        <v>16335</v>
      </c>
      <c r="D301" s="89">
        <v>42684</v>
      </c>
      <c r="E301" s="89">
        <v>42684</v>
      </c>
      <c r="I301" s="6" t="s">
        <v>15322</v>
      </c>
      <c r="O301" s="6" t="s">
        <v>15323</v>
      </c>
    </row>
    <row r="302" spans="1:75" ht="30" x14ac:dyDescent="0.15">
      <c r="A302" s="304" t="s">
        <v>16339</v>
      </c>
      <c r="B302" s="318" t="s">
        <v>16340</v>
      </c>
      <c r="C302" s="5" t="s">
        <v>16341</v>
      </c>
      <c r="D302" s="89">
        <v>42685</v>
      </c>
      <c r="E302" s="89">
        <v>42685</v>
      </c>
      <c r="G302" s="87" t="s">
        <v>469</v>
      </c>
      <c r="H302" s="87" t="s">
        <v>589</v>
      </c>
      <c r="I302" s="6" t="s">
        <v>452</v>
      </c>
      <c r="K302" s="87" t="s">
        <v>9722</v>
      </c>
      <c r="O302" s="87" t="s">
        <v>16342</v>
      </c>
      <c r="BC302" s="6" t="s">
        <v>16343</v>
      </c>
      <c r="BE302" s="6" t="s">
        <v>16343</v>
      </c>
    </row>
    <row r="303" spans="1:75" ht="30" x14ac:dyDescent="0.15">
      <c r="A303" s="304" t="s">
        <v>16344</v>
      </c>
      <c r="B303" s="318" t="s">
        <v>16345</v>
      </c>
      <c r="C303" s="5" t="s">
        <v>16346</v>
      </c>
      <c r="D303" s="89">
        <v>42685</v>
      </c>
      <c r="E303" s="89">
        <v>42685</v>
      </c>
      <c r="G303" s="87" t="s">
        <v>469</v>
      </c>
      <c r="H303" s="87" t="s">
        <v>589</v>
      </c>
      <c r="I303" s="6" t="s">
        <v>452</v>
      </c>
      <c r="K303" s="6" t="s">
        <v>16347</v>
      </c>
      <c r="L303" s="6"/>
      <c r="O303" s="87" t="s">
        <v>16342</v>
      </c>
      <c r="BC303" s="6" t="s">
        <v>16343</v>
      </c>
      <c r="BE303" s="6" t="s">
        <v>16343</v>
      </c>
    </row>
    <row r="304" spans="1:75" ht="30" x14ac:dyDescent="0.15">
      <c r="A304" s="304" t="s">
        <v>16407</v>
      </c>
      <c r="B304" s="318" t="s">
        <v>16408</v>
      </c>
      <c r="C304" s="5" t="s">
        <v>16409</v>
      </c>
      <c r="D304" s="89">
        <v>42706</v>
      </c>
      <c r="E304" s="89">
        <v>42713</v>
      </c>
      <c r="G304" s="87" t="s">
        <v>469</v>
      </c>
      <c r="H304" s="6" t="s">
        <v>589</v>
      </c>
      <c r="I304" s="5" t="s">
        <v>452</v>
      </c>
      <c r="K304" s="87" t="s">
        <v>9722</v>
      </c>
      <c r="O304" s="87" t="s">
        <v>16410</v>
      </c>
    </row>
    <row r="305" spans="1:74" ht="30" x14ac:dyDescent="0.15">
      <c r="A305" s="304" t="s">
        <v>16411</v>
      </c>
      <c r="B305" s="318" t="s">
        <v>16412</v>
      </c>
      <c r="C305" s="5" t="s">
        <v>16413</v>
      </c>
      <c r="D305" s="89">
        <v>42706</v>
      </c>
      <c r="E305" s="89">
        <v>42713</v>
      </c>
      <c r="G305" s="5" t="s">
        <v>469</v>
      </c>
      <c r="H305" s="87" t="s">
        <v>1003</v>
      </c>
      <c r="I305" s="5" t="s">
        <v>932</v>
      </c>
      <c r="K305" s="5" t="s">
        <v>1077</v>
      </c>
      <c r="L305" s="5"/>
      <c r="O305" s="87" t="s">
        <v>16414</v>
      </c>
      <c r="BC305" s="6" t="s">
        <v>16415</v>
      </c>
      <c r="BF305" s="6" t="s">
        <v>16416</v>
      </c>
      <c r="BG305" s="6"/>
      <c r="BH305" s="6"/>
      <c r="BV305" s="88" t="s">
        <v>16417</v>
      </c>
    </row>
    <row r="306" spans="1:74" ht="30" x14ac:dyDescent="0.15">
      <c r="A306" s="304" t="s">
        <v>16418</v>
      </c>
      <c r="B306" s="318" t="s">
        <v>16419</v>
      </c>
      <c r="C306" s="5" t="s">
        <v>16420</v>
      </c>
      <c r="D306" s="89">
        <v>42706</v>
      </c>
      <c r="E306" s="89">
        <v>42999</v>
      </c>
      <c r="F306" s="89" t="s">
        <v>17773</v>
      </c>
      <c r="G306" s="5" t="s">
        <v>469</v>
      </c>
      <c r="H306" s="87" t="s">
        <v>1003</v>
      </c>
      <c r="I306" s="5" t="s">
        <v>17774</v>
      </c>
      <c r="K306" s="5" t="s">
        <v>17775</v>
      </c>
      <c r="L306" s="5"/>
      <c r="O306" s="87" t="s">
        <v>16414</v>
      </c>
      <c r="BC306" s="6" t="s">
        <v>16415</v>
      </c>
      <c r="BF306" s="6" t="s">
        <v>16421</v>
      </c>
      <c r="BG306" s="6"/>
      <c r="BH306" s="6"/>
      <c r="BV306" s="88" t="s">
        <v>16417</v>
      </c>
    </row>
    <row r="307" spans="1:74" ht="30" x14ac:dyDescent="0.15">
      <c r="A307" s="304" t="s">
        <v>16422</v>
      </c>
      <c r="B307" s="318" t="s">
        <v>16423</v>
      </c>
      <c r="C307" s="5" t="s">
        <v>16424</v>
      </c>
      <c r="D307" s="89">
        <v>42706</v>
      </c>
      <c r="E307" s="89">
        <v>42713</v>
      </c>
      <c r="G307" s="5" t="s">
        <v>469</v>
      </c>
      <c r="H307" s="87" t="s">
        <v>1003</v>
      </c>
      <c r="I307" s="5" t="s">
        <v>932</v>
      </c>
      <c r="K307" s="5" t="s">
        <v>1077</v>
      </c>
      <c r="L307" s="5"/>
      <c r="O307" s="87" t="s">
        <v>16414</v>
      </c>
      <c r="BC307" s="6" t="s">
        <v>16415</v>
      </c>
      <c r="BF307" s="6" t="s">
        <v>16425</v>
      </c>
      <c r="BG307" s="6"/>
      <c r="BH307" s="6"/>
      <c r="BV307" s="88" t="s">
        <v>16417</v>
      </c>
    </row>
    <row r="308" spans="1:74" ht="52" x14ac:dyDescent="0.15">
      <c r="A308" s="304" t="s">
        <v>16454</v>
      </c>
      <c r="B308" s="318" t="s">
        <v>16455</v>
      </c>
      <c r="C308" s="111" t="s">
        <v>16456</v>
      </c>
      <c r="D308" s="89">
        <v>42710</v>
      </c>
      <c r="E308" s="89">
        <v>42710</v>
      </c>
      <c r="I308" s="6" t="s">
        <v>15322</v>
      </c>
      <c r="O308" s="6" t="s">
        <v>15323</v>
      </c>
    </row>
    <row r="309" spans="1:74" ht="39" x14ac:dyDescent="0.15">
      <c r="A309" s="304" t="s">
        <v>16459</v>
      </c>
      <c r="B309" s="318" t="s">
        <v>16460</v>
      </c>
      <c r="C309" s="5" t="s">
        <v>16461</v>
      </c>
      <c r="D309" s="89">
        <v>42710</v>
      </c>
      <c r="E309" s="89">
        <v>42712</v>
      </c>
      <c r="G309" s="87" t="s">
        <v>469</v>
      </c>
      <c r="H309" s="87" t="s">
        <v>589</v>
      </c>
      <c r="I309" s="6" t="s">
        <v>16462</v>
      </c>
      <c r="K309" s="87" t="s">
        <v>1077</v>
      </c>
    </row>
    <row r="310" spans="1:74" ht="30" x14ac:dyDescent="0.15">
      <c r="A310" s="304" t="s">
        <v>16463</v>
      </c>
      <c r="B310" s="318" t="s">
        <v>16464</v>
      </c>
      <c r="C310" s="5" t="s">
        <v>16465</v>
      </c>
      <c r="D310" s="89">
        <v>42710</v>
      </c>
      <c r="E310" s="89">
        <v>42712</v>
      </c>
      <c r="G310" s="87" t="s">
        <v>16280</v>
      </c>
      <c r="H310" s="87" t="s">
        <v>589</v>
      </c>
      <c r="I310" s="6" t="s">
        <v>1173</v>
      </c>
      <c r="K310" s="6" t="s">
        <v>16267</v>
      </c>
      <c r="L310" s="6"/>
      <c r="O310" s="87" t="s">
        <v>16268</v>
      </c>
      <c r="BD310" s="6" t="s">
        <v>16466</v>
      </c>
      <c r="BE310" s="6" t="s">
        <v>16467</v>
      </c>
    </row>
    <row r="311" spans="1:74" ht="30" x14ac:dyDescent="0.15">
      <c r="A311" s="304" t="s">
        <v>16515</v>
      </c>
      <c r="B311" s="318" t="s">
        <v>16059</v>
      </c>
      <c r="C311" s="5" t="s">
        <v>16516</v>
      </c>
      <c r="D311" s="89">
        <v>42718</v>
      </c>
      <c r="E311" s="89">
        <v>42719</v>
      </c>
      <c r="G311" s="87" t="s">
        <v>469</v>
      </c>
      <c r="H311" s="87" t="s">
        <v>589</v>
      </c>
      <c r="I311" s="87" t="s">
        <v>452</v>
      </c>
      <c r="K311" s="87" t="s">
        <v>671</v>
      </c>
      <c r="O311" s="87" t="s">
        <v>16061</v>
      </c>
      <c r="AP311" s="6" t="s">
        <v>16517</v>
      </c>
    </row>
    <row r="312" spans="1:74" ht="30" x14ac:dyDescent="0.15">
      <c r="A312" s="88" t="s">
        <v>16520</v>
      </c>
      <c r="B312" s="111" t="s">
        <v>16521</v>
      </c>
    </row>
    <row r="313" spans="1:74" ht="45" x14ac:dyDescent="0.15">
      <c r="A313" s="443" t="s">
        <v>16536</v>
      </c>
      <c r="B313" s="444" t="s">
        <v>16537</v>
      </c>
      <c r="C313" s="5" t="s">
        <v>16538</v>
      </c>
      <c r="D313" s="89">
        <v>42723</v>
      </c>
      <c r="G313" s="5" t="s">
        <v>469</v>
      </c>
      <c r="H313" s="6" t="s">
        <v>9786</v>
      </c>
      <c r="I313" s="5" t="s">
        <v>452</v>
      </c>
      <c r="K313" s="5" t="s">
        <v>5430</v>
      </c>
      <c r="L313" s="5"/>
      <c r="O313" s="87" t="s">
        <v>11271</v>
      </c>
    </row>
    <row r="314" spans="1:74" ht="39" x14ac:dyDescent="0.15">
      <c r="A314" s="304" t="s">
        <v>16616</v>
      </c>
      <c r="B314" s="318" t="s">
        <v>16617</v>
      </c>
      <c r="C314" s="5" t="s">
        <v>16618</v>
      </c>
      <c r="D314" s="89">
        <v>42738</v>
      </c>
      <c r="E314" s="89">
        <v>42744</v>
      </c>
      <c r="G314" s="87" t="s">
        <v>16280</v>
      </c>
      <c r="H314" s="6" t="s">
        <v>9786</v>
      </c>
      <c r="I314" s="6" t="s">
        <v>16619</v>
      </c>
      <c r="K314" s="87" t="s">
        <v>1136</v>
      </c>
      <c r="O314" s="87" t="s">
        <v>12856</v>
      </c>
      <c r="BC314" s="6" t="s">
        <v>16275</v>
      </c>
      <c r="BE314" s="6" t="s">
        <v>16276</v>
      </c>
    </row>
    <row r="315" spans="1:74" ht="39" x14ac:dyDescent="0.15">
      <c r="A315" s="304" t="s">
        <v>16635</v>
      </c>
      <c r="B315" s="318" t="s">
        <v>16636</v>
      </c>
      <c r="C315" s="5" t="s">
        <v>16637</v>
      </c>
      <c r="D315" s="89">
        <v>42739</v>
      </c>
      <c r="E315" s="89">
        <v>42744</v>
      </c>
      <c r="G315" s="87" t="s">
        <v>16280</v>
      </c>
      <c r="H315" s="6" t="s">
        <v>9786</v>
      </c>
      <c r="I315" s="6" t="s">
        <v>16619</v>
      </c>
      <c r="K315" s="87" t="s">
        <v>16638</v>
      </c>
      <c r="O315" s="87" t="s">
        <v>12856</v>
      </c>
      <c r="BC315" s="6" t="s">
        <v>16275</v>
      </c>
      <c r="BE315" s="6" t="s">
        <v>16276</v>
      </c>
    </row>
    <row r="316" spans="1:74" ht="30" x14ac:dyDescent="0.15">
      <c r="A316" s="304" t="s">
        <v>16709</v>
      </c>
      <c r="B316" s="318" t="s">
        <v>16710</v>
      </c>
      <c r="C316" s="5" t="s">
        <v>16711</v>
      </c>
      <c r="D316" s="234">
        <v>42747</v>
      </c>
      <c r="E316" s="234">
        <v>42755</v>
      </c>
      <c r="F316" s="234"/>
      <c r="G316" s="5" t="s">
        <v>469</v>
      </c>
      <c r="H316" s="5" t="s">
        <v>1003</v>
      </c>
      <c r="I316" s="5" t="s">
        <v>1028</v>
      </c>
      <c r="J316" s="5"/>
      <c r="K316" s="5" t="s">
        <v>1029</v>
      </c>
      <c r="L316" s="5"/>
      <c r="M316" s="5"/>
      <c r="N316" s="5"/>
      <c r="O316" s="5" t="s">
        <v>1005</v>
      </c>
      <c r="P316" s="5"/>
      <c r="Q316" s="5"/>
      <c r="R316" s="5"/>
      <c r="S316" s="5"/>
      <c r="T316" s="5"/>
      <c r="U316" s="5"/>
      <c r="V316" s="5"/>
      <c r="W316" s="5"/>
      <c r="X316" s="5"/>
      <c r="Y316" s="5" t="s">
        <v>905</v>
      </c>
      <c r="Z316" s="5"/>
      <c r="AA316" s="5"/>
      <c r="AB316" s="5"/>
      <c r="AC316" s="5" t="s">
        <v>890</v>
      </c>
      <c r="AD316" s="5" t="s">
        <v>1007</v>
      </c>
      <c r="AE316" s="5"/>
      <c r="AF316" s="5"/>
      <c r="AG316" s="5"/>
      <c r="AH316" s="5"/>
      <c r="AI316" s="5"/>
      <c r="AJ316" s="5"/>
      <c r="AK316" s="5"/>
      <c r="AL316" s="5"/>
    </row>
    <row r="317" spans="1:74" ht="30" x14ac:dyDescent="0.15">
      <c r="A317" s="304" t="s">
        <v>16712</v>
      </c>
      <c r="B317" s="318" t="s">
        <v>16713</v>
      </c>
      <c r="C317" s="111" t="s">
        <v>16714</v>
      </c>
      <c r="D317" s="89">
        <v>42747</v>
      </c>
      <c r="E317" s="89">
        <v>42755</v>
      </c>
      <c r="G317" s="87" t="s">
        <v>469</v>
      </c>
      <c r="H317" s="6" t="s">
        <v>1020</v>
      </c>
      <c r="I317" s="87" t="s">
        <v>452</v>
      </c>
      <c r="K317" s="87" t="s">
        <v>1136</v>
      </c>
      <c r="O317" s="87" t="s">
        <v>16410</v>
      </c>
      <c r="BC317" s="6"/>
      <c r="BE317" s="6" t="s">
        <v>16715</v>
      </c>
    </row>
    <row r="318" spans="1:74" ht="30" x14ac:dyDescent="0.15">
      <c r="A318" s="88" t="s">
        <v>16801</v>
      </c>
      <c r="B318" s="111" t="s">
        <v>16802</v>
      </c>
      <c r="C318" s="5" t="s">
        <v>16803</v>
      </c>
      <c r="D318" s="89">
        <v>42759</v>
      </c>
      <c r="G318" s="87" t="s">
        <v>469</v>
      </c>
      <c r="H318" s="6" t="s">
        <v>589</v>
      </c>
      <c r="I318" s="5" t="s">
        <v>452</v>
      </c>
      <c r="K318" s="87" t="s">
        <v>9722</v>
      </c>
      <c r="O318" s="87" t="s">
        <v>16410</v>
      </c>
    </row>
    <row r="319" spans="1:74" ht="30" x14ac:dyDescent="0.15">
      <c r="A319" s="304" t="s">
        <v>16804</v>
      </c>
      <c r="B319" s="318" t="s">
        <v>16805</v>
      </c>
      <c r="C319" s="5" t="s">
        <v>16806</v>
      </c>
      <c r="D319" s="89">
        <v>42760</v>
      </c>
      <c r="E319" s="89">
        <v>42762</v>
      </c>
      <c r="G319" s="87" t="s">
        <v>469</v>
      </c>
      <c r="H319" s="6" t="s">
        <v>15289</v>
      </c>
      <c r="I319" s="87" t="s">
        <v>932</v>
      </c>
      <c r="K319" s="87" t="s">
        <v>16807</v>
      </c>
      <c r="O319" s="87" t="s">
        <v>16808</v>
      </c>
      <c r="Z319" s="6" t="s">
        <v>16809</v>
      </c>
      <c r="BC319" s="87" t="s">
        <v>16810</v>
      </c>
      <c r="BI319" s="6" t="s">
        <v>15290</v>
      </c>
    </row>
    <row r="320" spans="1:74" ht="45" x14ac:dyDescent="0.15">
      <c r="A320" s="304" t="s">
        <v>16811</v>
      </c>
      <c r="B320" s="318" t="s">
        <v>16812</v>
      </c>
      <c r="C320" s="5" t="s">
        <v>16813</v>
      </c>
      <c r="D320" s="89">
        <v>42760</v>
      </c>
      <c r="E320" s="89">
        <v>42768</v>
      </c>
      <c r="F320" s="89" t="s">
        <v>11724</v>
      </c>
      <c r="G320" s="87" t="s">
        <v>469</v>
      </c>
      <c r="H320" s="6" t="s">
        <v>15289</v>
      </c>
      <c r="I320" s="87" t="s">
        <v>932</v>
      </c>
      <c r="K320" s="6" t="s">
        <v>16814</v>
      </c>
      <c r="L320" s="6"/>
      <c r="O320" s="87" t="s">
        <v>16815</v>
      </c>
      <c r="Z320" s="6" t="s">
        <v>16816</v>
      </c>
      <c r="BC320" s="87" t="s">
        <v>15291</v>
      </c>
      <c r="BI320" s="6" t="s">
        <v>15290</v>
      </c>
    </row>
    <row r="321" spans="1:74" ht="60" x14ac:dyDescent="0.15">
      <c r="A321" s="304" t="s">
        <v>16853</v>
      </c>
      <c r="B321" s="318" t="s">
        <v>16855</v>
      </c>
      <c r="C321" s="111" t="s">
        <v>16854</v>
      </c>
      <c r="D321" s="89">
        <v>42767</v>
      </c>
      <c r="E321" s="89">
        <v>42989</v>
      </c>
      <c r="F321" s="89" t="s">
        <v>16322</v>
      </c>
      <c r="G321" s="87" t="s">
        <v>469</v>
      </c>
      <c r="H321" s="87" t="s">
        <v>589</v>
      </c>
      <c r="I321" s="87" t="s">
        <v>452</v>
      </c>
      <c r="K321" s="87" t="s">
        <v>671</v>
      </c>
      <c r="N321" s="87" t="s">
        <v>15660</v>
      </c>
      <c r="O321" s="87" t="s">
        <v>14361</v>
      </c>
      <c r="AS321" s="6" t="s">
        <v>17802</v>
      </c>
      <c r="AU321" s="6" t="s">
        <v>17803</v>
      </c>
      <c r="AW321" s="6" t="s">
        <v>17804</v>
      </c>
    </row>
    <row r="322" spans="1:74" ht="30" x14ac:dyDescent="0.15">
      <c r="A322" s="304" t="s">
        <v>17022</v>
      </c>
      <c r="B322" s="318" t="s">
        <v>17023</v>
      </c>
      <c r="C322" s="111" t="s">
        <v>17024</v>
      </c>
      <c r="D322" s="89">
        <v>42795</v>
      </c>
      <c r="E322" s="89">
        <v>42796</v>
      </c>
      <c r="G322" s="87" t="s">
        <v>469</v>
      </c>
      <c r="H322" s="87" t="s">
        <v>589</v>
      </c>
      <c r="I322" s="6" t="s">
        <v>17025</v>
      </c>
      <c r="K322" s="87" t="s">
        <v>9722</v>
      </c>
      <c r="O322" s="87" t="s">
        <v>16410</v>
      </c>
    </row>
    <row r="323" spans="1:74" ht="30" x14ac:dyDescent="0.15">
      <c r="A323" s="304" t="s">
        <v>17026</v>
      </c>
      <c r="B323" s="318" t="s">
        <v>17027</v>
      </c>
      <c r="C323" s="111" t="s">
        <v>17028</v>
      </c>
      <c r="D323" s="89">
        <v>42795</v>
      </c>
      <c r="E323" s="89">
        <v>42796</v>
      </c>
      <c r="G323" s="87" t="s">
        <v>469</v>
      </c>
      <c r="H323" s="87" t="s">
        <v>589</v>
      </c>
      <c r="I323" s="6" t="s">
        <v>452</v>
      </c>
      <c r="K323" s="87" t="s">
        <v>9722</v>
      </c>
      <c r="O323" s="87" t="s">
        <v>16410</v>
      </c>
    </row>
    <row r="324" spans="1:74" ht="30" x14ac:dyDescent="0.15">
      <c r="A324" s="304" t="s">
        <v>17029</v>
      </c>
      <c r="B324" s="318" t="s">
        <v>17030</v>
      </c>
      <c r="C324" s="111" t="s">
        <v>17031</v>
      </c>
      <c r="D324" s="89">
        <v>42795</v>
      </c>
      <c r="E324" s="89">
        <v>42796</v>
      </c>
      <c r="G324" s="87" t="s">
        <v>469</v>
      </c>
      <c r="H324" s="87" t="s">
        <v>589</v>
      </c>
      <c r="I324" s="6" t="s">
        <v>452</v>
      </c>
      <c r="K324" s="87" t="s">
        <v>9722</v>
      </c>
      <c r="O324" s="87" t="s">
        <v>16410</v>
      </c>
    </row>
    <row r="325" spans="1:74" ht="30" x14ac:dyDescent="0.15">
      <c r="A325" s="304" t="s">
        <v>17032</v>
      </c>
      <c r="B325" s="318" t="s">
        <v>17033</v>
      </c>
      <c r="C325" s="5" t="s">
        <v>17034</v>
      </c>
      <c r="D325" s="89">
        <v>42795</v>
      </c>
      <c r="E325" s="89">
        <v>42796</v>
      </c>
      <c r="G325" s="87" t="s">
        <v>469</v>
      </c>
      <c r="H325" s="6" t="s">
        <v>15289</v>
      </c>
      <c r="I325" s="87" t="s">
        <v>932</v>
      </c>
      <c r="K325" s="6" t="s">
        <v>16814</v>
      </c>
      <c r="L325" s="6"/>
      <c r="O325" s="87" t="s">
        <v>16808</v>
      </c>
      <c r="Z325" s="6" t="s">
        <v>16816</v>
      </c>
      <c r="BC325" s="87" t="s">
        <v>16810</v>
      </c>
      <c r="BI325" s="6" t="s">
        <v>15290</v>
      </c>
    </row>
    <row r="326" spans="1:74" ht="30" x14ac:dyDescent="0.15">
      <c r="A326" s="304" t="s">
        <v>17035</v>
      </c>
      <c r="B326" s="318" t="s">
        <v>17036</v>
      </c>
      <c r="C326" s="5" t="s">
        <v>17037</v>
      </c>
      <c r="D326" s="89">
        <v>42795</v>
      </c>
      <c r="E326" s="89">
        <v>42796</v>
      </c>
      <c r="G326" s="87" t="s">
        <v>469</v>
      </c>
      <c r="H326" s="6" t="s">
        <v>15289</v>
      </c>
      <c r="I326" s="87" t="s">
        <v>932</v>
      </c>
      <c r="K326" s="6" t="s">
        <v>16814</v>
      </c>
      <c r="L326" s="6"/>
      <c r="O326" s="87" t="s">
        <v>16808</v>
      </c>
      <c r="Z326" s="6" t="s">
        <v>16816</v>
      </c>
      <c r="BC326" s="87" t="s">
        <v>16810</v>
      </c>
      <c r="BI326" s="6" t="s">
        <v>15290</v>
      </c>
    </row>
    <row r="327" spans="1:74" ht="30" x14ac:dyDescent="0.15">
      <c r="A327" s="304" t="s">
        <v>17039</v>
      </c>
      <c r="B327" s="318" t="s">
        <v>17040</v>
      </c>
      <c r="C327" s="5" t="s">
        <v>17041</v>
      </c>
      <c r="D327" s="89">
        <v>42795</v>
      </c>
      <c r="E327" s="89">
        <v>42796</v>
      </c>
      <c r="G327" s="87" t="s">
        <v>469</v>
      </c>
      <c r="H327" s="87" t="s">
        <v>589</v>
      </c>
      <c r="I327" s="87" t="s">
        <v>452</v>
      </c>
      <c r="K327" s="87" t="s">
        <v>9722</v>
      </c>
      <c r="O327" s="87" t="s">
        <v>16410</v>
      </c>
    </row>
    <row r="328" spans="1:74" ht="45" x14ac:dyDescent="0.15">
      <c r="A328" s="304" t="s">
        <v>17102</v>
      </c>
      <c r="B328" s="318" t="s">
        <v>17103</v>
      </c>
      <c r="C328" s="5" t="s">
        <v>17104</v>
      </c>
      <c r="D328" s="89">
        <v>42810</v>
      </c>
      <c r="E328" s="89">
        <v>42824</v>
      </c>
      <c r="G328" s="87" t="s">
        <v>469</v>
      </c>
      <c r="H328" s="6" t="s">
        <v>15289</v>
      </c>
      <c r="I328" s="87" t="s">
        <v>932</v>
      </c>
      <c r="K328" s="6" t="s">
        <v>16807</v>
      </c>
      <c r="L328" s="6"/>
      <c r="O328" s="87" t="s">
        <v>16808</v>
      </c>
      <c r="Z328" s="6" t="s">
        <v>16809</v>
      </c>
      <c r="BC328" s="87" t="s">
        <v>16810</v>
      </c>
      <c r="BI328" s="6" t="s">
        <v>15290</v>
      </c>
    </row>
    <row r="329" spans="1:74" ht="30" x14ac:dyDescent="0.15">
      <c r="A329" s="304" t="s">
        <v>17126</v>
      </c>
      <c r="B329" s="318" t="s">
        <v>17127</v>
      </c>
      <c r="C329" s="5" t="s">
        <v>17128</v>
      </c>
      <c r="D329" s="89">
        <v>42818</v>
      </c>
      <c r="E329" s="89">
        <v>42852</v>
      </c>
      <c r="G329" s="87" t="s">
        <v>469</v>
      </c>
      <c r="H329" s="6" t="s">
        <v>15289</v>
      </c>
      <c r="I329" s="87" t="s">
        <v>932</v>
      </c>
      <c r="K329" s="6" t="s">
        <v>16807</v>
      </c>
      <c r="L329" s="6"/>
      <c r="O329" s="87" t="s">
        <v>16808</v>
      </c>
      <c r="Z329" s="6" t="s">
        <v>16809</v>
      </c>
      <c r="BC329" s="87" t="s">
        <v>16810</v>
      </c>
      <c r="BI329" s="6" t="s">
        <v>15290</v>
      </c>
    </row>
    <row r="330" spans="1:74" ht="39" x14ac:dyDescent="0.15">
      <c r="A330" s="304" t="s">
        <v>17161</v>
      </c>
      <c r="B330" s="318" t="s">
        <v>17162</v>
      </c>
      <c r="C330" s="5" t="s">
        <v>17163</v>
      </c>
      <c r="D330" s="89">
        <v>42830</v>
      </c>
      <c r="E330" s="89">
        <v>42852</v>
      </c>
      <c r="G330" s="87" t="s">
        <v>469</v>
      </c>
      <c r="H330" s="6" t="s">
        <v>5464</v>
      </c>
      <c r="I330" s="87" t="s">
        <v>452</v>
      </c>
      <c r="K330" s="87" t="s">
        <v>17164</v>
      </c>
      <c r="O330" s="87" t="s">
        <v>17165</v>
      </c>
      <c r="BC330" s="6" t="s">
        <v>17166</v>
      </c>
      <c r="BE330" s="6" t="s">
        <v>17167</v>
      </c>
    </row>
    <row r="331" spans="1:74" ht="30" x14ac:dyDescent="0.15">
      <c r="A331" s="304" t="s">
        <v>17200</v>
      </c>
      <c r="B331" s="318" t="s">
        <v>17201</v>
      </c>
      <c r="C331" s="111" t="s">
        <v>17202</v>
      </c>
      <c r="D331" s="89">
        <v>42842</v>
      </c>
      <c r="E331" s="89">
        <v>42852</v>
      </c>
      <c r="G331" s="87" t="s">
        <v>469</v>
      </c>
      <c r="H331" s="87" t="s">
        <v>589</v>
      </c>
      <c r="I331" s="87" t="s">
        <v>452</v>
      </c>
      <c r="K331" s="87" t="s">
        <v>785</v>
      </c>
      <c r="O331" s="6" t="s">
        <v>12480</v>
      </c>
      <c r="Y331" s="87" t="s">
        <v>12481</v>
      </c>
      <c r="Z331" s="87" t="s">
        <v>12482</v>
      </c>
    </row>
    <row r="332" spans="1:74" ht="30" x14ac:dyDescent="0.15">
      <c r="A332" s="304" t="s">
        <v>17361</v>
      </c>
      <c r="B332" s="318" t="s">
        <v>17362</v>
      </c>
      <c r="C332" s="111" t="s">
        <v>17363</v>
      </c>
      <c r="D332" s="89">
        <v>42872</v>
      </c>
      <c r="E332" s="89">
        <v>42893</v>
      </c>
      <c r="F332" s="89" t="s">
        <v>11854</v>
      </c>
      <c r="G332" s="87" t="s">
        <v>469</v>
      </c>
      <c r="H332" s="87" t="s">
        <v>1003</v>
      </c>
      <c r="I332" s="6" t="s">
        <v>13314</v>
      </c>
      <c r="K332" s="87" t="s">
        <v>817</v>
      </c>
      <c r="O332" s="87" t="s">
        <v>11655</v>
      </c>
      <c r="BC332" s="6" t="s">
        <v>17364</v>
      </c>
      <c r="BF332" s="6" t="s">
        <v>17451</v>
      </c>
      <c r="BG332" s="6"/>
      <c r="BH332" s="6"/>
      <c r="BV332" s="88" t="s">
        <v>17365</v>
      </c>
    </row>
    <row r="333" spans="1:74" ht="30" x14ac:dyDescent="0.15">
      <c r="A333" s="304" t="s">
        <v>17546</v>
      </c>
      <c r="B333" s="318" t="s">
        <v>16059</v>
      </c>
      <c r="C333" s="5" t="s">
        <v>17547</v>
      </c>
      <c r="D333" s="89">
        <v>42901</v>
      </c>
      <c r="E333" s="89">
        <v>42940</v>
      </c>
      <c r="G333" s="87" t="s">
        <v>469</v>
      </c>
      <c r="H333" s="87" t="s">
        <v>589</v>
      </c>
      <c r="I333" s="87" t="s">
        <v>452</v>
      </c>
      <c r="K333" s="87" t="s">
        <v>671</v>
      </c>
      <c r="O333" s="87" t="s">
        <v>16061</v>
      </c>
      <c r="AP333" s="6" t="s">
        <v>17548</v>
      </c>
    </row>
    <row r="334" spans="1:74" ht="30" x14ac:dyDescent="0.15">
      <c r="A334" s="304" t="s">
        <v>17664</v>
      </c>
      <c r="B334" s="318" t="s">
        <v>17665</v>
      </c>
      <c r="C334" s="5" t="s">
        <v>17666</v>
      </c>
      <c r="D334" s="89">
        <v>42942</v>
      </c>
      <c r="E334" s="89">
        <v>42943</v>
      </c>
      <c r="G334" s="87" t="s">
        <v>469</v>
      </c>
      <c r="H334" s="87" t="s">
        <v>589</v>
      </c>
      <c r="I334" s="87" t="s">
        <v>452</v>
      </c>
      <c r="K334" s="87" t="s">
        <v>9722</v>
      </c>
      <c r="O334" s="87" t="s">
        <v>17667</v>
      </c>
      <c r="BA334" s="6" t="s">
        <v>17668</v>
      </c>
    </row>
    <row r="335" spans="1:74" ht="30" x14ac:dyDescent="0.15">
      <c r="A335" s="304" t="s">
        <v>17730</v>
      </c>
      <c r="B335" s="318" t="s">
        <v>16059</v>
      </c>
      <c r="C335" s="5" t="s">
        <v>17731</v>
      </c>
      <c r="D335" s="89">
        <v>42955</v>
      </c>
      <c r="E335" s="89">
        <v>42955</v>
      </c>
      <c r="G335" s="87" t="s">
        <v>469</v>
      </c>
      <c r="H335" s="87" t="s">
        <v>589</v>
      </c>
      <c r="I335" s="87" t="s">
        <v>452</v>
      </c>
      <c r="K335" s="87" t="s">
        <v>671</v>
      </c>
      <c r="O335" s="87" t="s">
        <v>16061</v>
      </c>
      <c r="AP335" s="6" t="s">
        <v>17732</v>
      </c>
    </row>
    <row r="336" spans="1:74" ht="30" x14ac:dyDescent="0.15">
      <c r="A336" s="304" t="s">
        <v>17734</v>
      </c>
      <c r="B336" s="318" t="s">
        <v>16059</v>
      </c>
      <c r="C336" s="5" t="s">
        <v>17733</v>
      </c>
      <c r="D336" s="89">
        <v>42955</v>
      </c>
      <c r="E336" s="89">
        <v>42955</v>
      </c>
      <c r="G336" s="87" t="s">
        <v>469</v>
      </c>
      <c r="H336" s="87" t="s">
        <v>589</v>
      </c>
      <c r="I336" s="87" t="s">
        <v>452</v>
      </c>
      <c r="K336" s="87" t="s">
        <v>671</v>
      </c>
      <c r="O336" s="87" t="s">
        <v>16061</v>
      </c>
      <c r="AP336" s="6" t="s">
        <v>17735</v>
      </c>
    </row>
    <row r="337" spans="1:81" ht="30" x14ac:dyDescent="0.15">
      <c r="A337" s="304" t="s">
        <v>17737</v>
      </c>
      <c r="B337" s="318" t="s">
        <v>16059</v>
      </c>
      <c r="C337" s="5" t="s">
        <v>17736</v>
      </c>
      <c r="D337" s="89">
        <v>42955</v>
      </c>
      <c r="E337" s="89">
        <v>42955</v>
      </c>
      <c r="G337" s="87" t="s">
        <v>469</v>
      </c>
      <c r="H337" s="87" t="s">
        <v>589</v>
      </c>
      <c r="I337" s="87" t="s">
        <v>452</v>
      </c>
      <c r="K337" s="87" t="s">
        <v>671</v>
      </c>
      <c r="O337" s="87" t="s">
        <v>16061</v>
      </c>
      <c r="AP337" s="6" t="s">
        <v>17738</v>
      </c>
    </row>
    <row r="338" spans="1:81" ht="39" x14ac:dyDescent="0.15">
      <c r="A338" s="304" t="s">
        <v>17844</v>
      </c>
      <c r="B338" s="318" t="s">
        <v>17845</v>
      </c>
      <c r="C338" s="5" t="s">
        <v>17846</v>
      </c>
      <c r="D338" s="89">
        <v>43005</v>
      </c>
      <c r="E338" s="89">
        <v>43017</v>
      </c>
      <c r="G338" s="87" t="s">
        <v>469</v>
      </c>
      <c r="H338" s="6" t="s">
        <v>5464</v>
      </c>
      <c r="I338" s="87" t="s">
        <v>452</v>
      </c>
      <c r="K338" s="87" t="s">
        <v>1136</v>
      </c>
      <c r="O338" s="87" t="s">
        <v>17847</v>
      </c>
      <c r="BE338" s="6" t="s">
        <v>17848</v>
      </c>
    </row>
    <row r="339" spans="1:81" ht="45" x14ac:dyDescent="0.15">
      <c r="A339" s="304" t="s">
        <v>17860</v>
      </c>
      <c r="B339" s="318" t="s">
        <v>17861</v>
      </c>
      <c r="C339" s="5" t="s">
        <v>17864</v>
      </c>
      <c r="D339" s="89">
        <v>43006</v>
      </c>
      <c r="E339" s="89">
        <v>43020</v>
      </c>
      <c r="G339" s="87" t="s">
        <v>469</v>
      </c>
      <c r="H339" s="6" t="s">
        <v>5464</v>
      </c>
      <c r="I339" s="87" t="s">
        <v>452</v>
      </c>
      <c r="K339" s="87" t="s">
        <v>17865</v>
      </c>
      <c r="O339" s="87" t="s">
        <v>11655</v>
      </c>
      <c r="BC339" s="6" t="s">
        <v>17863</v>
      </c>
      <c r="BE339" s="6" t="s">
        <v>17862</v>
      </c>
    </row>
    <row r="340" spans="1:81" ht="45" x14ac:dyDescent="0.15">
      <c r="A340" s="304" t="s">
        <v>17866</v>
      </c>
      <c r="B340" s="318" t="s">
        <v>17867</v>
      </c>
      <c r="C340" s="5" t="s">
        <v>17868</v>
      </c>
      <c r="D340" s="89">
        <v>43006</v>
      </c>
      <c r="E340" s="89">
        <v>43020</v>
      </c>
      <c r="G340" s="87" t="s">
        <v>469</v>
      </c>
      <c r="H340" s="6" t="s">
        <v>5464</v>
      </c>
      <c r="I340" s="87" t="s">
        <v>452</v>
      </c>
      <c r="K340" s="87" t="s">
        <v>17865</v>
      </c>
      <c r="O340" s="87" t="s">
        <v>11655</v>
      </c>
      <c r="BC340" s="6" t="s">
        <v>17863</v>
      </c>
      <c r="BE340" s="6" t="s">
        <v>17862</v>
      </c>
    </row>
    <row r="341" spans="1:81" ht="45" x14ac:dyDescent="0.15">
      <c r="A341" s="304" t="s">
        <v>17870</v>
      </c>
      <c r="B341" s="318" t="s">
        <v>17871</v>
      </c>
      <c r="C341" s="5" t="s">
        <v>17872</v>
      </c>
      <c r="D341" s="89">
        <v>43006</v>
      </c>
      <c r="E341" s="89">
        <v>43026</v>
      </c>
      <c r="F341" s="89" t="s">
        <v>16322</v>
      </c>
      <c r="G341" s="87" t="s">
        <v>469</v>
      </c>
      <c r="H341" s="6" t="s">
        <v>5464</v>
      </c>
      <c r="I341" s="87" t="s">
        <v>452</v>
      </c>
      <c r="K341" s="87" t="s">
        <v>1136</v>
      </c>
      <c r="O341" s="87" t="s">
        <v>11655</v>
      </c>
      <c r="BC341" s="6" t="s">
        <v>17863</v>
      </c>
      <c r="BE341" s="6" t="s">
        <v>17912</v>
      </c>
    </row>
    <row r="342" spans="1:81" ht="45" x14ac:dyDescent="0.15">
      <c r="A342" s="304" t="s">
        <v>17913</v>
      </c>
      <c r="B342" s="318" t="s">
        <v>17914</v>
      </c>
      <c r="C342" s="5" t="s">
        <v>17915</v>
      </c>
      <c r="D342" s="89">
        <v>43026</v>
      </c>
      <c r="E342" s="89">
        <v>43041</v>
      </c>
      <c r="G342" s="87" t="s">
        <v>469</v>
      </c>
      <c r="H342" s="6" t="s">
        <v>5464</v>
      </c>
      <c r="I342" s="87" t="s">
        <v>452</v>
      </c>
      <c r="K342" s="87" t="s">
        <v>17916</v>
      </c>
      <c r="O342" s="87" t="s">
        <v>11655</v>
      </c>
      <c r="BC342" s="6" t="s">
        <v>17863</v>
      </c>
      <c r="BE342" s="6" t="s">
        <v>17862</v>
      </c>
    </row>
    <row r="343" spans="1:81" ht="30" x14ac:dyDescent="0.15">
      <c r="A343" s="304" t="s">
        <v>17927</v>
      </c>
      <c r="B343" s="318" t="s">
        <v>17928</v>
      </c>
      <c r="C343" s="111" t="s">
        <v>17929</v>
      </c>
      <c r="D343" s="89">
        <v>43032</v>
      </c>
      <c r="E343" s="89">
        <v>43041</v>
      </c>
      <c r="G343" s="87" t="s">
        <v>469</v>
      </c>
      <c r="H343" s="87" t="s">
        <v>1003</v>
      </c>
      <c r="I343" s="6" t="s">
        <v>13314</v>
      </c>
      <c r="K343" s="87" t="s">
        <v>17930</v>
      </c>
      <c r="O343" s="87" t="s">
        <v>11349</v>
      </c>
      <c r="BC343" s="6" t="s">
        <v>17931</v>
      </c>
      <c r="BF343" s="6" t="s">
        <v>17932</v>
      </c>
      <c r="BG343" s="6"/>
      <c r="BH343" s="6"/>
      <c r="BV343" s="88" t="s">
        <v>15602</v>
      </c>
    </row>
    <row r="344" spans="1:81" ht="30" x14ac:dyDescent="0.15">
      <c r="A344" s="304" t="s">
        <v>17938</v>
      </c>
      <c r="B344" s="318" t="s">
        <v>17939</v>
      </c>
      <c r="C344" s="111" t="s">
        <v>17940</v>
      </c>
      <c r="D344" s="89">
        <v>43034</v>
      </c>
      <c r="E344" s="89">
        <v>43041</v>
      </c>
      <c r="G344" s="87" t="s">
        <v>469</v>
      </c>
      <c r="H344" s="87" t="s">
        <v>1003</v>
      </c>
      <c r="I344" s="6" t="s">
        <v>17941</v>
      </c>
      <c r="K344" s="87" t="s">
        <v>671</v>
      </c>
      <c r="O344" s="87" t="s">
        <v>1005</v>
      </c>
      <c r="Y344" s="87" t="s">
        <v>1006</v>
      </c>
      <c r="AC344" s="87" t="s">
        <v>890</v>
      </c>
      <c r="AD344" s="87" t="s">
        <v>1007</v>
      </c>
    </row>
    <row r="345" spans="1:81" ht="30" x14ac:dyDescent="0.15">
      <c r="A345" s="304" t="s">
        <v>17954</v>
      </c>
      <c r="B345" s="318" t="s">
        <v>17955</v>
      </c>
      <c r="C345" s="111" t="s">
        <v>17956</v>
      </c>
      <c r="D345" s="89">
        <v>43040</v>
      </c>
      <c r="E345" s="89">
        <v>43161</v>
      </c>
      <c r="F345" s="89" t="s">
        <v>11670</v>
      </c>
      <c r="G345" s="87" t="s">
        <v>469</v>
      </c>
      <c r="H345" s="87" t="s">
        <v>1003</v>
      </c>
      <c r="I345" s="6" t="s">
        <v>13314</v>
      </c>
      <c r="K345" s="6" t="s">
        <v>1126</v>
      </c>
      <c r="L345" s="6"/>
      <c r="O345" s="87" t="s">
        <v>17957</v>
      </c>
      <c r="BC345" s="6" t="s">
        <v>18322</v>
      </c>
      <c r="BF345" s="6" t="s">
        <v>18323</v>
      </c>
      <c r="BG345" s="6"/>
      <c r="BH345" s="6"/>
      <c r="BI345" s="87" t="s">
        <v>17958</v>
      </c>
      <c r="BV345" s="111" t="s">
        <v>18324</v>
      </c>
    </row>
    <row r="346" spans="1:81" ht="30" x14ac:dyDescent="0.15">
      <c r="A346" s="304" t="s">
        <v>18012</v>
      </c>
      <c r="B346" s="318" t="s">
        <v>18013</v>
      </c>
      <c r="C346" s="111" t="s">
        <v>18014</v>
      </c>
      <c r="D346" s="89">
        <v>43067</v>
      </c>
      <c r="E346" s="89">
        <v>43067</v>
      </c>
      <c r="G346" s="87" t="s">
        <v>469</v>
      </c>
      <c r="H346" s="87" t="s">
        <v>1003</v>
      </c>
      <c r="I346" s="6" t="s">
        <v>1028</v>
      </c>
      <c r="K346" s="87" t="s">
        <v>8590</v>
      </c>
      <c r="O346" s="87" t="s">
        <v>1005</v>
      </c>
      <c r="Y346" s="87" t="s">
        <v>1006</v>
      </c>
      <c r="AC346" s="87" t="s">
        <v>890</v>
      </c>
      <c r="AD346" s="87" t="s">
        <v>1007</v>
      </c>
    </row>
    <row r="347" spans="1:81" ht="45" x14ac:dyDescent="0.15">
      <c r="A347" s="304" t="s">
        <v>18125</v>
      </c>
      <c r="B347" s="318" t="s">
        <v>18126</v>
      </c>
      <c r="C347" s="111" t="s">
        <v>18127</v>
      </c>
      <c r="D347" s="89">
        <v>43103</v>
      </c>
      <c r="E347" s="89">
        <v>43109</v>
      </c>
      <c r="G347" s="87" t="s">
        <v>469</v>
      </c>
      <c r="H347" s="87" t="s">
        <v>1003</v>
      </c>
      <c r="I347" s="6" t="s">
        <v>13314</v>
      </c>
      <c r="K347" s="6" t="s">
        <v>18128</v>
      </c>
      <c r="L347" s="6"/>
      <c r="O347" s="87" t="s">
        <v>11364</v>
      </c>
      <c r="BC347" s="6" t="s">
        <v>18129</v>
      </c>
      <c r="BF347" s="6" t="s">
        <v>18130</v>
      </c>
      <c r="BG347" s="6"/>
      <c r="BH347" s="6"/>
      <c r="BV347" s="111" t="s">
        <v>18131</v>
      </c>
    </row>
    <row r="348" spans="1:81" ht="30" x14ac:dyDescent="0.15">
      <c r="A348" s="304" t="s">
        <v>18176</v>
      </c>
      <c r="B348" s="318" t="s">
        <v>8418</v>
      </c>
      <c r="C348" s="5" t="s">
        <v>18178</v>
      </c>
      <c r="D348" s="234">
        <v>43111</v>
      </c>
      <c r="E348" s="234">
        <v>43118</v>
      </c>
      <c r="F348" s="234"/>
      <c r="G348" s="5" t="s">
        <v>469</v>
      </c>
      <c r="H348" s="5" t="s">
        <v>578</v>
      </c>
      <c r="I348" s="5" t="s">
        <v>496</v>
      </c>
      <c r="J348" s="5"/>
      <c r="K348" s="5" t="s">
        <v>15564</v>
      </c>
      <c r="L348" s="5"/>
      <c r="M348" s="5"/>
      <c r="N348" s="5" t="s">
        <v>9749</v>
      </c>
      <c r="O348" s="5" t="s">
        <v>919</v>
      </c>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t="s">
        <v>17077</v>
      </c>
      <c r="AW348" s="5"/>
      <c r="AX348" s="5"/>
      <c r="AY348" s="5"/>
      <c r="AZ348" s="5"/>
      <c r="BA348" s="5"/>
      <c r="BB348" s="5"/>
      <c r="BC348" s="5"/>
      <c r="BD348" s="5"/>
      <c r="BE348" s="5"/>
      <c r="BF348" s="5"/>
      <c r="BG348" s="5"/>
      <c r="BH348" s="5"/>
      <c r="BI348" s="5"/>
      <c r="BJ348" s="5" t="s">
        <v>18177</v>
      </c>
      <c r="BK348" s="5"/>
      <c r="BL348" s="5"/>
      <c r="BM348" s="5"/>
      <c r="BN348" s="5"/>
      <c r="BO348" s="5"/>
      <c r="BP348" s="5"/>
      <c r="BQ348" s="5"/>
      <c r="BR348" s="5"/>
      <c r="BS348" s="5"/>
      <c r="BT348" s="5"/>
      <c r="BU348" s="5"/>
      <c r="BV348" s="5"/>
      <c r="BW348" s="5"/>
      <c r="BX348" s="5"/>
      <c r="BY348" s="5"/>
      <c r="BZ348" s="5"/>
      <c r="CA348" s="5"/>
      <c r="CB348" s="5"/>
      <c r="CC348" s="5"/>
    </row>
    <row r="349" spans="1:81" ht="30" x14ac:dyDescent="0.15">
      <c r="A349" s="304" t="s">
        <v>18201</v>
      </c>
      <c r="B349" s="318" t="s">
        <v>14366</v>
      </c>
      <c r="C349" s="5" t="s">
        <v>18202</v>
      </c>
      <c r="D349" s="234">
        <v>42757</v>
      </c>
      <c r="E349" s="234">
        <v>43125</v>
      </c>
      <c r="F349" s="234"/>
      <c r="G349" s="5" t="s">
        <v>469</v>
      </c>
      <c r="H349" s="5" t="s">
        <v>589</v>
      </c>
      <c r="I349" s="5" t="s">
        <v>452</v>
      </c>
      <c r="J349" s="5"/>
      <c r="K349" s="5" t="s">
        <v>3144</v>
      </c>
      <c r="L349" s="5"/>
      <c r="M349" s="5"/>
      <c r="N349" s="5"/>
      <c r="O349" s="5" t="s">
        <v>14368</v>
      </c>
      <c r="P349" s="5"/>
      <c r="Q349" s="5"/>
      <c r="R349" s="5"/>
      <c r="S349" s="5"/>
      <c r="T349" s="5"/>
      <c r="U349" s="5"/>
      <c r="V349" s="5"/>
      <c r="W349" s="5"/>
      <c r="X349" s="5"/>
      <c r="Y349" s="5"/>
      <c r="Z349" s="5"/>
      <c r="AA349" s="5"/>
      <c r="AB349" s="5" t="s">
        <v>889</v>
      </c>
      <c r="AC349" s="5" t="s">
        <v>890</v>
      </c>
      <c r="AD349" s="5" t="s">
        <v>891</v>
      </c>
      <c r="AE349" s="5"/>
    </row>
    <row r="350" spans="1:81" ht="60" x14ac:dyDescent="0.15">
      <c r="A350" s="304" t="s">
        <v>18203</v>
      </c>
      <c r="B350" s="318" t="s">
        <v>18204</v>
      </c>
      <c r="C350" s="5" t="s">
        <v>18205</v>
      </c>
      <c r="D350" s="89">
        <v>43122</v>
      </c>
      <c r="E350" s="89">
        <v>43125</v>
      </c>
      <c r="G350" s="87" t="s">
        <v>469</v>
      </c>
      <c r="H350" s="6" t="s">
        <v>5464</v>
      </c>
      <c r="I350" s="87" t="s">
        <v>452</v>
      </c>
      <c r="K350" s="87" t="s">
        <v>1136</v>
      </c>
      <c r="O350" s="87" t="s">
        <v>884</v>
      </c>
      <c r="BC350" s="6"/>
      <c r="BE350" s="6" t="s">
        <v>18206</v>
      </c>
    </row>
    <row r="351" spans="1:81" ht="45" x14ac:dyDescent="0.15">
      <c r="A351" s="304" t="s">
        <v>18207</v>
      </c>
      <c r="B351" s="318" t="s">
        <v>18208</v>
      </c>
      <c r="C351" s="5" t="s">
        <v>18209</v>
      </c>
      <c r="D351" s="89">
        <v>43122</v>
      </c>
      <c r="E351" s="89">
        <v>43146</v>
      </c>
      <c r="G351" s="87" t="s">
        <v>469</v>
      </c>
      <c r="H351" s="6" t="s">
        <v>5464</v>
      </c>
      <c r="I351" s="87" t="s">
        <v>452</v>
      </c>
      <c r="K351" s="87" t="s">
        <v>18210</v>
      </c>
      <c r="O351" s="87" t="s">
        <v>11655</v>
      </c>
      <c r="BC351" s="6" t="s">
        <v>17863</v>
      </c>
      <c r="BE351" s="6" t="s">
        <v>17912</v>
      </c>
    </row>
    <row r="352" spans="1:81" ht="39" x14ac:dyDescent="0.15">
      <c r="A352" s="304" t="s">
        <v>18248</v>
      </c>
      <c r="B352" s="318" t="s">
        <v>18249</v>
      </c>
      <c r="C352" s="5" t="s">
        <v>18250</v>
      </c>
      <c r="D352" s="89">
        <v>42773</v>
      </c>
      <c r="E352" s="89">
        <v>43146</v>
      </c>
      <c r="G352" s="87" t="s">
        <v>469</v>
      </c>
      <c r="H352" s="6" t="s">
        <v>5464</v>
      </c>
      <c r="I352" s="87" t="s">
        <v>452</v>
      </c>
      <c r="K352" s="6" t="s">
        <v>18251</v>
      </c>
      <c r="L352" s="6"/>
      <c r="O352" s="87" t="s">
        <v>11655</v>
      </c>
      <c r="BC352" s="6" t="s">
        <v>18252</v>
      </c>
      <c r="BE352" s="6" t="s">
        <v>18253</v>
      </c>
    </row>
    <row r="353" spans="1:82" ht="45" x14ac:dyDescent="0.15">
      <c r="A353" s="304" t="s">
        <v>18256</v>
      </c>
      <c r="B353" s="318" t="s">
        <v>18257</v>
      </c>
      <c r="C353" s="111" t="s">
        <v>18258</v>
      </c>
      <c r="D353" s="89">
        <v>43140</v>
      </c>
      <c r="E353" s="89">
        <v>43194</v>
      </c>
      <c r="F353" s="89" t="s">
        <v>12259</v>
      </c>
      <c r="G353" s="87" t="s">
        <v>469</v>
      </c>
      <c r="H353" s="87" t="s">
        <v>1003</v>
      </c>
      <c r="I353" s="6" t="s">
        <v>13314</v>
      </c>
      <c r="K353" s="6" t="s">
        <v>18259</v>
      </c>
      <c r="L353" s="6"/>
      <c r="O353" s="87" t="s">
        <v>17957</v>
      </c>
      <c r="BC353" s="6" t="s">
        <v>18322</v>
      </c>
      <c r="BF353" s="6" t="s">
        <v>18323</v>
      </c>
      <c r="BG353" s="6"/>
      <c r="BH353" s="6"/>
      <c r="BI353" s="87" t="s">
        <v>17958</v>
      </c>
      <c r="BV353" s="111" t="s">
        <v>18324</v>
      </c>
    </row>
    <row r="354" spans="1:82" ht="39" x14ac:dyDescent="0.15">
      <c r="A354" s="304" t="s">
        <v>18267</v>
      </c>
      <c r="B354" s="318" t="s">
        <v>18268</v>
      </c>
      <c r="C354" s="111" t="s">
        <v>18269</v>
      </c>
      <c r="D354" s="89">
        <v>43145</v>
      </c>
      <c r="E354" s="89">
        <v>43146</v>
      </c>
      <c r="G354" s="87" t="s">
        <v>469</v>
      </c>
      <c r="H354" s="87" t="s">
        <v>589</v>
      </c>
      <c r="I354" s="6" t="s">
        <v>16619</v>
      </c>
      <c r="K354" s="87" t="s">
        <v>1136</v>
      </c>
      <c r="O354" s="87" t="s">
        <v>12856</v>
      </c>
      <c r="BC354" s="6" t="s">
        <v>18270</v>
      </c>
      <c r="BE354" s="6" t="s">
        <v>17912</v>
      </c>
    </row>
    <row r="355" spans="1:82" ht="39" x14ac:dyDescent="0.15">
      <c r="A355" s="304" t="s">
        <v>18271</v>
      </c>
      <c r="B355" s="318" t="s">
        <v>18272</v>
      </c>
      <c r="C355" s="5" t="s">
        <v>18273</v>
      </c>
      <c r="D355" s="89">
        <v>43145</v>
      </c>
      <c r="E355" s="89">
        <v>43146</v>
      </c>
      <c r="G355" s="87" t="s">
        <v>469</v>
      </c>
      <c r="H355" s="6" t="s">
        <v>9786</v>
      </c>
      <c r="I355" s="87" t="s">
        <v>452</v>
      </c>
      <c r="K355" s="87" t="s">
        <v>18210</v>
      </c>
      <c r="O355" s="87" t="s">
        <v>11655</v>
      </c>
      <c r="BC355" s="6" t="s">
        <v>17863</v>
      </c>
      <c r="BE355" s="6" t="s">
        <v>17912</v>
      </c>
    </row>
    <row r="356" spans="1:82" ht="39" x14ac:dyDescent="0.15">
      <c r="A356" s="304" t="s">
        <v>18306</v>
      </c>
      <c r="B356" s="318" t="s">
        <v>18307</v>
      </c>
      <c r="C356" s="5" t="s">
        <v>18308</v>
      </c>
      <c r="D356" s="89">
        <v>43160</v>
      </c>
      <c r="E356" s="89">
        <v>43175</v>
      </c>
      <c r="G356" s="87" t="s">
        <v>16280</v>
      </c>
      <c r="H356" s="6" t="s">
        <v>9786</v>
      </c>
      <c r="I356" s="6" t="s">
        <v>16619</v>
      </c>
      <c r="K356" s="87" t="s">
        <v>1136</v>
      </c>
      <c r="O356" s="87" t="s">
        <v>12856</v>
      </c>
      <c r="BC356" s="6" t="s">
        <v>16275</v>
      </c>
      <c r="BE356" s="6" t="s">
        <v>16276</v>
      </c>
    </row>
    <row r="357" spans="1:82" ht="30" x14ac:dyDescent="0.15">
      <c r="A357" s="304" t="s">
        <v>18303</v>
      </c>
      <c r="B357" s="318" t="s">
        <v>18309</v>
      </c>
      <c r="C357" s="5" t="s">
        <v>18310</v>
      </c>
      <c r="D357" s="89">
        <v>43160</v>
      </c>
      <c r="E357" s="89">
        <v>43363</v>
      </c>
      <c r="F357" s="89" t="s">
        <v>16322</v>
      </c>
      <c r="G357" s="87" t="s">
        <v>469</v>
      </c>
      <c r="H357" s="6" t="s">
        <v>15289</v>
      </c>
      <c r="I357" s="87" t="s">
        <v>932</v>
      </c>
      <c r="K357" s="6" t="s">
        <v>16814</v>
      </c>
      <c r="L357" s="6"/>
      <c r="O357" s="87" t="s">
        <v>12738</v>
      </c>
      <c r="Z357" s="6" t="s">
        <v>14526</v>
      </c>
      <c r="BC357" s="87" t="s">
        <v>16810</v>
      </c>
      <c r="BI357" s="6" t="s">
        <v>15290</v>
      </c>
    </row>
    <row r="358" spans="1:82" ht="30" x14ac:dyDescent="0.15">
      <c r="A358" s="304" t="s">
        <v>18396</v>
      </c>
      <c r="B358" s="318" t="s">
        <v>18397</v>
      </c>
      <c r="C358" s="5" t="s">
        <v>18398</v>
      </c>
      <c r="D358" s="89">
        <v>43188</v>
      </c>
      <c r="E358" s="89">
        <v>43195</v>
      </c>
      <c r="G358" s="87" t="s">
        <v>469</v>
      </c>
      <c r="H358" s="6" t="s">
        <v>578</v>
      </c>
      <c r="I358" s="6" t="s">
        <v>496</v>
      </c>
      <c r="K358" s="6" t="s">
        <v>469</v>
      </c>
      <c r="L358" s="6"/>
      <c r="O358" s="87" t="s">
        <v>865</v>
      </c>
      <c r="BC358" s="6"/>
      <c r="BF358" s="6"/>
      <c r="BG358" s="6"/>
      <c r="BH358" s="6"/>
      <c r="BJ358" s="87" t="s">
        <v>18399</v>
      </c>
      <c r="BV358" s="111"/>
    </row>
    <row r="359" spans="1:82" ht="30" x14ac:dyDescent="0.15">
      <c r="A359" s="304" t="s">
        <v>18403</v>
      </c>
      <c r="B359" s="318" t="s">
        <v>8418</v>
      </c>
      <c r="C359" s="5" t="s">
        <v>18405</v>
      </c>
      <c r="D359" s="234">
        <v>43192</v>
      </c>
      <c r="E359" s="234">
        <v>43613</v>
      </c>
      <c r="F359" s="234" t="s">
        <v>16322</v>
      </c>
      <c r="G359" s="5" t="s">
        <v>469</v>
      </c>
      <c r="H359" s="5" t="s">
        <v>578</v>
      </c>
      <c r="I359" s="5" t="s">
        <v>496</v>
      </c>
      <c r="J359" s="5"/>
      <c r="K359" s="5" t="s">
        <v>15564</v>
      </c>
      <c r="L359" s="5"/>
      <c r="M359" s="5"/>
      <c r="N359" s="5" t="s">
        <v>9749</v>
      </c>
      <c r="O359" s="5" t="s">
        <v>919</v>
      </c>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t="s">
        <v>18404</v>
      </c>
      <c r="AW359" s="5"/>
      <c r="AX359" s="5"/>
      <c r="AY359" s="5"/>
      <c r="AZ359" s="5"/>
      <c r="BA359" s="5"/>
      <c r="BB359" s="5"/>
      <c r="BC359" s="5"/>
      <c r="BD359" s="5"/>
      <c r="BE359" s="5"/>
      <c r="BF359" s="5"/>
      <c r="BG359" s="5"/>
      <c r="BH359" s="5"/>
      <c r="BI359" s="5"/>
      <c r="BJ359" s="5" t="s">
        <v>20318</v>
      </c>
      <c r="BK359" s="5"/>
      <c r="BL359" s="5"/>
      <c r="BM359" s="5"/>
      <c r="BN359" s="5"/>
      <c r="BO359" s="5"/>
      <c r="BP359" s="5"/>
      <c r="BQ359" s="5"/>
      <c r="BR359" s="5"/>
      <c r="BS359" s="5"/>
      <c r="BT359" s="5"/>
      <c r="BU359" s="5"/>
      <c r="BV359" s="5"/>
      <c r="BW359" s="5"/>
      <c r="BX359" s="5"/>
      <c r="BY359" s="5"/>
      <c r="BZ359" s="5"/>
      <c r="CA359" s="5"/>
      <c r="CB359" s="5"/>
      <c r="CC359" s="5"/>
    </row>
    <row r="360" spans="1:82" ht="30" x14ac:dyDescent="0.15">
      <c r="A360" s="304" t="s">
        <v>18425</v>
      </c>
      <c r="B360" s="318" t="s">
        <v>18426</v>
      </c>
      <c r="C360" s="5" t="s">
        <v>18427</v>
      </c>
      <c r="D360" s="234">
        <v>43193</v>
      </c>
      <c r="E360" s="234">
        <v>43195</v>
      </c>
      <c r="F360" s="234"/>
      <c r="G360" s="5" t="s">
        <v>469</v>
      </c>
      <c r="H360" s="5" t="s">
        <v>578</v>
      </c>
      <c r="I360" s="5" t="s">
        <v>987</v>
      </c>
      <c r="J360" s="5"/>
      <c r="K360" s="5" t="s">
        <v>18428</v>
      </c>
      <c r="L360" s="5"/>
      <c r="M360" s="5"/>
      <c r="BW360" s="88" t="s">
        <v>18429</v>
      </c>
    </row>
    <row r="361" spans="1:82" ht="30" x14ac:dyDescent="0.15">
      <c r="A361" s="304" t="s">
        <v>18496</v>
      </c>
      <c r="B361" s="318" t="s">
        <v>18497</v>
      </c>
      <c r="C361" s="5" t="s">
        <v>18498</v>
      </c>
      <c r="D361" s="89">
        <v>43213</v>
      </c>
      <c r="E361" s="89">
        <v>43213</v>
      </c>
      <c r="G361" s="87" t="s">
        <v>469</v>
      </c>
      <c r="H361" s="87" t="s">
        <v>589</v>
      </c>
      <c r="I361" s="87" t="s">
        <v>452</v>
      </c>
      <c r="K361" s="87" t="s">
        <v>9722</v>
      </c>
      <c r="O361" s="87" t="s">
        <v>18499</v>
      </c>
      <c r="BE361" s="6" t="s">
        <v>18500</v>
      </c>
    </row>
    <row r="362" spans="1:82" ht="45" x14ac:dyDescent="0.15">
      <c r="A362" s="304" t="s">
        <v>18501</v>
      </c>
      <c r="B362" s="318" t="s">
        <v>18502</v>
      </c>
      <c r="C362" s="5" t="s">
        <v>18503</v>
      </c>
      <c r="D362" s="89">
        <v>43213</v>
      </c>
      <c r="E362" s="89">
        <v>43213</v>
      </c>
      <c r="G362" s="87" t="s">
        <v>469</v>
      </c>
      <c r="H362" s="87" t="s">
        <v>589</v>
      </c>
      <c r="I362" s="87" t="s">
        <v>452</v>
      </c>
      <c r="K362" s="87" t="s">
        <v>9722</v>
      </c>
      <c r="O362" s="87" t="s">
        <v>18499</v>
      </c>
      <c r="BE362" s="6" t="s">
        <v>18500</v>
      </c>
    </row>
    <row r="363" spans="1:82" ht="30" x14ac:dyDescent="0.15">
      <c r="A363" s="304" t="s">
        <v>18618</v>
      </c>
      <c r="B363" s="318" t="s">
        <v>16455</v>
      </c>
      <c r="C363" s="5" t="s">
        <v>18619</v>
      </c>
      <c r="D363" s="89">
        <v>43238</v>
      </c>
      <c r="E363" s="89">
        <v>43244</v>
      </c>
      <c r="F363" s="89" t="s">
        <v>18620</v>
      </c>
    </row>
    <row r="364" spans="1:82" ht="39" x14ac:dyDescent="0.15">
      <c r="A364" s="304" t="s">
        <v>18636</v>
      </c>
      <c r="B364" s="318" t="s">
        <v>18637</v>
      </c>
      <c r="C364" s="5" t="s">
        <v>18638</v>
      </c>
      <c r="D364" s="89">
        <v>43249</v>
      </c>
      <c r="E364" s="89">
        <v>43259</v>
      </c>
      <c r="G364" s="87" t="s">
        <v>16280</v>
      </c>
      <c r="H364" s="6" t="s">
        <v>9786</v>
      </c>
      <c r="I364" s="6" t="s">
        <v>16619</v>
      </c>
      <c r="K364" s="87" t="s">
        <v>1136</v>
      </c>
      <c r="O364" s="87" t="s">
        <v>12856</v>
      </c>
      <c r="BC364" s="6" t="s">
        <v>16275</v>
      </c>
      <c r="BE364" s="6" t="s">
        <v>16276</v>
      </c>
    </row>
    <row r="365" spans="1:82" ht="30" x14ac:dyDescent="0.15">
      <c r="A365" s="304" t="s">
        <v>18657</v>
      </c>
      <c r="B365" s="318" t="s">
        <v>18658</v>
      </c>
      <c r="C365" s="111" t="s">
        <v>18659</v>
      </c>
      <c r="D365" s="89">
        <v>43255</v>
      </c>
      <c r="E365" s="89">
        <v>43259</v>
      </c>
      <c r="F365" s="89" t="s">
        <v>14628</v>
      </c>
      <c r="G365" s="87" t="s">
        <v>469</v>
      </c>
      <c r="H365" s="87" t="s">
        <v>589</v>
      </c>
      <c r="I365" s="87" t="s">
        <v>2735</v>
      </c>
      <c r="K365" s="87" t="s">
        <v>9722</v>
      </c>
      <c r="O365" s="87" t="s">
        <v>9787</v>
      </c>
      <c r="Z365" s="6" t="s">
        <v>15898</v>
      </c>
      <c r="AA365" s="6"/>
      <c r="BA365" s="6" t="s">
        <v>18660</v>
      </c>
      <c r="BC365" s="87" t="s">
        <v>13566</v>
      </c>
    </row>
    <row r="366" spans="1:82" ht="30" x14ac:dyDescent="0.15">
      <c r="A366" s="304" t="s">
        <v>18661</v>
      </c>
      <c r="B366" s="318" t="s">
        <v>18662</v>
      </c>
      <c r="C366" s="111" t="s">
        <v>18663</v>
      </c>
      <c r="D366" s="89">
        <v>43256</v>
      </c>
      <c r="E366" s="89">
        <v>43259</v>
      </c>
      <c r="G366" s="87" t="s">
        <v>469</v>
      </c>
      <c r="H366" s="87" t="s">
        <v>589</v>
      </c>
      <c r="I366" s="87" t="s">
        <v>452</v>
      </c>
      <c r="K366" s="87" t="s">
        <v>18664</v>
      </c>
      <c r="O366" s="87" t="s">
        <v>18665</v>
      </c>
      <c r="BW366" s="88" t="s">
        <v>18666</v>
      </c>
      <c r="CD366" s="88" t="s">
        <v>18668</v>
      </c>
    </row>
    <row r="367" spans="1:82" ht="30" x14ac:dyDescent="0.15">
      <c r="A367" s="304" t="s">
        <v>18669</v>
      </c>
      <c r="B367" s="318" t="s">
        <v>17027</v>
      </c>
      <c r="C367" s="111" t="s">
        <v>18670</v>
      </c>
      <c r="D367" s="89">
        <v>43256</v>
      </c>
      <c r="E367" s="89">
        <v>43259</v>
      </c>
      <c r="G367" s="87" t="s">
        <v>469</v>
      </c>
      <c r="H367" s="87" t="s">
        <v>589</v>
      </c>
      <c r="I367" s="6" t="s">
        <v>452</v>
      </c>
      <c r="K367" s="87" t="s">
        <v>9722</v>
      </c>
      <c r="O367" s="87" t="s">
        <v>16410</v>
      </c>
    </row>
    <row r="368" spans="1:82" ht="30" x14ac:dyDescent="0.15">
      <c r="A368" s="304" t="s">
        <v>18671</v>
      </c>
      <c r="B368" s="318" t="s">
        <v>17030</v>
      </c>
      <c r="C368" s="111" t="s">
        <v>18672</v>
      </c>
      <c r="D368" s="89">
        <v>43256</v>
      </c>
      <c r="E368" s="89">
        <v>43259</v>
      </c>
      <c r="G368" s="87" t="s">
        <v>469</v>
      </c>
      <c r="H368" s="87" t="s">
        <v>589</v>
      </c>
      <c r="I368" s="6" t="s">
        <v>452</v>
      </c>
      <c r="K368" s="87" t="s">
        <v>9722</v>
      </c>
      <c r="O368" s="87" t="s">
        <v>16410</v>
      </c>
    </row>
    <row r="369" spans="1:74" ht="30" x14ac:dyDescent="0.15">
      <c r="A369" s="304" t="s">
        <v>18673</v>
      </c>
      <c r="B369" s="318" t="s">
        <v>17023</v>
      </c>
      <c r="C369" s="111" t="s">
        <v>18677</v>
      </c>
      <c r="D369" s="89">
        <v>43256</v>
      </c>
      <c r="E369" s="89">
        <v>43259</v>
      </c>
      <c r="G369" s="87" t="s">
        <v>469</v>
      </c>
      <c r="H369" s="87" t="s">
        <v>589</v>
      </c>
      <c r="I369" s="6" t="s">
        <v>17025</v>
      </c>
      <c r="K369" s="87" t="s">
        <v>9722</v>
      </c>
      <c r="O369" s="87" t="s">
        <v>16410</v>
      </c>
    </row>
    <row r="370" spans="1:74" ht="60" x14ac:dyDescent="0.15">
      <c r="A370" s="304" t="s">
        <v>18690</v>
      </c>
      <c r="B370" s="318" t="s">
        <v>18691</v>
      </c>
      <c r="C370" s="111" t="s">
        <v>18692</v>
      </c>
      <c r="D370" s="89">
        <v>43264</v>
      </c>
      <c r="E370" s="89">
        <v>43343</v>
      </c>
      <c r="F370" s="89" t="s">
        <v>16322</v>
      </c>
      <c r="G370" s="87" t="s">
        <v>469</v>
      </c>
      <c r="H370" s="87" t="s">
        <v>589</v>
      </c>
      <c r="I370" s="87" t="s">
        <v>452</v>
      </c>
      <c r="K370" s="87" t="s">
        <v>671</v>
      </c>
      <c r="O370" s="87" t="s">
        <v>17556</v>
      </c>
      <c r="AP370" s="6" t="s">
        <v>18994</v>
      </c>
    </row>
    <row r="371" spans="1:74" ht="45" x14ac:dyDescent="0.15">
      <c r="A371" s="304" t="s">
        <v>18693</v>
      </c>
      <c r="B371" s="318" t="s">
        <v>18694</v>
      </c>
      <c r="C371" s="111" t="s">
        <v>18695</v>
      </c>
      <c r="D371" s="89">
        <v>43264</v>
      </c>
      <c r="E371" s="89">
        <v>43265</v>
      </c>
      <c r="G371" s="87" t="s">
        <v>469</v>
      </c>
      <c r="H371" s="6" t="s">
        <v>495</v>
      </c>
      <c r="I371" s="87" t="s">
        <v>452</v>
      </c>
      <c r="K371" s="87" t="s">
        <v>5430</v>
      </c>
      <c r="O371" s="87" t="s">
        <v>12635</v>
      </c>
    </row>
    <row r="372" spans="1:74" ht="39" x14ac:dyDescent="0.15">
      <c r="A372" s="304" t="s">
        <v>18697</v>
      </c>
      <c r="B372" s="318" t="s">
        <v>14366</v>
      </c>
      <c r="C372" s="5" t="s">
        <v>18696</v>
      </c>
      <c r="D372" s="234">
        <v>43265</v>
      </c>
      <c r="E372" s="89">
        <v>43279</v>
      </c>
      <c r="F372" s="234"/>
      <c r="G372" s="5" t="s">
        <v>469</v>
      </c>
      <c r="H372" s="5" t="s">
        <v>589</v>
      </c>
      <c r="I372" s="5" t="s">
        <v>452</v>
      </c>
      <c r="J372" s="5"/>
      <c r="K372" s="5" t="s">
        <v>3144</v>
      </c>
      <c r="L372" s="5"/>
      <c r="M372" s="5"/>
      <c r="N372" s="5"/>
      <c r="O372" s="5" t="s">
        <v>11364</v>
      </c>
      <c r="P372" s="5"/>
      <c r="Q372" s="5"/>
      <c r="R372" s="5"/>
      <c r="S372" s="5"/>
      <c r="T372" s="5"/>
      <c r="U372" s="5"/>
      <c r="V372" s="5"/>
      <c r="W372" s="5"/>
      <c r="X372" s="5"/>
      <c r="Y372" s="5"/>
      <c r="Z372" s="5"/>
      <c r="AA372" s="5"/>
      <c r="AB372" s="5"/>
      <c r="AC372" s="5"/>
      <c r="AD372" s="5"/>
      <c r="AE372" s="5"/>
      <c r="BC372" s="87" t="s">
        <v>18698</v>
      </c>
      <c r="BE372" s="6" t="s">
        <v>18699</v>
      </c>
    </row>
    <row r="373" spans="1:74" ht="39" x14ac:dyDescent="0.15">
      <c r="A373" s="304" t="s">
        <v>18731</v>
      </c>
      <c r="B373" s="318" t="s">
        <v>18637</v>
      </c>
      <c r="C373" s="5" t="s">
        <v>18732</v>
      </c>
      <c r="D373" s="89">
        <v>43271</v>
      </c>
      <c r="E373" s="89">
        <v>43279</v>
      </c>
      <c r="G373" s="87" t="s">
        <v>16280</v>
      </c>
      <c r="H373" s="6" t="s">
        <v>9786</v>
      </c>
      <c r="I373" s="6" t="s">
        <v>16619</v>
      </c>
      <c r="K373" s="87" t="s">
        <v>1136</v>
      </c>
      <c r="O373" s="87" t="s">
        <v>12856</v>
      </c>
      <c r="BC373" s="6" t="s">
        <v>16275</v>
      </c>
      <c r="BE373" s="6" t="s">
        <v>16276</v>
      </c>
    </row>
    <row r="374" spans="1:74" ht="30" x14ac:dyDescent="0.15">
      <c r="A374" s="304" t="s">
        <v>18854</v>
      </c>
      <c r="B374" s="318" t="s">
        <v>18855</v>
      </c>
      <c r="C374" s="5" t="s">
        <v>18856</v>
      </c>
      <c r="D374" s="89">
        <v>43325</v>
      </c>
      <c r="E374" s="89">
        <v>43326</v>
      </c>
      <c r="G374" s="87" t="s">
        <v>469</v>
      </c>
      <c r="H374" s="87" t="s">
        <v>589</v>
      </c>
      <c r="I374" s="6" t="s">
        <v>1173</v>
      </c>
      <c r="K374" s="87" t="s">
        <v>16267</v>
      </c>
      <c r="O374" s="87" t="s">
        <v>11349</v>
      </c>
      <c r="BC374" s="6" t="s">
        <v>18857</v>
      </c>
      <c r="BE374" s="6" t="s">
        <v>18858</v>
      </c>
    </row>
    <row r="375" spans="1:74" ht="30" x14ac:dyDescent="0.15">
      <c r="A375" s="304" t="s">
        <v>18957</v>
      </c>
      <c r="B375" s="318" t="s">
        <v>18958</v>
      </c>
      <c r="C375" s="5" t="s">
        <v>18959</v>
      </c>
      <c r="D375" s="89">
        <v>408581</v>
      </c>
      <c r="E375" s="89">
        <v>43342</v>
      </c>
      <c r="G375" s="87" t="s">
        <v>469</v>
      </c>
      <c r="H375" s="6" t="s">
        <v>816</v>
      </c>
      <c r="I375" s="6" t="s">
        <v>9573</v>
      </c>
      <c r="K375" s="87" t="s">
        <v>18960</v>
      </c>
      <c r="O375" s="87" t="s">
        <v>1023</v>
      </c>
      <c r="AT375" s="87" t="s">
        <v>18961</v>
      </c>
    </row>
    <row r="376" spans="1:74" ht="30" x14ac:dyDescent="0.15">
      <c r="A376" s="304" t="s">
        <v>18962</v>
      </c>
      <c r="B376" s="318" t="s">
        <v>18963</v>
      </c>
      <c r="C376" s="5" t="s">
        <v>18964</v>
      </c>
      <c r="D376" s="89">
        <v>408581</v>
      </c>
      <c r="E376" s="89">
        <v>43342</v>
      </c>
      <c r="G376" s="87" t="s">
        <v>469</v>
      </c>
      <c r="H376" s="6" t="s">
        <v>578</v>
      </c>
      <c r="I376" s="6" t="s">
        <v>573</v>
      </c>
      <c r="K376" s="6" t="s">
        <v>18965</v>
      </c>
      <c r="L376" s="6"/>
      <c r="O376" s="87" t="s">
        <v>1023</v>
      </c>
      <c r="AT376" s="87" t="s">
        <v>18961</v>
      </c>
    </row>
    <row r="377" spans="1:74" ht="30" x14ac:dyDescent="0.15">
      <c r="A377" s="304" t="s">
        <v>18966</v>
      </c>
      <c r="B377" s="318" t="s">
        <v>18967</v>
      </c>
      <c r="C377" s="5" t="s">
        <v>18968</v>
      </c>
      <c r="D377" s="89">
        <v>43339</v>
      </c>
      <c r="E377" s="89">
        <v>43342</v>
      </c>
      <c r="G377" s="87" t="s">
        <v>469</v>
      </c>
      <c r="H377" s="87" t="s">
        <v>10378</v>
      </c>
      <c r="I377" s="6" t="s">
        <v>18969</v>
      </c>
      <c r="K377" s="87" t="s">
        <v>1029</v>
      </c>
      <c r="O377" s="87" t="s">
        <v>11655</v>
      </c>
      <c r="BC377" s="6" t="s">
        <v>16173</v>
      </c>
      <c r="BF377" s="87" t="s">
        <v>18970</v>
      </c>
      <c r="BV377" s="88" t="s">
        <v>18971</v>
      </c>
    </row>
    <row r="378" spans="1:74" ht="30" x14ac:dyDescent="0.15">
      <c r="A378" s="304" t="s">
        <v>18972</v>
      </c>
      <c r="B378" s="318" t="s">
        <v>18497</v>
      </c>
      <c r="C378" s="5" t="s">
        <v>18973</v>
      </c>
      <c r="D378" s="89">
        <v>43342</v>
      </c>
      <c r="E378" s="89">
        <v>43349</v>
      </c>
      <c r="G378" s="87" t="s">
        <v>469</v>
      </c>
      <c r="H378" s="87" t="s">
        <v>589</v>
      </c>
      <c r="I378" s="87" t="s">
        <v>452</v>
      </c>
      <c r="K378" s="87" t="s">
        <v>9722</v>
      </c>
      <c r="O378" s="87" t="s">
        <v>18499</v>
      </c>
      <c r="BE378" s="6" t="s">
        <v>18500</v>
      </c>
    </row>
    <row r="379" spans="1:74" ht="30" x14ac:dyDescent="0.15">
      <c r="A379" s="304" t="s">
        <v>18981</v>
      </c>
      <c r="B379" s="318" t="s">
        <v>18982</v>
      </c>
      <c r="C379" s="111" t="s">
        <v>18983</v>
      </c>
      <c r="D379" s="89">
        <v>43342</v>
      </c>
      <c r="E379" s="89">
        <v>43349</v>
      </c>
      <c r="G379" s="87" t="s">
        <v>469</v>
      </c>
      <c r="H379" s="6" t="s">
        <v>18984</v>
      </c>
      <c r="I379" s="6" t="s">
        <v>18985</v>
      </c>
      <c r="K379" s="87" t="s">
        <v>1136</v>
      </c>
      <c r="O379" s="87" t="s">
        <v>18986</v>
      </c>
      <c r="BE379" s="6" t="s">
        <v>18987</v>
      </c>
    </row>
    <row r="380" spans="1:74" ht="30" x14ac:dyDescent="0.15">
      <c r="A380" s="304" t="s">
        <v>19030</v>
      </c>
      <c r="B380" s="318" t="s">
        <v>19031</v>
      </c>
      <c r="C380" s="111" t="s">
        <v>19032</v>
      </c>
      <c r="D380" s="89">
        <v>43348</v>
      </c>
      <c r="E380" s="89">
        <v>43349</v>
      </c>
      <c r="G380" s="87" t="s">
        <v>469</v>
      </c>
      <c r="H380" s="87" t="s">
        <v>1003</v>
      </c>
      <c r="I380" s="6" t="s">
        <v>13314</v>
      </c>
      <c r="K380" s="87" t="s">
        <v>817</v>
      </c>
      <c r="O380" s="87" t="s">
        <v>11349</v>
      </c>
      <c r="BC380" s="6" t="s">
        <v>16173</v>
      </c>
      <c r="BF380" s="87" t="s">
        <v>19034</v>
      </c>
      <c r="BV380" s="88" t="s">
        <v>19033</v>
      </c>
    </row>
    <row r="381" spans="1:74" ht="30" x14ac:dyDescent="0.15">
      <c r="A381" s="304" t="s">
        <v>19035</v>
      </c>
      <c r="B381" s="318" t="s">
        <v>19036</v>
      </c>
      <c r="C381" s="111" t="s">
        <v>19037</v>
      </c>
      <c r="D381" s="89">
        <v>43348</v>
      </c>
      <c r="E381" s="89">
        <v>43363</v>
      </c>
      <c r="F381" s="89" t="s">
        <v>16322</v>
      </c>
      <c r="G381" s="87" t="s">
        <v>469</v>
      </c>
      <c r="H381" s="6" t="s">
        <v>12736</v>
      </c>
      <c r="I381" s="87" t="s">
        <v>932</v>
      </c>
      <c r="K381" s="87" t="s">
        <v>17930</v>
      </c>
      <c r="O381" s="87" t="s">
        <v>12738</v>
      </c>
      <c r="Z381" s="6" t="s">
        <v>19038</v>
      </c>
      <c r="BC381" s="6" t="s">
        <v>16810</v>
      </c>
      <c r="BI381" s="6" t="s">
        <v>15290</v>
      </c>
    </row>
    <row r="382" spans="1:74" ht="30" x14ac:dyDescent="0.15">
      <c r="A382" s="304" t="s">
        <v>19051</v>
      </c>
      <c r="B382" s="318" t="s">
        <v>19052</v>
      </c>
      <c r="C382" s="111" t="s">
        <v>19053</v>
      </c>
      <c r="D382" s="89">
        <v>43353</v>
      </c>
      <c r="E382" s="89">
        <v>43357</v>
      </c>
      <c r="G382" s="87" t="s">
        <v>469</v>
      </c>
      <c r="H382" s="87" t="s">
        <v>1003</v>
      </c>
      <c r="I382" s="6" t="s">
        <v>13314</v>
      </c>
      <c r="K382" s="87" t="s">
        <v>17930</v>
      </c>
      <c r="O382" s="87" t="s">
        <v>11349</v>
      </c>
      <c r="BC382" s="6" t="s">
        <v>16183</v>
      </c>
      <c r="BF382" s="87" t="s">
        <v>19023</v>
      </c>
      <c r="BV382" s="88" t="s">
        <v>19054</v>
      </c>
    </row>
    <row r="383" spans="1:74" ht="30" x14ac:dyDescent="0.15">
      <c r="A383" s="304" t="s">
        <v>19055</v>
      </c>
      <c r="B383" s="318" t="s">
        <v>19056</v>
      </c>
      <c r="C383" s="111" t="s">
        <v>19057</v>
      </c>
      <c r="D383" s="89">
        <v>43353</v>
      </c>
      <c r="E383" s="89">
        <v>43357</v>
      </c>
      <c r="G383" s="87" t="s">
        <v>469</v>
      </c>
      <c r="H383" s="87" t="s">
        <v>1003</v>
      </c>
      <c r="I383" s="6" t="s">
        <v>13314</v>
      </c>
      <c r="K383" s="87" t="s">
        <v>1136</v>
      </c>
      <c r="O383" s="87" t="s">
        <v>11349</v>
      </c>
      <c r="BC383" s="6" t="s">
        <v>16183</v>
      </c>
      <c r="BF383" s="87" t="s">
        <v>19023</v>
      </c>
      <c r="BV383" s="88" t="s">
        <v>19054</v>
      </c>
    </row>
    <row r="384" spans="1:74" ht="30" x14ac:dyDescent="0.15">
      <c r="A384" s="304" t="s">
        <v>19058</v>
      </c>
      <c r="B384" s="318" t="s">
        <v>19059</v>
      </c>
      <c r="C384" s="111" t="s">
        <v>19060</v>
      </c>
      <c r="D384" s="89">
        <v>43353</v>
      </c>
      <c r="E384" s="89">
        <v>43357</v>
      </c>
      <c r="G384" s="87" t="s">
        <v>469</v>
      </c>
      <c r="H384" s="87" t="s">
        <v>1003</v>
      </c>
      <c r="I384" s="6" t="s">
        <v>13314</v>
      </c>
      <c r="K384" s="87" t="s">
        <v>19061</v>
      </c>
      <c r="O384" s="87" t="s">
        <v>11349</v>
      </c>
      <c r="BC384" s="6" t="s">
        <v>16183</v>
      </c>
      <c r="BF384" s="87" t="s">
        <v>19023</v>
      </c>
    </row>
    <row r="385" spans="1:83" ht="30" x14ac:dyDescent="0.15">
      <c r="A385" s="304" t="s">
        <v>19062</v>
      </c>
      <c r="B385" s="318" t="s">
        <v>19063</v>
      </c>
      <c r="C385" s="111" t="s">
        <v>19064</v>
      </c>
      <c r="D385" s="89">
        <v>43353</v>
      </c>
      <c r="E385" s="89">
        <v>43357</v>
      </c>
      <c r="G385" s="87" t="s">
        <v>469</v>
      </c>
      <c r="H385" s="87" t="s">
        <v>1003</v>
      </c>
      <c r="I385" s="6" t="s">
        <v>13314</v>
      </c>
      <c r="K385" s="87" t="s">
        <v>17930</v>
      </c>
      <c r="O385" s="87" t="s">
        <v>11349</v>
      </c>
      <c r="BC385" s="6" t="s">
        <v>16183</v>
      </c>
      <c r="BF385" s="87" t="s">
        <v>19023</v>
      </c>
      <c r="BV385" s="88" t="s">
        <v>19054</v>
      </c>
    </row>
    <row r="386" spans="1:83" ht="30" x14ac:dyDescent="0.15">
      <c r="A386" s="304" t="s">
        <v>19065</v>
      </c>
      <c r="B386" s="318" t="s">
        <v>19066</v>
      </c>
      <c r="C386" s="111" t="s">
        <v>19067</v>
      </c>
      <c r="D386" s="89">
        <v>43353</v>
      </c>
      <c r="E386" s="89">
        <v>43363</v>
      </c>
      <c r="F386" s="89" t="s">
        <v>16322</v>
      </c>
      <c r="G386" s="87" t="s">
        <v>469</v>
      </c>
      <c r="H386" s="6" t="s">
        <v>12736</v>
      </c>
      <c r="I386" s="87" t="s">
        <v>932</v>
      </c>
      <c r="K386" s="87" t="s">
        <v>19061</v>
      </c>
      <c r="O386" s="87" t="s">
        <v>12738</v>
      </c>
      <c r="Z386" s="6" t="s">
        <v>19038</v>
      </c>
      <c r="BC386" s="6" t="s">
        <v>16810</v>
      </c>
      <c r="BI386" s="6" t="s">
        <v>15290</v>
      </c>
    </row>
    <row r="387" spans="1:83" ht="30" x14ac:dyDescent="0.15">
      <c r="A387" s="304" t="s">
        <v>19068</v>
      </c>
      <c r="B387" s="318" t="s">
        <v>19069</v>
      </c>
      <c r="C387" s="111" t="s">
        <v>19070</v>
      </c>
      <c r="D387" s="89">
        <v>43353</v>
      </c>
      <c r="E387" s="89">
        <v>43357</v>
      </c>
      <c r="G387" s="87" t="s">
        <v>469</v>
      </c>
      <c r="H387" s="6" t="s">
        <v>12736</v>
      </c>
      <c r="I387" s="87" t="s">
        <v>932</v>
      </c>
      <c r="K387" s="87" t="s">
        <v>19022</v>
      </c>
      <c r="O387" s="87" t="s">
        <v>12738</v>
      </c>
      <c r="Z387" s="6" t="s">
        <v>19038</v>
      </c>
      <c r="BC387" s="6" t="s">
        <v>16810</v>
      </c>
      <c r="BI387" s="6" t="s">
        <v>15290</v>
      </c>
    </row>
    <row r="388" spans="1:83" ht="30" x14ac:dyDescent="0.15">
      <c r="A388" s="304" t="s">
        <v>19071</v>
      </c>
      <c r="B388" s="318" t="s">
        <v>19072</v>
      </c>
      <c r="C388" s="5" t="s">
        <v>19073</v>
      </c>
      <c r="D388" s="89">
        <v>43353</v>
      </c>
      <c r="E388" s="89">
        <v>43357</v>
      </c>
      <c r="G388" s="87" t="s">
        <v>16280</v>
      </c>
      <c r="H388" s="87" t="s">
        <v>589</v>
      </c>
      <c r="I388" s="6" t="s">
        <v>1173</v>
      </c>
      <c r="K388" s="6" t="s">
        <v>16267</v>
      </c>
      <c r="L388" s="6"/>
      <c r="O388" s="87" t="s">
        <v>19074</v>
      </c>
      <c r="BD388" s="6" t="s">
        <v>16466</v>
      </c>
      <c r="BE388" s="6" t="s">
        <v>16467</v>
      </c>
    </row>
    <row r="389" spans="1:83" ht="45" x14ac:dyDescent="0.15">
      <c r="A389" s="304" t="s">
        <v>19075</v>
      </c>
      <c r="B389" s="318" t="s">
        <v>19076</v>
      </c>
      <c r="C389" s="5" t="s">
        <v>19077</v>
      </c>
      <c r="D389" s="89">
        <v>43353</v>
      </c>
      <c r="E389" s="89">
        <v>43563</v>
      </c>
      <c r="F389" s="89" t="s">
        <v>20068</v>
      </c>
      <c r="G389" s="87" t="s">
        <v>16280</v>
      </c>
      <c r="H389" s="87" t="s">
        <v>589</v>
      </c>
      <c r="I389" s="6" t="s">
        <v>1173</v>
      </c>
      <c r="K389" s="6" t="s">
        <v>19981</v>
      </c>
      <c r="L389" s="6"/>
      <c r="O389" s="87" t="s">
        <v>20069</v>
      </c>
      <c r="BD389" s="6" t="s">
        <v>16466</v>
      </c>
      <c r="BE389" s="6" t="s">
        <v>16467</v>
      </c>
    </row>
    <row r="390" spans="1:83" ht="45" x14ac:dyDescent="0.15">
      <c r="A390" s="304" t="s">
        <v>19084</v>
      </c>
      <c r="B390" s="318" t="s">
        <v>19085</v>
      </c>
      <c r="C390" s="5" t="s">
        <v>19087</v>
      </c>
      <c r="D390" s="89">
        <v>43360</v>
      </c>
      <c r="E390" s="89">
        <v>43362</v>
      </c>
      <c r="G390" s="87" t="s">
        <v>469</v>
      </c>
      <c r="H390" s="6" t="s">
        <v>578</v>
      </c>
      <c r="I390" s="6" t="s">
        <v>824</v>
      </c>
      <c r="K390" s="87" t="s">
        <v>1136</v>
      </c>
      <c r="O390" s="87" t="s">
        <v>19088</v>
      </c>
      <c r="BE390" s="6" t="s">
        <v>19089</v>
      </c>
      <c r="CE390" s="88" t="s">
        <v>19090</v>
      </c>
    </row>
    <row r="391" spans="1:83" ht="39" x14ac:dyDescent="0.15">
      <c r="A391" s="304" t="s">
        <v>19093</v>
      </c>
      <c r="B391" s="318" t="s">
        <v>19092</v>
      </c>
      <c r="C391" s="5" t="s">
        <v>19091</v>
      </c>
      <c r="D391" s="89">
        <v>43360</v>
      </c>
      <c r="E391" s="89">
        <v>43362</v>
      </c>
      <c r="G391" s="87" t="s">
        <v>469</v>
      </c>
      <c r="H391" s="6" t="s">
        <v>578</v>
      </c>
      <c r="I391" s="6" t="s">
        <v>824</v>
      </c>
      <c r="K391" s="87" t="s">
        <v>980</v>
      </c>
      <c r="O391" s="87" t="s">
        <v>19088</v>
      </c>
      <c r="BE391" s="6" t="s">
        <v>19089</v>
      </c>
      <c r="CE391" s="88" t="s">
        <v>19090</v>
      </c>
    </row>
    <row r="392" spans="1:83" ht="45" x14ac:dyDescent="0.15">
      <c r="A392" s="304" t="s">
        <v>19094</v>
      </c>
      <c r="B392" s="318" t="s">
        <v>19095</v>
      </c>
      <c r="C392" s="5" t="s">
        <v>19096</v>
      </c>
      <c r="D392" s="89">
        <v>43360</v>
      </c>
      <c r="E392" s="89">
        <v>43362</v>
      </c>
      <c r="G392" s="87" t="s">
        <v>469</v>
      </c>
      <c r="H392" s="6" t="s">
        <v>578</v>
      </c>
      <c r="I392" s="6" t="s">
        <v>824</v>
      </c>
      <c r="K392" s="87" t="s">
        <v>11910</v>
      </c>
      <c r="O392" s="87" t="s">
        <v>19088</v>
      </c>
      <c r="BE392" s="6" t="s">
        <v>19089</v>
      </c>
      <c r="CE392" s="88" t="s">
        <v>19090</v>
      </c>
    </row>
    <row r="393" spans="1:83" ht="45" x14ac:dyDescent="0.15">
      <c r="A393" s="304" t="s">
        <v>19097</v>
      </c>
      <c r="B393" s="318" t="s">
        <v>19098</v>
      </c>
      <c r="C393" s="5" t="s">
        <v>19099</v>
      </c>
      <c r="D393" s="89">
        <v>43360</v>
      </c>
      <c r="E393" s="89">
        <v>43362</v>
      </c>
      <c r="G393" s="87" t="s">
        <v>469</v>
      </c>
      <c r="H393" s="6" t="s">
        <v>578</v>
      </c>
      <c r="I393" s="6" t="s">
        <v>824</v>
      </c>
      <c r="K393" s="87" t="s">
        <v>1136</v>
      </c>
      <c r="O393" s="87" t="s">
        <v>19088</v>
      </c>
      <c r="BE393" s="6" t="s">
        <v>19089</v>
      </c>
      <c r="CE393" s="88" t="s">
        <v>19090</v>
      </c>
    </row>
    <row r="394" spans="1:83" ht="39" x14ac:dyDescent="0.15">
      <c r="A394" s="304" t="s">
        <v>19118</v>
      </c>
      <c r="B394" s="318" t="s">
        <v>19119</v>
      </c>
      <c r="C394" s="5" t="s">
        <v>19120</v>
      </c>
      <c r="D394" s="89">
        <v>43368</v>
      </c>
      <c r="E394" s="89">
        <v>43370</v>
      </c>
      <c r="G394" s="87" t="s">
        <v>469</v>
      </c>
      <c r="H394" s="6" t="s">
        <v>578</v>
      </c>
      <c r="I394" s="6" t="s">
        <v>824</v>
      </c>
      <c r="K394" s="87" t="s">
        <v>18210</v>
      </c>
      <c r="O394" s="87" t="s">
        <v>19088</v>
      </c>
      <c r="BE394" s="6" t="s">
        <v>19089</v>
      </c>
      <c r="CE394" s="88" t="s">
        <v>19090</v>
      </c>
    </row>
    <row r="395" spans="1:83" ht="45" x14ac:dyDescent="0.15">
      <c r="A395" s="304" t="s">
        <v>19131</v>
      </c>
      <c r="B395" s="318" t="s">
        <v>19132</v>
      </c>
      <c r="C395" s="5" t="s">
        <v>19133</v>
      </c>
      <c r="D395" s="89">
        <v>43374</v>
      </c>
      <c r="E395" s="89">
        <v>43634</v>
      </c>
      <c r="F395" s="89" t="s">
        <v>12138</v>
      </c>
      <c r="G395" s="87" t="s">
        <v>16280</v>
      </c>
      <c r="H395" s="87" t="s">
        <v>589</v>
      </c>
      <c r="I395" s="6" t="s">
        <v>1173</v>
      </c>
      <c r="K395" s="6" t="s">
        <v>16267</v>
      </c>
      <c r="L395" s="6"/>
      <c r="O395" s="87" t="s">
        <v>20069</v>
      </c>
      <c r="BD395" s="6" t="s">
        <v>16466</v>
      </c>
      <c r="BE395" s="6" t="s">
        <v>16467</v>
      </c>
    </row>
    <row r="396" spans="1:83" ht="30" x14ac:dyDescent="0.15">
      <c r="A396" s="304" t="s">
        <v>19134</v>
      </c>
      <c r="B396" s="318" t="s">
        <v>19135</v>
      </c>
      <c r="C396" s="5" t="s">
        <v>19136</v>
      </c>
      <c r="D396" s="89">
        <v>43374</v>
      </c>
      <c r="E396" s="89">
        <v>43389</v>
      </c>
      <c r="G396" s="87" t="s">
        <v>16280</v>
      </c>
      <c r="H396" s="87" t="s">
        <v>589</v>
      </c>
      <c r="I396" s="6" t="s">
        <v>1173</v>
      </c>
      <c r="K396" s="6" t="s">
        <v>16267</v>
      </c>
      <c r="L396" s="6"/>
      <c r="O396" s="87" t="s">
        <v>19190</v>
      </c>
      <c r="BD396" s="6" t="s">
        <v>16466</v>
      </c>
      <c r="BE396" s="6" t="s">
        <v>16467</v>
      </c>
    </row>
    <row r="397" spans="1:83" ht="30" x14ac:dyDescent="0.15">
      <c r="A397" s="304" t="s">
        <v>19137</v>
      </c>
      <c r="B397" s="318" t="s">
        <v>19138</v>
      </c>
      <c r="C397" s="5" t="s">
        <v>19139</v>
      </c>
      <c r="D397" s="89">
        <v>43374</v>
      </c>
      <c r="E397" s="89">
        <v>43389</v>
      </c>
      <c r="G397" s="87" t="s">
        <v>16280</v>
      </c>
      <c r="H397" s="87" t="s">
        <v>589</v>
      </c>
      <c r="I397" s="6" t="s">
        <v>1173</v>
      </c>
      <c r="K397" s="6" t="s">
        <v>16267</v>
      </c>
      <c r="L397" s="6"/>
      <c r="O397" s="87" t="s">
        <v>19190</v>
      </c>
      <c r="BD397" s="6" t="s">
        <v>16466</v>
      </c>
      <c r="BE397" s="6" t="s">
        <v>16467</v>
      </c>
    </row>
    <row r="398" spans="1:83" ht="30" x14ac:dyDescent="0.15">
      <c r="A398" s="304" t="s">
        <v>19163</v>
      </c>
      <c r="B398" s="318" t="s">
        <v>19164</v>
      </c>
      <c r="C398" s="5" t="s">
        <v>19165</v>
      </c>
      <c r="D398" s="89">
        <v>43383</v>
      </c>
      <c r="E398" s="89">
        <v>43389</v>
      </c>
      <c r="G398" s="87" t="s">
        <v>469</v>
      </c>
      <c r="H398" s="87" t="s">
        <v>589</v>
      </c>
      <c r="I398" s="6" t="s">
        <v>12059</v>
      </c>
      <c r="K398" s="6" t="s">
        <v>16267</v>
      </c>
      <c r="L398" s="6"/>
      <c r="O398" s="87" t="s">
        <v>19190</v>
      </c>
      <c r="BD398" s="6" t="s">
        <v>16466</v>
      </c>
      <c r="BE398" s="6" t="s">
        <v>16467</v>
      </c>
    </row>
    <row r="399" spans="1:83" ht="30" x14ac:dyDescent="0.15">
      <c r="A399" s="304" t="s">
        <v>19166</v>
      </c>
      <c r="B399" s="318" t="s">
        <v>19167</v>
      </c>
      <c r="C399" s="5" t="s">
        <v>19168</v>
      </c>
      <c r="D399" s="89">
        <v>43383</v>
      </c>
      <c r="E399" s="89">
        <v>43389</v>
      </c>
      <c r="G399" s="87" t="s">
        <v>469</v>
      </c>
      <c r="H399" s="87" t="s">
        <v>589</v>
      </c>
      <c r="I399" s="6" t="s">
        <v>12059</v>
      </c>
      <c r="K399" s="6" t="s">
        <v>16267</v>
      </c>
      <c r="L399" s="6"/>
      <c r="O399" s="87" t="s">
        <v>19190</v>
      </c>
      <c r="BD399" s="6" t="s">
        <v>16466</v>
      </c>
      <c r="BE399" s="6" t="s">
        <v>16467</v>
      </c>
    </row>
    <row r="400" spans="1:83" ht="30" x14ac:dyDescent="0.15">
      <c r="A400" s="304" t="s">
        <v>19169</v>
      </c>
      <c r="B400" s="318" t="s">
        <v>17027</v>
      </c>
      <c r="C400" s="111" t="s">
        <v>19170</v>
      </c>
      <c r="D400" s="89">
        <v>43383</v>
      </c>
      <c r="E400" s="89">
        <v>43384</v>
      </c>
      <c r="G400" s="87" t="s">
        <v>469</v>
      </c>
      <c r="H400" s="87" t="s">
        <v>589</v>
      </c>
      <c r="I400" s="6" t="s">
        <v>452</v>
      </c>
      <c r="K400" s="87" t="s">
        <v>9722</v>
      </c>
      <c r="O400" s="87" t="s">
        <v>16410</v>
      </c>
    </row>
    <row r="401" spans="1:83" ht="30" x14ac:dyDescent="0.15">
      <c r="A401" s="304" t="s">
        <v>19171</v>
      </c>
      <c r="B401" s="318" t="s">
        <v>17030</v>
      </c>
      <c r="C401" s="111" t="s">
        <v>19172</v>
      </c>
      <c r="D401" s="89">
        <v>43383</v>
      </c>
      <c r="E401" s="89">
        <v>43384</v>
      </c>
      <c r="G401" s="87" t="s">
        <v>469</v>
      </c>
      <c r="H401" s="87" t="s">
        <v>589</v>
      </c>
      <c r="I401" s="6" t="s">
        <v>452</v>
      </c>
      <c r="K401" s="87" t="s">
        <v>9722</v>
      </c>
      <c r="O401" s="87" t="s">
        <v>16410</v>
      </c>
    </row>
    <row r="402" spans="1:83" ht="30" x14ac:dyDescent="0.15">
      <c r="A402" s="304" t="s">
        <v>19173</v>
      </c>
      <c r="B402" s="318" t="s">
        <v>17040</v>
      </c>
      <c r="C402" s="111" t="s">
        <v>19174</v>
      </c>
      <c r="D402" s="89">
        <v>43383</v>
      </c>
      <c r="E402" s="89">
        <v>43384</v>
      </c>
      <c r="G402" s="87" t="s">
        <v>469</v>
      </c>
      <c r="H402" s="87" t="s">
        <v>589</v>
      </c>
      <c r="I402" s="6" t="s">
        <v>452</v>
      </c>
      <c r="K402" s="87" t="s">
        <v>9722</v>
      </c>
      <c r="O402" s="87" t="s">
        <v>16410</v>
      </c>
    </row>
    <row r="403" spans="1:83" ht="30" x14ac:dyDescent="0.15">
      <c r="A403" s="304" t="s">
        <v>19175</v>
      </c>
      <c r="B403" s="318" t="s">
        <v>17023</v>
      </c>
      <c r="C403" s="111" t="s">
        <v>19176</v>
      </c>
      <c r="D403" s="89">
        <v>43383</v>
      </c>
      <c r="E403" s="89">
        <v>43384</v>
      </c>
      <c r="G403" s="87" t="s">
        <v>469</v>
      </c>
      <c r="H403" s="87" t="s">
        <v>589</v>
      </c>
      <c r="I403" s="6" t="s">
        <v>17025</v>
      </c>
      <c r="K403" s="87" t="s">
        <v>9722</v>
      </c>
      <c r="O403" s="87" t="s">
        <v>16410</v>
      </c>
    </row>
    <row r="404" spans="1:83" ht="39" x14ac:dyDescent="0.15">
      <c r="A404" s="304" t="s">
        <v>19243</v>
      </c>
      <c r="B404" s="318" t="s">
        <v>19244</v>
      </c>
      <c r="C404" s="111" t="s">
        <v>19245</v>
      </c>
      <c r="D404" s="89">
        <v>43403</v>
      </c>
      <c r="E404" s="89">
        <v>43508</v>
      </c>
      <c r="F404" s="89" t="s">
        <v>11854</v>
      </c>
      <c r="G404" s="87" t="s">
        <v>469</v>
      </c>
      <c r="O404" s="87" t="s">
        <v>19246</v>
      </c>
      <c r="AO404" s="6" t="s">
        <v>19253</v>
      </c>
      <c r="AY404" s="6" t="s">
        <v>19849</v>
      </c>
      <c r="AZ404" s="6" t="s">
        <v>19250</v>
      </c>
      <c r="BE404" s="6" t="s">
        <v>19248</v>
      </c>
      <c r="BX404" s="111" t="s">
        <v>19850</v>
      </c>
      <c r="BY404" s="516" t="s">
        <v>19851</v>
      </c>
    </row>
    <row r="405" spans="1:83" ht="30" x14ac:dyDescent="0.15">
      <c r="A405" s="304" t="s">
        <v>19291</v>
      </c>
      <c r="B405" s="318" t="s">
        <v>19292</v>
      </c>
      <c r="C405" s="111" t="s">
        <v>19293</v>
      </c>
      <c r="D405" s="89">
        <v>43410</v>
      </c>
      <c r="E405" s="89">
        <v>43424</v>
      </c>
      <c r="G405" s="87" t="s">
        <v>469</v>
      </c>
      <c r="H405" s="87" t="s">
        <v>1003</v>
      </c>
      <c r="I405" s="6" t="s">
        <v>13314</v>
      </c>
      <c r="K405" s="87" t="s">
        <v>1220</v>
      </c>
      <c r="O405" s="87" t="s">
        <v>11364</v>
      </c>
      <c r="BC405" s="6" t="s">
        <v>19294</v>
      </c>
      <c r="BF405" s="6" t="s">
        <v>19295</v>
      </c>
      <c r="BV405" s="88" t="s">
        <v>11663</v>
      </c>
    </row>
    <row r="406" spans="1:83" ht="30" x14ac:dyDescent="0.15">
      <c r="A406" s="304" t="s">
        <v>19349</v>
      </c>
      <c r="B406" s="318" t="s">
        <v>19350</v>
      </c>
      <c r="C406" s="111" t="s">
        <v>19351</v>
      </c>
      <c r="D406" s="89">
        <v>43432</v>
      </c>
      <c r="E406" s="89">
        <v>43433</v>
      </c>
      <c r="G406" s="87" t="s">
        <v>469</v>
      </c>
      <c r="H406" s="6" t="s">
        <v>19352</v>
      </c>
      <c r="I406" s="87" t="s">
        <v>932</v>
      </c>
      <c r="K406" s="87" t="s">
        <v>19061</v>
      </c>
      <c r="L406" s="87" t="s">
        <v>1126</v>
      </c>
    </row>
    <row r="407" spans="1:83" ht="45" x14ac:dyDescent="0.15">
      <c r="A407" s="304" t="s">
        <v>19357</v>
      </c>
      <c r="B407" s="318" t="s">
        <v>19358</v>
      </c>
      <c r="C407" s="111" t="s">
        <v>19359</v>
      </c>
      <c r="D407" s="89">
        <v>43433</v>
      </c>
      <c r="E407" s="89">
        <v>43440</v>
      </c>
      <c r="G407" s="87" t="s">
        <v>469</v>
      </c>
      <c r="H407" s="6" t="s">
        <v>19360</v>
      </c>
      <c r="I407" s="87" t="s">
        <v>932</v>
      </c>
      <c r="K407" s="87" t="s">
        <v>1136</v>
      </c>
      <c r="L407" s="87" t="s">
        <v>1126</v>
      </c>
    </row>
    <row r="408" spans="1:83" ht="30" x14ac:dyDescent="0.15">
      <c r="A408" s="304" t="s">
        <v>19361</v>
      </c>
      <c r="B408" s="318" t="s">
        <v>19362</v>
      </c>
      <c r="C408" s="111" t="s">
        <v>19363</v>
      </c>
      <c r="D408" s="89">
        <v>43433</v>
      </c>
      <c r="E408" s="89">
        <v>43440</v>
      </c>
      <c r="G408" s="87" t="s">
        <v>469</v>
      </c>
      <c r="H408" s="6" t="s">
        <v>19360</v>
      </c>
      <c r="I408" s="87" t="s">
        <v>932</v>
      </c>
      <c r="K408" s="87" t="s">
        <v>19364</v>
      </c>
      <c r="L408" s="87" t="s">
        <v>1126</v>
      </c>
    </row>
    <row r="409" spans="1:83" ht="30" x14ac:dyDescent="0.15">
      <c r="A409" s="304" t="s">
        <v>19365</v>
      </c>
      <c r="B409" s="318" t="s">
        <v>19366</v>
      </c>
      <c r="C409" s="111" t="s">
        <v>19367</v>
      </c>
      <c r="D409" s="89">
        <v>43433</v>
      </c>
      <c r="E409" s="89">
        <v>43440</v>
      </c>
      <c r="G409" s="87" t="s">
        <v>469</v>
      </c>
      <c r="H409" s="6" t="s">
        <v>19360</v>
      </c>
      <c r="I409" s="87" t="s">
        <v>932</v>
      </c>
      <c r="K409" s="87" t="s">
        <v>19368</v>
      </c>
      <c r="L409" s="87" t="s">
        <v>1126</v>
      </c>
    </row>
    <row r="410" spans="1:83" ht="39" x14ac:dyDescent="0.15">
      <c r="A410" s="304" t="s">
        <v>19438</v>
      </c>
      <c r="B410" s="318" t="s">
        <v>19439</v>
      </c>
      <c r="C410" s="111" t="s">
        <v>19440</v>
      </c>
      <c r="D410" s="89">
        <v>43441</v>
      </c>
      <c r="E410" s="89">
        <v>43447</v>
      </c>
      <c r="G410" s="87" t="s">
        <v>469</v>
      </c>
      <c r="H410" s="6" t="s">
        <v>19441</v>
      </c>
      <c r="I410" s="6" t="s">
        <v>1173</v>
      </c>
      <c r="K410" s="87" t="s">
        <v>1136</v>
      </c>
      <c r="O410" s="87" t="s">
        <v>18499</v>
      </c>
      <c r="BE410" s="6" t="s">
        <v>19442</v>
      </c>
      <c r="CE410" s="88" t="s">
        <v>19443</v>
      </c>
    </row>
    <row r="411" spans="1:83" ht="45" x14ac:dyDescent="0.15">
      <c r="A411" s="304" t="s">
        <v>19492</v>
      </c>
      <c r="B411" s="318" t="s">
        <v>19493</v>
      </c>
      <c r="C411" s="111" t="s">
        <v>19494</v>
      </c>
      <c r="D411" s="89">
        <v>43452</v>
      </c>
      <c r="E411" s="89">
        <v>43468</v>
      </c>
      <c r="G411" s="87" t="s">
        <v>469</v>
      </c>
      <c r="H411" s="6" t="s">
        <v>578</v>
      </c>
      <c r="I411" s="87" t="s">
        <v>452</v>
      </c>
      <c r="K411" s="87" t="s">
        <v>5399</v>
      </c>
      <c r="N411" s="87" t="s">
        <v>19495</v>
      </c>
    </row>
    <row r="412" spans="1:83" ht="30" x14ac:dyDescent="0.15">
      <c r="A412" s="304" t="s">
        <v>19496</v>
      </c>
      <c r="B412" s="318" t="s">
        <v>19497</v>
      </c>
      <c r="C412" s="111" t="s">
        <v>19498</v>
      </c>
      <c r="D412" s="89">
        <v>43452</v>
      </c>
      <c r="E412" s="89">
        <v>43468</v>
      </c>
      <c r="G412" s="87" t="s">
        <v>469</v>
      </c>
      <c r="H412" s="6" t="s">
        <v>19352</v>
      </c>
      <c r="I412" s="87" t="s">
        <v>932</v>
      </c>
      <c r="K412" s="87" t="s">
        <v>3144</v>
      </c>
      <c r="L412" s="87" t="s">
        <v>1126</v>
      </c>
    </row>
    <row r="413" spans="1:83" ht="30" x14ac:dyDescent="0.15">
      <c r="A413" s="304" t="s">
        <v>19499</v>
      </c>
      <c r="B413" s="318" t="s">
        <v>19500</v>
      </c>
      <c r="C413" s="111" t="s">
        <v>19501</v>
      </c>
      <c r="D413" s="89">
        <v>43452</v>
      </c>
      <c r="E413" s="89">
        <v>43468</v>
      </c>
      <c r="G413" s="87" t="s">
        <v>469</v>
      </c>
      <c r="H413" s="6" t="s">
        <v>19352</v>
      </c>
      <c r="I413" s="87" t="s">
        <v>932</v>
      </c>
      <c r="K413" s="87" t="s">
        <v>19502</v>
      </c>
      <c r="L413" s="87" t="s">
        <v>1126</v>
      </c>
    </row>
    <row r="414" spans="1:83" ht="30" x14ac:dyDescent="0.15">
      <c r="A414" s="304" t="s">
        <v>19509</v>
      </c>
      <c r="B414" s="318" t="s">
        <v>19510</v>
      </c>
      <c r="C414" s="111" t="s">
        <v>19511</v>
      </c>
      <c r="D414" s="89">
        <v>43452</v>
      </c>
      <c r="E414" s="89">
        <v>43479</v>
      </c>
      <c r="G414" s="87" t="s">
        <v>469</v>
      </c>
      <c r="H414" s="6" t="s">
        <v>19352</v>
      </c>
      <c r="I414" s="87" t="s">
        <v>932</v>
      </c>
      <c r="K414" s="87" t="s">
        <v>1136</v>
      </c>
      <c r="L414" s="87" t="s">
        <v>1126</v>
      </c>
    </row>
    <row r="415" spans="1:83" ht="39" x14ac:dyDescent="0.15">
      <c r="A415" s="304" t="s">
        <v>19580</v>
      </c>
      <c r="B415" s="318" t="s">
        <v>19581</v>
      </c>
      <c r="C415" s="111" t="s">
        <v>19584</v>
      </c>
      <c r="D415" s="89">
        <v>43474</v>
      </c>
      <c r="E415" s="89">
        <v>43479</v>
      </c>
      <c r="G415" s="87" t="s">
        <v>469</v>
      </c>
      <c r="H415" s="6" t="s">
        <v>19441</v>
      </c>
      <c r="I415" s="6" t="s">
        <v>1173</v>
      </c>
      <c r="K415" s="87" t="s">
        <v>1136</v>
      </c>
      <c r="O415" s="87" t="s">
        <v>19583</v>
      </c>
      <c r="BE415" s="6" t="s">
        <v>19582</v>
      </c>
    </row>
    <row r="416" spans="1:83" ht="26" x14ac:dyDescent="0.15">
      <c r="A416" s="304" t="s">
        <v>19710</v>
      </c>
      <c r="B416" s="304" t="s">
        <v>19711</v>
      </c>
      <c r="C416" s="111" t="s">
        <v>19712</v>
      </c>
      <c r="D416" s="89">
        <v>43487</v>
      </c>
      <c r="E416" s="89">
        <v>43493</v>
      </c>
      <c r="G416" s="87" t="s">
        <v>469</v>
      </c>
      <c r="H416" s="6" t="s">
        <v>578</v>
      </c>
      <c r="I416" s="6" t="s">
        <v>17025</v>
      </c>
      <c r="K416" s="87" t="s">
        <v>12469</v>
      </c>
      <c r="O416" s="87" t="s">
        <v>1023</v>
      </c>
      <c r="AT416" s="87" t="s">
        <v>19713</v>
      </c>
    </row>
    <row r="417" spans="1:83" ht="39" x14ac:dyDescent="0.15">
      <c r="A417" s="304" t="s">
        <v>19757</v>
      </c>
      <c r="B417" s="318" t="s">
        <v>19758</v>
      </c>
      <c r="C417" s="111" t="s">
        <v>19759</v>
      </c>
      <c r="D417" s="89">
        <v>43494</v>
      </c>
      <c r="E417" s="89">
        <v>43504</v>
      </c>
      <c r="O417" s="87" t="s">
        <v>972</v>
      </c>
      <c r="X417" s="87" t="s">
        <v>19760</v>
      </c>
      <c r="AO417" s="6" t="s">
        <v>19253</v>
      </c>
      <c r="BE417" s="6" t="s">
        <v>19248</v>
      </c>
    </row>
    <row r="418" spans="1:83" ht="30" x14ac:dyDescent="0.15">
      <c r="A418" s="304" t="s">
        <v>19875</v>
      </c>
      <c r="B418" s="318" t="s">
        <v>17665</v>
      </c>
      <c r="C418" s="5" t="s">
        <v>19876</v>
      </c>
      <c r="D418" s="89">
        <v>43530</v>
      </c>
      <c r="E418" s="89">
        <v>43531</v>
      </c>
      <c r="G418" s="87" t="s">
        <v>469</v>
      </c>
      <c r="H418" s="87" t="s">
        <v>589</v>
      </c>
      <c r="I418" s="87" t="s">
        <v>452</v>
      </c>
      <c r="K418" s="87" t="s">
        <v>9722</v>
      </c>
      <c r="O418" s="87" t="s">
        <v>17667</v>
      </c>
      <c r="BA418" s="6" t="s">
        <v>19877</v>
      </c>
    </row>
    <row r="419" spans="1:83" ht="45" x14ac:dyDescent="0.15">
      <c r="A419" s="443" t="s">
        <v>19885</v>
      </c>
      <c r="B419" s="444" t="s">
        <v>19886</v>
      </c>
      <c r="C419" s="111" t="s">
        <v>19887</v>
      </c>
      <c r="D419" s="89">
        <v>43531</v>
      </c>
      <c r="G419" s="87" t="s">
        <v>469</v>
      </c>
      <c r="H419" s="87" t="s">
        <v>1003</v>
      </c>
      <c r="I419" s="6" t="s">
        <v>13314</v>
      </c>
      <c r="K419" s="87" t="s">
        <v>17930</v>
      </c>
      <c r="O419" s="87" t="s">
        <v>11349</v>
      </c>
      <c r="BC419" s="6" t="s">
        <v>17931</v>
      </c>
      <c r="BF419" s="6" t="s">
        <v>17932</v>
      </c>
      <c r="BG419" s="6"/>
      <c r="BH419" s="6"/>
      <c r="BV419" s="88" t="s">
        <v>15602</v>
      </c>
    </row>
    <row r="420" spans="1:83" ht="30" x14ac:dyDescent="0.15">
      <c r="A420" s="304" t="s">
        <v>19895</v>
      </c>
      <c r="B420" s="318" t="s">
        <v>19896</v>
      </c>
      <c r="C420" s="5" t="s">
        <v>19897</v>
      </c>
      <c r="D420" s="89">
        <v>43532</v>
      </c>
      <c r="E420" s="89">
        <v>43550</v>
      </c>
      <c r="G420" s="87" t="s">
        <v>469</v>
      </c>
      <c r="H420" s="6" t="s">
        <v>3226</v>
      </c>
      <c r="I420" s="6" t="s">
        <v>17774</v>
      </c>
      <c r="K420" s="87" t="s">
        <v>1077</v>
      </c>
      <c r="O420" s="87" t="s">
        <v>19898</v>
      </c>
      <c r="BE420" s="6" t="s">
        <v>18500</v>
      </c>
      <c r="CE420" s="88" t="s">
        <v>19090</v>
      </c>
    </row>
    <row r="421" spans="1:83" ht="30" x14ac:dyDescent="0.15">
      <c r="A421" s="304" t="s">
        <v>19928</v>
      </c>
      <c r="B421" s="318" t="s">
        <v>19929</v>
      </c>
      <c r="C421" s="5" t="s">
        <v>19930</v>
      </c>
      <c r="D421" s="234">
        <v>43536</v>
      </c>
      <c r="E421" s="234">
        <v>43550</v>
      </c>
      <c r="F421" s="234"/>
      <c r="G421" s="5" t="s">
        <v>469</v>
      </c>
      <c r="H421" s="5" t="s">
        <v>578</v>
      </c>
      <c r="I421" s="5" t="s">
        <v>496</v>
      </c>
      <c r="J421" s="5"/>
      <c r="K421" s="5" t="s">
        <v>19931</v>
      </c>
      <c r="L421" s="5"/>
      <c r="M421" s="5"/>
      <c r="N421" s="5" t="s">
        <v>9749</v>
      </c>
      <c r="O421" s="5" t="s">
        <v>919</v>
      </c>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t="s">
        <v>19932</v>
      </c>
      <c r="AW421" s="5"/>
      <c r="AX421" s="5"/>
      <c r="AY421" s="5"/>
      <c r="AZ421" s="5"/>
      <c r="BA421" s="5"/>
      <c r="BB421" s="5"/>
      <c r="BC421" s="5"/>
      <c r="BD421" s="5"/>
      <c r="BE421" s="5"/>
      <c r="BF421" s="5"/>
      <c r="BG421" s="5"/>
      <c r="BH421" s="5"/>
      <c r="BI421" s="5"/>
      <c r="BJ421" s="5" t="s">
        <v>19933</v>
      </c>
      <c r="BK421" s="5"/>
      <c r="BL421" s="5"/>
      <c r="BM421" s="5"/>
      <c r="BN421" s="5"/>
      <c r="BO421" s="5"/>
      <c r="BP421" s="5"/>
      <c r="BQ421" s="5"/>
      <c r="BR421" s="5"/>
      <c r="BS421" s="5"/>
      <c r="BT421" s="5"/>
      <c r="BU421" s="5"/>
      <c r="BV421" s="5"/>
      <c r="BW421" s="5"/>
      <c r="BX421" s="5"/>
      <c r="BY421" s="5"/>
      <c r="BZ421" s="5"/>
      <c r="CA421" s="5"/>
      <c r="CB421" s="5"/>
      <c r="CC421" s="5"/>
    </row>
    <row r="422" spans="1:83" ht="39" x14ac:dyDescent="0.15">
      <c r="A422" s="443" t="s">
        <v>19991</v>
      </c>
      <c r="B422" s="444" t="s">
        <v>19992</v>
      </c>
      <c r="C422" s="111" t="s">
        <v>19993</v>
      </c>
      <c r="D422" s="89">
        <v>43546</v>
      </c>
      <c r="G422" s="87" t="s">
        <v>469</v>
      </c>
      <c r="H422" s="6" t="s">
        <v>19994</v>
      </c>
      <c r="I422" s="6" t="s">
        <v>1173</v>
      </c>
      <c r="K422" s="87" t="s">
        <v>1136</v>
      </c>
      <c r="N422" s="87" t="s">
        <v>19995</v>
      </c>
      <c r="O422" s="87" t="s">
        <v>19996</v>
      </c>
      <c r="BE422" s="6" t="s">
        <v>19997</v>
      </c>
    </row>
    <row r="423" spans="1:83" ht="39" x14ac:dyDescent="0.15">
      <c r="A423" s="304" t="s">
        <v>20070</v>
      </c>
      <c r="B423" s="318" t="s">
        <v>20071</v>
      </c>
      <c r="C423" s="111" t="s">
        <v>20072</v>
      </c>
      <c r="D423" s="89">
        <v>43563</v>
      </c>
      <c r="E423" s="89">
        <v>43588</v>
      </c>
      <c r="M423" s="6" t="s">
        <v>20073</v>
      </c>
      <c r="O423" s="87" t="s">
        <v>13916</v>
      </c>
      <c r="AG423" s="6" t="s">
        <v>12213</v>
      </c>
      <c r="AI423" s="6" t="s">
        <v>20075</v>
      </c>
      <c r="AJ423" s="6" t="s">
        <v>20074</v>
      </c>
      <c r="AK423" s="6" t="s">
        <v>13921</v>
      </c>
      <c r="AM423" s="5"/>
      <c r="AN423" s="5"/>
      <c r="AO423" s="5"/>
      <c r="AP423" s="5"/>
    </row>
    <row r="424" spans="1:83" ht="45" x14ac:dyDescent="0.15">
      <c r="A424" s="304" t="s">
        <v>20108</v>
      </c>
      <c r="B424" s="318" t="s">
        <v>20112</v>
      </c>
      <c r="C424" s="111" t="s">
        <v>20113</v>
      </c>
      <c r="D424" s="89">
        <v>43570</v>
      </c>
      <c r="E424" s="89">
        <v>43573</v>
      </c>
      <c r="O424" s="87" t="s">
        <v>1035</v>
      </c>
    </row>
    <row r="425" spans="1:83" ht="45" x14ac:dyDescent="0.15">
      <c r="A425" s="304" t="s">
        <v>20109</v>
      </c>
      <c r="B425" s="318" t="s">
        <v>20110</v>
      </c>
      <c r="C425" s="111" t="s">
        <v>20111</v>
      </c>
      <c r="D425" s="89">
        <v>43570</v>
      </c>
      <c r="E425" s="89">
        <v>43573</v>
      </c>
      <c r="O425" s="87" t="s">
        <v>1035</v>
      </c>
    </row>
    <row r="426" spans="1:83" ht="45" x14ac:dyDescent="0.15">
      <c r="A426" s="304" t="s">
        <v>20156</v>
      </c>
      <c r="B426" s="318" t="s">
        <v>20157</v>
      </c>
      <c r="C426" s="5" t="s">
        <v>20158</v>
      </c>
      <c r="D426" s="89">
        <v>43585</v>
      </c>
      <c r="E426" s="89">
        <v>43588</v>
      </c>
      <c r="G426" s="87" t="s">
        <v>469</v>
      </c>
      <c r="H426" s="6" t="s">
        <v>3226</v>
      </c>
      <c r="I426" s="6" t="s">
        <v>17774</v>
      </c>
      <c r="K426" s="87" t="s">
        <v>1077</v>
      </c>
      <c r="O426" s="87" t="s">
        <v>20159</v>
      </c>
      <c r="BE426" s="6" t="s">
        <v>18500</v>
      </c>
    </row>
    <row r="427" spans="1:83" ht="60" x14ac:dyDescent="0.15">
      <c r="A427" s="304" t="s">
        <v>20209</v>
      </c>
      <c r="B427" s="318" t="s">
        <v>20210</v>
      </c>
      <c r="C427" s="111" t="s">
        <v>20211</v>
      </c>
      <c r="D427" s="89">
        <v>43594</v>
      </c>
      <c r="E427" s="89">
        <v>43619</v>
      </c>
      <c r="G427" s="87" t="s">
        <v>469</v>
      </c>
      <c r="H427" s="87" t="s">
        <v>589</v>
      </c>
      <c r="I427" s="87" t="s">
        <v>452</v>
      </c>
      <c r="K427" s="87" t="s">
        <v>454</v>
      </c>
      <c r="O427" s="87" t="s">
        <v>919</v>
      </c>
      <c r="X427" s="87" t="s">
        <v>20212</v>
      </c>
      <c r="Y427" s="87" t="s">
        <v>20213</v>
      </c>
      <c r="Z427" s="87" t="s">
        <v>20214</v>
      </c>
      <c r="BW427" s="88" t="s">
        <v>939</v>
      </c>
    </row>
    <row r="428" spans="1:83" ht="30" x14ac:dyDescent="0.15">
      <c r="A428" s="304" t="s">
        <v>20241</v>
      </c>
      <c r="B428" s="318" t="s">
        <v>20242</v>
      </c>
      <c r="C428" s="111" t="s">
        <v>20243</v>
      </c>
      <c r="D428" s="89">
        <v>43601</v>
      </c>
      <c r="E428" s="89">
        <v>43619</v>
      </c>
      <c r="G428" s="87" t="s">
        <v>469</v>
      </c>
      <c r="H428" s="87" t="s">
        <v>1003</v>
      </c>
      <c r="I428" s="6" t="s">
        <v>17774</v>
      </c>
      <c r="K428" s="87" t="s">
        <v>9722</v>
      </c>
      <c r="O428" s="87" t="s">
        <v>11349</v>
      </c>
    </row>
    <row r="429" spans="1:83" ht="30" x14ac:dyDescent="0.15">
      <c r="A429" s="304" t="s">
        <v>20244</v>
      </c>
      <c r="B429" s="318" t="s">
        <v>20246</v>
      </c>
      <c r="C429" s="111" t="s">
        <v>20247</v>
      </c>
      <c r="D429" s="89">
        <v>43601</v>
      </c>
      <c r="E429" s="89">
        <v>43619</v>
      </c>
      <c r="G429" s="87" t="s">
        <v>469</v>
      </c>
      <c r="H429" s="87" t="s">
        <v>1003</v>
      </c>
      <c r="I429" s="6" t="s">
        <v>17774</v>
      </c>
      <c r="K429" s="87" t="s">
        <v>9722</v>
      </c>
      <c r="O429" s="87" t="s">
        <v>11349</v>
      </c>
    </row>
    <row r="430" spans="1:83" ht="30" x14ac:dyDescent="0.15">
      <c r="A430" s="304" t="s">
        <v>20245</v>
      </c>
      <c r="B430" s="318" t="s">
        <v>20248</v>
      </c>
      <c r="C430" s="111" t="s">
        <v>20249</v>
      </c>
      <c r="D430" s="89">
        <v>43601</v>
      </c>
      <c r="E430" s="89">
        <v>43619</v>
      </c>
      <c r="G430" s="87" t="s">
        <v>469</v>
      </c>
      <c r="H430" s="87" t="s">
        <v>1003</v>
      </c>
      <c r="I430" s="6" t="s">
        <v>17774</v>
      </c>
      <c r="K430" s="87" t="s">
        <v>9722</v>
      </c>
      <c r="O430" s="87" t="s">
        <v>11349</v>
      </c>
    </row>
    <row r="431" spans="1:83" ht="45" x14ac:dyDescent="0.15">
      <c r="A431" s="304" t="s">
        <v>20325</v>
      </c>
      <c r="B431" s="318" t="s">
        <v>20326</v>
      </c>
      <c r="C431" s="5" t="s">
        <v>20327</v>
      </c>
      <c r="D431" s="89">
        <v>43614</v>
      </c>
      <c r="E431" s="89">
        <v>43619</v>
      </c>
      <c r="G431" s="5" t="s">
        <v>469</v>
      </c>
      <c r="H431" s="6" t="s">
        <v>3226</v>
      </c>
      <c r="I431" s="5" t="s">
        <v>17774</v>
      </c>
      <c r="K431" s="5" t="s">
        <v>17775</v>
      </c>
      <c r="L431" s="5"/>
      <c r="O431" s="87" t="s">
        <v>865</v>
      </c>
      <c r="BC431" s="6" t="s">
        <v>16415</v>
      </c>
      <c r="BF431" s="6" t="s">
        <v>16421</v>
      </c>
      <c r="BG431" s="6"/>
      <c r="BH431" s="6"/>
      <c r="BV431" s="88" t="s">
        <v>16417</v>
      </c>
    </row>
    <row r="432" spans="1:83" ht="30" x14ac:dyDescent="0.15">
      <c r="A432" s="443" t="s">
        <v>20414</v>
      </c>
      <c r="B432" s="444" t="s">
        <v>20415</v>
      </c>
      <c r="C432" s="111" t="s">
        <v>20416</v>
      </c>
      <c r="D432" s="89">
        <v>43623</v>
      </c>
      <c r="G432" s="87" t="s">
        <v>469</v>
      </c>
      <c r="H432" s="6" t="s">
        <v>20417</v>
      </c>
      <c r="I432" s="87" t="s">
        <v>932</v>
      </c>
      <c r="K432" s="6" t="s">
        <v>20418</v>
      </c>
      <c r="O432" s="87" t="s">
        <v>20419</v>
      </c>
      <c r="Z432" s="6" t="s">
        <v>20420</v>
      </c>
      <c r="BC432" s="6" t="s">
        <v>16810</v>
      </c>
      <c r="BI432" s="6" t="s">
        <v>15290</v>
      </c>
    </row>
    <row r="433" spans="1:74" ht="45" x14ac:dyDescent="0.15">
      <c r="A433" s="304" t="s">
        <v>20458</v>
      </c>
      <c r="B433" s="318" t="s">
        <v>20459</v>
      </c>
      <c r="C433" s="111" t="s">
        <v>20460</v>
      </c>
      <c r="D433" s="89">
        <v>43633</v>
      </c>
      <c r="E433" s="89">
        <v>43636</v>
      </c>
      <c r="G433" s="87" t="s">
        <v>469</v>
      </c>
      <c r="H433" s="87" t="s">
        <v>1003</v>
      </c>
      <c r="I433" s="6" t="s">
        <v>13314</v>
      </c>
      <c r="K433" s="6" t="s">
        <v>20461</v>
      </c>
      <c r="L433" s="6"/>
      <c r="O433" s="87" t="s">
        <v>17957</v>
      </c>
      <c r="BC433" s="6" t="s">
        <v>18322</v>
      </c>
      <c r="BF433" s="6" t="s">
        <v>18323</v>
      </c>
      <c r="BG433" s="6"/>
      <c r="BH433" s="6"/>
      <c r="BI433" s="87" t="s">
        <v>17958</v>
      </c>
      <c r="BV433" s="111" t="s">
        <v>18324</v>
      </c>
    </row>
    <row r="434" spans="1:74" ht="30" x14ac:dyDescent="0.15">
      <c r="A434" s="304" t="s">
        <v>20462</v>
      </c>
      <c r="B434" s="318" t="s">
        <v>20463</v>
      </c>
      <c r="C434" s="111" t="s">
        <v>20464</v>
      </c>
      <c r="D434" s="89">
        <v>43633</v>
      </c>
      <c r="E434" s="89">
        <v>43636</v>
      </c>
      <c r="G434" s="87" t="s">
        <v>469</v>
      </c>
      <c r="H434" s="87" t="s">
        <v>10056</v>
      </c>
      <c r="I434" s="6" t="s">
        <v>13314</v>
      </c>
      <c r="K434" s="87" t="s">
        <v>5996</v>
      </c>
      <c r="O434" s="87" t="s">
        <v>11349</v>
      </c>
      <c r="BC434" s="6" t="s">
        <v>20465</v>
      </c>
      <c r="BF434" s="6" t="s">
        <v>18130</v>
      </c>
      <c r="BV434" s="111" t="s">
        <v>18131</v>
      </c>
    </row>
    <row r="435" spans="1:74" ht="45" x14ac:dyDescent="0.15">
      <c r="A435" s="443" t="s">
        <v>20537</v>
      </c>
      <c r="B435" s="444" t="s">
        <v>20538</v>
      </c>
      <c r="C435" s="111" t="s">
        <v>20539</v>
      </c>
      <c r="D435" s="89">
        <v>43654</v>
      </c>
      <c r="O435" s="87" t="s">
        <v>972</v>
      </c>
      <c r="X435" s="87" t="s">
        <v>19760</v>
      </c>
      <c r="AO435" s="6" t="s">
        <v>19253</v>
      </c>
      <c r="BE435" s="6" t="s">
        <v>19248</v>
      </c>
    </row>
    <row r="436" spans="1:74" ht="45" x14ac:dyDescent="0.15">
      <c r="A436" s="443" t="s">
        <v>20605</v>
      </c>
      <c r="B436" s="444" t="s">
        <v>20606</v>
      </c>
      <c r="C436" s="111" t="s">
        <v>20607</v>
      </c>
      <c r="D436" s="89">
        <v>43669</v>
      </c>
      <c r="G436" s="87" t="s">
        <v>469</v>
      </c>
      <c r="H436" s="87" t="s">
        <v>3226</v>
      </c>
      <c r="I436" s="6" t="s">
        <v>20609</v>
      </c>
      <c r="K436" s="6" t="s">
        <v>20608</v>
      </c>
      <c r="O436" s="87" t="s">
        <v>11349</v>
      </c>
      <c r="BE436" s="6" t="s">
        <v>20610</v>
      </c>
    </row>
    <row r="437" spans="1:74" ht="45" x14ac:dyDescent="0.15">
      <c r="A437" s="443" t="s">
        <v>20611</v>
      </c>
      <c r="B437" s="444" t="s">
        <v>20612</v>
      </c>
      <c r="C437" s="111" t="s">
        <v>20613</v>
      </c>
      <c r="D437" s="89">
        <v>43670</v>
      </c>
      <c r="G437" s="87" t="s">
        <v>469</v>
      </c>
      <c r="H437" s="87" t="s">
        <v>3226</v>
      </c>
      <c r="I437" s="6" t="s">
        <v>20609</v>
      </c>
      <c r="K437" s="6" t="s">
        <v>20608</v>
      </c>
      <c r="O437" s="87" t="s">
        <v>20614</v>
      </c>
      <c r="BE437" s="6" t="s">
        <v>20610</v>
      </c>
    </row>
    <row r="438" spans="1:74" ht="45" x14ac:dyDescent="0.15">
      <c r="A438" s="443" t="s">
        <v>20642</v>
      </c>
      <c r="B438" s="444" t="s">
        <v>20643</v>
      </c>
      <c r="C438" s="111" t="s">
        <v>20644</v>
      </c>
      <c r="D438" s="89">
        <v>43675</v>
      </c>
      <c r="G438" s="87" t="s">
        <v>469</v>
      </c>
      <c r="H438" s="87" t="s">
        <v>1003</v>
      </c>
      <c r="I438" s="6" t="s">
        <v>20609</v>
      </c>
      <c r="K438" s="87" t="s">
        <v>9722</v>
      </c>
      <c r="O438" s="87" t="s">
        <v>865</v>
      </c>
    </row>
    <row r="439" spans="1:74" ht="45" x14ac:dyDescent="0.15">
      <c r="A439" s="443" t="s">
        <v>20645</v>
      </c>
      <c r="B439" s="444" t="s">
        <v>20646</v>
      </c>
      <c r="C439" s="111" t="s">
        <v>20647</v>
      </c>
      <c r="D439" s="89">
        <v>43675</v>
      </c>
      <c r="G439" s="87" t="s">
        <v>469</v>
      </c>
      <c r="H439" s="87" t="s">
        <v>1003</v>
      </c>
      <c r="I439" s="6" t="s">
        <v>20609</v>
      </c>
      <c r="K439" s="87" t="s">
        <v>9722</v>
      </c>
      <c r="O439" s="87" t="s">
        <v>865</v>
      </c>
    </row>
    <row r="440" spans="1:74" ht="45" x14ac:dyDescent="0.15">
      <c r="A440" s="443" t="s">
        <v>20648</v>
      </c>
      <c r="B440" s="444" t="s">
        <v>20649</v>
      </c>
      <c r="C440" s="111" t="s">
        <v>20650</v>
      </c>
      <c r="D440" s="89">
        <v>43675</v>
      </c>
      <c r="G440" s="87" t="s">
        <v>469</v>
      </c>
      <c r="H440" s="87" t="s">
        <v>1003</v>
      </c>
      <c r="I440" s="6" t="s">
        <v>20609</v>
      </c>
      <c r="K440" s="87" t="s">
        <v>9722</v>
      </c>
      <c r="O440" s="87" t="s">
        <v>865</v>
      </c>
    </row>
    <row r="441" spans="1:74" ht="45" x14ac:dyDescent="0.15">
      <c r="A441" s="443" t="s">
        <v>16520</v>
      </c>
      <c r="B441" s="444" t="s">
        <v>20651</v>
      </c>
      <c r="C441" s="111" t="s">
        <v>20652</v>
      </c>
      <c r="D441" s="89">
        <v>43675</v>
      </c>
      <c r="G441" s="87" t="s">
        <v>469</v>
      </c>
      <c r="H441" s="6" t="s">
        <v>18984</v>
      </c>
      <c r="I441" s="6" t="s">
        <v>18985</v>
      </c>
      <c r="K441" s="87" t="s">
        <v>1136</v>
      </c>
      <c r="O441" s="87" t="s">
        <v>20653</v>
      </c>
      <c r="BE441" s="6" t="s">
        <v>20654</v>
      </c>
    </row>
    <row r="442" spans="1:74" ht="45" x14ac:dyDescent="0.15">
      <c r="A442" s="443" t="s">
        <v>20655</v>
      </c>
      <c r="B442" s="444" t="s">
        <v>20656</v>
      </c>
      <c r="C442" s="111" t="s">
        <v>20657</v>
      </c>
      <c r="D442" s="89">
        <v>43677</v>
      </c>
      <c r="G442" s="87" t="s">
        <v>469</v>
      </c>
      <c r="H442" s="87" t="s">
        <v>3226</v>
      </c>
      <c r="I442" s="6" t="s">
        <v>20609</v>
      </c>
      <c r="K442" s="6" t="s">
        <v>20658</v>
      </c>
      <c r="O442" s="87" t="s">
        <v>11349</v>
      </c>
      <c r="BE442" s="6" t="s">
        <v>20659</v>
      </c>
    </row>
    <row r="443" spans="1:74" ht="45" x14ac:dyDescent="0.15">
      <c r="A443" s="443" t="s">
        <v>20660</v>
      </c>
      <c r="B443" s="444" t="s">
        <v>20661</v>
      </c>
      <c r="C443" s="111" t="s">
        <v>20662</v>
      </c>
      <c r="D443" s="89">
        <v>43677</v>
      </c>
      <c r="G443" s="87" t="s">
        <v>469</v>
      </c>
      <c r="H443" s="87" t="s">
        <v>3226</v>
      </c>
      <c r="I443" s="6" t="s">
        <v>20609</v>
      </c>
      <c r="K443" s="6" t="s">
        <v>20663</v>
      </c>
      <c r="O443" s="87" t="s">
        <v>11349</v>
      </c>
      <c r="BE443" s="6" t="s">
        <v>20659</v>
      </c>
    </row>
    <row r="444" spans="1:74" ht="45" x14ac:dyDescent="0.15">
      <c r="A444" s="443" t="s">
        <v>20664</v>
      </c>
      <c r="B444" s="444" t="s">
        <v>20665</v>
      </c>
      <c r="C444" s="111" t="s">
        <v>20666</v>
      </c>
      <c r="D444" s="89">
        <v>43677</v>
      </c>
      <c r="G444" s="87" t="s">
        <v>469</v>
      </c>
      <c r="H444" s="87" t="s">
        <v>3226</v>
      </c>
      <c r="I444" s="6" t="s">
        <v>20609</v>
      </c>
      <c r="K444" s="6" t="s">
        <v>20667</v>
      </c>
      <c r="O444" s="87" t="s">
        <v>11349</v>
      </c>
      <c r="BE444" s="6" t="s">
        <v>20659</v>
      </c>
    </row>
  </sheetData>
  <autoFilter ref="A1:BU140" xr:uid="{00000000-0009-0000-0000-000001000000}"/>
  <sortState xmlns:xlrd2="http://schemas.microsoft.com/office/spreadsheetml/2017/richdata2" ref="A2:BZ142">
    <sortCondition ref="BZ1"/>
  </sortState>
  <customSheetViews>
    <customSheetView guid="{6AB3AC03-22A4-4809-83CA-C1D68C851D61}" showAutoFilter="1">
      <pane xSplit="3" ySplit="1" topLeftCell="D137" activePane="bottomRight" state="frozenSplit"/>
      <selection pane="bottomRight" activeCell="A139" sqref="A139"/>
      <pageMargins left="0.7" right="0.7" top="0.75" bottom="0.75" header="0.3" footer="0.3"/>
      <pageSetup orientation="portrait" r:id="rId1"/>
      <autoFilter ref="A1:BC140" xr:uid="{00000000-0000-0000-0000-000000000000}"/>
    </customSheetView>
    <customSheetView guid="{BFB73080-C595-410B-86AB-674FF7B777B3}" filter="1" showAutoFilter="1">
      <pane xSplit="3" ySplit="1" topLeftCell="D2" activePane="bottomRight" state="frozenSplit"/>
      <selection pane="bottomRight" activeCell="F12" sqref="F12"/>
      <pageMargins left="0.7" right="0.7" top="0.75" bottom="0.75" header="0.3" footer="0.3"/>
      <pageSetup orientation="portrait" r:id="rId2"/>
      <autoFilter ref="A1:BC137" xr:uid="{00000000-0000-0000-0000-000000000000}">
        <filterColumn colId="5">
          <customFilters>
            <customFilter operator="notEqual" val=" "/>
          </customFilters>
        </filterColumn>
      </autoFilter>
    </customSheetView>
    <customSheetView guid="{CC4BE5D8-8A14-4B7A-8555-F7CB4F51CB2A}" showAutoFilter="1">
      <pane xSplit="3" ySplit="1" topLeftCell="D2" activePane="bottomRight" state="frozenSplit"/>
      <selection pane="bottomRight" activeCell="A2" sqref="A2"/>
      <pageMargins left="0.7" right="0.7" top="0.75" bottom="0.75" header="0.3" footer="0.3"/>
      <pageSetup orientation="portrait" r:id="rId3"/>
      <autoFilter ref="A1:AY124" xr:uid="{00000000-0000-0000-0000-000000000000}"/>
    </customSheetView>
    <customSheetView guid="{D5A1C5FF-2027-4AC6-A238-93261C2785BF}" filter="1" showAutoFilter="1">
      <pane xSplit="3" ySplit="6" topLeftCell="D90" activePane="bottomRight" state="frozenSplit"/>
      <selection pane="bottomRight" activeCell="D109" sqref="D109"/>
      <pageMargins left="0.7" right="0.7" top="0.75" bottom="0.75" header="0.3" footer="0.3"/>
      <pageSetup orientation="portrait" r:id="rId4"/>
      <autoFilter ref="A1:AT112" xr:uid="{00000000-0000-0000-0000-000000000000}">
        <filterColumn colId="21">
          <customFilters>
            <customFilter operator="notEqual" val=" "/>
          </customFilters>
        </filterColumn>
      </autoFilter>
    </customSheetView>
    <customSheetView guid="{B8943A4C-5AC8-47C7-9B46-4A9E5D038C0F}" showAutoFilter="1">
      <pane xSplit="3" ySplit="6" topLeftCell="D112" activePane="bottomRight" state="frozenSplit"/>
      <selection pane="bottomRight" activeCell="E112" sqref="D112:E112"/>
      <pageMargins left="0.7" right="0.7" top="0.75" bottom="0.75" header="0.3" footer="0.3"/>
      <pageSetup orientation="portrait" r:id="rId5"/>
      <autoFilter ref="A1:AT112" xr:uid="{00000000-0000-0000-0000-000000000000}"/>
    </customSheetView>
    <customSheetView guid="{697847CE-5139-4EBD-A73A-6A939E260B2D}" showAutoFilter="1">
      <pane xSplit="3" ySplit="7" topLeftCell="AO8" activePane="bottomRight" state="frozenSplit"/>
      <selection pane="bottomRight" activeCell="C7" sqref="C7"/>
      <pageMargins left="0.7" right="0.7" top="0.75" bottom="0.75" header="0.3" footer="0.3"/>
      <pageSetup orientation="portrait" r:id="rId6"/>
      <autoFilter ref="A1:AT109" xr:uid="{00000000-0000-0000-0000-000000000000}"/>
    </customSheetView>
    <customSheetView guid="{5321CD09-EC16-47F7-8AA4-24BD71FF8F01}" showAutoFilter="1">
      <pane xSplit="3" ySplit="1" topLeftCell="D43" activePane="bottomRight" state="frozenSplit"/>
      <selection pane="bottomRight" activeCell="E104" sqref="E104"/>
      <pageMargins left="0.7" right="0.7" top="0.75" bottom="0.75" header="0.3" footer="0.3"/>
      <pageSetup orientation="portrait" r:id="rId7"/>
      <autoFilter ref="A1:AT104" xr:uid="{00000000-0000-0000-0000-000000000000}"/>
    </customSheetView>
    <customSheetView guid="{B5E1699C-A8CF-4A4A-8218-6486F661691F}" filter="1" showAutoFilter="1">
      <pane xSplit="3" ySplit="41" topLeftCell="D43" activePane="bottomRight" state="frozenSplit"/>
      <selection pane="bottomRight" activeCell="C94" sqref="C94"/>
      <pageMargins left="0.7" right="0.7" top="0.75" bottom="0.75" header="0.3" footer="0.3"/>
      <autoFilter ref="A1:AQ94" xr:uid="{00000000-0000-0000-0000-000000000000}">
        <filterColumn colId="21">
          <filters>
            <filter val="0.092 - 0.120"/>
            <filter val="0.100 - 0.008 / + 0.020"/>
          </filters>
        </filterColumn>
      </autoFilter>
    </customSheetView>
    <customSheetView guid="{E4317D26-7340-437F-B408-AC7B573D4F1A}" filter="1" showAutoFilter="1">
      <pane xSplit="3" ySplit="41" topLeftCell="D43" activePane="bottomRight" state="frozenSplit"/>
      <selection pane="bottomRight" activeCell="C94" sqref="C94"/>
      <pageMargins left="0.7" right="0.7" top="0.75" bottom="0.75" header="0.3" footer="0.3"/>
      <autoFilter ref="A1:AQ100" xr:uid="{00000000-0000-0000-0000-000000000000}">
        <filterColumn colId="21">
          <filters>
            <filter val="0.092 - 0.120"/>
            <filter val="0.100 - 0.008 / + 0.020"/>
          </filters>
        </filterColumn>
      </autoFilter>
    </customSheetView>
    <customSheetView guid="{87D4F8BA-D64D-4F76-8174-E2443EA77F9D}" showAutoFilter="1">
      <pane xSplit="3" ySplit="6" topLeftCell="D112" activePane="bottomRight" state="frozenSplit"/>
      <selection pane="bottomRight" activeCell="E112" sqref="D112:E112"/>
      <pageMargins left="0.7" right="0.7" top="0.75" bottom="0.75" header="0.3" footer="0.3"/>
      <pageSetup orientation="portrait" r:id="rId8"/>
      <autoFilter ref="A1:AT112" xr:uid="{00000000-0000-0000-0000-000000000000}"/>
    </customSheetView>
    <customSheetView guid="{8B5205BC-47B1-4489-AD40-C2E0484361A0}" showAutoFilter="1">
      <pane xSplit="3" ySplit="1" topLeftCell="U47" activePane="bottomRight" state="frozenSplit"/>
      <selection pane="bottomRight" activeCell="Y48" sqref="Y48"/>
      <pageMargins left="0.7" right="0.7" top="0.75" bottom="0.75" header="0.3" footer="0.3"/>
      <pageSetup orientation="portrait" r:id="rId9"/>
      <autoFilter ref="A1:AX118" xr:uid="{00000000-0000-0000-0000-000000000000}"/>
    </customSheetView>
    <customSheetView guid="{F0F0981A-2E0C-4FA4-A465-23A3F548E14E}" showAutoFilter="1">
      <pane xSplit="3" ySplit="1" topLeftCell="D137" activePane="bottomRight" state="frozenSplit"/>
      <selection pane="bottomRight" activeCell="A139" sqref="A139"/>
      <pageMargins left="0.7" right="0.7" top="0.75" bottom="0.75" header="0.3" footer="0.3"/>
      <pageSetup orientation="portrait" r:id="rId10"/>
      <autoFilter ref="A1:BC140" xr:uid="{00000000-0000-0000-0000-000000000000}"/>
    </customSheetView>
    <customSheetView guid="{98762CE7-B7CB-4017-BD9C-C31369E38615}" showAutoFilter="1">
      <pane xSplit="3" ySplit="1" topLeftCell="D134" activePane="bottomRight" state="frozenSplit"/>
      <selection pane="bottomRight" activeCell="C145" sqref="C145"/>
      <pageMargins left="0.7" right="0.7" top="0.75" bottom="0.75" header="0.3" footer="0.3"/>
      <pageSetup orientation="portrait" r:id="rId11"/>
      <autoFilter ref="A1:BC140" xr:uid="{00000000-0000-0000-0000-000000000000}"/>
    </customSheetView>
  </customSheetViews>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XFD1048576"/>
  <sheetViews>
    <sheetView zoomScale="150" zoomScaleNormal="150" workbookViewId="0">
      <pane ySplit="1" topLeftCell="A2" activePane="bottomLeft" state="frozen"/>
      <selection pane="bottomLeft" activeCell="C35" sqref="C35"/>
    </sheetView>
  </sheetViews>
  <sheetFormatPr baseColWidth="10" defaultColWidth="9.1640625" defaultRowHeight="12" x14ac:dyDescent="0.15"/>
  <cols>
    <col min="1" max="1" width="11.5" style="22" customWidth="1"/>
    <col min="2" max="2" width="35.6640625" style="26" customWidth="1"/>
    <col min="3" max="3" width="26.5" style="22" customWidth="1"/>
    <col min="4" max="4" width="11.5" style="22" customWidth="1"/>
    <col min="5" max="5" width="9.33203125" style="22" customWidth="1"/>
    <col min="6" max="6" width="11.5" style="22" customWidth="1"/>
    <col min="7" max="7" width="9.1640625" style="22"/>
    <col min="8" max="8" width="14.5" style="26" customWidth="1"/>
    <col min="9" max="10" width="14.83203125" style="22" customWidth="1"/>
    <col min="11" max="14" width="12.1640625" style="22" customWidth="1"/>
    <col min="15" max="15" width="14.1640625" style="22" customWidth="1"/>
    <col min="16" max="18" width="12.1640625" style="22" customWidth="1"/>
    <col min="19" max="19" width="21.6640625" style="22" customWidth="1"/>
    <col min="20" max="20" width="11.5" style="22" customWidth="1"/>
    <col min="21" max="21" width="12.33203125" style="22" customWidth="1"/>
    <col min="22" max="25" width="9.1640625" style="22"/>
    <col min="26" max="26" width="11.1640625" style="22" customWidth="1"/>
    <col min="27" max="29" width="9.1640625" style="22"/>
    <col min="30" max="30" width="11.1640625" style="22" customWidth="1"/>
    <col min="31" max="33" width="9.1640625" style="22"/>
    <col min="34" max="34" width="10.5" style="22" customWidth="1"/>
    <col min="35" max="35" width="12.33203125" style="22" customWidth="1"/>
    <col min="36" max="36" width="9.1640625" style="22"/>
    <col min="37" max="37" width="13" style="22" customWidth="1"/>
    <col min="38" max="38" width="23.33203125" style="22" customWidth="1"/>
    <col min="39" max="39" width="9.1640625" style="22"/>
    <col min="40" max="40" width="11.6640625" style="22" customWidth="1"/>
    <col min="41" max="41" width="11.33203125" style="22" customWidth="1"/>
    <col min="42" max="42" width="11.1640625" style="22" customWidth="1"/>
    <col min="43" max="43" width="10.5" style="22" customWidth="1"/>
    <col min="44" max="44" width="9.1640625" style="22"/>
    <col min="45" max="45" width="14.1640625" style="22" customWidth="1"/>
    <col min="46" max="16384" width="9.1640625" style="22"/>
  </cols>
  <sheetData>
    <row r="1" spans="1:45" ht="91" x14ac:dyDescent="0.15">
      <c r="A1" s="4" t="s">
        <v>1</v>
      </c>
      <c r="B1" s="4" t="s">
        <v>2</v>
      </c>
      <c r="C1" s="3" t="s">
        <v>406</v>
      </c>
      <c r="D1" s="9" t="s">
        <v>408</v>
      </c>
      <c r="E1" s="3" t="s">
        <v>409</v>
      </c>
      <c r="F1" s="3" t="s">
        <v>407</v>
      </c>
      <c r="G1" s="3" t="s">
        <v>1224</v>
      </c>
      <c r="H1" s="3" t="s">
        <v>1684</v>
      </c>
      <c r="I1" s="3" t="s">
        <v>1685</v>
      </c>
      <c r="J1" s="4" t="s">
        <v>1686</v>
      </c>
      <c r="K1" s="21" t="s">
        <v>1687</v>
      </c>
      <c r="L1" s="4" t="s">
        <v>1688</v>
      </c>
      <c r="M1" s="4" t="s">
        <v>1689</v>
      </c>
      <c r="N1" s="4" t="s">
        <v>1690</v>
      </c>
      <c r="O1" s="4" t="s">
        <v>13138</v>
      </c>
      <c r="P1" s="4" t="s">
        <v>1691</v>
      </c>
      <c r="Q1" s="4" t="s">
        <v>1692</v>
      </c>
      <c r="R1" s="4" t="s">
        <v>1693</v>
      </c>
      <c r="S1" s="4" t="s">
        <v>1694</v>
      </c>
      <c r="T1" s="4" t="s">
        <v>1695</v>
      </c>
      <c r="U1" s="4" t="s">
        <v>1696</v>
      </c>
      <c r="V1" s="4" t="s">
        <v>1697</v>
      </c>
      <c r="W1" s="21" t="s">
        <v>1698</v>
      </c>
      <c r="X1" s="21" t="s">
        <v>5214</v>
      </c>
      <c r="Y1" s="21" t="s">
        <v>7258</v>
      </c>
      <c r="Z1" s="21" t="s">
        <v>1699</v>
      </c>
      <c r="AA1" s="21" t="s">
        <v>4144</v>
      </c>
      <c r="AB1" s="21" t="s">
        <v>5239</v>
      </c>
      <c r="AC1" s="4" t="s">
        <v>5535</v>
      </c>
      <c r="AD1" s="21" t="s">
        <v>5536</v>
      </c>
      <c r="AE1" s="21" t="s">
        <v>7260</v>
      </c>
      <c r="AF1" s="459" t="s">
        <v>10842</v>
      </c>
      <c r="AG1" s="458" t="s">
        <v>13407</v>
      </c>
      <c r="AH1" s="467" t="s">
        <v>14350</v>
      </c>
      <c r="AI1" s="489" t="s">
        <v>15852</v>
      </c>
      <c r="AJ1" s="489" t="s">
        <v>16792</v>
      </c>
      <c r="AK1" s="168" t="s">
        <v>2375</v>
      </c>
      <c r="AL1" s="489" t="s">
        <v>17069</v>
      </c>
      <c r="AM1" s="168" t="s">
        <v>18225</v>
      </c>
      <c r="AN1" s="489" t="s">
        <v>18227</v>
      </c>
      <c r="AO1" s="489" t="s">
        <v>18770</v>
      </c>
      <c r="AP1" s="4" t="s">
        <v>19005</v>
      </c>
      <c r="AQ1" s="511" t="s">
        <v>2374</v>
      </c>
      <c r="AR1" s="511" t="s">
        <v>20175</v>
      </c>
      <c r="AS1" s="511" t="s">
        <v>2376</v>
      </c>
    </row>
    <row r="2" spans="1:45" s="23" customFormat="1" x14ac:dyDescent="0.15">
      <c r="A2" s="23" t="s">
        <v>4572</v>
      </c>
      <c r="B2" s="23" t="s">
        <v>4911</v>
      </c>
      <c r="C2" s="23" t="s">
        <v>4573</v>
      </c>
      <c r="D2" s="24">
        <v>40912</v>
      </c>
      <c r="E2" s="24">
        <v>40955</v>
      </c>
      <c r="F2" s="24"/>
      <c r="G2" s="23" t="s">
        <v>15105</v>
      </c>
      <c r="H2" s="25"/>
      <c r="I2" s="23" t="s">
        <v>4574</v>
      </c>
      <c r="J2" s="23" t="s">
        <v>5117</v>
      </c>
      <c r="R2" s="23" t="s">
        <v>1873</v>
      </c>
      <c r="Z2" s="23" t="s">
        <v>1874</v>
      </c>
    </row>
    <row r="3" spans="1:45" s="23" customFormat="1" x14ac:dyDescent="0.15">
      <c r="A3" s="23" t="s">
        <v>1714</v>
      </c>
      <c r="B3" s="23" t="s">
        <v>20760</v>
      </c>
      <c r="C3" s="23" t="s">
        <v>1715</v>
      </c>
      <c r="D3" s="24">
        <v>40912</v>
      </c>
      <c r="E3" s="24">
        <v>40955</v>
      </c>
      <c r="F3" s="24"/>
      <c r="G3" s="23" t="s">
        <v>15105</v>
      </c>
      <c r="H3" s="25"/>
      <c r="I3" s="23" t="s">
        <v>1716</v>
      </c>
      <c r="J3" s="23" t="s">
        <v>5114</v>
      </c>
      <c r="U3" s="23" t="s">
        <v>1708</v>
      </c>
      <c r="Z3" s="23" t="s">
        <v>5115</v>
      </c>
    </row>
    <row r="4" spans="1:45" s="23" customFormat="1" x14ac:dyDescent="0.15">
      <c r="A4" s="23" t="s">
        <v>1809</v>
      </c>
      <c r="B4" s="23" t="s">
        <v>20761</v>
      </c>
      <c r="C4" s="23" t="s">
        <v>1760</v>
      </c>
      <c r="D4" s="24">
        <v>40912</v>
      </c>
      <c r="E4" s="24">
        <v>40955</v>
      </c>
      <c r="F4" s="24"/>
      <c r="G4" s="23" t="s">
        <v>15105</v>
      </c>
      <c r="H4" s="25"/>
      <c r="I4" s="23" t="s">
        <v>1761</v>
      </c>
      <c r="K4" s="23" t="s">
        <v>5109</v>
      </c>
      <c r="T4" s="23" t="s">
        <v>1586</v>
      </c>
    </row>
    <row r="5" spans="1:45" s="23" customFormat="1" x14ac:dyDescent="0.15">
      <c r="A5" s="23" t="s">
        <v>1763</v>
      </c>
      <c r="B5" s="23" t="s">
        <v>20762</v>
      </c>
      <c r="C5" s="23" t="s">
        <v>1764</v>
      </c>
      <c r="D5" s="24">
        <v>40913</v>
      </c>
      <c r="E5" s="24">
        <v>40955</v>
      </c>
      <c r="F5" s="24"/>
      <c r="G5" s="23" t="s">
        <v>15105</v>
      </c>
      <c r="H5" s="25"/>
      <c r="I5" s="23" t="s">
        <v>1732</v>
      </c>
      <c r="K5" s="23" t="s">
        <v>5109</v>
      </c>
      <c r="T5" s="23" t="s">
        <v>1586</v>
      </c>
    </row>
    <row r="6" spans="1:45" s="23" customFormat="1" x14ac:dyDescent="0.15">
      <c r="A6" s="23" t="s">
        <v>1810</v>
      </c>
      <c r="B6" s="23" t="s">
        <v>20763</v>
      </c>
      <c r="C6" s="23" t="s">
        <v>1811</v>
      </c>
      <c r="D6" s="24">
        <v>40912</v>
      </c>
      <c r="E6" s="24">
        <v>40955</v>
      </c>
      <c r="F6" s="24"/>
      <c r="G6" s="23" t="s">
        <v>15105</v>
      </c>
      <c r="H6" s="25"/>
      <c r="I6" s="23" t="s">
        <v>1732</v>
      </c>
      <c r="J6" s="23" t="s">
        <v>5110</v>
      </c>
      <c r="T6" s="23" t="s">
        <v>1586</v>
      </c>
    </row>
    <row r="7" spans="1:45" s="23" customFormat="1" x14ac:dyDescent="0.15">
      <c r="A7" s="23" t="s">
        <v>1792</v>
      </c>
      <c r="B7" s="23" t="s">
        <v>20764</v>
      </c>
      <c r="C7" s="23" t="s">
        <v>1793</v>
      </c>
      <c r="D7" s="24">
        <v>40913</v>
      </c>
      <c r="E7" s="24">
        <v>40955</v>
      </c>
      <c r="F7" s="24"/>
      <c r="G7" s="23" t="s">
        <v>15105</v>
      </c>
      <c r="H7" s="25"/>
      <c r="I7" s="23" t="s">
        <v>1702</v>
      </c>
      <c r="K7" s="23" t="s">
        <v>5109</v>
      </c>
      <c r="T7" s="23" t="s">
        <v>1586</v>
      </c>
    </row>
    <row r="8" spans="1:45" s="23" customFormat="1" x14ac:dyDescent="0.15">
      <c r="A8" s="23" t="s">
        <v>1765</v>
      </c>
      <c r="B8" s="23" t="s">
        <v>20735</v>
      </c>
      <c r="C8" s="23" t="s">
        <v>5118</v>
      </c>
      <c r="D8" s="24">
        <v>40848</v>
      </c>
      <c r="E8" s="24">
        <v>40956</v>
      </c>
      <c r="F8" s="24" t="s">
        <v>9446</v>
      </c>
      <c r="G8" s="23" t="s">
        <v>15105</v>
      </c>
      <c r="H8" s="25"/>
      <c r="I8" s="23" t="s">
        <v>1732</v>
      </c>
      <c r="K8" s="23" t="s">
        <v>1817</v>
      </c>
      <c r="S8" s="23" t="s">
        <v>1586</v>
      </c>
    </row>
    <row r="9" spans="1:45" s="23" customFormat="1" x14ac:dyDescent="0.15">
      <c r="A9" s="23" t="s">
        <v>1766</v>
      </c>
      <c r="B9" s="23" t="s">
        <v>20765</v>
      </c>
      <c r="C9" s="23" t="s">
        <v>1764</v>
      </c>
      <c r="D9" s="24">
        <v>40913</v>
      </c>
      <c r="E9" s="24">
        <v>40956</v>
      </c>
      <c r="F9" s="24" t="s">
        <v>9446</v>
      </c>
      <c r="G9" s="23" t="s">
        <v>15105</v>
      </c>
      <c r="H9" s="25"/>
      <c r="I9" s="23" t="s">
        <v>1732</v>
      </c>
      <c r="K9" s="23" t="s">
        <v>5109</v>
      </c>
      <c r="T9" s="23" t="s">
        <v>1586</v>
      </c>
    </row>
    <row r="10" spans="1:45" s="23" customFormat="1" x14ac:dyDescent="0.15">
      <c r="A10" s="23" t="s">
        <v>1794</v>
      </c>
      <c r="B10" s="23" t="s">
        <v>20742</v>
      </c>
      <c r="C10" s="23" t="s">
        <v>1793</v>
      </c>
      <c r="D10" s="24">
        <v>40913</v>
      </c>
      <c r="E10" s="24">
        <v>40961</v>
      </c>
      <c r="F10" s="24" t="s">
        <v>9446</v>
      </c>
      <c r="G10" s="23" t="s">
        <v>15105</v>
      </c>
      <c r="H10" s="25"/>
      <c r="I10" s="23" t="s">
        <v>1702</v>
      </c>
      <c r="K10" s="23" t="s">
        <v>5109</v>
      </c>
      <c r="T10" s="23" t="s">
        <v>1586</v>
      </c>
    </row>
    <row r="11" spans="1:45" s="23" customFormat="1" x14ac:dyDescent="0.15">
      <c r="A11" s="23" t="s">
        <v>1787</v>
      </c>
      <c r="B11" s="23" t="s">
        <v>20766</v>
      </c>
      <c r="C11" s="23" t="s">
        <v>1788</v>
      </c>
      <c r="D11" s="24">
        <v>40913</v>
      </c>
      <c r="E11" s="24">
        <v>40956</v>
      </c>
      <c r="F11" s="24" t="s">
        <v>9446</v>
      </c>
      <c r="G11" s="23" t="s">
        <v>15105</v>
      </c>
      <c r="H11" s="25"/>
      <c r="I11" s="23" t="s">
        <v>1490</v>
      </c>
      <c r="K11" s="23" t="s">
        <v>5109</v>
      </c>
      <c r="T11" s="23" t="s">
        <v>1586</v>
      </c>
    </row>
    <row r="12" spans="1:45" s="23" customFormat="1" x14ac:dyDescent="0.15">
      <c r="A12" s="23" t="s">
        <v>1795</v>
      </c>
      <c r="B12" s="23" t="s">
        <v>20767</v>
      </c>
      <c r="C12" s="23" t="s">
        <v>1793</v>
      </c>
      <c r="D12" s="24">
        <v>40913</v>
      </c>
      <c r="E12" s="24">
        <v>40956</v>
      </c>
      <c r="F12" s="24" t="s">
        <v>9446</v>
      </c>
      <c r="G12" s="23" t="s">
        <v>15105</v>
      </c>
      <c r="H12" s="25"/>
      <c r="I12" s="23" t="s">
        <v>1702</v>
      </c>
      <c r="K12" s="23" t="s">
        <v>5109</v>
      </c>
      <c r="T12" s="23" t="s">
        <v>1586</v>
      </c>
    </row>
    <row r="13" spans="1:45" s="23" customFormat="1" x14ac:dyDescent="0.15">
      <c r="A13" s="23" t="s">
        <v>1796</v>
      </c>
      <c r="B13" s="23" t="s">
        <v>20742</v>
      </c>
      <c r="C13" s="23" t="s">
        <v>1793</v>
      </c>
      <c r="D13" s="24">
        <v>40913</v>
      </c>
      <c r="E13" s="24">
        <v>40946</v>
      </c>
      <c r="F13" s="24"/>
      <c r="G13" s="23" t="s">
        <v>15105</v>
      </c>
      <c r="H13" s="25"/>
      <c r="I13" s="23" t="s">
        <v>1702</v>
      </c>
      <c r="K13" s="23" t="s">
        <v>5109</v>
      </c>
      <c r="T13" s="23" t="s">
        <v>1586</v>
      </c>
    </row>
    <row r="14" spans="1:45" s="23" customFormat="1" x14ac:dyDescent="0.15">
      <c r="A14" s="23" t="s">
        <v>1882</v>
      </c>
      <c r="B14" s="23" t="s">
        <v>20768</v>
      </c>
      <c r="C14" s="23" t="s">
        <v>1883</v>
      </c>
      <c r="D14" s="24">
        <v>40912</v>
      </c>
      <c r="E14" s="24">
        <v>40955</v>
      </c>
      <c r="F14" s="24"/>
      <c r="G14" s="23" t="s">
        <v>15105</v>
      </c>
      <c r="H14" s="25"/>
      <c r="I14" s="23" t="s">
        <v>1884</v>
      </c>
      <c r="J14" s="23" t="s">
        <v>5117</v>
      </c>
      <c r="R14" s="23" t="s">
        <v>1873</v>
      </c>
      <c r="Z14" s="23" t="s">
        <v>1874</v>
      </c>
    </row>
    <row r="15" spans="1:45" s="23" customFormat="1" x14ac:dyDescent="0.15">
      <c r="A15" s="23" t="s">
        <v>1860</v>
      </c>
      <c r="B15" s="23" t="s">
        <v>20769</v>
      </c>
      <c r="C15" s="23" t="s">
        <v>1861</v>
      </c>
      <c r="D15" s="24">
        <v>40850</v>
      </c>
      <c r="E15" s="24">
        <v>40947</v>
      </c>
      <c r="F15" s="24" t="s">
        <v>9446</v>
      </c>
      <c r="G15" s="23" t="s">
        <v>15105</v>
      </c>
      <c r="H15" s="25"/>
      <c r="I15" s="23" t="s">
        <v>1862</v>
      </c>
      <c r="J15" s="23" t="s">
        <v>5112</v>
      </c>
      <c r="W15" s="23" t="s">
        <v>1827</v>
      </c>
      <c r="Z15" s="23" t="s">
        <v>5113</v>
      </c>
    </row>
    <row r="16" spans="1:45" s="23" customFormat="1" x14ac:dyDescent="0.15">
      <c r="A16" s="98" t="s">
        <v>4871</v>
      </c>
      <c r="B16" s="23" t="s">
        <v>4865</v>
      </c>
      <c r="C16" s="98" t="s">
        <v>4862</v>
      </c>
      <c r="G16" s="23" t="s">
        <v>15105</v>
      </c>
      <c r="H16" s="25"/>
      <c r="I16" s="98"/>
      <c r="J16" s="23" t="s">
        <v>5117</v>
      </c>
      <c r="R16" s="23" t="s">
        <v>1873</v>
      </c>
      <c r="Z16" s="23" t="s">
        <v>1874</v>
      </c>
    </row>
    <row r="17" spans="1:26" s="23" customFormat="1" x14ac:dyDescent="0.15">
      <c r="A17" s="22" t="s">
        <v>4861</v>
      </c>
      <c r="B17" s="22" t="s">
        <v>4864</v>
      </c>
      <c r="C17" s="22" t="s">
        <v>4862</v>
      </c>
      <c r="D17" s="24">
        <v>40912</v>
      </c>
      <c r="E17" s="24">
        <v>40955</v>
      </c>
      <c r="F17" s="24"/>
      <c r="G17" s="23" t="s">
        <v>15105</v>
      </c>
      <c r="H17" s="26"/>
      <c r="I17" s="22" t="s">
        <v>4863</v>
      </c>
      <c r="J17" s="23" t="s">
        <v>5117</v>
      </c>
      <c r="K17" s="22"/>
      <c r="L17" s="22"/>
      <c r="M17" s="22"/>
      <c r="N17" s="22"/>
      <c r="O17" s="22"/>
      <c r="P17" s="22"/>
      <c r="Q17" s="22"/>
      <c r="R17" s="22" t="s">
        <v>1873</v>
      </c>
      <c r="S17" s="22"/>
      <c r="T17" s="22"/>
      <c r="U17" s="22"/>
      <c r="V17" s="22"/>
      <c r="W17" s="22"/>
      <c r="X17" s="22"/>
      <c r="Y17" s="22"/>
      <c r="Z17" s="22" t="s">
        <v>1874</v>
      </c>
    </row>
    <row r="18" spans="1:26" s="23" customFormat="1" x14ac:dyDescent="0.15">
      <c r="A18" s="23" t="s">
        <v>1710</v>
      </c>
      <c r="B18" s="23" t="s">
        <v>20770</v>
      </c>
      <c r="C18" s="23" t="s">
        <v>1711</v>
      </c>
      <c r="D18" s="24">
        <v>40912</v>
      </c>
      <c r="E18" s="24">
        <v>40926</v>
      </c>
      <c r="F18" s="24"/>
      <c r="G18" s="23" t="s">
        <v>15105</v>
      </c>
      <c r="H18" s="25"/>
      <c r="I18" s="23" t="s">
        <v>1712</v>
      </c>
      <c r="J18" s="23" t="s">
        <v>5114</v>
      </c>
      <c r="U18" s="23" t="s">
        <v>1708</v>
      </c>
      <c r="Z18" s="23" t="s">
        <v>5115</v>
      </c>
    </row>
    <row r="19" spans="1:26" s="23" customFormat="1" x14ac:dyDescent="0.15">
      <c r="A19" s="23" t="s">
        <v>1742</v>
      </c>
      <c r="B19" s="23" t="s">
        <v>20771</v>
      </c>
      <c r="C19" s="23" t="s">
        <v>1743</v>
      </c>
      <c r="D19" s="24">
        <v>41100</v>
      </c>
      <c r="E19" s="24">
        <v>41100</v>
      </c>
      <c r="F19" s="24"/>
      <c r="G19" s="23" t="s">
        <v>15105</v>
      </c>
      <c r="H19" s="25"/>
      <c r="I19" s="23" t="s">
        <v>1744</v>
      </c>
      <c r="J19" s="23" t="s">
        <v>7806</v>
      </c>
      <c r="V19" s="23" t="s">
        <v>4155</v>
      </c>
    </row>
    <row r="20" spans="1:26" s="23" customFormat="1" x14ac:dyDescent="0.15">
      <c r="A20" s="23" t="s">
        <v>1745</v>
      </c>
      <c r="B20" s="23" t="s">
        <v>20772</v>
      </c>
      <c r="C20" s="23" t="s">
        <v>1746</v>
      </c>
      <c r="D20" s="24">
        <v>41100</v>
      </c>
      <c r="E20" s="24">
        <v>41100</v>
      </c>
      <c r="F20" s="24"/>
      <c r="G20" s="23" t="s">
        <v>15105</v>
      </c>
      <c r="H20" s="25"/>
      <c r="I20" s="23" t="s">
        <v>1747</v>
      </c>
      <c r="J20" s="23" t="s">
        <v>7806</v>
      </c>
      <c r="V20" s="23" t="s">
        <v>4155</v>
      </c>
    </row>
    <row r="21" spans="1:26" s="23" customFormat="1" x14ac:dyDescent="0.15">
      <c r="A21" s="23" t="s">
        <v>1797</v>
      </c>
      <c r="B21" s="23" t="s">
        <v>20773</v>
      </c>
      <c r="C21" s="23" t="s">
        <v>1793</v>
      </c>
      <c r="D21" s="24">
        <v>40913</v>
      </c>
      <c r="E21" s="24">
        <v>40946</v>
      </c>
      <c r="F21" s="24" t="s">
        <v>9446</v>
      </c>
      <c r="G21" s="23" t="s">
        <v>15105</v>
      </c>
      <c r="H21" s="25"/>
      <c r="I21" s="23" t="s">
        <v>1702</v>
      </c>
      <c r="K21" s="23" t="s">
        <v>5109</v>
      </c>
      <c r="T21" s="23" t="s">
        <v>1586</v>
      </c>
    </row>
    <row r="22" spans="1:26" s="23" customFormat="1" x14ac:dyDescent="0.15">
      <c r="A22" s="23" t="s">
        <v>1821</v>
      </c>
      <c r="B22" s="23" t="s">
        <v>20774</v>
      </c>
      <c r="C22" s="23" t="s">
        <v>1822</v>
      </c>
      <c r="D22" s="24">
        <v>40849</v>
      </c>
      <c r="E22" s="24">
        <v>40947</v>
      </c>
      <c r="F22" s="24"/>
      <c r="G22" s="23" t="s">
        <v>15105</v>
      </c>
      <c r="H22" s="25"/>
      <c r="I22" s="23" t="s">
        <v>1823</v>
      </c>
      <c r="K22" s="23" t="s">
        <v>1817</v>
      </c>
      <c r="S22" s="23" t="s">
        <v>1586</v>
      </c>
    </row>
    <row r="23" spans="1:26" s="23" customFormat="1" x14ac:dyDescent="0.15">
      <c r="A23" s="22" t="s">
        <v>4773</v>
      </c>
      <c r="B23" s="22" t="s">
        <v>4777</v>
      </c>
      <c r="C23" s="22" t="s">
        <v>4774</v>
      </c>
      <c r="D23" s="91">
        <v>40889</v>
      </c>
      <c r="E23" s="91">
        <v>40923</v>
      </c>
      <c r="F23" s="91"/>
      <c r="G23" s="23" t="s">
        <v>15105</v>
      </c>
      <c r="H23" s="26"/>
      <c r="I23" s="22" t="s">
        <v>1859</v>
      </c>
      <c r="J23" s="22" t="s">
        <v>4775</v>
      </c>
      <c r="K23" s="22"/>
      <c r="L23" s="22"/>
      <c r="M23" s="22"/>
      <c r="N23" s="22"/>
      <c r="O23" s="22"/>
      <c r="P23" s="22"/>
      <c r="Q23" s="22"/>
      <c r="R23" s="22" t="s">
        <v>1873</v>
      </c>
      <c r="S23" s="22"/>
      <c r="T23" s="22"/>
      <c r="U23" s="22"/>
      <c r="V23" s="22"/>
      <c r="W23" s="22"/>
      <c r="X23" s="22"/>
      <c r="Y23" s="22"/>
      <c r="Z23" s="22" t="s">
        <v>4776</v>
      </c>
    </row>
    <row r="24" spans="1:26" s="23" customFormat="1" x14ac:dyDescent="0.15">
      <c r="A24" s="23" t="s">
        <v>1759</v>
      </c>
      <c r="B24" s="23" t="s">
        <v>20775</v>
      </c>
      <c r="C24" s="23" t="s">
        <v>1760</v>
      </c>
      <c r="D24" s="24">
        <v>40913</v>
      </c>
      <c r="E24" s="24">
        <v>40956</v>
      </c>
      <c r="F24" s="24"/>
      <c r="G24" s="23" t="s">
        <v>15105</v>
      </c>
      <c r="H24" s="25"/>
      <c r="I24" s="23" t="s">
        <v>1761</v>
      </c>
      <c r="K24" s="23" t="s">
        <v>5109</v>
      </c>
      <c r="T24" s="23" t="s">
        <v>1586</v>
      </c>
    </row>
    <row r="25" spans="1:26" s="23" customFormat="1" x14ac:dyDescent="0.15">
      <c r="A25" s="23" t="s">
        <v>1849</v>
      </c>
      <c r="B25" s="23" t="s">
        <v>20776</v>
      </c>
      <c r="C25" s="23" t="s">
        <v>1850</v>
      </c>
      <c r="D25" s="24">
        <v>40849</v>
      </c>
      <c r="E25" s="24">
        <v>40984</v>
      </c>
      <c r="F25" s="24"/>
      <c r="G25" s="23" t="s">
        <v>15105</v>
      </c>
      <c r="H25" s="25"/>
      <c r="I25" s="23" t="s">
        <v>1720</v>
      </c>
      <c r="L25" s="23" t="s">
        <v>5119</v>
      </c>
      <c r="S25" s="23" t="s">
        <v>1586</v>
      </c>
    </row>
    <row r="26" spans="1:26" s="23" customFormat="1" x14ac:dyDescent="0.15">
      <c r="A26" s="23" t="s">
        <v>1856</v>
      </c>
      <c r="B26" s="23" t="s">
        <v>20777</v>
      </c>
      <c r="C26" s="23" t="s">
        <v>1850</v>
      </c>
      <c r="D26" s="24">
        <v>40949</v>
      </c>
      <c r="E26" s="24">
        <v>40984</v>
      </c>
      <c r="F26" s="24" t="s">
        <v>9446</v>
      </c>
      <c r="G26" s="23" t="s">
        <v>15105</v>
      </c>
      <c r="H26" s="25"/>
      <c r="I26" s="23" t="s">
        <v>1720</v>
      </c>
      <c r="L26" s="23" t="s">
        <v>5119</v>
      </c>
      <c r="S26" s="23" t="s">
        <v>1586</v>
      </c>
    </row>
    <row r="27" spans="1:26" s="23" customFormat="1" x14ac:dyDescent="0.15">
      <c r="A27" s="23" t="s">
        <v>1851</v>
      </c>
      <c r="B27" s="23" t="s">
        <v>20778</v>
      </c>
      <c r="C27" s="23" t="s">
        <v>1850</v>
      </c>
      <c r="D27" s="24">
        <v>40849</v>
      </c>
      <c r="E27" s="24"/>
      <c r="F27" s="24"/>
      <c r="G27" s="23" t="s">
        <v>15105</v>
      </c>
      <c r="H27" s="25"/>
      <c r="I27" s="23" t="s">
        <v>1720</v>
      </c>
      <c r="L27" s="23" t="s">
        <v>5119</v>
      </c>
      <c r="S27" s="23" t="s">
        <v>1586</v>
      </c>
    </row>
    <row r="28" spans="1:26" s="23" customFormat="1" x14ac:dyDescent="0.15">
      <c r="A28" s="23" t="s">
        <v>1844</v>
      </c>
      <c r="B28" s="23" t="s">
        <v>20779</v>
      </c>
      <c r="C28" s="23" t="s">
        <v>1845</v>
      </c>
      <c r="D28" s="24">
        <v>40849</v>
      </c>
      <c r="E28" s="24">
        <v>40983</v>
      </c>
      <c r="F28" s="24"/>
      <c r="G28" s="23" t="s">
        <v>15105</v>
      </c>
      <c r="H28" s="25"/>
      <c r="I28" s="23" t="s">
        <v>1490</v>
      </c>
      <c r="L28" s="23" t="s">
        <v>5119</v>
      </c>
      <c r="S28" s="23" t="s">
        <v>1586</v>
      </c>
    </row>
    <row r="29" spans="1:26" s="23" customFormat="1" x14ac:dyDescent="0.15">
      <c r="A29" s="23" t="s">
        <v>1812</v>
      </c>
      <c r="B29" s="23" t="s">
        <v>20763</v>
      </c>
      <c r="C29" s="23" t="s">
        <v>1764</v>
      </c>
      <c r="D29" s="24">
        <v>40912</v>
      </c>
      <c r="E29" s="24">
        <v>40955</v>
      </c>
      <c r="F29" s="24"/>
      <c r="G29" s="23" t="s">
        <v>15105</v>
      </c>
      <c r="H29" s="25"/>
      <c r="I29" s="23" t="s">
        <v>1732</v>
      </c>
      <c r="K29" s="23" t="s">
        <v>5109</v>
      </c>
      <c r="T29" s="23" t="s">
        <v>1586</v>
      </c>
    </row>
    <row r="30" spans="1:26" s="23" customFormat="1" x14ac:dyDescent="0.15">
      <c r="A30" s="23" t="s">
        <v>1767</v>
      </c>
      <c r="B30" s="23" t="s">
        <v>20780</v>
      </c>
      <c r="C30" s="23" t="s">
        <v>1764</v>
      </c>
      <c r="D30" s="24">
        <v>40913</v>
      </c>
      <c r="E30" s="24">
        <v>40955</v>
      </c>
      <c r="F30" s="24"/>
      <c r="G30" s="23" t="s">
        <v>15105</v>
      </c>
      <c r="H30" s="25"/>
      <c r="I30" s="23" t="s">
        <v>1732</v>
      </c>
      <c r="K30" s="23" t="s">
        <v>5109</v>
      </c>
      <c r="T30" s="23" t="s">
        <v>1586</v>
      </c>
    </row>
    <row r="31" spans="1:26" s="23" customFormat="1" x14ac:dyDescent="0.15">
      <c r="A31" s="23" t="s">
        <v>6240</v>
      </c>
      <c r="B31" s="23" t="s">
        <v>20781</v>
      </c>
      <c r="C31" s="23" t="s">
        <v>1764</v>
      </c>
      <c r="D31" s="24">
        <v>40913</v>
      </c>
      <c r="G31" s="23" t="s">
        <v>15105</v>
      </c>
      <c r="H31" s="25"/>
      <c r="I31" s="23" t="s">
        <v>1732</v>
      </c>
      <c r="K31" s="23" t="s">
        <v>5109</v>
      </c>
      <c r="T31" s="23" t="s">
        <v>1586</v>
      </c>
    </row>
    <row r="32" spans="1:26" s="23" customFormat="1" x14ac:dyDescent="0.15">
      <c r="A32" s="23" t="s">
        <v>1798</v>
      </c>
      <c r="B32" s="23" t="s">
        <v>20742</v>
      </c>
      <c r="C32" s="23" t="s">
        <v>1793</v>
      </c>
      <c r="D32" s="24">
        <v>40913</v>
      </c>
      <c r="F32" s="23" t="s">
        <v>9446</v>
      </c>
      <c r="G32" s="23" t="s">
        <v>15105</v>
      </c>
      <c r="H32" s="25"/>
      <c r="I32" s="23" t="s">
        <v>1702</v>
      </c>
      <c r="K32" s="23" t="s">
        <v>5109</v>
      </c>
      <c r="T32" s="23" t="s">
        <v>1586</v>
      </c>
    </row>
    <row r="33" spans="1:26" s="23" customFormat="1" x14ac:dyDescent="0.15">
      <c r="A33" s="23" t="s">
        <v>1815</v>
      </c>
      <c r="B33" s="23" t="s">
        <v>20782</v>
      </c>
      <c r="C33" s="23" t="s">
        <v>1816</v>
      </c>
      <c r="D33" s="24">
        <v>40849</v>
      </c>
      <c r="E33" s="24">
        <v>40955</v>
      </c>
      <c r="F33" s="24" t="s">
        <v>9446</v>
      </c>
      <c r="G33" s="23" t="s">
        <v>15105</v>
      </c>
      <c r="H33" s="25"/>
      <c r="I33" s="23" t="s">
        <v>1490</v>
      </c>
      <c r="K33" s="23" t="s">
        <v>1817</v>
      </c>
      <c r="S33" s="23" t="s">
        <v>1586</v>
      </c>
    </row>
    <row r="34" spans="1:26" s="23" customFormat="1" x14ac:dyDescent="0.15">
      <c r="A34" s="23" t="s">
        <v>4872</v>
      </c>
      <c r="B34" s="22" t="s">
        <v>4909</v>
      </c>
      <c r="C34" s="22" t="s">
        <v>4874</v>
      </c>
      <c r="D34" s="91">
        <v>40892</v>
      </c>
      <c r="E34" s="24">
        <v>40955</v>
      </c>
      <c r="F34" s="24"/>
      <c r="G34" s="23" t="s">
        <v>15105</v>
      </c>
      <c r="H34" s="26"/>
      <c r="I34" s="22" t="s">
        <v>4873</v>
      </c>
      <c r="J34" s="22" t="s">
        <v>5576</v>
      </c>
      <c r="K34" s="22"/>
      <c r="L34" s="22"/>
      <c r="M34" s="22"/>
      <c r="N34" s="22"/>
      <c r="O34" s="22"/>
      <c r="P34" s="22"/>
      <c r="Q34" s="22"/>
      <c r="R34" s="22" t="s">
        <v>1873</v>
      </c>
      <c r="S34" s="22"/>
      <c r="T34" s="22"/>
      <c r="U34" s="22"/>
      <c r="V34" s="22"/>
      <c r="W34" s="22"/>
      <c r="X34" s="22"/>
      <c r="Y34" s="22"/>
      <c r="Z34" s="168" t="s">
        <v>6458</v>
      </c>
    </row>
    <row r="35" spans="1:26" s="23" customFormat="1" x14ac:dyDescent="0.15">
      <c r="A35" s="23" t="s">
        <v>1718</v>
      </c>
      <c r="B35" s="23" t="s">
        <v>20783</v>
      </c>
      <c r="C35" s="23" t="s">
        <v>1719</v>
      </c>
      <c r="D35" s="24">
        <v>40912</v>
      </c>
      <c r="E35" s="24">
        <v>40955</v>
      </c>
      <c r="F35" s="24"/>
      <c r="G35" s="23" t="s">
        <v>15105</v>
      </c>
      <c r="H35" s="25"/>
      <c r="I35" s="23" t="s">
        <v>1720</v>
      </c>
      <c r="J35" s="23" t="s">
        <v>5114</v>
      </c>
      <c r="U35" s="23" t="s">
        <v>1708</v>
      </c>
      <c r="Z35" s="23" t="s">
        <v>5115</v>
      </c>
    </row>
    <row r="36" spans="1:26" s="23" customFormat="1" x14ac:dyDescent="0.15">
      <c r="A36" s="22" t="s">
        <v>4975</v>
      </c>
      <c r="B36" s="22" t="s">
        <v>4976</v>
      </c>
      <c r="C36" s="22" t="s">
        <v>4977</v>
      </c>
      <c r="D36" s="91">
        <v>40911</v>
      </c>
      <c r="E36" s="91">
        <v>40955</v>
      </c>
      <c r="F36" s="91"/>
      <c r="G36" s="23" t="s">
        <v>15105</v>
      </c>
      <c r="H36" s="26"/>
      <c r="I36" s="22" t="s">
        <v>4978</v>
      </c>
      <c r="J36" s="22" t="s">
        <v>5116</v>
      </c>
      <c r="K36" s="22"/>
      <c r="L36" s="22"/>
      <c r="M36" s="22"/>
      <c r="N36" s="22"/>
      <c r="O36" s="22"/>
      <c r="P36" s="22"/>
      <c r="Q36" s="22"/>
      <c r="R36" s="22" t="s">
        <v>1873</v>
      </c>
      <c r="S36" s="22"/>
      <c r="T36" s="22"/>
      <c r="U36" s="22"/>
      <c r="V36" s="22"/>
      <c r="W36" s="22"/>
      <c r="X36" s="22"/>
      <c r="Y36" s="22"/>
      <c r="Z36" s="22" t="s">
        <v>4979</v>
      </c>
    </row>
    <row r="37" spans="1:26" s="23" customFormat="1" x14ac:dyDescent="0.15">
      <c r="A37" s="23" t="s">
        <v>1733</v>
      </c>
      <c r="B37" s="23" t="s">
        <v>20784</v>
      </c>
      <c r="C37" s="23" t="s">
        <v>1731</v>
      </c>
      <c r="D37" s="24"/>
      <c r="E37" s="24"/>
      <c r="F37" s="24" t="s">
        <v>9927</v>
      </c>
      <c r="G37" s="23" t="s">
        <v>15105</v>
      </c>
      <c r="H37" s="25"/>
      <c r="I37" s="23" t="s">
        <v>1732</v>
      </c>
      <c r="J37" s="23" t="s">
        <v>1725</v>
      </c>
      <c r="U37" s="23" t="s">
        <v>1726</v>
      </c>
    </row>
    <row r="38" spans="1:26" s="23" customFormat="1" x14ac:dyDescent="0.15">
      <c r="A38" s="23" t="s">
        <v>1852</v>
      </c>
      <c r="B38" s="23" t="s">
        <v>20785</v>
      </c>
      <c r="C38" s="23" t="s">
        <v>1850</v>
      </c>
      <c r="D38" s="24">
        <v>40849</v>
      </c>
      <c r="E38" s="24">
        <v>40984</v>
      </c>
      <c r="F38" s="24"/>
      <c r="G38" s="23" t="s">
        <v>15105</v>
      </c>
      <c r="H38" s="25"/>
      <c r="I38" s="23" t="s">
        <v>1720</v>
      </c>
      <c r="L38" s="23" t="s">
        <v>5119</v>
      </c>
      <c r="S38" s="23" t="s">
        <v>1586</v>
      </c>
    </row>
    <row r="39" spans="1:26" s="23" customFormat="1" x14ac:dyDescent="0.15">
      <c r="A39" s="23" t="s">
        <v>1846</v>
      </c>
      <c r="B39" s="23" t="s">
        <v>20785</v>
      </c>
      <c r="C39" s="23" t="s">
        <v>1845</v>
      </c>
      <c r="D39" s="24">
        <v>40849</v>
      </c>
      <c r="E39" s="24">
        <v>40984</v>
      </c>
      <c r="F39" s="24"/>
      <c r="G39" s="23" t="s">
        <v>15105</v>
      </c>
      <c r="H39" s="25"/>
      <c r="I39" s="23" t="s">
        <v>1490</v>
      </c>
      <c r="L39" s="23" t="s">
        <v>5119</v>
      </c>
      <c r="S39" s="23" t="s">
        <v>1586</v>
      </c>
    </row>
    <row r="40" spans="1:26" s="23" customFormat="1" x14ac:dyDescent="0.15">
      <c r="A40" s="23" t="s">
        <v>1748</v>
      </c>
      <c r="B40" s="23" t="s">
        <v>20786</v>
      </c>
      <c r="C40" s="23" t="s">
        <v>1749</v>
      </c>
      <c r="D40" s="91">
        <v>41115</v>
      </c>
      <c r="E40" s="24">
        <v>41130</v>
      </c>
      <c r="F40" s="24"/>
      <c r="G40" s="23" t="s">
        <v>15105</v>
      </c>
      <c r="H40" s="25"/>
      <c r="I40" s="23" t="s">
        <v>1490</v>
      </c>
      <c r="N40" s="23" t="s">
        <v>7896</v>
      </c>
      <c r="P40" s="23" t="s">
        <v>1750</v>
      </c>
      <c r="Z40" s="23" t="s">
        <v>7897</v>
      </c>
    </row>
    <row r="41" spans="1:26" s="23" customFormat="1" x14ac:dyDescent="0.15">
      <c r="A41" s="23" t="s">
        <v>1751</v>
      </c>
      <c r="B41" s="23" t="s">
        <v>20787</v>
      </c>
      <c r="C41" s="23" t="s">
        <v>1749</v>
      </c>
      <c r="D41" s="91">
        <v>41115</v>
      </c>
      <c r="G41" s="23" t="s">
        <v>15105</v>
      </c>
      <c r="H41" s="25"/>
      <c r="I41" s="23" t="s">
        <v>1490</v>
      </c>
      <c r="N41" s="23" t="s">
        <v>7896</v>
      </c>
      <c r="P41" s="23" t="s">
        <v>1750</v>
      </c>
      <c r="Z41" s="23" t="s">
        <v>7897</v>
      </c>
    </row>
    <row r="42" spans="1:26" s="23" customFormat="1" x14ac:dyDescent="0.15">
      <c r="A42" s="23" t="s">
        <v>1830</v>
      </c>
      <c r="B42" s="23" t="s">
        <v>20788</v>
      </c>
      <c r="C42" s="23" t="s">
        <v>1831</v>
      </c>
      <c r="D42" s="24">
        <v>40912</v>
      </c>
      <c r="E42" s="24">
        <v>40956</v>
      </c>
      <c r="F42" s="24"/>
      <c r="G42" s="23" t="s">
        <v>15105</v>
      </c>
      <c r="H42" s="25"/>
      <c r="I42" s="23" t="s">
        <v>1832</v>
      </c>
      <c r="J42" s="23" t="s">
        <v>5111</v>
      </c>
      <c r="S42" s="23" t="s">
        <v>1827</v>
      </c>
    </row>
    <row r="43" spans="1:26" s="23" customFormat="1" x14ac:dyDescent="0.15">
      <c r="A43" s="23" t="s">
        <v>1752</v>
      </c>
      <c r="B43" s="23" t="s">
        <v>20789</v>
      </c>
      <c r="C43" s="23" t="s">
        <v>1753</v>
      </c>
      <c r="D43" s="91">
        <v>41115</v>
      </c>
      <c r="G43" s="23" t="s">
        <v>15105</v>
      </c>
      <c r="H43" s="25"/>
      <c r="I43" s="23" t="s">
        <v>1741</v>
      </c>
      <c r="N43" s="23" t="s">
        <v>7896</v>
      </c>
      <c r="P43" s="23" t="s">
        <v>1750</v>
      </c>
      <c r="Z43" s="23" t="s">
        <v>7897</v>
      </c>
    </row>
    <row r="44" spans="1:26" s="23" customFormat="1" x14ac:dyDescent="0.15">
      <c r="A44" s="23" t="s">
        <v>1853</v>
      </c>
      <c r="B44" s="23" t="s">
        <v>20790</v>
      </c>
      <c r="C44" s="23" t="s">
        <v>1850</v>
      </c>
      <c r="D44" s="24">
        <v>40849</v>
      </c>
      <c r="E44" s="24">
        <v>40984</v>
      </c>
      <c r="F44" s="24" t="s">
        <v>9446</v>
      </c>
      <c r="G44" s="23" t="s">
        <v>15105</v>
      </c>
      <c r="H44" s="25"/>
      <c r="I44" s="23" t="s">
        <v>1720</v>
      </c>
      <c r="L44" s="23" t="s">
        <v>5119</v>
      </c>
      <c r="S44" s="23" t="s">
        <v>1586</v>
      </c>
    </row>
    <row r="45" spans="1:26" s="23" customFormat="1" x14ac:dyDescent="0.15">
      <c r="A45" s="23" t="s">
        <v>1754</v>
      </c>
      <c r="B45" s="23" t="s">
        <v>20791</v>
      </c>
      <c r="C45" s="23" t="s">
        <v>1755</v>
      </c>
      <c r="D45" s="24">
        <v>40861</v>
      </c>
      <c r="E45" s="24">
        <v>40956</v>
      </c>
      <c r="F45" s="24"/>
      <c r="G45" s="23" t="s">
        <v>15105</v>
      </c>
      <c r="H45" s="25"/>
      <c r="I45" s="23" t="s">
        <v>1716</v>
      </c>
      <c r="J45" s="23" t="s">
        <v>1756</v>
      </c>
      <c r="S45" s="23" t="s">
        <v>1757</v>
      </c>
      <c r="Z45" s="23" t="s">
        <v>1758</v>
      </c>
    </row>
    <row r="46" spans="1:26" s="23" customFormat="1" x14ac:dyDescent="0.15">
      <c r="A46" s="23" t="s">
        <v>1717</v>
      </c>
      <c r="B46" s="23" t="s">
        <v>20760</v>
      </c>
      <c r="C46" s="23" t="s">
        <v>1715</v>
      </c>
      <c r="D46" s="24">
        <v>40912</v>
      </c>
      <c r="E46" s="24">
        <v>40956</v>
      </c>
      <c r="F46" s="24"/>
      <c r="G46" s="23" t="s">
        <v>15105</v>
      </c>
      <c r="H46" s="25"/>
      <c r="I46" s="23" t="s">
        <v>1716</v>
      </c>
      <c r="J46" s="23" t="s">
        <v>5114</v>
      </c>
      <c r="U46" s="23" t="s">
        <v>1708</v>
      </c>
      <c r="Z46" s="23" t="s">
        <v>5115</v>
      </c>
    </row>
    <row r="47" spans="1:26" s="23" customFormat="1" x14ac:dyDescent="0.15">
      <c r="A47" s="23" t="s">
        <v>1768</v>
      </c>
      <c r="B47" s="23" t="s">
        <v>20792</v>
      </c>
      <c r="C47" s="23" t="s">
        <v>1764</v>
      </c>
      <c r="D47" s="24">
        <v>40913</v>
      </c>
      <c r="E47" s="24">
        <v>40956</v>
      </c>
      <c r="F47" s="24"/>
      <c r="G47" s="23" t="s">
        <v>15105</v>
      </c>
      <c r="H47" s="25"/>
      <c r="I47" s="23" t="s">
        <v>1732</v>
      </c>
      <c r="K47" s="23" t="s">
        <v>5109</v>
      </c>
      <c r="T47" s="23" t="s">
        <v>1586</v>
      </c>
    </row>
    <row r="48" spans="1:26" s="23" customFormat="1" x14ac:dyDescent="0.15">
      <c r="A48" s="23" t="s">
        <v>1769</v>
      </c>
      <c r="B48" s="23" t="s">
        <v>20793</v>
      </c>
      <c r="C48" s="23" t="s">
        <v>1764</v>
      </c>
      <c r="D48" s="24">
        <v>40913</v>
      </c>
      <c r="E48" s="24">
        <v>40956</v>
      </c>
      <c r="F48" s="24"/>
      <c r="G48" s="23" t="s">
        <v>15105</v>
      </c>
      <c r="H48" s="25"/>
      <c r="I48" s="23" t="s">
        <v>1732</v>
      </c>
      <c r="K48" s="23" t="s">
        <v>5109</v>
      </c>
      <c r="T48" s="23" t="s">
        <v>1586</v>
      </c>
    </row>
    <row r="49" spans="1:26" s="23" customFormat="1" x14ac:dyDescent="0.15">
      <c r="A49" s="23" t="s">
        <v>1836</v>
      </c>
      <c r="B49" s="23" t="s">
        <v>20794</v>
      </c>
      <c r="C49" s="23" t="s">
        <v>1837</v>
      </c>
      <c r="D49" s="24">
        <v>40849</v>
      </c>
      <c r="E49" s="24">
        <v>40984</v>
      </c>
      <c r="F49" s="24"/>
      <c r="G49" s="23" t="s">
        <v>15105</v>
      </c>
      <c r="H49" s="25"/>
      <c r="I49" s="23" t="s">
        <v>1732</v>
      </c>
      <c r="L49" s="23" t="s">
        <v>5119</v>
      </c>
      <c r="S49" s="23" t="s">
        <v>1586</v>
      </c>
    </row>
    <row r="50" spans="1:26" s="23" customFormat="1" x14ac:dyDescent="0.15">
      <c r="A50" s="23" t="s">
        <v>1838</v>
      </c>
      <c r="B50" s="23" t="s">
        <v>20795</v>
      </c>
      <c r="C50" s="23" t="s">
        <v>1837</v>
      </c>
      <c r="D50" s="24">
        <v>40849</v>
      </c>
      <c r="E50" s="24">
        <v>40984</v>
      </c>
      <c r="F50" s="24"/>
      <c r="G50" s="23" t="s">
        <v>15105</v>
      </c>
      <c r="H50" s="25"/>
      <c r="I50" s="23" t="s">
        <v>1732</v>
      </c>
      <c r="L50" s="23" t="s">
        <v>5119</v>
      </c>
      <c r="S50" s="23" t="s">
        <v>1586</v>
      </c>
    </row>
    <row r="51" spans="1:26" s="23" customFormat="1" x14ac:dyDescent="0.15">
      <c r="A51" s="23" t="s">
        <v>1839</v>
      </c>
      <c r="B51" s="23" t="s">
        <v>20796</v>
      </c>
      <c r="C51" s="23" t="s">
        <v>1837</v>
      </c>
      <c r="D51" s="24">
        <v>40849</v>
      </c>
      <c r="E51" s="24">
        <v>40984</v>
      </c>
      <c r="F51" s="24"/>
      <c r="G51" s="23" t="s">
        <v>15105</v>
      </c>
      <c r="H51" s="25"/>
      <c r="I51" s="23" t="s">
        <v>1732</v>
      </c>
      <c r="L51" s="23" t="s">
        <v>5119</v>
      </c>
      <c r="S51" s="23" t="s">
        <v>1586</v>
      </c>
    </row>
    <row r="52" spans="1:26" s="23" customFormat="1" x14ac:dyDescent="0.15">
      <c r="A52" s="23" t="s">
        <v>1770</v>
      </c>
      <c r="B52" s="23" t="s">
        <v>20797</v>
      </c>
      <c r="C52" s="23" t="s">
        <v>1764</v>
      </c>
      <c r="D52" s="24">
        <v>40913</v>
      </c>
      <c r="E52" s="24">
        <v>40956</v>
      </c>
      <c r="F52" s="24" t="s">
        <v>9446</v>
      </c>
      <c r="G52" s="23" t="s">
        <v>15105</v>
      </c>
      <c r="H52" s="25"/>
      <c r="I52" s="23" t="s">
        <v>1732</v>
      </c>
      <c r="K52" s="23" t="s">
        <v>5109</v>
      </c>
      <c r="T52" s="23" t="s">
        <v>1586</v>
      </c>
    </row>
    <row r="53" spans="1:26" s="23" customFormat="1" x14ac:dyDescent="0.15">
      <c r="A53" s="23" t="s">
        <v>1789</v>
      </c>
      <c r="B53" s="23" t="s">
        <v>20798</v>
      </c>
      <c r="C53" s="23" t="s">
        <v>1788</v>
      </c>
      <c r="D53" s="24">
        <v>40913</v>
      </c>
      <c r="E53" s="24">
        <v>40959</v>
      </c>
      <c r="F53" s="24"/>
      <c r="G53" s="23" t="s">
        <v>15105</v>
      </c>
      <c r="H53" s="25"/>
      <c r="I53" s="23" t="s">
        <v>1490</v>
      </c>
      <c r="K53" s="23" t="s">
        <v>5109</v>
      </c>
      <c r="T53" s="23" t="s">
        <v>1586</v>
      </c>
    </row>
    <row r="54" spans="1:26" s="23" customFormat="1" x14ac:dyDescent="0.15">
      <c r="A54" s="23" t="s">
        <v>1799</v>
      </c>
      <c r="B54" s="23" t="s">
        <v>20799</v>
      </c>
      <c r="C54" s="23" t="s">
        <v>1793</v>
      </c>
      <c r="D54" s="24">
        <v>40913</v>
      </c>
      <c r="E54" s="24">
        <v>40959</v>
      </c>
      <c r="F54" s="24"/>
      <c r="G54" s="23" t="s">
        <v>15105</v>
      </c>
      <c r="H54" s="25"/>
      <c r="I54" s="23" t="s">
        <v>1702</v>
      </c>
      <c r="K54" s="23" t="s">
        <v>5109</v>
      </c>
      <c r="T54" s="23" t="s">
        <v>1586</v>
      </c>
    </row>
    <row r="55" spans="1:26" s="23" customFormat="1" x14ac:dyDescent="0.15">
      <c r="A55" s="23" t="s">
        <v>1877</v>
      </c>
      <c r="B55" s="23" t="s">
        <v>20800</v>
      </c>
      <c r="C55" s="23" t="s">
        <v>1878</v>
      </c>
      <c r="D55" s="24">
        <v>40912</v>
      </c>
      <c r="E55" s="24">
        <v>40955</v>
      </c>
      <c r="F55" s="24"/>
      <c r="G55" s="23" t="s">
        <v>15105</v>
      </c>
      <c r="H55" s="25"/>
      <c r="I55" s="23" t="s">
        <v>1747</v>
      </c>
      <c r="J55" s="23" t="s">
        <v>5117</v>
      </c>
      <c r="R55" s="23" t="s">
        <v>1873</v>
      </c>
      <c r="Z55" s="23" t="s">
        <v>1874</v>
      </c>
    </row>
    <row r="56" spans="1:26" s="23" customFormat="1" x14ac:dyDescent="0.15">
      <c r="A56" s="23" t="s">
        <v>1705</v>
      </c>
      <c r="B56" s="23" t="s">
        <v>20801</v>
      </c>
      <c r="C56" s="23" t="s">
        <v>1706</v>
      </c>
      <c r="D56" s="24">
        <v>40912</v>
      </c>
      <c r="E56" s="24">
        <v>40926</v>
      </c>
      <c r="F56" s="24"/>
      <c r="G56" s="23" t="s">
        <v>15105</v>
      </c>
      <c r="H56" s="25"/>
      <c r="I56" s="23" t="s">
        <v>1707</v>
      </c>
      <c r="J56" s="23" t="s">
        <v>5114</v>
      </c>
      <c r="U56" s="23" t="s">
        <v>1708</v>
      </c>
      <c r="Z56" s="23" t="s">
        <v>5115</v>
      </c>
    </row>
    <row r="57" spans="1:26" s="23" customFormat="1" x14ac:dyDescent="0.15">
      <c r="A57" s="23" t="s">
        <v>1721</v>
      </c>
      <c r="B57" s="23" t="s">
        <v>20802</v>
      </c>
      <c r="C57" s="23" t="s">
        <v>1719</v>
      </c>
      <c r="D57" s="24">
        <v>40912</v>
      </c>
      <c r="E57" s="24">
        <v>40926</v>
      </c>
      <c r="F57" s="24"/>
      <c r="G57" s="23" t="s">
        <v>15105</v>
      </c>
      <c r="H57" s="25"/>
      <c r="I57" s="23" t="s">
        <v>1720</v>
      </c>
      <c r="J57" s="23" t="s">
        <v>5114</v>
      </c>
      <c r="U57" s="23" t="s">
        <v>1708</v>
      </c>
      <c r="Z57" s="23" t="s">
        <v>5115</v>
      </c>
    </row>
    <row r="58" spans="1:26" s="23" customFormat="1" x14ac:dyDescent="0.15">
      <c r="A58" s="23" t="s">
        <v>6408</v>
      </c>
      <c r="B58" s="23" t="s">
        <v>20803</v>
      </c>
      <c r="C58" s="23" t="s">
        <v>1850</v>
      </c>
      <c r="D58" s="24">
        <v>40949</v>
      </c>
      <c r="E58" s="24">
        <v>41004</v>
      </c>
      <c r="F58" s="24"/>
      <c r="G58" s="23" t="s">
        <v>15105</v>
      </c>
      <c r="H58" s="25"/>
      <c r="I58" s="23" t="s">
        <v>1720</v>
      </c>
      <c r="L58" s="23" t="s">
        <v>5119</v>
      </c>
      <c r="S58" s="23" t="s">
        <v>1586</v>
      </c>
    </row>
    <row r="59" spans="1:26" s="23" customFormat="1" x14ac:dyDescent="0.15">
      <c r="A59" s="23" t="s">
        <v>1771</v>
      </c>
      <c r="B59" s="23" t="s">
        <v>20804</v>
      </c>
      <c r="C59" s="23" t="s">
        <v>1764</v>
      </c>
      <c r="D59" s="24">
        <v>40913</v>
      </c>
      <c r="E59" s="24">
        <v>41135</v>
      </c>
      <c r="F59" s="24"/>
      <c r="G59" s="23" t="s">
        <v>15105</v>
      </c>
      <c r="H59" s="25"/>
      <c r="I59" s="23" t="s">
        <v>1732</v>
      </c>
      <c r="K59" s="23" t="s">
        <v>5109</v>
      </c>
      <c r="T59" s="23" t="s">
        <v>1586</v>
      </c>
    </row>
    <row r="60" spans="1:26" s="23" customFormat="1" x14ac:dyDescent="0.15">
      <c r="A60" s="23" t="s">
        <v>1840</v>
      </c>
      <c r="B60" s="23" t="s">
        <v>20805</v>
      </c>
      <c r="C60" s="23" t="s">
        <v>1837</v>
      </c>
      <c r="D60" s="24">
        <v>40849</v>
      </c>
      <c r="E60" s="24">
        <v>40990</v>
      </c>
      <c r="F60" s="24"/>
      <c r="G60" s="23" t="s">
        <v>15105</v>
      </c>
      <c r="H60" s="25"/>
      <c r="I60" s="23" t="s">
        <v>1732</v>
      </c>
      <c r="L60" s="23" t="s">
        <v>5119</v>
      </c>
      <c r="S60" s="23" t="s">
        <v>1586</v>
      </c>
    </row>
    <row r="61" spans="1:26" s="23" customFormat="1" x14ac:dyDescent="0.15">
      <c r="A61" s="23" t="s">
        <v>1772</v>
      </c>
      <c r="B61" s="23" t="s">
        <v>20806</v>
      </c>
      <c r="C61" s="23" t="s">
        <v>1764</v>
      </c>
      <c r="D61" s="24">
        <v>40913</v>
      </c>
      <c r="E61" s="24">
        <v>40957</v>
      </c>
      <c r="F61" s="24"/>
      <c r="G61" s="23" t="s">
        <v>15105</v>
      </c>
      <c r="H61" s="25"/>
      <c r="I61" s="23" t="s">
        <v>1732</v>
      </c>
      <c r="K61" s="23" t="s">
        <v>5109</v>
      </c>
      <c r="T61" s="23" t="s">
        <v>1586</v>
      </c>
    </row>
    <row r="62" spans="1:26" s="23" customFormat="1" x14ac:dyDescent="0.15">
      <c r="A62" s="23" t="s">
        <v>1841</v>
      </c>
      <c r="B62" s="23" t="s">
        <v>20807</v>
      </c>
      <c r="C62" s="23" t="s">
        <v>1837</v>
      </c>
      <c r="D62" s="24">
        <v>40849</v>
      </c>
      <c r="E62" s="24">
        <v>40990</v>
      </c>
      <c r="F62" s="24"/>
      <c r="G62" s="23" t="s">
        <v>15105</v>
      </c>
      <c r="H62" s="25"/>
      <c r="I62" s="23" t="s">
        <v>1732</v>
      </c>
      <c r="L62" s="23" t="s">
        <v>5119</v>
      </c>
      <c r="S62" s="23" t="s">
        <v>1586</v>
      </c>
    </row>
    <row r="63" spans="1:26" s="23" customFormat="1" x14ac:dyDescent="0.15">
      <c r="A63" s="23" t="s">
        <v>1773</v>
      </c>
      <c r="B63" s="23" t="s">
        <v>20808</v>
      </c>
      <c r="C63" s="23" t="s">
        <v>1764</v>
      </c>
      <c r="D63" s="24">
        <v>40913</v>
      </c>
      <c r="E63" s="24">
        <v>40958</v>
      </c>
      <c r="F63" s="24"/>
      <c r="G63" s="23" t="s">
        <v>15105</v>
      </c>
      <c r="H63" s="25"/>
      <c r="I63" s="23" t="s">
        <v>1732</v>
      </c>
      <c r="K63" s="23" t="s">
        <v>5109</v>
      </c>
      <c r="T63" s="23" t="s">
        <v>1586</v>
      </c>
    </row>
    <row r="64" spans="1:26" s="23" customFormat="1" x14ac:dyDescent="0.15">
      <c r="A64" s="23" t="s">
        <v>9373</v>
      </c>
      <c r="B64" s="23" t="s">
        <v>9374</v>
      </c>
      <c r="C64" s="23" t="s">
        <v>1793</v>
      </c>
      <c r="D64" s="24">
        <v>41386</v>
      </c>
      <c r="E64" s="24">
        <v>41386</v>
      </c>
      <c r="F64" s="24"/>
      <c r="G64" s="23" t="s">
        <v>15105</v>
      </c>
      <c r="H64" s="25"/>
      <c r="I64" s="23" t="s">
        <v>1702</v>
      </c>
      <c r="K64" s="23" t="s">
        <v>5109</v>
      </c>
      <c r="T64" s="23" t="s">
        <v>1586</v>
      </c>
    </row>
    <row r="65" spans="1:21" s="23" customFormat="1" x14ac:dyDescent="0.15">
      <c r="A65" s="23" t="s">
        <v>1762</v>
      </c>
      <c r="B65" s="23" t="s">
        <v>20809</v>
      </c>
      <c r="C65" s="23" t="s">
        <v>1760</v>
      </c>
      <c r="D65" s="24">
        <v>40913</v>
      </c>
      <c r="E65" s="24">
        <v>40958</v>
      </c>
      <c r="F65" s="24"/>
      <c r="G65" s="23" t="s">
        <v>15105</v>
      </c>
      <c r="H65" s="25"/>
      <c r="I65" s="23" t="s">
        <v>1761</v>
      </c>
      <c r="K65" s="23" t="s">
        <v>5109</v>
      </c>
      <c r="T65" s="23" t="s">
        <v>1586</v>
      </c>
    </row>
    <row r="66" spans="1:21" s="23" customFormat="1" x14ac:dyDescent="0.15">
      <c r="A66" s="23" t="s">
        <v>1734</v>
      </c>
      <c r="B66" s="23" t="s">
        <v>20810</v>
      </c>
      <c r="C66" s="23" t="s">
        <v>1735</v>
      </c>
      <c r="D66" s="24">
        <v>40850</v>
      </c>
      <c r="E66" s="24">
        <v>40958</v>
      </c>
      <c r="F66" s="24" t="s">
        <v>9446</v>
      </c>
      <c r="G66" s="23" t="s">
        <v>15105</v>
      </c>
      <c r="H66" s="25"/>
      <c r="I66" s="23" t="s">
        <v>1490</v>
      </c>
      <c r="J66" s="23" t="s">
        <v>1725</v>
      </c>
      <c r="U66" s="23" t="s">
        <v>1726</v>
      </c>
    </row>
    <row r="67" spans="1:21" s="23" customFormat="1" x14ac:dyDescent="0.15">
      <c r="A67" s="23" t="s">
        <v>1847</v>
      </c>
      <c r="B67" s="23" t="s">
        <v>20811</v>
      </c>
      <c r="C67" s="23" t="s">
        <v>1845</v>
      </c>
      <c r="D67" s="24">
        <v>40849</v>
      </c>
      <c r="E67" s="24">
        <v>40990</v>
      </c>
      <c r="F67" s="24" t="s">
        <v>9446</v>
      </c>
      <c r="G67" s="23" t="s">
        <v>15105</v>
      </c>
      <c r="H67" s="25"/>
      <c r="I67" s="23" t="s">
        <v>1490</v>
      </c>
      <c r="L67" s="23" t="s">
        <v>5119</v>
      </c>
      <c r="S67" s="23" t="s">
        <v>1586</v>
      </c>
    </row>
    <row r="68" spans="1:21" s="23" customFormat="1" x14ac:dyDescent="0.15">
      <c r="A68" s="23" t="s">
        <v>1774</v>
      </c>
      <c r="B68" s="23" t="s">
        <v>20812</v>
      </c>
      <c r="C68" s="23" t="s">
        <v>1764</v>
      </c>
      <c r="D68" s="24">
        <v>40913</v>
      </c>
      <c r="E68" s="24">
        <v>40958</v>
      </c>
      <c r="F68" s="24"/>
      <c r="G68" s="23" t="s">
        <v>15105</v>
      </c>
      <c r="H68" s="25"/>
      <c r="I68" s="23" t="s">
        <v>1732</v>
      </c>
      <c r="K68" s="23" t="s">
        <v>5109</v>
      </c>
      <c r="T68" s="23" t="s">
        <v>1586</v>
      </c>
    </row>
    <row r="69" spans="1:21" s="23" customFormat="1" x14ac:dyDescent="0.15">
      <c r="A69" s="23" t="s">
        <v>1790</v>
      </c>
      <c r="B69" s="23" t="s">
        <v>20813</v>
      </c>
      <c r="C69" s="23" t="s">
        <v>1788</v>
      </c>
      <c r="D69" s="24">
        <v>40913</v>
      </c>
      <c r="E69" s="24">
        <v>40958</v>
      </c>
      <c r="F69" s="24"/>
      <c r="G69" s="23" t="s">
        <v>15105</v>
      </c>
      <c r="H69" s="25"/>
      <c r="I69" s="23" t="s">
        <v>1490</v>
      </c>
      <c r="K69" s="23" t="s">
        <v>5109</v>
      </c>
      <c r="T69" s="23" t="s">
        <v>1586</v>
      </c>
    </row>
    <row r="70" spans="1:21" s="23" customFormat="1" x14ac:dyDescent="0.15">
      <c r="A70" s="23" t="s">
        <v>1825</v>
      </c>
      <c r="B70" s="23" t="s">
        <v>20814</v>
      </c>
      <c r="C70" s="23" t="s">
        <v>1826</v>
      </c>
      <c r="D70" s="24">
        <v>40912</v>
      </c>
      <c r="E70" s="24">
        <v>40958</v>
      </c>
      <c r="F70" s="24" t="s">
        <v>9446</v>
      </c>
      <c r="G70" s="23" t="s">
        <v>15105</v>
      </c>
      <c r="H70" s="25"/>
      <c r="I70" s="23" t="s">
        <v>1724</v>
      </c>
      <c r="J70" s="23" t="s">
        <v>5111</v>
      </c>
      <c r="S70" s="23" t="s">
        <v>1827</v>
      </c>
    </row>
    <row r="71" spans="1:21" s="23" customFormat="1" x14ac:dyDescent="0.15">
      <c r="A71" s="23" t="s">
        <v>1813</v>
      </c>
      <c r="B71" s="23" t="s">
        <v>20815</v>
      </c>
      <c r="C71" s="23" t="s">
        <v>1811</v>
      </c>
      <c r="D71" s="24">
        <v>40912</v>
      </c>
      <c r="E71" s="24">
        <v>40956</v>
      </c>
      <c r="F71" s="24"/>
      <c r="G71" s="23" t="s">
        <v>15105</v>
      </c>
      <c r="H71" s="25"/>
      <c r="I71" s="23" t="s">
        <v>1732</v>
      </c>
      <c r="J71" s="23" t="s">
        <v>5110</v>
      </c>
      <c r="T71" s="23" t="s">
        <v>1586</v>
      </c>
    </row>
    <row r="72" spans="1:21" s="23" customFormat="1" x14ac:dyDescent="0.15">
      <c r="A72" s="23" t="s">
        <v>1736</v>
      </c>
      <c r="B72" s="23" t="s">
        <v>20816</v>
      </c>
      <c r="C72" s="23" t="s">
        <v>1735</v>
      </c>
      <c r="D72" s="24">
        <v>40850</v>
      </c>
      <c r="E72" s="24">
        <v>40956</v>
      </c>
      <c r="F72" s="24"/>
      <c r="G72" s="23" t="s">
        <v>15105</v>
      </c>
      <c r="H72" s="25"/>
      <c r="I72" s="23" t="s">
        <v>1490</v>
      </c>
      <c r="J72" s="23" t="s">
        <v>1725</v>
      </c>
      <c r="U72" s="23" t="s">
        <v>1726</v>
      </c>
    </row>
    <row r="73" spans="1:21" s="23" customFormat="1" x14ac:dyDescent="0.15">
      <c r="A73" s="23" t="s">
        <v>1814</v>
      </c>
      <c r="B73" s="23" t="s">
        <v>20817</v>
      </c>
      <c r="C73" s="23" t="s">
        <v>1764</v>
      </c>
      <c r="D73" s="24">
        <v>40912</v>
      </c>
      <c r="E73" s="24">
        <v>40956</v>
      </c>
      <c r="F73" s="24"/>
      <c r="G73" s="23" t="s">
        <v>15105</v>
      </c>
      <c r="H73" s="25"/>
      <c r="I73" s="23" t="s">
        <v>1732</v>
      </c>
      <c r="K73" s="23" t="s">
        <v>5109</v>
      </c>
      <c r="T73" s="23" t="s">
        <v>1586</v>
      </c>
    </row>
    <row r="74" spans="1:21" s="23" customFormat="1" x14ac:dyDescent="0.15">
      <c r="A74" s="23" t="s">
        <v>1828</v>
      </c>
      <c r="B74" s="23" t="s">
        <v>20818</v>
      </c>
      <c r="C74" s="23" t="s">
        <v>1826</v>
      </c>
      <c r="D74" s="24">
        <v>40912</v>
      </c>
      <c r="E74" s="24">
        <v>40956</v>
      </c>
      <c r="F74" s="24"/>
      <c r="G74" s="23" t="s">
        <v>15105</v>
      </c>
      <c r="H74" s="25"/>
      <c r="I74" s="23" t="s">
        <v>1724</v>
      </c>
      <c r="J74" s="23" t="s">
        <v>5111</v>
      </c>
      <c r="S74" s="23" t="s">
        <v>1827</v>
      </c>
    </row>
    <row r="75" spans="1:21" s="23" customFormat="1" x14ac:dyDescent="0.15">
      <c r="A75" s="23" t="s">
        <v>1833</v>
      </c>
      <c r="B75" s="23" t="s">
        <v>5120</v>
      </c>
      <c r="C75" s="23" t="s">
        <v>1850</v>
      </c>
      <c r="D75" s="24">
        <v>40849</v>
      </c>
      <c r="E75" s="24">
        <v>40984</v>
      </c>
      <c r="F75" s="24"/>
      <c r="G75" s="23" t="s">
        <v>15105</v>
      </c>
      <c r="H75" s="25"/>
      <c r="I75" s="23" t="s">
        <v>1720</v>
      </c>
      <c r="L75" s="23" t="s">
        <v>5119</v>
      </c>
      <c r="S75" s="23" t="s">
        <v>1586</v>
      </c>
    </row>
    <row r="76" spans="1:21" s="23" customFormat="1" x14ac:dyDescent="0.15">
      <c r="A76" s="23" t="s">
        <v>1775</v>
      </c>
      <c r="B76" s="23" t="s">
        <v>20716</v>
      </c>
      <c r="C76" s="23" t="s">
        <v>1764</v>
      </c>
      <c r="D76" s="24">
        <v>40913</v>
      </c>
      <c r="E76" s="24">
        <v>40956</v>
      </c>
      <c r="F76" s="24"/>
      <c r="G76" s="23" t="s">
        <v>15105</v>
      </c>
      <c r="H76" s="25"/>
      <c r="I76" s="23" t="s">
        <v>1732</v>
      </c>
      <c r="K76" s="23" t="s">
        <v>5109</v>
      </c>
      <c r="T76" s="23" t="s">
        <v>1586</v>
      </c>
    </row>
    <row r="77" spans="1:21" s="23" customFormat="1" x14ac:dyDescent="0.15">
      <c r="A77" s="23" t="s">
        <v>1829</v>
      </c>
      <c r="B77" s="23" t="s">
        <v>20819</v>
      </c>
      <c r="C77" s="23" t="s">
        <v>1826</v>
      </c>
      <c r="D77" s="24">
        <v>40912</v>
      </c>
      <c r="E77" s="24">
        <v>40956</v>
      </c>
      <c r="F77" s="24"/>
      <c r="G77" s="23" t="s">
        <v>15105</v>
      </c>
      <c r="H77" s="25"/>
      <c r="I77" s="23" t="s">
        <v>1724</v>
      </c>
      <c r="J77" s="23" t="s">
        <v>5111</v>
      </c>
      <c r="S77" s="23" t="s">
        <v>1827</v>
      </c>
    </row>
    <row r="78" spans="1:21" s="23" customFormat="1" x14ac:dyDescent="0.15">
      <c r="A78" s="23" t="s">
        <v>1835</v>
      </c>
      <c r="B78" s="23" t="s">
        <v>20820</v>
      </c>
      <c r="C78" s="23" t="s">
        <v>1834</v>
      </c>
      <c r="D78" s="24">
        <v>40849</v>
      </c>
      <c r="E78" s="24">
        <v>40983</v>
      </c>
      <c r="F78" s="24"/>
      <c r="G78" s="23" t="s">
        <v>15105</v>
      </c>
      <c r="H78" s="25"/>
      <c r="I78" s="23" t="s">
        <v>1761</v>
      </c>
      <c r="L78" s="23" t="s">
        <v>5119</v>
      </c>
      <c r="S78" s="23" t="s">
        <v>1586</v>
      </c>
    </row>
    <row r="79" spans="1:21" s="23" customFormat="1" x14ac:dyDescent="0.15">
      <c r="A79" s="23" t="s">
        <v>1730</v>
      </c>
      <c r="B79" s="23" t="s">
        <v>20821</v>
      </c>
      <c r="C79" s="23" t="s">
        <v>1731</v>
      </c>
      <c r="D79" s="24">
        <v>40850</v>
      </c>
      <c r="E79" s="24">
        <v>40956</v>
      </c>
      <c r="F79" s="24"/>
      <c r="G79" s="23" t="s">
        <v>15105</v>
      </c>
      <c r="H79" s="25"/>
      <c r="I79" s="23" t="s">
        <v>1732</v>
      </c>
      <c r="J79" s="23" t="s">
        <v>1725</v>
      </c>
      <c r="U79" s="23" t="s">
        <v>1726</v>
      </c>
    </row>
    <row r="80" spans="1:21" s="23" customFormat="1" x14ac:dyDescent="0.15">
      <c r="A80" s="23" t="s">
        <v>1776</v>
      </c>
      <c r="B80" s="23" t="s">
        <v>20716</v>
      </c>
      <c r="C80" s="23" t="s">
        <v>1764</v>
      </c>
      <c r="D80" s="24">
        <v>40913</v>
      </c>
      <c r="E80" s="24">
        <v>40956</v>
      </c>
      <c r="F80" s="24"/>
      <c r="G80" s="23" t="s">
        <v>15105</v>
      </c>
      <c r="H80" s="25"/>
      <c r="I80" s="23" t="s">
        <v>1732</v>
      </c>
      <c r="K80" s="23" t="s">
        <v>5109</v>
      </c>
      <c r="T80" s="23" t="s">
        <v>1586</v>
      </c>
    </row>
    <row r="81" spans="1:26" s="23" customFormat="1" x14ac:dyDescent="0.15">
      <c r="A81" s="23" t="s">
        <v>1722</v>
      </c>
      <c r="B81" s="23" t="s">
        <v>20717</v>
      </c>
      <c r="C81" s="23" t="s">
        <v>1723</v>
      </c>
      <c r="D81" s="24">
        <v>40850</v>
      </c>
      <c r="E81" s="24">
        <v>40959</v>
      </c>
      <c r="F81" s="24" t="s">
        <v>9446</v>
      </c>
      <c r="G81" s="23" t="s">
        <v>15105</v>
      </c>
      <c r="H81" s="25"/>
      <c r="I81" s="23" t="s">
        <v>1724</v>
      </c>
      <c r="J81" s="23" t="s">
        <v>1725</v>
      </c>
      <c r="U81" s="23" t="s">
        <v>1726</v>
      </c>
    </row>
    <row r="82" spans="1:26" s="23" customFormat="1" x14ac:dyDescent="0.15">
      <c r="A82" s="23" t="s">
        <v>1777</v>
      </c>
      <c r="B82" s="23" t="s">
        <v>20822</v>
      </c>
      <c r="C82" s="23" t="s">
        <v>1764</v>
      </c>
      <c r="D82" s="24">
        <v>40913</v>
      </c>
      <c r="E82" s="24">
        <v>40959</v>
      </c>
      <c r="F82" s="24"/>
      <c r="G82" s="23" t="s">
        <v>15105</v>
      </c>
      <c r="H82" s="25"/>
      <c r="I82" s="23" t="s">
        <v>1732</v>
      </c>
      <c r="K82" s="23" t="s">
        <v>5109</v>
      </c>
      <c r="T82" s="23" t="s">
        <v>1586</v>
      </c>
    </row>
    <row r="83" spans="1:26" s="23" customFormat="1" x14ac:dyDescent="0.15">
      <c r="A83" s="23" t="s">
        <v>1778</v>
      </c>
      <c r="B83" s="23" t="s">
        <v>20718</v>
      </c>
      <c r="C83" s="23" t="s">
        <v>1764</v>
      </c>
      <c r="D83" s="24">
        <v>40913</v>
      </c>
      <c r="E83" s="24">
        <v>40959</v>
      </c>
      <c r="F83" s="24"/>
      <c r="G83" s="23" t="s">
        <v>15105</v>
      </c>
      <c r="H83" s="25"/>
      <c r="I83" s="23" t="s">
        <v>1732</v>
      </c>
      <c r="K83" s="23" t="s">
        <v>5109</v>
      </c>
      <c r="T83" s="23" t="s">
        <v>1586</v>
      </c>
    </row>
    <row r="84" spans="1:26" s="23" customFormat="1" x14ac:dyDescent="0.15">
      <c r="A84" s="23" t="s">
        <v>1848</v>
      </c>
      <c r="B84" s="23" t="s">
        <v>20719</v>
      </c>
      <c r="C84" s="23" t="s">
        <v>1845</v>
      </c>
      <c r="D84" s="24">
        <v>40849</v>
      </c>
      <c r="E84" s="24">
        <v>40984</v>
      </c>
      <c r="F84" s="24"/>
      <c r="G84" s="23" t="s">
        <v>15105</v>
      </c>
      <c r="H84" s="25"/>
      <c r="I84" s="23" t="s">
        <v>1490</v>
      </c>
      <c r="L84" s="23" t="s">
        <v>5119</v>
      </c>
      <c r="S84" s="23" t="s">
        <v>1586</v>
      </c>
    </row>
    <row r="85" spans="1:26" s="23" customFormat="1" x14ac:dyDescent="0.15">
      <c r="A85" s="23" t="s">
        <v>1727</v>
      </c>
      <c r="B85" s="23" t="s">
        <v>20720</v>
      </c>
      <c r="C85" s="23" t="s">
        <v>1723</v>
      </c>
      <c r="D85" s="24">
        <v>40850</v>
      </c>
      <c r="E85" s="24">
        <v>40959</v>
      </c>
      <c r="F85" s="24" t="s">
        <v>9446</v>
      </c>
      <c r="G85" s="23" t="s">
        <v>15105</v>
      </c>
      <c r="H85" s="25"/>
      <c r="I85" s="23" t="s">
        <v>1724</v>
      </c>
      <c r="J85" s="23" t="s">
        <v>1725</v>
      </c>
      <c r="U85" s="23" t="s">
        <v>1726</v>
      </c>
    </row>
    <row r="86" spans="1:26" s="23" customFormat="1" x14ac:dyDescent="0.15">
      <c r="A86" s="23" t="s">
        <v>1807</v>
      </c>
      <c r="B86" s="23" t="s">
        <v>20721</v>
      </c>
      <c r="C86" s="23" t="s">
        <v>1808</v>
      </c>
      <c r="D86" s="24">
        <v>40913</v>
      </c>
      <c r="E86" s="24">
        <v>40959</v>
      </c>
      <c r="F86" s="24"/>
      <c r="G86" s="23" t="s">
        <v>15105</v>
      </c>
      <c r="H86" s="25"/>
      <c r="I86" s="23" t="s">
        <v>1741</v>
      </c>
      <c r="K86" s="23" t="s">
        <v>5109</v>
      </c>
      <c r="T86" s="23" t="s">
        <v>1586</v>
      </c>
    </row>
    <row r="87" spans="1:26" s="23" customFormat="1" x14ac:dyDescent="0.15">
      <c r="A87" s="23" t="s">
        <v>1842</v>
      </c>
      <c r="B87" s="23" t="s">
        <v>20722</v>
      </c>
      <c r="C87" s="23" t="s">
        <v>1837</v>
      </c>
      <c r="D87" s="24">
        <v>40849</v>
      </c>
      <c r="E87" s="24">
        <v>40984</v>
      </c>
      <c r="F87" s="24"/>
      <c r="G87" s="23" t="s">
        <v>15105</v>
      </c>
      <c r="H87" s="25"/>
      <c r="I87" s="23" t="s">
        <v>1732</v>
      </c>
      <c r="L87" s="23" t="s">
        <v>5119</v>
      </c>
      <c r="S87" s="23" t="s">
        <v>1586</v>
      </c>
    </row>
    <row r="88" spans="1:26" s="23" customFormat="1" x14ac:dyDescent="0.15">
      <c r="A88" s="23" t="s">
        <v>1728</v>
      </c>
      <c r="B88" s="23" t="s">
        <v>20723</v>
      </c>
      <c r="C88" s="23" t="s">
        <v>1723</v>
      </c>
      <c r="D88" s="24">
        <v>40850</v>
      </c>
      <c r="E88" s="24">
        <v>40959</v>
      </c>
      <c r="F88" s="24" t="s">
        <v>9446</v>
      </c>
      <c r="G88" s="23" t="s">
        <v>15105</v>
      </c>
      <c r="H88" s="25"/>
      <c r="I88" s="23" t="s">
        <v>1724</v>
      </c>
      <c r="J88" s="23" t="s">
        <v>1725</v>
      </c>
      <c r="U88" s="23" t="s">
        <v>1726</v>
      </c>
    </row>
    <row r="89" spans="1:26" s="23" customFormat="1" x14ac:dyDescent="0.15">
      <c r="A89" s="23" t="s">
        <v>1737</v>
      </c>
      <c r="B89" s="23" t="s">
        <v>20724</v>
      </c>
      <c r="C89" s="23" t="s">
        <v>1735</v>
      </c>
      <c r="D89" s="24">
        <v>40850</v>
      </c>
      <c r="E89" s="24">
        <v>40959</v>
      </c>
      <c r="F89" s="24"/>
      <c r="G89" s="23" t="s">
        <v>15105</v>
      </c>
      <c r="H89" s="25"/>
      <c r="I89" s="23" t="s">
        <v>1490</v>
      </c>
      <c r="J89" s="23" t="s">
        <v>1725</v>
      </c>
      <c r="U89" s="23" t="s">
        <v>1726</v>
      </c>
    </row>
    <row r="90" spans="1:26" s="23" customFormat="1" x14ac:dyDescent="0.15">
      <c r="A90" s="23" t="s">
        <v>1739</v>
      </c>
      <c r="B90" s="23" t="s">
        <v>20725</v>
      </c>
      <c r="C90" s="23" t="s">
        <v>1740</v>
      </c>
      <c r="D90" s="24">
        <v>40850</v>
      </c>
      <c r="E90" s="24">
        <v>40959</v>
      </c>
      <c r="F90" s="24"/>
      <c r="G90" s="23" t="s">
        <v>15105</v>
      </c>
      <c r="H90" s="25"/>
      <c r="I90" s="23" t="s">
        <v>1741</v>
      </c>
      <c r="J90" s="23" t="s">
        <v>1725</v>
      </c>
      <c r="U90" s="23" t="s">
        <v>1726</v>
      </c>
    </row>
    <row r="91" spans="1:26" s="23" customFormat="1" x14ac:dyDescent="0.15">
      <c r="A91" s="22" t="s">
        <v>4899</v>
      </c>
      <c r="B91" s="22"/>
      <c r="C91" s="22" t="s">
        <v>4900</v>
      </c>
      <c r="D91" s="22"/>
      <c r="E91" s="22"/>
      <c r="F91" s="22"/>
      <c r="G91" s="23" t="s">
        <v>15105</v>
      </c>
      <c r="H91" s="26"/>
      <c r="I91" s="22"/>
      <c r="J91" s="22"/>
      <c r="K91" s="22"/>
      <c r="L91" s="22"/>
      <c r="M91" s="22"/>
      <c r="N91" s="22"/>
      <c r="O91" s="22"/>
      <c r="P91" s="22"/>
      <c r="Q91" s="22"/>
      <c r="R91" s="22"/>
      <c r="S91" s="22"/>
      <c r="T91" s="22"/>
      <c r="U91" s="22"/>
      <c r="V91" s="22"/>
      <c r="W91" s="22"/>
      <c r="X91" s="22"/>
      <c r="Y91" s="22"/>
      <c r="Z91" s="22"/>
    </row>
    <row r="92" spans="1:26" s="23" customFormat="1" x14ac:dyDescent="0.15">
      <c r="A92" s="22" t="s">
        <v>4934</v>
      </c>
      <c r="B92" s="22" t="s">
        <v>4935</v>
      </c>
      <c r="C92" s="22" t="s">
        <v>4933</v>
      </c>
      <c r="D92" s="24">
        <v>40912</v>
      </c>
      <c r="E92" s="24">
        <v>40955</v>
      </c>
      <c r="F92" s="24"/>
      <c r="G92" s="23" t="s">
        <v>15105</v>
      </c>
      <c r="H92" s="26"/>
      <c r="I92" s="22" t="s">
        <v>1707</v>
      </c>
      <c r="J92" s="23" t="s">
        <v>5117</v>
      </c>
      <c r="K92" s="22"/>
      <c r="L92" s="22"/>
      <c r="M92" s="22"/>
      <c r="N92" s="22"/>
      <c r="O92" s="22"/>
      <c r="P92" s="22"/>
      <c r="Q92" s="22"/>
      <c r="R92" s="22" t="s">
        <v>1873</v>
      </c>
      <c r="S92" s="22"/>
      <c r="T92" s="22"/>
      <c r="U92" s="22"/>
      <c r="V92" s="22"/>
      <c r="W92" s="22"/>
      <c r="X92" s="22"/>
      <c r="Y92" s="22"/>
      <c r="Z92" s="22" t="s">
        <v>1874</v>
      </c>
    </row>
    <row r="93" spans="1:26" s="23" customFormat="1" x14ac:dyDescent="0.15">
      <c r="A93" s="23" t="s">
        <v>1854</v>
      </c>
      <c r="B93" s="23" t="s">
        <v>20726</v>
      </c>
      <c r="C93" s="23" t="s">
        <v>1850</v>
      </c>
      <c r="D93" s="24">
        <v>40849</v>
      </c>
      <c r="E93" s="24">
        <v>40984</v>
      </c>
      <c r="F93" s="24"/>
      <c r="G93" s="23" t="s">
        <v>15105</v>
      </c>
      <c r="H93" s="25"/>
      <c r="I93" s="23" t="s">
        <v>1720</v>
      </c>
      <c r="L93" s="23" t="s">
        <v>5119</v>
      </c>
      <c r="S93" s="23" t="s">
        <v>1586</v>
      </c>
    </row>
    <row r="94" spans="1:26" s="23" customFormat="1" x14ac:dyDescent="0.15">
      <c r="A94" s="23" t="s">
        <v>1855</v>
      </c>
      <c r="B94" s="23" t="s">
        <v>20727</v>
      </c>
      <c r="C94" s="23" t="s">
        <v>1850</v>
      </c>
      <c r="D94" s="24">
        <v>40849</v>
      </c>
      <c r="E94" s="24">
        <v>40984</v>
      </c>
      <c r="F94" s="24"/>
      <c r="G94" s="23" t="s">
        <v>15105</v>
      </c>
      <c r="H94" s="25"/>
      <c r="I94" s="23" t="s">
        <v>1720</v>
      </c>
      <c r="L94" s="23" t="s">
        <v>5119</v>
      </c>
      <c r="S94" s="23" t="s">
        <v>1586</v>
      </c>
    </row>
    <row r="95" spans="1:26" s="23" customFormat="1" x14ac:dyDescent="0.15">
      <c r="A95" s="23" t="s">
        <v>1738</v>
      </c>
      <c r="B95" s="23" t="s">
        <v>20728</v>
      </c>
      <c r="C95" s="23" t="s">
        <v>1735</v>
      </c>
      <c r="D95" s="24">
        <v>40850</v>
      </c>
      <c r="E95" s="24">
        <v>40904</v>
      </c>
      <c r="F95" s="24"/>
      <c r="G95" s="23" t="s">
        <v>15105</v>
      </c>
      <c r="H95" s="25"/>
      <c r="I95" s="23" t="s">
        <v>1490</v>
      </c>
      <c r="J95" s="23" t="s">
        <v>1725</v>
      </c>
      <c r="U95" s="23" t="s">
        <v>1726</v>
      </c>
    </row>
    <row r="96" spans="1:26" s="23" customFormat="1" x14ac:dyDescent="0.15">
      <c r="A96" s="23" t="s">
        <v>1791</v>
      </c>
      <c r="B96" s="23" t="s">
        <v>20729</v>
      </c>
      <c r="C96" s="23" t="s">
        <v>1788</v>
      </c>
      <c r="D96" s="24">
        <v>40913</v>
      </c>
      <c r="E96" s="24">
        <v>40949</v>
      </c>
      <c r="F96" s="24"/>
      <c r="G96" s="23" t="s">
        <v>15105</v>
      </c>
      <c r="H96" s="25"/>
      <c r="I96" s="23" t="s">
        <v>1490</v>
      </c>
      <c r="K96" s="23" t="s">
        <v>5109</v>
      </c>
      <c r="T96" s="23" t="s">
        <v>1586</v>
      </c>
    </row>
    <row r="97" spans="1:26" s="23" customFormat="1" x14ac:dyDescent="0.15">
      <c r="A97" s="23" t="s">
        <v>1779</v>
      </c>
      <c r="B97" s="23" t="s">
        <v>20730</v>
      </c>
      <c r="C97" s="23" t="s">
        <v>1764</v>
      </c>
      <c r="D97" s="24">
        <v>40913</v>
      </c>
      <c r="E97" s="24">
        <v>40949</v>
      </c>
      <c r="F97" s="24"/>
      <c r="G97" s="23" t="s">
        <v>15105</v>
      </c>
      <c r="H97" s="25"/>
      <c r="I97" s="23" t="s">
        <v>1732</v>
      </c>
      <c r="K97" s="23" t="s">
        <v>5109</v>
      </c>
      <c r="T97" s="23" t="s">
        <v>1586</v>
      </c>
    </row>
    <row r="98" spans="1:26" s="23" customFormat="1" x14ac:dyDescent="0.15">
      <c r="A98" s="23" t="s">
        <v>1800</v>
      </c>
      <c r="B98" s="23" t="s">
        <v>20731</v>
      </c>
      <c r="C98" s="23" t="s">
        <v>1793</v>
      </c>
      <c r="D98" s="24">
        <v>40913</v>
      </c>
      <c r="E98" s="24">
        <v>40949</v>
      </c>
      <c r="F98" s="24"/>
      <c r="G98" s="23" t="s">
        <v>15105</v>
      </c>
      <c r="H98" s="25"/>
      <c r="I98" s="23" t="s">
        <v>1702</v>
      </c>
      <c r="K98" s="23" t="s">
        <v>5109</v>
      </c>
      <c r="T98" s="23" t="s">
        <v>1586</v>
      </c>
    </row>
    <row r="99" spans="1:26" s="23" customFormat="1" x14ac:dyDescent="0.15">
      <c r="A99" s="23" t="s">
        <v>1843</v>
      </c>
      <c r="B99" s="23" t="s">
        <v>20732</v>
      </c>
      <c r="C99" s="23" t="s">
        <v>1837</v>
      </c>
      <c r="D99" s="24">
        <v>40849</v>
      </c>
      <c r="E99" s="24">
        <v>40984</v>
      </c>
      <c r="F99" s="24"/>
      <c r="G99" s="23" t="s">
        <v>15105</v>
      </c>
      <c r="H99" s="25"/>
      <c r="I99" s="23" t="s">
        <v>1732</v>
      </c>
      <c r="L99" s="23" t="s">
        <v>5119</v>
      </c>
      <c r="S99" s="23" t="s">
        <v>1586</v>
      </c>
    </row>
    <row r="100" spans="1:26" s="23" customFormat="1" x14ac:dyDescent="0.15">
      <c r="A100" s="23" t="s">
        <v>1801</v>
      </c>
      <c r="B100" s="23" t="s">
        <v>20733</v>
      </c>
      <c r="C100" s="23" t="s">
        <v>1793</v>
      </c>
      <c r="D100" s="24">
        <v>40913</v>
      </c>
      <c r="E100" s="24">
        <v>40947</v>
      </c>
      <c r="F100" s="24"/>
      <c r="G100" s="23" t="s">
        <v>15105</v>
      </c>
      <c r="H100" s="25"/>
      <c r="I100" s="23" t="s">
        <v>1702</v>
      </c>
      <c r="K100" s="23" t="s">
        <v>5109</v>
      </c>
      <c r="T100" s="23" t="s">
        <v>1586</v>
      </c>
    </row>
    <row r="101" spans="1:26" s="23" customFormat="1" x14ac:dyDescent="0.15">
      <c r="A101" s="22" t="s">
        <v>4980</v>
      </c>
      <c r="B101" s="22" t="s">
        <v>4981</v>
      </c>
      <c r="C101" s="23" t="s">
        <v>1793</v>
      </c>
      <c r="D101" s="24">
        <v>40913</v>
      </c>
      <c r="E101" s="91">
        <v>40947</v>
      </c>
      <c r="F101" s="91"/>
      <c r="G101" s="23" t="s">
        <v>15105</v>
      </c>
      <c r="H101" s="26"/>
      <c r="I101" s="22" t="s">
        <v>1702</v>
      </c>
      <c r="J101" s="22"/>
      <c r="K101" s="23" t="s">
        <v>5109</v>
      </c>
      <c r="L101" s="22"/>
      <c r="M101" s="22"/>
      <c r="N101" s="22"/>
      <c r="O101" s="22"/>
      <c r="P101" s="22"/>
      <c r="Q101" s="22"/>
      <c r="R101" s="22"/>
      <c r="S101" s="22"/>
      <c r="T101" s="22" t="s">
        <v>1586</v>
      </c>
      <c r="U101" s="22"/>
      <c r="V101" s="22"/>
      <c r="W101" s="22"/>
      <c r="X101" s="22"/>
      <c r="Y101" s="22"/>
      <c r="Z101" s="22"/>
    </row>
    <row r="102" spans="1:26" s="23" customFormat="1" x14ac:dyDescent="0.15">
      <c r="A102" s="23" t="s">
        <v>1780</v>
      </c>
      <c r="B102" s="23" t="s">
        <v>20734</v>
      </c>
      <c r="C102" s="23" t="s">
        <v>1764</v>
      </c>
      <c r="D102" s="24">
        <v>40913</v>
      </c>
      <c r="E102" s="24">
        <v>40947</v>
      </c>
      <c r="F102" s="24"/>
      <c r="G102" s="23" t="s">
        <v>15105</v>
      </c>
      <c r="H102" s="25"/>
      <c r="I102" s="23" t="s">
        <v>1732</v>
      </c>
      <c r="K102" s="23" t="s">
        <v>5109</v>
      </c>
      <c r="T102" s="23" t="s">
        <v>1586</v>
      </c>
    </row>
    <row r="103" spans="1:26" s="23" customFormat="1" x14ac:dyDescent="0.15">
      <c r="A103" s="23" t="s">
        <v>1781</v>
      </c>
      <c r="B103" s="23" t="s">
        <v>20735</v>
      </c>
      <c r="C103" s="23" t="s">
        <v>1764</v>
      </c>
      <c r="D103" s="24">
        <v>40913</v>
      </c>
      <c r="G103" s="23" t="s">
        <v>15105</v>
      </c>
      <c r="H103" s="25"/>
      <c r="I103" s="23" t="s">
        <v>1732</v>
      </c>
      <c r="K103" s="23" t="s">
        <v>5109</v>
      </c>
      <c r="T103" s="23" t="s">
        <v>1586</v>
      </c>
    </row>
    <row r="104" spans="1:26" s="23" customFormat="1" x14ac:dyDescent="0.15">
      <c r="A104" s="23" t="s">
        <v>1782</v>
      </c>
      <c r="B104" s="23" t="s">
        <v>20736</v>
      </c>
      <c r="C104" s="23" t="s">
        <v>1811</v>
      </c>
      <c r="D104" s="24">
        <v>41045</v>
      </c>
      <c r="E104" s="24">
        <v>41084</v>
      </c>
      <c r="F104" s="24"/>
      <c r="G104" s="23" t="s">
        <v>15105</v>
      </c>
      <c r="H104" s="25"/>
      <c r="I104" s="23" t="s">
        <v>1732</v>
      </c>
      <c r="J104" s="23" t="s">
        <v>5110</v>
      </c>
      <c r="T104" s="23" t="s">
        <v>1586</v>
      </c>
    </row>
    <row r="105" spans="1:26" s="23" customFormat="1" x14ac:dyDescent="0.15">
      <c r="A105" s="23" t="s">
        <v>1783</v>
      </c>
      <c r="B105" s="23" t="s">
        <v>20737</v>
      </c>
      <c r="C105" s="23" t="s">
        <v>1764</v>
      </c>
      <c r="D105" s="24">
        <v>40913</v>
      </c>
      <c r="E105" s="24">
        <v>40947</v>
      </c>
      <c r="F105" s="24"/>
      <c r="G105" s="23" t="s">
        <v>15105</v>
      </c>
      <c r="H105" s="25"/>
      <c r="I105" s="23" t="s">
        <v>1732</v>
      </c>
      <c r="K105" s="23" t="s">
        <v>5109</v>
      </c>
      <c r="T105" s="23" t="s">
        <v>1586</v>
      </c>
    </row>
    <row r="106" spans="1:26" s="23" customFormat="1" x14ac:dyDescent="0.15">
      <c r="A106" s="23" t="s">
        <v>1784</v>
      </c>
      <c r="B106" s="23" t="s">
        <v>20738</v>
      </c>
      <c r="C106" s="23" t="s">
        <v>1764</v>
      </c>
      <c r="D106" s="24">
        <v>40913</v>
      </c>
      <c r="E106" s="24">
        <v>40947</v>
      </c>
      <c r="F106" s="24"/>
      <c r="G106" s="23" t="s">
        <v>15105</v>
      </c>
      <c r="H106" s="25"/>
      <c r="I106" s="23" t="s">
        <v>1732</v>
      </c>
      <c r="K106" s="23" t="s">
        <v>5109</v>
      </c>
      <c r="T106" s="23" t="s">
        <v>1586</v>
      </c>
    </row>
    <row r="107" spans="1:26" s="23" customFormat="1" x14ac:dyDescent="0.15">
      <c r="A107" s="23" t="s">
        <v>1785</v>
      </c>
      <c r="B107" s="23" t="s">
        <v>20739</v>
      </c>
      <c r="C107" s="23" t="s">
        <v>1764</v>
      </c>
      <c r="D107" s="24">
        <v>40913</v>
      </c>
      <c r="E107" s="24">
        <v>40947</v>
      </c>
      <c r="F107" s="24"/>
      <c r="G107" s="23" t="s">
        <v>15105</v>
      </c>
      <c r="H107" s="25"/>
      <c r="I107" s="23" t="s">
        <v>1732</v>
      </c>
      <c r="K107" s="23" t="s">
        <v>5109</v>
      </c>
      <c r="T107" s="23" t="s">
        <v>1586</v>
      </c>
    </row>
    <row r="108" spans="1:26" s="23" customFormat="1" x14ac:dyDescent="0.15">
      <c r="A108" s="23" t="s">
        <v>1786</v>
      </c>
      <c r="B108" s="23" t="s">
        <v>20740</v>
      </c>
      <c r="C108" s="23" t="s">
        <v>1764</v>
      </c>
      <c r="D108" s="24">
        <v>40913</v>
      </c>
      <c r="E108" s="24">
        <v>40947</v>
      </c>
      <c r="F108" s="24"/>
      <c r="G108" s="23" t="s">
        <v>15105</v>
      </c>
      <c r="H108" s="25"/>
      <c r="I108" s="23" t="s">
        <v>1732</v>
      </c>
      <c r="K108" s="23" t="s">
        <v>5109</v>
      </c>
      <c r="T108" s="23" t="s">
        <v>1586</v>
      </c>
    </row>
    <row r="109" spans="1:26" s="23" customFormat="1" x14ac:dyDescent="0.15">
      <c r="A109" s="23" t="s">
        <v>1802</v>
      </c>
      <c r="B109" s="23" t="s">
        <v>20741</v>
      </c>
      <c r="C109" s="23" t="s">
        <v>1793</v>
      </c>
      <c r="D109" s="24">
        <v>40913</v>
      </c>
      <c r="E109" s="24">
        <v>40947</v>
      </c>
      <c r="F109" s="24" t="s">
        <v>9446</v>
      </c>
      <c r="G109" s="23" t="s">
        <v>15105</v>
      </c>
      <c r="H109" s="25"/>
      <c r="I109" s="23" t="s">
        <v>1702</v>
      </c>
      <c r="K109" s="23" t="s">
        <v>5109</v>
      </c>
      <c r="T109" s="23" t="s">
        <v>1586</v>
      </c>
    </row>
    <row r="110" spans="1:26" s="23" customFormat="1" x14ac:dyDescent="0.15">
      <c r="A110" s="23" t="s">
        <v>1803</v>
      </c>
      <c r="B110" s="23" t="s">
        <v>20742</v>
      </c>
      <c r="C110" s="23" t="s">
        <v>1793</v>
      </c>
      <c r="D110" s="24">
        <v>40913</v>
      </c>
      <c r="E110" s="24">
        <v>40947</v>
      </c>
      <c r="F110" s="24"/>
      <c r="G110" s="23" t="s">
        <v>15105</v>
      </c>
      <c r="H110" s="25"/>
      <c r="I110" s="23" t="s">
        <v>1702</v>
      </c>
      <c r="K110" s="23" t="s">
        <v>5109</v>
      </c>
      <c r="T110" s="23" t="s">
        <v>1586</v>
      </c>
    </row>
    <row r="111" spans="1:26" s="23" customFormat="1" x14ac:dyDescent="0.15">
      <c r="A111" s="23" t="s">
        <v>1804</v>
      </c>
      <c r="B111" s="23" t="s">
        <v>20743</v>
      </c>
      <c r="C111" s="23" t="s">
        <v>1793</v>
      </c>
      <c r="D111" s="24">
        <v>40913</v>
      </c>
      <c r="E111" s="24">
        <v>40959</v>
      </c>
      <c r="F111" s="24"/>
      <c r="G111" s="23" t="s">
        <v>15105</v>
      </c>
      <c r="H111" s="25"/>
      <c r="I111" s="23" t="s">
        <v>1702</v>
      </c>
      <c r="K111" s="23" t="s">
        <v>5109</v>
      </c>
      <c r="T111" s="23" t="s">
        <v>1586</v>
      </c>
    </row>
    <row r="112" spans="1:26" s="23" customFormat="1" x14ac:dyDescent="0.15">
      <c r="A112" s="22" t="s">
        <v>4903</v>
      </c>
      <c r="B112" s="22" t="s">
        <v>4907</v>
      </c>
      <c r="C112" s="22" t="s">
        <v>1793</v>
      </c>
      <c r="D112" s="24">
        <v>40913</v>
      </c>
      <c r="E112" s="24">
        <v>40959</v>
      </c>
      <c r="F112" s="24"/>
      <c r="G112" s="23" t="s">
        <v>15105</v>
      </c>
      <c r="H112" s="26"/>
      <c r="I112" s="22" t="s">
        <v>1702</v>
      </c>
      <c r="J112" s="22"/>
      <c r="K112" s="23" t="s">
        <v>5109</v>
      </c>
      <c r="L112" s="22"/>
      <c r="M112" s="22"/>
      <c r="N112" s="22"/>
      <c r="O112" s="22"/>
      <c r="P112" s="22"/>
      <c r="Q112" s="22"/>
      <c r="R112" s="22"/>
      <c r="S112" s="22"/>
      <c r="T112" s="22" t="s">
        <v>1586</v>
      </c>
      <c r="U112" s="22"/>
      <c r="V112" s="22"/>
      <c r="W112" s="22"/>
      <c r="X112" s="22"/>
      <c r="Y112" s="22"/>
      <c r="Z112" s="22"/>
    </row>
    <row r="113" spans="1:26" s="23" customFormat="1" x14ac:dyDescent="0.15">
      <c r="A113" s="23" t="s">
        <v>1805</v>
      </c>
      <c r="B113" s="23" t="s">
        <v>20744</v>
      </c>
      <c r="C113" s="23" t="s">
        <v>1793</v>
      </c>
      <c r="D113" s="24">
        <v>40913</v>
      </c>
      <c r="E113" s="24">
        <v>40959</v>
      </c>
      <c r="F113" s="24"/>
      <c r="G113" s="23" t="s">
        <v>15105</v>
      </c>
      <c r="H113" s="25"/>
      <c r="I113" s="23" t="s">
        <v>1702</v>
      </c>
      <c r="K113" s="23" t="s">
        <v>5109</v>
      </c>
      <c r="T113" s="23" t="s">
        <v>1586</v>
      </c>
    </row>
    <row r="114" spans="1:26" s="23" customFormat="1" x14ac:dyDescent="0.15">
      <c r="A114" s="23" t="s">
        <v>1700</v>
      </c>
      <c r="B114" s="23" t="s">
        <v>20745</v>
      </c>
      <c r="C114" s="23" t="s">
        <v>1701</v>
      </c>
      <c r="D114" s="24">
        <v>40850</v>
      </c>
      <c r="E114" s="24">
        <v>40959</v>
      </c>
      <c r="F114" s="24"/>
      <c r="G114" s="23" t="s">
        <v>15105</v>
      </c>
      <c r="H114" s="25"/>
      <c r="I114" s="23" t="s">
        <v>1702</v>
      </c>
      <c r="J114" s="23" t="s">
        <v>1703</v>
      </c>
      <c r="Q114" s="23" t="s">
        <v>1704</v>
      </c>
    </row>
    <row r="115" spans="1:26" s="23" customFormat="1" x14ac:dyDescent="0.15">
      <c r="A115" s="23" t="s">
        <v>1806</v>
      </c>
      <c r="B115" s="23" t="s">
        <v>20746</v>
      </c>
      <c r="C115" s="23" t="s">
        <v>1793</v>
      </c>
      <c r="D115" s="24">
        <v>40913</v>
      </c>
      <c r="E115" s="24">
        <v>40959</v>
      </c>
      <c r="F115" s="24"/>
      <c r="G115" s="23" t="s">
        <v>15105</v>
      </c>
      <c r="H115" s="25"/>
      <c r="I115" s="23" t="s">
        <v>1702</v>
      </c>
      <c r="K115" s="23" t="s">
        <v>5109</v>
      </c>
      <c r="T115" s="23" t="s">
        <v>1586</v>
      </c>
    </row>
    <row r="116" spans="1:26" s="23" customFormat="1" x14ac:dyDescent="0.15">
      <c r="A116" s="22" t="s">
        <v>4575</v>
      </c>
      <c r="B116" s="22" t="s">
        <v>4910</v>
      </c>
      <c r="C116" s="23" t="s">
        <v>5257</v>
      </c>
      <c r="D116" s="91">
        <v>40991</v>
      </c>
      <c r="E116" s="91">
        <v>40991</v>
      </c>
      <c r="F116" s="91"/>
      <c r="G116" s="23" t="s">
        <v>15105</v>
      </c>
      <c r="H116" s="26"/>
      <c r="I116" s="23" t="s">
        <v>1702</v>
      </c>
      <c r="J116" s="23" t="s">
        <v>5110</v>
      </c>
      <c r="T116" s="23" t="s">
        <v>1586</v>
      </c>
      <c r="U116" s="22"/>
      <c r="V116" s="22"/>
      <c r="W116" s="22"/>
      <c r="X116" s="22"/>
      <c r="Y116" s="22"/>
      <c r="Z116" s="22"/>
    </row>
    <row r="117" spans="1:26" s="23" customFormat="1" x14ac:dyDescent="0.15">
      <c r="A117" s="22" t="s">
        <v>4904</v>
      </c>
      <c r="B117" s="22" t="s">
        <v>4908</v>
      </c>
      <c r="C117" s="22" t="s">
        <v>1793</v>
      </c>
      <c r="D117" s="24">
        <v>40913</v>
      </c>
      <c r="E117" s="91">
        <v>40949</v>
      </c>
      <c r="F117" s="91"/>
      <c r="G117" s="23" t="s">
        <v>15105</v>
      </c>
      <c r="H117" s="26"/>
      <c r="I117" s="22" t="s">
        <v>1702</v>
      </c>
      <c r="J117" s="22"/>
      <c r="K117" s="23" t="s">
        <v>5109</v>
      </c>
      <c r="L117" s="22"/>
      <c r="M117" s="22"/>
      <c r="N117" s="22"/>
      <c r="O117" s="22"/>
      <c r="P117" s="22"/>
      <c r="Q117" s="22"/>
      <c r="R117" s="22"/>
      <c r="S117" s="22"/>
      <c r="T117" s="22" t="s">
        <v>1586</v>
      </c>
      <c r="U117" s="22"/>
      <c r="V117" s="22"/>
      <c r="W117" s="22"/>
      <c r="X117" s="22"/>
      <c r="Y117" s="22"/>
      <c r="Z117" s="22"/>
    </row>
    <row r="118" spans="1:26" s="23" customFormat="1" x14ac:dyDescent="0.15">
      <c r="A118" s="23" t="s">
        <v>1818</v>
      </c>
      <c r="B118" s="23" t="s">
        <v>20747</v>
      </c>
      <c r="C118" s="23" t="s">
        <v>1816</v>
      </c>
      <c r="D118" s="24">
        <v>40849</v>
      </c>
      <c r="E118" s="24">
        <v>40947</v>
      </c>
      <c r="F118" s="24"/>
      <c r="G118" s="23" t="s">
        <v>15105</v>
      </c>
      <c r="H118" s="25"/>
      <c r="I118" s="23" t="s">
        <v>1490</v>
      </c>
      <c r="K118" s="23" t="s">
        <v>1817</v>
      </c>
      <c r="S118" s="23" t="s">
        <v>1586</v>
      </c>
    </row>
    <row r="119" spans="1:26" x14ac:dyDescent="0.15">
      <c r="A119" s="23" t="s">
        <v>1879</v>
      </c>
      <c r="B119" s="23" t="s">
        <v>20748</v>
      </c>
      <c r="C119" s="23" t="s">
        <v>1880</v>
      </c>
      <c r="D119" s="24">
        <v>40912</v>
      </c>
      <c r="E119" s="24">
        <v>40955</v>
      </c>
      <c r="F119" s="24"/>
      <c r="G119" s="23" t="s">
        <v>15105</v>
      </c>
      <c r="H119" s="25"/>
      <c r="I119" s="23" t="s">
        <v>1881</v>
      </c>
      <c r="J119" s="23" t="s">
        <v>5117</v>
      </c>
      <c r="K119" s="23"/>
      <c r="L119" s="23"/>
      <c r="M119" s="23"/>
      <c r="N119" s="23"/>
      <c r="O119" s="23"/>
      <c r="P119" s="23"/>
      <c r="Q119" s="23"/>
      <c r="R119" s="23" t="s">
        <v>1873</v>
      </c>
      <c r="S119" s="23"/>
      <c r="T119" s="23"/>
      <c r="U119" s="23"/>
      <c r="V119" s="23"/>
      <c r="W119" s="23"/>
      <c r="X119" s="23"/>
      <c r="Y119" s="23"/>
      <c r="Z119" s="23" t="s">
        <v>1874</v>
      </c>
    </row>
    <row r="120" spans="1:26" x14ac:dyDescent="0.15">
      <c r="A120" s="23" t="s">
        <v>1875</v>
      </c>
      <c r="B120" s="23" t="s">
        <v>12664</v>
      </c>
      <c r="C120" s="22" t="s">
        <v>7660</v>
      </c>
      <c r="D120" s="91">
        <v>41871</v>
      </c>
      <c r="E120" s="91">
        <v>41873</v>
      </c>
      <c r="F120" s="91" t="s">
        <v>10426</v>
      </c>
      <c r="G120" s="23" t="s">
        <v>15105</v>
      </c>
      <c r="I120" s="22" t="s">
        <v>1876</v>
      </c>
      <c r="J120" s="22" t="s">
        <v>5576</v>
      </c>
      <c r="R120" s="22" t="s">
        <v>1873</v>
      </c>
      <c r="Z120" s="23" t="s">
        <v>6458</v>
      </c>
    </row>
    <row r="121" spans="1:26" x14ac:dyDescent="0.15">
      <c r="A121" s="22" t="s">
        <v>4901</v>
      </c>
      <c r="B121" s="22" t="s">
        <v>4905</v>
      </c>
      <c r="C121" s="22" t="s">
        <v>1871</v>
      </c>
      <c r="D121" s="24">
        <v>40912</v>
      </c>
      <c r="E121" s="24">
        <v>40955</v>
      </c>
      <c r="F121" s="24"/>
      <c r="G121" s="23" t="s">
        <v>15105</v>
      </c>
      <c r="I121" s="22" t="s">
        <v>1872</v>
      </c>
      <c r="J121" s="23" t="s">
        <v>5117</v>
      </c>
      <c r="R121" s="22" t="s">
        <v>1873</v>
      </c>
      <c r="Z121" s="22" t="s">
        <v>1874</v>
      </c>
    </row>
    <row r="122" spans="1:26" s="23" customFormat="1" x14ac:dyDescent="0.15">
      <c r="A122" s="23" t="s">
        <v>1870</v>
      </c>
      <c r="B122" s="23" t="s">
        <v>20749</v>
      </c>
      <c r="C122" s="23" t="s">
        <v>1871</v>
      </c>
      <c r="D122" s="24">
        <v>40912</v>
      </c>
      <c r="E122" s="24">
        <v>40955</v>
      </c>
      <c r="F122" s="24"/>
      <c r="G122" s="23" t="s">
        <v>15105</v>
      </c>
      <c r="H122" s="25"/>
      <c r="I122" s="23" t="s">
        <v>1872</v>
      </c>
      <c r="J122" s="23" t="s">
        <v>5117</v>
      </c>
      <c r="R122" s="23" t="s">
        <v>1873</v>
      </c>
      <c r="Z122" s="23" t="s">
        <v>1874</v>
      </c>
    </row>
    <row r="123" spans="1:26" x14ac:dyDescent="0.15">
      <c r="A123" s="168" t="s">
        <v>1857</v>
      </c>
      <c r="B123" s="23" t="s">
        <v>20750</v>
      </c>
      <c r="C123" s="23" t="s">
        <v>1858</v>
      </c>
      <c r="D123" s="24">
        <v>40850</v>
      </c>
      <c r="E123" s="24"/>
      <c r="F123" s="24"/>
      <c r="G123" s="23" t="s">
        <v>15105</v>
      </c>
      <c r="H123" s="25"/>
      <c r="I123" s="23" t="s">
        <v>1859</v>
      </c>
      <c r="J123" s="23" t="s">
        <v>5112</v>
      </c>
      <c r="K123" s="23"/>
      <c r="L123" s="23"/>
      <c r="M123" s="23"/>
      <c r="N123" s="23"/>
      <c r="O123" s="23"/>
      <c r="P123" s="23"/>
      <c r="Q123" s="23"/>
      <c r="R123" s="23"/>
      <c r="S123" s="23"/>
      <c r="T123" s="23"/>
      <c r="U123" s="23"/>
      <c r="V123" s="23"/>
      <c r="W123" s="23" t="s">
        <v>1827</v>
      </c>
      <c r="X123" s="23"/>
      <c r="Y123" s="23"/>
      <c r="Z123" s="23" t="s">
        <v>5113</v>
      </c>
    </row>
    <row r="124" spans="1:26" ht="26" x14ac:dyDescent="0.15">
      <c r="A124" s="23" t="s">
        <v>1863</v>
      </c>
      <c r="B124" s="23" t="s">
        <v>20751</v>
      </c>
      <c r="C124" s="23" t="s">
        <v>1864</v>
      </c>
      <c r="D124" s="91">
        <v>40988</v>
      </c>
      <c r="E124" s="91">
        <v>41017</v>
      </c>
      <c r="F124" s="91"/>
      <c r="G124" s="23" t="s">
        <v>15105</v>
      </c>
      <c r="H124" s="25" t="s">
        <v>1865</v>
      </c>
      <c r="I124" s="23" t="s">
        <v>1866</v>
      </c>
      <c r="J124" s="23"/>
      <c r="K124" s="23"/>
      <c r="L124" s="23"/>
      <c r="M124" s="23"/>
      <c r="N124" s="23"/>
      <c r="O124" s="23" t="s">
        <v>1867</v>
      </c>
      <c r="P124" s="23"/>
      <c r="Q124" s="23"/>
      <c r="R124" s="23"/>
      <c r="S124" s="23"/>
      <c r="T124" s="23"/>
      <c r="U124" s="23"/>
      <c r="V124" s="23"/>
      <c r="W124" s="23"/>
      <c r="X124" s="23"/>
      <c r="Y124" s="23"/>
      <c r="Z124" s="23" t="s">
        <v>1868</v>
      </c>
    </row>
    <row r="125" spans="1:26" ht="26" x14ac:dyDescent="0.15">
      <c r="A125" s="23" t="s">
        <v>1869</v>
      </c>
      <c r="B125" s="23" t="s">
        <v>20752</v>
      </c>
      <c r="C125" s="23" t="s">
        <v>1864</v>
      </c>
      <c r="D125" s="91">
        <v>40988</v>
      </c>
      <c r="E125" s="91">
        <v>41017</v>
      </c>
      <c r="F125" s="91"/>
      <c r="G125" s="23" t="s">
        <v>15105</v>
      </c>
      <c r="H125" s="25" t="s">
        <v>1865</v>
      </c>
      <c r="I125" s="23" t="s">
        <v>1866</v>
      </c>
      <c r="J125" s="23"/>
      <c r="K125" s="23"/>
      <c r="L125" s="23"/>
      <c r="M125" s="23"/>
      <c r="N125" s="23"/>
      <c r="O125" s="23" t="s">
        <v>1867</v>
      </c>
      <c r="P125" s="23"/>
      <c r="Q125" s="23"/>
      <c r="R125" s="23"/>
      <c r="S125" s="23"/>
      <c r="T125" s="23"/>
      <c r="U125" s="23"/>
      <c r="V125" s="23"/>
      <c r="W125" s="23"/>
      <c r="X125" s="23"/>
      <c r="Y125" s="23"/>
      <c r="Z125" s="23" t="s">
        <v>1868</v>
      </c>
    </row>
    <row r="126" spans="1:26" x14ac:dyDescent="0.15">
      <c r="A126" s="23" t="s">
        <v>1713</v>
      </c>
      <c r="B126" s="23" t="s">
        <v>20753</v>
      </c>
      <c r="C126" s="23" t="s">
        <v>1711</v>
      </c>
      <c r="D126" s="24">
        <v>40912</v>
      </c>
      <c r="E126" s="24">
        <v>40959</v>
      </c>
      <c r="F126" s="24"/>
      <c r="G126" s="23" t="s">
        <v>15105</v>
      </c>
      <c r="H126" s="25"/>
      <c r="I126" s="23" t="s">
        <v>1712</v>
      </c>
      <c r="J126" s="23" t="s">
        <v>5114</v>
      </c>
      <c r="K126" s="23"/>
      <c r="L126" s="23"/>
      <c r="M126" s="23"/>
      <c r="N126" s="23"/>
      <c r="O126" s="23"/>
      <c r="P126" s="23"/>
      <c r="Q126" s="23"/>
      <c r="R126" s="23"/>
      <c r="S126" s="23"/>
      <c r="T126" s="23"/>
      <c r="U126" s="23" t="s">
        <v>1708</v>
      </c>
      <c r="V126" s="23"/>
      <c r="W126" s="23"/>
      <c r="X126" s="23"/>
      <c r="Y126" s="23"/>
      <c r="Z126" s="23" t="s">
        <v>5115</v>
      </c>
    </row>
    <row r="127" spans="1:26" x14ac:dyDescent="0.15">
      <c r="A127" s="23" t="s">
        <v>1709</v>
      </c>
      <c r="B127" s="23" t="s">
        <v>20754</v>
      </c>
      <c r="C127" s="23" t="s">
        <v>1706</v>
      </c>
      <c r="D127" s="24">
        <v>40912</v>
      </c>
      <c r="E127" s="24">
        <v>40959</v>
      </c>
      <c r="F127" s="24"/>
      <c r="G127" s="23" t="s">
        <v>15105</v>
      </c>
      <c r="H127" s="25"/>
      <c r="I127" s="23" t="s">
        <v>1707</v>
      </c>
      <c r="J127" s="23" t="s">
        <v>5114</v>
      </c>
      <c r="K127" s="23"/>
      <c r="L127" s="23"/>
      <c r="M127" s="23"/>
      <c r="N127" s="23"/>
      <c r="O127" s="23"/>
      <c r="P127" s="23"/>
      <c r="Q127" s="23"/>
      <c r="R127" s="23"/>
      <c r="S127" s="23"/>
      <c r="T127" s="23"/>
      <c r="U127" s="23" t="s">
        <v>1708</v>
      </c>
      <c r="V127" s="23"/>
      <c r="W127" s="23"/>
      <c r="X127" s="23"/>
      <c r="Y127" s="23"/>
      <c r="Z127" s="23" t="s">
        <v>5115</v>
      </c>
    </row>
    <row r="128" spans="1:26" x14ac:dyDescent="0.15">
      <c r="A128" s="23" t="s">
        <v>1819</v>
      </c>
      <c r="B128" s="23" t="s">
        <v>20755</v>
      </c>
      <c r="C128" s="23" t="s">
        <v>1820</v>
      </c>
      <c r="D128" s="24">
        <v>40849</v>
      </c>
      <c r="E128" s="24">
        <v>40959</v>
      </c>
      <c r="F128" s="24"/>
      <c r="G128" s="23" t="s">
        <v>15105</v>
      </c>
      <c r="H128" s="25"/>
      <c r="I128" s="23" t="s">
        <v>1741</v>
      </c>
      <c r="J128" s="23"/>
      <c r="K128" s="23" t="s">
        <v>1817</v>
      </c>
      <c r="L128" s="23"/>
      <c r="M128" s="23"/>
      <c r="N128" s="23"/>
      <c r="O128" s="23"/>
      <c r="P128" s="23"/>
      <c r="Q128" s="23"/>
      <c r="R128" s="23"/>
      <c r="S128" s="23" t="s">
        <v>1586</v>
      </c>
      <c r="T128" s="23"/>
      <c r="U128" s="23"/>
      <c r="V128" s="23"/>
      <c r="W128" s="23"/>
      <c r="X128" s="23"/>
      <c r="Y128" s="23"/>
      <c r="Z128" s="23"/>
    </row>
    <row r="129" spans="1:28" x14ac:dyDescent="0.15">
      <c r="A129" s="23" t="s">
        <v>1824</v>
      </c>
      <c r="B129" s="23" t="s">
        <v>20756</v>
      </c>
      <c r="C129" s="23" t="s">
        <v>1822</v>
      </c>
      <c r="D129" s="24">
        <v>40849</v>
      </c>
      <c r="E129" s="24">
        <v>40959</v>
      </c>
      <c r="F129" s="24"/>
      <c r="G129" s="23" t="s">
        <v>15105</v>
      </c>
      <c r="H129" s="25"/>
      <c r="I129" s="23" t="s">
        <v>1823</v>
      </c>
      <c r="J129" s="23"/>
      <c r="K129" s="23" t="s">
        <v>1817</v>
      </c>
      <c r="L129" s="23"/>
      <c r="M129" s="23"/>
      <c r="N129" s="23"/>
      <c r="O129" s="23"/>
      <c r="P129" s="23"/>
      <c r="Q129" s="23"/>
      <c r="R129" s="23"/>
      <c r="S129" s="23" t="s">
        <v>1586</v>
      </c>
      <c r="T129" s="23"/>
      <c r="U129" s="23"/>
      <c r="V129" s="23"/>
      <c r="W129" s="23"/>
      <c r="X129" s="23"/>
      <c r="Y129" s="23"/>
      <c r="Z129" s="23"/>
    </row>
    <row r="130" spans="1:28" x14ac:dyDescent="0.15">
      <c r="A130" s="22" t="s">
        <v>4902</v>
      </c>
      <c r="B130" s="22" t="s">
        <v>4906</v>
      </c>
      <c r="C130" s="22" t="s">
        <v>1822</v>
      </c>
      <c r="D130" s="91">
        <v>40892</v>
      </c>
      <c r="E130" s="24">
        <v>40959</v>
      </c>
      <c r="F130" s="24"/>
      <c r="G130" s="23" t="s">
        <v>15105</v>
      </c>
      <c r="I130" s="22" t="s">
        <v>1823</v>
      </c>
      <c r="K130" s="22" t="s">
        <v>1817</v>
      </c>
      <c r="S130" s="22" t="s">
        <v>1586</v>
      </c>
    </row>
    <row r="131" spans="1:28" x14ac:dyDescent="0.15">
      <c r="A131" s="23" t="s">
        <v>1729</v>
      </c>
      <c r="B131" s="23" t="s">
        <v>20757</v>
      </c>
      <c r="C131" s="23" t="s">
        <v>1723</v>
      </c>
      <c r="D131" s="24">
        <v>40850</v>
      </c>
      <c r="E131" s="24">
        <v>40959</v>
      </c>
      <c r="F131" s="24" t="s">
        <v>9446</v>
      </c>
      <c r="G131" s="23" t="s">
        <v>15105</v>
      </c>
      <c r="H131" s="25"/>
      <c r="I131" s="23" t="s">
        <v>1724</v>
      </c>
      <c r="J131" s="23" t="s">
        <v>1725</v>
      </c>
      <c r="K131" s="23"/>
      <c r="L131" s="23"/>
      <c r="M131" s="23"/>
      <c r="N131" s="23"/>
      <c r="O131" s="23"/>
      <c r="P131" s="23"/>
      <c r="Q131" s="23"/>
      <c r="R131" s="23"/>
      <c r="S131" s="23"/>
      <c r="T131" s="23"/>
      <c r="U131" s="23" t="s">
        <v>1726</v>
      </c>
      <c r="V131" s="23"/>
      <c r="W131" s="23"/>
      <c r="X131" s="23"/>
      <c r="Y131" s="23"/>
      <c r="Z131" s="23"/>
    </row>
    <row r="132" spans="1:28" x14ac:dyDescent="0.15">
      <c r="A132" s="22" t="s">
        <v>5002</v>
      </c>
      <c r="B132" s="22" t="s">
        <v>5003</v>
      </c>
      <c r="C132" s="22" t="s">
        <v>1816</v>
      </c>
      <c r="D132" s="91">
        <v>40893</v>
      </c>
      <c r="E132" s="91">
        <v>40947</v>
      </c>
      <c r="F132" s="91"/>
      <c r="G132" s="23" t="s">
        <v>15105</v>
      </c>
      <c r="I132" s="23" t="s">
        <v>1490</v>
      </c>
      <c r="K132" s="23" t="s">
        <v>1817</v>
      </c>
      <c r="S132" s="22" t="s">
        <v>1586</v>
      </c>
    </row>
    <row r="133" spans="1:28" s="23" customFormat="1" x14ac:dyDescent="0.15">
      <c r="A133" s="98" t="s">
        <v>5024</v>
      </c>
      <c r="B133" s="23" t="s">
        <v>5025</v>
      </c>
      <c r="C133" s="23" t="s">
        <v>5026</v>
      </c>
      <c r="G133" s="23" t="s">
        <v>15105</v>
      </c>
      <c r="H133" s="25"/>
      <c r="I133" s="23" t="s">
        <v>5237</v>
      </c>
      <c r="Z133" s="23" t="s">
        <v>5238</v>
      </c>
      <c r="AA133" s="23" t="s">
        <v>5236</v>
      </c>
      <c r="AB133" s="98" t="s">
        <v>5240</v>
      </c>
    </row>
    <row r="134" spans="1:28" x14ac:dyDescent="0.15">
      <c r="A134" s="168" t="s">
        <v>5054</v>
      </c>
      <c r="B134" s="22" t="s">
        <v>5053</v>
      </c>
      <c r="C134" s="22" t="s">
        <v>5055</v>
      </c>
      <c r="D134" s="91">
        <v>40911</v>
      </c>
      <c r="E134" s="91">
        <v>40955</v>
      </c>
      <c r="F134" s="91"/>
      <c r="G134" s="23" t="s">
        <v>15105</v>
      </c>
      <c r="I134" s="22" t="s">
        <v>5056</v>
      </c>
      <c r="J134" s="22" t="s">
        <v>5576</v>
      </c>
      <c r="R134" s="22" t="s">
        <v>1873</v>
      </c>
      <c r="Z134" s="168" t="s">
        <v>6458</v>
      </c>
    </row>
    <row r="135" spans="1:28" x14ac:dyDescent="0.15">
      <c r="A135" s="168" t="s">
        <v>5059</v>
      </c>
      <c r="B135" s="22" t="s">
        <v>5060</v>
      </c>
      <c r="C135" s="22" t="s">
        <v>5061</v>
      </c>
      <c r="D135" s="91">
        <v>40911</v>
      </c>
      <c r="G135" s="23" t="s">
        <v>15105</v>
      </c>
      <c r="I135" s="22" t="s">
        <v>1707</v>
      </c>
      <c r="J135" s="22" t="s">
        <v>5576</v>
      </c>
      <c r="R135" s="22" t="s">
        <v>1873</v>
      </c>
      <c r="Z135" s="168" t="s">
        <v>6458</v>
      </c>
    </row>
    <row r="136" spans="1:28" x14ac:dyDescent="0.15">
      <c r="A136" s="168" t="s">
        <v>5062</v>
      </c>
      <c r="B136" s="22" t="s">
        <v>5063</v>
      </c>
      <c r="C136" s="22" t="s">
        <v>5064</v>
      </c>
      <c r="D136" s="91">
        <v>41054</v>
      </c>
      <c r="E136" s="91">
        <v>41057</v>
      </c>
      <c r="F136" s="91"/>
      <c r="G136" s="23" t="s">
        <v>15105</v>
      </c>
      <c r="I136" s="22" t="s">
        <v>5065</v>
      </c>
      <c r="J136" s="23" t="s">
        <v>5112</v>
      </c>
      <c r="K136" s="23"/>
      <c r="L136" s="23"/>
      <c r="M136" s="23"/>
      <c r="N136" s="23"/>
      <c r="O136" s="23"/>
      <c r="P136" s="23"/>
      <c r="Q136" s="23"/>
      <c r="R136" s="23"/>
      <c r="S136" s="23"/>
      <c r="T136" s="23"/>
      <c r="U136" s="23"/>
      <c r="V136" s="23"/>
      <c r="W136" s="23" t="s">
        <v>1827</v>
      </c>
      <c r="X136" s="23"/>
      <c r="Y136" s="23"/>
      <c r="Z136" s="23" t="s">
        <v>5113</v>
      </c>
    </row>
    <row r="137" spans="1:28" x14ac:dyDescent="0.15">
      <c r="A137" s="168" t="s">
        <v>5067</v>
      </c>
      <c r="B137" s="22" t="s">
        <v>5066</v>
      </c>
      <c r="C137" s="22" t="s">
        <v>5068</v>
      </c>
      <c r="D137" s="91">
        <v>40911</v>
      </c>
      <c r="E137" s="91">
        <v>40966</v>
      </c>
      <c r="F137" s="91"/>
      <c r="G137" s="23" t="s">
        <v>15105</v>
      </c>
      <c r="I137" s="22" t="s">
        <v>5069</v>
      </c>
      <c r="J137" s="22" t="s">
        <v>5576</v>
      </c>
      <c r="R137" s="22" t="s">
        <v>1873</v>
      </c>
      <c r="Z137" s="168" t="s">
        <v>6458</v>
      </c>
    </row>
    <row r="138" spans="1:28" x14ac:dyDescent="0.15">
      <c r="A138" s="23" t="s">
        <v>5070</v>
      </c>
      <c r="B138" s="22" t="s">
        <v>5071</v>
      </c>
      <c r="C138" s="22" t="s">
        <v>5072</v>
      </c>
      <c r="D138" s="91">
        <v>41157</v>
      </c>
      <c r="E138" s="91">
        <v>41157</v>
      </c>
      <c r="F138" s="91"/>
      <c r="G138" s="23" t="s">
        <v>15105</v>
      </c>
      <c r="I138" s="23" t="s">
        <v>5073</v>
      </c>
      <c r="J138" s="23" t="s">
        <v>5112</v>
      </c>
      <c r="K138" s="23"/>
      <c r="L138" s="23"/>
      <c r="M138" s="23"/>
      <c r="N138" s="23"/>
      <c r="O138" s="23"/>
      <c r="P138" s="23"/>
      <c r="Q138" s="23"/>
      <c r="R138" s="23"/>
      <c r="S138" s="23"/>
      <c r="T138" s="23"/>
      <c r="U138" s="23"/>
      <c r="V138" s="23"/>
      <c r="W138" s="23" t="s">
        <v>1827</v>
      </c>
      <c r="X138" s="23"/>
      <c r="Y138" s="23"/>
      <c r="Z138" s="23" t="s">
        <v>5113</v>
      </c>
    </row>
    <row r="139" spans="1:28" ht="26" x14ac:dyDescent="0.15">
      <c r="A139" s="63" t="s">
        <v>5190</v>
      </c>
      <c r="B139" s="63" t="s">
        <v>5191</v>
      </c>
      <c r="C139" s="22" t="s">
        <v>5193</v>
      </c>
      <c r="D139" s="91">
        <v>40988</v>
      </c>
      <c r="E139" s="91">
        <v>41003</v>
      </c>
      <c r="F139" s="91"/>
      <c r="G139" s="23" t="s">
        <v>15105</v>
      </c>
      <c r="H139" s="26" t="s">
        <v>1865</v>
      </c>
      <c r="I139" s="22" t="s">
        <v>5192</v>
      </c>
      <c r="O139" s="22" t="s">
        <v>1867</v>
      </c>
      <c r="Z139" s="22" t="s">
        <v>1868</v>
      </c>
    </row>
    <row r="140" spans="1:28" x14ac:dyDescent="0.15">
      <c r="A140" s="22" t="s">
        <v>5194</v>
      </c>
      <c r="B140" s="22" t="s">
        <v>5195</v>
      </c>
      <c r="C140" s="22" t="s">
        <v>5196</v>
      </c>
      <c r="D140" s="91">
        <v>40927</v>
      </c>
      <c r="G140" s="23" t="s">
        <v>15105</v>
      </c>
      <c r="I140" s="22" t="s">
        <v>5197</v>
      </c>
      <c r="J140" s="22" t="s">
        <v>5117</v>
      </c>
      <c r="R140" s="22" t="s">
        <v>1873</v>
      </c>
      <c r="Z140" s="22" t="s">
        <v>1874</v>
      </c>
    </row>
    <row r="141" spans="1:28" s="23" customFormat="1" x14ac:dyDescent="0.15">
      <c r="A141" s="23" t="s">
        <v>5199</v>
      </c>
      <c r="B141" s="23" t="s">
        <v>5198</v>
      </c>
      <c r="C141" s="23" t="s">
        <v>5200</v>
      </c>
      <c r="D141" s="91">
        <v>41030</v>
      </c>
      <c r="E141" s="24">
        <v>41031</v>
      </c>
      <c r="F141" s="24"/>
      <c r="G141" s="23" t="s">
        <v>15105</v>
      </c>
      <c r="H141" s="25"/>
      <c r="I141" s="23" t="s">
        <v>5201</v>
      </c>
      <c r="X141" s="23" t="s">
        <v>5215</v>
      </c>
      <c r="Z141" s="23" t="s">
        <v>7062</v>
      </c>
    </row>
    <row r="142" spans="1:28" s="23" customFormat="1" x14ac:dyDescent="0.15">
      <c r="A142" s="98" t="s">
        <v>5234</v>
      </c>
      <c r="B142" s="23" t="s">
        <v>5235</v>
      </c>
      <c r="C142" s="23" t="s">
        <v>5026</v>
      </c>
      <c r="G142" s="23" t="s">
        <v>15105</v>
      </c>
      <c r="H142" s="25"/>
      <c r="I142" s="23" t="s">
        <v>5237</v>
      </c>
      <c r="Z142" s="23" t="s">
        <v>5238</v>
      </c>
      <c r="AA142" s="23" t="s">
        <v>5236</v>
      </c>
      <c r="AB142" s="98" t="s">
        <v>5240</v>
      </c>
    </row>
    <row r="143" spans="1:28" x14ac:dyDescent="0.15">
      <c r="A143" s="22" t="s">
        <v>5255</v>
      </c>
      <c r="B143" s="22" t="s">
        <v>5256</v>
      </c>
      <c r="C143" s="22" t="s">
        <v>1793</v>
      </c>
      <c r="D143" s="91">
        <v>40927</v>
      </c>
      <c r="E143" s="91">
        <v>40983</v>
      </c>
      <c r="F143" s="91"/>
      <c r="G143" s="23" t="s">
        <v>15105</v>
      </c>
      <c r="I143" s="22" t="s">
        <v>1702</v>
      </c>
      <c r="K143" s="23" t="s">
        <v>5109</v>
      </c>
      <c r="T143" s="22" t="s">
        <v>1586</v>
      </c>
    </row>
    <row r="144" spans="1:28" x14ac:dyDescent="0.15">
      <c r="A144" s="22" t="s">
        <v>5258</v>
      </c>
      <c r="B144" s="22" t="s">
        <v>5259</v>
      </c>
      <c r="C144" s="22" t="s">
        <v>1793</v>
      </c>
      <c r="D144" s="91">
        <v>40927</v>
      </c>
      <c r="G144" s="23" t="s">
        <v>15105</v>
      </c>
      <c r="I144" s="22" t="s">
        <v>1702</v>
      </c>
      <c r="J144" s="23"/>
      <c r="K144" s="23" t="s">
        <v>5109</v>
      </c>
      <c r="L144" s="23"/>
      <c r="M144" s="23"/>
      <c r="N144" s="23"/>
      <c r="O144" s="23"/>
      <c r="P144" s="23"/>
      <c r="Q144" s="23"/>
      <c r="R144" s="23"/>
      <c r="S144" s="23"/>
      <c r="T144" s="23" t="s">
        <v>1586</v>
      </c>
    </row>
    <row r="145" spans="1:30" x14ac:dyDescent="0.15">
      <c r="A145" s="22" t="s">
        <v>5260</v>
      </c>
      <c r="B145" s="22" t="s">
        <v>5261</v>
      </c>
      <c r="C145" s="22" t="s">
        <v>5262</v>
      </c>
      <c r="D145" s="91">
        <v>40927</v>
      </c>
      <c r="G145" s="23" t="s">
        <v>15105</v>
      </c>
      <c r="I145" s="23" t="s">
        <v>5263</v>
      </c>
      <c r="J145" s="23"/>
      <c r="K145" s="23" t="s">
        <v>5109</v>
      </c>
      <c r="L145" s="23"/>
      <c r="M145" s="23"/>
      <c r="N145" s="23"/>
      <c r="O145" s="23"/>
      <c r="P145" s="23"/>
      <c r="Q145" s="23"/>
      <c r="R145" s="23"/>
      <c r="S145" s="23"/>
      <c r="T145" s="23" t="s">
        <v>1586</v>
      </c>
    </row>
    <row r="146" spans="1:30" x14ac:dyDescent="0.15">
      <c r="A146" s="98" t="s">
        <v>5530</v>
      </c>
      <c r="B146" s="23" t="s">
        <v>5531</v>
      </c>
      <c r="C146" s="23" t="s">
        <v>5026</v>
      </c>
      <c r="D146" s="23"/>
      <c r="E146" s="23"/>
      <c r="F146" s="23"/>
      <c r="G146" s="23" t="s">
        <v>15105</v>
      </c>
      <c r="H146" s="25"/>
      <c r="I146" s="23" t="s">
        <v>5237</v>
      </c>
      <c r="J146" s="23"/>
      <c r="K146" s="23"/>
      <c r="L146" s="23"/>
      <c r="M146" s="23"/>
      <c r="N146" s="23"/>
      <c r="O146" s="23"/>
      <c r="P146" s="23"/>
      <c r="Q146" s="23"/>
      <c r="R146" s="23"/>
      <c r="S146" s="23"/>
      <c r="T146" s="23"/>
      <c r="U146" s="23"/>
      <c r="V146" s="23"/>
      <c r="W146" s="23"/>
      <c r="X146" s="23"/>
      <c r="Y146" s="23"/>
      <c r="Z146" s="23" t="s">
        <v>5238</v>
      </c>
      <c r="AA146" s="23" t="s">
        <v>5236</v>
      </c>
      <c r="AB146" s="98" t="s">
        <v>5240</v>
      </c>
    </row>
    <row r="147" spans="1:30" x14ac:dyDescent="0.15">
      <c r="A147" s="23" t="s">
        <v>5532</v>
      </c>
      <c r="B147" s="22" t="s">
        <v>5533</v>
      </c>
      <c r="C147" s="23" t="s">
        <v>6456</v>
      </c>
      <c r="D147" s="91">
        <v>40949</v>
      </c>
      <c r="E147" s="22" t="s">
        <v>7597</v>
      </c>
      <c r="G147" s="23" t="s">
        <v>15105</v>
      </c>
      <c r="I147" s="22" t="s">
        <v>6457</v>
      </c>
      <c r="J147" s="22" t="s">
        <v>5534</v>
      </c>
      <c r="Z147" s="22" t="s">
        <v>919</v>
      </c>
      <c r="AC147" s="22" t="s">
        <v>1867</v>
      </c>
      <c r="AD147" s="23" t="s">
        <v>5537</v>
      </c>
    </row>
    <row r="148" spans="1:30" x14ac:dyDescent="0.15">
      <c r="A148" s="23" t="s">
        <v>5572</v>
      </c>
      <c r="B148" s="22" t="s">
        <v>5573</v>
      </c>
      <c r="C148" s="22" t="s">
        <v>5574</v>
      </c>
      <c r="D148" s="91">
        <v>41054</v>
      </c>
      <c r="E148" s="91">
        <v>41054</v>
      </c>
      <c r="F148" s="91"/>
      <c r="G148" s="23" t="s">
        <v>15105</v>
      </c>
      <c r="I148" s="22" t="s">
        <v>5575</v>
      </c>
      <c r="J148" s="22" t="s">
        <v>5576</v>
      </c>
      <c r="R148" s="22" t="s">
        <v>1873</v>
      </c>
      <c r="Z148" s="168" t="s">
        <v>6458</v>
      </c>
    </row>
    <row r="149" spans="1:30" ht="26" x14ac:dyDescent="0.15">
      <c r="A149" s="22" t="s">
        <v>5577</v>
      </c>
      <c r="B149" s="63" t="s">
        <v>5578</v>
      </c>
      <c r="C149" s="22" t="s">
        <v>5193</v>
      </c>
      <c r="D149" s="91">
        <v>40988</v>
      </c>
      <c r="E149" s="91">
        <v>41017</v>
      </c>
      <c r="F149" s="91"/>
      <c r="G149" s="23" t="s">
        <v>15105</v>
      </c>
      <c r="H149" s="26" t="s">
        <v>1865</v>
      </c>
      <c r="I149" s="22" t="s">
        <v>5192</v>
      </c>
      <c r="O149" s="22" t="s">
        <v>1867</v>
      </c>
      <c r="Z149" s="22" t="s">
        <v>1868</v>
      </c>
    </row>
    <row r="150" spans="1:30" ht="26" x14ac:dyDescent="0.15">
      <c r="A150" s="22" t="s">
        <v>5579</v>
      </c>
      <c r="B150" s="63" t="s">
        <v>5580</v>
      </c>
      <c r="C150" s="22" t="s">
        <v>5193</v>
      </c>
      <c r="D150" s="91">
        <v>40988</v>
      </c>
      <c r="E150" s="91">
        <v>41017</v>
      </c>
      <c r="F150" s="91"/>
      <c r="G150" s="23" t="s">
        <v>15105</v>
      </c>
      <c r="H150" s="26" t="s">
        <v>1865</v>
      </c>
      <c r="I150" s="22" t="s">
        <v>5192</v>
      </c>
      <c r="O150" s="22" t="s">
        <v>1867</v>
      </c>
      <c r="Z150" s="22" t="s">
        <v>1868</v>
      </c>
    </row>
    <row r="151" spans="1:30" x14ac:dyDescent="0.15">
      <c r="A151" s="22" t="s">
        <v>5581</v>
      </c>
      <c r="B151" s="22" t="s">
        <v>5582</v>
      </c>
      <c r="C151" s="22" t="s">
        <v>1811</v>
      </c>
      <c r="D151" s="91">
        <v>40938</v>
      </c>
      <c r="G151" s="23" t="s">
        <v>15105</v>
      </c>
      <c r="I151" s="22" t="s">
        <v>1732</v>
      </c>
      <c r="J151" s="22" t="s">
        <v>5110</v>
      </c>
      <c r="T151" s="22" t="s">
        <v>1586</v>
      </c>
    </row>
    <row r="152" spans="1:30" x14ac:dyDescent="0.15">
      <c r="A152" s="156" t="s">
        <v>5669</v>
      </c>
      <c r="B152" s="22" t="s">
        <v>5670</v>
      </c>
      <c r="C152" s="22" t="s">
        <v>5671</v>
      </c>
      <c r="D152" s="91">
        <v>40939</v>
      </c>
      <c r="G152" s="23" t="s">
        <v>15105</v>
      </c>
      <c r="I152" s="22" t="s">
        <v>5672</v>
      </c>
      <c r="J152" s="23" t="s">
        <v>5117</v>
      </c>
      <c r="R152" s="22" t="s">
        <v>1873</v>
      </c>
      <c r="Z152" s="22" t="s">
        <v>1874</v>
      </c>
    </row>
    <row r="153" spans="1:30" x14ac:dyDescent="0.15">
      <c r="A153" s="22" t="s">
        <v>5731</v>
      </c>
      <c r="B153" s="22" t="s">
        <v>5732</v>
      </c>
      <c r="C153" s="22" t="s">
        <v>8425</v>
      </c>
      <c r="D153" s="91">
        <v>41253</v>
      </c>
      <c r="G153" s="23" t="s">
        <v>15105</v>
      </c>
      <c r="I153" s="22" t="s">
        <v>5733</v>
      </c>
      <c r="J153" s="23" t="s">
        <v>5576</v>
      </c>
      <c r="R153" s="22" t="s">
        <v>1873</v>
      </c>
      <c r="Z153" s="22" t="s">
        <v>6458</v>
      </c>
    </row>
    <row r="154" spans="1:30" x14ac:dyDescent="0.15">
      <c r="A154" s="22" t="s">
        <v>5734</v>
      </c>
      <c r="B154" s="22" t="s">
        <v>5735</v>
      </c>
      <c r="C154" s="22" t="s">
        <v>5736</v>
      </c>
      <c r="D154" s="91">
        <v>40941</v>
      </c>
      <c r="E154" s="91">
        <v>40981</v>
      </c>
      <c r="F154" s="91"/>
      <c r="G154" s="23" t="s">
        <v>15105</v>
      </c>
      <c r="I154" s="22" t="s">
        <v>5737</v>
      </c>
      <c r="J154" s="23" t="s">
        <v>5117</v>
      </c>
      <c r="R154" s="22" t="s">
        <v>1873</v>
      </c>
      <c r="Z154" s="22" t="s">
        <v>1874</v>
      </c>
    </row>
    <row r="155" spans="1:30" x14ac:dyDescent="0.15">
      <c r="A155" s="22" t="s">
        <v>5738</v>
      </c>
      <c r="B155" s="22" t="s">
        <v>5739</v>
      </c>
      <c r="C155" s="22" t="s">
        <v>1793</v>
      </c>
      <c r="D155" s="91">
        <v>40941</v>
      </c>
      <c r="E155" s="91">
        <v>41016</v>
      </c>
      <c r="F155" s="91"/>
      <c r="G155" s="23" t="s">
        <v>15105</v>
      </c>
      <c r="I155" s="22" t="s">
        <v>1702</v>
      </c>
      <c r="J155" s="23"/>
      <c r="K155" s="23" t="s">
        <v>5109</v>
      </c>
      <c r="L155" s="23"/>
      <c r="M155" s="23"/>
      <c r="N155" s="23"/>
      <c r="O155" s="23"/>
      <c r="P155" s="23"/>
      <c r="Q155" s="23"/>
      <c r="R155" s="23"/>
      <c r="S155" s="23"/>
      <c r="T155" s="23" t="s">
        <v>1586</v>
      </c>
    </row>
    <row r="156" spans="1:30" ht="13" x14ac:dyDescent="0.15">
      <c r="A156" s="22" t="s">
        <v>6409</v>
      </c>
      <c r="B156" s="26" t="s">
        <v>6410</v>
      </c>
      <c r="C156" s="22" t="s">
        <v>5671</v>
      </c>
      <c r="D156" s="91">
        <v>40954</v>
      </c>
      <c r="E156" s="91">
        <v>40962</v>
      </c>
      <c r="F156" s="91"/>
      <c r="G156" s="23" t="s">
        <v>15105</v>
      </c>
      <c r="I156" s="22" t="s">
        <v>5672</v>
      </c>
      <c r="J156" s="22" t="s">
        <v>5117</v>
      </c>
      <c r="R156" s="22" t="s">
        <v>1873</v>
      </c>
      <c r="Z156" s="22" t="s">
        <v>1874</v>
      </c>
    </row>
    <row r="157" spans="1:30" ht="13" x14ac:dyDescent="0.15">
      <c r="A157" s="168" t="s">
        <v>6411</v>
      </c>
      <c r="B157" s="26" t="s">
        <v>6412</v>
      </c>
      <c r="C157" s="22" t="s">
        <v>6413</v>
      </c>
      <c r="D157" s="91">
        <v>40949</v>
      </c>
      <c r="G157" s="23" t="s">
        <v>15105</v>
      </c>
      <c r="I157" s="22" t="s">
        <v>6414</v>
      </c>
      <c r="J157" s="22" t="s">
        <v>5576</v>
      </c>
      <c r="R157" s="22" t="s">
        <v>1873</v>
      </c>
      <c r="Z157" s="168" t="s">
        <v>6458</v>
      </c>
    </row>
    <row r="158" spans="1:30" ht="13" x14ac:dyDescent="0.15">
      <c r="A158" s="23" t="s">
        <v>6460</v>
      </c>
      <c r="B158" s="26" t="s">
        <v>6461</v>
      </c>
      <c r="C158" s="22" t="s">
        <v>5064</v>
      </c>
      <c r="D158" s="91">
        <v>41054</v>
      </c>
      <c r="E158" s="91">
        <v>41054</v>
      </c>
      <c r="F158" s="91" t="s">
        <v>9927</v>
      </c>
      <c r="G158" s="23" t="s">
        <v>15105</v>
      </c>
      <c r="I158" s="22" t="s">
        <v>5065</v>
      </c>
      <c r="J158" s="23" t="s">
        <v>5112</v>
      </c>
      <c r="K158" s="23"/>
      <c r="L158" s="23"/>
      <c r="M158" s="23"/>
      <c r="N158" s="23"/>
      <c r="O158" s="23"/>
      <c r="P158" s="23"/>
      <c r="Q158" s="23"/>
      <c r="R158" s="23"/>
      <c r="S158" s="23"/>
      <c r="T158" s="23"/>
      <c r="U158" s="23"/>
      <c r="V158" s="23"/>
      <c r="W158" s="23" t="s">
        <v>1827</v>
      </c>
      <c r="X158" s="23"/>
      <c r="Y158" s="23"/>
      <c r="Z158" s="23" t="s">
        <v>5113</v>
      </c>
    </row>
    <row r="159" spans="1:30" ht="13" x14ac:dyDescent="0.15">
      <c r="A159" s="22" t="s">
        <v>6481</v>
      </c>
      <c r="B159" s="26" t="s">
        <v>6482</v>
      </c>
      <c r="C159" s="22" t="s">
        <v>6483</v>
      </c>
      <c r="D159" s="91">
        <v>40954</v>
      </c>
      <c r="E159" s="91">
        <v>40962</v>
      </c>
      <c r="F159" s="91"/>
      <c r="G159" s="23" t="s">
        <v>15105</v>
      </c>
      <c r="I159" s="22" t="s">
        <v>6484</v>
      </c>
      <c r="J159" s="22" t="s">
        <v>5117</v>
      </c>
      <c r="R159" s="22" t="s">
        <v>1873</v>
      </c>
      <c r="Z159" s="22" t="s">
        <v>1874</v>
      </c>
    </row>
    <row r="160" spans="1:30" ht="26" x14ac:dyDescent="0.15">
      <c r="A160" s="22" t="s">
        <v>6485</v>
      </c>
      <c r="B160" s="63" t="s">
        <v>6486</v>
      </c>
      <c r="C160" s="22" t="s">
        <v>5193</v>
      </c>
      <c r="D160" s="91">
        <v>40988</v>
      </c>
      <c r="E160" s="91">
        <v>41017</v>
      </c>
      <c r="F160" s="91"/>
      <c r="G160" s="23" t="s">
        <v>15105</v>
      </c>
      <c r="H160" s="26" t="s">
        <v>1865</v>
      </c>
      <c r="I160" s="22" t="s">
        <v>5192</v>
      </c>
      <c r="O160" s="22" t="s">
        <v>1867</v>
      </c>
      <c r="Z160" s="22" t="s">
        <v>1868</v>
      </c>
    </row>
    <row r="161" spans="1:28" s="98" customFormat="1" ht="13" x14ac:dyDescent="0.15">
      <c r="A161" s="98" t="s">
        <v>6513</v>
      </c>
      <c r="B161" s="212" t="s">
        <v>6514</v>
      </c>
      <c r="C161" s="98" t="s">
        <v>6515</v>
      </c>
      <c r="D161" s="115">
        <v>40956</v>
      </c>
      <c r="G161" s="23" t="s">
        <v>15105</v>
      </c>
      <c r="H161" s="212"/>
      <c r="I161" s="98" t="s">
        <v>6516</v>
      </c>
      <c r="Z161" s="98" t="s">
        <v>6517</v>
      </c>
    </row>
    <row r="162" spans="1:28" ht="13" x14ac:dyDescent="0.15">
      <c r="A162" s="22" t="s">
        <v>6518</v>
      </c>
      <c r="B162" s="26" t="s">
        <v>6520</v>
      </c>
      <c r="C162" s="22" t="s">
        <v>6519</v>
      </c>
      <c r="D162" s="91">
        <v>40967</v>
      </c>
      <c r="E162" s="91">
        <v>40980</v>
      </c>
      <c r="F162" s="91"/>
      <c r="G162" s="23" t="s">
        <v>15105</v>
      </c>
      <c r="I162" s="22" t="s">
        <v>4863</v>
      </c>
      <c r="J162" s="22" t="s">
        <v>5576</v>
      </c>
      <c r="R162" s="22" t="s">
        <v>1873</v>
      </c>
      <c r="Z162" s="168" t="s">
        <v>6458</v>
      </c>
    </row>
    <row r="163" spans="1:28" ht="13" x14ac:dyDescent="0.15">
      <c r="A163" s="22" t="s">
        <v>6524</v>
      </c>
      <c r="B163" s="26" t="s">
        <v>6525</v>
      </c>
      <c r="C163" s="22" t="s">
        <v>4573</v>
      </c>
      <c r="D163" s="91">
        <v>40956</v>
      </c>
      <c r="E163" s="91">
        <v>40961</v>
      </c>
      <c r="F163" s="91"/>
      <c r="G163" s="23" t="s">
        <v>15105</v>
      </c>
      <c r="I163" s="23" t="s">
        <v>4574</v>
      </c>
      <c r="J163" s="23" t="s">
        <v>5117</v>
      </c>
      <c r="K163" s="23"/>
      <c r="L163" s="23"/>
      <c r="M163" s="23"/>
      <c r="N163" s="23"/>
      <c r="O163" s="23"/>
      <c r="P163" s="23"/>
      <c r="Q163" s="23"/>
      <c r="R163" s="23" t="s">
        <v>1873</v>
      </c>
      <c r="S163" s="23"/>
      <c r="T163" s="23"/>
      <c r="U163" s="23"/>
      <c r="V163" s="23"/>
      <c r="W163" s="23"/>
      <c r="X163" s="23"/>
      <c r="Y163" s="23"/>
      <c r="Z163" s="23" t="s">
        <v>1874</v>
      </c>
    </row>
    <row r="164" spans="1:28" ht="13" x14ac:dyDescent="0.15">
      <c r="A164" s="98" t="s">
        <v>6526</v>
      </c>
      <c r="B164" s="26" t="s">
        <v>6527</v>
      </c>
      <c r="C164" s="22" t="s">
        <v>5026</v>
      </c>
      <c r="G164" s="23" t="s">
        <v>15105</v>
      </c>
      <c r="I164" s="23" t="s">
        <v>5237</v>
      </c>
      <c r="J164" s="23"/>
      <c r="K164" s="23"/>
      <c r="L164" s="23"/>
      <c r="M164" s="23"/>
      <c r="N164" s="23"/>
      <c r="O164" s="23"/>
      <c r="P164" s="23"/>
      <c r="Q164" s="23"/>
      <c r="R164" s="23"/>
      <c r="S164" s="23"/>
      <c r="T164" s="23"/>
      <c r="U164" s="23"/>
      <c r="V164" s="23"/>
      <c r="W164" s="23"/>
      <c r="X164" s="23"/>
      <c r="Y164" s="23"/>
      <c r="Z164" s="23" t="s">
        <v>5238</v>
      </c>
      <c r="AA164" s="23" t="s">
        <v>5236</v>
      </c>
      <c r="AB164" s="98" t="s">
        <v>5240</v>
      </c>
    </row>
    <row r="165" spans="1:28" ht="13" x14ac:dyDescent="0.15">
      <c r="A165" s="337" t="s">
        <v>6829</v>
      </c>
      <c r="B165" s="26" t="s">
        <v>6830</v>
      </c>
      <c r="C165" s="22" t="s">
        <v>6831</v>
      </c>
      <c r="D165" s="91"/>
      <c r="E165" s="91"/>
      <c r="F165" s="91"/>
      <c r="G165" s="23" t="s">
        <v>15105</v>
      </c>
      <c r="I165" s="22" t="s">
        <v>6832</v>
      </c>
      <c r="J165" s="22" t="s">
        <v>6833</v>
      </c>
      <c r="R165" s="23" t="s">
        <v>1873</v>
      </c>
    </row>
    <row r="166" spans="1:28" ht="13" x14ac:dyDescent="0.15">
      <c r="A166" s="22" t="s">
        <v>6834</v>
      </c>
      <c r="B166" s="26" t="s">
        <v>6835</v>
      </c>
      <c r="C166" s="22" t="s">
        <v>6836</v>
      </c>
      <c r="D166" s="91">
        <v>40967</v>
      </c>
      <c r="E166" s="91">
        <v>40981</v>
      </c>
      <c r="F166" s="91"/>
      <c r="G166" s="23" t="s">
        <v>15105</v>
      </c>
      <c r="I166" s="22" t="s">
        <v>5672</v>
      </c>
      <c r="J166" s="22" t="s">
        <v>5576</v>
      </c>
      <c r="R166" s="22" t="s">
        <v>1873</v>
      </c>
      <c r="Z166" s="168" t="s">
        <v>6458</v>
      </c>
    </row>
    <row r="167" spans="1:28" ht="13" x14ac:dyDescent="0.15">
      <c r="A167" s="22" t="s">
        <v>6837</v>
      </c>
      <c r="B167" s="26" t="s">
        <v>6838</v>
      </c>
      <c r="C167" s="23" t="s">
        <v>6839</v>
      </c>
      <c r="D167" s="91">
        <v>41030</v>
      </c>
      <c r="E167" s="24">
        <v>41031</v>
      </c>
      <c r="F167" s="24"/>
      <c r="G167" s="23" t="s">
        <v>15105</v>
      </c>
      <c r="I167" s="23" t="s">
        <v>7063</v>
      </c>
      <c r="J167" s="23"/>
      <c r="K167" s="23"/>
      <c r="L167" s="23"/>
      <c r="M167" s="23"/>
      <c r="N167" s="23"/>
      <c r="O167" s="23"/>
      <c r="P167" s="23"/>
      <c r="Q167" s="23"/>
      <c r="R167" s="23"/>
      <c r="S167" s="23"/>
      <c r="T167" s="23"/>
      <c r="U167" s="23"/>
      <c r="V167" s="23"/>
      <c r="W167" s="23"/>
      <c r="X167" s="23" t="s">
        <v>5215</v>
      </c>
      <c r="Y167" s="23"/>
      <c r="Z167" s="23" t="s">
        <v>7062</v>
      </c>
    </row>
    <row r="168" spans="1:28" ht="13" x14ac:dyDescent="0.15">
      <c r="A168" s="22" t="s">
        <v>6840</v>
      </c>
      <c r="B168" s="26" t="s">
        <v>6841</v>
      </c>
      <c r="C168" s="22" t="s">
        <v>1764</v>
      </c>
      <c r="D168" s="24">
        <v>40967</v>
      </c>
      <c r="E168" s="91">
        <v>40981</v>
      </c>
      <c r="F168" s="91"/>
      <c r="G168" s="23" t="s">
        <v>15105</v>
      </c>
      <c r="H168" s="25"/>
      <c r="I168" s="23" t="s">
        <v>1732</v>
      </c>
      <c r="J168" s="23"/>
      <c r="K168" s="23" t="s">
        <v>5109</v>
      </c>
      <c r="L168" s="23"/>
      <c r="M168" s="23"/>
      <c r="N168" s="23"/>
      <c r="O168" s="23"/>
      <c r="P168" s="23"/>
      <c r="Q168" s="23"/>
      <c r="R168" s="23"/>
      <c r="S168" s="23"/>
      <c r="T168" s="23" t="s">
        <v>1586</v>
      </c>
    </row>
    <row r="169" spans="1:28" ht="26" x14ac:dyDescent="0.15">
      <c r="A169" s="22" t="s">
        <v>6842</v>
      </c>
      <c r="B169" s="26" t="s">
        <v>6843</v>
      </c>
      <c r="C169" s="22" t="s">
        <v>6483</v>
      </c>
      <c r="D169" s="91">
        <v>40967</v>
      </c>
      <c r="E169" s="91">
        <v>40981</v>
      </c>
      <c r="F169" s="91"/>
      <c r="G169" s="23" t="s">
        <v>15105</v>
      </c>
      <c r="I169" s="22" t="s">
        <v>6484</v>
      </c>
      <c r="J169" s="22" t="s">
        <v>5117</v>
      </c>
      <c r="R169" s="22" t="s">
        <v>1873</v>
      </c>
      <c r="Z169" s="22" t="s">
        <v>1874</v>
      </c>
    </row>
    <row r="170" spans="1:28" ht="13" x14ac:dyDescent="0.15">
      <c r="A170" s="23" t="s">
        <v>6862</v>
      </c>
      <c r="B170" s="26" t="s">
        <v>6863</v>
      </c>
      <c r="C170" s="22" t="s">
        <v>6864</v>
      </c>
      <c r="D170" s="91">
        <v>40968</v>
      </c>
      <c r="E170" s="91">
        <v>40981</v>
      </c>
      <c r="F170" s="91"/>
      <c r="G170" s="23" t="s">
        <v>15105</v>
      </c>
      <c r="I170" s="22" t="s">
        <v>6865</v>
      </c>
      <c r="J170" s="23" t="s">
        <v>5112</v>
      </c>
      <c r="K170" s="23"/>
      <c r="L170" s="23"/>
      <c r="M170" s="23"/>
      <c r="N170" s="23"/>
      <c r="O170" s="23"/>
      <c r="P170" s="23"/>
      <c r="Q170" s="23"/>
      <c r="R170" s="23"/>
      <c r="S170" s="23"/>
      <c r="T170" s="23"/>
      <c r="U170" s="23"/>
      <c r="V170" s="23"/>
      <c r="W170" s="23" t="s">
        <v>1827</v>
      </c>
      <c r="X170" s="23"/>
      <c r="Y170" s="23"/>
      <c r="Z170" s="23" t="s">
        <v>5113</v>
      </c>
    </row>
    <row r="171" spans="1:28" ht="13" x14ac:dyDescent="0.15">
      <c r="A171" s="22" t="s">
        <v>6904</v>
      </c>
      <c r="B171" s="26" t="s">
        <v>6905</v>
      </c>
      <c r="C171" s="22" t="s">
        <v>1764</v>
      </c>
      <c r="D171" s="91">
        <v>40973</v>
      </c>
      <c r="E171" s="91">
        <v>41021</v>
      </c>
      <c r="F171" s="91"/>
      <c r="G171" s="23" t="s">
        <v>15105</v>
      </c>
      <c r="I171" s="23" t="s">
        <v>1732</v>
      </c>
      <c r="J171" s="23"/>
      <c r="K171" s="23" t="s">
        <v>5109</v>
      </c>
      <c r="L171" s="23"/>
      <c r="M171" s="23"/>
      <c r="N171" s="23"/>
      <c r="O171" s="23"/>
      <c r="P171" s="23"/>
      <c r="Q171" s="23"/>
      <c r="R171" s="23"/>
      <c r="S171" s="23"/>
      <c r="T171" s="23" t="s">
        <v>1586</v>
      </c>
    </row>
    <row r="172" spans="1:28" ht="13" x14ac:dyDescent="0.15">
      <c r="A172" s="22" t="s">
        <v>6925</v>
      </c>
      <c r="B172" s="26" t="s">
        <v>6926</v>
      </c>
      <c r="C172" s="22" t="s">
        <v>6927</v>
      </c>
      <c r="D172" s="91">
        <v>40973</v>
      </c>
      <c r="E172" s="91">
        <v>40981</v>
      </c>
      <c r="F172" s="91"/>
      <c r="G172" s="23" t="s">
        <v>15105</v>
      </c>
      <c r="I172" s="22" t="s">
        <v>6928</v>
      </c>
      <c r="J172" s="22" t="s">
        <v>5576</v>
      </c>
      <c r="R172" s="22" t="s">
        <v>1873</v>
      </c>
      <c r="Z172" s="23" t="s">
        <v>6458</v>
      </c>
    </row>
    <row r="173" spans="1:28" ht="13" x14ac:dyDescent="0.15">
      <c r="A173" s="22" t="s">
        <v>6929</v>
      </c>
      <c r="B173" s="26" t="s">
        <v>6930</v>
      </c>
      <c r="C173" s="22" t="s">
        <v>6931</v>
      </c>
      <c r="D173" s="91">
        <v>40973</v>
      </c>
      <c r="E173" s="91">
        <v>40981</v>
      </c>
      <c r="F173" s="91"/>
      <c r="G173" s="23" t="s">
        <v>15105</v>
      </c>
      <c r="I173" s="22" t="s">
        <v>6832</v>
      </c>
      <c r="J173" s="22" t="s">
        <v>5576</v>
      </c>
      <c r="R173" s="22" t="s">
        <v>1873</v>
      </c>
      <c r="Z173" s="23" t="s">
        <v>6458</v>
      </c>
    </row>
    <row r="174" spans="1:28" ht="13" x14ac:dyDescent="0.15">
      <c r="A174" s="22" t="s">
        <v>6932</v>
      </c>
      <c r="B174" s="26" t="s">
        <v>6933</v>
      </c>
      <c r="C174" s="22" t="s">
        <v>6934</v>
      </c>
      <c r="D174" s="91">
        <v>40973</v>
      </c>
      <c r="E174" s="91">
        <v>40980</v>
      </c>
      <c r="F174" s="91"/>
      <c r="G174" s="23" t="s">
        <v>15105</v>
      </c>
      <c r="I174" s="23" t="s">
        <v>6928</v>
      </c>
      <c r="J174" s="23" t="s">
        <v>5117</v>
      </c>
      <c r="K174" s="23"/>
      <c r="L174" s="23"/>
      <c r="M174" s="23"/>
      <c r="N174" s="23"/>
      <c r="O174" s="23"/>
      <c r="P174" s="23"/>
      <c r="Q174" s="23"/>
      <c r="R174" s="23" t="s">
        <v>1873</v>
      </c>
      <c r="S174" s="23"/>
      <c r="T174" s="23"/>
      <c r="U174" s="23"/>
      <c r="V174" s="23"/>
      <c r="W174" s="23"/>
      <c r="X174" s="23"/>
      <c r="Y174" s="23"/>
      <c r="Z174" s="23" t="s">
        <v>1874</v>
      </c>
    </row>
    <row r="175" spans="1:28" ht="13" x14ac:dyDescent="0.15">
      <c r="A175" s="22" t="s">
        <v>6941</v>
      </c>
      <c r="B175" s="26" t="s">
        <v>5694</v>
      </c>
      <c r="C175" s="23" t="s">
        <v>6942</v>
      </c>
      <c r="D175" s="91">
        <v>41030</v>
      </c>
      <c r="E175" s="24">
        <v>41031</v>
      </c>
      <c r="F175" s="24"/>
      <c r="G175" s="23" t="s">
        <v>15105</v>
      </c>
      <c r="I175" s="23" t="s">
        <v>7064</v>
      </c>
      <c r="J175" s="23"/>
      <c r="K175" s="23"/>
      <c r="L175" s="23"/>
      <c r="M175" s="23"/>
      <c r="N175" s="23"/>
      <c r="O175" s="23"/>
      <c r="P175" s="23"/>
      <c r="Q175" s="23"/>
      <c r="R175" s="23"/>
      <c r="S175" s="23"/>
      <c r="T175" s="23"/>
      <c r="U175" s="23"/>
      <c r="V175" s="23"/>
      <c r="W175" s="23"/>
      <c r="X175" s="23" t="s">
        <v>5215</v>
      </c>
      <c r="Y175" s="23"/>
      <c r="Z175" s="23" t="s">
        <v>7062</v>
      </c>
    </row>
    <row r="176" spans="1:28" ht="13" x14ac:dyDescent="0.15">
      <c r="A176" s="22" t="s">
        <v>6943</v>
      </c>
      <c r="B176" s="26" t="s">
        <v>6944</v>
      </c>
      <c r="C176" s="22" t="s">
        <v>8424</v>
      </c>
      <c r="D176" s="91">
        <v>40973</v>
      </c>
      <c r="E176" s="91">
        <v>40982</v>
      </c>
      <c r="F176" s="91"/>
      <c r="G176" s="23" t="s">
        <v>15105</v>
      </c>
      <c r="I176" s="22" t="s">
        <v>6945</v>
      </c>
      <c r="J176" s="22" t="s">
        <v>5576</v>
      </c>
      <c r="R176" s="22" t="s">
        <v>1873</v>
      </c>
      <c r="Z176" s="23" t="s">
        <v>6458</v>
      </c>
    </row>
    <row r="177" spans="1:26" ht="13" x14ac:dyDescent="0.15">
      <c r="A177" s="168" t="s">
        <v>6965</v>
      </c>
      <c r="B177" s="26" t="s">
        <v>6966</v>
      </c>
      <c r="C177" s="22" t="s">
        <v>6967</v>
      </c>
      <c r="D177" s="91">
        <v>40974</v>
      </c>
      <c r="E177" s="91">
        <v>40980</v>
      </c>
      <c r="F177" s="91"/>
      <c r="G177" s="23" t="s">
        <v>15105</v>
      </c>
      <c r="I177" s="22" t="s">
        <v>6968</v>
      </c>
      <c r="J177" s="23" t="s">
        <v>5112</v>
      </c>
      <c r="K177" s="23"/>
      <c r="L177" s="23"/>
      <c r="M177" s="23"/>
      <c r="N177" s="23"/>
      <c r="O177" s="23"/>
      <c r="P177" s="23"/>
      <c r="Q177" s="23"/>
      <c r="R177" s="23"/>
      <c r="S177" s="23"/>
      <c r="T177" s="23"/>
      <c r="U177" s="23"/>
      <c r="V177" s="23"/>
      <c r="W177" s="23" t="s">
        <v>1827</v>
      </c>
      <c r="X177" s="23"/>
      <c r="Y177" s="23"/>
      <c r="Z177" s="23" t="s">
        <v>5113</v>
      </c>
    </row>
    <row r="178" spans="1:26" ht="13" x14ac:dyDescent="0.15">
      <c r="A178" s="22" t="s">
        <v>6969</v>
      </c>
      <c r="B178" s="26" t="s">
        <v>6970</v>
      </c>
      <c r="C178" s="23" t="s">
        <v>1715</v>
      </c>
      <c r="D178" s="24">
        <v>40974</v>
      </c>
      <c r="E178" s="24">
        <v>41078</v>
      </c>
      <c r="F178" s="24"/>
      <c r="G178" s="23" t="s">
        <v>15105</v>
      </c>
      <c r="H178" s="25"/>
      <c r="I178" s="23" t="s">
        <v>1716</v>
      </c>
      <c r="J178" s="23" t="s">
        <v>5114</v>
      </c>
      <c r="K178" s="23"/>
      <c r="L178" s="23"/>
      <c r="M178" s="23"/>
      <c r="N178" s="23"/>
      <c r="O178" s="23"/>
      <c r="P178" s="23"/>
      <c r="Q178" s="23"/>
      <c r="R178" s="23"/>
      <c r="S178" s="23"/>
      <c r="T178" s="23"/>
      <c r="U178" s="23" t="s">
        <v>1708</v>
      </c>
      <c r="V178" s="23"/>
      <c r="W178" s="23"/>
      <c r="X178" s="23"/>
      <c r="Y178" s="23"/>
      <c r="Z178" s="23" t="s">
        <v>5115</v>
      </c>
    </row>
    <row r="179" spans="1:26" ht="13" x14ac:dyDescent="0.15">
      <c r="A179" s="188" t="s">
        <v>6971</v>
      </c>
      <c r="B179" s="188" t="s">
        <v>6975</v>
      </c>
      <c r="C179" s="23" t="s">
        <v>1706</v>
      </c>
      <c r="D179" s="24">
        <v>40974</v>
      </c>
      <c r="E179" s="24"/>
      <c r="F179" s="24"/>
      <c r="G179" s="23" t="s">
        <v>15105</v>
      </c>
      <c r="H179" s="25"/>
      <c r="I179" s="23" t="s">
        <v>1707</v>
      </c>
      <c r="J179" s="23" t="s">
        <v>5114</v>
      </c>
      <c r="K179" s="23"/>
      <c r="L179" s="23"/>
      <c r="M179" s="23"/>
      <c r="N179" s="23"/>
      <c r="O179" s="23"/>
      <c r="P179" s="23"/>
      <c r="Q179" s="23"/>
      <c r="R179" s="23"/>
      <c r="S179" s="23"/>
      <c r="T179" s="23"/>
      <c r="U179" s="23" t="s">
        <v>1708</v>
      </c>
      <c r="V179" s="23"/>
      <c r="W179" s="23"/>
      <c r="X179" s="23"/>
      <c r="Y179" s="23"/>
      <c r="Z179" s="23" t="s">
        <v>5115</v>
      </c>
    </row>
    <row r="180" spans="1:26" ht="13" x14ac:dyDescent="0.15">
      <c r="A180" s="188" t="s">
        <v>6972</v>
      </c>
      <c r="B180" s="188" t="s">
        <v>6976</v>
      </c>
      <c r="C180" s="23" t="s">
        <v>6978</v>
      </c>
      <c r="D180" s="24">
        <v>40974</v>
      </c>
      <c r="E180" s="91">
        <v>40981</v>
      </c>
      <c r="F180" s="91"/>
      <c r="G180" s="23" t="s">
        <v>15105</v>
      </c>
      <c r="H180" s="25"/>
      <c r="I180" s="23" t="s">
        <v>1744</v>
      </c>
      <c r="J180" s="23" t="s">
        <v>5114</v>
      </c>
      <c r="K180" s="23"/>
      <c r="L180" s="23"/>
      <c r="M180" s="23"/>
      <c r="N180" s="23"/>
      <c r="O180" s="23"/>
      <c r="P180" s="23"/>
      <c r="Q180" s="23"/>
      <c r="R180" s="23"/>
      <c r="S180" s="23"/>
      <c r="T180" s="23"/>
      <c r="U180" s="23" t="s">
        <v>1708</v>
      </c>
      <c r="V180" s="23"/>
      <c r="W180" s="23"/>
      <c r="X180" s="23"/>
      <c r="Y180" s="23"/>
      <c r="Z180" s="23" t="s">
        <v>5115</v>
      </c>
    </row>
    <row r="181" spans="1:26" ht="13" x14ac:dyDescent="0.15">
      <c r="A181" s="188" t="s">
        <v>6973</v>
      </c>
      <c r="B181" s="188" t="s">
        <v>6977</v>
      </c>
      <c r="C181" s="23" t="s">
        <v>1746</v>
      </c>
      <c r="D181" s="24">
        <v>41100</v>
      </c>
      <c r="E181" s="24">
        <v>41100</v>
      </c>
      <c r="F181" s="24"/>
      <c r="G181" s="23" t="s">
        <v>15105</v>
      </c>
      <c r="I181" s="23" t="s">
        <v>1747</v>
      </c>
      <c r="J181" s="23" t="s">
        <v>7806</v>
      </c>
      <c r="K181" s="23"/>
      <c r="L181" s="23"/>
      <c r="M181" s="23"/>
      <c r="N181" s="23"/>
      <c r="O181" s="23"/>
      <c r="P181" s="23"/>
      <c r="Q181" s="23"/>
      <c r="R181" s="23"/>
      <c r="S181" s="23"/>
      <c r="T181" s="23"/>
      <c r="U181" s="23"/>
      <c r="V181" s="23" t="s">
        <v>4155</v>
      </c>
    </row>
    <row r="182" spans="1:26" ht="13" x14ac:dyDescent="0.15">
      <c r="A182" s="188" t="s">
        <v>6974</v>
      </c>
      <c r="B182" s="188" t="s">
        <v>6982</v>
      </c>
      <c r="C182" s="23" t="s">
        <v>6981</v>
      </c>
      <c r="D182" s="24">
        <v>40974</v>
      </c>
      <c r="E182" s="91">
        <v>40981</v>
      </c>
      <c r="F182" s="91"/>
      <c r="G182" s="23" t="s">
        <v>15105</v>
      </c>
      <c r="I182" s="23" t="s">
        <v>1884</v>
      </c>
      <c r="J182" s="23" t="s">
        <v>5114</v>
      </c>
      <c r="K182" s="23"/>
      <c r="L182" s="23"/>
      <c r="M182" s="23"/>
      <c r="N182" s="23"/>
      <c r="O182" s="23"/>
      <c r="P182" s="23"/>
      <c r="Q182" s="23"/>
      <c r="R182" s="23"/>
      <c r="S182" s="23"/>
      <c r="T182" s="23"/>
      <c r="U182" s="23" t="s">
        <v>1708</v>
      </c>
      <c r="V182" s="23"/>
      <c r="W182" s="23"/>
      <c r="X182" s="23"/>
      <c r="Y182" s="23"/>
      <c r="Z182" s="23" t="s">
        <v>5115</v>
      </c>
    </row>
    <row r="183" spans="1:26" ht="13" x14ac:dyDescent="0.15">
      <c r="A183" s="22" t="s">
        <v>6995</v>
      </c>
      <c r="B183" s="188" t="s">
        <v>6970</v>
      </c>
      <c r="C183" s="22" t="s">
        <v>1755</v>
      </c>
      <c r="D183" s="91">
        <v>40976</v>
      </c>
      <c r="E183" s="91">
        <v>40989</v>
      </c>
      <c r="F183" s="91"/>
      <c r="G183" s="23" t="s">
        <v>15105</v>
      </c>
      <c r="I183" s="22" t="s">
        <v>1716</v>
      </c>
      <c r="J183" s="22" t="s">
        <v>1756</v>
      </c>
      <c r="S183" s="22" t="s">
        <v>1757</v>
      </c>
      <c r="Z183" s="22" t="s">
        <v>1758</v>
      </c>
    </row>
    <row r="184" spans="1:26" ht="13" x14ac:dyDescent="0.15">
      <c r="A184" s="22" t="s">
        <v>6996</v>
      </c>
      <c r="B184" s="26" t="s">
        <v>6997</v>
      </c>
      <c r="C184" s="22" t="s">
        <v>1788</v>
      </c>
      <c r="D184" s="91">
        <v>40976</v>
      </c>
      <c r="E184" s="91">
        <v>40981</v>
      </c>
      <c r="F184" s="91"/>
      <c r="G184" s="23" t="s">
        <v>15105</v>
      </c>
      <c r="I184" s="22" t="s">
        <v>1490</v>
      </c>
      <c r="K184" s="22" t="s">
        <v>5109</v>
      </c>
      <c r="T184" s="22" t="s">
        <v>1586</v>
      </c>
    </row>
    <row r="185" spans="1:26" ht="13" x14ac:dyDescent="0.15">
      <c r="A185" s="22" t="s">
        <v>7026</v>
      </c>
      <c r="B185" s="26" t="s">
        <v>7027</v>
      </c>
      <c r="C185" s="22" t="s">
        <v>6927</v>
      </c>
      <c r="D185" s="91">
        <v>40977</v>
      </c>
      <c r="E185" s="91">
        <v>40980</v>
      </c>
      <c r="F185" s="91"/>
      <c r="G185" s="23" t="s">
        <v>15105</v>
      </c>
      <c r="I185" s="22" t="s">
        <v>6928</v>
      </c>
      <c r="J185" s="22" t="s">
        <v>5576</v>
      </c>
      <c r="R185" s="22" t="s">
        <v>1873</v>
      </c>
      <c r="Z185" s="23" t="s">
        <v>6458</v>
      </c>
    </row>
    <row r="186" spans="1:26" ht="13" x14ac:dyDescent="0.15">
      <c r="A186" s="22" t="s">
        <v>7049</v>
      </c>
      <c r="B186" s="26" t="s">
        <v>7050</v>
      </c>
      <c r="C186" s="22" t="s">
        <v>7055</v>
      </c>
      <c r="D186" s="91">
        <v>40980</v>
      </c>
      <c r="E186" s="91">
        <v>40983</v>
      </c>
      <c r="F186" s="91"/>
      <c r="G186" s="23" t="s">
        <v>15105</v>
      </c>
      <c r="I186" s="23" t="s">
        <v>6832</v>
      </c>
      <c r="J186" s="22" t="s">
        <v>5117</v>
      </c>
      <c r="R186" s="22" t="s">
        <v>1873</v>
      </c>
      <c r="Z186" s="22" t="s">
        <v>1874</v>
      </c>
    </row>
    <row r="187" spans="1:26" ht="13" x14ac:dyDescent="0.15">
      <c r="A187" s="22" t="s">
        <v>7069</v>
      </c>
      <c r="B187" s="26" t="s">
        <v>7071</v>
      </c>
      <c r="C187" s="23" t="s">
        <v>7073</v>
      </c>
      <c r="D187" s="91">
        <v>41030</v>
      </c>
      <c r="E187" s="24">
        <v>41031</v>
      </c>
      <c r="F187" s="24"/>
      <c r="G187" s="23" t="s">
        <v>15105</v>
      </c>
      <c r="I187" s="23" t="s">
        <v>7075</v>
      </c>
      <c r="J187" s="23"/>
      <c r="K187" s="23"/>
      <c r="L187" s="23"/>
      <c r="M187" s="23"/>
      <c r="N187" s="23"/>
      <c r="O187" s="23"/>
      <c r="P187" s="23"/>
      <c r="Q187" s="23"/>
      <c r="R187" s="23"/>
      <c r="S187" s="23"/>
      <c r="T187" s="23"/>
      <c r="U187" s="23"/>
      <c r="V187" s="23"/>
      <c r="W187" s="23"/>
      <c r="X187" s="23" t="s">
        <v>5215</v>
      </c>
      <c r="Y187" s="23"/>
      <c r="Z187" s="23" t="s">
        <v>7062</v>
      </c>
    </row>
    <row r="188" spans="1:26" ht="13" x14ac:dyDescent="0.15">
      <c r="A188" s="22" t="s">
        <v>7070</v>
      </c>
      <c r="B188" s="26" t="s">
        <v>7072</v>
      </c>
      <c r="C188" s="22" t="s">
        <v>7074</v>
      </c>
      <c r="D188" s="91">
        <v>40981</v>
      </c>
      <c r="E188" s="91">
        <v>40983</v>
      </c>
      <c r="F188" s="91"/>
      <c r="G188" s="23" t="s">
        <v>15105</v>
      </c>
      <c r="I188" s="22" t="s">
        <v>6968</v>
      </c>
      <c r="J188" s="22" t="s">
        <v>5117</v>
      </c>
      <c r="R188" s="22" t="s">
        <v>1873</v>
      </c>
      <c r="Z188" s="22" t="s">
        <v>1874</v>
      </c>
    </row>
    <row r="189" spans="1:26" ht="13" x14ac:dyDescent="0.15">
      <c r="A189" s="22" t="s">
        <v>7092</v>
      </c>
      <c r="B189" s="26" t="s">
        <v>7093</v>
      </c>
      <c r="C189" s="22" t="s">
        <v>1820</v>
      </c>
      <c r="D189" s="24">
        <v>40975</v>
      </c>
      <c r="E189" s="24">
        <v>40981</v>
      </c>
      <c r="F189" s="24"/>
      <c r="G189" s="23" t="s">
        <v>15105</v>
      </c>
      <c r="H189" s="25"/>
      <c r="I189" s="23" t="s">
        <v>1741</v>
      </c>
      <c r="J189" s="23"/>
      <c r="K189" s="23" t="s">
        <v>1817</v>
      </c>
      <c r="L189" s="23"/>
      <c r="M189" s="23"/>
      <c r="N189" s="23"/>
      <c r="O189" s="23"/>
      <c r="P189" s="23"/>
      <c r="Q189" s="23"/>
      <c r="R189" s="23"/>
      <c r="S189" s="23" t="s">
        <v>1586</v>
      </c>
    </row>
    <row r="190" spans="1:26" ht="13" x14ac:dyDescent="0.15">
      <c r="A190" s="22" t="s">
        <v>7118</v>
      </c>
      <c r="B190" s="26" t="s">
        <v>7119</v>
      </c>
      <c r="C190" s="22" t="s">
        <v>8252</v>
      </c>
      <c r="D190" s="91">
        <v>40988</v>
      </c>
      <c r="E190" s="91">
        <v>40988</v>
      </c>
      <c r="F190" s="91"/>
      <c r="G190" s="23" t="s">
        <v>15105</v>
      </c>
      <c r="I190" s="22" t="s">
        <v>5073</v>
      </c>
      <c r="J190" s="22" t="s">
        <v>5576</v>
      </c>
      <c r="R190" s="22" t="s">
        <v>1873</v>
      </c>
      <c r="Z190" s="23" t="s">
        <v>6458</v>
      </c>
    </row>
    <row r="191" spans="1:26" ht="26" x14ac:dyDescent="0.15">
      <c r="A191" s="22" t="s">
        <v>7120</v>
      </c>
      <c r="B191" s="26" t="s">
        <v>7121</v>
      </c>
      <c r="C191" s="22" t="s">
        <v>7122</v>
      </c>
      <c r="D191" s="91">
        <v>40988</v>
      </c>
      <c r="E191" s="91">
        <v>40988</v>
      </c>
      <c r="F191" s="91"/>
      <c r="G191" s="23" t="s">
        <v>15105</v>
      </c>
      <c r="H191" s="26" t="s">
        <v>1865</v>
      </c>
      <c r="I191" s="22" t="s">
        <v>7123</v>
      </c>
      <c r="O191" s="22" t="s">
        <v>1867</v>
      </c>
      <c r="Z191" s="22" t="s">
        <v>1868</v>
      </c>
    </row>
    <row r="192" spans="1:26" ht="13" x14ac:dyDescent="0.15">
      <c r="A192" s="22" t="s">
        <v>7130</v>
      </c>
      <c r="B192" s="188" t="s">
        <v>7135</v>
      </c>
      <c r="C192" s="23" t="s">
        <v>7138</v>
      </c>
      <c r="D192" s="91">
        <v>41030</v>
      </c>
      <c r="E192" s="24">
        <v>41031</v>
      </c>
      <c r="F192" s="24"/>
      <c r="G192" s="23" t="s">
        <v>15105</v>
      </c>
      <c r="I192" s="23" t="s">
        <v>7140</v>
      </c>
      <c r="J192" s="23"/>
      <c r="K192" s="23"/>
      <c r="L192" s="23"/>
      <c r="M192" s="23"/>
      <c r="N192" s="23"/>
      <c r="O192" s="23"/>
      <c r="P192" s="23"/>
      <c r="Q192" s="23"/>
      <c r="R192" s="23"/>
      <c r="S192" s="23"/>
      <c r="T192" s="23"/>
      <c r="U192" s="23"/>
      <c r="V192" s="23"/>
      <c r="W192" s="23"/>
      <c r="X192" s="23" t="s">
        <v>5215</v>
      </c>
      <c r="Y192" s="23"/>
      <c r="Z192" s="23" t="s">
        <v>7062</v>
      </c>
    </row>
    <row r="193" spans="1:31" ht="13" x14ac:dyDescent="0.15">
      <c r="A193" s="22" t="s">
        <v>7131</v>
      </c>
      <c r="B193" s="188" t="s">
        <v>7136</v>
      </c>
      <c r="C193" s="22" t="s">
        <v>7139</v>
      </c>
      <c r="D193" s="91">
        <v>40988</v>
      </c>
      <c r="E193" s="91">
        <v>41030</v>
      </c>
      <c r="F193" s="91"/>
      <c r="G193" s="23" t="s">
        <v>15105</v>
      </c>
      <c r="I193" s="22" t="s">
        <v>7161</v>
      </c>
      <c r="J193" s="23" t="s">
        <v>5117</v>
      </c>
      <c r="R193" s="22" t="s">
        <v>1873</v>
      </c>
      <c r="Z193" s="22" t="s">
        <v>1874</v>
      </c>
    </row>
    <row r="194" spans="1:31" ht="26" x14ac:dyDescent="0.15">
      <c r="A194" s="22" t="s">
        <v>7132</v>
      </c>
      <c r="B194" s="35" t="s">
        <v>5578</v>
      </c>
      <c r="C194" s="22" t="s">
        <v>5193</v>
      </c>
      <c r="D194" s="91">
        <v>40988</v>
      </c>
      <c r="E194" s="91">
        <v>41015</v>
      </c>
      <c r="F194" s="91"/>
      <c r="G194" s="23" t="s">
        <v>15105</v>
      </c>
      <c r="H194" s="26" t="s">
        <v>1865</v>
      </c>
      <c r="I194" s="22" t="s">
        <v>5192</v>
      </c>
      <c r="O194" s="22" t="s">
        <v>1867</v>
      </c>
      <c r="Z194" s="22" t="s">
        <v>1868</v>
      </c>
    </row>
    <row r="195" spans="1:31" ht="26" x14ac:dyDescent="0.15">
      <c r="A195" s="22" t="s">
        <v>7133</v>
      </c>
      <c r="B195" s="35" t="s">
        <v>5191</v>
      </c>
      <c r="C195" s="22" t="s">
        <v>5193</v>
      </c>
      <c r="D195" s="91">
        <v>40988</v>
      </c>
      <c r="E195" s="91">
        <v>41015</v>
      </c>
      <c r="F195" s="91"/>
      <c r="G195" s="23" t="s">
        <v>15105</v>
      </c>
      <c r="H195" s="26" t="s">
        <v>1865</v>
      </c>
      <c r="I195" s="22" t="s">
        <v>5192</v>
      </c>
      <c r="O195" s="22" t="s">
        <v>1867</v>
      </c>
      <c r="Z195" s="22" t="s">
        <v>1868</v>
      </c>
    </row>
    <row r="196" spans="1:31" ht="13" x14ac:dyDescent="0.15">
      <c r="A196" s="22" t="s">
        <v>7134</v>
      </c>
      <c r="B196" s="188" t="s">
        <v>7137</v>
      </c>
      <c r="C196" s="23" t="s">
        <v>1753</v>
      </c>
      <c r="D196" s="91">
        <v>41115</v>
      </c>
      <c r="E196" s="91">
        <v>41130</v>
      </c>
      <c r="F196" s="91"/>
      <c r="G196" s="23" t="s">
        <v>15105</v>
      </c>
      <c r="I196" s="23" t="s">
        <v>1741</v>
      </c>
      <c r="J196" s="23"/>
      <c r="K196" s="23"/>
      <c r="L196" s="23"/>
      <c r="M196" s="23"/>
      <c r="N196" s="23" t="s">
        <v>7896</v>
      </c>
      <c r="O196" s="23"/>
      <c r="P196" s="23" t="s">
        <v>1750</v>
      </c>
      <c r="Q196" s="23"/>
      <c r="R196" s="23"/>
      <c r="S196" s="23"/>
      <c r="T196" s="23"/>
      <c r="U196" s="23"/>
      <c r="V196" s="23"/>
      <c r="W196" s="23"/>
      <c r="X196" s="23"/>
      <c r="Y196" s="23"/>
      <c r="Z196" s="23" t="s">
        <v>7897</v>
      </c>
    </row>
    <row r="197" spans="1:31" ht="13" x14ac:dyDescent="0.15">
      <c r="A197" s="22" t="s">
        <v>7233</v>
      </c>
      <c r="B197" s="26" t="s">
        <v>7234</v>
      </c>
      <c r="C197" s="23" t="s">
        <v>5257</v>
      </c>
      <c r="D197" s="91">
        <v>40991</v>
      </c>
      <c r="E197" s="91">
        <v>40991</v>
      </c>
      <c r="F197" s="91"/>
      <c r="G197" s="23" t="s">
        <v>15105</v>
      </c>
      <c r="I197" s="23" t="s">
        <v>1702</v>
      </c>
      <c r="J197" s="23" t="s">
        <v>5110</v>
      </c>
      <c r="K197" s="23"/>
      <c r="L197" s="23"/>
      <c r="M197" s="23"/>
      <c r="N197" s="23"/>
      <c r="O197" s="23"/>
      <c r="P197" s="23"/>
      <c r="Q197" s="23"/>
      <c r="R197" s="23"/>
      <c r="S197" s="23"/>
      <c r="T197" s="23" t="s">
        <v>1586</v>
      </c>
    </row>
    <row r="198" spans="1:31" ht="26" x14ac:dyDescent="0.15">
      <c r="A198" s="22" t="s">
        <v>7243</v>
      </c>
      <c r="B198" s="26" t="s">
        <v>7244</v>
      </c>
      <c r="C198" s="22" t="s">
        <v>5193</v>
      </c>
      <c r="D198" s="91">
        <v>41003</v>
      </c>
      <c r="E198" s="91">
        <v>41003</v>
      </c>
      <c r="F198" s="91"/>
      <c r="G198" s="23" t="s">
        <v>15105</v>
      </c>
      <c r="H198" s="26" t="s">
        <v>1865</v>
      </c>
      <c r="I198" s="22" t="s">
        <v>5192</v>
      </c>
      <c r="O198" s="22" t="s">
        <v>1867</v>
      </c>
      <c r="Z198" s="22" t="s">
        <v>1868</v>
      </c>
    </row>
    <row r="199" spans="1:31" ht="13" x14ac:dyDescent="0.15">
      <c r="A199" s="22" t="s">
        <v>7256</v>
      </c>
      <c r="B199" s="26" t="s">
        <v>20758</v>
      </c>
      <c r="C199" s="22" t="s">
        <v>14807</v>
      </c>
      <c r="D199" s="91">
        <v>41108</v>
      </c>
      <c r="E199" s="91">
        <v>42303</v>
      </c>
      <c r="F199" s="91" t="s">
        <v>14003</v>
      </c>
      <c r="G199" s="23" t="s">
        <v>15105</v>
      </c>
      <c r="I199" s="22" t="s">
        <v>5575</v>
      </c>
      <c r="J199" s="22" t="s">
        <v>14806</v>
      </c>
      <c r="Y199" s="23" t="s">
        <v>7259</v>
      </c>
      <c r="Z199" s="22" t="s">
        <v>7257</v>
      </c>
      <c r="AE199" s="22" t="s">
        <v>7261</v>
      </c>
    </row>
    <row r="200" spans="1:31" ht="13" x14ac:dyDescent="0.15">
      <c r="A200" s="22" t="s">
        <v>7263</v>
      </c>
      <c r="B200" s="26" t="s">
        <v>9593</v>
      </c>
      <c r="C200" s="23" t="s">
        <v>9594</v>
      </c>
      <c r="D200" s="91">
        <v>41401</v>
      </c>
      <c r="E200" s="91">
        <v>43117</v>
      </c>
      <c r="F200" s="91" t="s">
        <v>9446</v>
      </c>
      <c r="G200" s="23" t="s">
        <v>15105</v>
      </c>
      <c r="I200" s="23" t="s">
        <v>1823</v>
      </c>
      <c r="J200" s="23" t="s">
        <v>18188</v>
      </c>
      <c r="K200" s="23"/>
      <c r="L200" s="23"/>
      <c r="M200" s="23"/>
      <c r="N200" s="23"/>
      <c r="O200" s="23"/>
      <c r="P200" s="23"/>
      <c r="Q200" s="23"/>
      <c r="R200" s="23"/>
      <c r="S200" s="23"/>
      <c r="T200" s="23"/>
      <c r="U200" s="23" t="s">
        <v>1726</v>
      </c>
    </row>
    <row r="201" spans="1:31" ht="13" x14ac:dyDescent="0.15">
      <c r="A201" s="22" t="s">
        <v>7270</v>
      </c>
      <c r="B201" s="26" t="s">
        <v>7271</v>
      </c>
      <c r="C201" s="23" t="s">
        <v>7272</v>
      </c>
      <c r="D201" s="91">
        <v>41016</v>
      </c>
      <c r="E201" s="91">
        <v>41019</v>
      </c>
      <c r="F201" s="91" t="s">
        <v>9446</v>
      </c>
      <c r="G201" s="23" t="s">
        <v>15105</v>
      </c>
      <c r="I201" s="22" t="s">
        <v>1823</v>
      </c>
      <c r="J201" s="23" t="s">
        <v>5110</v>
      </c>
      <c r="K201" s="23"/>
      <c r="L201" s="23"/>
      <c r="M201" s="23"/>
      <c r="N201" s="23"/>
      <c r="O201" s="23"/>
      <c r="P201" s="23"/>
      <c r="Q201" s="23"/>
      <c r="R201" s="23"/>
      <c r="S201" s="23"/>
      <c r="T201" s="23" t="s">
        <v>1586</v>
      </c>
    </row>
    <row r="202" spans="1:31" ht="13" x14ac:dyDescent="0.15">
      <c r="A202" s="22" t="s">
        <v>7453</v>
      </c>
      <c r="B202" s="26" t="s">
        <v>7452</v>
      </c>
      <c r="C202" s="23" t="s">
        <v>1788</v>
      </c>
      <c r="D202" s="91">
        <v>41031</v>
      </c>
      <c r="E202" s="91">
        <v>41031</v>
      </c>
      <c r="F202" s="91"/>
      <c r="G202" s="23" t="s">
        <v>15105</v>
      </c>
      <c r="I202" s="22" t="s">
        <v>1490</v>
      </c>
      <c r="K202" s="22" t="s">
        <v>5109</v>
      </c>
      <c r="T202" s="22" t="s">
        <v>1586</v>
      </c>
    </row>
    <row r="203" spans="1:31" ht="13" x14ac:dyDescent="0.15">
      <c r="A203" s="168" t="s">
        <v>7526</v>
      </c>
      <c r="B203" s="26" t="s">
        <v>7525</v>
      </c>
      <c r="C203" s="23" t="s">
        <v>1861</v>
      </c>
      <c r="D203" s="91">
        <v>41036</v>
      </c>
      <c r="E203" s="91">
        <v>41036</v>
      </c>
      <c r="F203" s="91"/>
      <c r="G203" s="23" t="s">
        <v>15105</v>
      </c>
      <c r="I203" s="23" t="s">
        <v>1862</v>
      </c>
      <c r="J203" s="23" t="s">
        <v>5112</v>
      </c>
      <c r="K203" s="23"/>
      <c r="L203" s="23"/>
      <c r="M203" s="23"/>
      <c r="N203" s="23"/>
      <c r="O203" s="23"/>
      <c r="P203" s="23"/>
      <c r="Q203" s="23"/>
      <c r="R203" s="23"/>
      <c r="S203" s="23"/>
      <c r="T203" s="23"/>
      <c r="U203" s="23"/>
      <c r="V203" s="23"/>
      <c r="W203" s="23" t="s">
        <v>1827</v>
      </c>
      <c r="X203" s="23"/>
      <c r="Y203" s="23"/>
      <c r="Z203" s="23" t="s">
        <v>5113</v>
      </c>
    </row>
    <row r="204" spans="1:31" ht="13" x14ac:dyDescent="0.15">
      <c r="A204" s="23" t="s">
        <v>7552</v>
      </c>
      <c r="B204" s="25" t="s">
        <v>7554</v>
      </c>
      <c r="C204" s="22" t="s">
        <v>11841</v>
      </c>
      <c r="D204" s="91">
        <v>41780</v>
      </c>
      <c r="E204" s="91">
        <v>41787</v>
      </c>
      <c r="F204" s="22" t="s">
        <v>11670</v>
      </c>
      <c r="G204" s="23" t="s">
        <v>15105</v>
      </c>
      <c r="I204" s="22" t="s">
        <v>7556</v>
      </c>
      <c r="J204" s="22" t="s">
        <v>5576</v>
      </c>
      <c r="R204" s="22" t="s">
        <v>1873</v>
      </c>
      <c r="Z204" s="168" t="s">
        <v>6458</v>
      </c>
    </row>
    <row r="205" spans="1:31" ht="13" x14ac:dyDescent="0.15">
      <c r="A205" s="22" t="s">
        <v>7574</v>
      </c>
      <c r="B205" s="26" t="s">
        <v>7575</v>
      </c>
      <c r="C205" s="23" t="s">
        <v>7576</v>
      </c>
      <c r="D205" s="91">
        <v>41044</v>
      </c>
      <c r="E205" s="91">
        <v>41044</v>
      </c>
      <c r="F205" s="91" t="s">
        <v>9927</v>
      </c>
      <c r="G205" s="23" t="s">
        <v>15105</v>
      </c>
      <c r="I205" s="22" t="s">
        <v>1720</v>
      </c>
      <c r="J205" s="22" t="s">
        <v>5117</v>
      </c>
      <c r="R205" s="22" t="s">
        <v>1873</v>
      </c>
      <c r="Z205" s="22" t="s">
        <v>1874</v>
      </c>
    </row>
    <row r="206" spans="1:31" ht="13" x14ac:dyDescent="0.15">
      <c r="A206" s="22" t="s">
        <v>7583</v>
      </c>
      <c r="B206" s="26" t="s">
        <v>7584</v>
      </c>
      <c r="C206" s="23" t="s">
        <v>1793</v>
      </c>
      <c r="D206" s="91">
        <v>41045</v>
      </c>
      <c r="E206" s="91"/>
      <c r="F206" s="91"/>
      <c r="G206" s="23" t="s">
        <v>15105</v>
      </c>
      <c r="I206" s="22" t="s">
        <v>1702</v>
      </c>
      <c r="J206" s="23"/>
      <c r="K206" s="23" t="s">
        <v>5109</v>
      </c>
      <c r="L206" s="23"/>
      <c r="M206" s="23"/>
      <c r="N206" s="23"/>
      <c r="O206" s="23"/>
      <c r="P206" s="23"/>
      <c r="Q206" s="23"/>
      <c r="R206" s="23"/>
      <c r="S206" s="23"/>
      <c r="T206" s="23" t="s">
        <v>1586</v>
      </c>
    </row>
    <row r="207" spans="1:31" ht="13" x14ac:dyDescent="0.15">
      <c r="A207" s="22" t="s">
        <v>7628</v>
      </c>
      <c r="B207" s="26" t="s">
        <v>7629</v>
      </c>
      <c r="C207" s="22" t="s">
        <v>5574</v>
      </c>
      <c r="D207" s="91">
        <v>41054</v>
      </c>
      <c r="E207" s="91">
        <v>41054</v>
      </c>
      <c r="F207" s="91"/>
      <c r="G207" s="23" t="s">
        <v>15105</v>
      </c>
      <c r="I207" s="22" t="s">
        <v>5575</v>
      </c>
      <c r="J207" s="22" t="s">
        <v>5576</v>
      </c>
      <c r="R207" s="22" t="s">
        <v>1873</v>
      </c>
      <c r="Z207" s="168" t="s">
        <v>6458</v>
      </c>
    </row>
    <row r="208" spans="1:31" ht="13" x14ac:dyDescent="0.15">
      <c r="A208" s="168" t="s">
        <v>7630</v>
      </c>
      <c r="B208" s="26" t="s">
        <v>7631</v>
      </c>
      <c r="C208" s="23" t="s">
        <v>5064</v>
      </c>
      <c r="D208" s="91">
        <v>41054</v>
      </c>
      <c r="E208" s="91">
        <v>41054</v>
      </c>
      <c r="F208" s="91"/>
      <c r="G208" s="23" t="s">
        <v>15105</v>
      </c>
      <c r="I208" s="22" t="s">
        <v>5065</v>
      </c>
      <c r="J208" s="23" t="s">
        <v>5112</v>
      </c>
      <c r="K208" s="23"/>
      <c r="L208" s="23"/>
      <c r="M208" s="23"/>
      <c r="N208" s="23"/>
      <c r="O208" s="23"/>
      <c r="P208" s="23"/>
      <c r="Q208" s="23"/>
      <c r="R208" s="23"/>
      <c r="S208" s="23"/>
      <c r="T208" s="23"/>
      <c r="U208" s="23"/>
      <c r="V208" s="23"/>
      <c r="W208" s="23" t="s">
        <v>1827</v>
      </c>
      <c r="X208" s="23"/>
      <c r="Y208" s="23"/>
      <c r="Z208" s="23" t="s">
        <v>5113</v>
      </c>
    </row>
    <row r="209" spans="1:26" ht="26" x14ac:dyDescent="0.15">
      <c r="A209" s="22" t="s">
        <v>7655</v>
      </c>
      <c r="B209" s="26" t="s">
        <v>20759</v>
      </c>
      <c r="C209" s="22" t="s">
        <v>7122</v>
      </c>
      <c r="D209" s="91">
        <v>41061</v>
      </c>
      <c r="E209" s="91">
        <v>41061</v>
      </c>
      <c r="F209" s="91"/>
      <c r="G209" s="23" t="s">
        <v>15105</v>
      </c>
      <c r="H209" s="26" t="s">
        <v>1865</v>
      </c>
      <c r="I209" s="22" t="s">
        <v>7123</v>
      </c>
      <c r="O209" s="22" t="s">
        <v>1867</v>
      </c>
      <c r="Z209" s="22" t="s">
        <v>1868</v>
      </c>
    </row>
    <row r="210" spans="1:26" ht="13" x14ac:dyDescent="0.15">
      <c r="A210" s="22" t="s">
        <v>7658</v>
      </c>
      <c r="B210" s="26" t="s">
        <v>7659</v>
      </c>
      <c r="C210" s="22" t="s">
        <v>7660</v>
      </c>
      <c r="D210" s="91">
        <v>41061</v>
      </c>
      <c r="E210" s="91">
        <v>41064</v>
      </c>
      <c r="F210" s="91"/>
      <c r="G210" s="23" t="s">
        <v>15105</v>
      </c>
      <c r="I210" s="22" t="s">
        <v>1876</v>
      </c>
      <c r="J210" s="22" t="s">
        <v>5576</v>
      </c>
      <c r="R210" s="22" t="s">
        <v>1873</v>
      </c>
      <c r="Z210" s="23" t="s">
        <v>6458</v>
      </c>
    </row>
    <row r="211" spans="1:26" ht="13" x14ac:dyDescent="0.15">
      <c r="A211" s="22" t="s">
        <v>7680</v>
      </c>
      <c r="B211" s="26" t="s">
        <v>7681</v>
      </c>
      <c r="C211" s="23" t="s">
        <v>5118</v>
      </c>
      <c r="D211" s="91">
        <v>41066</v>
      </c>
      <c r="E211" s="91">
        <v>41066</v>
      </c>
      <c r="F211" s="91"/>
      <c r="G211" s="23" t="s">
        <v>15105</v>
      </c>
      <c r="I211" s="23" t="s">
        <v>1732</v>
      </c>
      <c r="J211" s="23"/>
      <c r="K211" s="23" t="s">
        <v>1817</v>
      </c>
      <c r="L211" s="23"/>
      <c r="M211" s="23"/>
      <c r="N211" s="23"/>
      <c r="O211" s="23"/>
      <c r="P211" s="23"/>
      <c r="Q211" s="23"/>
      <c r="R211" s="23"/>
      <c r="S211" s="23" t="s">
        <v>1586</v>
      </c>
    </row>
    <row r="212" spans="1:26" ht="13" x14ac:dyDescent="0.15">
      <c r="A212" s="22" t="s">
        <v>7695</v>
      </c>
      <c r="B212" s="26" t="s">
        <v>7696</v>
      </c>
      <c r="C212" s="22" t="s">
        <v>5574</v>
      </c>
      <c r="D212" s="91">
        <v>41066</v>
      </c>
      <c r="E212" s="91">
        <v>41067</v>
      </c>
      <c r="F212" s="91" t="s">
        <v>9446</v>
      </c>
      <c r="G212" s="23" t="s">
        <v>15105</v>
      </c>
      <c r="I212" s="22" t="s">
        <v>5575</v>
      </c>
      <c r="J212" s="22" t="s">
        <v>5576</v>
      </c>
      <c r="R212" s="22" t="s">
        <v>1873</v>
      </c>
      <c r="Z212" s="168" t="s">
        <v>6458</v>
      </c>
    </row>
    <row r="213" spans="1:26" ht="39" x14ac:dyDescent="0.15">
      <c r="A213" s="22" t="s">
        <v>7698</v>
      </c>
      <c r="B213" s="26" t="s">
        <v>7699</v>
      </c>
      <c r="C213" s="22" t="s">
        <v>7700</v>
      </c>
      <c r="D213" s="91">
        <v>41066</v>
      </c>
      <c r="E213" s="91">
        <v>41066</v>
      </c>
      <c r="F213" s="91" t="s">
        <v>9446</v>
      </c>
      <c r="G213" s="23" t="s">
        <v>15105</v>
      </c>
      <c r="I213" s="22" t="s">
        <v>7701</v>
      </c>
      <c r="M213" s="22" t="s">
        <v>7702</v>
      </c>
      <c r="S213" s="63" t="s">
        <v>7703</v>
      </c>
      <c r="Z213" s="22" t="s">
        <v>7062</v>
      </c>
    </row>
    <row r="214" spans="1:26" ht="26" x14ac:dyDescent="0.15">
      <c r="A214" s="22" t="s">
        <v>7708</v>
      </c>
      <c r="B214" s="26" t="s">
        <v>7244</v>
      </c>
      <c r="C214" s="22" t="s">
        <v>5193</v>
      </c>
      <c r="D214" s="91">
        <v>41067</v>
      </c>
      <c r="E214" s="91">
        <v>41084</v>
      </c>
      <c r="F214" s="91"/>
      <c r="G214" s="23" t="s">
        <v>15105</v>
      </c>
      <c r="H214" s="26" t="s">
        <v>1865</v>
      </c>
      <c r="I214" s="22" t="s">
        <v>5192</v>
      </c>
      <c r="O214" s="22" t="s">
        <v>1867</v>
      </c>
      <c r="Z214" s="22" t="s">
        <v>1868</v>
      </c>
    </row>
    <row r="215" spans="1:26" ht="13" x14ac:dyDescent="0.15">
      <c r="A215" s="22" t="s">
        <v>7709</v>
      </c>
      <c r="B215" s="26" t="s">
        <v>5256</v>
      </c>
      <c r="C215" s="23" t="s">
        <v>1793</v>
      </c>
      <c r="D215" s="91">
        <v>41067</v>
      </c>
      <c r="E215" s="91">
        <v>41084</v>
      </c>
      <c r="F215" s="91" t="s">
        <v>9446</v>
      </c>
      <c r="G215" s="23" t="s">
        <v>15105</v>
      </c>
      <c r="I215" s="22" t="s">
        <v>1702</v>
      </c>
      <c r="J215" s="23"/>
      <c r="K215" s="23" t="s">
        <v>5109</v>
      </c>
      <c r="L215" s="23"/>
      <c r="M215" s="23"/>
      <c r="N215" s="23"/>
      <c r="O215" s="23"/>
      <c r="P215" s="23"/>
      <c r="Q215" s="23"/>
      <c r="R215" s="23"/>
      <c r="S215" s="23"/>
      <c r="T215" s="23" t="s">
        <v>1586</v>
      </c>
    </row>
    <row r="216" spans="1:26" ht="13" x14ac:dyDescent="0.15">
      <c r="A216" s="168" t="s">
        <v>7710</v>
      </c>
      <c r="B216" s="26" t="s">
        <v>7711</v>
      </c>
      <c r="C216" s="23" t="s">
        <v>1858</v>
      </c>
      <c r="D216" s="91">
        <v>41067</v>
      </c>
      <c r="E216" s="91"/>
      <c r="F216" s="91"/>
      <c r="G216" s="23" t="s">
        <v>15105</v>
      </c>
      <c r="I216" s="23" t="s">
        <v>1859</v>
      </c>
      <c r="J216" s="23" t="s">
        <v>5112</v>
      </c>
      <c r="K216" s="23"/>
      <c r="L216" s="23"/>
      <c r="M216" s="23"/>
      <c r="N216" s="23"/>
      <c r="O216" s="23"/>
      <c r="P216" s="23"/>
      <c r="Q216" s="23"/>
      <c r="R216" s="23"/>
      <c r="S216" s="23"/>
      <c r="T216" s="23"/>
      <c r="U216" s="23"/>
      <c r="V216" s="23"/>
      <c r="W216" s="23" t="s">
        <v>1827</v>
      </c>
      <c r="X216" s="23"/>
      <c r="Y216" s="23"/>
      <c r="Z216" s="23" t="s">
        <v>5113</v>
      </c>
    </row>
    <row r="217" spans="1:26" x14ac:dyDescent="0.15">
      <c r="A217" s="22" t="s">
        <v>7717</v>
      </c>
      <c r="B217" s="22" t="s">
        <v>7718</v>
      </c>
      <c r="C217" s="22" t="s">
        <v>7719</v>
      </c>
      <c r="D217" s="91">
        <v>41067</v>
      </c>
      <c r="E217" s="91">
        <v>41068</v>
      </c>
      <c r="F217" s="91"/>
      <c r="G217" s="23" t="s">
        <v>15105</v>
      </c>
      <c r="I217" s="22" t="s">
        <v>5065</v>
      </c>
      <c r="J217" s="22" t="s">
        <v>5117</v>
      </c>
      <c r="R217" s="22" t="s">
        <v>1873</v>
      </c>
      <c r="Z217" s="22" t="s">
        <v>1874</v>
      </c>
    </row>
    <row r="218" spans="1:26" ht="13" x14ac:dyDescent="0.15">
      <c r="A218" s="22" t="s">
        <v>7802</v>
      </c>
      <c r="B218" s="26" t="s">
        <v>6970</v>
      </c>
      <c r="C218" s="23" t="s">
        <v>1755</v>
      </c>
      <c r="D218" s="91">
        <v>41099</v>
      </c>
      <c r="E218" s="91">
        <v>41099</v>
      </c>
      <c r="F218" s="91"/>
      <c r="G218" s="23" t="s">
        <v>15105</v>
      </c>
      <c r="I218" s="22" t="s">
        <v>1716</v>
      </c>
      <c r="J218" s="22" t="s">
        <v>1756</v>
      </c>
      <c r="S218" s="22" t="s">
        <v>1757</v>
      </c>
      <c r="Z218" s="22" t="s">
        <v>1758</v>
      </c>
    </row>
    <row r="219" spans="1:26" ht="13" x14ac:dyDescent="0.15">
      <c r="A219" s="22" t="s">
        <v>7805</v>
      </c>
      <c r="B219" s="26" t="s">
        <v>6977</v>
      </c>
      <c r="C219" s="23" t="s">
        <v>1746</v>
      </c>
      <c r="D219" s="24">
        <v>41100</v>
      </c>
      <c r="E219" s="24">
        <v>41100</v>
      </c>
      <c r="F219" s="24"/>
      <c r="G219" s="23" t="s">
        <v>15105</v>
      </c>
      <c r="I219" s="23" t="s">
        <v>1747</v>
      </c>
      <c r="J219" s="23" t="s">
        <v>7806</v>
      </c>
      <c r="K219" s="23"/>
      <c r="L219" s="23"/>
      <c r="M219" s="23"/>
      <c r="N219" s="23"/>
      <c r="O219" s="23"/>
      <c r="P219" s="23"/>
      <c r="Q219" s="23"/>
      <c r="R219" s="23"/>
      <c r="S219" s="23"/>
      <c r="T219" s="23"/>
      <c r="U219" s="23"/>
      <c r="V219" s="23" t="s">
        <v>4155</v>
      </c>
    </row>
    <row r="220" spans="1:26" ht="13" x14ac:dyDescent="0.15">
      <c r="A220" s="22" t="s">
        <v>7860</v>
      </c>
      <c r="B220" s="26" t="s">
        <v>7862</v>
      </c>
      <c r="C220" s="23" t="s">
        <v>7861</v>
      </c>
      <c r="D220" s="91">
        <v>41108</v>
      </c>
      <c r="E220" s="91">
        <v>41108</v>
      </c>
      <c r="F220" s="91"/>
      <c r="G220" s="23" t="s">
        <v>15105</v>
      </c>
      <c r="I220" s="23" t="s">
        <v>1712</v>
      </c>
      <c r="J220" s="23" t="s">
        <v>5117</v>
      </c>
      <c r="K220" s="23"/>
      <c r="L220" s="23"/>
      <c r="M220" s="23"/>
      <c r="N220" s="23"/>
      <c r="O220" s="23"/>
      <c r="P220" s="23"/>
      <c r="Q220" s="23"/>
      <c r="R220" s="23" t="s">
        <v>1873</v>
      </c>
      <c r="S220" s="23"/>
      <c r="T220" s="23"/>
      <c r="U220" s="23"/>
      <c r="V220" s="23"/>
      <c r="W220" s="23"/>
      <c r="X220" s="23"/>
      <c r="Y220" s="23"/>
      <c r="Z220" s="23" t="s">
        <v>1874</v>
      </c>
    </row>
    <row r="221" spans="1:26" ht="13" x14ac:dyDescent="0.15">
      <c r="A221" s="22" t="s">
        <v>7863</v>
      </c>
      <c r="B221" s="26" t="s">
        <v>7864</v>
      </c>
      <c r="C221" s="23" t="s">
        <v>1793</v>
      </c>
      <c r="D221" s="91">
        <v>41108</v>
      </c>
      <c r="E221" s="91">
        <v>41108</v>
      </c>
      <c r="F221" s="91"/>
      <c r="G221" s="23" t="s">
        <v>15105</v>
      </c>
      <c r="I221" s="22" t="s">
        <v>1702</v>
      </c>
      <c r="J221" s="23"/>
      <c r="K221" s="23" t="s">
        <v>5109</v>
      </c>
      <c r="L221" s="23"/>
      <c r="M221" s="23"/>
      <c r="N221" s="23"/>
      <c r="O221" s="23"/>
      <c r="P221" s="23"/>
      <c r="Q221" s="23"/>
      <c r="R221" s="23"/>
      <c r="S221" s="23"/>
      <c r="T221" s="23" t="s">
        <v>1586</v>
      </c>
    </row>
    <row r="222" spans="1:26" ht="39" x14ac:dyDescent="0.15">
      <c r="A222" s="22" t="s">
        <v>7865</v>
      </c>
      <c r="B222" s="26" t="s">
        <v>7866</v>
      </c>
      <c r="C222" s="23" t="s">
        <v>7867</v>
      </c>
      <c r="D222" s="91">
        <v>41108</v>
      </c>
      <c r="E222" s="91">
        <v>41108</v>
      </c>
      <c r="F222" s="91" t="s">
        <v>9446</v>
      </c>
      <c r="G222" s="23" t="s">
        <v>15105</v>
      </c>
      <c r="I222" s="22" t="s">
        <v>7868</v>
      </c>
      <c r="M222" s="22" t="s">
        <v>7702</v>
      </c>
      <c r="S222" s="63" t="s">
        <v>7703</v>
      </c>
      <c r="Z222" s="22" t="s">
        <v>7062</v>
      </c>
    </row>
    <row r="223" spans="1:26" ht="13" x14ac:dyDescent="0.15">
      <c r="A223" s="23" t="s">
        <v>7880</v>
      </c>
      <c r="B223" s="26" t="s">
        <v>7879</v>
      </c>
      <c r="C223" s="23" t="s">
        <v>6864</v>
      </c>
      <c r="D223" s="91">
        <v>41110</v>
      </c>
      <c r="E223" s="91">
        <v>41110</v>
      </c>
      <c r="F223" s="91" t="s">
        <v>9446</v>
      </c>
      <c r="G223" s="23" t="s">
        <v>15105</v>
      </c>
      <c r="I223" s="22" t="s">
        <v>6865</v>
      </c>
      <c r="J223" s="23" t="s">
        <v>5112</v>
      </c>
      <c r="K223" s="23"/>
      <c r="L223" s="23"/>
      <c r="M223" s="23"/>
      <c r="N223" s="23"/>
      <c r="O223" s="23"/>
      <c r="P223" s="23"/>
      <c r="Q223" s="23"/>
      <c r="R223" s="23"/>
      <c r="S223" s="23"/>
      <c r="T223" s="23"/>
      <c r="U223" s="23"/>
      <c r="V223" s="23"/>
      <c r="W223" s="23" t="s">
        <v>1827</v>
      </c>
      <c r="X223" s="23"/>
      <c r="Y223" s="23"/>
      <c r="Z223" s="23" t="s">
        <v>5113</v>
      </c>
    </row>
    <row r="224" spans="1:26" ht="13" x14ac:dyDescent="0.15">
      <c r="A224" s="22" t="s">
        <v>7898</v>
      </c>
      <c r="B224" s="26" t="s">
        <v>7899</v>
      </c>
      <c r="C224" s="23" t="s">
        <v>1822</v>
      </c>
      <c r="D224" s="91">
        <v>41115</v>
      </c>
      <c r="E224" s="91">
        <v>41115</v>
      </c>
      <c r="F224" s="91"/>
      <c r="G224" s="23" t="s">
        <v>15105</v>
      </c>
      <c r="I224" s="22" t="s">
        <v>1823</v>
      </c>
      <c r="K224" s="22" t="s">
        <v>1817</v>
      </c>
      <c r="S224" s="22" t="s">
        <v>1586</v>
      </c>
    </row>
    <row r="225" spans="1:26" x14ac:dyDescent="0.15">
      <c r="A225" s="22" t="s">
        <v>7902</v>
      </c>
      <c r="F225" s="22" t="s">
        <v>9446</v>
      </c>
      <c r="G225" s="23" t="s">
        <v>15105</v>
      </c>
    </row>
    <row r="226" spans="1:26" ht="13" x14ac:dyDescent="0.15">
      <c r="A226" s="22" t="s">
        <v>7935</v>
      </c>
      <c r="B226" s="26" t="s">
        <v>7093</v>
      </c>
      <c r="C226" s="23" t="s">
        <v>1749</v>
      </c>
      <c r="D226" s="91">
        <v>41197</v>
      </c>
      <c r="E226" s="91">
        <v>41197</v>
      </c>
      <c r="F226" s="91"/>
      <c r="G226" s="23" t="s">
        <v>15105</v>
      </c>
      <c r="I226" s="23" t="s">
        <v>1490</v>
      </c>
      <c r="J226" s="23"/>
      <c r="K226" s="23"/>
      <c r="L226" s="23"/>
      <c r="M226" s="23"/>
      <c r="N226" s="23" t="s">
        <v>7896</v>
      </c>
      <c r="O226" s="23"/>
      <c r="P226" s="23" t="s">
        <v>1750</v>
      </c>
      <c r="Q226" s="23"/>
      <c r="R226" s="23"/>
      <c r="S226" s="23"/>
      <c r="T226" s="23"/>
      <c r="U226" s="23"/>
      <c r="V226" s="23"/>
      <c r="W226" s="23"/>
      <c r="X226" s="23"/>
      <c r="Y226" s="23"/>
      <c r="Z226" s="23" t="s">
        <v>7897</v>
      </c>
    </row>
    <row r="227" spans="1:26" ht="13" x14ac:dyDescent="0.15">
      <c r="A227" s="22" t="s">
        <v>7938</v>
      </c>
      <c r="B227" s="26" t="s">
        <v>7939</v>
      </c>
      <c r="C227" s="23" t="s">
        <v>1723</v>
      </c>
      <c r="D227" s="91">
        <v>41122</v>
      </c>
      <c r="E227" s="91">
        <v>43117</v>
      </c>
      <c r="F227" s="91" t="s">
        <v>9446</v>
      </c>
      <c r="G227" s="23" t="s">
        <v>15105</v>
      </c>
      <c r="I227" s="23" t="s">
        <v>1724</v>
      </c>
      <c r="J227" s="23" t="s">
        <v>18188</v>
      </c>
      <c r="K227" s="23"/>
      <c r="L227" s="23"/>
      <c r="M227" s="23"/>
      <c r="N227" s="23"/>
      <c r="O227" s="23"/>
      <c r="P227" s="23"/>
      <c r="Q227" s="23"/>
      <c r="R227" s="23"/>
      <c r="S227" s="23"/>
      <c r="T227" s="23"/>
      <c r="U227" s="23" t="s">
        <v>1726</v>
      </c>
    </row>
    <row r="228" spans="1:26" ht="13" x14ac:dyDescent="0.15">
      <c r="A228" s="22" t="s">
        <v>7985</v>
      </c>
      <c r="B228" s="26" t="s">
        <v>6975</v>
      </c>
      <c r="C228" s="23" t="s">
        <v>1719</v>
      </c>
      <c r="D228" s="91">
        <v>41130</v>
      </c>
      <c r="E228" s="91">
        <v>41131</v>
      </c>
      <c r="F228" s="91"/>
      <c r="G228" s="23" t="s">
        <v>15105</v>
      </c>
      <c r="I228" s="23" t="s">
        <v>1720</v>
      </c>
      <c r="J228" s="23" t="s">
        <v>5114</v>
      </c>
      <c r="K228" s="23"/>
      <c r="L228" s="23"/>
      <c r="M228" s="23"/>
      <c r="N228" s="23"/>
      <c r="O228" s="23"/>
      <c r="P228" s="23"/>
      <c r="Q228" s="23"/>
      <c r="R228" s="23"/>
      <c r="S228" s="23"/>
      <c r="T228" s="23"/>
      <c r="U228" s="23" t="s">
        <v>1708</v>
      </c>
      <c r="V228" s="23"/>
      <c r="W228" s="23"/>
      <c r="X228" s="23"/>
      <c r="Y228" s="23"/>
      <c r="Z228" s="23" t="s">
        <v>5115</v>
      </c>
    </row>
    <row r="229" spans="1:26" ht="13" x14ac:dyDescent="0.15">
      <c r="A229" s="22" t="s">
        <v>7995</v>
      </c>
      <c r="B229" s="26" t="s">
        <v>7996</v>
      </c>
      <c r="C229" s="23" t="s">
        <v>1850</v>
      </c>
      <c r="D229" s="91">
        <v>41136</v>
      </c>
      <c r="E229" s="91">
        <v>41136</v>
      </c>
      <c r="F229" s="91" t="s">
        <v>9446</v>
      </c>
      <c r="G229" s="23" t="s">
        <v>15105</v>
      </c>
      <c r="I229" s="23" t="s">
        <v>1720</v>
      </c>
      <c r="J229" s="23"/>
      <c r="K229" s="23"/>
      <c r="L229" s="23" t="s">
        <v>5119</v>
      </c>
      <c r="M229" s="23"/>
      <c r="N229" s="23"/>
      <c r="O229" s="23"/>
      <c r="P229" s="23"/>
      <c r="Q229" s="23"/>
      <c r="R229" s="23"/>
      <c r="S229" s="23" t="s">
        <v>1586</v>
      </c>
    </row>
    <row r="230" spans="1:26" ht="13" x14ac:dyDescent="0.15">
      <c r="A230" s="23" t="s">
        <v>7997</v>
      </c>
      <c r="B230" s="26" t="s">
        <v>7998</v>
      </c>
      <c r="C230" s="23" t="s">
        <v>7999</v>
      </c>
      <c r="D230" s="91">
        <v>41138</v>
      </c>
      <c r="E230" s="91">
        <v>41145</v>
      </c>
      <c r="F230" s="91"/>
      <c r="G230" s="23" t="s">
        <v>15105</v>
      </c>
      <c r="I230" s="22" t="s">
        <v>8000</v>
      </c>
      <c r="J230" s="23" t="s">
        <v>5112</v>
      </c>
      <c r="K230" s="23"/>
      <c r="L230" s="23"/>
      <c r="M230" s="23"/>
      <c r="N230" s="23"/>
      <c r="O230" s="23"/>
      <c r="P230" s="23"/>
      <c r="Q230" s="23"/>
      <c r="R230" s="23"/>
      <c r="S230" s="23"/>
      <c r="T230" s="23"/>
      <c r="U230" s="23"/>
      <c r="V230" s="23"/>
      <c r="W230" s="23" t="s">
        <v>1827</v>
      </c>
      <c r="X230" s="23"/>
      <c r="Y230" s="23"/>
      <c r="Z230" s="23" t="s">
        <v>5113</v>
      </c>
    </row>
    <row r="231" spans="1:26" ht="13" x14ac:dyDescent="0.15">
      <c r="A231" s="23" t="s">
        <v>8005</v>
      </c>
      <c r="B231" s="26" t="s">
        <v>8006</v>
      </c>
      <c r="C231" s="23" t="s">
        <v>1793</v>
      </c>
      <c r="D231" s="91">
        <v>41297</v>
      </c>
      <c r="E231" s="91">
        <v>41303</v>
      </c>
      <c r="F231" s="91"/>
      <c r="G231" s="23" t="s">
        <v>15105</v>
      </c>
      <c r="I231" s="22" t="s">
        <v>1702</v>
      </c>
      <c r="J231" s="23"/>
      <c r="K231" s="23" t="s">
        <v>5109</v>
      </c>
      <c r="L231" s="23"/>
      <c r="M231" s="23"/>
      <c r="N231" s="23"/>
      <c r="O231" s="23"/>
      <c r="P231" s="23"/>
      <c r="Q231" s="23"/>
      <c r="R231" s="23"/>
      <c r="S231" s="23"/>
      <c r="T231" s="23" t="s">
        <v>1586</v>
      </c>
    </row>
    <row r="232" spans="1:26" ht="13" x14ac:dyDescent="0.15">
      <c r="A232" s="22" t="s">
        <v>8008</v>
      </c>
      <c r="B232" s="26" t="s">
        <v>8124</v>
      </c>
      <c r="C232" s="23" t="s">
        <v>1858</v>
      </c>
      <c r="D232" s="91">
        <v>41184</v>
      </c>
      <c r="E232" s="91">
        <v>41185</v>
      </c>
      <c r="F232" s="91"/>
      <c r="G232" s="23" t="s">
        <v>15105</v>
      </c>
      <c r="I232" s="23" t="s">
        <v>1859</v>
      </c>
      <c r="J232" s="23" t="s">
        <v>5112</v>
      </c>
      <c r="K232" s="23"/>
      <c r="L232" s="23"/>
      <c r="M232" s="23"/>
      <c r="N232" s="23"/>
      <c r="O232" s="23"/>
      <c r="P232" s="23"/>
      <c r="Q232" s="23"/>
      <c r="R232" s="23"/>
      <c r="S232" s="23"/>
      <c r="T232" s="23"/>
      <c r="U232" s="23"/>
      <c r="V232" s="23"/>
      <c r="W232" s="23" t="s">
        <v>1827</v>
      </c>
      <c r="X232" s="23"/>
      <c r="Y232" s="23"/>
      <c r="Z232" s="23" t="s">
        <v>5113</v>
      </c>
    </row>
    <row r="233" spans="1:26" ht="13" x14ac:dyDescent="0.15">
      <c r="A233" s="22" t="s">
        <v>8010</v>
      </c>
      <c r="B233" s="26" t="s">
        <v>7093</v>
      </c>
      <c r="C233" s="23" t="s">
        <v>1753</v>
      </c>
      <c r="D233" s="91">
        <v>41197</v>
      </c>
      <c r="E233" s="91">
        <v>41197</v>
      </c>
      <c r="F233" s="91"/>
      <c r="G233" s="23" t="s">
        <v>15105</v>
      </c>
      <c r="I233" s="23" t="s">
        <v>1741</v>
      </c>
      <c r="J233" s="23"/>
      <c r="K233" s="23"/>
      <c r="L233" s="23"/>
      <c r="M233" s="23"/>
      <c r="N233" s="23" t="s">
        <v>7896</v>
      </c>
      <c r="O233" s="23"/>
      <c r="P233" s="23" t="s">
        <v>1750</v>
      </c>
      <c r="Q233" s="23"/>
      <c r="R233" s="23"/>
      <c r="S233" s="23"/>
      <c r="T233" s="23"/>
      <c r="U233" s="23"/>
      <c r="V233" s="23"/>
      <c r="W233" s="23"/>
      <c r="X233" s="23"/>
      <c r="Y233" s="23"/>
      <c r="Z233" s="23" t="s">
        <v>7897</v>
      </c>
    </row>
    <row r="234" spans="1:26" ht="13" x14ac:dyDescent="0.15">
      <c r="A234" s="22" t="s">
        <v>8012</v>
      </c>
      <c r="B234" s="26" t="s">
        <v>8282</v>
      </c>
      <c r="C234" s="23" t="s">
        <v>1816</v>
      </c>
      <c r="D234" s="91">
        <v>41226</v>
      </c>
      <c r="E234" s="91">
        <v>41228</v>
      </c>
      <c r="F234" s="91"/>
      <c r="G234" s="23" t="s">
        <v>15105</v>
      </c>
      <c r="I234" s="23" t="s">
        <v>1490</v>
      </c>
      <c r="K234" s="23" t="s">
        <v>1817</v>
      </c>
      <c r="S234" s="22" t="s">
        <v>1586</v>
      </c>
    </row>
    <row r="235" spans="1:26" ht="13" x14ac:dyDescent="0.15">
      <c r="A235" s="22" t="s">
        <v>8028</v>
      </c>
      <c r="B235" s="26" t="s">
        <v>6970</v>
      </c>
      <c r="C235" s="23" t="s">
        <v>1715</v>
      </c>
      <c r="D235" s="91">
        <v>41145</v>
      </c>
      <c r="E235" s="91">
        <v>41145</v>
      </c>
      <c r="F235" s="91"/>
      <c r="G235" s="23" t="s">
        <v>15105</v>
      </c>
      <c r="I235" s="23" t="s">
        <v>1716</v>
      </c>
      <c r="J235" s="23" t="s">
        <v>5114</v>
      </c>
      <c r="K235" s="23"/>
      <c r="L235" s="23"/>
      <c r="M235" s="23"/>
      <c r="N235" s="23"/>
      <c r="O235" s="23"/>
      <c r="P235" s="23"/>
      <c r="Q235" s="23"/>
      <c r="R235" s="23"/>
      <c r="S235" s="23"/>
      <c r="T235" s="23"/>
      <c r="U235" s="23" t="s">
        <v>1708</v>
      </c>
      <c r="V235" s="23"/>
      <c r="W235" s="23"/>
      <c r="X235" s="23"/>
      <c r="Y235" s="23"/>
      <c r="Z235" s="23" t="s">
        <v>5115</v>
      </c>
    </row>
    <row r="236" spans="1:26" ht="13" x14ac:dyDescent="0.15">
      <c r="A236" s="22" t="s">
        <v>8049</v>
      </c>
      <c r="B236" s="26" t="s">
        <v>8050</v>
      </c>
      <c r="C236" s="23" t="s">
        <v>5574</v>
      </c>
      <c r="D236" s="91">
        <v>41152</v>
      </c>
      <c r="E236" s="91">
        <v>41152</v>
      </c>
      <c r="F236" s="91" t="s">
        <v>9446</v>
      </c>
      <c r="G236" s="23" t="s">
        <v>15105</v>
      </c>
      <c r="I236" s="22" t="s">
        <v>5575</v>
      </c>
      <c r="J236" s="22" t="s">
        <v>5576</v>
      </c>
      <c r="R236" s="22" t="s">
        <v>1873</v>
      </c>
      <c r="Z236" s="168" t="s">
        <v>6458</v>
      </c>
    </row>
    <row r="237" spans="1:26" ht="13" x14ac:dyDescent="0.15">
      <c r="A237" s="22" t="s">
        <v>8055</v>
      </c>
      <c r="B237" s="26" t="s">
        <v>8056</v>
      </c>
      <c r="C237" s="23" t="s">
        <v>5072</v>
      </c>
      <c r="D237" s="91">
        <v>41157</v>
      </c>
      <c r="E237" s="91">
        <v>41157</v>
      </c>
      <c r="F237" s="91"/>
      <c r="G237" s="23" t="s">
        <v>15105</v>
      </c>
      <c r="I237" s="23" t="s">
        <v>5073</v>
      </c>
      <c r="J237" s="23" t="s">
        <v>5112</v>
      </c>
      <c r="K237" s="23"/>
      <c r="L237" s="23"/>
      <c r="M237" s="23"/>
      <c r="N237" s="23"/>
      <c r="O237" s="23"/>
      <c r="P237" s="23"/>
      <c r="Q237" s="23"/>
      <c r="R237" s="23"/>
      <c r="S237" s="23"/>
      <c r="T237" s="23"/>
      <c r="U237" s="23"/>
      <c r="V237" s="23"/>
      <c r="W237" s="23" t="s">
        <v>1827</v>
      </c>
      <c r="X237" s="23"/>
      <c r="Y237" s="23"/>
      <c r="Z237" s="23" t="s">
        <v>5113</v>
      </c>
    </row>
    <row r="238" spans="1:26" ht="13" x14ac:dyDescent="0.15">
      <c r="A238" s="22" t="s">
        <v>8094</v>
      </c>
      <c r="B238" s="26" t="s">
        <v>8095</v>
      </c>
      <c r="C238" s="23" t="s">
        <v>5574</v>
      </c>
      <c r="D238" s="91">
        <v>41171</v>
      </c>
      <c r="E238" s="91">
        <v>41172</v>
      </c>
      <c r="F238" s="91" t="s">
        <v>9446</v>
      </c>
      <c r="G238" s="23" t="s">
        <v>15105</v>
      </c>
      <c r="I238" s="22" t="s">
        <v>5575</v>
      </c>
      <c r="J238" s="22" t="s">
        <v>5576</v>
      </c>
      <c r="R238" s="22" t="s">
        <v>1873</v>
      </c>
      <c r="Z238" s="23" t="s">
        <v>6458</v>
      </c>
    </row>
    <row r="239" spans="1:26" ht="13" x14ac:dyDescent="0.15">
      <c r="A239" s="22" t="s">
        <v>8112</v>
      </c>
      <c r="B239" s="26" t="s">
        <v>7899</v>
      </c>
      <c r="C239" s="23" t="s">
        <v>1822</v>
      </c>
      <c r="D239" s="91">
        <v>41176</v>
      </c>
      <c r="E239" s="91">
        <v>41176</v>
      </c>
      <c r="F239" s="91"/>
      <c r="G239" s="23" t="s">
        <v>15105</v>
      </c>
      <c r="I239" s="22" t="s">
        <v>1823</v>
      </c>
      <c r="K239" s="22" t="s">
        <v>1817</v>
      </c>
      <c r="S239" s="22" t="s">
        <v>1586</v>
      </c>
    </row>
    <row r="240" spans="1:26" ht="13" x14ac:dyDescent="0.15">
      <c r="A240" s="22" t="s">
        <v>8118</v>
      </c>
      <c r="B240" s="26" t="s">
        <v>8119</v>
      </c>
      <c r="C240" s="23" t="s">
        <v>1711</v>
      </c>
      <c r="D240" s="91">
        <v>41178</v>
      </c>
      <c r="E240" s="91">
        <v>41178</v>
      </c>
      <c r="F240" s="91"/>
      <c r="G240" s="23" t="s">
        <v>15105</v>
      </c>
      <c r="I240" s="23" t="s">
        <v>1712</v>
      </c>
      <c r="J240" s="23" t="s">
        <v>5114</v>
      </c>
      <c r="K240" s="23"/>
      <c r="L240" s="23"/>
      <c r="M240" s="23"/>
      <c r="N240" s="23"/>
      <c r="O240" s="23"/>
      <c r="P240" s="23"/>
      <c r="Q240" s="23"/>
      <c r="R240" s="23"/>
      <c r="S240" s="23"/>
      <c r="T240" s="23"/>
      <c r="U240" s="23" t="s">
        <v>1708</v>
      </c>
      <c r="V240" s="23"/>
      <c r="W240" s="23"/>
      <c r="X240" s="23"/>
      <c r="Y240" s="23"/>
      <c r="Z240" s="23" t="s">
        <v>5115</v>
      </c>
    </row>
    <row r="241" spans="1:26" ht="13" x14ac:dyDescent="0.15">
      <c r="A241" s="22" t="s">
        <v>8149</v>
      </c>
      <c r="B241" s="26" t="s">
        <v>8150</v>
      </c>
      <c r="C241" s="22" t="s">
        <v>1820</v>
      </c>
      <c r="G241" s="23" t="s">
        <v>15105</v>
      </c>
      <c r="I241" s="22" t="s">
        <v>1741</v>
      </c>
      <c r="K241" s="22" t="s">
        <v>1817</v>
      </c>
      <c r="S241" s="22" t="s">
        <v>1586</v>
      </c>
    </row>
    <row r="242" spans="1:26" ht="13" x14ac:dyDescent="0.15">
      <c r="A242" s="22" t="s">
        <v>8155</v>
      </c>
      <c r="B242" s="279" t="s">
        <v>8156</v>
      </c>
      <c r="C242" s="22" t="s">
        <v>1711</v>
      </c>
      <c r="D242" s="91">
        <v>41187</v>
      </c>
      <c r="E242" s="91">
        <v>41187</v>
      </c>
      <c r="F242" s="91"/>
      <c r="G242" s="23" t="s">
        <v>15105</v>
      </c>
      <c r="I242" s="22" t="s">
        <v>1712</v>
      </c>
      <c r="J242" s="22" t="s">
        <v>5114</v>
      </c>
      <c r="U242" s="22" t="s">
        <v>1708</v>
      </c>
      <c r="Z242" s="22" t="s">
        <v>5115</v>
      </c>
    </row>
    <row r="243" spans="1:26" ht="13" x14ac:dyDescent="0.15">
      <c r="A243" s="22" t="s">
        <v>8171</v>
      </c>
      <c r="B243" s="279" t="s">
        <v>8176</v>
      </c>
      <c r="C243" s="22" t="s">
        <v>1706</v>
      </c>
      <c r="D243" s="91">
        <v>41191</v>
      </c>
      <c r="E243" s="91">
        <v>41192</v>
      </c>
      <c r="F243" s="91"/>
      <c r="G243" s="23" t="s">
        <v>15105</v>
      </c>
      <c r="I243" s="22" t="s">
        <v>1707</v>
      </c>
      <c r="J243" s="22" t="s">
        <v>5114</v>
      </c>
      <c r="U243" s="22" t="s">
        <v>1708</v>
      </c>
      <c r="Z243" s="22" t="s">
        <v>5115</v>
      </c>
    </row>
    <row r="244" spans="1:26" ht="13" x14ac:dyDescent="0.15">
      <c r="A244" s="22" t="s">
        <v>8172</v>
      </c>
      <c r="B244" s="26" t="s">
        <v>8177</v>
      </c>
      <c r="C244" s="22" t="s">
        <v>1743</v>
      </c>
      <c r="D244" s="91">
        <v>41244</v>
      </c>
      <c r="E244" s="91">
        <v>41260</v>
      </c>
      <c r="F244" s="91"/>
      <c r="G244" s="23" t="s">
        <v>15105</v>
      </c>
      <c r="I244" s="23" t="s">
        <v>1744</v>
      </c>
      <c r="J244" s="23" t="s">
        <v>7806</v>
      </c>
      <c r="K244" s="23"/>
      <c r="L244" s="23"/>
      <c r="M244" s="23"/>
      <c r="N244" s="23"/>
      <c r="O244" s="23"/>
      <c r="P244" s="23"/>
      <c r="Q244" s="23"/>
      <c r="R244" s="23"/>
      <c r="S244" s="23"/>
      <c r="T244" s="23"/>
      <c r="U244" s="23"/>
      <c r="V244" s="23" t="s">
        <v>4155</v>
      </c>
      <c r="W244" s="23"/>
      <c r="X244" s="23"/>
      <c r="Y244" s="23"/>
      <c r="Z244" s="23"/>
    </row>
    <row r="245" spans="1:26" ht="13" x14ac:dyDescent="0.15">
      <c r="A245" s="22" t="s">
        <v>8173</v>
      </c>
      <c r="B245" s="26" t="s">
        <v>8156</v>
      </c>
      <c r="C245" s="22" t="s">
        <v>1746</v>
      </c>
      <c r="D245" s="91">
        <v>41191</v>
      </c>
      <c r="E245" s="91">
        <v>41192</v>
      </c>
      <c r="F245" s="91"/>
      <c r="G245" s="23" t="s">
        <v>15105</v>
      </c>
      <c r="I245" s="23" t="s">
        <v>1747</v>
      </c>
      <c r="J245" s="23" t="s">
        <v>7806</v>
      </c>
      <c r="K245" s="23"/>
      <c r="L245" s="23"/>
      <c r="M245" s="23"/>
      <c r="N245" s="23"/>
      <c r="O245" s="23"/>
      <c r="P245" s="23"/>
      <c r="Q245" s="23"/>
      <c r="R245" s="23"/>
      <c r="S245" s="23"/>
      <c r="T245" s="23"/>
      <c r="U245" s="23"/>
      <c r="V245" s="23" t="s">
        <v>4155</v>
      </c>
    </row>
    <row r="246" spans="1:26" ht="13" x14ac:dyDescent="0.15">
      <c r="A246" s="22" t="s">
        <v>8174</v>
      </c>
      <c r="B246" s="26" t="s">
        <v>8178</v>
      </c>
      <c r="C246" s="22" t="s">
        <v>1715</v>
      </c>
      <c r="D246" s="91">
        <v>41191</v>
      </c>
      <c r="E246" s="91">
        <v>41192</v>
      </c>
      <c r="F246" s="91"/>
      <c r="G246" s="23" t="s">
        <v>15105</v>
      </c>
      <c r="I246" s="23" t="s">
        <v>1716</v>
      </c>
      <c r="J246" s="23" t="s">
        <v>5114</v>
      </c>
      <c r="K246" s="23"/>
      <c r="L246" s="23"/>
      <c r="M246" s="23"/>
      <c r="N246" s="23"/>
      <c r="O246" s="23"/>
      <c r="P246" s="23"/>
      <c r="Q246" s="23"/>
      <c r="R246" s="23"/>
      <c r="S246" s="23"/>
      <c r="T246" s="23"/>
      <c r="U246" s="23" t="s">
        <v>1708</v>
      </c>
      <c r="V246" s="23"/>
      <c r="W246" s="23"/>
      <c r="X246" s="23"/>
      <c r="Y246" s="23"/>
      <c r="Z246" s="23" t="s">
        <v>5115</v>
      </c>
    </row>
    <row r="247" spans="1:26" ht="13" x14ac:dyDescent="0.15">
      <c r="A247" s="22" t="s">
        <v>8175</v>
      </c>
      <c r="B247" s="26" t="s">
        <v>8176</v>
      </c>
      <c r="C247" s="22" t="s">
        <v>1719</v>
      </c>
      <c r="D247" s="91">
        <v>41191</v>
      </c>
      <c r="E247" s="91">
        <v>41192</v>
      </c>
      <c r="F247" s="91"/>
      <c r="G247" s="23" t="s">
        <v>15105</v>
      </c>
      <c r="I247" s="23" t="s">
        <v>1720</v>
      </c>
      <c r="J247" s="23" t="s">
        <v>5114</v>
      </c>
      <c r="K247" s="23"/>
      <c r="L247" s="23"/>
      <c r="M247" s="23"/>
      <c r="N247" s="23"/>
      <c r="O247" s="23"/>
      <c r="P247" s="23"/>
      <c r="Q247" s="23"/>
      <c r="R247" s="23"/>
      <c r="S247" s="23"/>
      <c r="T247" s="23"/>
      <c r="U247" s="23" t="s">
        <v>1708</v>
      </c>
      <c r="V247" s="23"/>
      <c r="W247" s="23"/>
      <c r="X247" s="23"/>
      <c r="Y247" s="23"/>
      <c r="Z247" s="23" t="s">
        <v>5115</v>
      </c>
    </row>
    <row r="248" spans="1:26" ht="14" x14ac:dyDescent="0.15">
      <c r="A248" s="22" t="s">
        <v>8171</v>
      </c>
      <c r="B248" t="s">
        <v>8176</v>
      </c>
      <c r="C248" s="22" t="s">
        <v>1706</v>
      </c>
      <c r="G248" s="23" t="s">
        <v>15105</v>
      </c>
      <c r="I248" s="22" t="s">
        <v>1707</v>
      </c>
      <c r="J248" s="22" t="s">
        <v>5114</v>
      </c>
      <c r="U248" s="22" t="s">
        <v>1708</v>
      </c>
      <c r="Z248" s="22" t="s">
        <v>5115</v>
      </c>
    </row>
    <row r="249" spans="1:26" ht="13" x14ac:dyDescent="0.15">
      <c r="A249" s="22" t="s">
        <v>8187</v>
      </c>
      <c r="B249" s="26" t="s">
        <v>8188</v>
      </c>
      <c r="C249" s="22" t="s">
        <v>8189</v>
      </c>
      <c r="D249" s="91">
        <v>41194</v>
      </c>
      <c r="E249" s="91">
        <v>41197</v>
      </c>
      <c r="F249" s="91"/>
      <c r="G249" s="23" t="s">
        <v>15105</v>
      </c>
      <c r="I249" s="22" t="s">
        <v>1741</v>
      </c>
      <c r="M249" s="22" t="s">
        <v>5110</v>
      </c>
      <c r="S249" s="22" t="s">
        <v>1586</v>
      </c>
    </row>
    <row r="250" spans="1:26" ht="13" x14ac:dyDescent="0.15">
      <c r="A250" s="22" t="s">
        <v>8245</v>
      </c>
      <c r="B250" s="26" t="s">
        <v>8246</v>
      </c>
      <c r="C250" s="22" t="s">
        <v>1764</v>
      </c>
      <c r="D250" s="91">
        <v>41218</v>
      </c>
      <c r="E250" s="91">
        <v>41219</v>
      </c>
      <c r="F250" s="91"/>
      <c r="G250" s="23" t="s">
        <v>15105</v>
      </c>
      <c r="I250" s="23" t="s">
        <v>1732</v>
      </c>
      <c r="J250" s="23"/>
      <c r="K250" s="23" t="s">
        <v>5109</v>
      </c>
      <c r="L250" s="23"/>
      <c r="M250" s="23"/>
      <c r="N250" s="23"/>
      <c r="O250" s="23"/>
      <c r="P250" s="23"/>
      <c r="Q250" s="23"/>
      <c r="R250" s="23"/>
      <c r="S250" s="23"/>
      <c r="T250" s="23" t="s">
        <v>1586</v>
      </c>
    </row>
    <row r="251" spans="1:26" ht="13" x14ac:dyDescent="0.15">
      <c r="A251" s="22" t="s">
        <v>8255</v>
      </c>
      <c r="B251" s="26" t="s">
        <v>8265</v>
      </c>
      <c r="C251" s="22" t="s">
        <v>8266</v>
      </c>
      <c r="D251" s="91">
        <v>41220</v>
      </c>
      <c r="E251" s="91">
        <v>41220</v>
      </c>
      <c r="F251" s="91" t="s">
        <v>9446</v>
      </c>
      <c r="G251" s="23" t="s">
        <v>15105</v>
      </c>
      <c r="I251" s="22" t="s">
        <v>1859</v>
      </c>
      <c r="J251" s="23" t="s">
        <v>5110</v>
      </c>
      <c r="K251" s="23"/>
      <c r="L251" s="23"/>
      <c r="M251" s="23"/>
      <c r="N251" s="23"/>
      <c r="O251" s="23"/>
      <c r="P251" s="23"/>
      <c r="Q251" s="23"/>
      <c r="R251" s="23"/>
      <c r="S251" s="23"/>
      <c r="T251" s="23" t="s">
        <v>1586</v>
      </c>
    </row>
    <row r="252" spans="1:26" ht="13" x14ac:dyDescent="0.15">
      <c r="A252" s="22" t="s">
        <v>8311</v>
      </c>
      <c r="B252" s="26" t="s">
        <v>8312</v>
      </c>
      <c r="C252" s="22" t="s">
        <v>1793</v>
      </c>
      <c r="D252" s="91">
        <v>41233</v>
      </c>
      <c r="E252" s="91">
        <v>41233</v>
      </c>
      <c r="F252" s="91"/>
      <c r="G252" s="23" t="s">
        <v>15105</v>
      </c>
      <c r="I252" s="22" t="s">
        <v>1702</v>
      </c>
      <c r="J252" s="23"/>
      <c r="K252" s="23" t="s">
        <v>5109</v>
      </c>
      <c r="L252" s="23"/>
      <c r="M252" s="23"/>
      <c r="N252" s="23"/>
      <c r="O252" s="23"/>
      <c r="P252" s="23"/>
      <c r="Q252" s="23"/>
      <c r="R252" s="23"/>
      <c r="S252" s="23"/>
      <c r="T252" s="23" t="s">
        <v>1586</v>
      </c>
    </row>
    <row r="253" spans="1:26" ht="13" x14ac:dyDescent="0.15">
      <c r="A253" s="22" t="s">
        <v>8347</v>
      </c>
      <c r="B253" s="26" t="s">
        <v>8178</v>
      </c>
      <c r="C253" s="22" t="s">
        <v>1755</v>
      </c>
      <c r="D253" s="91">
        <v>41240</v>
      </c>
      <c r="E253" s="91">
        <v>41240</v>
      </c>
      <c r="F253" s="91"/>
      <c r="G253" s="23" t="s">
        <v>15105</v>
      </c>
      <c r="I253" s="22" t="s">
        <v>1716</v>
      </c>
      <c r="J253" s="22" t="s">
        <v>1756</v>
      </c>
      <c r="S253" s="22" t="s">
        <v>1757</v>
      </c>
      <c r="Z253" s="22" t="s">
        <v>1758</v>
      </c>
    </row>
    <row r="254" spans="1:26" ht="13" x14ac:dyDescent="0.15">
      <c r="A254" s="22" t="s">
        <v>8459</v>
      </c>
      <c r="B254" s="26" t="s">
        <v>5573</v>
      </c>
      <c r="C254" s="22" t="s">
        <v>5574</v>
      </c>
      <c r="D254" s="91">
        <v>41261</v>
      </c>
      <c r="E254" s="91">
        <v>41264</v>
      </c>
      <c r="F254" s="91"/>
      <c r="G254" s="23" t="s">
        <v>15105</v>
      </c>
      <c r="I254" s="22" t="s">
        <v>5575</v>
      </c>
      <c r="J254" s="22" t="s">
        <v>5576</v>
      </c>
      <c r="R254" s="22" t="s">
        <v>1873</v>
      </c>
      <c r="Z254" s="23" t="s">
        <v>6458</v>
      </c>
    </row>
    <row r="255" spans="1:26" ht="13" x14ac:dyDescent="0.15">
      <c r="A255" s="22" t="s">
        <v>8551</v>
      </c>
      <c r="B255" s="26" t="s">
        <v>8552</v>
      </c>
      <c r="C255" s="22" t="s">
        <v>8553</v>
      </c>
      <c r="D255" s="91">
        <v>41283</v>
      </c>
      <c r="E255" s="91">
        <v>41283</v>
      </c>
      <c r="F255" s="91" t="s">
        <v>9446</v>
      </c>
      <c r="G255" s="23" t="s">
        <v>15105</v>
      </c>
      <c r="I255" s="23" t="s">
        <v>1724</v>
      </c>
      <c r="J255" s="23" t="s">
        <v>5111</v>
      </c>
      <c r="K255" s="23"/>
      <c r="L255" s="23"/>
      <c r="M255" s="23"/>
      <c r="N255" s="23"/>
      <c r="O255" s="23"/>
      <c r="P255" s="23"/>
      <c r="Q255" s="23"/>
      <c r="R255" s="23"/>
      <c r="S255" s="23" t="s">
        <v>1827</v>
      </c>
    </row>
    <row r="256" spans="1:26" ht="13" x14ac:dyDescent="0.15">
      <c r="A256" s="22" t="s">
        <v>8554</v>
      </c>
      <c r="B256" s="26" t="s">
        <v>8555</v>
      </c>
      <c r="C256" s="22" t="s">
        <v>5574</v>
      </c>
      <c r="D256" s="91">
        <v>41283</v>
      </c>
      <c r="E256" s="91">
        <v>41283</v>
      </c>
      <c r="F256" s="91"/>
      <c r="G256" s="23" t="s">
        <v>15105</v>
      </c>
      <c r="I256" s="22" t="s">
        <v>5575</v>
      </c>
      <c r="J256" s="22" t="s">
        <v>5576</v>
      </c>
      <c r="R256" s="22" t="s">
        <v>1873</v>
      </c>
      <c r="Z256" s="23" t="s">
        <v>6458</v>
      </c>
    </row>
    <row r="257" spans="1:31" ht="13" x14ac:dyDescent="0.15">
      <c r="A257" s="22" t="s">
        <v>8646</v>
      </c>
      <c r="B257" s="26" t="s">
        <v>8647</v>
      </c>
      <c r="C257" s="22" t="s">
        <v>8650</v>
      </c>
      <c r="D257" s="91">
        <v>41288</v>
      </c>
      <c r="E257" s="91">
        <v>41288</v>
      </c>
      <c r="F257" s="91"/>
      <c r="G257" s="23" t="s">
        <v>15105</v>
      </c>
      <c r="I257" s="22" t="s">
        <v>1761</v>
      </c>
      <c r="J257" s="23" t="s">
        <v>5110</v>
      </c>
      <c r="K257" s="23"/>
      <c r="L257" s="23"/>
      <c r="M257" s="23"/>
      <c r="N257" s="23"/>
      <c r="O257" s="23"/>
      <c r="P257" s="23"/>
      <c r="Q257" s="23"/>
      <c r="R257" s="23"/>
      <c r="S257" s="23"/>
      <c r="T257" s="23" t="s">
        <v>1586</v>
      </c>
      <c r="Z257" s="23"/>
    </row>
    <row r="258" spans="1:31" ht="13" x14ac:dyDescent="0.15">
      <c r="A258" s="22" t="s">
        <v>8648</v>
      </c>
      <c r="B258" s="26" t="s">
        <v>8649</v>
      </c>
      <c r="C258" s="22" t="s">
        <v>1811</v>
      </c>
      <c r="D258" s="91">
        <v>41288</v>
      </c>
      <c r="E258" s="91">
        <v>41288</v>
      </c>
      <c r="F258" s="91"/>
      <c r="G258" s="23" t="s">
        <v>15105</v>
      </c>
      <c r="I258" s="22" t="s">
        <v>1732</v>
      </c>
      <c r="J258" s="23" t="s">
        <v>5110</v>
      </c>
      <c r="K258" s="23"/>
      <c r="L258" s="23"/>
      <c r="M258" s="23"/>
      <c r="N258" s="23"/>
      <c r="O258" s="23"/>
      <c r="P258" s="23"/>
      <c r="Q258" s="23"/>
      <c r="R258" s="23"/>
      <c r="S258" s="23"/>
      <c r="T258" s="23" t="s">
        <v>1586</v>
      </c>
    </row>
    <row r="259" spans="1:31" ht="13" x14ac:dyDescent="0.15">
      <c r="A259" s="22" t="s">
        <v>8690</v>
      </c>
      <c r="B259" s="26" t="s">
        <v>8691</v>
      </c>
      <c r="C259" s="23" t="s">
        <v>8692</v>
      </c>
      <c r="D259" s="91">
        <v>41292</v>
      </c>
      <c r="E259" s="91">
        <v>41303</v>
      </c>
      <c r="F259" s="91"/>
      <c r="G259" s="23" t="s">
        <v>15105</v>
      </c>
      <c r="I259" s="23" t="s">
        <v>8693</v>
      </c>
      <c r="J259" s="23" t="s">
        <v>5112</v>
      </c>
      <c r="K259" s="23"/>
      <c r="L259" s="23"/>
      <c r="M259" s="23"/>
      <c r="N259" s="23"/>
      <c r="O259" s="23"/>
      <c r="P259" s="23"/>
      <c r="Q259" s="23"/>
      <c r="R259" s="23"/>
      <c r="S259" s="23"/>
      <c r="T259" s="23"/>
      <c r="U259" s="23"/>
      <c r="V259" s="23"/>
      <c r="W259" s="23" t="s">
        <v>1827</v>
      </c>
      <c r="X259" s="23"/>
      <c r="Y259" s="23"/>
      <c r="Z259" s="23" t="s">
        <v>5113</v>
      </c>
    </row>
    <row r="260" spans="1:31" ht="13" x14ac:dyDescent="0.15">
      <c r="A260" s="23" t="s">
        <v>8737</v>
      </c>
      <c r="B260" s="26" t="s">
        <v>8800</v>
      </c>
      <c r="C260" s="22" t="s">
        <v>9035</v>
      </c>
      <c r="D260" s="91">
        <v>41299</v>
      </c>
      <c r="E260" s="91">
        <v>41331</v>
      </c>
      <c r="F260" s="91"/>
      <c r="G260" s="23" t="s">
        <v>15105</v>
      </c>
      <c r="I260" s="22" t="s">
        <v>1702</v>
      </c>
      <c r="J260" s="23"/>
      <c r="K260" s="22" t="s">
        <v>1817</v>
      </c>
      <c r="S260" s="22" t="s">
        <v>1586</v>
      </c>
      <c r="T260" s="23"/>
    </row>
    <row r="261" spans="1:31" ht="13" x14ac:dyDescent="0.15">
      <c r="A261" s="23" t="s">
        <v>8801</v>
      </c>
      <c r="B261" s="26" t="s">
        <v>4976</v>
      </c>
      <c r="C261" s="22" t="s">
        <v>4977</v>
      </c>
      <c r="D261" s="91">
        <v>41299</v>
      </c>
      <c r="E261" s="91">
        <v>41337</v>
      </c>
      <c r="F261" s="91"/>
      <c r="G261" s="23" t="s">
        <v>15105</v>
      </c>
      <c r="I261" s="22" t="s">
        <v>4978</v>
      </c>
      <c r="J261" s="22" t="s">
        <v>5116</v>
      </c>
      <c r="R261" s="22" t="s">
        <v>1873</v>
      </c>
      <c r="Z261" s="22" t="s">
        <v>4979</v>
      </c>
    </row>
    <row r="262" spans="1:31" ht="13" x14ac:dyDescent="0.15">
      <c r="A262" s="23" t="s">
        <v>8802</v>
      </c>
      <c r="B262" s="26" t="s">
        <v>8819</v>
      </c>
      <c r="C262" s="22" t="s">
        <v>5574</v>
      </c>
      <c r="D262" s="91">
        <v>41299</v>
      </c>
      <c r="E262" s="91">
        <v>41318</v>
      </c>
      <c r="F262" s="91"/>
      <c r="G262" s="23" t="s">
        <v>15105</v>
      </c>
      <c r="I262" s="22" t="s">
        <v>5575</v>
      </c>
      <c r="J262" s="22" t="s">
        <v>5576</v>
      </c>
      <c r="R262" s="22" t="s">
        <v>1873</v>
      </c>
      <c r="Z262" s="23" t="s">
        <v>6458</v>
      </c>
    </row>
    <row r="263" spans="1:31" ht="26" x14ac:dyDescent="0.15">
      <c r="A263" s="22" t="s">
        <v>9005</v>
      </c>
      <c r="B263" s="26" t="s">
        <v>5580</v>
      </c>
      <c r="C263" s="22" t="s">
        <v>5193</v>
      </c>
      <c r="D263" s="91">
        <v>41331</v>
      </c>
      <c r="E263" s="91">
        <v>41331</v>
      </c>
      <c r="F263" s="91"/>
      <c r="G263" s="23" t="s">
        <v>15105</v>
      </c>
      <c r="H263" s="26" t="s">
        <v>1865</v>
      </c>
      <c r="I263" s="22" t="s">
        <v>5192</v>
      </c>
      <c r="O263" s="22" t="s">
        <v>1867</v>
      </c>
      <c r="Z263" s="22" t="s">
        <v>1868</v>
      </c>
    </row>
    <row r="264" spans="1:31" ht="13" x14ac:dyDescent="0.15">
      <c r="A264" s="22" t="s">
        <v>9006</v>
      </c>
      <c r="B264" s="26" t="s">
        <v>14004</v>
      </c>
      <c r="C264" s="22" t="s">
        <v>11078</v>
      </c>
      <c r="D264" s="91">
        <v>41324</v>
      </c>
      <c r="E264" s="91">
        <v>42079</v>
      </c>
      <c r="F264" s="91"/>
      <c r="G264" s="23" t="s">
        <v>15105</v>
      </c>
      <c r="I264" s="23" t="s">
        <v>1712</v>
      </c>
      <c r="J264" s="22" t="s">
        <v>5576</v>
      </c>
      <c r="R264" s="22" t="s">
        <v>1873</v>
      </c>
      <c r="Z264" s="168" t="s">
        <v>6458</v>
      </c>
    </row>
    <row r="265" spans="1:31" ht="13" x14ac:dyDescent="0.15">
      <c r="A265" s="23" t="s">
        <v>9033</v>
      </c>
      <c r="B265" s="25" t="s">
        <v>9034</v>
      </c>
      <c r="C265" s="22" t="s">
        <v>9099</v>
      </c>
      <c r="D265" s="91">
        <v>41339</v>
      </c>
      <c r="E265" s="91">
        <v>41344</v>
      </c>
      <c r="F265" s="91"/>
      <c r="G265" s="23" t="s">
        <v>15105</v>
      </c>
      <c r="I265" s="23" t="s">
        <v>1859</v>
      </c>
      <c r="J265" s="23" t="s">
        <v>5117</v>
      </c>
      <c r="K265" s="23"/>
      <c r="L265" s="23"/>
      <c r="M265" s="23"/>
      <c r="N265" s="23"/>
      <c r="O265" s="23"/>
      <c r="P265" s="23"/>
      <c r="Q265" s="23"/>
      <c r="R265" s="23" t="s">
        <v>1873</v>
      </c>
      <c r="S265" s="23"/>
      <c r="T265" s="23"/>
      <c r="U265" s="23"/>
      <c r="V265" s="23"/>
      <c r="W265" s="23"/>
      <c r="X265" s="23"/>
      <c r="Y265" s="23"/>
      <c r="Z265" s="23" t="s">
        <v>1874</v>
      </c>
    </row>
    <row r="266" spans="1:31" ht="13" x14ac:dyDescent="0.15">
      <c r="A266" s="22" t="s">
        <v>9037</v>
      </c>
      <c r="B266" s="26" t="s">
        <v>9044</v>
      </c>
      <c r="C266" s="22" t="s">
        <v>6864</v>
      </c>
      <c r="D266" s="91">
        <v>41331</v>
      </c>
      <c r="E266" s="91">
        <v>41333</v>
      </c>
      <c r="F266" s="91" t="s">
        <v>9446</v>
      </c>
      <c r="G266" s="23" t="s">
        <v>15105</v>
      </c>
      <c r="I266" s="22" t="s">
        <v>6865</v>
      </c>
      <c r="J266" s="23" t="s">
        <v>5112</v>
      </c>
      <c r="K266" s="23"/>
      <c r="L266" s="23"/>
      <c r="M266" s="23"/>
      <c r="N266" s="23"/>
      <c r="O266" s="23"/>
      <c r="P266" s="23"/>
      <c r="Q266" s="23"/>
      <c r="R266" s="23"/>
      <c r="S266" s="23"/>
      <c r="T266" s="23"/>
      <c r="U266" s="23"/>
      <c r="V266" s="23"/>
      <c r="W266" s="23" t="s">
        <v>1827</v>
      </c>
      <c r="X266" s="23"/>
      <c r="Y266" s="23"/>
      <c r="Z266" s="23" t="s">
        <v>5113</v>
      </c>
    </row>
    <row r="267" spans="1:31" ht="13" x14ac:dyDescent="0.15">
      <c r="A267" s="22" t="s">
        <v>9061</v>
      </c>
      <c r="B267" s="26" t="s">
        <v>9062</v>
      </c>
      <c r="C267" s="22" t="s">
        <v>7660</v>
      </c>
      <c r="D267" s="91">
        <v>41334</v>
      </c>
      <c r="E267" s="91">
        <v>41334</v>
      </c>
      <c r="F267" s="91"/>
      <c r="G267" s="23" t="s">
        <v>15105</v>
      </c>
      <c r="I267" s="22" t="s">
        <v>1876</v>
      </c>
      <c r="J267" s="22" t="s">
        <v>5576</v>
      </c>
      <c r="R267" s="22" t="s">
        <v>1873</v>
      </c>
      <c r="Z267" s="23" t="s">
        <v>6458</v>
      </c>
    </row>
    <row r="268" spans="1:31" ht="13" x14ac:dyDescent="0.15">
      <c r="A268" s="22" t="s">
        <v>9157</v>
      </c>
      <c r="B268" s="26" t="s">
        <v>9158</v>
      </c>
      <c r="C268" s="22" t="s">
        <v>14807</v>
      </c>
      <c r="D268" s="91">
        <v>41345</v>
      </c>
      <c r="E268" s="91">
        <v>42303</v>
      </c>
      <c r="F268" s="91" t="s">
        <v>14003</v>
      </c>
      <c r="G268" s="23" t="s">
        <v>15105</v>
      </c>
      <c r="I268" s="22" t="s">
        <v>5575</v>
      </c>
      <c r="J268" s="22" t="s">
        <v>14806</v>
      </c>
      <c r="Y268" s="23" t="s">
        <v>7259</v>
      </c>
      <c r="Z268" s="22" t="s">
        <v>7257</v>
      </c>
      <c r="AE268" s="22" t="s">
        <v>7261</v>
      </c>
    </row>
    <row r="269" spans="1:31" ht="13" x14ac:dyDescent="0.15">
      <c r="A269" s="22" t="s">
        <v>9163</v>
      </c>
      <c r="B269" s="26" t="s">
        <v>9164</v>
      </c>
      <c r="C269" s="22" t="s">
        <v>7555</v>
      </c>
      <c r="D269" s="91">
        <v>41345</v>
      </c>
      <c r="E269" s="91">
        <v>41366</v>
      </c>
      <c r="F269" s="91"/>
      <c r="G269" s="23" t="s">
        <v>15105</v>
      </c>
      <c r="I269" s="23" t="s">
        <v>7556</v>
      </c>
      <c r="J269" s="23" t="s">
        <v>5117</v>
      </c>
      <c r="K269" s="23"/>
      <c r="L269" s="23"/>
      <c r="M269" s="23"/>
      <c r="N269" s="23"/>
      <c r="O269" s="23"/>
      <c r="P269" s="23"/>
      <c r="Q269" s="23"/>
      <c r="R269" s="23" t="s">
        <v>1873</v>
      </c>
      <c r="S269" s="23"/>
      <c r="T269" s="23"/>
      <c r="U269" s="23"/>
      <c r="V269" s="23"/>
      <c r="W269" s="23"/>
      <c r="X269" s="23"/>
      <c r="Y269" s="23"/>
      <c r="Z269" s="23" t="s">
        <v>1874</v>
      </c>
    </row>
    <row r="270" spans="1:31" ht="13" x14ac:dyDescent="0.15">
      <c r="A270" s="22" t="s">
        <v>9180</v>
      </c>
      <c r="B270" s="26" t="s">
        <v>9181</v>
      </c>
      <c r="C270" s="22" t="s">
        <v>1788</v>
      </c>
      <c r="D270" s="91">
        <v>41347</v>
      </c>
      <c r="E270" s="91">
        <v>41351</v>
      </c>
      <c r="F270" s="91"/>
      <c r="G270" s="23" t="s">
        <v>15105</v>
      </c>
      <c r="I270" s="22" t="s">
        <v>1490</v>
      </c>
      <c r="K270" s="22" t="s">
        <v>5109</v>
      </c>
      <c r="T270" s="22" t="s">
        <v>1586</v>
      </c>
    </row>
    <row r="271" spans="1:31" ht="13" x14ac:dyDescent="0.15">
      <c r="A271" s="23" t="s">
        <v>9261</v>
      </c>
      <c r="B271" s="25" t="s">
        <v>9262</v>
      </c>
      <c r="C271" s="22" t="s">
        <v>1793</v>
      </c>
      <c r="D271" s="91">
        <v>41373</v>
      </c>
      <c r="E271" s="91">
        <v>41386</v>
      </c>
      <c r="F271" s="91"/>
      <c r="G271" s="23" t="s">
        <v>15105</v>
      </c>
      <c r="I271" s="22" t="s">
        <v>1702</v>
      </c>
      <c r="J271" s="23"/>
      <c r="K271" s="23" t="s">
        <v>5109</v>
      </c>
      <c r="L271" s="23"/>
      <c r="M271" s="23"/>
      <c r="N271" s="23"/>
      <c r="O271" s="23"/>
      <c r="P271" s="23"/>
      <c r="Q271" s="23"/>
      <c r="R271" s="23"/>
      <c r="S271" s="23"/>
      <c r="T271" s="23" t="s">
        <v>1586</v>
      </c>
    </row>
    <row r="272" spans="1:31" ht="13" x14ac:dyDescent="0.15">
      <c r="A272" s="22" t="s">
        <v>9284</v>
      </c>
      <c r="B272" s="26" t="s">
        <v>7137</v>
      </c>
      <c r="C272" s="22" t="s">
        <v>1753</v>
      </c>
      <c r="D272" s="91">
        <v>41373</v>
      </c>
      <c r="E272" s="91">
        <v>41376</v>
      </c>
      <c r="F272" s="91"/>
      <c r="G272" s="23" t="s">
        <v>15105</v>
      </c>
      <c r="I272" s="23" t="s">
        <v>1741</v>
      </c>
      <c r="J272" s="23"/>
      <c r="K272" s="23"/>
      <c r="L272" s="23"/>
      <c r="M272" s="23"/>
      <c r="N272" s="23" t="s">
        <v>7896</v>
      </c>
      <c r="O272" s="23"/>
      <c r="P272" s="23" t="s">
        <v>1750</v>
      </c>
      <c r="Q272" s="23"/>
      <c r="R272" s="23"/>
      <c r="S272" s="23"/>
      <c r="T272" s="23"/>
      <c r="U272" s="23"/>
      <c r="V272" s="23"/>
      <c r="W272" s="23"/>
      <c r="X272" s="23"/>
      <c r="Y272" s="23"/>
      <c r="Z272" s="23" t="s">
        <v>7897</v>
      </c>
    </row>
    <row r="273" spans="1:26" ht="13" x14ac:dyDescent="0.15">
      <c r="A273" s="22" t="s">
        <v>9289</v>
      </c>
      <c r="B273" s="26" t="s">
        <v>9308</v>
      </c>
      <c r="C273" s="22" t="s">
        <v>6864</v>
      </c>
      <c r="D273" s="91">
        <v>41373</v>
      </c>
      <c r="E273" s="91">
        <v>41376</v>
      </c>
      <c r="F273" s="91" t="s">
        <v>9446</v>
      </c>
      <c r="G273" s="23" t="s">
        <v>15105</v>
      </c>
      <c r="I273" s="22" t="s">
        <v>6865</v>
      </c>
      <c r="J273" s="23" t="s">
        <v>5112</v>
      </c>
      <c r="K273" s="23"/>
      <c r="L273" s="23"/>
      <c r="M273" s="23"/>
      <c r="N273" s="23"/>
      <c r="O273" s="23"/>
      <c r="P273" s="23"/>
      <c r="Q273" s="23"/>
      <c r="R273" s="23"/>
      <c r="S273" s="23"/>
      <c r="T273" s="23"/>
      <c r="U273" s="23"/>
      <c r="V273" s="23"/>
      <c r="W273" s="23" t="s">
        <v>1827</v>
      </c>
      <c r="X273" s="23"/>
      <c r="Y273" s="23"/>
      <c r="Z273" s="23" t="s">
        <v>5113</v>
      </c>
    </row>
    <row r="274" spans="1:26" ht="13" x14ac:dyDescent="0.15">
      <c r="A274" s="22" t="s">
        <v>9290</v>
      </c>
      <c r="B274" s="26" t="s">
        <v>9309</v>
      </c>
      <c r="C274" s="22" t="s">
        <v>9310</v>
      </c>
      <c r="D274" s="91">
        <v>41373</v>
      </c>
      <c r="E274" s="91">
        <v>41373</v>
      </c>
      <c r="F274" s="91"/>
      <c r="G274" s="23" t="s">
        <v>15105</v>
      </c>
      <c r="I274" s="22" t="s">
        <v>9311</v>
      </c>
      <c r="Z274" s="22" t="s">
        <v>9312</v>
      </c>
    </row>
    <row r="275" spans="1:26" ht="13" x14ac:dyDescent="0.15">
      <c r="A275" s="22" t="s">
        <v>9372</v>
      </c>
      <c r="B275" s="26" t="s">
        <v>9181</v>
      </c>
      <c r="C275" s="22" t="s">
        <v>1808</v>
      </c>
      <c r="D275" s="91">
        <v>41386</v>
      </c>
      <c r="E275" s="91">
        <v>41386</v>
      </c>
      <c r="F275" s="91"/>
      <c r="G275" s="23" t="s">
        <v>15105</v>
      </c>
      <c r="I275" s="23" t="s">
        <v>1741</v>
      </c>
      <c r="J275" s="23"/>
      <c r="K275" s="23" t="s">
        <v>5109</v>
      </c>
      <c r="L275" s="23"/>
      <c r="M275" s="23"/>
      <c r="N275" s="23"/>
      <c r="O275" s="23"/>
      <c r="P275" s="23"/>
      <c r="Q275" s="23"/>
      <c r="R275" s="23"/>
      <c r="S275" s="23"/>
      <c r="T275" s="23" t="s">
        <v>1586</v>
      </c>
    </row>
    <row r="276" spans="1:26" ht="13" x14ac:dyDescent="0.15">
      <c r="A276" s="23" t="s">
        <v>9433</v>
      </c>
      <c r="B276" s="26" t="s">
        <v>9434</v>
      </c>
      <c r="C276" s="22" t="s">
        <v>1723</v>
      </c>
      <c r="D276" s="91">
        <v>41387</v>
      </c>
      <c r="E276" s="91">
        <v>43116</v>
      </c>
      <c r="F276" s="91"/>
      <c r="G276" s="23" t="s">
        <v>15105</v>
      </c>
      <c r="I276" s="23" t="s">
        <v>1724</v>
      </c>
      <c r="J276" s="23" t="s">
        <v>18188</v>
      </c>
      <c r="K276" s="23"/>
      <c r="L276" s="23"/>
      <c r="M276" s="23"/>
      <c r="N276" s="23"/>
      <c r="O276" s="23"/>
      <c r="P276" s="23"/>
      <c r="Q276" s="23"/>
      <c r="R276" s="23"/>
      <c r="S276" s="23"/>
      <c r="T276" s="23"/>
      <c r="U276" s="23" t="s">
        <v>1726</v>
      </c>
    </row>
    <row r="277" spans="1:26" ht="13" x14ac:dyDescent="0.15">
      <c r="A277" s="23" t="s">
        <v>9436</v>
      </c>
      <c r="B277" s="26" t="s">
        <v>9435</v>
      </c>
      <c r="C277" s="22" t="s">
        <v>1723</v>
      </c>
      <c r="D277" s="91">
        <v>41387</v>
      </c>
      <c r="E277" s="91">
        <v>43116</v>
      </c>
      <c r="F277" s="91"/>
      <c r="G277" s="23" t="s">
        <v>15105</v>
      </c>
      <c r="I277" s="23" t="s">
        <v>1724</v>
      </c>
      <c r="J277" s="23" t="s">
        <v>18188</v>
      </c>
      <c r="K277" s="23"/>
      <c r="L277" s="23"/>
      <c r="M277" s="23"/>
      <c r="N277" s="23"/>
      <c r="O277" s="23"/>
      <c r="P277" s="23"/>
      <c r="Q277" s="23"/>
      <c r="R277" s="23"/>
      <c r="S277" s="23"/>
      <c r="T277" s="23"/>
      <c r="U277" s="23" t="s">
        <v>1726</v>
      </c>
    </row>
    <row r="278" spans="1:26" ht="13" x14ac:dyDescent="0.15">
      <c r="A278" s="23" t="s">
        <v>9437</v>
      </c>
      <c r="B278" s="26" t="s">
        <v>9438</v>
      </c>
      <c r="C278" s="22" t="s">
        <v>1723</v>
      </c>
      <c r="D278" s="91">
        <v>41387</v>
      </c>
      <c r="E278" s="91">
        <v>43116</v>
      </c>
      <c r="F278" s="91"/>
      <c r="G278" s="23" t="s">
        <v>15105</v>
      </c>
      <c r="I278" s="23" t="s">
        <v>1724</v>
      </c>
      <c r="J278" s="23" t="s">
        <v>18188</v>
      </c>
      <c r="K278" s="23"/>
      <c r="L278" s="23"/>
      <c r="M278" s="23"/>
      <c r="N278" s="23"/>
      <c r="O278" s="23"/>
      <c r="P278" s="23"/>
      <c r="Q278" s="23"/>
      <c r="R278" s="23"/>
      <c r="S278" s="23"/>
      <c r="T278" s="23"/>
      <c r="U278" s="23" t="s">
        <v>1726</v>
      </c>
    </row>
    <row r="279" spans="1:26" ht="26" x14ac:dyDescent="0.15">
      <c r="A279" s="26" t="s">
        <v>9453</v>
      </c>
      <c r="B279" s="26" t="s">
        <v>9454</v>
      </c>
      <c r="C279" s="22" t="s">
        <v>7122</v>
      </c>
      <c r="D279" s="91">
        <v>41393</v>
      </c>
      <c r="E279" s="91">
        <v>41403</v>
      </c>
      <c r="F279" s="91"/>
      <c r="G279" s="23" t="s">
        <v>15105</v>
      </c>
      <c r="H279" s="26" t="s">
        <v>1865</v>
      </c>
      <c r="I279" s="22" t="s">
        <v>7123</v>
      </c>
      <c r="O279" s="22" t="s">
        <v>1867</v>
      </c>
      <c r="Z279" s="22" t="s">
        <v>1868</v>
      </c>
    </row>
    <row r="280" spans="1:26" ht="13" x14ac:dyDescent="0.15">
      <c r="A280" s="26" t="s">
        <v>9506</v>
      </c>
      <c r="B280" s="26" t="s">
        <v>9543</v>
      </c>
      <c r="C280" s="22" t="s">
        <v>1764</v>
      </c>
      <c r="D280" s="91">
        <v>41393</v>
      </c>
      <c r="E280" s="91">
        <v>41400</v>
      </c>
      <c r="F280" s="91"/>
      <c r="G280" s="23" t="s">
        <v>15105</v>
      </c>
      <c r="I280" s="23" t="s">
        <v>1732</v>
      </c>
      <c r="J280" s="23"/>
      <c r="K280" s="23" t="s">
        <v>5109</v>
      </c>
      <c r="L280" s="23"/>
      <c r="M280" s="23"/>
      <c r="N280" s="23"/>
      <c r="O280" s="23"/>
      <c r="P280" s="23"/>
      <c r="Q280" s="23"/>
      <c r="R280" s="23"/>
      <c r="S280" s="23"/>
      <c r="T280" s="23" t="s">
        <v>1586</v>
      </c>
    </row>
    <row r="281" spans="1:26" ht="13" x14ac:dyDescent="0.15">
      <c r="A281" s="22" t="s">
        <v>9546</v>
      </c>
      <c r="B281" s="26" t="s">
        <v>5259</v>
      </c>
      <c r="C281" s="22" t="s">
        <v>1764</v>
      </c>
      <c r="D281" s="91">
        <v>41394</v>
      </c>
      <c r="E281" s="91">
        <v>41395</v>
      </c>
      <c r="F281" s="91"/>
      <c r="G281" s="23" t="s">
        <v>15105</v>
      </c>
      <c r="I281" s="23" t="s">
        <v>1732</v>
      </c>
      <c r="J281" s="23"/>
      <c r="K281" s="23" t="s">
        <v>5109</v>
      </c>
      <c r="L281" s="23"/>
      <c r="M281" s="23"/>
      <c r="N281" s="23"/>
      <c r="O281" s="23"/>
      <c r="P281" s="23"/>
      <c r="Q281" s="23"/>
      <c r="R281" s="23"/>
      <c r="S281" s="23"/>
      <c r="T281" s="23" t="s">
        <v>1586</v>
      </c>
    </row>
    <row r="282" spans="1:26" ht="26" x14ac:dyDescent="0.15">
      <c r="A282" s="372" t="s">
        <v>9561</v>
      </c>
      <c r="B282" s="393" t="s">
        <v>9562</v>
      </c>
      <c r="C282" s="371" t="s">
        <v>7122</v>
      </c>
      <c r="D282" s="373">
        <v>41401</v>
      </c>
      <c r="E282" s="373">
        <v>41403</v>
      </c>
      <c r="F282" s="373"/>
      <c r="G282" s="23" t="s">
        <v>15105</v>
      </c>
      <c r="H282" s="63" t="s">
        <v>1865</v>
      </c>
      <c r="I282" s="371" t="s">
        <v>7123</v>
      </c>
      <c r="J282" s="371"/>
      <c r="O282" s="22" t="s">
        <v>1867</v>
      </c>
      <c r="Z282" s="371" t="s">
        <v>1868</v>
      </c>
    </row>
    <row r="283" spans="1:26" ht="13" x14ac:dyDescent="0.15">
      <c r="A283" s="23" t="s">
        <v>9670</v>
      </c>
      <c r="B283" s="25" t="s">
        <v>8487</v>
      </c>
      <c r="C283" s="22" t="s">
        <v>5118</v>
      </c>
      <c r="D283" s="91">
        <v>41422</v>
      </c>
      <c r="E283" s="91">
        <v>41439</v>
      </c>
      <c r="F283" s="91"/>
      <c r="G283" s="23" t="s">
        <v>15105</v>
      </c>
      <c r="I283" s="23" t="s">
        <v>1732</v>
      </c>
      <c r="J283" s="23"/>
      <c r="K283" s="23" t="s">
        <v>1817</v>
      </c>
      <c r="L283" s="23"/>
      <c r="M283" s="23"/>
      <c r="N283" s="23"/>
      <c r="O283" s="23"/>
      <c r="P283" s="23"/>
      <c r="Q283" s="23"/>
      <c r="R283" s="23"/>
      <c r="S283" s="23" t="s">
        <v>1586</v>
      </c>
    </row>
    <row r="284" spans="1:26" ht="13" x14ac:dyDescent="0.15">
      <c r="A284" s="23" t="s">
        <v>9675</v>
      </c>
      <c r="B284" s="25" t="s">
        <v>9676</v>
      </c>
      <c r="C284" s="22" t="s">
        <v>6864</v>
      </c>
      <c r="D284" s="91">
        <v>41437</v>
      </c>
      <c r="E284" s="91">
        <v>41437</v>
      </c>
      <c r="F284" s="91"/>
      <c r="G284" s="23" t="s">
        <v>15105</v>
      </c>
      <c r="I284" s="22" t="s">
        <v>6865</v>
      </c>
      <c r="J284" s="23" t="s">
        <v>5112</v>
      </c>
      <c r="K284" s="23"/>
      <c r="L284" s="23"/>
      <c r="M284" s="23"/>
      <c r="N284" s="23"/>
      <c r="O284" s="23"/>
      <c r="P284" s="23"/>
      <c r="Q284" s="23"/>
      <c r="R284" s="23"/>
      <c r="S284" s="23"/>
      <c r="T284" s="23"/>
      <c r="U284" s="23"/>
      <c r="V284" s="23"/>
      <c r="W284" s="23" t="s">
        <v>1827</v>
      </c>
      <c r="X284" s="23"/>
      <c r="Y284" s="23"/>
      <c r="Z284" s="23" t="s">
        <v>5113</v>
      </c>
    </row>
    <row r="285" spans="1:26" ht="13" x14ac:dyDescent="0.15">
      <c r="A285" s="23" t="s">
        <v>9677</v>
      </c>
      <c r="B285" s="25" t="s">
        <v>8282</v>
      </c>
      <c r="C285" s="22" t="s">
        <v>1816</v>
      </c>
      <c r="D285" s="91">
        <v>41437</v>
      </c>
      <c r="E285" s="91">
        <v>41437</v>
      </c>
      <c r="F285" s="91"/>
      <c r="G285" s="23" t="s">
        <v>15105</v>
      </c>
      <c r="I285" s="23" t="s">
        <v>1490</v>
      </c>
      <c r="K285" s="23" t="s">
        <v>1817</v>
      </c>
      <c r="S285" s="22" t="s">
        <v>1586</v>
      </c>
    </row>
    <row r="286" spans="1:26" ht="13" x14ac:dyDescent="0.15">
      <c r="A286" s="22" t="s">
        <v>9685</v>
      </c>
      <c r="B286" s="26" t="s">
        <v>9736</v>
      </c>
      <c r="C286" s="22" t="s">
        <v>6864</v>
      </c>
      <c r="D286" s="91">
        <v>41438</v>
      </c>
      <c r="E286" s="91">
        <v>41438</v>
      </c>
      <c r="F286" s="91"/>
      <c r="G286" s="23" t="s">
        <v>15105</v>
      </c>
      <c r="I286" s="22" t="s">
        <v>6865</v>
      </c>
      <c r="J286" s="23" t="s">
        <v>5112</v>
      </c>
      <c r="K286" s="23"/>
      <c r="L286" s="23"/>
      <c r="M286" s="23"/>
      <c r="N286" s="23"/>
      <c r="O286" s="23"/>
      <c r="P286" s="23"/>
      <c r="Q286" s="23"/>
      <c r="R286" s="23"/>
      <c r="S286" s="23"/>
      <c r="T286" s="23"/>
      <c r="U286" s="23"/>
      <c r="V286" s="23"/>
      <c r="W286" s="23" t="s">
        <v>1827</v>
      </c>
      <c r="X286" s="23"/>
      <c r="Y286" s="23"/>
      <c r="Z286" s="23" t="s">
        <v>5113</v>
      </c>
    </row>
    <row r="287" spans="1:26" ht="13" x14ac:dyDescent="0.15">
      <c r="A287" s="22" t="s">
        <v>9743</v>
      </c>
      <c r="B287" s="26" t="s">
        <v>9262</v>
      </c>
      <c r="C287" s="22" t="s">
        <v>1793</v>
      </c>
      <c r="D287" s="91">
        <v>41439</v>
      </c>
      <c r="E287" s="91">
        <v>41470</v>
      </c>
      <c r="G287" s="23" t="s">
        <v>15105</v>
      </c>
      <c r="I287" s="22" t="s">
        <v>1702</v>
      </c>
      <c r="J287" s="23"/>
      <c r="K287" s="23" t="s">
        <v>5109</v>
      </c>
      <c r="L287" s="23"/>
      <c r="M287" s="23"/>
      <c r="N287" s="23"/>
      <c r="O287" s="23"/>
      <c r="P287" s="23"/>
      <c r="Q287" s="23"/>
      <c r="R287" s="23"/>
      <c r="S287" s="23"/>
      <c r="T287" s="23" t="s">
        <v>1586</v>
      </c>
    </row>
    <row r="288" spans="1:26" ht="13" x14ac:dyDescent="0.15">
      <c r="A288" s="23" t="s">
        <v>9850</v>
      </c>
      <c r="B288" s="25" t="s">
        <v>9851</v>
      </c>
      <c r="C288" s="23" t="s">
        <v>1735</v>
      </c>
      <c r="D288" s="91">
        <v>41449</v>
      </c>
      <c r="E288" s="91">
        <v>43116</v>
      </c>
      <c r="G288" s="23" t="s">
        <v>15105</v>
      </c>
      <c r="I288" s="23" t="s">
        <v>1490</v>
      </c>
      <c r="J288" s="23" t="s">
        <v>18188</v>
      </c>
      <c r="K288" s="23"/>
      <c r="L288" s="23"/>
      <c r="M288" s="23"/>
      <c r="N288" s="23"/>
      <c r="O288" s="23"/>
      <c r="P288" s="23"/>
      <c r="Q288" s="23"/>
      <c r="R288" s="23"/>
      <c r="S288" s="23"/>
      <c r="T288" s="23"/>
      <c r="U288" s="23" t="s">
        <v>1726</v>
      </c>
    </row>
    <row r="289" spans="1:26" ht="13" x14ac:dyDescent="0.15">
      <c r="A289" s="23" t="s">
        <v>9861</v>
      </c>
      <c r="B289" s="25" t="s">
        <v>9862</v>
      </c>
      <c r="C289" s="23" t="s">
        <v>1845</v>
      </c>
      <c r="D289" s="91">
        <v>41463</v>
      </c>
      <c r="E289" s="91">
        <v>41470</v>
      </c>
      <c r="G289" s="23" t="s">
        <v>15105</v>
      </c>
      <c r="I289" s="23" t="s">
        <v>1490</v>
      </c>
      <c r="J289" s="23"/>
      <c r="K289" s="23"/>
      <c r="L289" s="23" t="s">
        <v>5119</v>
      </c>
      <c r="M289" s="23"/>
      <c r="N289" s="23"/>
      <c r="O289" s="23"/>
      <c r="P289" s="23"/>
      <c r="Q289" s="23"/>
      <c r="R289" s="23"/>
      <c r="S289" s="23" t="s">
        <v>1586</v>
      </c>
    </row>
    <row r="290" spans="1:26" ht="13" x14ac:dyDescent="0.15">
      <c r="A290" s="23" t="s">
        <v>9881</v>
      </c>
      <c r="B290" s="25" t="s">
        <v>9882</v>
      </c>
      <c r="C290" s="23" t="s">
        <v>8692</v>
      </c>
      <c r="D290" s="91">
        <v>41463</v>
      </c>
      <c r="E290" s="91">
        <v>41470</v>
      </c>
      <c r="G290" s="23" t="s">
        <v>15105</v>
      </c>
      <c r="I290" s="23" t="s">
        <v>8693</v>
      </c>
      <c r="J290" s="23" t="s">
        <v>5112</v>
      </c>
      <c r="K290" s="23"/>
      <c r="L290" s="23"/>
      <c r="M290" s="23"/>
      <c r="N290" s="23"/>
      <c r="O290" s="23"/>
      <c r="P290" s="23"/>
      <c r="Q290" s="23"/>
      <c r="R290" s="23"/>
      <c r="S290" s="23"/>
      <c r="T290" s="23"/>
      <c r="U290" s="23"/>
      <c r="V290" s="23"/>
      <c r="W290" s="23" t="s">
        <v>1827</v>
      </c>
      <c r="X290" s="23"/>
      <c r="Y290" s="23"/>
      <c r="Z290" s="23" t="s">
        <v>5113</v>
      </c>
    </row>
    <row r="291" spans="1:26" ht="13" x14ac:dyDescent="0.15">
      <c r="A291" s="23" t="s">
        <v>9906</v>
      </c>
      <c r="B291" s="25" t="s">
        <v>9907</v>
      </c>
      <c r="C291" s="23" t="s">
        <v>9914</v>
      </c>
      <c r="D291" s="91">
        <v>41463</v>
      </c>
      <c r="E291" s="91">
        <v>41470</v>
      </c>
      <c r="G291" s="23" t="s">
        <v>15105</v>
      </c>
      <c r="I291" s="22" t="s">
        <v>1823</v>
      </c>
      <c r="J291" s="22" t="s">
        <v>5576</v>
      </c>
      <c r="R291" s="22" t="s">
        <v>1873</v>
      </c>
      <c r="Z291" s="23" t="s">
        <v>6458</v>
      </c>
    </row>
    <row r="292" spans="1:26" ht="26" x14ac:dyDescent="0.15">
      <c r="A292" s="23" t="s">
        <v>9965</v>
      </c>
      <c r="B292" s="25" t="s">
        <v>9967</v>
      </c>
      <c r="C292" s="23" t="s">
        <v>7122</v>
      </c>
      <c r="D292" s="91">
        <v>41480</v>
      </c>
      <c r="E292" s="91">
        <v>41480</v>
      </c>
      <c r="G292" s="23" t="s">
        <v>15105</v>
      </c>
      <c r="H292" s="26" t="s">
        <v>1865</v>
      </c>
      <c r="I292" s="22" t="s">
        <v>7123</v>
      </c>
      <c r="O292" s="22" t="s">
        <v>1867</v>
      </c>
      <c r="Z292" s="22" t="s">
        <v>1868</v>
      </c>
    </row>
    <row r="293" spans="1:26" ht="26" x14ac:dyDescent="0.15">
      <c r="A293" s="23" t="s">
        <v>9966</v>
      </c>
      <c r="B293" s="25" t="s">
        <v>9968</v>
      </c>
      <c r="C293" s="23" t="s">
        <v>10033</v>
      </c>
      <c r="D293" s="91">
        <v>41480</v>
      </c>
      <c r="E293" s="91">
        <v>41480</v>
      </c>
      <c r="G293" s="23" t="s">
        <v>15105</v>
      </c>
      <c r="H293" s="26" t="s">
        <v>1865</v>
      </c>
      <c r="I293" s="22" t="s">
        <v>7161</v>
      </c>
      <c r="O293" s="22" t="s">
        <v>1867</v>
      </c>
      <c r="Z293" s="22" t="s">
        <v>1868</v>
      </c>
    </row>
    <row r="294" spans="1:26" ht="13" x14ac:dyDescent="0.15">
      <c r="A294" s="23" t="s">
        <v>9991</v>
      </c>
      <c r="B294" s="25" t="s">
        <v>9440</v>
      </c>
      <c r="C294" s="23" t="s">
        <v>1723</v>
      </c>
      <c r="D294" s="91">
        <v>41480</v>
      </c>
      <c r="E294" s="91">
        <v>43116</v>
      </c>
      <c r="G294" s="23" t="s">
        <v>15105</v>
      </c>
      <c r="I294" s="23" t="s">
        <v>1724</v>
      </c>
      <c r="J294" s="23" t="s">
        <v>18188</v>
      </c>
      <c r="K294" s="23"/>
      <c r="L294" s="23"/>
      <c r="M294" s="23"/>
      <c r="N294" s="23"/>
      <c r="O294" s="23"/>
      <c r="P294" s="23"/>
      <c r="Q294" s="23"/>
      <c r="R294" s="23"/>
      <c r="S294" s="23"/>
      <c r="T294" s="23"/>
      <c r="U294" s="23" t="s">
        <v>1726</v>
      </c>
    </row>
    <row r="295" spans="1:26" ht="13" x14ac:dyDescent="0.15">
      <c r="A295" s="22" t="s">
        <v>9994</v>
      </c>
      <c r="B295" s="26" t="s">
        <v>9995</v>
      </c>
      <c r="C295" s="23" t="s">
        <v>9996</v>
      </c>
      <c r="D295" s="91">
        <v>41474</v>
      </c>
      <c r="E295" s="91">
        <v>41474</v>
      </c>
      <c r="G295" s="23" t="s">
        <v>15105</v>
      </c>
      <c r="I295" s="22" t="s">
        <v>9997</v>
      </c>
      <c r="J295" s="22" t="s">
        <v>1756</v>
      </c>
      <c r="S295" s="22" t="s">
        <v>1757</v>
      </c>
      <c r="Z295" s="22" t="s">
        <v>1758</v>
      </c>
    </row>
    <row r="296" spans="1:26" ht="26" x14ac:dyDescent="0.15">
      <c r="A296" s="23" t="s">
        <v>10006</v>
      </c>
      <c r="B296" s="25" t="s">
        <v>10007</v>
      </c>
      <c r="C296" s="23" t="s">
        <v>10010</v>
      </c>
      <c r="D296" s="91">
        <v>41480</v>
      </c>
      <c r="E296" s="91">
        <v>41480</v>
      </c>
      <c r="G296" s="23" t="s">
        <v>15105</v>
      </c>
      <c r="I296" s="22" t="s">
        <v>7123</v>
      </c>
      <c r="J296" s="22" t="s">
        <v>10011</v>
      </c>
      <c r="R296" s="22" t="s">
        <v>1873</v>
      </c>
      <c r="Z296" s="23" t="s">
        <v>10012</v>
      </c>
    </row>
    <row r="297" spans="1:26" ht="26" x14ac:dyDescent="0.15">
      <c r="A297" s="372" t="s">
        <v>10019</v>
      </c>
      <c r="B297" s="25" t="s">
        <v>10041</v>
      </c>
      <c r="C297" s="372" t="s">
        <v>10055</v>
      </c>
      <c r="D297" s="373">
        <v>41480</v>
      </c>
      <c r="E297" s="373">
        <v>41481</v>
      </c>
      <c r="F297" s="371"/>
      <c r="G297" s="23" t="s">
        <v>15105</v>
      </c>
      <c r="H297" s="63"/>
      <c r="I297" s="371" t="s">
        <v>7123</v>
      </c>
      <c r="J297" s="371" t="s">
        <v>10011</v>
      </c>
      <c r="R297" s="371" t="s">
        <v>1873</v>
      </c>
      <c r="Z297" s="391" t="s">
        <v>10405</v>
      </c>
    </row>
    <row r="298" spans="1:26" ht="13" x14ac:dyDescent="0.15">
      <c r="A298" s="23" t="s">
        <v>10098</v>
      </c>
      <c r="B298" s="25" t="s">
        <v>10100</v>
      </c>
      <c r="C298" s="23" t="s">
        <v>10106</v>
      </c>
      <c r="D298" s="91">
        <v>41491</v>
      </c>
      <c r="E298" s="91">
        <v>41491</v>
      </c>
      <c r="G298" s="23" t="s">
        <v>15105</v>
      </c>
      <c r="I298" s="22" t="s">
        <v>5575</v>
      </c>
      <c r="J298" s="22" t="s">
        <v>6833</v>
      </c>
      <c r="R298" s="23" t="s">
        <v>1873</v>
      </c>
      <c r="Z298" s="23"/>
    </row>
    <row r="299" spans="1:26" ht="13" x14ac:dyDescent="0.15">
      <c r="A299" s="23" t="s">
        <v>10099</v>
      </c>
      <c r="B299" s="25" t="s">
        <v>10101</v>
      </c>
      <c r="C299" s="23" t="s">
        <v>9914</v>
      </c>
      <c r="D299" s="91">
        <v>41491</v>
      </c>
      <c r="E299" s="91">
        <v>41491</v>
      </c>
      <c r="G299" s="23" t="s">
        <v>15105</v>
      </c>
      <c r="I299" s="22" t="s">
        <v>1823</v>
      </c>
      <c r="J299" s="22" t="s">
        <v>5576</v>
      </c>
      <c r="R299" s="22" t="s">
        <v>1873</v>
      </c>
      <c r="Z299" s="23" t="s">
        <v>6458</v>
      </c>
    </row>
    <row r="300" spans="1:26" ht="13" x14ac:dyDescent="0.15">
      <c r="A300" s="23" t="s">
        <v>10112</v>
      </c>
      <c r="B300" s="25" t="s">
        <v>10113</v>
      </c>
      <c r="C300" s="23" t="s">
        <v>1764</v>
      </c>
      <c r="D300" s="91">
        <v>41507</v>
      </c>
      <c r="E300" s="91">
        <v>41507</v>
      </c>
      <c r="G300" s="23" t="s">
        <v>15105</v>
      </c>
      <c r="I300" s="23" t="s">
        <v>1732</v>
      </c>
      <c r="J300" s="23"/>
      <c r="K300" s="23" t="s">
        <v>5109</v>
      </c>
      <c r="L300" s="23"/>
      <c r="M300" s="23"/>
      <c r="N300" s="23"/>
      <c r="O300" s="23"/>
      <c r="P300" s="23"/>
      <c r="Q300" s="23"/>
      <c r="R300" s="23"/>
      <c r="S300" s="23"/>
      <c r="T300" s="23" t="s">
        <v>1586</v>
      </c>
    </row>
    <row r="301" spans="1:26" ht="13" x14ac:dyDescent="0.15">
      <c r="A301" s="22" t="s">
        <v>10140</v>
      </c>
      <c r="B301" s="26" t="s">
        <v>10153</v>
      </c>
      <c r="C301" s="23" t="s">
        <v>6864</v>
      </c>
      <c r="D301" s="91">
        <v>41509</v>
      </c>
      <c r="E301" s="91">
        <v>41509</v>
      </c>
      <c r="F301" s="22" t="s">
        <v>10154</v>
      </c>
      <c r="G301" s="23" t="s">
        <v>15105</v>
      </c>
      <c r="I301" s="22" t="s">
        <v>6865</v>
      </c>
      <c r="J301" s="23" t="s">
        <v>5112</v>
      </c>
      <c r="K301" s="23" t="s">
        <v>10225</v>
      </c>
      <c r="L301" s="23"/>
      <c r="M301" s="23"/>
      <c r="N301" s="23"/>
      <c r="O301" s="23"/>
      <c r="P301" s="23"/>
      <c r="Q301" s="23"/>
      <c r="R301" s="23"/>
      <c r="S301" s="23"/>
      <c r="T301" s="23"/>
      <c r="U301" s="23"/>
      <c r="V301" s="23"/>
      <c r="W301" s="23" t="s">
        <v>1827</v>
      </c>
      <c r="X301" s="23"/>
      <c r="Y301" s="23"/>
      <c r="Z301" s="23" t="s">
        <v>5113</v>
      </c>
    </row>
    <row r="302" spans="1:26" x14ac:dyDescent="0.15">
      <c r="A302" s="23" t="s">
        <v>10302</v>
      </c>
      <c r="B302" s="31" t="s">
        <v>10303</v>
      </c>
      <c r="C302" s="23" t="s">
        <v>10304</v>
      </c>
      <c r="D302" s="91">
        <v>41548</v>
      </c>
      <c r="E302" s="91">
        <v>41548</v>
      </c>
      <c r="G302" s="23" t="s">
        <v>15105</v>
      </c>
      <c r="I302" s="22" t="s">
        <v>1823</v>
      </c>
      <c r="J302" s="23" t="s">
        <v>10305</v>
      </c>
      <c r="K302" s="23"/>
      <c r="S302" s="23" t="s">
        <v>1827</v>
      </c>
    </row>
    <row r="303" spans="1:26" ht="13" x14ac:dyDescent="0.15">
      <c r="A303" s="23" t="s">
        <v>10169</v>
      </c>
      <c r="B303" s="25" t="s">
        <v>10170</v>
      </c>
      <c r="C303" s="23" t="s">
        <v>1764</v>
      </c>
      <c r="D303" s="91">
        <v>41543</v>
      </c>
      <c r="E303" s="91">
        <v>41544</v>
      </c>
      <c r="F303" s="22" t="s">
        <v>10154</v>
      </c>
      <c r="G303" s="23" t="s">
        <v>15105</v>
      </c>
      <c r="I303" s="23" t="s">
        <v>1732</v>
      </c>
      <c r="J303" s="23"/>
      <c r="K303" s="23" t="s">
        <v>5109</v>
      </c>
      <c r="T303" s="23" t="s">
        <v>1586</v>
      </c>
    </row>
    <row r="304" spans="1:26" x14ac:dyDescent="0.15">
      <c r="A304" s="23" t="s">
        <v>10171</v>
      </c>
      <c r="B304" s="86" t="s">
        <v>10172</v>
      </c>
      <c r="C304" s="23" t="s">
        <v>10306</v>
      </c>
      <c r="D304" s="91">
        <v>41548</v>
      </c>
      <c r="E304" s="91">
        <v>41548</v>
      </c>
      <c r="F304" s="22" t="s">
        <v>10154</v>
      </c>
      <c r="G304" s="23" t="s">
        <v>15105</v>
      </c>
      <c r="I304" s="22" t="s">
        <v>10230</v>
      </c>
      <c r="J304" s="23" t="s">
        <v>10307</v>
      </c>
      <c r="K304" s="23"/>
      <c r="U304" s="22" t="s">
        <v>1708</v>
      </c>
      <c r="Z304" s="22" t="s">
        <v>10228</v>
      </c>
    </row>
    <row r="305" spans="1:26" ht="13" x14ac:dyDescent="0.15">
      <c r="A305" s="23" t="s">
        <v>10179</v>
      </c>
      <c r="B305" s="25" t="s">
        <v>10180</v>
      </c>
      <c r="C305" s="23" t="s">
        <v>10229</v>
      </c>
      <c r="D305" s="91">
        <v>41521</v>
      </c>
      <c r="E305" s="91">
        <v>41527</v>
      </c>
      <c r="G305" s="23" t="s">
        <v>15105</v>
      </c>
      <c r="I305" s="22" t="s">
        <v>10230</v>
      </c>
      <c r="J305" s="23" t="s">
        <v>10227</v>
      </c>
      <c r="K305" s="23"/>
      <c r="U305" s="22" t="s">
        <v>1708</v>
      </c>
      <c r="Z305" s="22" t="s">
        <v>10228</v>
      </c>
    </row>
    <row r="306" spans="1:26" ht="13" x14ac:dyDescent="0.15">
      <c r="A306" s="23" t="s">
        <v>10210</v>
      </c>
      <c r="B306" s="25" t="s">
        <v>10220</v>
      </c>
      <c r="C306" s="23" t="s">
        <v>1719</v>
      </c>
      <c r="D306" s="91">
        <v>41521</v>
      </c>
      <c r="E306" s="91">
        <v>41527</v>
      </c>
      <c r="G306" s="23" t="s">
        <v>15105</v>
      </c>
      <c r="I306" s="22" t="s">
        <v>10226</v>
      </c>
      <c r="J306" s="23" t="s">
        <v>10227</v>
      </c>
      <c r="K306" s="23"/>
      <c r="U306" s="22" t="s">
        <v>1708</v>
      </c>
      <c r="Z306" s="22" t="s">
        <v>10228</v>
      </c>
    </row>
    <row r="307" spans="1:26" ht="13" x14ac:dyDescent="0.15">
      <c r="A307" s="23" t="s">
        <v>10218</v>
      </c>
      <c r="B307" s="25" t="s">
        <v>10219</v>
      </c>
      <c r="C307" s="23" t="s">
        <v>1723</v>
      </c>
      <c r="D307" s="91">
        <v>41521</v>
      </c>
      <c r="E307" s="91">
        <v>43116</v>
      </c>
      <c r="G307" s="23" t="s">
        <v>15105</v>
      </c>
      <c r="I307" s="23" t="s">
        <v>1724</v>
      </c>
      <c r="J307" s="23" t="s">
        <v>18188</v>
      </c>
      <c r="U307" s="23" t="s">
        <v>1726</v>
      </c>
    </row>
    <row r="308" spans="1:26" ht="13" x14ac:dyDescent="0.15">
      <c r="A308" s="23" t="s">
        <v>10234</v>
      </c>
      <c r="B308" s="25" t="s">
        <v>10235</v>
      </c>
      <c r="C308" s="23" t="s">
        <v>10237</v>
      </c>
      <c r="D308" s="91">
        <v>41526</v>
      </c>
      <c r="E308" s="91">
        <v>41527</v>
      </c>
      <c r="G308" s="23" t="s">
        <v>15105</v>
      </c>
      <c r="I308" s="22" t="s">
        <v>10238</v>
      </c>
      <c r="J308" s="23" t="s">
        <v>5117</v>
      </c>
      <c r="R308" s="372" t="s">
        <v>1873</v>
      </c>
      <c r="Z308" s="22" t="s">
        <v>1874</v>
      </c>
    </row>
    <row r="309" spans="1:26" x14ac:dyDescent="0.15">
      <c r="A309" s="23" t="s">
        <v>10245</v>
      </c>
      <c r="B309" s="86" t="s">
        <v>10248</v>
      </c>
      <c r="C309" s="23" t="s">
        <v>9996</v>
      </c>
      <c r="D309" s="91">
        <v>41529</v>
      </c>
      <c r="E309" s="91">
        <v>41529</v>
      </c>
      <c r="G309" s="23" t="s">
        <v>15105</v>
      </c>
      <c r="I309" s="22" t="s">
        <v>9997</v>
      </c>
      <c r="J309" s="22" t="s">
        <v>1756</v>
      </c>
      <c r="S309" s="22" t="s">
        <v>1757</v>
      </c>
      <c r="Z309" s="22" t="s">
        <v>1758</v>
      </c>
    </row>
    <row r="310" spans="1:26" x14ac:dyDescent="0.15">
      <c r="A310" s="23" t="s">
        <v>10259</v>
      </c>
      <c r="B310" s="86" t="s">
        <v>8156</v>
      </c>
      <c r="C310" s="23" t="s">
        <v>10310</v>
      </c>
      <c r="D310" s="91">
        <v>41548</v>
      </c>
      <c r="E310" s="91">
        <v>41548</v>
      </c>
      <c r="F310" s="22" t="s">
        <v>10154</v>
      </c>
      <c r="G310" s="23" t="s">
        <v>15105</v>
      </c>
      <c r="I310" s="22" t="s">
        <v>10308</v>
      </c>
      <c r="J310" s="22" t="s">
        <v>10309</v>
      </c>
      <c r="V310" s="22" t="s">
        <v>4155</v>
      </c>
    </row>
    <row r="311" spans="1:26" x14ac:dyDescent="0.15">
      <c r="A311" s="23" t="s">
        <v>10313</v>
      </c>
      <c r="B311" s="86" t="s">
        <v>10279</v>
      </c>
      <c r="C311" s="23" t="s">
        <v>1749</v>
      </c>
      <c r="D311" s="91">
        <v>41590</v>
      </c>
      <c r="E311" s="91">
        <v>41590</v>
      </c>
      <c r="F311" s="91"/>
      <c r="G311" s="23" t="s">
        <v>15105</v>
      </c>
      <c r="I311" s="23" t="s">
        <v>1490</v>
      </c>
      <c r="J311" s="23"/>
      <c r="K311" s="23"/>
      <c r="L311" s="23"/>
      <c r="M311" s="23"/>
      <c r="N311" s="23" t="s">
        <v>7896</v>
      </c>
      <c r="O311" s="23"/>
      <c r="P311" s="23" t="s">
        <v>1750</v>
      </c>
      <c r="Q311" s="23"/>
      <c r="R311" s="23"/>
      <c r="S311" s="23"/>
      <c r="T311" s="23"/>
      <c r="U311" s="23"/>
      <c r="V311" s="23"/>
      <c r="W311" s="23"/>
      <c r="X311" s="23"/>
      <c r="Y311" s="23"/>
      <c r="Z311" s="23" t="s">
        <v>7897</v>
      </c>
    </row>
    <row r="312" spans="1:26" x14ac:dyDescent="0.15">
      <c r="A312" s="23" t="s">
        <v>10315</v>
      </c>
      <c r="B312" s="86" t="s">
        <v>5256</v>
      </c>
      <c r="C312" s="22" t="s">
        <v>1793</v>
      </c>
      <c r="D312" s="91">
        <v>41590</v>
      </c>
      <c r="E312" s="91">
        <v>41590</v>
      </c>
      <c r="G312" s="23" t="s">
        <v>15105</v>
      </c>
      <c r="I312" s="22" t="s">
        <v>1702</v>
      </c>
      <c r="J312" s="23"/>
      <c r="K312" s="23" t="s">
        <v>5109</v>
      </c>
      <c r="L312" s="23"/>
      <c r="M312" s="23"/>
      <c r="N312" s="23"/>
      <c r="O312" s="23"/>
      <c r="P312" s="23"/>
      <c r="Q312" s="23"/>
      <c r="R312" s="23"/>
      <c r="S312" s="23"/>
      <c r="T312" s="23" t="s">
        <v>1586</v>
      </c>
    </row>
    <row r="313" spans="1:26" x14ac:dyDescent="0.15">
      <c r="A313" s="23" t="s">
        <v>10317</v>
      </c>
      <c r="B313" s="86" t="s">
        <v>10101</v>
      </c>
      <c r="C313" s="23" t="s">
        <v>10403</v>
      </c>
      <c r="D313" s="91">
        <v>41583</v>
      </c>
      <c r="E313" s="388">
        <v>41583</v>
      </c>
      <c r="G313" s="23" t="s">
        <v>15105</v>
      </c>
      <c r="I313" s="22" t="s">
        <v>10404</v>
      </c>
      <c r="J313" s="22" t="s">
        <v>5576</v>
      </c>
      <c r="R313" s="22" t="s">
        <v>1873</v>
      </c>
      <c r="Z313" s="23" t="s">
        <v>6458</v>
      </c>
    </row>
    <row r="314" spans="1:26" x14ac:dyDescent="0.15">
      <c r="A314" s="23" t="s">
        <v>10318</v>
      </c>
      <c r="B314" s="86" t="s">
        <v>9907</v>
      </c>
      <c r="C314" s="23" t="s">
        <v>10403</v>
      </c>
      <c r="D314" s="91">
        <v>41569</v>
      </c>
      <c r="E314" s="373">
        <v>41569</v>
      </c>
      <c r="G314" s="23" t="s">
        <v>15105</v>
      </c>
      <c r="I314" s="22" t="s">
        <v>10404</v>
      </c>
      <c r="J314" s="22" t="s">
        <v>5576</v>
      </c>
      <c r="R314" s="22" t="s">
        <v>1873</v>
      </c>
      <c r="Z314" s="23" t="s">
        <v>6458</v>
      </c>
    </row>
    <row r="315" spans="1:26" s="371" customFormat="1" ht="13" x14ac:dyDescent="0.15">
      <c r="A315" s="372" t="s">
        <v>10344</v>
      </c>
      <c r="B315" s="350" t="s">
        <v>10345</v>
      </c>
      <c r="C315" s="372" t="s">
        <v>10455</v>
      </c>
      <c r="D315" s="373">
        <v>41578</v>
      </c>
      <c r="E315" s="373">
        <v>41578</v>
      </c>
      <c r="G315" s="23" t="s">
        <v>15105</v>
      </c>
      <c r="H315" s="63"/>
      <c r="I315" s="371" t="s">
        <v>10456</v>
      </c>
      <c r="J315" s="371" t="s">
        <v>5576</v>
      </c>
      <c r="R315" s="371" t="s">
        <v>1873</v>
      </c>
      <c r="Z315" s="372" t="s">
        <v>6458</v>
      </c>
    </row>
    <row r="316" spans="1:26" x14ac:dyDescent="0.15">
      <c r="A316" s="23" t="s">
        <v>10350</v>
      </c>
      <c r="B316" s="86" t="s">
        <v>10351</v>
      </c>
      <c r="C316" s="23" t="s">
        <v>1764</v>
      </c>
      <c r="D316" s="91">
        <v>41590</v>
      </c>
      <c r="E316" s="91">
        <v>41590</v>
      </c>
      <c r="G316" s="23" t="s">
        <v>15105</v>
      </c>
      <c r="I316" s="23" t="s">
        <v>1732</v>
      </c>
      <c r="J316" s="23"/>
      <c r="K316" s="23" t="s">
        <v>5109</v>
      </c>
      <c r="L316" s="23"/>
      <c r="M316" s="23"/>
      <c r="N316" s="23"/>
      <c r="O316" s="23"/>
      <c r="P316" s="23"/>
      <c r="Q316" s="23"/>
      <c r="R316" s="23"/>
      <c r="S316" s="23"/>
      <c r="T316" s="23" t="s">
        <v>1586</v>
      </c>
    </row>
    <row r="317" spans="1:26" x14ac:dyDescent="0.15">
      <c r="A317" s="23" t="s">
        <v>10357</v>
      </c>
      <c r="B317" s="86" t="s">
        <v>10358</v>
      </c>
      <c r="C317" s="22" t="s">
        <v>1793</v>
      </c>
      <c r="D317" s="91">
        <v>41590</v>
      </c>
      <c r="E317" s="91">
        <v>41590</v>
      </c>
      <c r="G317" s="23" t="s">
        <v>15105</v>
      </c>
      <c r="I317" s="22" t="s">
        <v>1702</v>
      </c>
      <c r="J317" s="23"/>
      <c r="K317" s="23" t="s">
        <v>5109</v>
      </c>
      <c r="L317" s="23"/>
      <c r="M317" s="23"/>
      <c r="N317" s="23"/>
      <c r="O317" s="23"/>
      <c r="P317" s="23"/>
      <c r="Q317" s="23"/>
      <c r="R317" s="23"/>
      <c r="S317" s="23"/>
      <c r="T317" s="23" t="s">
        <v>1586</v>
      </c>
    </row>
    <row r="318" spans="1:26" x14ac:dyDescent="0.15">
      <c r="A318" s="23" t="s">
        <v>10359</v>
      </c>
      <c r="B318" s="86" t="s">
        <v>10360</v>
      </c>
      <c r="C318" s="23" t="s">
        <v>1764</v>
      </c>
      <c r="D318" s="91">
        <v>41590</v>
      </c>
      <c r="E318" s="91">
        <v>41590</v>
      </c>
      <c r="G318" s="23" t="s">
        <v>15105</v>
      </c>
      <c r="I318" s="23" t="s">
        <v>1732</v>
      </c>
      <c r="J318" s="23"/>
      <c r="K318" s="23" t="s">
        <v>5109</v>
      </c>
      <c r="L318" s="23"/>
      <c r="M318" s="23"/>
      <c r="N318" s="23"/>
      <c r="O318" s="23"/>
      <c r="P318" s="23"/>
      <c r="Q318" s="23"/>
      <c r="R318" s="23"/>
      <c r="S318" s="23"/>
      <c r="T318" s="23" t="s">
        <v>1586</v>
      </c>
    </row>
    <row r="319" spans="1:26" ht="13" x14ac:dyDescent="0.15">
      <c r="A319" s="372" t="s">
        <v>10374</v>
      </c>
      <c r="B319" s="350" t="s">
        <v>10375</v>
      </c>
      <c r="C319" s="372" t="s">
        <v>10010</v>
      </c>
      <c r="D319" s="373">
        <v>41564</v>
      </c>
      <c r="E319" s="373">
        <v>41564</v>
      </c>
      <c r="G319" s="23" t="s">
        <v>15105</v>
      </c>
      <c r="I319" s="371" t="s">
        <v>7123</v>
      </c>
      <c r="J319" s="371" t="s">
        <v>10011</v>
      </c>
      <c r="R319" s="371" t="s">
        <v>1873</v>
      </c>
      <c r="Z319" s="22" t="s">
        <v>10405</v>
      </c>
    </row>
    <row r="320" spans="1:26" ht="13" x14ac:dyDescent="0.15">
      <c r="A320" s="23" t="s">
        <v>10376</v>
      </c>
      <c r="B320" s="25" t="s">
        <v>10377</v>
      </c>
      <c r="C320" s="22" t="s">
        <v>5574</v>
      </c>
      <c r="D320" s="373">
        <v>41564</v>
      </c>
      <c r="E320" s="373">
        <v>41564</v>
      </c>
      <c r="G320" s="23" t="s">
        <v>15105</v>
      </c>
      <c r="I320" s="22" t="s">
        <v>5575</v>
      </c>
      <c r="J320" s="22" t="s">
        <v>5576</v>
      </c>
      <c r="R320" s="372" t="s">
        <v>1873</v>
      </c>
      <c r="Z320" s="23" t="s">
        <v>6458</v>
      </c>
    </row>
    <row r="321" spans="1:16384" x14ac:dyDescent="0.15">
      <c r="A321" s="23" t="s">
        <v>10382</v>
      </c>
      <c r="B321" s="86" t="s">
        <v>7696</v>
      </c>
      <c r="C321" s="22" t="s">
        <v>5574</v>
      </c>
      <c r="D321" s="373">
        <v>41590</v>
      </c>
      <c r="E321" s="373">
        <v>41591</v>
      </c>
      <c r="G321" s="23" t="s">
        <v>15105</v>
      </c>
      <c r="I321" s="22" t="s">
        <v>5575</v>
      </c>
      <c r="J321" s="22" t="s">
        <v>5576</v>
      </c>
      <c r="R321" s="372" t="s">
        <v>1873</v>
      </c>
      <c r="Z321" s="23" t="s">
        <v>6458</v>
      </c>
    </row>
    <row r="322" spans="1:16384" ht="26" x14ac:dyDescent="0.15">
      <c r="A322" s="372" t="s">
        <v>10388</v>
      </c>
      <c r="B322" s="392" t="s">
        <v>10041</v>
      </c>
      <c r="C322" s="372" t="s">
        <v>10055</v>
      </c>
      <c r="D322" s="373">
        <v>41590</v>
      </c>
      <c r="E322" s="373">
        <v>41591</v>
      </c>
      <c r="F322" s="371"/>
      <c r="G322" s="23" t="s">
        <v>15105</v>
      </c>
      <c r="H322" s="63"/>
      <c r="I322" s="371" t="s">
        <v>7123</v>
      </c>
      <c r="J322" s="371" t="s">
        <v>10011</v>
      </c>
      <c r="R322" s="371" t="s">
        <v>1873</v>
      </c>
      <c r="Z322" s="391" t="s">
        <v>10405</v>
      </c>
    </row>
    <row r="323" spans="1:16384" x14ac:dyDescent="0.15">
      <c r="A323" s="389" t="s">
        <v>10491</v>
      </c>
      <c r="B323" s="86" t="s">
        <v>10492</v>
      </c>
      <c r="C323" s="23" t="s">
        <v>1735</v>
      </c>
      <c r="D323" s="91">
        <v>41590</v>
      </c>
      <c r="E323" s="373">
        <v>43116</v>
      </c>
      <c r="G323" s="23" t="s">
        <v>15105</v>
      </c>
      <c r="I323" s="23" t="s">
        <v>1490</v>
      </c>
      <c r="J323" s="23" t="s">
        <v>18188</v>
      </c>
      <c r="K323" s="23"/>
      <c r="L323" s="23"/>
      <c r="M323" s="23"/>
      <c r="N323" s="23"/>
      <c r="O323" s="23"/>
      <c r="P323" s="23"/>
      <c r="Q323" s="23"/>
      <c r="R323" s="23"/>
      <c r="S323" s="23"/>
      <c r="T323" s="23"/>
      <c r="U323" s="23" t="s">
        <v>1726</v>
      </c>
    </row>
    <row r="324" spans="1:16384" ht="26" x14ac:dyDescent="0.15">
      <c r="A324" s="372" t="s">
        <v>10389</v>
      </c>
      <c r="B324" s="387" t="s">
        <v>10390</v>
      </c>
      <c r="C324" s="386" t="s">
        <v>10010</v>
      </c>
      <c r="D324" s="373">
        <v>41569</v>
      </c>
      <c r="E324" s="373">
        <v>41569</v>
      </c>
      <c r="G324" s="23" t="s">
        <v>15105</v>
      </c>
      <c r="I324" s="371" t="s">
        <v>7123</v>
      </c>
      <c r="J324" s="371" t="s">
        <v>10011</v>
      </c>
      <c r="R324" s="371" t="s">
        <v>1873</v>
      </c>
      <c r="Z324" s="22" t="s">
        <v>10405</v>
      </c>
    </row>
    <row r="325" spans="1:16384" x14ac:dyDescent="0.15">
      <c r="A325" s="23" t="s">
        <v>10437</v>
      </c>
      <c r="B325" s="23" t="s">
        <v>10438</v>
      </c>
      <c r="C325" s="23" t="s">
        <v>1764</v>
      </c>
      <c r="D325" s="91">
        <v>41590</v>
      </c>
      <c r="E325" s="373">
        <v>41591</v>
      </c>
      <c r="G325" s="23" t="s">
        <v>15105</v>
      </c>
      <c r="I325" s="23" t="s">
        <v>1732</v>
      </c>
      <c r="J325" s="23"/>
      <c r="K325" s="23" t="s">
        <v>5109</v>
      </c>
      <c r="L325" s="23"/>
      <c r="M325" s="23"/>
      <c r="N325" s="23"/>
      <c r="O325" s="23"/>
      <c r="P325" s="23"/>
      <c r="Q325" s="23"/>
      <c r="R325" s="23"/>
      <c r="S325" s="23"/>
      <c r="T325" s="23" t="s">
        <v>1586</v>
      </c>
    </row>
    <row r="326" spans="1:16384" x14ac:dyDescent="0.15">
      <c r="A326" s="23" t="s">
        <v>10439</v>
      </c>
      <c r="B326" s="23" t="s">
        <v>10440</v>
      </c>
      <c r="C326" s="23" t="s">
        <v>1826</v>
      </c>
      <c r="D326" s="24">
        <v>41590</v>
      </c>
      <c r="E326" s="373">
        <v>41591</v>
      </c>
      <c r="F326" s="24"/>
      <c r="G326" s="23" t="s">
        <v>15105</v>
      </c>
      <c r="H326" s="25"/>
      <c r="I326" s="23" t="s">
        <v>1724</v>
      </c>
      <c r="J326" s="23" t="s">
        <v>5111</v>
      </c>
      <c r="K326" s="23"/>
      <c r="L326" s="23"/>
      <c r="M326" s="23"/>
      <c r="N326" s="23"/>
      <c r="O326" s="23"/>
      <c r="P326" s="23"/>
      <c r="Q326" s="23"/>
      <c r="R326" s="23"/>
      <c r="S326" s="23" t="s">
        <v>1827</v>
      </c>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c r="ED326" s="23"/>
      <c r="EE326" s="23"/>
      <c r="EF326" s="23"/>
      <c r="EG326" s="23"/>
      <c r="EH326" s="23"/>
      <c r="EI326" s="23"/>
      <c r="EJ326" s="23"/>
      <c r="EK326" s="23"/>
      <c r="EL326" s="23"/>
      <c r="EM326" s="23"/>
      <c r="EN326" s="23"/>
      <c r="EO326" s="23"/>
      <c r="EP326" s="23"/>
      <c r="EQ326" s="23"/>
      <c r="ER326" s="23"/>
      <c r="ES326" s="23"/>
      <c r="ET326" s="23"/>
      <c r="EU326" s="23"/>
      <c r="EV326" s="23"/>
      <c r="EW326" s="23"/>
      <c r="EX326" s="23"/>
      <c r="EY326" s="23"/>
      <c r="EZ326" s="23"/>
      <c r="FA326" s="23"/>
      <c r="FB326" s="23"/>
      <c r="FC326" s="23"/>
      <c r="FD326" s="23"/>
      <c r="FE326" s="23"/>
      <c r="FF326" s="23"/>
      <c r="FG326" s="23"/>
      <c r="FH326" s="23"/>
      <c r="FI326" s="23"/>
      <c r="FJ326" s="23"/>
      <c r="FK326" s="23"/>
      <c r="FL326" s="23"/>
      <c r="FM326" s="23"/>
      <c r="FN326" s="23"/>
      <c r="FO326" s="23"/>
      <c r="FP326" s="23"/>
      <c r="FQ326" s="23"/>
      <c r="FR326" s="23"/>
      <c r="FS326" s="23"/>
      <c r="FT326" s="23"/>
      <c r="FU326" s="23"/>
      <c r="FV326" s="23"/>
      <c r="FW326" s="23"/>
      <c r="FX326" s="23"/>
      <c r="FY326" s="23"/>
      <c r="FZ326" s="23"/>
      <c r="GA326" s="23"/>
      <c r="GB326" s="23"/>
      <c r="GC326" s="23"/>
      <c r="GD326" s="23"/>
      <c r="GE326" s="23"/>
      <c r="GF326" s="23"/>
      <c r="GG326" s="23"/>
      <c r="GH326" s="23"/>
      <c r="GI326" s="23"/>
      <c r="GJ326" s="23"/>
      <c r="GK326" s="23"/>
      <c r="GL326" s="23"/>
      <c r="GM326" s="23"/>
      <c r="GN326" s="23"/>
      <c r="GO326" s="23"/>
      <c r="GP326" s="23"/>
      <c r="GQ326" s="23"/>
      <c r="GR326" s="23"/>
      <c r="GS326" s="23"/>
      <c r="GT326" s="23"/>
      <c r="GU326" s="23"/>
      <c r="GV326" s="23"/>
      <c r="GW326" s="23"/>
      <c r="GX326" s="23"/>
      <c r="GY326" s="23"/>
      <c r="GZ326" s="23"/>
      <c r="HA326" s="23"/>
      <c r="HB326" s="23"/>
      <c r="HC326" s="23"/>
      <c r="HD326" s="23"/>
      <c r="HE326" s="23"/>
      <c r="HF326" s="23"/>
      <c r="HG326" s="23"/>
      <c r="HH326" s="23"/>
      <c r="HI326" s="23"/>
      <c r="HJ326" s="23"/>
      <c r="HK326" s="23"/>
      <c r="HL326" s="23"/>
      <c r="HM326" s="23"/>
      <c r="HN326" s="23"/>
      <c r="HO326" s="23"/>
      <c r="HP326" s="23"/>
      <c r="HQ326" s="23"/>
      <c r="HR326" s="23"/>
      <c r="HS326" s="23"/>
      <c r="HT326" s="23"/>
      <c r="HU326" s="23"/>
      <c r="HV326" s="23"/>
      <c r="HW326" s="23"/>
      <c r="HX326" s="23"/>
      <c r="HY326" s="23"/>
      <c r="HZ326" s="23"/>
      <c r="IA326" s="23"/>
      <c r="IB326" s="23"/>
      <c r="IC326" s="23"/>
      <c r="ID326" s="23"/>
      <c r="IE326" s="23"/>
      <c r="IF326" s="23"/>
      <c r="IG326" s="23"/>
      <c r="IH326" s="23"/>
      <c r="II326" s="23"/>
      <c r="IJ326" s="23"/>
      <c r="IK326" s="23"/>
      <c r="IL326" s="23"/>
      <c r="IM326" s="23"/>
      <c r="IN326" s="23"/>
      <c r="IO326" s="23"/>
      <c r="IP326" s="23"/>
      <c r="IQ326" s="23"/>
      <c r="IR326" s="23"/>
      <c r="IS326" s="23"/>
      <c r="IT326" s="23"/>
      <c r="IU326" s="23"/>
      <c r="IV326" s="23"/>
      <c r="IW326" s="23"/>
      <c r="IX326" s="23"/>
      <c r="IY326" s="23"/>
      <c r="IZ326" s="23"/>
      <c r="JA326" s="23"/>
      <c r="JB326" s="23"/>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3"/>
      <c r="KD326" s="23"/>
      <c r="KE326" s="23"/>
      <c r="KF326" s="23"/>
      <c r="KG326" s="23"/>
      <c r="KH326" s="23"/>
      <c r="KI326" s="23"/>
      <c r="KJ326" s="23"/>
      <c r="KK326" s="23"/>
      <c r="KL326" s="23"/>
      <c r="KM326" s="23"/>
      <c r="KN326" s="23"/>
      <c r="KO326" s="23"/>
      <c r="KP326" s="23"/>
      <c r="KQ326" s="23"/>
      <c r="KR326" s="23"/>
      <c r="KS326" s="23"/>
      <c r="KT326" s="23"/>
      <c r="KU326" s="23"/>
      <c r="KV326" s="23"/>
      <c r="KW326" s="23"/>
      <c r="KX326" s="23"/>
      <c r="KY326" s="23"/>
      <c r="KZ326" s="23"/>
      <c r="LA326" s="23"/>
      <c r="LB326" s="23"/>
      <c r="LC326" s="23"/>
      <c r="LD326" s="23"/>
      <c r="LE326" s="23"/>
      <c r="LF326" s="23"/>
      <c r="LG326" s="23"/>
      <c r="LH326" s="23"/>
      <c r="LI326" s="23"/>
      <c r="LJ326" s="23"/>
      <c r="LK326" s="23"/>
      <c r="LL326" s="23"/>
      <c r="LM326" s="23"/>
      <c r="LN326" s="23"/>
      <c r="LO326" s="23"/>
      <c r="LP326" s="23"/>
      <c r="LQ326" s="23"/>
      <c r="LR326" s="23"/>
      <c r="LS326" s="23"/>
      <c r="LT326" s="23"/>
      <c r="LU326" s="23"/>
      <c r="LV326" s="23"/>
      <c r="LW326" s="23"/>
      <c r="LX326" s="23"/>
      <c r="LY326" s="23"/>
      <c r="LZ326" s="23"/>
      <c r="MA326" s="23"/>
      <c r="MB326" s="23"/>
      <c r="MC326" s="23"/>
      <c r="MD326" s="23"/>
      <c r="ME326" s="23"/>
      <c r="MF326" s="23"/>
      <c r="MG326" s="23"/>
      <c r="MH326" s="23"/>
      <c r="MI326" s="23"/>
      <c r="MJ326" s="23"/>
      <c r="MK326" s="23"/>
      <c r="ML326" s="23"/>
      <c r="MM326" s="23"/>
      <c r="MN326" s="23"/>
      <c r="MO326" s="23"/>
      <c r="MP326" s="23"/>
      <c r="MQ326" s="23"/>
      <c r="MR326" s="23"/>
      <c r="MS326" s="23"/>
      <c r="MT326" s="23"/>
      <c r="MU326" s="23"/>
      <c r="MV326" s="23"/>
      <c r="MW326" s="23"/>
      <c r="MX326" s="23"/>
      <c r="MY326" s="23"/>
      <c r="MZ326" s="23"/>
      <c r="NA326" s="23"/>
      <c r="NB326" s="23"/>
      <c r="NC326" s="23"/>
      <c r="ND326" s="23"/>
      <c r="NE326" s="23"/>
      <c r="NF326" s="23"/>
      <c r="NG326" s="23"/>
      <c r="NH326" s="23"/>
      <c r="NI326" s="23"/>
      <c r="NJ326" s="23"/>
      <c r="NK326" s="23"/>
      <c r="NL326" s="23"/>
      <c r="NM326" s="23"/>
      <c r="NN326" s="23"/>
      <c r="NO326" s="23"/>
      <c r="NP326" s="23"/>
      <c r="NQ326" s="23"/>
      <c r="NR326" s="23"/>
      <c r="NS326" s="23"/>
      <c r="NT326" s="23"/>
      <c r="NU326" s="23"/>
      <c r="NV326" s="23"/>
      <c r="NW326" s="23"/>
      <c r="NX326" s="23"/>
      <c r="NY326" s="23"/>
      <c r="NZ326" s="23"/>
      <c r="OA326" s="23"/>
      <c r="OB326" s="23"/>
      <c r="OC326" s="23"/>
      <c r="OD326" s="23"/>
      <c r="OE326" s="23"/>
      <c r="OF326" s="23"/>
      <c r="OG326" s="23"/>
      <c r="OH326" s="23"/>
      <c r="OI326" s="23"/>
      <c r="OJ326" s="23"/>
      <c r="OK326" s="23"/>
      <c r="OL326" s="23"/>
      <c r="OM326" s="23"/>
      <c r="ON326" s="23"/>
      <c r="OO326" s="23"/>
      <c r="OP326" s="23"/>
      <c r="OQ326" s="23"/>
      <c r="OR326" s="23"/>
      <c r="OS326" s="23"/>
      <c r="OT326" s="23"/>
      <c r="OU326" s="23"/>
      <c r="OV326" s="23"/>
      <c r="OW326" s="23"/>
      <c r="OX326" s="23"/>
      <c r="OY326" s="23"/>
      <c r="OZ326" s="23"/>
      <c r="PA326" s="23"/>
      <c r="PB326" s="23"/>
      <c r="PC326" s="23"/>
      <c r="PD326" s="23"/>
      <c r="PE326" s="23"/>
      <c r="PF326" s="23"/>
      <c r="PG326" s="23"/>
      <c r="PH326" s="23"/>
      <c r="PI326" s="23"/>
      <c r="PJ326" s="23"/>
      <c r="PK326" s="23"/>
      <c r="PL326" s="23"/>
      <c r="PM326" s="23"/>
      <c r="PN326" s="23"/>
      <c r="PO326" s="23"/>
      <c r="PP326" s="23"/>
      <c r="PQ326" s="23"/>
      <c r="PR326" s="23"/>
      <c r="PS326" s="23"/>
      <c r="PT326" s="23"/>
      <c r="PU326" s="23"/>
      <c r="PV326" s="23"/>
      <c r="PW326" s="23"/>
      <c r="PX326" s="23"/>
      <c r="PY326" s="23"/>
      <c r="PZ326" s="23"/>
      <c r="QA326" s="23"/>
      <c r="QB326" s="23"/>
      <c r="QC326" s="23"/>
      <c r="QD326" s="23"/>
      <c r="QE326" s="23"/>
      <c r="QF326" s="23"/>
      <c r="QG326" s="23"/>
      <c r="QH326" s="23"/>
      <c r="QI326" s="23"/>
      <c r="QJ326" s="23"/>
      <c r="QK326" s="23"/>
      <c r="QL326" s="23"/>
      <c r="QM326" s="23"/>
      <c r="QN326" s="23"/>
      <c r="QO326" s="23"/>
      <c r="QP326" s="23"/>
      <c r="QQ326" s="23"/>
      <c r="QR326" s="23"/>
      <c r="QS326" s="23"/>
      <c r="QT326" s="23"/>
      <c r="QU326" s="23"/>
      <c r="QV326" s="23"/>
      <c r="QW326" s="23"/>
      <c r="QX326" s="23"/>
      <c r="QY326" s="23"/>
      <c r="QZ326" s="23"/>
      <c r="RA326" s="23"/>
      <c r="RB326" s="23"/>
      <c r="RC326" s="23"/>
      <c r="RD326" s="23"/>
      <c r="RE326" s="23"/>
      <c r="RF326" s="23"/>
      <c r="RG326" s="23"/>
      <c r="RH326" s="23"/>
      <c r="RI326" s="23"/>
      <c r="RJ326" s="23"/>
      <c r="RK326" s="23"/>
      <c r="RL326" s="23"/>
      <c r="RM326" s="23"/>
      <c r="RN326" s="23"/>
      <c r="RO326" s="23"/>
      <c r="RP326" s="23"/>
      <c r="RQ326" s="23"/>
      <c r="RR326" s="23"/>
      <c r="RS326" s="23"/>
      <c r="RT326" s="23"/>
      <c r="RU326" s="23"/>
      <c r="RV326" s="23"/>
      <c r="RW326" s="23"/>
      <c r="RX326" s="23"/>
      <c r="RY326" s="23"/>
      <c r="RZ326" s="23"/>
      <c r="SA326" s="23"/>
      <c r="SB326" s="23"/>
      <c r="SC326" s="23"/>
      <c r="SD326" s="23"/>
      <c r="SE326" s="23"/>
      <c r="SF326" s="23"/>
      <c r="SG326" s="23"/>
      <c r="SH326" s="23"/>
      <c r="SI326" s="23"/>
      <c r="SJ326" s="23"/>
      <c r="SK326" s="23"/>
      <c r="SL326" s="23"/>
      <c r="SM326" s="23"/>
      <c r="SN326" s="23"/>
      <c r="SO326" s="23"/>
      <c r="SP326" s="23"/>
      <c r="SQ326" s="23"/>
      <c r="SR326" s="23"/>
      <c r="SS326" s="23"/>
      <c r="ST326" s="23"/>
      <c r="SU326" s="23"/>
      <c r="SV326" s="23"/>
      <c r="SW326" s="23"/>
      <c r="SX326" s="23"/>
      <c r="SY326" s="23"/>
      <c r="SZ326" s="23"/>
      <c r="TA326" s="23"/>
      <c r="TB326" s="23"/>
      <c r="TC326" s="23"/>
      <c r="TD326" s="23"/>
      <c r="TE326" s="23"/>
      <c r="TF326" s="23"/>
      <c r="TG326" s="23"/>
      <c r="TH326" s="23"/>
      <c r="TI326" s="23"/>
      <c r="TJ326" s="23"/>
      <c r="TK326" s="23"/>
      <c r="TL326" s="23"/>
      <c r="TM326" s="23"/>
      <c r="TN326" s="23"/>
      <c r="TO326" s="23"/>
      <c r="TP326" s="23"/>
      <c r="TQ326" s="23"/>
      <c r="TR326" s="23"/>
      <c r="TS326" s="23"/>
      <c r="TT326" s="23"/>
      <c r="TU326" s="23"/>
      <c r="TV326" s="23"/>
      <c r="TW326" s="23"/>
      <c r="TX326" s="23"/>
      <c r="TY326" s="23"/>
      <c r="TZ326" s="23"/>
      <c r="UA326" s="23"/>
      <c r="UB326" s="23"/>
      <c r="UC326" s="23"/>
      <c r="UD326" s="23"/>
      <c r="UE326" s="23"/>
      <c r="UF326" s="23"/>
      <c r="UG326" s="23"/>
      <c r="UH326" s="23"/>
      <c r="UI326" s="23"/>
      <c r="UJ326" s="23"/>
      <c r="UK326" s="23"/>
      <c r="UL326" s="23"/>
      <c r="UM326" s="23"/>
      <c r="UN326" s="23"/>
      <c r="UO326" s="23"/>
      <c r="UP326" s="23"/>
      <c r="UQ326" s="23"/>
      <c r="UR326" s="23"/>
      <c r="US326" s="23"/>
      <c r="UT326" s="23"/>
      <c r="UU326" s="23"/>
      <c r="UV326" s="23"/>
      <c r="UW326" s="23"/>
      <c r="UX326" s="23"/>
      <c r="UY326" s="23"/>
      <c r="UZ326" s="23"/>
      <c r="VA326" s="23"/>
      <c r="VB326" s="23"/>
      <c r="VC326" s="23"/>
      <c r="VD326" s="23"/>
      <c r="VE326" s="23"/>
      <c r="VF326" s="23"/>
      <c r="VG326" s="23"/>
      <c r="VH326" s="23"/>
      <c r="VI326" s="23"/>
      <c r="VJ326" s="23"/>
      <c r="VK326" s="23"/>
      <c r="VL326" s="23"/>
      <c r="VM326" s="23"/>
      <c r="VN326" s="23"/>
      <c r="VO326" s="23"/>
      <c r="VP326" s="23"/>
      <c r="VQ326" s="23"/>
      <c r="VR326" s="23"/>
      <c r="VS326" s="23"/>
      <c r="VT326" s="23"/>
      <c r="VU326" s="23"/>
      <c r="VV326" s="23"/>
      <c r="VW326" s="23"/>
      <c r="VX326" s="23"/>
      <c r="VY326" s="23"/>
      <c r="VZ326" s="23"/>
      <c r="WA326" s="23"/>
      <c r="WB326" s="23"/>
      <c r="WC326" s="23"/>
      <c r="WD326" s="23"/>
      <c r="WE326" s="23"/>
      <c r="WF326" s="23"/>
      <c r="WG326" s="23"/>
      <c r="WH326" s="23"/>
      <c r="WI326" s="23"/>
      <c r="WJ326" s="23"/>
      <c r="WK326" s="23"/>
      <c r="WL326" s="23"/>
      <c r="WM326" s="23"/>
      <c r="WN326" s="23"/>
      <c r="WO326" s="23"/>
      <c r="WP326" s="23"/>
      <c r="WQ326" s="23"/>
      <c r="WR326" s="23"/>
      <c r="WS326" s="23"/>
      <c r="WT326" s="23"/>
      <c r="WU326" s="23"/>
      <c r="WV326" s="23"/>
      <c r="WW326" s="23"/>
      <c r="WX326" s="23"/>
      <c r="WY326" s="23"/>
      <c r="WZ326" s="23"/>
      <c r="XA326" s="23"/>
      <c r="XB326" s="23"/>
      <c r="XC326" s="23"/>
      <c r="XD326" s="23"/>
      <c r="XE326" s="23"/>
      <c r="XF326" s="23"/>
      <c r="XG326" s="23"/>
      <c r="XH326" s="23"/>
      <c r="XI326" s="23"/>
      <c r="XJ326" s="23"/>
      <c r="XK326" s="23"/>
      <c r="XL326" s="23"/>
      <c r="XM326" s="23"/>
      <c r="XN326" s="23"/>
      <c r="XO326" s="23"/>
      <c r="XP326" s="23"/>
      <c r="XQ326" s="23"/>
      <c r="XR326" s="23"/>
      <c r="XS326" s="23"/>
      <c r="XT326" s="23"/>
      <c r="XU326" s="23"/>
      <c r="XV326" s="23"/>
      <c r="XW326" s="23"/>
      <c r="XX326" s="23"/>
      <c r="XY326" s="23"/>
      <c r="XZ326" s="23"/>
      <c r="YA326" s="23"/>
      <c r="YB326" s="23"/>
      <c r="YC326" s="23"/>
      <c r="YD326" s="23"/>
      <c r="YE326" s="23"/>
      <c r="YF326" s="23"/>
      <c r="YG326" s="23"/>
      <c r="YH326" s="23"/>
      <c r="YI326" s="23"/>
      <c r="YJ326" s="23"/>
      <c r="YK326" s="23"/>
      <c r="YL326" s="23"/>
      <c r="YM326" s="23"/>
      <c r="YN326" s="23"/>
      <c r="YO326" s="23"/>
      <c r="YP326" s="23"/>
      <c r="YQ326" s="23"/>
      <c r="YR326" s="23"/>
      <c r="YS326" s="23"/>
      <c r="YT326" s="23"/>
      <c r="YU326" s="23"/>
      <c r="YV326" s="23"/>
      <c r="YW326" s="23"/>
      <c r="YX326" s="23"/>
      <c r="YY326" s="23"/>
      <c r="YZ326" s="23"/>
      <c r="ZA326" s="23"/>
      <c r="ZB326" s="23"/>
      <c r="ZC326" s="23"/>
      <c r="ZD326" s="23"/>
      <c r="ZE326" s="23"/>
      <c r="ZF326" s="23"/>
      <c r="ZG326" s="23"/>
      <c r="ZH326" s="23"/>
      <c r="ZI326" s="23"/>
      <c r="ZJ326" s="23"/>
      <c r="ZK326" s="23"/>
      <c r="ZL326" s="23"/>
      <c r="ZM326" s="23"/>
      <c r="ZN326" s="23"/>
      <c r="ZO326" s="23"/>
      <c r="ZP326" s="23"/>
      <c r="ZQ326" s="23"/>
      <c r="ZR326" s="23"/>
      <c r="ZS326" s="23"/>
      <c r="ZT326" s="23"/>
      <c r="ZU326" s="23"/>
      <c r="ZV326" s="23"/>
      <c r="ZW326" s="23"/>
      <c r="ZX326" s="23"/>
      <c r="ZY326" s="23"/>
      <c r="ZZ326" s="23"/>
      <c r="AAA326" s="23"/>
      <c r="AAB326" s="23"/>
      <c r="AAC326" s="23"/>
      <c r="AAD326" s="23"/>
      <c r="AAE326" s="23"/>
      <c r="AAF326" s="23"/>
      <c r="AAG326" s="23"/>
      <c r="AAH326" s="23"/>
      <c r="AAI326" s="23"/>
      <c r="AAJ326" s="23"/>
      <c r="AAK326" s="23"/>
      <c r="AAL326" s="23"/>
      <c r="AAM326" s="23"/>
      <c r="AAN326" s="23"/>
      <c r="AAO326" s="23"/>
      <c r="AAP326" s="23"/>
      <c r="AAQ326" s="23"/>
      <c r="AAR326" s="23"/>
      <c r="AAS326" s="23"/>
      <c r="AAT326" s="23"/>
      <c r="AAU326" s="23"/>
      <c r="AAV326" s="23"/>
      <c r="AAW326" s="23"/>
      <c r="AAX326" s="23"/>
      <c r="AAY326" s="23"/>
      <c r="AAZ326" s="23"/>
      <c r="ABA326" s="23"/>
      <c r="ABB326" s="23"/>
      <c r="ABC326" s="23"/>
      <c r="ABD326" s="23"/>
      <c r="ABE326" s="23"/>
      <c r="ABF326" s="23"/>
      <c r="ABG326" s="23"/>
      <c r="ABH326" s="23"/>
      <c r="ABI326" s="23"/>
      <c r="ABJ326" s="23"/>
      <c r="ABK326" s="23"/>
      <c r="ABL326" s="23"/>
      <c r="ABM326" s="23"/>
      <c r="ABN326" s="23"/>
      <c r="ABO326" s="23"/>
      <c r="ABP326" s="23"/>
      <c r="ABQ326" s="23"/>
      <c r="ABR326" s="23"/>
      <c r="ABS326" s="23"/>
      <c r="ABT326" s="23"/>
      <c r="ABU326" s="23"/>
      <c r="ABV326" s="23"/>
      <c r="ABW326" s="23"/>
      <c r="ABX326" s="23"/>
      <c r="ABY326" s="23"/>
      <c r="ABZ326" s="23"/>
      <c r="ACA326" s="23"/>
      <c r="ACB326" s="23"/>
      <c r="ACC326" s="23"/>
      <c r="ACD326" s="23"/>
      <c r="ACE326" s="23"/>
      <c r="ACF326" s="23"/>
      <c r="ACG326" s="23"/>
      <c r="ACH326" s="23"/>
      <c r="ACI326" s="23"/>
      <c r="ACJ326" s="23"/>
      <c r="ACK326" s="23"/>
      <c r="ACL326" s="23"/>
      <c r="ACM326" s="23"/>
      <c r="ACN326" s="23"/>
      <c r="ACO326" s="23"/>
      <c r="ACP326" s="23"/>
      <c r="ACQ326" s="23"/>
      <c r="ACR326" s="23"/>
      <c r="ACS326" s="23"/>
      <c r="ACT326" s="23"/>
      <c r="ACU326" s="23"/>
      <c r="ACV326" s="23"/>
      <c r="ACW326" s="23"/>
      <c r="ACX326" s="23"/>
      <c r="ACY326" s="23"/>
      <c r="ACZ326" s="23"/>
      <c r="ADA326" s="23"/>
      <c r="ADB326" s="23"/>
      <c r="ADC326" s="23"/>
      <c r="ADD326" s="23"/>
      <c r="ADE326" s="23"/>
      <c r="ADF326" s="23"/>
      <c r="ADG326" s="23"/>
      <c r="ADH326" s="23"/>
      <c r="ADI326" s="23"/>
      <c r="ADJ326" s="23"/>
      <c r="ADK326" s="23"/>
      <c r="ADL326" s="23"/>
      <c r="ADM326" s="23"/>
      <c r="ADN326" s="23"/>
      <c r="ADO326" s="23"/>
      <c r="ADP326" s="23"/>
      <c r="ADQ326" s="23"/>
      <c r="ADR326" s="23"/>
      <c r="ADS326" s="23"/>
      <c r="ADT326" s="23"/>
      <c r="ADU326" s="23"/>
      <c r="ADV326" s="23"/>
      <c r="ADW326" s="23"/>
      <c r="ADX326" s="23"/>
      <c r="ADY326" s="23"/>
      <c r="ADZ326" s="23"/>
      <c r="AEA326" s="23"/>
      <c r="AEB326" s="23"/>
      <c r="AEC326" s="23"/>
      <c r="AED326" s="23"/>
      <c r="AEE326" s="23"/>
      <c r="AEF326" s="23"/>
      <c r="AEG326" s="23"/>
      <c r="AEH326" s="23"/>
      <c r="AEI326" s="23"/>
      <c r="AEJ326" s="23"/>
      <c r="AEK326" s="23"/>
      <c r="AEL326" s="23"/>
      <c r="AEM326" s="23"/>
      <c r="AEN326" s="23"/>
      <c r="AEO326" s="23"/>
      <c r="AEP326" s="23"/>
      <c r="AEQ326" s="23"/>
      <c r="AER326" s="23"/>
      <c r="AES326" s="23"/>
      <c r="AET326" s="23"/>
      <c r="AEU326" s="23"/>
      <c r="AEV326" s="23"/>
      <c r="AEW326" s="23"/>
      <c r="AEX326" s="23"/>
      <c r="AEY326" s="23"/>
      <c r="AEZ326" s="23"/>
      <c r="AFA326" s="23"/>
      <c r="AFB326" s="23"/>
      <c r="AFC326" s="23"/>
      <c r="AFD326" s="23"/>
      <c r="AFE326" s="23"/>
      <c r="AFF326" s="23"/>
      <c r="AFG326" s="23"/>
      <c r="AFH326" s="23"/>
      <c r="AFI326" s="23"/>
      <c r="AFJ326" s="23"/>
      <c r="AFK326" s="23"/>
      <c r="AFL326" s="23"/>
      <c r="AFM326" s="23"/>
      <c r="AFN326" s="23"/>
      <c r="AFO326" s="23"/>
      <c r="AFP326" s="23"/>
      <c r="AFQ326" s="23"/>
      <c r="AFR326" s="23"/>
      <c r="AFS326" s="23"/>
      <c r="AFT326" s="23"/>
      <c r="AFU326" s="23"/>
      <c r="AFV326" s="23"/>
      <c r="AFW326" s="23"/>
      <c r="AFX326" s="23"/>
      <c r="AFY326" s="23"/>
      <c r="AFZ326" s="23"/>
      <c r="AGA326" s="23"/>
      <c r="AGB326" s="23"/>
      <c r="AGC326" s="23"/>
      <c r="AGD326" s="23"/>
      <c r="AGE326" s="23"/>
      <c r="AGF326" s="23"/>
      <c r="AGG326" s="23"/>
      <c r="AGH326" s="23"/>
      <c r="AGI326" s="23"/>
      <c r="AGJ326" s="23"/>
      <c r="AGK326" s="23"/>
      <c r="AGL326" s="23"/>
      <c r="AGM326" s="23"/>
      <c r="AGN326" s="23"/>
      <c r="AGO326" s="23"/>
      <c r="AGP326" s="23"/>
      <c r="AGQ326" s="23"/>
      <c r="AGR326" s="23"/>
      <c r="AGS326" s="23"/>
      <c r="AGT326" s="23"/>
      <c r="AGU326" s="23"/>
      <c r="AGV326" s="23"/>
      <c r="AGW326" s="23"/>
      <c r="AGX326" s="23"/>
      <c r="AGY326" s="23"/>
      <c r="AGZ326" s="23"/>
      <c r="AHA326" s="23"/>
      <c r="AHB326" s="23"/>
      <c r="AHC326" s="23"/>
      <c r="AHD326" s="23"/>
      <c r="AHE326" s="23"/>
      <c r="AHF326" s="23"/>
      <c r="AHG326" s="23"/>
      <c r="AHH326" s="23"/>
      <c r="AHI326" s="23"/>
      <c r="AHJ326" s="23"/>
      <c r="AHK326" s="23"/>
      <c r="AHL326" s="23"/>
      <c r="AHM326" s="23"/>
      <c r="AHN326" s="23"/>
      <c r="AHO326" s="23"/>
      <c r="AHP326" s="23"/>
      <c r="AHQ326" s="23"/>
      <c r="AHR326" s="23"/>
      <c r="AHS326" s="23"/>
      <c r="AHT326" s="23"/>
      <c r="AHU326" s="23"/>
      <c r="AHV326" s="23"/>
      <c r="AHW326" s="23"/>
      <c r="AHX326" s="23"/>
      <c r="AHY326" s="23"/>
      <c r="AHZ326" s="23"/>
      <c r="AIA326" s="23"/>
      <c r="AIB326" s="23"/>
      <c r="AIC326" s="23"/>
      <c r="AID326" s="23"/>
      <c r="AIE326" s="23"/>
      <c r="AIF326" s="23"/>
      <c r="AIG326" s="23"/>
      <c r="AIH326" s="23"/>
      <c r="AII326" s="23"/>
      <c r="AIJ326" s="23"/>
      <c r="AIK326" s="23"/>
      <c r="AIL326" s="23"/>
      <c r="AIM326" s="23"/>
      <c r="AIN326" s="23"/>
      <c r="AIO326" s="23"/>
      <c r="AIP326" s="23"/>
      <c r="AIQ326" s="23"/>
      <c r="AIR326" s="23"/>
      <c r="AIS326" s="23"/>
      <c r="AIT326" s="23"/>
      <c r="AIU326" s="23"/>
      <c r="AIV326" s="23"/>
      <c r="AIW326" s="23"/>
      <c r="AIX326" s="23"/>
      <c r="AIY326" s="23"/>
      <c r="AIZ326" s="23"/>
      <c r="AJA326" s="23"/>
      <c r="AJB326" s="23"/>
      <c r="AJC326" s="23"/>
      <c r="AJD326" s="23"/>
      <c r="AJE326" s="23"/>
      <c r="AJF326" s="23"/>
      <c r="AJG326" s="23"/>
      <c r="AJH326" s="23"/>
      <c r="AJI326" s="23"/>
      <c r="AJJ326" s="23"/>
      <c r="AJK326" s="23"/>
      <c r="AJL326" s="23"/>
      <c r="AJM326" s="23"/>
      <c r="AJN326" s="23"/>
      <c r="AJO326" s="23"/>
      <c r="AJP326" s="23"/>
      <c r="AJQ326" s="23"/>
      <c r="AJR326" s="23"/>
      <c r="AJS326" s="23"/>
      <c r="AJT326" s="23"/>
      <c r="AJU326" s="23"/>
      <c r="AJV326" s="23"/>
      <c r="AJW326" s="23"/>
      <c r="AJX326" s="23"/>
      <c r="AJY326" s="23"/>
      <c r="AJZ326" s="23"/>
      <c r="AKA326" s="23"/>
      <c r="AKB326" s="23"/>
      <c r="AKC326" s="23"/>
      <c r="AKD326" s="23"/>
      <c r="AKE326" s="23"/>
      <c r="AKF326" s="23"/>
      <c r="AKG326" s="23"/>
      <c r="AKH326" s="23"/>
      <c r="AKI326" s="23"/>
      <c r="AKJ326" s="23"/>
      <c r="AKK326" s="23"/>
      <c r="AKL326" s="23"/>
      <c r="AKM326" s="23"/>
      <c r="AKN326" s="23"/>
      <c r="AKO326" s="23"/>
      <c r="AKP326" s="23"/>
      <c r="AKQ326" s="23"/>
      <c r="AKR326" s="23"/>
      <c r="AKS326" s="23"/>
      <c r="AKT326" s="23"/>
      <c r="AKU326" s="23"/>
      <c r="AKV326" s="23"/>
      <c r="AKW326" s="23"/>
      <c r="AKX326" s="23"/>
      <c r="AKY326" s="23"/>
      <c r="AKZ326" s="23"/>
      <c r="ALA326" s="23"/>
      <c r="ALB326" s="23"/>
      <c r="ALC326" s="23"/>
      <c r="ALD326" s="23"/>
      <c r="ALE326" s="23"/>
      <c r="ALF326" s="23"/>
      <c r="ALG326" s="23"/>
      <c r="ALH326" s="23"/>
      <c r="ALI326" s="23"/>
      <c r="ALJ326" s="23"/>
      <c r="ALK326" s="23"/>
      <c r="ALL326" s="23"/>
      <c r="ALM326" s="23"/>
      <c r="ALN326" s="23"/>
      <c r="ALO326" s="23"/>
      <c r="ALP326" s="23"/>
      <c r="ALQ326" s="23"/>
      <c r="ALR326" s="23"/>
      <c r="ALS326" s="23"/>
      <c r="ALT326" s="23"/>
      <c r="ALU326" s="23"/>
      <c r="ALV326" s="23"/>
      <c r="ALW326" s="23"/>
      <c r="ALX326" s="23"/>
      <c r="ALY326" s="23"/>
      <c r="ALZ326" s="23"/>
      <c r="AMA326" s="23"/>
      <c r="AMB326" s="23"/>
      <c r="AMC326" s="23"/>
      <c r="AMD326" s="23"/>
      <c r="AME326" s="23"/>
      <c r="AMF326" s="23"/>
      <c r="AMG326" s="23"/>
      <c r="AMH326" s="23"/>
      <c r="AMI326" s="23"/>
      <c r="AMJ326" s="23"/>
      <c r="AMK326" s="23"/>
      <c r="AML326" s="23"/>
      <c r="AMM326" s="23"/>
      <c r="AMN326" s="23"/>
      <c r="AMO326" s="23"/>
      <c r="AMP326" s="23"/>
      <c r="AMQ326" s="23"/>
      <c r="AMR326" s="23"/>
      <c r="AMS326" s="23"/>
      <c r="AMT326" s="23"/>
      <c r="AMU326" s="23"/>
      <c r="AMV326" s="23"/>
      <c r="AMW326" s="23"/>
      <c r="AMX326" s="23"/>
      <c r="AMY326" s="23"/>
      <c r="AMZ326" s="23"/>
      <c r="ANA326" s="23"/>
      <c r="ANB326" s="23"/>
      <c r="ANC326" s="23"/>
      <c r="AND326" s="23"/>
      <c r="ANE326" s="23"/>
      <c r="ANF326" s="23"/>
      <c r="ANG326" s="23"/>
      <c r="ANH326" s="23"/>
      <c r="ANI326" s="23"/>
      <c r="ANJ326" s="23"/>
      <c r="ANK326" s="23"/>
      <c r="ANL326" s="23"/>
      <c r="ANM326" s="23"/>
      <c r="ANN326" s="23"/>
      <c r="ANO326" s="23"/>
      <c r="ANP326" s="23"/>
      <c r="ANQ326" s="23"/>
      <c r="ANR326" s="23"/>
      <c r="ANS326" s="23"/>
      <c r="ANT326" s="23"/>
      <c r="ANU326" s="23"/>
      <c r="ANV326" s="23"/>
      <c r="ANW326" s="23"/>
      <c r="ANX326" s="23"/>
      <c r="ANY326" s="23"/>
      <c r="ANZ326" s="23"/>
      <c r="AOA326" s="23"/>
      <c r="AOB326" s="23"/>
      <c r="AOC326" s="23"/>
      <c r="AOD326" s="23"/>
      <c r="AOE326" s="23"/>
      <c r="AOF326" s="23"/>
      <c r="AOG326" s="23"/>
      <c r="AOH326" s="23"/>
      <c r="AOI326" s="23"/>
      <c r="AOJ326" s="23"/>
      <c r="AOK326" s="23"/>
      <c r="AOL326" s="23"/>
      <c r="AOM326" s="23"/>
      <c r="AON326" s="23"/>
      <c r="AOO326" s="23"/>
      <c r="AOP326" s="23"/>
      <c r="AOQ326" s="23"/>
      <c r="AOR326" s="23"/>
      <c r="AOS326" s="23"/>
      <c r="AOT326" s="23"/>
      <c r="AOU326" s="23"/>
      <c r="AOV326" s="23"/>
      <c r="AOW326" s="23"/>
      <c r="AOX326" s="23"/>
      <c r="AOY326" s="23"/>
      <c r="AOZ326" s="23"/>
      <c r="APA326" s="23"/>
      <c r="APB326" s="23"/>
      <c r="APC326" s="23"/>
      <c r="APD326" s="23"/>
      <c r="APE326" s="23"/>
      <c r="APF326" s="23"/>
      <c r="APG326" s="23"/>
      <c r="APH326" s="23"/>
      <c r="API326" s="23"/>
      <c r="APJ326" s="23"/>
      <c r="APK326" s="23"/>
      <c r="APL326" s="23"/>
      <c r="APM326" s="23"/>
      <c r="APN326" s="23"/>
      <c r="APO326" s="23"/>
      <c r="APP326" s="23"/>
      <c r="APQ326" s="23"/>
      <c r="APR326" s="23"/>
      <c r="APS326" s="23"/>
      <c r="APT326" s="23"/>
      <c r="APU326" s="23"/>
      <c r="APV326" s="23"/>
      <c r="APW326" s="23"/>
      <c r="APX326" s="23"/>
      <c r="APY326" s="23"/>
      <c r="APZ326" s="23"/>
      <c r="AQA326" s="23"/>
      <c r="AQB326" s="23"/>
      <c r="AQC326" s="23"/>
      <c r="AQD326" s="23"/>
      <c r="AQE326" s="23"/>
      <c r="AQF326" s="23"/>
      <c r="AQG326" s="23"/>
      <c r="AQH326" s="23"/>
      <c r="AQI326" s="23"/>
      <c r="AQJ326" s="23"/>
      <c r="AQK326" s="23"/>
      <c r="AQL326" s="23"/>
      <c r="AQM326" s="23"/>
      <c r="AQN326" s="23"/>
      <c r="AQO326" s="23"/>
      <c r="AQP326" s="23"/>
      <c r="AQQ326" s="23"/>
      <c r="AQR326" s="23"/>
      <c r="AQS326" s="23"/>
      <c r="AQT326" s="23"/>
      <c r="AQU326" s="23"/>
      <c r="AQV326" s="23"/>
      <c r="AQW326" s="23"/>
      <c r="AQX326" s="23"/>
      <c r="AQY326" s="23"/>
      <c r="AQZ326" s="23"/>
      <c r="ARA326" s="23"/>
      <c r="ARB326" s="23"/>
      <c r="ARC326" s="23"/>
      <c r="ARD326" s="23"/>
      <c r="ARE326" s="23"/>
      <c r="ARF326" s="23"/>
      <c r="ARG326" s="23"/>
      <c r="ARH326" s="23"/>
      <c r="ARI326" s="23"/>
      <c r="ARJ326" s="23"/>
      <c r="ARK326" s="23"/>
      <c r="ARL326" s="23"/>
      <c r="ARM326" s="23"/>
      <c r="ARN326" s="23"/>
      <c r="ARO326" s="23"/>
      <c r="ARP326" s="23"/>
      <c r="ARQ326" s="23"/>
      <c r="ARR326" s="23"/>
      <c r="ARS326" s="23"/>
      <c r="ART326" s="23"/>
      <c r="ARU326" s="23"/>
      <c r="ARV326" s="23"/>
      <c r="ARW326" s="23"/>
      <c r="ARX326" s="23"/>
      <c r="ARY326" s="23"/>
      <c r="ARZ326" s="23"/>
      <c r="ASA326" s="23"/>
      <c r="ASB326" s="23"/>
      <c r="ASC326" s="23"/>
      <c r="ASD326" s="23"/>
      <c r="ASE326" s="23"/>
      <c r="ASF326" s="23"/>
      <c r="ASG326" s="23"/>
      <c r="ASH326" s="23"/>
      <c r="ASI326" s="23"/>
      <c r="ASJ326" s="23"/>
      <c r="ASK326" s="23"/>
      <c r="ASL326" s="23"/>
      <c r="ASM326" s="23"/>
      <c r="ASN326" s="23"/>
      <c r="ASO326" s="23"/>
      <c r="ASP326" s="23"/>
      <c r="ASQ326" s="23"/>
      <c r="ASR326" s="23"/>
      <c r="ASS326" s="23"/>
      <c r="AST326" s="23"/>
      <c r="ASU326" s="23"/>
      <c r="ASV326" s="23"/>
      <c r="ASW326" s="23"/>
      <c r="ASX326" s="23"/>
      <c r="ASY326" s="23"/>
      <c r="ASZ326" s="23"/>
      <c r="ATA326" s="23"/>
      <c r="ATB326" s="23"/>
      <c r="ATC326" s="23"/>
      <c r="ATD326" s="23"/>
      <c r="ATE326" s="23"/>
      <c r="ATF326" s="23"/>
      <c r="ATG326" s="23"/>
      <c r="ATH326" s="23"/>
      <c r="ATI326" s="23"/>
      <c r="ATJ326" s="23"/>
      <c r="ATK326" s="23"/>
      <c r="ATL326" s="23"/>
      <c r="ATM326" s="23"/>
      <c r="ATN326" s="23"/>
      <c r="ATO326" s="23"/>
      <c r="ATP326" s="23"/>
      <c r="ATQ326" s="23"/>
      <c r="ATR326" s="23"/>
      <c r="ATS326" s="23"/>
      <c r="ATT326" s="23"/>
      <c r="ATU326" s="23"/>
      <c r="ATV326" s="23"/>
      <c r="ATW326" s="23"/>
      <c r="ATX326" s="23"/>
      <c r="ATY326" s="23"/>
      <c r="ATZ326" s="23"/>
      <c r="AUA326" s="23"/>
      <c r="AUB326" s="23"/>
      <c r="AUC326" s="23"/>
      <c r="AUD326" s="23"/>
      <c r="AUE326" s="23"/>
      <c r="AUF326" s="23"/>
      <c r="AUG326" s="23"/>
      <c r="AUH326" s="23"/>
      <c r="AUI326" s="23"/>
      <c r="AUJ326" s="23"/>
      <c r="AUK326" s="23"/>
      <c r="AUL326" s="23"/>
      <c r="AUM326" s="23"/>
      <c r="AUN326" s="23"/>
      <c r="AUO326" s="23"/>
      <c r="AUP326" s="23"/>
      <c r="AUQ326" s="23"/>
      <c r="AUR326" s="23"/>
      <c r="AUS326" s="23"/>
      <c r="AUT326" s="23"/>
      <c r="AUU326" s="23"/>
      <c r="AUV326" s="23"/>
      <c r="AUW326" s="23"/>
      <c r="AUX326" s="23"/>
      <c r="AUY326" s="23"/>
      <c r="AUZ326" s="23"/>
      <c r="AVA326" s="23"/>
      <c r="AVB326" s="23"/>
      <c r="AVC326" s="23"/>
      <c r="AVD326" s="23"/>
      <c r="AVE326" s="23"/>
      <c r="AVF326" s="23"/>
      <c r="AVG326" s="23"/>
      <c r="AVH326" s="23"/>
      <c r="AVI326" s="23"/>
      <c r="AVJ326" s="23"/>
      <c r="AVK326" s="23"/>
      <c r="AVL326" s="23"/>
      <c r="AVM326" s="23"/>
      <c r="AVN326" s="23"/>
      <c r="AVO326" s="23"/>
      <c r="AVP326" s="23"/>
      <c r="AVQ326" s="23"/>
      <c r="AVR326" s="23"/>
      <c r="AVS326" s="23"/>
      <c r="AVT326" s="23"/>
      <c r="AVU326" s="23"/>
      <c r="AVV326" s="23"/>
      <c r="AVW326" s="23"/>
      <c r="AVX326" s="23"/>
      <c r="AVY326" s="23"/>
      <c r="AVZ326" s="23"/>
      <c r="AWA326" s="23"/>
      <c r="AWB326" s="23"/>
      <c r="AWC326" s="23"/>
      <c r="AWD326" s="23"/>
      <c r="AWE326" s="23"/>
      <c r="AWF326" s="23"/>
      <c r="AWG326" s="23"/>
      <c r="AWH326" s="23"/>
      <c r="AWI326" s="23"/>
      <c r="AWJ326" s="23"/>
      <c r="AWK326" s="23"/>
      <c r="AWL326" s="23"/>
      <c r="AWM326" s="23"/>
      <c r="AWN326" s="23"/>
      <c r="AWO326" s="23"/>
      <c r="AWP326" s="23"/>
      <c r="AWQ326" s="23"/>
      <c r="AWR326" s="23"/>
      <c r="AWS326" s="23"/>
      <c r="AWT326" s="23"/>
      <c r="AWU326" s="23"/>
      <c r="AWV326" s="23"/>
      <c r="AWW326" s="23"/>
      <c r="AWX326" s="23"/>
      <c r="AWY326" s="23"/>
      <c r="AWZ326" s="23"/>
      <c r="AXA326" s="23"/>
      <c r="AXB326" s="23"/>
      <c r="AXC326" s="23"/>
      <c r="AXD326" s="23"/>
      <c r="AXE326" s="23"/>
      <c r="AXF326" s="23"/>
      <c r="AXG326" s="23"/>
      <c r="AXH326" s="23"/>
      <c r="AXI326" s="23"/>
      <c r="AXJ326" s="23"/>
      <c r="AXK326" s="23"/>
      <c r="AXL326" s="23"/>
      <c r="AXM326" s="23"/>
      <c r="AXN326" s="23"/>
      <c r="AXO326" s="23"/>
      <c r="AXP326" s="23"/>
      <c r="AXQ326" s="23"/>
      <c r="AXR326" s="23"/>
      <c r="AXS326" s="23"/>
      <c r="AXT326" s="23"/>
      <c r="AXU326" s="23"/>
      <c r="AXV326" s="23"/>
      <c r="AXW326" s="23"/>
      <c r="AXX326" s="23"/>
      <c r="AXY326" s="23"/>
      <c r="AXZ326" s="23"/>
      <c r="AYA326" s="23"/>
      <c r="AYB326" s="23"/>
      <c r="AYC326" s="23"/>
      <c r="AYD326" s="23"/>
      <c r="AYE326" s="23"/>
      <c r="AYF326" s="23"/>
      <c r="AYG326" s="23"/>
      <c r="AYH326" s="23"/>
      <c r="AYI326" s="23"/>
      <c r="AYJ326" s="23"/>
      <c r="AYK326" s="23"/>
      <c r="AYL326" s="23"/>
      <c r="AYM326" s="23"/>
      <c r="AYN326" s="23"/>
      <c r="AYO326" s="23"/>
      <c r="AYP326" s="23"/>
      <c r="AYQ326" s="23"/>
      <c r="AYR326" s="23"/>
      <c r="AYS326" s="23"/>
      <c r="AYT326" s="23"/>
      <c r="AYU326" s="23"/>
      <c r="AYV326" s="23"/>
      <c r="AYW326" s="23"/>
      <c r="AYX326" s="23"/>
      <c r="AYY326" s="23"/>
      <c r="AYZ326" s="23"/>
      <c r="AZA326" s="23"/>
      <c r="AZB326" s="23"/>
      <c r="AZC326" s="23"/>
      <c r="AZD326" s="23"/>
      <c r="AZE326" s="23"/>
      <c r="AZF326" s="23"/>
      <c r="AZG326" s="23"/>
      <c r="AZH326" s="23"/>
      <c r="AZI326" s="23"/>
      <c r="AZJ326" s="23"/>
      <c r="AZK326" s="23"/>
      <c r="AZL326" s="23"/>
      <c r="AZM326" s="23"/>
      <c r="AZN326" s="23"/>
      <c r="AZO326" s="23"/>
      <c r="AZP326" s="23"/>
      <c r="AZQ326" s="23"/>
      <c r="AZR326" s="23"/>
      <c r="AZS326" s="23"/>
      <c r="AZT326" s="23"/>
      <c r="AZU326" s="23"/>
      <c r="AZV326" s="23"/>
      <c r="AZW326" s="23"/>
      <c r="AZX326" s="23"/>
      <c r="AZY326" s="23"/>
      <c r="AZZ326" s="23"/>
      <c r="BAA326" s="23"/>
      <c r="BAB326" s="23"/>
      <c r="BAC326" s="23"/>
      <c r="BAD326" s="23"/>
      <c r="BAE326" s="23"/>
      <c r="BAF326" s="23"/>
      <c r="BAG326" s="23"/>
      <c r="BAH326" s="23"/>
      <c r="BAI326" s="23"/>
      <c r="BAJ326" s="23"/>
      <c r="BAK326" s="23"/>
      <c r="BAL326" s="23"/>
      <c r="BAM326" s="23"/>
      <c r="BAN326" s="23"/>
      <c r="BAO326" s="23"/>
      <c r="BAP326" s="23"/>
      <c r="BAQ326" s="23"/>
      <c r="BAR326" s="23"/>
      <c r="BAS326" s="23"/>
      <c r="BAT326" s="23"/>
      <c r="BAU326" s="23"/>
      <c r="BAV326" s="23"/>
      <c r="BAW326" s="23"/>
      <c r="BAX326" s="23"/>
      <c r="BAY326" s="23"/>
      <c r="BAZ326" s="23"/>
      <c r="BBA326" s="23"/>
      <c r="BBB326" s="23"/>
      <c r="BBC326" s="23"/>
      <c r="BBD326" s="23"/>
      <c r="BBE326" s="23"/>
      <c r="BBF326" s="23"/>
      <c r="BBG326" s="23"/>
      <c r="BBH326" s="23"/>
      <c r="BBI326" s="23"/>
      <c r="BBJ326" s="23"/>
      <c r="BBK326" s="23"/>
      <c r="BBL326" s="23"/>
      <c r="BBM326" s="23"/>
      <c r="BBN326" s="23"/>
      <c r="BBO326" s="23"/>
      <c r="BBP326" s="23"/>
      <c r="BBQ326" s="23"/>
      <c r="BBR326" s="23"/>
      <c r="BBS326" s="23"/>
      <c r="BBT326" s="23"/>
      <c r="BBU326" s="23"/>
      <c r="BBV326" s="23"/>
      <c r="BBW326" s="23"/>
      <c r="BBX326" s="23"/>
      <c r="BBY326" s="23"/>
      <c r="BBZ326" s="23"/>
      <c r="BCA326" s="23"/>
      <c r="BCB326" s="23"/>
      <c r="BCC326" s="23"/>
      <c r="BCD326" s="23"/>
      <c r="BCE326" s="23"/>
      <c r="BCF326" s="23"/>
      <c r="BCG326" s="23"/>
      <c r="BCH326" s="23"/>
      <c r="BCI326" s="23"/>
      <c r="BCJ326" s="23"/>
      <c r="BCK326" s="23"/>
      <c r="BCL326" s="23"/>
      <c r="BCM326" s="23"/>
      <c r="BCN326" s="23"/>
      <c r="BCO326" s="23"/>
      <c r="BCP326" s="23"/>
      <c r="BCQ326" s="23"/>
      <c r="BCR326" s="23"/>
      <c r="BCS326" s="23"/>
      <c r="BCT326" s="23"/>
      <c r="BCU326" s="23"/>
      <c r="BCV326" s="23"/>
      <c r="BCW326" s="23"/>
      <c r="BCX326" s="23"/>
      <c r="BCY326" s="23"/>
      <c r="BCZ326" s="23"/>
      <c r="BDA326" s="23"/>
      <c r="BDB326" s="23"/>
      <c r="BDC326" s="23"/>
      <c r="BDD326" s="23"/>
      <c r="BDE326" s="23"/>
      <c r="BDF326" s="23"/>
      <c r="BDG326" s="23"/>
      <c r="BDH326" s="23"/>
      <c r="BDI326" s="23"/>
      <c r="BDJ326" s="23"/>
      <c r="BDK326" s="23"/>
      <c r="BDL326" s="23"/>
      <c r="BDM326" s="23"/>
      <c r="BDN326" s="23"/>
      <c r="BDO326" s="23"/>
      <c r="BDP326" s="23"/>
      <c r="BDQ326" s="23"/>
      <c r="BDR326" s="23"/>
      <c r="BDS326" s="23"/>
      <c r="BDT326" s="23"/>
      <c r="BDU326" s="23"/>
      <c r="BDV326" s="23"/>
      <c r="BDW326" s="23"/>
      <c r="BDX326" s="23"/>
      <c r="BDY326" s="23"/>
      <c r="BDZ326" s="23"/>
      <c r="BEA326" s="23"/>
      <c r="BEB326" s="23"/>
      <c r="BEC326" s="23"/>
      <c r="BED326" s="23"/>
      <c r="BEE326" s="23"/>
      <c r="BEF326" s="23"/>
      <c r="BEG326" s="23"/>
      <c r="BEH326" s="23"/>
      <c r="BEI326" s="23"/>
      <c r="BEJ326" s="23"/>
      <c r="BEK326" s="23"/>
      <c r="BEL326" s="23"/>
      <c r="BEM326" s="23"/>
      <c r="BEN326" s="23"/>
      <c r="BEO326" s="23"/>
      <c r="BEP326" s="23"/>
      <c r="BEQ326" s="23"/>
      <c r="BER326" s="23"/>
      <c r="BES326" s="23"/>
      <c r="BET326" s="23"/>
      <c r="BEU326" s="23"/>
      <c r="BEV326" s="23"/>
      <c r="BEW326" s="23"/>
      <c r="BEX326" s="23"/>
      <c r="BEY326" s="23"/>
      <c r="BEZ326" s="23"/>
      <c r="BFA326" s="23"/>
      <c r="BFB326" s="23"/>
      <c r="BFC326" s="23"/>
      <c r="BFD326" s="23"/>
      <c r="BFE326" s="23"/>
      <c r="BFF326" s="23"/>
      <c r="BFG326" s="23"/>
      <c r="BFH326" s="23"/>
      <c r="BFI326" s="23"/>
      <c r="BFJ326" s="23"/>
      <c r="BFK326" s="23"/>
      <c r="BFL326" s="23"/>
      <c r="BFM326" s="23"/>
      <c r="BFN326" s="23"/>
      <c r="BFO326" s="23"/>
      <c r="BFP326" s="23"/>
      <c r="BFQ326" s="23"/>
      <c r="BFR326" s="23"/>
      <c r="BFS326" s="23"/>
      <c r="BFT326" s="23"/>
      <c r="BFU326" s="23"/>
      <c r="BFV326" s="23"/>
      <c r="BFW326" s="23"/>
      <c r="BFX326" s="23"/>
      <c r="BFY326" s="23"/>
      <c r="BFZ326" s="23"/>
      <c r="BGA326" s="23"/>
      <c r="BGB326" s="23"/>
      <c r="BGC326" s="23"/>
      <c r="BGD326" s="23"/>
      <c r="BGE326" s="23"/>
      <c r="BGF326" s="23"/>
      <c r="BGG326" s="23"/>
      <c r="BGH326" s="23"/>
      <c r="BGI326" s="23"/>
      <c r="BGJ326" s="23"/>
      <c r="BGK326" s="23"/>
      <c r="BGL326" s="23"/>
      <c r="BGM326" s="23"/>
      <c r="BGN326" s="23"/>
      <c r="BGO326" s="23"/>
      <c r="BGP326" s="23"/>
      <c r="BGQ326" s="23"/>
      <c r="BGR326" s="23"/>
      <c r="BGS326" s="23"/>
      <c r="BGT326" s="23"/>
      <c r="BGU326" s="23"/>
      <c r="BGV326" s="23"/>
      <c r="BGW326" s="23"/>
      <c r="BGX326" s="23"/>
      <c r="BGY326" s="23"/>
      <c r="BGZ326" s="23"/>
      <c r="BHA326" s="23"/>
      <c r="BHB326" s="23"/>
      <c r="BHC326" s="23"/>
      <c r="BHD326" s="23"/>
      <c r="BHE326" s="23"/>
      <c r="BHF326" s="23"/>
      <c r="BHG326" s="23"/>
      <c r="BHH326" s="23"/>
      <c r="BHI326" s="23"/>
      <c r="BHJ326" s="23"/>
      <c r="BHK326" s="23"/>
      <c r="BHL326" s="23"/>
      <c r="BHM326" s="23"/>
      <c r="BHN326" s="23"/>
      <c r="BHO326" s="23"/>
      <c r="BHP326" s="23"/>
      <c r="BHQ326" s="23"/>
      <c r="BHR326" s="23"/>
      <c r="BHS326" s="23"/>
      <c r="BHT326" s="23"/>
      <c r="BHU326" s="23"/>
      <c r="BHV326" s="23"/>
      <c r="BHW326" s="23"/>
      <c r="BHX326" s="23"/>
      <c r="BHY326" s="23"/>
      <c r="BHZ326" s="23"/>
      <c r="BIA326" s="23"/>
      <c r="BIB326" s="23"/>
      <c r="BIC326" s="23"/>
      <c r="BID326" s="23"/>
      <c r="BIE326" s="23"/>
      <c r="BIF326" s="23"/>
      <c r="BIG326" s="23"/>
      <c r="BIH326" s="23"/>
      <c r="BII326" s="23"/>
      <c r="BIJ326" s="23"/>
      <c r="BIK326" s="23"/>
      <c r="BIL326" s="23"/>
      <c r="BIM326" s="23"/>
      <c r="BIN326" s="23"/>
      <c r="BIO326" s="23"/>
      <c r="BIP326" s="23"/>
      <c r="BIQ326" s="23"/>
      <c r="BIR326" s="23"/>
      <c r="BIS326" s="23"/>
      <c r="BIT326" s="23"/>
      <c r="BIU326" s="23"/>
      <c r="BIV326" s="23"/>
      <c r="BIW326" s="23"/>
      <c r="BIX326" s="23"/>
      <c r="BIY326" s="23"/>
      <c r="BIZ326" s="23"/>
      <c r="BJA326" s="23"/>
      <c r="BJB326" s="23"/>
      <c r="BJC326" s="23"/>
      <c r="BJD326" s="23"/>
      <c r="BJE326" s="23"/>
      <c r="BJF326" s="23"/>
      <c r="BJG326" s="23"/>
      <c r="BJH326" s="23"/>
      <c r="BJI326" s="23"/>
      <c r="BJJ326" s="23"/>
      <c r="BJK326" s="23"/>
      <c r="BJL326" s="23"/>
      <c r="BJM326" s="23"/>
      <c r="BJN326" s="23"/>
      <c r="BJO326" s="23"/>
      <c r="BJP326" s="23"/>
      <c r="BJQ326" s="23"/>
      <c r="BJR326" s="23"/>
      <c r="BJS326" s="23"/>
      <c r="BJT326" s="23"/>
      <c r="BJU326" s="23"/>
      <c r="BJV326" s="23"/>
      <c r="BJW326" s="23"/>
      <c r="BJX326" s="23"/>
      <c r="BJY326" s="23"/>
      <c r="BJZ326" s="23"/>
      <c r="BKA326" s="23"/>
      <c r="BKB326" s="23"/>
      <c r="BKC326" s="23"/>
      <c r="BKD326" s="23"/>
      <c r="BKE326" s="23"/>
      <c r="BKF326" s="23"/>
      <c r="BKG326" s="23"/>
      <c r="BKH326" s="23"/>
      <c r="BKI326" s="23"/>
      <c r="BKJ326" s="23"/>
      <c r="BKK326" s="23"/>
      <c r="BKL326" s="23"/>
      <c r="BKM326" s="23"/>
      <c r="BKN326" s="23"/>
      <c r="BKO326" s="23"/>
      <c r="BKP326" s="23"/>
      <c r="BKQ326" s="23"/>
      <c r="BKR326" s="23"/>
      <c r="BKS326" s="23"/>
      <c r="BKT326" s="23"/>
      <c r="BKU326" s="23"/>
      <c r="BKV326" s="23"/>
      <c r="BKW326" s="23"/>
      <c r="BKX326" s="23"/>
      <c r="BKY326" s="23"/>
      <c r="BKZ326" s="23"/>
      <c r="BLA326" s="23"/>
      <c r="BLB326" s="23"/>
      <c r="BLC326" s="23"/>
      <c r="BLD326" s="23"/>
      <c r="BLE326" s="23"/>
      <c r="BLF326" s="23"/>
      <c r="BLG326" s="23"/>
      <c r="BLH326" s="23"/>
      <c r="BLI326" s="23"/>
      <c r="BLJ326" s="23"/>
      <c r="BLK326" s="23"/>
      <c r="BLL326" s="23"/>
      <c r="BLM326" s="23"/>
      <c r="BLN326" s="23"/>
      <c r="BLO326" s="23"/>
      <c r="BLP326" s="23"/>
      <c r="BLQ326" s="23"/>
      <c r="BLR326" s="23"/>
      <c r="BLS326" s="23"/>
      <c r="BLT326" s="23"/>
      <c r="BLU326" s="23"/>
      <c r="BLV326" s="23"/>
      <c r="BLW326" s="23"/>
      <c r="BLX326" s="23"/>
      <c r="BLY326" s="23"/>
      <c r="BLZ326" s="23"/>
      <c r="BMA326" s="23"/>
      <c r="BMB326" s="23"/>
      <c r="BMC326" s="23"/>
      <c r="BMD326" s="23"/>
      <c r="BME326" s="23"/>
      <c r="BMF326" s="23"/>
      <c r="BMG326" s="23"/>
      <c r="BMH326" s="23"/>
      <c r="BMI326" s="23"/>
      <c r="BMJ326" s="23"/>
      <c r="BMK326" s="23"/>
      <c r="BML326" s="23"/>
      <c r="BMM326" s="23"/>
      <c r="BMN326" s="23"/>
      <c r="BMO326" s="23"/>
      <c r="BMP326" s="23"/>
      <c r="BMQ326" s="23"/>
      <c r="BMR326" s="23"/>
      <c r="BMS326" s="23"/>
      <c r="BMT326" s="23"/>
      <c r="BMU326" s="23"/>
      <c r="BMV326" s="23"/>
      <c r="BMW326" s="23"/>
      <c r="BMX326" s="23"/>
      <c r="BMY326" s="23"/>
      <c r="BMZ326" s="23"/>
      <c r="BNA326" s="23"/>
      <c r="BNB326" s="23"/>
      <c r="BNC326" s="23"/>
      <c r="BND326" s="23"/>
      <c r="BNE326" s="23"/>
      <c r="BNF326" s="23"/>
      <c r="BNG326" s="23"/>
      <c r="BNH326" s="23"/>
      <c r="BNI326" s="23"/>
      <c r="BNJ326" s="23"/>
      <c r="BNK326" s="23"/>
      <c r="BNL326" s="23"/>
      <c r="BNM326" s="23"/>
      <c r="BNN326" s="23"/>
      <c r="BNO326" s="23"/>
      <c r="BNP326" s="23"/>
      <c r="BNQ326" s="23"/>
      <c r="BNR326" s="23"/>
      <c r="BNS326" s="23"/>
      <c r="BNT326" s="23"/>
      <c r="BNU326" s="23"/>
      <c r="BNV326" s="23"/>
      <c r="BNW326" s="23"/>
      <c r="BNX326" s="23"/>
      <c r="BNY326" s="23"/>
      <c r="BNZ326" s="23"/>
      <c r="BOA326" s="23"/>
      <c r="BOB326" s="23"/>
      <c r="BOC326" s="23"/>
      <c r="BOD326" s="23"/>
      <c r="BOE326" s="23"/>
      <c r="BOF326" s="23"/>
      <c r="BOG326" s="23"/>
      <c r="BOH326" s="23"/>
      <c r="BOI326" s="23"/>
      <c r="BOJ326" s="23"/>
      <c r="BOK326" s="23"/>
      <c r="BOL326" s="23"/>
      <c r="BOM326" s="23"/>
      <c r="BON326" s="23"/>
      <c r="BOO326" s="23"/>
      <c r="BOP326" s="23"/>
      <c r="BOQ326" s="23"/>
      <c r="BOR326" s="23"/>
      <c r="BOS326" s="23"/>
      <c r="BOT326" s="23"/>
      <c r="BOU326" s="23"/>
      <c r="BOV326" s="23"/>
      <c r="BOW326" s="23"/>
      <c r="BOX326" s="23"/>
      <c r="BOY326" s="23"/>
      <c r="BOZ326" s="23"/>
      <c r="BPA326" s="23"/>
      <c r="BPB326" s="23"/>
      <c r="BPC326" s="23"/>
      <c r="BPD326" s="23"/>
      <c r="BPE326" s="23"/>
      <c r="BPF326" s="23"/>
      <c r="BPG326" s="23"/>
      <c r="BPH326" s="23"/>
      <c r="BPI326" s="23"/>
      <c r="BPJ326" s="23"/>
      <c r="BPK326" s="23"/>
      <c r="BPL326" s="23"/>
      <c r="BPM326" s="23"/>
      <c r="BPN326" s="23"/>
      <c r="BPO326" s="23"/>
      <c r="BPP326" s="23"/>
      <c r="BPQ326" s="23"/>
      <c r="BPR326" s="23"/>
      <c r="BPS326" s="23"/>
      <c r="BPT326" s="23"/>
      <c r="BPU326" s="23"/>
      <c r="BPV326" s="23"/>
      <c r="BPW326" s="23"/>
      <c r="BPX326" s="23"/>
      <c r="BPY326" s="23"/>
      <c r="BPZ326" s="23"/>
      <c r="BQA326" s="23"/>
      <c r="BQB326" s="23"/>
      <c r="BQC326" s="23"/>
      <c r="BQD326" s="23"/>
      <c r="BQE326" s="23"/>
      <c r="BQF326" s="23"/>
      <c r="BQG326" s="23"/>
      <c r="BQH326" s="23"/>
      <c r="BQI326" s="23"/>
      <c r="BQJ326" s="23"/>
      <c r="BQK326" s="23"/>
      <c r="BQL326" s="23"/>
      <c r="BQM326" s="23"/>
      <c r="BQN326" s="23"/>
      <c r="BQO326" s="23"/>
      <c r="BQP326" s="23"/>
      <c r="BQQ326" s="23"/>
      <c r="BQR326" s="23"/>
      <c r="BQS326" s="23"/>
      <c r="BQT326" s="23"/>
      <c r="BQU326" s="23"/>
      <c r="BQV326" s="23"/>
      <c r="BQW326" s="23"/>
      <c r="BQX326" s="23"/>
      <c r="BQY326" s="23"/>
      <c r="BQZ326" s="23"/>
      <c r="BRA326" s="23"/>
      <c r="BRB326" s="23"/>
      <c r="BRC326" s="23"/>
      <c r="BRD326" s="23"/>
      <c r="BRE326" s="23"/>
      <c r="BRF326" s="23"/>
      <c r="BRG326" s="23"/>
      <c r="BRH326" s="23"/>
      <c r="BRI326" s="23"/>
      <c r="BRJ326" s="23"/>
      <c r="BRK326" s="23"/>
      <c r="BRL326" s="23"/>
      <c r="BRM326" s="23"/>
      <c r="BRN326" s="23"/>
      <c r="BRO326" s="23"/>
      <c r="BRP326" s="23"/>
      <c r="BRQ326" s="23"/>
      <c r="BRR326" s="23"/>
      <c r="BRS326" s="23"/>
      <c r="BRT326" s="23"/>
      <c r="BRU326" s="23"/>
      <c r="BRV326" s="23"/>
      <c r="BRW326" s="23"/>
      <c r="BRX326" s="23"/>
      <c r="BRY326" s="23"/>
      <c r="BRZ326" s="23"/>
      <c r="BSA326" s="23"/>
      <c r="BSB326" s="23"/>
      <c r="BSC326" s="23"/>
      <c r="BSD326" s="23"/>
      <c r="BSE326" s="23"/>
      <c r="BSF326" s="23"/>
      <c r="BSG326" s="23"/>
      <c r="BSH326" s="23"/>
      <c r="BSI326" s="23"/>
      <c r="BSJ326" s="23"/>
      <c r="BSK326" s="23"/>
      <c r="BSL326" s="23"/>
      <c r="BSM326" s="23"/>
      <c r="BSN326" s="23"/>
      <c r="BSO326" s="23"/>
      <c r="BSP326" s="23"/>
      <c r="BSQ326" s="23"/>
      <c r="BSR326" s="23"/>
      <c r="BSS326" s="23"/>
      <c r="BST326" s="23"/>
      <c r="BSU326" s="23"/>
      <c r="BSV326" s="23"/>
      <c r="BSW326" s="23"/>
      <c r="BSX326" s="23"/>
      <c r="BSY326" s="23"/>
      <c r="BSZ326" s="23"/>
      <c r="BTA326" s="23"/>
      <c r="BTB326" s="23"/>
      <c r="BTC326" s="23"/>
      <c r="BTD326" s="23"/>
      <c r="BTE326" s="23"/>
      <c r="BTF326" s="23"/>
      <c r="BTG326" s="23"/>
      <c r="BTH326" s="23"/>
      <c r="BTI326" s="23"/>
      <c r="BTJ326" s="23"/>
      <c r="BTK326" s="23"/>
      <c r="BTL326" s="23"/>
      <c r="BTM326" s="23"/>
      <c r="BTN326" s="23"/>
      <c r="BTO326" s="23"/>
      <c r="BTP326" s="23"/>
      <c r="BTQ326" s="23"/>
      <c r="BTR326" s="23"/>
      <c r="BTS326" s="23"/>
      <c r="BTT326" s="23"/>
      <c r="BTU326" s="23"/>
      <c r="BTV326" s="23"/>
      <c r="BTW326" s="23"/>
      <c r="BTX326" s="23"/>
      <c r="BTY326" s="23"/>
      <c r="BTZ326" s="23"/>
      <c r="BUA326" s="23"/>
      <c r="BUB326" s="23"/>
      <c r="BUC326" s="23"/>
      <c r="BUD326" s="23"/>
      <c r="BUE326" s="23"/>
      <c r="BUF326" s="23"/>
      <c r="BUG326" s="23"/>
      <c r="BUH326" s="23"/>
      <c r="BUI326" s="23"/>
      <c r="BUJ326" s="23"/>
      <c r="BUK326" s="23"/>
      <c r="BUL326" s="23"/>
      <c r="BUM326" s="23"/>
      <c r="BUN326" s="23"/>
      <c r="BUO326" s="23"/>
      <c r="BUP326" s="23"/>
      <c r="BUQ326" s="23"/>
      <c r="BUR326" s="23"/>
      <c r="BUS326" s="23"/>
      <c r="BUT326" s="23"/>
      <c r="BUU326" s="23"/>
      <c r="BUV326" s="23"/>
      <c r="BUW326" s="23"/>
      <c r="BUX326" s="23"/>
      <c r="BUY326" s="23"/>
      <c r="BUZ326" s="23"/>
      <c r="BVA326" s="23"/>
      <c r="BVB326" s="23"/>
      <c r="BVC326" s="23"/>
      <c r="BVD326" s="23"/>
      <c r="BVE326" s="23"/>
      <c r="BVF326" s="23"/>
      <c r="BVG326" s="23"/>
      <c r="BVH326" s="23"/>
      <c r="BVI326" s="23"/>
      <c r="BVJ326" s="23"/>
      <c r="BVK326" s="23"/>
      <c r="BVL326" s="23"/>
      <c r="BVM326" s="23"/>
      <c r="BVN326" s="23"/>
      <c r="BVO326" s="23"/>
      <c r="BVP326" s="23"/>
      <c r="BVQ326" s="23"/>
      <c r="BVR326" s="23"/>
      <c r="BVS326" s="23"/>
      <c r="BVT326" s="23"/>
      <c r="BVU326" s="23"/>
      <c r="BVV326" s="23"/>
      <c r="BVW326" s="23"/>
      <c r="BVX326" s="23"/>
      <c r="BVY326" s="23"/>
      <c r="BVZ326" s="23"/>
      <c r="BWA326" s="23"/>
      <c r="BWB326" s="23"/>
      <c r="BWC326" s="23"/>
      <c r="BWD326" s="23"/>
      <c r="BWE326" s="23"/>
      <c r="BWF326" s="23"/>
      <c r="BWG326" s="23"/>
      <c r="BWH326" s="23"/>
      <c r="BWI326" s="23"/>
      <c r="BWJ326" s="23"/>
      <c r="BWK326" s="23"/>
      <c r="BWL326" s="23"/>
      <c r="BWM326" s="23"/>
      <c r="BWN326" s="23"/>
      <c r="BWO326" s="23"/>
      <c r="BWP326" s="23"/>
      <c r="BWQ326" s="23"/>
      <c r="BWR326" s="23"/>
      <c r="BWS326" s="23"/>
      <c r="BWT326" s="23"/>
      <c r="BWU326" s="23"/>
      <c r="BWV326" s="23"/>
      <c r="BWW326" s="23"/>
      <c r="BWX326" s="23"/>
      <c r="BWY326" s="23"/>
      <c r="BWZ326" s="23"/>
      <c r="BXA326" s="23"/>
      <c r="BXB326" s="23"/>
      <c r="BXC326" s="23"/>
      <c r="BXD326" s="23"/>
      <c r="BXE326" s="23"/>
      <c r="BXF326" s="23"/>
      <c r="BXG326" s="23"/>
      <c r="BXH326" s="23"/>
      <c r="BXI326" s="23"/>
      <c r="BXJ326" s="23"/>
      <c r="BXK326" s="23"/>
      <c r="BXL326" s="23"/>
      <c r="BXM326" s="23"/>
      <c r="BXN326" s="23"/>
      <c r="BXO326" s="23"/>
      <c r="BXP326" s="23"/>
      <c r="BXQ326" s="23"/>
      <c r="BXR326" s="23"/>
      <c r="BXS326" s="23"/>
      <c r="BXT326" s="23"/>
      <c r="BXU326" s="23"/>
      <c r="BXV326" s="23"/>
      <c r="BXW326" s="23"/>
      <c r="BXX326" s="23"/>
      <c r="BXY326" s="23"/>
      <c r="BXZ326" s="23"/>
      <c r="BYA326" s="23"/>
      <c r="BYB326" s="23"/>
      <c r="BYC326" s="23"/>
      <c r="BYD326" s="23"/>
      <c r="BYE326" s="23"/>
      <c r="BYF326" s="23"/>
      <c r="BYG326" s="23"/>
      <c r="BYH326" s="23"/>
      <c r="BYI326" s="23"/>
      <c r="BYJ326" s="23"/>
      <c r="BYK326" s="23"/>
      <c r="BYL326" s="23"/>
      <c r="BYM326" s="23"/>
      <c r="BYN326" s="23"/>
      <c r="BYO326" s="23"/>
      <c r="BYP326" s="23"/>
      <c r="BYQ326" s="23"/>
      <c r="BYR326" s="23"/>
      <c r="BYS326" s="23"/>
      <c r="BYT326" s="23"/>
      <c r="BYU326" s="23"/>
      <c r="BYV326" s="23"/>
      <c r="BYW326" s="23"/>
      <c r="BYX326" s="23"/>
      <c r="BYY326" s="23"/>
      <c r="BYZ326" s="23"/>
      <c r="BZA326" s="23"/>
      <c r="BZB326" s="23"/>
      <c r="BZC326" s="23"/>
      <c r="BZD326" s="23"/>
      <c r="BZE326" s="23"/>
      <c r="BZF326" s="23"/>
      <c r="BZG326" s="23"/>
      <c r="BZH326" s="23"/>
      <c r="BZI326" s="23"/>
      <c r="BZJ326" s="23"/>
      <c r="BZK326" s="23"/>
      <c r="BZL326" s="23"/>
      <c r="BZM326" s="23"/>
      <c r="BZN326" s="23"/>
      <c r="BZO326" s="23"/>
      <c r="BZP326" s="23"/>
      <c r="BZQ326" s="23"/>
      <c r="BZR326" s="23"/>
      <c r="BZS326" s="23"/>
      <c r="BZT326" s="23"/>
      <c r="BZU326" s="23"/>
      <c r="BZV326" s="23"/>
      <c r="BZW326" s="23"/>
      <c r="BZX326" s="23"/>
      <c r="BZY326" s="23"/>
      <c r="BZZ326" s="23"/>
      <c r="CAA326" s="23"/>
      <c r="CAB326" s="23"/>
      <c r="CAC326" s="23"/>
      <c r="CAD326" s="23"/>
      <c r="CAE326" s="23"/>
      <c r="CAF326" s="23"/>
      <c r="CAG326" s="23"/>
      <c r="CAH326" s="23"/>
      <c r="CAI326" s="23"/>
      <c r="CAJ326" s="23"/>
      <c r="CAK326" s="23"/>
      <c r="CAL326" s="23"/>
      <c r="CAM326" s="23"/>
      <c r="CAN326" s="23"/>
      <c r="CAO326" s="23"/>
      <c r="CAP326" s="23"/>
      <c r="CAQ326" s="23"/>
      <c r="CAR326" s="23"/>
      <c r="CAS326" s="23"/>
      <c r="CAT326" s="23"/>
      <c r="CAU326" s="23"/>
      <c r="CAV326" s="23"/>
      <c r="CAW326" s="23"/>
      <c r="CAX326" s="23"/>
      <c r="CAY326" s="23"/>
      <c r="CAZ326" s="23"/>
      <c r="CBA326" s="23"/>
      <c r="CBB326" s="23"/>
      <c r="CBC326" s="23"/>
      <c r="CBD326" s="23"/>
      <c r="CBE326" s="23"/>
      <c r="CBF326" s="23"/>
      <c r="CBG326" s="23"/>
      <c r="CBH326" s="23"/>
      <c r="CBI326" s="23"/>
      <c r="CBJ326" s="23"/>
      <c r="CBK326" s="23"/>
      <c r="CBL326" s="23"/>
      <c r="CBM326" s="23"/>
      <c r="CBN326" s="23"/>
      <c r="CBO326" s="23"/>
      <c r="CBP326" s="23"/>
      <c r="CBQ326" s="23"/>
      <c r="CBR326" s="23"/>
      <c r="CBS326" s="23"/>
      <c r="CBT326" s="23"/>
      <c r="CBU326" s="23"/>
      <c r="CBV326" s="23"/>
      <c r="CBW326" s="23"/>
      <c r="CBX326" s="23"/>
      <c r="CBY326" s="23"/>
      <c r="CBZ326" s="23"/>
      <c r="CCA326" s="23"/>
      <c r="CCB326" s="23"/>
      <c r="CCC326" s="23"/>
      <c r="CCD326" s="23"/>
      <c r="CCE326" s="23"/>
      <c r="CCF326" s="23"/>
      <c r="CCG326" s="23"/>
      <c r="CCH326" s="23"/>
      <c r="CCI326" s="23"/>
      <c r="CCJ326" s="23"/>
      <c r="CCK326" s="23"/>
      <c r="CCL326" s="23"/>
      <c r="CCM326" s="23"/>
      <c r="CCN326" s="23"/>
      <c r="CCO326" s="23"/>
      <c r="CCP326" s="23"/>
      <c r="CCQ326" s="23"/>
      <c r="CCR326" s="23"/>
      <c r="CCS326" s="23"/>
      <c r="CCT326" s="23"/>
      <c r="CCU326" s="23"/>
      <c r="CCV326" s="23"/>
      <c r="CCW326" s="23"/>
      <c r="CCX326" s="23"/>
      <c r="CCY326" s="23"/>
      <c r="CCZ326" s="23"/>
      <c r="CDA326" s="23"/>
      <c r="CDB326" s="23"/>
      <c r="CDC326" s="23"/>
      <c r="CDD326" s="23"/>
      <c r="CDE326" s="23"/>
      <c r="CDF326" s="23"/>
      <c r="CDG326" s="23"/>
      <c r="CDH326" s="23"/>
      <c r="CDI326" s="23"/>
      <c r="CDJ326" s="23"/>
      <c r="CDK326" s="23"/>
      <c r="CDL326" s="23"/>
      <c r="CDM326" s="23"/>
      <c r="CDN326" s="23"/>
      <c r="CDO326" s="23"/>
      <c r="CDP326" s="23"/>
      <c r="CDQ326" s="23"/>
      <c r="CDR326" s="23"/>
      <c r="CDS326" s="23"/>
      <c r="CDT326" s="23"/>
      <c r="CDU326" s="23"/>
      <c r="CDV326" s="23"/>
      <c r="CDW326" s="23"/>
      <c r="CDX326" s="23"/>
      <c r="CDY326" s="23"/>
      <c r="CDZ326" s="23"/>
      <c r="CEA326" s="23"/>
      <c r="CEB326" s="23"/>
      <c r="CEC326" s="23"/>
      <c r="CED326" s="23"/>
      <c r="CEE326" s="23"/>
      <c r="CEF326" s="23"/>
      <c r="CEG326" s="23"/>
      <c r="CEH326" s="23"/>
      <c r="CEI326" s="23"/>
      <c r="CEJ326" s="23"/>
      <c r="CEK326" s="23"/>
      <c r="CEL326" s="23"/>
      <c r="CEM326" s="23"/>
      <c r="CEN326" s="23"/>
      <c r="CEO326" s="23"/>
      <c r="CEP326" s="23"/>
      <c r="CEQ326" s="23"/>
      <c r="CER326" s="23"/>
      <c r="CES326" s="23"/>
      <c r="CET326" s="23"/>
      <c r="CEU326" s="23"/>
      <c r="CEV326" s="23"/>
      <c r="CEW326" s="23"/>
      <c r="CEX326" s="23"/>
      <c r="CEY326" s="23"/>
      <c r="CEZ326" s="23"/>
      <c r="CFA326" s="23"/>
      <c r="CFB326" s="23"/>
      <c r="CFC326" s="23"/>
      <c r="CFD326" s="23"/>
      <c r="CFE326" s="23"/>
      <c r="CFF326" s="23"/>
      <c r="CFG326" s="23"/>
      <c r="CFH326" s="23"/>
      <c r="CFI326" s="23"/>
      <c r="CFJ326" s="23"/>
      <c r="CFK326" s="23"/>
      <c r="CFL326" s="23"/>
      <c r="CFM326" s="23"/>
      <c r="CFN326" s="23"/>
      <c r="CFO326" s="23"/>
      <c r="CFP326" s="23"/>
      <c r="CFQ326" s="23"/>
      <c r="CFR326" s="23"/>
      <c r="CFS326" s="23"/>
      <c r="CFT326" s="23"/>
      <c r="CFU326" s="23"/>
      <c r="CFV326" s="23"/>
      <c r="CFW326" s="23"/>
      <c r="CFX326" s="23"/>
      <c r="CFY326" s="23"/>
      <c r="CFZ326" s="23"/>
      <c r="CGA326" s="23"/>
      <c r="CGB326" s="23"/>
      <c r="CGC326" s="23"/>
      <c r="CGD326" s="23"/>
      <c r="CGE326" s="23"/>
      <c r="CGF326" s="23"/>
      <c r="CGG326" s="23"/>
      <c r="CGH326" s="23"/>
      <c r="CGI326" s="23"/>
      <c r="CGJ326" s="23"/>
      <c r="CGK326" s="23"/>
      <c r="CGL326" s="23"/>
      <c r="CGM326" s="23"/>
      <c r="CGN326" s="23"/>
      <c r="CGO326" s="23"/>
      <c r="CGP326" s="23"/>
      <c r="CGQ326" s="23"/>
      <c r="CGR326" s="23"/>
      <c r="CGS326" s="23"/>
      <c r="CGT326" s="23"/>
      <c r="CGU326" s="23"/>
      <c r="CGV326" s="23"/>
      <c r="CGW326" s="23"/>
      <c r="CGX326" s="23"/>
      <c r="CGY326" s="23"/>
      <c r="CGZ326" s="23"/>
      <c r="CHA326" s="23"/>
      <c r="CHB326" s="23"/>
      <c r="CHC326" s="23"/>
      <c r="CHD326" s="23"/>
      <c r="CHE326" s="23"/>
      <c r="CHF326" s="23"/>
      <c r="CHG326" s="23"/>
      <c r="CHH326" s="23"/>
      <c r="CHI326" s="23"/>
      <c r="CHJ326" s="23"/>
      <c r="CHK326" s="23"/>
      <c r="CHL326" s="23"/>
      <c r="CHM326" s="23"/>
      <c r="CHN326" s="23"/>
      <c r="CHO326" s="23"/>
      <c r="CHP326" s="23"/>
      <c r="CHQ326" s="23"/>
      <c r="CHR326" s="23"/>
      <c r="CHS326" s="23"/>
      <c r="CHT326" s="23"/>
      <c r="CHU326" s="23"/>
      <c r="CHV326" s="23"/>
      <c r="CHW326" s="23"/>
      <c r="CHX326" s="23"/>
      <c r="CHY326" s="23"/>
      <c r="CHZ326" s="23"/>
      <c r="CIA326" s="23"/>
      <c r="CIB326" s="23"/>
      <c r="CIC326" s="23"/>
      <c r="CID326" s="23"/>
      <c r="CIE326" s="23"/>
      <c r="CIF326" s="23"/>
      <c r="CIG326" s="23"/>
      <c r="CIH326" s="23"/>
      <c r="CII326" s="23"/>
      <c r="CIJ326" s="23"/>
      <c r="CIK326" s="23"/>
      <c r="CIL326" s="23"/>
      <c r="CIM326" s="23"/>
      <c r="CIN326" s="23"/>
      <c r="CIO326" s="23"/>
      <c r="CIP326" s="23"/>
      <c r="CIQ326" s="23"/>
      <c r="CIR326" s="23"/>
      <c r="CIS326" s="23"/>
      <c r="CIT326" s="23"/>
      <c r="CIU326" s="23"/>
      <c r="CIV326" s="23"/>
      <c r="CIW326" s="23"/>
      <c r="CIX326" s="23"/>
      <c r="CIY326" s="23"/>
      <c r="CIZ326" s="23"/>
      <c r="CJA326" s="23"/>
      <c r="CJB326" s="23"/>
      <c r="CJC326" s="23"/>
      <c r="CJD326" s="23"/>
      <c r="CJE326" s="23"/>
      <c r="CJF326" s="23"/>
      <c r="CJG326" s="23"/>
      <c r="CJH326" s="23"/>
      <c r="CJI326" s="23"/>
      <c r="CJJ326" s="23"/>
      <c r="CJK326" s="23"/>
      <c r="CJL326" s="23"/>
      <c r="CJM326" s="23"/>
      <c r="CJN326" s="23"/>
      <c r="CJO326" s="23"/>
      <c r="CJP326" s="23"/>
      <c r="CJQ326" s="23"/>
      <c r="CJR326" s="23"/>
      <c r="CJS326" s="23"/>
      <c r="CJT326" s="23"/>
      <c r="CJU326" s="23"/>
      <c r="CJV326" s="23"/>
      <c r="CJW326" s="23"/>
      <c r="CJX326" s="23"/>
      <c r="CJY326" s="23"/>
      <c r="CJZ326" s="23"/>
      <c r="CKA326" s="23"/>
      <c r="CKB326" s="23"/>
      <c r="CKC326" s="23"/>
      <c r="CKD326" s="23"/>
      <c r="CKE326" s="23"/>
      <c r="CKF326" s="23"/>
      <c r="CKG326" s="23"/>
      <c r="CKH326" s="23"/>
      <c r="CKI326" s="23"/>
      <c r="CKJ326" s="23"/>
      <c r="CKK326" s="23"/>
      <c r="CKL326" s="23"/>
      <c r="CKM326" s="23"/>
      <c r="CKN326" s="23"/>
      <c r="CKO326" s="23"/>
      <c r="CKP326" s="23"/>
      <c r="CKQ326" s="23"/>
      <c r="CKR326" s="23"/>
      <c r="CKS326" s="23"/>
      <c r="CKT326" s="23"/>
      <c r="CKU326" s="23"/>
      <c r="CKV326" s="23"/>
      <c r="CKW326" s="23"/>
      <c r="CKX326" s="23"/>
      <c r="CKY326" s="23"/>
      <c r="CKZ326" s="23"/>
      <c r="CLA326" s="23"/>
      <c r="CLB326" s="23"/>
      <c r="CLC326" s="23"/>
      <c r="CLD326" s="23"/>
      <c r="CLE326" s="23"/>
      <c r="CLF326" s="23"/>
      <c r="CLG326" s="23"/>
      <c r="CLH326" s="23"/>
      <c r="CLI326" s="23"/>
      <c r="CLJ326" s="23"/>
      <c r="CLK326" s="23"/>
      <c r="CLL326" s="23"/>
      <c r="CLM326" s="23"/>
      <c r="CLN326" s="23"/>
      <c r="CLO326" s="23"/>
      <c r="CLP326" s="23"/>
      <c r="CLQ326" s="23"/>
      <c r="CLR326" s="23"/>
      <c r="CLS326" s="23"/>
      <c r="CLT326" s="23"/>
      <c r="CLU326" s="23"/>
      <c r="CLV326" s="23"/>
      <c r="CLW326" s="23"/>
      <c r="CLX326" s="23"/>
      <c r="CLY326" s="23"/>
      <c r="CLZ326" s="23"/>
      <c r="CMA326" s="23"/>
      <c r="CMB326" s="23"/>
      <c r="CMC326" s="23"/>
      <c r="CMD326" s="23"/>
      <c r="CME326" s="23"/>
      <c r="CMF326" s="23"/>
      <c r="CMG326" s="23"/>
      <c r="CMH326" s="23"/>
      <c r="CMI326" s="23"/>
      <c r="CMJ326" s="23"/>
      <c r="CMK326" s="23"/>
      <c r="CML326" s="23"/>
      <c r="CMM326" s="23"/>
      <c r="CMN326" s="23"/>
      <c r="CMO326" s="23"/>
      <c r="CMP326" s="23"/>
      <c r="CMQ326" s="23"/>
      <c r="CMR326" s="23"/>
      <c r="CMS326" s="23"/>
      <c r="CMT326" s="23"/>
      <c r="CMU326" s="23"/>
      <c r="CMV326" s="23"/>
      <c r="CMW326" s="23"/>
      <c r="CMX326" s="23"/>
      <c r="CMY326" s="23"/>
      <c r="CMZ326" s="23"/>
      <c r="CNA326" s="23"/>
      <c r="CNB326" s="23"/>
      <c r="CNC326" s="23"/>
      <c r="CND326" s="23"/>
      <c r="CNE326" s="23"/>
      <c r="CNF326" s="23"/>
      <c r="CNG326" s="23"/>
      <c r="CNH326" s="23"/>
      <c r="CNI326" s="23"/>
      <c r="CNJ326" s="23"/>
      <c r="CNK326" s="23"/>
      <c r="CNL326" s="23"/>
      <c r="CNM326" s="23"/>
      <c r="CNN326" s="23"/>
      <c r="CNO326" s="23"/>
      <c r="CNP326" s="23"/>
      <c r="CNQ326" s="23"/>
      <c r="CNR326" s="23"/>
      <c r="CNS326" s="23"/>
      <c r="CNT326" s="23"/>
      <c r="CNU326" s="23"/>
      <c r="CNV326" s="23"/>
      <c r="CNW326" s="23"/>
      <c r="CNX326" s="23"/>
      <c r="CNY326" s="23"/>
      <c r="CNZ326" s="23"/>
      <c r="COA326" s="23"/>
      <c r="COB326" s="23"/>
      <c r="COC326" s="23"/>
      <c r="COD326" s="23"/>
      <c r="COE326" s="23"/>
      <c r="COF326" s="23"/>
      <c r="COG326" s="23"/>
      <c r="COH326" s="23"/>
      <c r="COI326" s="23"/>
      <c r="COJ326" s="23"/>
      <c r="COK326" s="23"/>
      <c r="COL326" s="23"/>
      <c r="COM326" s="23"/>
      <c r="CON326" s="23"/>
      <c r="COO326" s="23"/>
      <c r="COP326" s="23"/>
      <c r="COQ326" s="23"/>
      <c r="COR326" s="23"/>
      <c r="COS326" s="23"/>
      <c r="COT326" s="23"/>
      <c r="COU326" s="23"/>
      <c r="COV326" s="23"/>
      <c r="COW326" s="23"/>
      <c r="COX326" s="23"/>
      <c r="COY326" s="23"/>
      <c r="COZ326" s="23"/>
      <c r="CPA326" s="23"/>
      <c r="CPB326" s="23"/>
      <c r="CPC326" s="23"/>
      <c r="CPD326" s="23"/>
      <c r="CPE326" s="23"/>
      <c r="CPF326" s="23"/>
      <c r="CPG326" s="23"/>
      <c r="CPH326" s="23"/>
      <c r="CPI326" s="23"/>
      <c r="CPJ326" s="23"/>
      <c r="CPK326" s="23"/>
      <c r="CPL326" s="23"/>
      <c r="CPM326" s="23"/>
      <c r="CPN326" s="23"/>
      <c r="CPO326" s="23"/>
      <c r="CPP326" s="23"/>
      <c r="CPQ326" s="23"/>
      <c r="CPR326" s="23"/>
      <c r="CPS326" s="23"/>
      <c r="CPT326" s="23"/>
      <c r="CPU326" s="23"/>
      <c r="CPV326" s="23"/>
      <c r="CPW326" s="23"/>
      <c r="CPX326" s="23"/>
      <c r="CPY326" s="23"/>
      <c r="CPZ326" s="23"/>
      <c r="CQA326" s="23"/>
      <c r="CQB326" s="23"/>
      <c r="CQC326" s="23"/>
      <c r="CQD326" s="23"/>
      <c r="CQE326" s="23"/>
      <c r="CQF326" s="23"/>
      <c r="CQG326" s="23"/>
      <c r="CQH326" s="23"/>
      <c r="CQI326" s="23"/>
      <c r="CQJ326" s="23"/>
      <c r="CQK326" s="23"/>
      <c r="CQL326" s="23"/>
      <c r="CQM326" s="23"/>
      <c r="CQN326" s="23"/>
      <c r="CQO326" s="23"/>
      <c r="CQP326" s="23"/>
      <c r="CQQ326" s="23"/>
      <c r="CQR326" s="23"/>
      <c r="CQS326" s="23"/>
      <c r="CQT326" s="23"/>
      <c r="CQU326" s="23"/>
      <c r="CQV326" s="23"/>
      <c r="CQW326" s="23"/>
      <c r="CQX326" s="23"/>
      <c r="CQY326" s="23"/>
      <c r="CQZ326" s="23"/>
      <c r="CRA326" s="23"/>
      <c r="CRB326" s="23"/>
      <c r="CRC326" s="23"/>
      <c r="CRD326" s="23"/>
      <c r="CRE326" s="23"/>
      <c r="CRF326" s="23"/>
      <c r="CRG326" s="23"/>
      <c r="CRH326" s="23"/>
      <c r="CRI326" s="23"/>
      <c r="CRJ326" s="23"/>
      <c r="CRK326" s="23"/>
      <c r="CRL326" s="23"/>
      <c r="CRM326" s="23"/>
      <c r="CRN326" s="23"/>
      <c r="CRO326" s="23"/>
      <c r="CRP326" s="23"/>
      <c r="CRQ326" s="23"/>
      <c r="CRR326" s="23"/>
      <c r="CRS326" s="23"/>
      <c r="CRT326" s="23"/>
      <c r="CRU326" s="23"/>
      <c r="CRV326" s="23"/>
      <c r="CRW326" s="23"/>
      <c r="CRX326" s="23"/>
      <c r="CRY326" s="23"/>
      <c r="CRZ326" s="23"/>
      <c r="CSA326" s="23"/>
      <c r="CSB326" s="23"/>
      <c r="CSC326" s="23"/>
      <c r="CSD326" s="23"/>
      <c r="CSE326" s="23"/>
      <c r="CSF326" s="23"/>
      <c r="CSG326" s="23"/>
      <c r="CSH326" s="23"/>
      <c r="CSI326" s="23"/>
      <c r="CSJ326" s="23"/>
      <c r="CSK326" s="23"/>
      <c r="CSL326" s="23"/>
      <c r="CSM326" s="23"/>
      <c r="CSN326" s="23"/>
      <c r="CSO326" s="23"/>
      <c r="CSP326" s="23"/>
      <c r="CSQ326" s="23"/>
      <c r="CSR326" s="23"/>
      <c r="CSS326" s="23"/>
      <c r="CST326" s="23"/>
      <c r="CSU326" s="23"/>
      <c r="CSV326" s="23"/>
      <c r="CSW326" s="23"/>
      <c r="CSX326" s="23"/>
      <c r="CSY326" s="23"/>
      <c r="CSZ326" s="23"/>
      <c r="CTA326" s="23"/>
      <c r="CTB326" s="23"/>
      <c r="CTC326" s="23"/>
      <c r="CTD326" s="23"/>
      <c r="CTE326" s="23"/>
      <c r="CTF326" s="23"/>
      <c r="CTG326" s="23"/>
      <c r="CTH326" s="23"/>
      <c r="CTI326" s="23"/>
      <c r="CTJ326" s="23"/>
      <c r="CTK326" s="23"/>
      <c r="CTL326" s="23"/>
      <c r="CTM326" s="23"/>
      <c r="CTN326" s="23"/>
      <c r="CTO326" s="23"/>
      <c r="CTP326" s="23"/>
      <c r="CTQ326" s="23"/>
      <c r="CTR326" s="23"/>
      <c r="CTS326" s="23"/>
      <c r="CTT326" s="23"/>
      <c r="CTU326" s="23"/>
      <c r="CTV326" s="23"/>
      <c r="CTW326" s="23"/>
      <c r="CTX326" s="23"/>
      <c r="CTY326" s="23"/>
      <c r="CTZ326" s="23"/>
      <c r="CUA326" s="23"/>
      <c r="CUB326" s="23"/>
      <c r="CUC326" s="23"/>
      <c r="CUD326" s="23"/>
      <c r="CUE326" s="23"/>
      <c r="CUF326" s="23"/>
      <c r="CUG326" s="23"/>
      <c r="CUH326" s="23"/>
      <c r="CUI326" s="23"/>
      <c r="CUJ326" s="23"/>
      <c r="CUK326" s="23"/>
      <c r="CUL326" s="23"/>
      <c r="CUM326" s="23"/>
      <c r="CUN326" s="23"/>
      <c r="CUO326" s="23"/>
      <c r="CUP326" s="23"/>
      <c r="CUQ326" s="23"/>
      <c r="CUR326" s="23"/>
      <c r="CUS326" s="23"/>
      <c r="CUT326" s="23"/>
      <c r="CUU326" s="23"/>
      <c r="CUV326" s="23"/>
      <c r="CUW326" s="23"/>
      <c r="CUX326" s="23"/>
      <c r="CUY326" s="23"/>
      <c r="CUZ326" s="23"/>
      <c r="CVA326" s="23"/>
      <c r="CVB326" s="23"/>
      <c r="CVC326" s="23"/>
      <c r="CVD326" s="23"/>
      <c r="CVE326" s="23"/>
      <c r="CVF326" s="23"/>
      <c r="CVG326" s="23"/>
      <c r="CVH326" s="23"/>
      <c r="CVI326" s="23"/>
      <c r="CVJ326" s="23"/>
      <c r="CVK326" s="23"/>
      <c r="CVL326" s="23"/>
      <c r="CVM326" s="23"/>
      <c r="CVN326" s="23"/>
      <c r="CVO326" s="23"/>
      <c r="CVP326" s="23"/>
      <c r="CVQ326" s="23"/>
      <c r="CVR326" s="23"/>
      <c r="CVS326" s="23"/>
      <c r="CVT326" s="23"/>
      <c r="CVU326" s="23"/>
      <c r="CVV326" s="23"/>
      <c r="CVW326" s="23"/>
      <c r="CVX326" s="23"/>
      <c r="CVY326" s="23"/>
      <c r="CVZ326" s="23"/>
      <c r="CWA326" s="23"/>
      <c r="CWB326" s="23"/>
      <c r="CWC326" s="23"/>
      <c r="CWD326" s="23"/>
      <c r="CWE326" s="23"/>
      <c r="CWF326" s="23"/>
      <c r="CWG326" s="23"/>
      <c r="CWH326" s="23"/>
      <c r="CWI326" s="23"/>
      <c r="CWJ326" s="23"/>
      <c r="CWK326" s="23"/>
      <c r="CWL326" s="23"/>
      <c r="CWM326" s="23"/>
      <c r="CWN326" s="23"/>
      <c r="CWO326" s="23"/>
      <c r="CWP326" s="23"/>
      <c r="CWQ326" s="23"/>
      <c r="CWR326" s="23"/>
      <c r="CWS326" s="23"/>
      <c r="CWT326" s="23"/>
      <c r="CWU326" s="23"/>
      <c r="CWV326" s="23"/>
      <c r="CWW326" s="23"/>
      <c r="CWX326" s="23"/>
      <c r="CWY326" s="23"/>
      <c r="CWZ326" s="23"/>
      <c r="CXA326" s="23"/>
      <c r="CXB326" s="23"/>
      <c r="CXC326" s="23"/>
      <c r="CXD326" s="23"/>
      <c r="CXE326" s="23"/>
      <c r="CXF326" s="23"/>
      <c r="CXG326" s="23"/>
      <c r="CXH326" s="23"/>
      <c r="CXI326" s="23"/>
      <c r="CXJ326" s="23"/>
      <c r="CXK326" s="23"/>
      <c r="CXL326" s="23"/>
      <c r="CXM326" s="23"/>
      <c r="CXN326" s="23"/>
      <c r="CXO326" s="23"/>
      <c r="CXP326" s="23"/>
      <c r="CXQ326" s="23"/>
      <c r="CXR326" s="23"/>
      <c r="CXS326" s="23"/>
      <c r="CXT326" s="23"/>
      <c r="CXU326" s="23"/>
      <c r="CXV326" s="23"/>
      <c r="CXW326" s="23"/>
      <c r="CXX326" s="23"/>
      <c r="CXY326" s="23"/>
      <c r="CXZ326" s="23"/>
      <c r="CYA326" s="23"/>
      <c r="CYB326" s="23"/>
      <c r="CYC326" s="23"/>
      <c r="CYD326" s="23"/>
      <c r="CYE326" s="23"/>
      <c r="CYF326" s="23"/>
      <c r="CYG326" s="23"/>
      <c r="CYH326" s="23"/>
      <c r="CYI326" s="23"/>
      <c r="CYJ326" s="23"/>
      <c r="CYK326" s="23"/>
      <c r="CYL326" s="23"/>
      <c r="CYM326" s="23"/>
      <c r="CYN326" s="23"/>
      <c r="CYO326" s="23"/>
      <c r="CYP326" s="23"/>
      <c r="CYQ326" s="23"/>
      <c r="CYR326" s="23"/>
      <c r="CYS326" s="23"/>
      <c r="CYT326" s="23"/>
      <c r="CYU326" s="23"/>
      <c r="CYV326" s="23"/>
      <c r="CYW326" s="23"/>
      <c r="CYX326" s="23"/>
      <c r="CYY326" s="23"/>
      <c r="CYZ326" s="23"/>
      <c r="CZA326" s="23"/>
      <c r="CZB326" s="23"/>
      <c r="CZC326" s="23"/>
      <c r="CZD326" s="23"/>
      <c r="CZE326" s="23"/>
      <c r="CZF326" s="23"/>
      <c r="CZG326" s="23"/>
      <c r="CZH326" s="23"/>
      <c r="CZI326" s="23"/>
      <c r="CZJ326" s="23"/>
      <c r="CZK326" s="23"/>
      <c r="CZL326" s="23"/>
      <c r="CZM326" s="23"/>
      <c r="CZN326" s="23"/>
      <c r="CZO326" s="23"/>
      <c r="CZP326" s="23"/>
      <c r="CZQ326" s="23"/>
      <c r="CZR326" s="23"/>
      <c r="CZS326" s="23"/>
      <c r="CZT326" s="23"/>
      <c r="CZU326" s="23"/>
      <c r="CZV326" s="23"/>
      <c r="CZW326" s="23"/>
      <c r="CZX326" s="23"/>
      <c r="CZY326" s="23"/>
      <c r="CZZ326" s="23"/>
      <c r="DAA326" s="23"/>
      <c r="DAB326" s="23"/>
      <c r="DAC326" s="23"/>
      <c r="DAD326" s="23"/>
      <c r="DAE326" s="23"/>
      <c r="DAF326" s="23"/>
      <c r="DAG326" s="23"/>
      <c r="DAH326" s="23"/>
      <c r="DAI326" s="23"/>
      <c r="DAJ326" s="23"/>
      <c r="DAK326" s="23"/>
      <c r="DAL326" s="23"/>
      <c r="DAM326" s="23"/>
      <c r="DAN326" s="23"/>
      <c r="DAO326" s="23"/>
      <c r="DAP326" s="23"/>
      <c r="DAQ326" s="23"/>
      <c r="DAR326" s="23"/>
      <c r="DAS326" s="23"/>
      <c r="DAT326" s="23"/>
      <c r="DAU326" s="23"/>
      <c r="DAV326" s="23"/>
      <c r="DAW326" s="23"/>
      <c r="DAX326" s="23"/>
      <c r="DAY326" s="23"/>
      <c r="DAZ326" s="23"/>
      <c r="DBA326" s="23"/>
      <c r="DBB326" s="23"/>
      <c r="DBC326" s="23"/>
      <c r="DBD326" s="23"/>
      <c r="DBE326" s="23"/>
      <c r="DBF326" s="23"/>
      <c r="DBG326" s="23"/>
      <c r="DBH326" s="23"/>
      <c r="DBI326" s="23"/>
      <c r="DBJ326" s="23"/>
      <c r="DBK326" s="23"/>
      <c r="DBL326" s="23"/>
      <c r="DBM326" s="23"/>
      <c r="DBN326" s="23"/>
      <c r="DBO326" s="23"/>
      <c r="DBP326" s="23"/>
      <c r="DBQ326" s="23"/>
      <c r="DBR326" s="23"/>
      <c r="DBS326" s="23"/>
      <c r="DBT326" s="23"/>
      <c r="DBU326" s="23"/>
      <c r="DBV326" s="23"/>
      <c r="DBW326" s="23"/>
      <c r="DBX326" s="23"/>
      <c r="DBY326" s="23"/>
      <c r="DBZ326" s="23"/>
      <c r="DCA326" s="23"/>
      <c r="DCB326" s="23"/>
      <c r="DCC326" s="23"/>
      <c r="DCD326" s="23"/>
      <c r="DCE326" s="23"/>
      <c r="DCF326" s="23"/>
      <c r="DCG326" s="23"/>
      <c r="DCH326" s="23"/>
      <c r="DCI326" s="23"/>
      <c r="DCJ326" s="23"/>
      <c r="DCK326" s="23"/>
      <c r="DCL326" s="23"/>
      <c r="DCM326" s="23"/>
      <c r="DCN326" s="23"/>
      <c r="DCO326" s="23"/>
      <c r="DCP326" s="23"/>
      <c r="DCQ326" s="23"/>
      <c r="DCR326" s="23"/>
      <c r="DCS326" s="23"/>
      <c r="DCT326" s="23"/>
      <c r="DCU326" s="23"/>
      <c r="DCV326" s="23"/>
      <c r="DCW326" s="23"/>
      <c r="DCX326" s="23"/>
      <c r="DCY326" s="23"/>
      <c r="DCZ326" s="23"/>
      <c r="DDA326" s="23"/>
      <c r="DDB326" s="23"/>
      <c r="DDC326" s="23"/>
      <c r="DDD326" s="23"/>
      <c r="DDE326" s="23"/>
      <c r="DDF326" s="23"/>
      <c r="DDG326" s="23"/>
      <c r="DDH326" s="23"/>
      <c r="DDI326" s="23"/>
      <c r="DDJ326" s="23"/>
      <c r="DDK326" s="23"/>
      <c r="DDL326" s="23"/>
      <c r="DDM326" s="23"/>
      <c r="DDN326" s="23"/>
      <c r="DDO326" s="23"/>
      <c r="DDP326" s="23"/>
      <c r="DDQ326" s="23"/>
      <c r="DDR326" s="23"/>
      <c r="DDS326" s="23"/>
      <c r="DDT326" s="23"/>
      <c r="DDU326" s="23"/>
      <c r="DDV326" s="23"/>
      <c r="DDW326" s="23"/>
      <c r="DDX326" s="23"/>
      <c r="DDY326" s="23"/>
      <c r="DDZ326" s="23"/>
      <c r="DEA326" s="23"/>
      <c r="DEB326" s="23"/>
      <c r="DEC326" s="23"/>
      <c r="DED326" s="23"/>
      <c r="DEE326" s="23"/>
      <c r="DEF326" s="23"/>
      <c r="DEG326" s="23"/>
      <c r="DEH326" s="23"/>
      <c r="DEI326" s="23"/>
      <c r="DEJ326" s="23"/>
      <c r="DEK326" s="23"/>
      <c r="DEL326" s="23"/>
      <c r="DEM326" s="23"/>
      <c r="DEN326" s="23"/>
      <c r="DEO326" s="23"/>
      <c r="DEP326" s="23"/>
      <c r="DEQ326" s="23"/>
      <c r="DER326" s="23"/>
      <c r="DES326" s="23"/>
      <c r="DET326" s="23"/>
      <c r="DEU326" s="23"/>
      <c r="DEV326" s="23"/>
      <c r="DEW326" s="23"/>
      <c r="DEX326" s="23"/>
      <c r="DEY326" s="23"/>
      <c r="DEZ326" s="23"/>
      <c r="DFA326" s="23"/>
      <c r="DFB326" s="23"/>
      <c r="DFC326" s="23"/>
      <c r="DFD326" s="23"/>
      <c r="DFE326" s="23"/>
      <c r="DFF326" s="23"/>
      <c r="DFG326" s="23"/>
      <c r="DFH326" s="23"/>
      <c r="DFI326" s="23"/>
      <c r="DFJ326" s="23"/>
      <c r="DFK326" s="23"/>
      <c r="DFL326" s="23"/>
      <c r="DFM326" s="23"/>
      <c r="DFN326" s="23"/>
      <c r="DFO326" s="23"/>
      <c r="DFP326" s="23"/>
      <c r="DFQ326" s="23"/>
      <c r="DFR326" s="23"/>
      <c r="DFS326" s="23"/>
      <c r="DFT326" s="23"/>
      <c r="DFU326" s="23"/>
      <c r="DFV326" s="23"/>
      <c r="DFW326" s="23"/>
      <c r="DFX326" s="23"/>
      <c r="DFY326" s="23"/>
      <c r="DFZ326" s="23"/>
      <c r="DGA326" s="23"/>
      <c r="DGB326" s="23"/>
      <c r="DGC326" s="23"/>
      <c r="DGD326" s="23"/>
      <c r="DGE326" s="23"/>
      <c r="DGF326" s="23"/>
      <c r="DGG326" s="23"/>
      <c r="DGH326" s="23"/>
      <c r="DGI326" s="23"/>
      <c r="DGJ326" s="23"/>
      <c r="DGK326" s="23"/>
      <c r="DGL326" s="23"/>
      <c r="DGM326" s="23"/>
      <c r="DGN326" s="23"/>
      <c r="DGO326" s="23"/>
      <c r="DGP326" s="23"/>
      <c r="DGQ326" s="23"/>
      <c r="DGR326" s="23"/>
      <c r="DGS326" s="23"/>
      <c r="DGT326" s="23"/>
      <c r="DGU326" s="23"/>
      <c r="DGV326" s="23"/>
      <c r="DGW326" s="23"/>
      <c r="DGX326" s="23"/>
      <c r="DGY326" s="23"/>
      <c r="DGZ326" s="23"/>
      <c r="DHA326" s="23"/>
      <c r="DHB326" s="23"/>
      <c r="DHC326" s="23"/>
      <c r="DHD326" s="23"/>
      <c r="DHE326" s="23"/>
      <c r="DHF326" s="23"/>
      <c r="DHG326" s="23"/>
      <c r="DHH326" s="23"/>
      <c r="DHI326" s="23"/>
      <c r="DHJ326" s="23"/>
      <c r="DHK326" s="23"/>
      <c r="DHL326" s="23"/>
      <c r="DHM326" s="23"/>
      <c r="DHN326" s="23"/>
      <c r="DHO326" s="23"/>
      <c r="DHP326" s="23"/>
      <c r="DHQ326" s="23"/>
      <c r="DHR326" s="23"/>
      <c r="DHS326" s="23"/>
      <c r="DHT326" s="23"/>
      <c r="DHU326" s="23"/>
      <c r="DHV326" s="23"/>
      <c r="DHW326" s="23"/>
      <c r="DHX326" s="23"/>
      <c r="DHY326" s="23"/>
      <c r="DHZ326" s="23"/>
      <c r="DIA326" s="23"/>
      <c r="DIB326" s="23"/>
      <c r="DIC326" s="23"/>
      <c r="DID326" s="23"/>
      <c r="DIE326" s="23"/>
      <c r="DIF326" s="23"/>
      <c r="DIG326" s="23"/>
      <c r="DIH326" s="23"/>
      <c r="DII326" s="23"/>
      <c r="DIJ326" s="23"/>
      <c r="DIK326" s="23"/>
      <c r="DIL326" s="23"/>
      <c r="DIM326" s="23"/>
      <c r="DIN326" s="23"/>
      <c r="DIO326" s="23"/>
      <c r="DIP326" s="23"/>
      <c r="DIQ326" s="23"/>
      <c r="DIR326" s="23"/>
      <c r="DIS326" s="23"/>
      <c r="DIT326" s="23"/>
      <c r="DIU326" s="23"/>
      <c r="DIV326" s="23"/>
      <c r="DIW326" s="23"/>
      <c r="DIX326" s="23"/>
      <c r="DIY326" s="23"/>
      <c r="DIZ326" s="23"/>
      <c r="DJA326" s="23"/>
      <c r="DJB326" s="23"/>
      <c r="DJC326" s="23"/>
      <c r="DJD326" s="23"/>
      <c r="DJE326" s="23"/>
      <c r="DJF326" s="23"/>
      <c r="DJG326" s="23"/>
      <c r="DJH326" s="23"/>
      <c r="DJI326" s="23"/>
      <c r="DJJ326" s="23"/>
      <c r="DJK326" s="23"/>
      <c r="DJL326" s="23"/>
      <c r="DJM326" s="23"/>
      <c r="DJN326" s="23"/>
      <c r="DJO326" s="23"/>
      <c r="DJP326" s="23"/>
      <c r="DJQ326" s="23"/>
      <c r="DJR326" s="23"/>
      <c r="DJS326" s="23"/>
      <c r="DJT326" s="23"/>
      <c r="DJU326" s="23"/>
      <c r="DJV326" s="23"/>
      <c r="DJW326" s="23"/>
      <c r="DJX326" s="23"/>
      <c r="DJY326" s="23"/>
      <c r="DJZ326" s="23"/>
      <c r="DKA326" s="23"/>
      <c r="DKB326" s="23"/>
      <c r="DKC326" s="23"/>
      <c r="DKD326" s="23"/>
      <c r="DKE326" s="23"/>
      <c r="DKF326" s="23"/>
      <c r="DKG326" s="23"/>
      <c r="DKH326" s="23"/>
      <c r="DKI326" s="23"/>
      <c r="DKJ326" s="23"/>
      <c r="DKK326" s="23"/>
      <c r="DKL326" s="23"/>
      <c r="DKM326" s="23"/>
      <c r="DKN326" s="23"/>
      <c r="DKO326" s="23"/>
      <c r="DKP326" s="23"/>
      <c r="DKQ326" s="23"/>
      <c r="DKR326" s="23"/>
      <c r="DKS326" s="23"/>
      <c r="DKT326" s="23"/>
      <c r="DKU326" s="23"/>
      <c r="DKV326" s="23"/>
      <c r="DKW326" s="23"/>
      <c r="DKX326" s="23"/>
      <c r="DKY326" s="23"/>
      <c r="DKZ326" s="23"/>
      <c r="DLA326" s="23"/>
      <c r="DLB326" s="23"/>
      <c r="DLC326" s="23"/>
      <c r="DLD326" s="23"/>
      <c r="DLE326" s="23"/>
      <c r="DLF326" s="23"/>
      <c r="DLG326" s="23"/>
      <c r="DLH326" s="23"/>
      <c r="DLI326" s="23"/>
      <c r="DLJ326" s="23"/>
      <c r="DLK326" s="23"/>
      <c r="DLL326" s="23"/>
      <c r="DLM326" s="23"/>
      <c r="DLN326" s="23"/>
      <c r="DLO326" s="23"/>
      <c r="DLP326" s="23"/>
      <c r="DLQ326" s="23"/>
      <c r="DLR326" s="23"/>
      <c r="DLS326" s="23"/>
      <c r="DLT326" s="23"/>
      <c r="DLU326" s="23"/>
      <c r="DLV326" s="23"/>
      <c r="DLW326" s="23"/>
      <c r="DLX326" s="23"/>
      <c r="DLY326" s="23"/>
      <c r="DLZ326" s="23"/>
      <c r="DMA326" s="23"/>
      <c r="DMB326" s="23"/>
      <c r="DMC326" s="23"/>
      <c r="DMD326" s="23"/>
      <c r="DME326" s="23"/>
      <c r="DMF326" s="23"/>
      <c r="DMG326" s="23"/>
      <c r="DMH326" s="23"/>
      <c r="DMI326" s="23"/>
      <c r="DMJ326" s="23"/>
      <c r="DMK326" s="23"/>
      <c r="DML326" s="23"/>
      <c r="DMM326" s="23"/>
      <c r="DMN326" s="23"/>
      <c r="DMO326" s="23"/>
      <c r="DMP326" s="23"/>
      <c r="DMQ326" s="23"/>
      <c r="DMR326" s="23"/>
      <c r="DMS326" s="23"/>
      <c r="DMT326" s="23"/>
      <c r="DMU326" s="23"/>
      <c r="DMV326" s="23"/>
      <c r="DMW326" s="23"/>
      <c r="DMX326" s="23"/>
      <c r="DMY326" s="23"/>
      <c r="DMZ326" s="23"/>
      <c r="DNA326" s="23"/>
      <c r="DNB326" s="23"/>
      <c r="DNC326" s="23"/>
      <c r="DND326" s="23"/>
      <c r="DNE326" s="23"/>
      <c r="DNF326" s="23"/>
      <c r="DNG326" s="23"/>
      <c r="DNH326" s="23"/>
      <c r="DNI326" s="23"/>
      <c r="DNJ326" s="23"/>
      <c r="DNK326" s="23"/>
      <c r="DNL326" s="23"/>
      <c r="DNM326" s="23"/>
      <c r="DNN326" s="23"/>
      <c r="DNO326" s="23"/>
      <c r="DNP326" s="23"/>
      <c r="DNQ326" s="23"/>
      <c r="DNR326" s="23"/>
      <c r="DNS326" s="23"/>
      <c r="DNT326" s="23"/>
      <c r="DNU326" s="23"/>
      <c r="DNV326" s="23"/>
      <c r="DNW326" s="23"/>
      <c r="DNX326" s="23"/>
      <c r="DNY326" s="23"/>
      <c r="DNZ326" s="23"/>
      <c r="DOA326" s="23"/>
      <c r="DOB326" s="23"/>
      <c r="DOC326" s="23"/>
      <c r="DOD326" s="23"/>
      <c r="DOE326" s="23"/>
      <c r="DOF326" s="23"/>
      <c r="DOG326" s="23"/>
      <c r="DOH326" s="23"/>
      <c r="DOI326" s="23"/>
      <c r="DOJ326" s="23"/>
      <c r="DOK326" s="23"/>
      <c r="DOL326" s="23"/>
      <c r="DOM326" s="23"/>
      <c r="DON326" s="23"/>
      <c r="DOO326" s="23"/>
      <c r="DOP326" s="23"/>
      <c r="DOQ326" s="23"/>
      <c r="DOR326" s="23"/>
      <c r="DOS326" s="23"/>
      <c r="DOT326" s="23"/>
      <c r="DOU326" s="23"/>
      <c r="DOV326" s="23"/>
      <c r="DOW326" s="23"/>
      <c r="DOX326" s="23"/>
      <c r="DOY326" s="23"/>
      <c r="DOZ326" s="23"/>
      <c r="DPA326" s="23"/>
      <c r="DPB326" s="23"/>
      <c r="DPC326" s="23"/>
      <c r="DPD326" s="23"/>
      <c r="DPE326" s="23"/>
      <c r="DPF326" s="23"/>
      <c r="DPG326" s="23"/>
      <c r="DPH326" s="23"/>
      <c r="DPI326" s="23"/>
      <c r="DPJ326" s="23"/>
      <c r="DPK326" s="23"/>
      <c r="DPL326" s="23"/>
      <c r="DPM326" s="23"/>
      <c r="DPN326" s="23"/>
      <c r="DPO326" s="23"/>
      <c r="DPP326" s="23"/>
      <c r="DPQ326" s="23"/>
      <c r="DPR326" s="23"/>
      <c r="DPS326" s="23"/>
      <c r="DPT326" s="23"/>
      <c r="DPU326" s="23"/>
      <c r="DPV326" s="23"/>
      <c r="DPW326" s="23"/>
      <c r="DPX326" s="23"/>
      <c r="DPY326" s="23"/>
      <c r="DPZ326" s="23"/>
      <c r="DQA326" s="23"/>
      <c r="DQB326" s="23"/>
      <c r="DQC326" s="23"/>
      <c r="DQD326" s="23"/>
      <c r="DQE326" s="23"/>
      <c r="DQF326" s="23"/>
      <c r="DQG326" s="23"/>
      <c r="DQH326" s="23"/>
      <c r="DQI326" s="23"/>
      <c r="DQJ326" s="23"/>
      <c r="DQK326" s="23"/>
      <c r="DQL326" s="23"/>
      <c r="DQM326" s="23"/>
      <c r="DQN326" s="23"/>
      <c r="DQO326" s="23"/>
      <c r="DQP326" s="23"/>
      <c r="DQQ326" s="23"/>
      <c r="DQR326" s="23"/>
      <c r="DQS326" s="23"/>
      <c r="DQT326" s="23"/>
      <c r="DQU326" s="23"/>
      <c r="DQV326" s="23"/>
      <c r="DQW326" s="23"/>
      <c r="DQX326" s="23"/>
      <c r="DQY326" s="23"/>
      <c r="DQZ326" s="23"/>
      <c r="DRA326" s="23"/>
      <c r="DRB326" s="23"/>
      <c r="DRC326" s="23"/>
      <c r="DRD326" s="23"/>
      <c r="DRE326" s="23"/>
      <c r="DRF326" s="23"/>
      <c r="DRG326" s="23"/>
      <c r="DRH326" s="23"/>
      <c r="DRI326" s="23"/>
      <c r="DRJ326" s="23"/>
      <c r="DRK326" s="23"/>
      <c r="DRL326" s="23"/>
      <c r="DRM326" s="23"/>
      <c r="DRN326" s="23"/>
      <c r="DRO326" s="23"/>
      <c r="DRP326" s="23"/>
      <c r="DRQ326" s="23"/>
      <c r="DRR326" s="23"/>
      <c r="DRS326" s="23"/>
      <c r="DRT326" s="23"/>
      <c r="DRU326" s="23"/>
      <c r="DRV326" s="23"/>
      <c r="DRW326" s="23"/>
      <c r="DRX326" s="23"/>
      <c r="DRY326" s="23"/>
      <c r="DRZ326" s="23"/>
      <c r="DSA326" s="23"/>
      <c r="DSB326" s="23"/>
      <c r="DSC326" s="23"/>
      <c r="DSD326" s="23"/>
      <c r="DSE326" s="23"/>
      <c r="DSF326" s="23"/>
      <c r="DSG326" s="23"/>
      <c r="DSH326" s="23"/>
      <c r="DSI326" s="23"/>
      <c r="DSJ326" s="23"/>
      <c r="DSK326" s="23"/>
      <c r="DSL326" s="23"/>
      <c r="DSM326" s="23"/>
      <c r="DSN326" s="23"/>
      <c r="DSO326" s="23"/>
      <c r="DSP326" s="23"/>
      <c r="DSQ326" s="23"/>
      <c r="DSR326" s="23"/>
      <c r="DSS326" s="23"/>
      <c r="DST326" s="23"/>
      <c r="DSU326" s="23"/>
      <c r="DSV326" s="23"/>
      <c r="DSW326" s="23"/>
      <c r="DSX326" s="23"/>
      <c r="DSY326" s="23"/>
      <c r="DSZ326" s="23"/>
      <c r="DTA326" s="23"/>
      <c r="DTB326" s="23"/>
      <c r="DTC326" s="23"/>
      <c r="DTD326" s="23"/>
      <c r="DTE326" s="23"/>
      <c r="DTF326" s="23"/>
      <c r="DTG326" s="23"/>
      <c r="DTH326" s="23"/>
      <c r="DTI326" s="23"/>
      <c r="DTJ326" s="23"/>
      <c r="DTK326" s="23"/>
      <c r="DTL326" s="23"/>
      <c r="DTM326" s="23"/>
      <c r="DTN326" s="23"/>
      <c r="DTO326" s="23"/>
      <c r="DTP326" s="23"/>
      <c r="DTQ326" s="23"/>
      <c r="DTR326" s="23"/>
      <c r="DTS326" s="23"/>
      <c r="DTT326" s="23"/>
      <c r="DTU326" s="23"/>
      <c r="DTV326" s="23"/>
      <c r="DTW326" s="23"/>
      <c r="DTX326" s="23"/>
      <c r="DTY326" s="23"/>
      <c r="DTZ326" s="23"/>
      <c r="DUA326" s="23"/>
      <c r="DUB326" s="23"/>
      <c r="DUC326" s="23"/>
      <c r="DUD326" s="23"/>
      <c r="DUE326" s="23"/>
      <c r="DUF326" s="23"/>
      <c r="DUG326" s="23"/>
      <c r="DUH326" s="23"/>
      <c r="DUI326" s="23"/>
      <c r="DUJ326" s="23"/>
      <c r="DUK326" s="23"/>
      <c r="DUL326" s="23"/>
      <c r="DUM326" s="23"/>
      <c r="DUN326" s="23"/>
      <c r="DUO326" s="23"/>
      <c r="DUP326" s="23"/>
      <c r="DUQ326" s="23"/>
      <c r="DUR326" s="23"/>
      <c r="DUS326" s="23"/>
      <c r="DUT326" s="23"/>
      <c r="DUU326" s="23"/>
      <c r="DUV326" s="23"/>
      <c r="DUW326" s="23"/>
      <c r="DUX326" s="23"/>
      <c r="DUY326" s="23"/>
      <c r="DUZ326" s="23"/>
      <c r="DVA326" s="23"/>
      <c r="DVB326" s="23"/>
      <c r="DVC326" s="23"/>
      <c r="DVD326" s="23"/>
      <c r="DVE326" s="23"/>
      <c r="DVF326" s="23"/>
      <c r="DVG326" s="23"/>
      <c r="DVH326" s="23"/>
      <c r="DVI326" s="23"/>
      <c r="DVJ326" s="23"/>
      <c r="DVK326" s="23"/>
      <c r="DVL326" s="23"/>
      <c r="DVM326" s="23"/>
      <c r="DVN326" s="23"/>
      <c r="DVO326" s="23"/>
      <c r="DVP326" s="23"/>
      <c r="DVQ326" s="23"/>
      <c r="DVR326" s="23"/>
      <c r="DVS326" s="23"/>
      <c r="DVT326" s="23"/>
      <c r="DVU326" s="23"/>
      <c r="DVV326" s="23"/>
      <c r="DVW326" s="23"/>
      <c r="DVX326" s="23"/>
      <c r="DVY326" s="23"/>
      <c r="DVZ326" s="23"/>
      <c r="DWA326" s="23"/>
      <c r="DWB326" s="23"/>
      <c r="DWC326" s="23"/>
      <c r="DWD326" s="23"/>
      <c r="DWE326" s="23"/>
      <c r="DWF326" s="23"/>
      <c r="DWG326" s="23"/>
      <c r="DWH326" s="23"/>
      <c r="DWI326" s="23"/>
      <c r="DWJ326" s="23"/>
      <c r="DWK326" s="23"/>
      <c r="DWL326" s="23"/>
      <c r="DWM326" s="23"/>
      <c r="DWN326" s="23"/>
      <c r="DWO326" s="23"/>
      <c r="DWP326" s="23"/>
      <c r="DWQ326" s="23"/>
      <c r="DWR326" s="23"/>
      <c r="DWS326" s="23"/>
      <c r="DWT326" s="23"/>
      <c r="DWU326" s="23"/>
      <c r="DWV326" s="23"/>
      <c r="DWW326" s="23"/>
      <c r="DWX326" s="23"/>
      <c r="DWY326" s="23"/>
      <c r="DWZ326" s="23"/>
      <c r="DXA326" s="23"/>
      <c r="DXB326" s="23"/>
      <c r="DXC326" s="23"/>
      <c r="DXD326" s="23"/>
      <c r="DXE326" s="23"/>
      <c r="DXF326" s="23"/>
      <c r="DXG326" s="23"/>
      <c r="DXH326" s="23"/>
      <c r="DXI326" s="23"/>
      <c r="DXJ326" s="23"/>
      <c r="DXK326" s="23"/>
      <c r="DXL326" s="23"/>
      <c r="DXM326" s="23"/>
      <c r="DXN326" s="23"/>
      <c r="DXO326" s="23"/>
      <c r="DXP326" s="23"/>
      <c r="DXQ326" s="23"/>
      <c r="DXR326" s="23"/>
      <c r="DXS326" s="23"/>
      <c r="DXT326" s="23"/>
      <c r="DXU326" s="23"/>
      <c r="DXV326" s="23"/>
      <c r="DXW326" s="23"/>
      <c r="DXX326" s="23"/>
      <c r="DXY326" s="23"/>
      <c r="DXZ326" s="23"/>
      <c r="DYA326" s="23"/>
      <c r="DYB326" s="23"/>
      <c r="DYC326" s="23"/>
      <c r="DYD326" s="23"/>
      <c r="DYE326" s="23"/>
      <c r="DYF326" s="23"/>
      <c r="DYG326" s="23"/>
      <c r="DYH326" s="23"/>
      <c r="DYI326" s="23"/>
      <c r="DYJ326" s="23"/>
      <c r="DYK326" s="23"/>
      <c r="DYL326" s="23"/>
      <c r="DYM326" s="23"/>
      <c r="DYN326" s="23"/>
      <c r="DYO326" s="23"/>
      <c r="DYP326" s="23"/>
      <c r="DYQ326" s="23"/>
      <c r="DYR326" s="23"/>
      <c r="DYS326" s="23"/>
      <c r="DYT326" s="23"/>
      <c r="DYU326" s="23"/>
      <c r="DYV326" s="23"/>
      <c r="DYW326" s="23"/>
      <c r="DYX326" s="23"/>
      <c r="DYY326" s="23"/>
      <c r="DYZ326" s="23"/>
      <c r="DZA326" s="23"/>
      <c r="DZB326" s="23"/>
      <c r="DZC326" s="23"/>
      <c r="DZD326" s="23"/>
      <c r="DZE326" s="23"/>
      <c r="DZF326" s="23"/>
      <c r="DZG326" s="23"/>
      <c r="DZH326" s="23"/>
      <c r="DZI326" s="23"/>
      <c r="DZJ326" s="23"/>
      <c r="DZK326" s="23"/>
      <c r="DZL326" s="23"/>
      <c r="DZM326" s="23"/>
      <c r="DZN326" s="23"/>
      <c r="DZO326" s="23"/>
      <c r="DZP326" s="23"/>
      <c r="DZQ326" s="23"/>
      <c r="DZR326" s="23"/>
      <c r="DZS326" s="23"/>
      <c r="DZT326" s="23"/>
      <c r="DZU326" s="23"/>
      <c r="DZV326" s="23"/>
      <c r="DZW326" s="23"/>
      <c r="DZX326" s="23"/>
      <c r="DZY326" s="23"/>
      <c r="DZZ326" s="23"/>
      <c r="EAA326" s="23"/>
      <c r="EAB326" s="23"/>
      <c r="EAC326" s="23"/>
      <c r="EAD326" s="23"/>
      <c r="EAE326" s="23"/>
      <c r="EAF326" s="23"/>
      <c r="EAG326" s="23"/>
      <c r="EAH326" s="23"/>
      <c r="EAI326" s="23"/>
      <c r="EAJ326" s="23"/>
      <c r="EAK326" s="23"/>
      <c r="EAL326" s="23"/>
      <c r="EAM326" s="23"/>
      <c r="EAN326" s="23"/>
      <c r="EAO326" s="23"/>
      <c r="EAP326" s="23"/>
      <c r="EAQ326" s="23"/>
      <c r="EAR326" s="23"/>
      <c r="EAS326" s="23"/>
      <c r="EAT326" s="23"/>
      <c r="EAU326" s="23"/>
      <c r="EAV326" s="23"/>
      <c r="EAW326" s="23"/>
      <c r="EAX326" s="23"/>
      <c r="EAY326" s="23"/>
      <c r="EAZ326" s="23"/>
      <c r="EBA326" s="23"/>
      <c r="EBB326" s="23"/>
      <c r="EBC326" s="23"/>
      <c r="EBD326" s="23"/>
      <c r="EBE326" s="23"/>
      <c r="EBF326" s="23"/>
      <c r="EBG326" s="23"/>
      <c r="EBH326" s="23"/>
      <c r="EBI326" s="23"/>
      <c r="EBJ326" s="23"/>
      <c r="EBK326" s="23"/>
      <c r="EBL326" s="23"/>
      <c r="EBM326" s="23"/>
      <c r="EBN326" s="23"/>
      <c r="EBO326" s="23"/>
      <c r="EBP326" s="23"/>
      <c r="EBQ326" s="23"/>
      <c r="EBR326" s="23"/>
      <c r="EBS326" s="23"/>
      <c r="EBT326" s="23"/>
      <c r="EBU326" s="23"/>
      <c r="EBV326" s="23"/>
      <c r="EBW326" s="23"/>
      <c r="EBX326" s="23"/>
      <c r="EBY326" s="23"/>
      <c r="EBZ326" s="23"/>
      <c r="ECA326" s="23"/>
      <c r="ECB326" s="23"/>
      <c r="ECC326" s="23"/>
      <c r="ECD326" s="23"/>
      <c r="ECE326" s="23"/>
      <c r="ECF326" s="23"/>
      <c r="ECG326" s="23"/>
      <c r="ECH326" s="23"/>
      <c r="ECI326" s="23"/>
      <c r="ECJ326" s="23"/>
      <c r="ECK326" s="23"/>
      <c r="ECL326" s="23"/>
      <c r="ECM326" s="23"/>
      <c r="ECN326" s="23"/>
      <c r="ECO326" s="23"/>
      <c r="ECP326" s="23"/>
      <c r="ECQ326" s="23"/>
      <c r="ECR326" s="23"/>
      <c r="ECS326" s="23"/>
      <c r="ECT326" s="23"/>
      <c r="ECU326" s="23"/>
      <c r="ECV326" s="23"/>
      <c r="ECW326" s="23"/>
      <c r="ECX326" s="23"/>
      <c r="ECY326" s="23"/>
      <c r="ECZ326" s="23"/>
      <c r="EDA326" s="23"/>
      <c r="EDB326" s="23"/>
      <c r="EDC326" s="23"/>
      <c r="EDD326" s="23"/>
      <c r="EDE326" s="23"/>
      <c r="EDF326" s="23"/>
      <c r="EDG326" s="23"/>
      <c r="EDH326" s="23"/>
      <c r="EDI326" s="23"/>
      <c r="EDJ326" s="23"/>
      <c r="EDK326" s="23"/>
      <c r="EDL326" s="23"/>
      <c r="EDM326" s="23"/>
      <c r="EDN326" s="23"/>
      <c r="EDO326" s="23"/>
      <c r="EDP326" s="23"/>
      <c r="EDQ326" s="23"/>
      <c r="EDR326" s="23"/>
      <c r="EDS326" s="23"/>
      <c r="EDT326" s="23"/>
      <c r="EDU326" s="23"/>
      <c r="EDV326" s="23"/>
      <c r="EDW326" s="23"/>
      <c r="EDX326" s="23"/>
      <c r="EDY326" s="23"/>
      <c r="EDZ326" s="23"/>
      <c r="EEA326" s="23"/>
      <c r="EEB326" s="23"/>
      <c r="EEC326" s="23"/>
      <c r="EED326" s="23"/>
      <c r="EEE326" s="23"/>
      <c r="EEF326" s="23"/>
      <c r="EEG326" s="23"/>
      <c r="EEH326" s="23"/>
      <c r="EEI326" s="23"/>
      <c r="EEJ326" s="23"/>
      <c r="EEK326" s="23"/>
      <c r="EEL326" s="23"/>
      <c r="EEM326" s="23"/>
      <c r="EEN326" s="23"/>
      <c r="EEO326" s="23"/>
      <c r="EEP326" s="23"/>
      <c r="EEQ326" s="23"/>
      <c r="EER326" s="23"/>
      <c r="EES326" s="23"/>
      <c r="EET326" s="23"/>
      <c r="EEU326" s="23"/>
      <c r="EEV326" s="23"/>
      <c r="EEW326" s="23"/>
      <c r="EEX326" s="23"/>
      <c r="EEY326" s="23"/>
      <c r="EEZ326" s="23"/>
      <c r="EFA326" s="23"/>
      <c r="EFB326" s="23"/>
      <c r="EFC326" s="23"/>
      <c r="EFD326" s="23"/>
      <c r="EFE326" s="23"/>
      <c r="EFF326" s="23"/>
      <c r="EFG326" s="23"/>
      <c r="EFH326" s="23"/>
      <c r="EFI326" s="23"/>
      <c r="EFJ326" s="23"/>
      <c r="EFK326" s="23"/>
      <c r="EFL326" s="23"/>
      <c r="EFM326" s="23"/>
      <c r="EFN326" s="23"/>
      <c r="EFO326" s="23"/>
      <c r="EFP326" s="23"/>
      <c r="EFQ326" s="23"/>
      <c r="EFR326" s="23"/>
      <c r="EFS326" s="23"/>
      <c r="EFT326" s="23"/>
      <c r="EFU326" s="23"/>
      <c r="EFV326" s="23"/>
      <c r="EFW326" s="23"/>
      <c r="EFX326" s="23"/>
      <c r="EFY326" s="23"/>
      <c r="EFZ326" s="23"/>
      <c r="EGA326" s="23"/>
      <c r="EGB326" s="23"/>
      <c r="EGC326" s="23"/>
      <c r="EGD326" s="23"/>
      <c r="EGE326" s="23"/>
      <c r="EGF326" s="23"/>
      <c r="EGG326" s="23"/>
      <c r="EGH326" s="23"/>
      <c r="EGI326" s="23"/>
      <c r="EGJ326" s="23"/>
      <c r="EGK326" s="23"/>
      <c r="EGL326" s="23"/>
      <c r="EGM326" s="23"/>
      <c r="EGN326" s="23"/>
      <c r="EGO326" s="23"/>
      <c r="EGP326" s="23"/>
      <c r="EGQ326" s="23"/>
      <c r="EGR326" s="23"/>
      <c r="EGS326" s="23"/>
      <c r="EGT326" s="23"/>
      <c r="EGU326" s="23"/>
      <c r="EGV326" s="23"/>
      <c r="EGW326" s="23"/>
      <c r="EGX326" s="23"/>
      <c r="EGY326" s="23"/>
      <c r="EGZ326" s="23"/>
      <c r="EHA326" s="23"/>
      <c r="EHB326" s="23"/>
      <c r="EHC326" s="23"/>
      <c r="EHD326" s="23"/>
      <c r="EHE326" s="23"/>
      <c r="EHF326" s="23"/>
      <c r="EHG326" s="23"/>
      <c r="EHH326" s="23"/>
      <c r="EHI326" s="23"/>
      <c r="EHJ326" s="23"/>
      <c r="EHK326" s="23"/>
      <c r="EHL326" s="23"/>
      <c r="EHM326" s="23"/>
      <c r="EHN326" s="23"/>
      <c r="EHO326" s="23"/>
      <c r="EHP326" s="23"/>
      <c r="EHQ326" s="23"/>
      <c r="EHR326" s="23"/>
      <c r="EHS326" s="23"/>
      <c r="EHT326" s="23"/>
      <c r="EHU326" s="23"/>
      <c r="EHV326" s="23"/>
      <c r="EHW326" s="23"/>
      <c r="EHX326" s="23"/>
      <c r="EHY326" s="23"/>
      <c r="EHZ326" s="23"/>
      <c r="EIA326" s="23"/>
      <c r="EIB326" s="23"/>
      <c r="EIC326" s="23"/>
      <c r="EID326" s="23"/>
      <c r="EIE326" s="23"/>
      <c r="EIF326" s="23"/>
      <c r="EIG326" s="23"/>
      <c r="EIH326" s="23"/>
      <c r="EII326" s="23"/>
      <c r="EIJ326" s="23"/>
      <c r="EIK326" s="23"/>
      <c r="EIL326" s="23"/>
      <c r="EIM326" s="23"/>
      <c r="EIN326" s="23"/>
      <c r="EIO326" s="23"/>
      <c r="EIP326" s="23"/>
      <c r="EIQ326" s="23"/>
      <c r="EIR326" s="23"/>
      <c r="EIS326" s="23"/>
      <c r="EIT326" s="23"/>
      <c r="EIU326" s="23"/>
      <c r="EIV326" s="23"/>
      <c r="EIW326" s="23"/>
      <c r="EIX326" s="23"/>
      <c r="EIY326" s="23"/>
      <c r="EIZ326" s="23"/>
      <c r="EJA326" s="23"/>
      <c r="EJB326" s="23"/>
      <c r="EJC326" s="23"/>
      <c r="EJD326" s="23"/>
      <c r="EJE326" s="23"/>
      <c r="EJF326" s="23"/>
      <c r="EJG326" s="23"/>
      <c r="EJH326" s="23"/>
      <c r="EJI326" s="23"/>
      <c r="EJJ326" s="23"/>
      <c r="EJK326" s="23"/>
      <c r="EJL326" s="23"/>
      <c r="EJM326" s="23"/>
      <c r="EJN326" s="23"/>
      <c r="EJO326" s="23"/>
      <c r="EJP326" s="23"/>
      <c r="EJQ326" s="23"/>
      <c r="EJR326" s="23"/>
      <c r="EJS326" s="23"/>
      <c r="EJT326" s="23"/>
      <c r="EJU326" s="23"/>
      <c r="EJV326" s="23"/>
      <c r="EJW326" s="23"/>
      <c r="EJX326" s="23"/>
      <c r="EJY326" s="23"/>
      <c r="EJZ326" s="23"/>
      <c r="EKA326" s="23"/>
      <c r="EKB326" s="23"/>
      <c r="EKC326" s="23"/>
      <c r="EKD326" s="23"/>
      <c r="EKE326" s="23"/>
      <c r="EKF326" s="23"/>
      <c r="EKG326" s="23"/>
      <c r="EKH326" s="23"/>
      <c r="EKI326" s="23"/>
      <c r="EKJ326" s="23"/>
      <c r="EKK326" s="23"/>
      <c r="EKL326" s="23"/>
      <c r="EKM326" s="23"/>
      <c r="EKN326" s="23"/>
      <c r="EKO326" s="23"/>
      <c r="EKP326" s="23"/>
      <c r="EKQ326" s="23"/>
      <c r="EKR326" s="23"/>
      <c r="EKS326" s="23"/>
      <c r="EKT326" s="23"/>
      <c r="EKU326" s="23"/>
      <c r="EKV326" s="23"/>
      <c r="EKW326" s="23"/>
      <c r="EKX326" s="23"/>
      <c r="EKY326" s="23"/>
      <c r="EKZ326" s="23"/>
      <c r="ELA326" s="23"/>
      <c r="ELB326" s="23"/>
      <c r="ELC326" s="23"/>
      <c r="ELD326" s="23"/>
      <c r="ELE326" s="23"/>
      <c r="ELF326" s="23"/>
      <c r="ELG326" s="23"/>
      <c r="ELH326" s="23"/>
      <c r="ELI326" s="23"/>
      <c r="ELJ326" s="23"/>
      <c r="ELK326" s="23"/>
      <c r="ELL326" s="23"/>
      <c r="ELM326" s="23"/>
      <c r="ELN326" s="23"/>
      <c r="ELO326" s="23"/>
      <c r="ELP326" s="23"/>
      <c r="ELQ326" s="23"/>
      <c r="ELR326" s="23"/>
      <c r="ELS326" s="23"/>
      <c r="ELT326" s="23"/>
      <c r="ELU326" s="23"/>
      <c r="ELV326" s="23"/>
      <c r="ELW326" s="23"/>
      <c r="ELX326" s="23"/>
      <c r="ELY326" s="23"/>
      <c r="ELZ326" s="23"/>
      <c r="EMA326" s="23"/>
      <c r="EMB326" s="23"/>
      <c r="EMC326" s="23"/>
      <c r="EMD326" s="23"/>
      <c r="EME326" s="23"/>
      <c r="EMF326" s="23"/>
      <c r="EMG326" s="23"/>
      <c r="EMH326" s="23"/>
      <c r="EMI326" s="23"/>
      <c r="EMJ326" s="23"/>
      <c r="EMK326" s="23"/>
      <c r="EML326" s="23"/>
      <c r="EMM326" s="23"/>
      <c r="EMN326" s="23"/>
      <c r="EMO326" s="23"/>
      <c r="EMP326" s="23"/>
      <c r="EMQ326" s="23"/>
      <c r="EMR326" s="23"/>
      <c r="EMS326" s="23"/>
      <c r="EMT326" s="23"/>
      <c r="EMU326" s="23"/>
      <c r="EMV326" s="23"/>
      <c r="EMW326" s="23"/>
      <c r="EMX326" s="23"/>
      <c r="EMY326" s="23"/>
      <c r="EMZ326" s="23"/>
      <c r="ENA326" s="23"/>
      <c r="ENB326" s="23"/>
      <c r="ENC326" s="23"/>
      <c r="END326" s="23"/>
      <c r="ENE326" s="23"/>
      <c r="ENF326" s="23"/>
      <c r="ENG326" s="23"/>
      <c r="ENH326" s="23"/>
      <c r="ENI326" s="23"/>
      <c r="ENJ326" s="23"/>
      <c r="ENK326" s="23"/>
      <c r="ENL326" s="23"/>
      <c r="ENM326" s="23"/>
      <c r="ENN326" s="23"/>
      <c r="ENO326" s="23"/>
      <c r="ENP326" s="23"/>
      <c r="ENQ326" s="23"/>
      <c r="ENR326" s="23"/>
      <c r="ENS326" s="23"/>
      <c r="ENT326" s="23"/>
      <c r="ENU326" s="23"/>
      <c r="ENV326" s="23"/>
      <c r="ENW326" s="23"/>
      <c r="ENX326" s="23"/>
      <c r="ENY326" s="23"/>
      <c r="ENZ326" s="23"/>
      <c r="EOA326" s="23"/>
      <c r="EOB326" s="23"/>
      <c r="EOC326" s="23"/>
      <c r="EOD326" s="23"/>
      <c r="EOE326" s="23"/>
      <c r="EOF326" s="23"/>
      <c r="EOG326" s="23"/>
      <c r="EOH326" s="23"/>
      <c r="EOI326" s="23"/>
      <c r="EOJ326" s="23"/>
      <c r="EOK326" s="23"/>
      <c r="EOL326" s="23"/>
      <c r="EOM326" s="23"/>
      <c r="EON326" s="23"/>
      <c r="EOO326" s="23"/>
      <c r="EOP326" s="23"/>
      <c r="EOQ326" s="23"/>
      <c r="EOR326" s="23"/>
      <c r="EOS326" s="23"/>
      <c r="EOT326" s="23"/>
      <c r="EOU326" s="23"/>
      <c r="EOV326" s="23"/>
      <c r="EOW326" s="23"/>
      <c r="EOX326" s="23"/>
      <c r="EOY326" s="23"/>
      <c r="EOZ326" s="23"/>
      <c r="EPA326" s="23"/>
      <c r="EPB326" s="23"/>
      <c r="EPC326" s="23"/>
      <c r="EPD326" s="23"/>
      <c r="EPE326" s="23"/>
      <c r="EPF326" s="23"/>
      <c r="EPG326" s="23"/>
      <c r="EPH326" s="23"/>
      <c r="EPI326" s="23"/>
      <c r="EPJ326" s="23"/>
      <c r="EPK326" s="23"/>
      <c r="EPL326" s="23"/>
      <c r="EPM326" s="23"/>
      <c r="EPN326" s="23"/>
      <c r="EPO326" s="23"/>
      <c r="EPP326" s="23"/>
      <c r="EPQ326" s="23"/>
      <c r="EPR326" s="23"/>
      <c r="EPS326" s="23"/>
      <c r="EPT326" s="23"/>
      <c r="EPU326" s="23"/>
      <c r="EPV326" s="23"/>
      <c r="EPW326" s="23"/>
      <c r="EPX326" s="23"/>
      <c r="EPY326" s="23"/>
      <c r="EPZ326" s="23"/>
      <c r="EQA326" s="23"/>
      <c r="EQB326" s="23"/>
      <c r="EQC326" s="23"/>
      <c r="EQD326" s="23"/>
      <c r="EQE326" s="23"/>
      <c r="EQF326" s="23"/>
      <c r="EQG326" s="23"/>
      <c r="EQH326" s="23"/>
      <c r="EQI326" s="23"/>
      <c r="EQJ326" s="23"/>
      <c r="EQK326" s="23"/>
      <c r="EQL326" s="23"/>
      <c r="EQM326" s="23"/>
      <c r="EQN326" s="23"/>
      <c r="EQO326" s="23"/>
      <c r="EQP326" s="23"/>
      <c r="EQQ326" s="23"/>
      <c r="EQR326" s="23"/>
      <c r="EQS326" s="23"/>
      <c r="EQT326" s="23"/>
      <c r="EQU326" s="23"/>
      <c r="EQV326" s="23"/>
      <c r="EQW326" s="23"/>
      <c r="EQX326" s="23"/>
      <c r="EQY326" s="23"/>
      <c r="EQZ326" s="23"/>
      <c r="ERA326" s="23"/>
      <c r="ERB326" s="23"/>
      <c r="ERC326" s="23"/>
      <c r="ERD326" s="23"/>
      <c r="ERE326" s="23"/>
      <c r="ERF326" s="23"/>
      <c r="ERG326" s="23"/>
      <c r="ERH326" s="23"/>
      <c r="ERI326" s="23"/>
      <c r="ERJ326" s="23"/>
      <c r="ERK326" s="23"/>
      <c r="ERL326" s="23"/>
      <c r="ERM326" s="23"/>
      <c r="ERN326" s="23"/>
      <c r="ERO326" s="23"/>
      <c r="ERP326" s="23"/>
      <c r="ERQ326" s="23"/>
      <c r="ERR326" s="23"/>
      <c r="ERS326" s="23"/>
      <c r="ERT326" s="23"/>
      <c r="ERU326" s="23"/>
      <c r="ERV326" s="23"/>
      <c r="ERW326" s="23"/>
      <c r="ERX326" s="23"/>
      <c r="ERY326" s="23"/>
      <c r="ERZ326" s="23"/>
      <c r="ESA326" s="23"/>
      <c r="ESB326" s="23"/>
      <c r="ESC326" s="23"/>
      <c r="ESD326" s="23"/>
      <c r="ESE326" s="23"/>
      <c r="ESF326" s="23"/>
      <c r="ESG326" s="23"/>
      <c r="ESH326" s="23"/>
      <c r="ESI326" s="23"/>
      <c r="ESJ326" s="23"/>
      <c r="ESK326" s="23"/>
      <c r="ESL326" s="23"/>
      <c r="ESM326" s="23"/>
      <c r="ESN326" s="23"/>
      <c r="ESO326" s="23"/>
      <c r="ESP326" s="23"/>
      <c r="ESQ326" s="23"/>
      <c r="ESR326" s="23"/>
      <c r="ESS326" s="23"/>
      <c r="EST326" s="23"/>
      <c r="ESU326" s="23"/>
      <c r="ESV326" s="23"/>
      <c r="ESW326" s="23"/>
      <c r="ESX326" s="23"/>
      <c r="ESY326" s="23"/>
      <c r="ESZ326" s="23"/>
      <c r="ETA326" s="23"/>
      <c r="ETB326" s="23"/>
      <c r="ETC326" s="23"/>
      <c r="ETD326" s="23"/>
      <c r="ETE326" s="23"/>
      <c r="ETF326" s="23"/>
      <c r="ETG326" s="23"/>
      <c r="ETH326" s="23"/>
      <c r="ETI326" s="23"/>
      <c r="ETJ326" s="23"/>
      <c r="ETK326" s="23"/>
      <c r="ETL326" s="23"/>
      <c r="ETM326" s="23"/>
      <c r="ETN326" s="23"/>
      <c r="ETO326" s="23"/>
      <c r="ETP326" s="23"/>
      <c r="ETQ326" s="23"/>
      <c r="ETR326" s="23"/>
      <c r="ETS326" s="23"/>
      <c r="ETT326" s="23"/>
      <c r="ETU326" s="23"/>
      <c r="ETV326" s="23"/>
      <c r="ETW326" s="23"/>
      <c r="ETX326" s="23"/>
      <c r="ETY326" s="23"/>
      <c r="ETZ326" s="23"/>
      <c r="EUA326" s="23"/>
      <c r="EUB326" s="23"/>
      <c r="EUC326" s="23"/>
      <c r="EUD326" s="23"/>
      <c r="EUE326" s="23"/>
      <c r="EUF326" s="23"/>
      <c r="EUG326" s="23"/>
      <c r="EUH326" s="23"/>
      <c r="EUI326" s="23"/>
      <c r="EUJ326" s="23"/>
      <c r="EUK326" s="23"/>
      <c r="EUL326" s="23"/>
      <c r="EUM326" s="23"/>
      <c r="EUN326" s="23"/>
      <c r="EUO326" s="23"/>
      <c r="EUP326" s="23"/>
      <c r="EUQ326" s="23"/>
      <c r="EUR326" s="23"/>
      <c r="EUS326" s="23"/>
      <c r="EUT326" s="23"/>
      <c r="EUU326" s="23"/>
      <c r="EUV326" s="23"/>
      <c r="EUW326" s="23"/>
      <c r="EUX326" s="23"/>
      <c r="EUY326" s="23"/>
      <c r="EUZ326" s="23"/>
      <c r="EVA326" s="23"/>
      <c r="EVB326" s="23"/>
      <c r="EVC326" s="23"/>
      <c r="EVD326" s="23"/>
      <c r="EVE326" s="23"/>
      <c r="EVF326" s="23"/>
      <c r="EVG326" s="23"/>
      <c r="EVH326" s="23"/>
      <c r="EVI326" s="23"/>
      <c r="EVJ326" s="23"/>
      <c r="EVK326" s="23"/>
      <c r="EVL326" s="23"/>
      <c r="EVM326" s="23"/>
      <c r="EVN326" s="23"/>
      <c r="EVO326" s="23"/>
      <c r="EVP326" s="23"/>
      <c r="EVQ326" s="23"/>
      <c r="EVR326" s="23"/>
      <c r="EVS326" s="23"/>
      <c r="EVT326" s="23"/>
      <c r="EVU326" s="23"/>
      <c r="EVV326" s="23"/>
      <c r="EVW326" s="23"/>
      <c r="EVX326" s="23"/>
      <c r="EVY326" s="23"/>
      <c r="EVZ326" s="23"/>
      <c r="EWA326" s="23"/>
      <c r="EWB326" s="23"/>
      <c r="EWC326" s="23"/>
      <c r="EWD326" s="23"/>
      <c r="EWE326" s="23"/>
      <c r="EWF326" s="23"/>
      <c r="EWG326" s="23"/>
      <c r="EWH326" s="23"/>
      <c r="EWI326" s="23"/>
      <c r="EWJ326" s="23"/>
      <c r="EWK326" s="23"/>
      <c r="EWL326" s="23"/>
      <c r="EWM326" s="23"/>
      <c r="EWN326" s="23"/>
      <c r="EWO326" s="23"/>
      <c r="EWP326" s="23"/>
      <c r="EWQ326" s="23"/>
      <c r="EWR326" s="23"/>
      <c r="EWS326" s="23"/>
      <c r="EWT326" s="23"/>
      <c r="EWU326" s="23"/>
      <c r="EWV326" s="23"/>
      <c r="EWW326" s="23"/>
      <c r="EWX326" s="23"/>
      <c r="EWY326" s="23"/>
      <c r="EWZ326" s="23"/>
      <c r="EXA326" s="23"/>
      <c r="EXB326" s="23"/>
      <c r="EXC326" s="23"/>
      <c r="EXD326" s="23"/>
      <c r="EXE326" s="23"/>
      <c r="EXF326" s="23"/>
      <c r="EXG326" s="23"/>
      <c r="EXH326" s="23"/>
      <c r="EXI326" s="23"/>
      <c r="EXJ326" s="23"/>
      <c r="EXK326" s="23"/>
      <c r="EXL326" s="23"/>
      <c r="EXM326" s="23"/>
      <c r="EXN326" s="23"/>
      <c r="EXO326" s="23"/>
      <c r="EXP326" s="23"/>
      <c r="EXQ326" s="23"/>
      <c r="EXR326" s="23"/>
      <c r="EXS326" s="23"/>
      <c r="EXT326" s="23"/>
      <c r="EXU326" s="23"/>
      <c r="EXV326" s="23"/>
      <c r="EXW326" s="23"/>
      <c r="EXX326" s="23"/>
      <c r="EXY326" s="23"/>
      <c r="EXZ326" s="23"/>
      <c r="EYA326" s="23"/>
      <c r="EYB326" s="23"/>
      <c r="EYC326" s="23"/>
      <c r="EYD326" s="23"/>
      <c r="EYE326" s="23"/>
      <c r="EYF326" s="23"/>
      <c r="EYG326" s="23"/>
      <c r="EYH326" s="23"/>
      <c r="EYI326" s="23"/>
      <c r="EYJ326" s="23"/>
      <c r="EYK326" s="23"/>
      <c r="EYL326" s="23"/>
      <c r="EYM326" s="23"/>
      <c r="EYN326" s="23"/>
      <c r="EYO326" s="23"/>
      <c r="EYP326" s="23"/>
      <c r="EYQ326" s="23"/>
      <c r="EYR326" s="23"/>
      <c r="EYS326" s="23"/>
      <c r="EYT326" s="23"/>
      <c r="EYU326" s="23"/>
      <c r="EYV326" s="23"/>
      <c r="EYW326" s="23"/>
      <c r="EYX326" s="23"/>
      <c r="EYY326" s="23"/>
      <c r="EYZ326" s="23"/>
      <c r="EZA326" s="23"/>
      <c r="EZB326" s="23"/>
      <c r="EZC326" s="23"/>
      <c r="EZD326" s="23"/>
      <c r="EZE326" s="23"/>
      <c r="EZF326" s="23"/>
      <c r="EZG326" s="23"/>
      <c r="EZH326" s="23"/>
      <c r="EZI326" s="23"/>
      <c r="EZJ326" s="23"/>
      <c r="EZK326" s="23"/>
      <c r="EZL326" s="23"/>
      <c r="EZM326" s="23"/>
      <c r="EZN326" s="23"/>
      <c r="EZO326" s="23"/>
      <c r="EZP326" s="23"/>
      <c r="EZQ326" s="23"/>
      <c r="EZR326" s="23"/>
      <c r="EZS326" s="23"/>
      <c r="EZT326" s="23"/>
      <c r="EZU326" s="23"/>
      <c r="EZV326" s="23"/>
      <c r="EZW326" s="23"/>
      <c r="EZX326" s="23"/>
      <c r="EZY326" s="23"/>
      <c r="EZZ326" s="23"/>
      <c r="FAA326" s="23"/>
      <c r="FAB326" s="23"/>
      <c r="FAC326" s="23"/>
      <c r="FAD326" s="23"/>
      <c r="FAE326" s="23"/>
      <c r="FAF326" s="23"/>
      <c r="FAG326" s="23"/>
      <c r="FAH326" s="23"/>
      <c r="FAI326" s="23"/>
      <c r="FAJ326" s="23"/>
      <c r="FAK326" s="23"/>
      <c r="FAL326" s="23"/>
      <c r="FAM326" s="23"/>
      <c r="FAN326" s="23"/>
      <c r="FAO326" s="23"/>
      <c r="FAP326" s="23"/>
      <c r="FAQ326" s="23"/>
      <c r="FAR326" s="23"/>
      <c r="FAS326" s="23"/>
      <c r="FAT326" s="23"/>
      <c r="FAU326" s="23"/>
      <c r="FAV326" s="23"/>
      <c r="FAW326" s="23"/>
      <c r="FAX326" s="23"/>
      <c r="FAY326" s="23"/>
      <c r="FAZ326" s="23"/>
      <c r="FBA326" s="23"/>
      <c r="FBB326" s="23"/>
      <c r="FBC326" s="23"/>
      <c r="FBD326" s="23"/>
      <c r="FBE326" s="23"/>
      <c r="FBF326" s="23"/>
      <c r="FBG326" s="23"/>
      <c r="FBH326" s="23"/>
      <c r="FBI326" s="23"/>
      <c r="FBJ326" s="23"/>
      <c r="FBK326" s="23"/>
      <c r="FBL326" s="23"/>
      <c r="FBM326" s="23"/>
      <c r="FBN326" s="23"/>
      <c r="FBO326" s="23"/>
      <c r="FBP326" s="23"/>
      <c r="FBQ326" s="23"/>
      <c r="FBR326" s="23"/>
      <c r="FBS326" s="23"/>
      <c r="FBT326" s="23"/>
      <c r="FBU326" s="23"/>
      <c r="FBV326" s="23"/>
      <c r="FBW326" s="23"/>
      <c r="FBX326" s="23"/>
      <c r="FBY326" s="23"/>
      <c r="FBZ326" s="23"/>
      <c r="FCA326" s="23"/>
      <c r="FCB326" s="23"/>
      <c r="FCC326" s="23"/>
      <c r="FCD326" s="23"/>
      <c r="FCE326" s="23"/>
      <c r="FCF326" s="23"/>
      <c r="FCG326" s="23"/>
      <c r="FCH326" s="23"/>
      <c r="FCI326" s="23"/>
      <c r="FCJ326" s="23"/>
      <c r="FCK326" s="23"/>
      <c r="FCL326" s="23"/>
      <c r="FCM326" s="23"/>
      <c r="FCN326" s="23"/>
      <c r="FCO326" s="23"/>
      <c r="FCP326" s="23"/>
      <c r="FCQ326" s="23"/>
      <c r="FCR326" s="23"/>
      <c r="FCS326" s="23"/>
      <c r="FCT326" s="23"/>
      <c r="FCU326" s="23"/>
      <c r="FCV326" s="23"/>
      <c r="FCW326" s="23"/>
      <c r="FCX326" s="23"/>
      <c r="FCY326" s="23"/>
      <c r="FCZ326" s="23"/>
      <c r="FDA326" s="23"/>
      <c r="FDB326" s="23"/>
      <c r="FDC326" s="23"/>
      <c r="FDD326" s="23"/>
      <c r="FDE326" s="23"/>
      <c r="FDF326" s="23"/>
      <c r="FDG326" s="23"/>
      <c r="FDH326" s="23"/>
      <c r="FDI326" s="23"/>
      <c r="FDJ326" s="23"/>
      <c r="FDK326" s="23"/>
      <c r="FDL326" s="23"/>
      <c r="FDM326" s="23"/>
      <c r="FDN326" s="23"/>
      <c r="FDO326" s="23"/>
      <c r="FDP326" s="23"/>
      <c r="FDQ326" s="23"/>
      <c r="FDR326" s="23"/>
      <c r="FDS326" s="23"/>
      <c r="FDT326" s="23"/>
      <c r="FDU326" s="23"/>
      <c r="FDV326" s="23"/>
      <c r="FDW326" s="23"/>
      <c r="FDX326" s="23"/>
      <c r="FDY326" s="23"/>
      <c r="FDZ326" s="23"/>
      <c r="FEA326" s="23"/>
      <c r="FEB326" s="23"/>
      <c r="FEC326" s="23"/>
      <c r="FED326" s="23"/>
      <c r="FEE326" s="23"/>
      <c r="FEF326" s="23"/>
      <c r="FEG326" s="23"/>
      <c r="FEH326" s="23"/>
      <c r="FEI326" s="23"/>
      <c r="FEJ326" s="23"/>
      <c r="FEK326" s="23"/>
      <c r="FEL326" s="23"/>
      <c r="FEM326" s="23"/>
      <c r="FEN326" s="23"/>
      <c r="FEO326" s="23"/>
      <c r="FEP326" s="23"/>
      <c r="FEQ326" s="23"/>
      <c r="FER326" s="23"/>
      <c r="FES326" s="23"/>
      <c r="FET326" s="23"/>
      <c r="FEU326" s="23"/>
      <c r="FEV326" s="23"/>
      <c r="FEW326" s="23"/>
      <c r="FEX326" s="23"/>
      <c r="FEY326" s="23"/>
      <c r="FEZ326" s="23"/>
      <c r="FFA326" s="23"/>
      <c r="FFB326" s="23"/>
      <c r="FFC326" s="23"/>
      <c r="FFD326" s="23"/>
      <c r="FFE326" s="23"/>
      <c r="FFF326" s="23"/>
      <c r="FFG326" s="23"/>
      <c r="FFH326" s="23"/>
      <c r="FFI326" s="23"/>
      <c r="FFJ326" s="23"/>
      <c r="FFK326" s="23"/>
      <c r="FFL326" s="23"/>
      <c r="FFM326" s="23"/>
      <c r="FFN326" s="23"/>
      <c r="FFO326" s="23"/>
      <c r="FFP326" s="23"/>
      <c r="FFQ326" s="23"/>
      <c r="FFR326" s="23"/>
      <c r="FFS326" s="23"/>
      <c r="FFT326" s="23"/>
      <c r="FFU326" s="23"/>
      <c r="FFV326" s="23"/>
      <c r="FFW326" s="23"/>
      <c r="FFX326" s="23"/>
      <c r="FFY326" s="23"/>
      <c r="FFZ326" s="23"/>
      <c r="FGA326" s="23"/>
      <c r="FGB326" s="23"/>
      <c r="FGC326" s="23"/>
      <c r="FGD326" s="23"/>
      <c r="FGE326" s="23"/>
      <c r="FGF326" s="23"/>
      <c r="FGG326" s="23"/>
      <c r="FGH326" s="23"/>
      <c r="FGI326" s="23"/>
      <c r="FGJ326" s="23"/>
      <c r="FGK326" s="23"/>
      <c r="FGL326" s="23"/>
      <c r="FGM326" s="23"/>
      <c r="FGN326" s="23"/>
      <c r="FGO326" s="23"/>
      <c r="FGP326" s="23"/>
      <c r="FGQ326" s="23"/>
      <c r="FGR326" s="23"/>
      <c r="FGS326" s="23"/>
      <c r="FGT326" s="23"/>
      <c r="FGU326" s="23"/>
      <c r="FGV326" s="23"/>
      <c r="FGW326" s="23"/>
      <c r="FGX326" s="23"/>
      <c r="FGY326" s="23"/>
      <c r="FGZ326" s="23"/>
      <c r="FHA326" s="23"/>
      <c r="FHB326" s="23"/>
      <c r="FHC326" s="23"/>
      <c r="FHD326" s="23"/>
      <c r="FHE326" s="23"/>
      <c r="FHF326" s="23"/>
      <c r="FHG326" s="23"/>
      <c r="FHH326" s="23"/>
      <c r="FHI326" s="23"/>
      <c r="FHJ326" s="23"/>
      <c r="FHK326" s="23"/>
      <c r="FHL326" s="23"/>
      <c r="FHM326" s="23"/>
      <c r="FHN326" s="23"/>
      <c r="FHO326" s="23"/>
      <c r="FHP326" s="23"/>
      <c r="FHQ326" s="23"/>
      <c r="FHR326" s="23"/>
      <c r="FHS326" s="23"/>
      <c r="FHT326" s="23"/>
      <c r="FHU326" s="23"/>
      <c r="FHV326" s="23"/>
      <c r="FHW326" s="23"/>
      <c r="FHX326" s="23"/>
      <c r="FHY326" s="23"/>
      <c r="FHZ326" s="23"/>
      <c r="FIA326" s="23"/>
      <c r="FIB326" s="23"/>
      <c r="FIC326" s="23"/>
      <c r="FID326" s="23"/>
      <c r="FIE326" s="23"/>
      <c r="FIF326" s="23"/>
      <c r="FIG326" s="23"/>
      <c r="FIH326" s="23"/>
      <c r="FII326" s="23"/>
      <c r="FIJ326" s="23"/>
      <c r="FIK326" s="23"/>
      <c r="FIL326" s="23"/>
      <c r="FIM326" s="23"/>
      <c r="FIN326" s="23"/>
      <c r="FIO326" s="23"/>
      <c r="FIP326" s="23"/>
      <c r="FIQ326" s="23"/>
      <c r="FIR326" s="23"/>
      <c r="FIS326" s="23"/>
      <c r="FIT326" s="23"/>
      <c r="FIU326" s="23"/>
      <c r="FIV326" s="23"/>
      <c r="FIW326" s="23"/>
      <c r="FIX326" s="23"/>
      <c r="FIY326" s="23"/>
      <c r="FIZ326" s="23"/>
      <c r="FJA326" s="23"/>
      <c r="FJB326" s="23"/>
      <c r="FJC326" s="23"/>
      <c r="FJD326" s="23"/>
      <c r="FJE326" s="23"/>
      <c r="FJF326" s="23"/>
      <c r="FJG326" s="23"/>
      <c r="FJH326" s="23"/>
      <c r="FJI326" s="23"/>
      <c r="FJJ326" s="23"/>
      <c r="FJK326" s="23"/>
      <c r="FJL326" s="23"/>
      <c r="FJM326" s="23"/>
      <c r="FJN326" s="23"/>
      <c r="FJO326" s="23"/>
      <c r="FJP326" s="23"/>
      <c r="FJQ326" s="23"/>
      <c r="FJR326" s="23"/>
      <c r="FJS326" s="23"/>
      <c r="FJT326" s="23"/>
      <c r="FJU326" s="23"/>
      <c r="FJV326" s="23"/>
      <c r="FJW326" s="23"/>
      <c r="FJX326" s="23"/>
      <c r="FJY326" s="23"/>
      <c r="FJZ326" s="23"/>
      <c r="FKA326" s="23"/>
      <c r="FKB326" s="23"/>
      <c r="FKC326" s="23"/>
      <c r="FKD326" s="23"/>
      <c r="FKE326" s="23"/>
      <c r="FKF326" s="23"/>
      <c r="FKG326" s="23"/>
      <c r="FKH326" s="23"/>
      <c r="FKI326" s="23"/>
      <c r="FKJ326" s="23"/>
      <c r="FKK326" s="23"/>
      <c r="FKL326" s="23"/>
      <c r="FKM326" s="23"/>
      <c r="FKN326" s="23"/>
      <c r="FKO326" s="23"/>
      <c r="FKP326" s="23"/>
      <c r="FKQ326" s="23"/>
      <c r="FKR326" s="23"/>
      <c r="FKS326" s="23"/>
      <c r="FKT326" s="23"/>
      <c r="FKU326" s="23"/>
      <c r="FKV326" s="23"/>
      <c r="FKW326" s="23"/>
      <c r="FKX326" s="23"/>
      <c r="FKY326" s="23"/>
      <c r="FKZ326" s="23"/>
      <c r="FLA326" s="23"/>
      <c r="FLB326" s="23"/>
      <c r="FLC326" s="23"/>
      <c r="FLD326" s="23"/>
      <c r="FLE326" s="23"/>
      <c r="FLF326" s="23"/>
      <c r="FLG326" s="23"/>
      <c r="FLH326" s="23"/>
      <c r="FLI326" s="23"/>
      <c r="FLJ326" s="23"/>
      <c r="FLK326" s="23"/>
      <c r="FLL326" s="23"/>
      <c r="FLM326" s="23"/>
      <c r="FLN326" s="23"/>
      <c r="FLO326" s="23"/>
      <c r="FLP326" s="23"/>
      <c r="FLQ326" s="23"/>
      <c r="FLR326" s="23"/>
      <c r="FLS326" s="23"/>
      <c r="FLT326" s="23"/>
      <c r="FLU326" s="23"/>
      <c r="FLV326" s="23"/>
      <c r="FLW326" s="23"/>
      <c r="FLX326" s="23"/>
      <c r="FLY326" s="23"/>
      <c r="FLZ326" s="23"/>
      <c r="FMA326" s="23"/>
      <c r="FMB326" s="23"/>
      <c r="FMC326" s="23"/>
      <c r="FMD326" s="23"/>
      <c r="FME326" s="23"/>
      <c r="FMF326" s="23"/>
      <c r="FMG326" s="23"/>
      <c r="FMH326" s="23"/>
      <c r="FMI326" s="23"/>
      <c r="FMJ326" s="23"/>
      <c r="FMK326" s="23"/>
      <c r="FML326" s="23"/>
      <c r="FMM326" s="23"/>
      <c r="FMN326" s="23"/>
      <c r="FMO326" s="23"/>
      <c r="FMP326" s="23"/>
      <c r="FMQ326" s="23"/>
      <c r="FMR326" s="23"/>
      <c r="FMS326" s="23"/>
      <c r="FMT326" s="23"/>
      <c r="FMU326" s="23"/>
      <c r="FMV326" s="23"/>
      <c r="FMW326" s="23"/>
      <c r="FMX326" s="23"/>
      <c r="FMY326" s="23"/>
      <c r="FMZ326" s="23"/>
      <c r="FNA326" s="23"/>
      <c r="FNB326" s="23"/>
      <c r="FNC326" s="23"/>
      <c r="FND326" s="23"/>
      <c r="FNE326" s="23"/>
      <c r="FNF326" s="23"/>
      <c r="FNG326" s="23"/>
      <c r="FNH326" s="23"/>
      <c r="FNI326" s="23"/>
      <c r="FNJ326" s="23"/>
      <c r="FNK326" s="23"/>
      <c r="FNL326" s="23"/>
      <c r="FNM326" s="23"/>
      <c r="FNN326" s="23"/>
      <c r="FNO326" s="23"/>
      <c r="FNP326" s="23"/>
      <c r="FNQ326" s="23"/>
      <c r="FNR326" s="23"/>
      <c r="FNS326" s="23"/>
      <c r="FNT326" s="23"/>
      <c r="FNU326" s="23"/>
      <c r="FNV326" s="23"/>
      <c r="FNW326" s="23"/>
      <c r="FNX326" s="23"/>
      <c r="FNY326" s="23"/>
      <c r="FNZ326" s="23"/>
      <c r="FOA326" s="23"/>
      <c r="FOB326" s="23"/>
      <c r="FOC326" s="23"/>
      <c r="FOD326" s="23"/>
      <c r="FOE326" s="23"/>
      <c r="FOF326" s="23"/>
      <c r="FOG326" s="23"/>
      <c r="FOH326" s="23"/>
      <c r="FOI326" s="23"/>
      <c r="FOJ326" s="23"/>
      <c r="FOK326" s="23"/>
      <c r="FOL326" s="23"/>
      <c r="FOM326" s="23"/>
      <c r="FON326" s="23"/>
      <c r="FOO326" s="23"/>
      <c r="FOP326" s="23"/>
      <c r="FOQ326" s="23"/>
      <c r="FOR326" s="23"/>
      <c r="FOS326" s="23"/>
      <c r="FOT326" s="23"/>
      <c r="FOU326" s="23"/>
      <c r="FOV326" s="23"/>
      <c r="FOW326" s="23"/>
      <c r="FOX326" s="23"/>
      <c r="FOY326" s="23"/>
      <c r="FOZ326" s="23"/>
      <c r="FPA326" s="23"/>
      <c r="FPB326" s="23"/>
      <c r="FPC326" s="23"/>
      <c r="FPD326" s="23"/>
      <c r="FPE326" s="23"/>
      <c r="FPF326" s="23"/>
      <c r="FPG326" s="23"/>
      <c r="FPH326" s="23"/>
      <c r="FPI326" s="23"/>
      <c r="FPJ326" s="23"/>
      <c r="FPK326" s="23"/>
      <c r="FPL326" s="23"/>
      <c r="FPM326" s="23"/>
      <c r="FPN326" s="23"/>
      <c r="FPO326" s="23"/>
      <c r="FPP326" s="23"/>
      <c r="FPQ326" s="23"/>
      <c r="FPR326" s="23"/>
      <c r="FPS326" s="23"/>
      <c r="FPT326" s="23"/>
      <c r="FPU326" s="23"/>
      <c r="FPV326" s="23"/>
      <c r="FPW326" s="23"/>
      <c r="FPX326" s="23"/>
      <c r="FPY326" s="23"/>
      <c r="FPZ326" s="23"/>
      <c r="FQA326" s="23"/>
      <c r="FQB326" s="23"/>
      <c r="FQC326" s="23"/>
      <c r="FQD326" s="23"/>
      <c r="FQE326" s="23"/>
      <c r="FQF326" s="23"/>
      <c r="FQG326" s="23"/>
      <c r="FQH326" s="23"/>
      <c r="FQI326" s="23"/>
      <c r="FQJ326" s="23"/>
      <c r="FQK326" s="23"/>
      <c r="FQL326" s="23"/>
      <c r="FQM326" s="23"/>
      <c r="FQN326" s="23"/>
      <c r="FQO326" s="23"/>
      <c r="FQP326" s="23"/>
      <c r="FQQ326" s="23"/>
      <c r="FQR326" s="23"/>
      <c r="FQS326" s="23"/>
      <c r="FQT326" s="23"/>
      <c r="FQU326" s="23"/>
      <c r="FQV326" s="23"/>
      <c r="FQW326" s="23"/>
      <c r="FQX326" s="23"/>
      <c r="FQY326" s="23"/>
      <c r="FQZ326" s="23"/>
      <c r="FRA326" s="23"/>
      <c r="FRB326" s="23"/>
      <c r="FRC326" s="23"/>
      <c r="FRD326" s="23"/>
      <c r="FRE326" s="23"/>
      <c r="FRF326" s="23"/>
      <c r="FRG326" s="23"/>
      <c r="FRH326" s="23"/>
      <c r="FRI326" s="23"/>
      <c r="FRJ326" s="23"/>
      <c r="FRK326" s="23"/>
      <c r="FRL326" s="23"/>
      <c r="FRM326" s="23"/>
      <c r="FRN326" s="23"/>
      <c r="FRO326" s="23"/>
      <c r="FRP326" s="23"/>
      <c r="FRQ326" s="23"/>
      <c r="FRR326" s="23"/>
      <c r="FRS326" s="23"/>
      <c r="FRT326" s="23"/>
      <c r="FRU326" s="23"/>
      <c r="FRV326" s="23"/>
      <c r="FRW326" s="23"/>
      <c r="FRX326" s="23"/>
      <c r="FRY326" s="23"/>
      <c r="FRZ326" s="23"/>
      <c r="FSA326" s="23"/>
      <c r="FSB326" s="23"/>
      <c r="FSC326" s="23"/>
      <c r="FSD326" s="23"/>
      <c r="FSE326" s="23"/>
      <c r="FSF326" s="23"/>
      <c r="FSG326" s="23"/>
      <c r="FSH326" s="23"/>
      <c r="FSI326" s="23"/>
      <c r="FSJ326" s="23"/>
      <c r="FSK326" s="23"/>
      <c r="FSL326" s="23"/>
      <c r="FSM326" s="23"/>
      <c r="FSN326" s="23"/>
      <c r="FSO326" s="23"/>
      <c r="FSP326" s="23"/>
      <c r="FSQ326" s="23"/>
      <c r="FSR326" s="23"/>
      <c r="FSS326" s="23"/>
      <c r="FST326" s="23"/>
      <c r="FSU326" s="23"/>
      <c r="FSV326" s="23"/>
      <c r="FSW326" s="23"/>
      <c r="FSX326" s="23"/>
      <c r="FSY326" s="23"/>
      <c r="FSZ326" s="23"/>
      <c r="FTA326" s="23"/>
      <c r="FTB326" s="23"/>
      <c r="FTC326" s="23"/>
      <c r="FTD326" s="23"/>
      <c r="FTE326" s="23"/>
      <c r="FTF326" s="23"/>
      <c r="FTG326" s="23"/>
      <c r="FTH326" s="23"/>
      <c r="FTI326" s="23"/>
      <c r="FTJ326" s="23"/>
      <c r="FTK326" s="23"/>
      <c r="FTL326" s="23"/>
      <c r="FTM326" s="23"/>
      <c r="FTN326" s="23"/>
      <c r="FTO326" s="23"/>
      <c r="FTP326" s="23"/>
      <c r="FTQ326" s="23"/>
      <c r="FTR326" s="23"/>
      <c r="FTS326" s="23"/>
      <c r="FTT326" s="23"/>
      <c r="FTU326" s="23"/>
      <c r="FTV326" s="23"/>
      <c r="FTW326" s="23"/>
      <c r="FTX326" s="23"/>
      <c r="FTY326" s="23"/>
      <c r="FTZ326" s="23"/>
      <c r="FUA326" s="23"/>
      <c r="FUB326" s="23"/>
      <c r="FUC326" s="23"/>
      <c r="FUD326" s="23"/>
      <c r="FUE326" s="23"/>
      <c r="FUF326" s="23"/>
      <c r="FUG326" s="23"/>
      <c r="FUH326" s="23"/>
      <c r="FUI326" s="23"/>
      <c r="FUJ326" s="23"/>
      <c r="FUK326" s="23"/>
      <c r="FUL326" s="23"/>
      <c r="FUM326" s="23"/>
      <c r="FUN326" s="23"/>
      <c r="FUO326" s="23"/>
      <c r="FUP326" s="23"/>
      <c r="FUQ326" s="23"/>
      <c r="FUR326" s="23"/>
      <c r="FUS326" s="23"/>
      <c r="FUT326" s="23"/>
      <c r="FUU326" s="23"/>
      <c r="FUV326" s="23"/>
      <c r="FUW326" s="23"/>
      <c r="FUX326" s="23"/>
      <c r="FUY326" s="23"/>
      <c r="FUZ326" s="23"/>
      <c r="FVA326" s="23"/>
      <c r="FVB326" s="23"/>
      <c r="FVC326" s="23"/>
      <c r="FVD326" s="23"/>
      <c r="FVE326" s="23"/>
      <c r="FVF326" s="23"/>
      <c r="FVG326" s="23"/>
      <c r="FVH326" s="23"/>
      <c r="FVI326" s="23"/>
      <c r="FVJ326" s="23"/>
      <c r="FVK326" s="23"/>
      <c r="FVL326" s="23"/>
      <c r="FVM326" s="23"/>
      <c r="FVN326" s="23"/>
      <c r="FVO326" s="23"/>
      <c r="FVP326" s="23"/>
      <c r="FVQ326" s="23"/>
      <c r="FVR326" s="23"/>
      <c r="FVS326" s="23"/>
      <c r="FVT326" s="23"/>
      <c r="FVU326" s="23"/>
      <c r="FVV326" s="23"/>
      <c r="FVW326" s="23"/>
      <c r="FVX326" s="23"/>
      <c r="FVY326" s="23"/>
      <c r="FVZ326" s="23"/>
      <c r="FWA326" s="23"/>
      <c r="FWB326" s="23"/>
      <c r="FWC326" s="23"/>
      <c r="FWD326" s="23"/>
      <c r="FWE326" s="23"/>
      <c r="FWF326" s="23"/>
      <c r="FWG326" s="23"/>
      <c r="FWH326" s="23"/>
      <c r="FWI326" s="23"/>
      <c r="FWJ326" s="23"/>
      <c r="FWK326" s="23"/>
      <c r="FWL326" s="23"/>
      <c r="FWM326" s="23"/>
      <c r="FWN326" s="23"/>
      <c r="FWO326" s="23"/>
      <c r="FWP326" s="23"/>
      <c r="FWQ326" s="23"/>
      <c r="FWR326" s="23"/>
      <c r="FWS326" s="23"/>
      <c r="FWT326" s="23"/>
      <c r="FWU326" s="23"/>
      <c r="FWV326" s="23"/>
      <c r="FWW326" s="23"/>
      <c r="FWX326" s="23"/>
      <c r="FWY326" s="23"/>
      <c r="FWZ326" s="23"/>
      <c r="FXA326" s="23"/>
      <c r="FXB326" s="23"/>
      <c r="FXC326" s="23"/>
      <c r="FXD326" s="23"/>
      <c r="FXE326" s="23"/>
      <c r="FXF326" s="23"/>
      <c r="FXG326" s="23"/>
      <c r="FXH326" s="23"/>
      <c r="FXI326" s="23"/>
      <c r="FXJ326" s="23"/>
      <c r="FXK326" s="23"/>
      <c r="FXL326" s="23"/>
      <c r="FXM326" s="23"/>
      <c r="FXN326" s="23"/>
      <c r="FXO326" s="23"/>
      <c r="FXP326" s="23"/>
      <c r="FXQ326" s="23"/>
      <c r="FXR326" s="23"/>
      <c r="FXS326" s="23"/>
      <c r="FXT326" s="23"/>
      <c r="FXU326" s="23"/>
      <c r="FXV326" s="23"/>
      <c r="FXW326" s="23"/>
      <c r="FXX326" s="23"/>
      <c r="FXY326" s="23"/>
      <c r="FXZ326" s="23"/>
      <c r="FYA326" s="23"/>
      <c r="FYB326" s="23"/>
      <c r="FYC326" s="23"/>
      <c r="FYD326" s="23"/>
      <c r="FYE326" s="23"/>
      <c r="FYF326" s="23"/>
      <c r="FYG326" s="23"/>
      <c r="FYH326" s="23"/>
      <c r="FYI326" s="23"/>
      <c r="FYJ326" s="23"/>
      <c r="FYK326" s="23"/>
      <c r="FYL326" s="23"/>
      <c r="FYM326" s="23"/>
      <c r="FYN326" s="23"/>
      <c r="FYO326" s="23"/>
      <c r="FYP326" s="23"/>
      <c r="FYQ326" s="23"/>
      <c r="FYR326" s="23"/>
      <c r="FYS326" s="23"/>
      <c r="FYT326" s="23"/>
      <c r="FYU326" s="23"/>
      <c r="FYV326" s="23"/>
      <c r="FYW326" s="23"/>
      <c r="FYX326" s="23"/>
      <c r="FYY326" s="23"/>
      <c r="FYZ326" s="23"/>
      <c r="FZA326" s="23"/>
      <c r="FZB326" s="23"/>
      <c r="FZC326" s="23"/>
      <c r="FZD326" s="23"/>
      <c r="FZE326" s="23"/>
      <c r="FZF326" s="23"/>
      <c r="FZG326" s="23"/>
      <c r="FZH326" s="23"/>
      <c r="FZI326" s="23"/>
      <c r="FZJ326" s="23"/>
      <c r="FZK326" s="23"/>
      <c r="FZL326" s="23"/>
      <c r="FZM326" s="23"/>
      <c r="FZN326" s="23"/>
      <c r="FZO326" s="23"/>
      <c r="FZP326" s="23"/>
      <c r="FZQ326" s="23"/>
      <c r="FZR326" s="23"/>
      <c r="FZS326" s="23"/>
      <c r="FZT326" s="23"/>
      <c r="FZU326" s="23"/>
      <c r="FZV326" s="23"/>
      <c r="FZW326" s="23"/>
      <c r="FZX326" s="23"/>
      <c r="FZY326" s="23"/>
      <c r="FZZ326" s="23"/>
      <c r="GAA326" s="23"/>
      <c r="GAB326" s="23"/>
      <c r="GAC326" s="23"/>
      <c r="GAD326" s="23"/>
      <c r="GAE326" s="23"/>
      <c r="GAF326" s="23"/>
      <c r="GAG326" s="23"/>
      <c r="GAH326" s="23"/>
      <c r="GAI326" s="23"/>
      <c r="GAJ326" s="23"/>
      <c r="GAK326" s="23"/>
      <c r="GAL326" s="23"/>
      <c r="GAM326" s="23"/>
      <c r="GAN326" s="23"/>
      <c r="GAO326" s="23"/>
      <c r="GAP326" s="23"/>
      <c r="GAQ326" s="23"/>
      <c r="GAR326" s="23"/>
      <c r="GAS326" s="23"/>
      <c r="GAT326" s="23"/>
      <c r="GAU326" s="23"/>
      <c r="GAV326" s="23"/>
      <c r="GAW326" s="23"/>
      <c r="GAX326" s="23"/>
      <c r="GAY326" s="23"/>
      <c r="GAZ326" s="23"/>
      <c r="GBA326" s="23"/>
      <c r="GBB326" s="23"/>
      <c r="GBC326" s="23"/>
      <c r="GBD326" s="23"/>
      <c r="GBE326" s="23"/>
      <c r="GBF326" s="23"/>
      <c r="GBG326" s="23"/>
      <c r="GBH326" s="23"/>
      <c r="GBI326" s="23"/>
      <c r="GBJ326" s="23"/>
      <c r="GBK326" s="23"/>
      <c r="GBL326" s="23"/>
      <c r="GBM326" s="23"/>
      <c r="GBN326" s="23"/>
      <c r="GBO326" s="23"/>
      <c r="GBP326" s="23"/>
      <c r="GBQ326" s="23"/>
      <c r="GBR326" s="23"/>
      <c r="GBS326" s="23"/>
      <c r="GBT326" s="23"/>
      <c r="GBU326" s="23"/>
      <c r="GBV326" s="23"/>
      <c r="GBW326" s="23"/>
      <c r="GBX326" s="23"/>
      <c r="GBY326" s="23"/>
      <c r="GBZ326" s="23"/>
      <c r="GCA326" s="23"/>
      <c r="GCB326" s="23"/>
      <c r="GCC326" s="23"/>
      <c r="GCD326" s="23"/>
      <c r="GCE326" s="23"/>
      <c r="GCF326" s="23"/>
      <c r="GCG326" s="23"/>
      <c r="GCH326" s="23"/>
      <c r="GCI326" s="23"/>
      <c r="GCJ326" s="23"/>
      <c r="GCK326" s="23"/>
      <c r="GCL326" s="23"/>
      <c r="GCM326" s="23"/>
      <c r="GCN326" s="23"/>
      <c r="GCO326" s="23"/>
      <c r="GCP326" s="23"/>
      <c r="GCQ326" s="23"/>
      <c r="GCR326" s="23"/>
      <c r="GCS326" s="23"/>
      <c r="GCT326" s="23"/>
      <c r="GCU326" s="23"/>
      <c r="GCV326" s="23"/>
      <c r="GCW326" s="23"/>
      <c r="GCX326" s="23"/>
      <c r="GCY326" s="23"/>
      <c r="GCZ326" s="23"/>
      <c r="GDA326" s="23"/>
      <c r="GDB326" s="23"/>
      <c r="GDC326" s="23"/>
      <c r="GDD326" s="23"/>
      <c r="GDE326" s="23"/>
      <c r="GDF326" s="23"/>
      <c r="GDG326" s="23"/>
      <c r="GDH326" s="23"/>
      <c r="GDI326" s="23"/>
      <c r="GDJ326" s="23"/>
      <c r="GDK326" s="23"/>
      <c r="GDL326" s="23"/>
      <c r="GDM326" s="23"/>
      <c r="GDN326" s="23"/>
      <c r="GDO326" s="23"/>
      <c r="GDP326" s="23"/>
      <c r="GDQ326" s="23"/>
      <c r="GDR326" s="23"/>
      <c r="GDS326" s="23"/>
      <c r="GDT326" s="23"/>
      <c r="GDU326" s="23"/>
      <c r="GDV326" s="23"/>
      <c r="GDW326" s="23"/>
      <c r="GDX326" s="23"/>
      <c r="GDY326" s="23"/>
      <c r="GDZ326" s="23"/>
      <c r="GEA326" s="23"/>
      <c r="GEB326" s="23"/>
      <c r="GEC326" s="23"/>
      <c r="GED326" s="23"/>
      <c r="GEE326" s="23"/>
      <c r="GEF326" s="23"/>
      <c r="GEG326" s="23"/>
      <c r="GEH326" s="23"/>
      <c r="GEI326" s="23"/>
      <c r="GEJ326" s="23"/>
      <c r="GEK326" s="23"/>
      <c r="GEL326" s="23"/>
      <c r="GEM326" s="23"/>
      <c r="GEN326" s="23"/>
      <c r="GEO326" s="23"/>
      <c r="GEP326" s="23"/>
      <c r="GEQ326" s="23"/>
      <c r="GER326" s="23"/>
      <c r="GES326" s="23"/>
      <c r="GET326" s="23"/>
      <c r="GEU326" s="23"/>
      <c r="GEV326" s="23"/>
      <c r="GEW326" s="23"/>
      <c r="GEX326" s="23"/>
      <c r="GEY326" s="23"/>
      <c r="GEZ326" s="23"/>
      <c r="GFA326" s="23"/>
      <c r="GFB326" s="23"/>
      <c r="GFC326" s="23"/>
      <c r="GFD326" s="23"/>
      <c r="GFE326" s="23"/>
      <c r="GFF326" s="23"/>
      <c r="GFG326" s="23"/>
      <c r="GFH326" s="23"/>
      <c r="GFI326" s="23"/>
      <c r="GFJ326" s="23"/>
      <c r="GFK326" s="23"/>
      <c r="GFL326" s="23"/>
      <c r="GFM326" s="23"/>
      <c r="GFN326" s="23"/>
      <c r="GFO326" s="23"/>
      <c r="GFP326" s="23"/>
      <c r="GFQ326" s="23"/>
      <c r="GFR326" s="23"/>
      <c r="GFS326" s="23"/>
      <c r="GFT326" s="23"/>
      <c r="GFU326" s="23"/>
      <c r="GFV326" s="23"/>
      <c r="GFW326" s="23"/>
      <c r="GFX326" s="23"/>
      <c r="GFY326" s="23"/>
      <c r="GFZ326" s="23"/>
      <c r="GGA326" s="23"/>
      <c r="GGB326" s="23"/>
      <c r="GGC326" s="23"/>
      <c r="GGD326" s="23"/>
      <c r="GGE326" s="23"/>
      <c r="GGF326" s="23"/>
      <c r="GGG326" s="23"/>
      <c r="GGH326" s="23"/>
      <c r="GGI326" s="23"/>
      <c r="GGJ326" s="23"/>
      <c r="GGK326" s="23"/>
      <c r="GGL326" s="23"/>
      <c r="GGM326" s="23"/>
      <c r="GGN326" s="23"/>
      <c r="GGO326" s="23"/>
      <c r="GGP326" s="23"/>
      <c r="GGQ326" s="23"/>
      <c r="GGR326" s="23"/>
      <c r="GGS326" s="23"/>
      <c r="GGT326" s="23"/>
      <c r="GGU326" s="23"/>
      <c r="GGV326" s="23"/>
      <c r="GGW326" s="23"/>
      <c r="GGX326" s="23"/>
      <c r="GGY326" s="23"/>
      <c r="GGZ326" s="23"/>
      <c r="GHA326" s="23"/>
      <c r="GHB326" s="23"/>
      <c r="GHC326" s="23"/>
      <c r="GHD326" s="23"/>
      <c r="GHE326" s="23"/>
      <c r="GHF326" s="23"/>
      <c r="GHG326" s="23"/>
      <c r="GHH326" s="23"/>
      <c r="GHI326" s="23"/>
      <c r="GHJ326" s="23"/>
      <c r="GHK326" s="23"/>
      <c r="GHL326" s="23"/>
      <c r="GHM326" s="23"/>
      <c r="GHN326" s="23"/>
      <c r="GHO326" s="23"/>
      <c r="GHP326" s="23"/>
      <c r="GHQ326" s="23"/>
      <c r="GHR326" s="23"/>
      <c r="GHS326" s="23"/>
      <c r="GHT326" s="23"/>
      <c r="GHU326" s="23"/>
      <c r="GHV326" s="23"/>
      <c r="GHW326" s="23"/>
      <c r="GHX326" s="23"/>
      <c r="GHY326" s="23"/>
      <c r="GHZ326" s="23"/>
      <c r="GIA326" s="23"/>
      <c r="GIB326" s="23"/>
      <c r="GIC326" s="23"/>
      <c r="GID326" s="23"/>
      <c r="GIE326" s="23"/>
      <c r="GIF326" s="23"/>
      <c r="GIG326" s="23"/>
      <c r="GIH326" s="23"/>
      <c r="GII326" s="23"/>
      <c r="GIJ326" s="23"/>
      <c r="GIK326" s="23"/>
      <c r="GIL326" s="23"/>
      <c r="GIM326" s="23"/>
      <c r="GIN326" s="23"/>
      <c r="GIO326" s="23"/>
      <c r="GIP326" s="23"/>
      <c r="GIQ326" s="23"/>
      <c r="GIR326" s="23"/>
      <c r="GIS326" s="23"/>
      <c r="GIT326" s="23"/>
      <c r="GIU326" s="23"/>
      <c r="GIV326" s="23"/>
      <c r="GIW326" s="23"/>
      <c r="GIX326" s="23"/>
      <c r="GIY326" s="23"/>
      <c r="GIZ326" s="23"/>
      <c r="GJA326" s="23"/>
      <c r="GJB326" s="23"/>
      <c r="GJC326" s="23"/>
      <c r="GJD326" s="23"/>
      <c r="GJE326" s="23"/>
      <c r="GJF326" s="23"/>
      <c r="GJG326" s="23"/>
      <c r="GJH326" s="23"/>
      <c r="GJI326" s="23"/>
      <c r="GJJ326" s="23"/>
      <c r="GJK326" s="23"/>
      <c r="GJL326" s="23"/>
      <c r="GJM326" s="23"/>
      <c r="GJN326" s="23"/>
      <c r="GJO326" s="23"/>
      <c r="GJP326" s="23"/>
      <c r="GJQ326" s="23"/>
      <c r="GJR326" s="23"/>
      <c r="GJS326" s="23"/>
      <c r="GJT326" s="23"/>
      <c r="GJU326" s="23"/>
      <c r="GJV326" s="23"/>
      <c r="GJW326" s="23"/>
      <c r="GJX326" s="23"/>
      <c r="GJY326" s="23"/>
      <c r="GJZ326" s="23"/>
      <c r="GKA326" s="23"/>
      <c r="GKB326" s="23"/>
      <c r="GKC326" s="23"/>
      <c r="GKD326" s="23"/>
      <c r="GKE326" s="23"/>
      <c r="GKF326" s="23"/>
      <c r="GKG326" s="23"/>
      <c r="GKH326" s="23"/>
      <c r="GKI326" s="23"/>
      <c r="GKJ326" s="23"/>
      <c r="GKK326" s="23"/>
      <c r="GKL326" s="23"/>
      <c r="GKM326" s="23"/>
      <c r="GKN326" s="23"/>
      <c r="GKO326" s="23"/>
      <c r="GKP326" s="23"/>
      <c r="GKQ326" s="23"/>
      <c r="GKR326" s="23"/>
      <c r="GKS326" s="23"/>
      <c r="GKT326" s="23"/>
      <c r="GKU326" s="23"/>
      <c r="GKV326" s="23"/>
      <c r="GKW326" s="23"/>
      <c r="GKX326" s="23"/>
      <c r="GKY326" s="23"/>
      <c r="GKZ326" s="23"/>
      <c r="GLA326" s="23"/>
      <c r="GLB326" s="23"/>
      <c r="GLC326" s="23"/>
      <c r="GLD326" s="23"/>
      <c r="GLE326" s="23"/>
      <c r="GLF326" s="23"/>
      <c r="GLG326" s="23"/>
      <c r="GLH326" s="23"/>
      <c r="GLI326" s="23"/>
      <c r="GLJ326" s="23"/>
      <c r="GLK326" s="23"/>
      <c r="GLL326" s="23"/>
      <c r="GLM326" s="23"/>
      <c r="GLN326" s="23"/>
      <c r="GLO326" s="23"/>
      <c r="GLP326" s="23"/>
      <c r="GLQ326" s="23"/>
      <c r="GLR326" s="23"/>
      <c r="GLS326" s="23"/>
      <c r="GLT326" s="23"/>
      <c r="GLU326" s="23"/>
      <c r="GLV326" s="23"/>
      <c r="GLW326" s="23"/>
      <c r="GLX326" s="23"/>
      <c r="GLY326" s="23"/>
      <c r="GLZ326" s="23"/>
      <c r="GMA326" s="23"/>
      <c r="GMB326" s="23"/>
      <c r="GMC326" s="23"/>
      <c r="GMD326" s="23"/>
      <c r="GME326" s="23"/>
      <c r="GMF326" s="23"/>
      <c r="GMG326" s="23"/>
      <c r="GMH326" s="23"/>
      <c r="GMI326" s="23"/>
      <c r="GMJ326" s="23"/>
      <c r="GMK326" s="23"/>
      <c r="GML326" s="23"/>
      <c r="GMM326" s="23"/>
      <c r="GMN326" s="23"/>
      <c r="GMO326" s="23"/>
      <c r="GMP326" s="23"/>
      <c r="GMQ326" s="23"/>
      <c r="GMR326" s="23"/>
      <c r="GMS326" s="23"/>
      <c r="GMT326" s="23"/>
      <c r="GMU326" s="23"/>
      <c r="GMV326" s="23"/>
      <c r="GMW326" s="23"/>
      <c r="GMX326" s="23"/>
      <c r="GMY326" s="23"/>
      <c r="GMZ326" s="23"/>
      <c r="GNA326" s="23"/>
      <c r="GNB326" s="23"/>
      <c r="GNC326" s="23"/>
      <c r="GND326" s="23"/>
      <c r="GNE326" s="23"/>
      <c r="GNF326" s="23"/>
      <c r="GNG326" s="23"/>
      <c r="GNH326" s="23"/>
      <c r="GNI326" s="23"/>
      <c r="GNJ326" s="23"/>
      <c r="GNK326" s="23"/>
      <c r="GNL326" s="23"/>
      <c r="GNM326" s="23"/>
      <c r="GNN326" s="23"/>
      <c r="GNO326" s="23"/>
      <c r="GNP326" s="23"/>
      <c r="GNQ326" s="23"/>
      <c r="GNR326" s="23"/>
      <c r="GNS326" s="23"/>
      <c r="GNT326" s="23"/>
      <c r="GNU326" s="23"/>
      <c r="GNV326" s="23"/>
      <c r="GNW326" s="23"/>
      <c r="GNX326" s="23"/>
      <c r="GNY326" s="23"/>
      <c r="GNZ326" s="23"/>
      <c r="GOA326" s="23"/>
      <c r="GOB326" s="23"/>
      <c r="GOC326" s="23"/>
      <c r="GOD326" s="23"/>
      <c r="GOE326" s="23"/>
      <c r="GOF326" s="23"/>
      <c r="GOG326" s="23"/>
      <c r="GOH326" s="23"/>
      <c r="GOI326" s="23"/>
      <c r="GOJ326" s="23"/>
      <c r="GOK326" s="23"/>
      <c r="GOL326" s="23"/>
      <c r="GOM326" s="23"/>
      <c r="GON326" s="23"/>
      <c r="GOO326" s="23"/>
      <c r="GOP326" s="23"/>
      <c r="GOQ326" s="23"/>
      <c r="GOR326" s="23"/>
      <c r="GOS326" s="23"/>
      <c r="GOT326" s="23"/>
      <c r="GOU326" s="23"/>
      <c r="GOV326" s="23"/>
      <c r="GOW326" s="23"/>
      <c r="GOX326" s="23"/>
      <c r="GOY326" s="23"/>
      <c r="GOZ326" s="23"/>
      <c r="GPA326" s="23"/>
      <c r="GPB326" s="23"/>
      <c r="GPC326" s="23"/>
      <c r="GPD326" s="23"/>
      <c r="GPE326" s="23"/>
      <c r="GPF326" s="23"/>
      <c r="GPG326" s="23"/>
      <c r="GPH326" s="23"/>
      <c r="GPI326" s="23"/>
      <c r="GPJ326" s="23"/>
      <c r="GPK326" s="23"/>
      <c r="GPL326" s="23"/>
      <c r="GPM326" s="23"/>
      <c r="GPN326" s="23"/>
      <c r="GPO326" s="23"/>
      <c r="GPP326" s="23"/>
      <c r="GPQ326" s="23"/>
      <c r="GPR326" s="23"/>
      <c r="GPS326" s="23"/>
      <c r="GPT326" s="23"/>
      <c r="GPU326" s="23"/>
      <c r="GPV326" s="23"/>
      <c r="GPW326" s="23"/>
      <c r="GPX326" s="23"/>
      <c r="GPY326" s="23"/>
      <c r="GPZ326" s="23"/>
      <c r="GQA326" s="23"/>
      <c r="GQB326" s="23"/>
      <c r="GQC326" s="23"/>
      <c r="GQD326" s="23"/>
      <c r="GQE326" s="23"/>
      <c r="GQF326" s="23"/>
      <c r="GQG326" s="23"/>
      <c r="GQH326" s="23"/>
      <c r="GQI326" s="23"/>
      <c r="GQJ326" s="23"/>
      <c r="GQK326" s="23"/>
      <c r="GQL326" s="23"/>
      <c r="GQM326" s="23"/>
      <c r="GQN326" s="23"/>
      <c r="GQO326" s="23"/>
      <c r="GQP326" s="23"/>
      <c r="GQQ326" s="23"/>
      <c r="GQR326" s="23"/>
      <c r="GQS326" s="23"/>
      <c r="GQT326" s="23"/>
      <c r="GQU326" s="23"/>
      <c r="GQV326" s="23"/>
      <c r="GQW326" s="23"/>
      <c r="GQX326" s="23"/>
      <c r="GQY326" s="23"/>
      <c r="GQZ326" s="23"/>
      <c r="GRA326" s="23"/>
      <c r="GRB326" s="23"/>
      <c r="GRC326" s="23"/>
      <c r="GRD326" s="23"/>
      <c r="GRE326" s="23"/>
      <c r="GRF326" s="23"/>
      <c r="GRG326" s="23"/>
      <c r="GRH326" s="23"/>
      <c r="GRI326" s="23"/>
      <c r="GRJ326" s="23"/>
      <c r="GRK326" s="23"/>
      <c r="GRL326" s="23"/>
      <c r="GRM326" s="23"/>
      <c r="GRN326" s="23"/>
      <c r="GRO326" s="23"/>
      <c r="GRP326" s="23"/>
      <c r="GRQ326" s="23"/>
      <c r="GRR326" s="23"/>
      <c r="GRS326" s="23"/>
      <c r="GRT326" s="23"/>
      <c r="GRU326" s="23"/>
      <c r="GRV326" s="23"/>
      <c r="GRW326" s="23"/>
      <c r="GRX326" s="23"/>
      <c r="GRY326" s="23"/>
      <c r="GRZ326" s="23"/>
      <c r="GSA326" s="23"/>
      <c r="GSB326" s="23"/>
      <c r="GSC326" s="23"/>
      <c r="GSD326" s="23"/>
      <c r="GSE326" s="23"/>
      <c r="GSF326" s="23"/>
      <c r="GSG326" s="23"/>
      <c r="GSH326" s="23"/>
      <c r="GSI326" s="23"/>
      <c r="GSJ326" s="23"/>
      <c r="GSK326" s="23"/>
      <c r="GSL326" s="23"/>
      <c r="GSM326" s="23"/>
      <c r="GSN326" s="23"/>
      <c r="GSO326" s="23"/>
      <c r="GSP326" s="23"/>
      <c r="GSQ326" s="23"/>
      <c r="GSR326" s="23"/>
      <c r="GSS326" s="23"/>
      <c r="GST326" s="23"/>
      <c r="GSU326" s="23"/>
      <c r="GSV326" s="23"/>
      <c r="GSW326" s="23"/>
      <c r="GSX326" s="23"/>
      <c r="GSY326" s="23"/>
      <c r="GSZ326" s="23"/>
      <c r="GTA326" s="23"/>
      <c r="GTB326" s="23"/>
      <c r="GTC326" s="23"/>
      <c r="GTD326" s="23"/>
      <c r="GTE326" s="23"/>
      <c r="GTF326" s="23"/>
      <c r="GTG326" s="23"/>
      <c r="GTH326" s="23"/>
      <c r="GTI326" s="23"/>
      <c r="GTJ326" s="23"/>
      <c r="GTK326" s="23"/>
      <c r="GTL326" s="23"/>
      <c r="GTM326" s="23"/>
      <c r="GTN326" s="23"/>
      <c r="GTO326" s="23"/>
      <c r="GTP326" s="23"/>
      <c r="GTQ326" s="23"/>
      <c r="GTR326" s="23"/>
      <c r="GTS326" s="23"/>
      <c r="GTT326" s="23"/>
      <c r="GTU326" s="23"/>
      <c r="GTV326" s="23"/>
      <c r="GTW326" s="23"/>
      <c r="GTX326" s="23"/>
      <c r="GTY326" s="23"/>
      <c r="GTZ326" s="23"/>
      <c r="GUA326" s="23"/>
      <c r="GUB326" s="23"/>
      <c r="GUC326" s="23"/>
      <c r="GUD326" s="23"/>
      <c r="GUE326" s="23"/>
      <c r="GUF326" s="23"/>
      <c r="GUG326" s="23"/>
      <c r="GUH326" s="23"/>
      <c r="GUI326" s="23"/>
      <c r="GUJ326" s="23"/>
      <c r="GUK326" s="23"/>
      <c r="GUL326" s="23"/>
      <c r="GUM326" s="23"/>
      <c r="GUN326" s="23"/>
      <c r="GUO326" s="23"/>
      <c r="GUP326" s="23"/>
      <c r="GUQ326" s="23"/>
      <c r="GUR326" s="23"/>
      <c r="GUS326" s="23"/>
      <c r="GUT326" s="23"/>
      <c r="GUU326" s="23"/>
      <c r="GUV326" s="23"/>
      <c r="GUW326" s="23"/>
      <c r="GUX326" s="23"/>
      <c r="GUY326" s="23"/>
      <c r="GUZ326" s="23"/>
      <c r="GVA326" s="23"/>
      <c r="GVB326" s="23"/>
      <c r="GVC326" s="23"/>
      <c r="GVD326" s="23"/>
      <c r="GVE326" s="23"/>
      <c r="GVF326" s="23"/>
      <c r="GVG326" s="23"/>
      <c r="GVH326" s="23"/>
      <c r="GVI326" s="23"/>
      <c r="GVJ326" s="23"/>
      <c r="GVK326" s="23"/>
      <c r="GVL326" s="23"/>
      <c r="GVM326" s="23"/>
      <c r="GVN326" s="23"/>
      <c r="GVO326" s="23"/>
      <c r="GVP326" s="23"/>
      <c r="GVQ326" s="23"/>
      <c r="GVR326" s="23"/>
      <c r="GVS326" s="23"/>
      <c r="GVT326" s="23"/>
      <c r="GVU326" s="23"/>
      <c r="GVV326" s="23"/>
      <c r="GVW326" s="23"/>
      <c r="GVX326" s="23"/>
      <c r="GVY326" s="23"/>
      <c r="GVZ326" s="23"/>
      <c r="GWA326" s="23"/>
      <c r="GWB326" s="23"/>
      <c r="GWC326" s="23"/>
      <c r="GWD326" s="23"/>
      <c r="GWE326" s="23"/>
      <c r="GWF326" s="23"/>
      <c r="GWG326" s="23"/>
      <c r="GWH326" s="23"/>
      <c r="GWI326" s="23"/>
      <c r="GWJ326" s="23"/>
      <c r="GWK326" s="23"/>
      <c r="GWL326" s="23"/>
      <c r="GWM326" s="23"/>
      <c r="GWN326" s="23"/>
      <c r="GWO326" s="23"/>
      <c r="GWP326" s="23"/>
      <c r="GWQ326" s="23"/>
      <c r="GWR326" s="23"/>
      <c r="GWS326" s="23"/>
      <c r="GWT326" s="23"/>
      <c r="GWU326" s="23"/>
      <c r="GWV326" s="23"/>
      <c r="GWW326" s="23"/>
      <c r="GWX326" s="23"/>
      <c r="GWY326" s="23"/>
      <c r="GWZ326" s="23"/>
      <c r="GXA326" s="23"/>
      <c r="GXB326" s="23"/>
      <c r="GXC326" s="23"/>
      <c r="GXD326" s="23"/>
      <c r="GXE326" s="23"/>
      <c r="GXF326" s="23"/>
      <c r="GXG326" s="23"/>
      <c r="GXH326" s="23"/>
      <c r="GXI326" s="23"/>
      <c r="GXJ326" s="23"/>
      <c r="GXK326" s="23"/>
      <c r="GXL326" s="23"/>
      <c r="GXM326" s="23"/>
      <c r="GXN326" s="23"/>
      <c r="GXO326" s="23"/>
      <c r="GXP326" s="23"/>
      <c r="GXQ326" s="23"/>
      <c r="GXR326" s="23"/>
      <c r="GXS326" s="23"/>
      <c r="GXT326" s="23"/>
      <c r="GXU326" s="23"/>
      <c r="GXV326" s="23"/>
      <c r="GXW326" s="23"/>
      <c r="GXX326" s="23"/>
      <c r="GXY326" s="23"/>
      <c r="GXZ326" s="23"/>
      <c r="GYA326" s="23"/>
      <c r="GYB326" s="23"/>
      <c r="GYC326" s="23"/>
      <c r="GYD326" s="23"/>
      <c r="GYE326" s="23"/>
      <c r="GYF326" s="23"/>
      <c r="GYG326" s="23"/>
      <c r="GYH326" s="23"/>
      <c r="GYI326" s="23"/>
      <c r="GYJ326" s="23"/>
      <c r="GYK326" s="23"/>
      <c r="GYL326" s="23"/>
      <c r="GYM326" s="23"/>
      <c r="GYN326" s="23"/>
      <c r="GYO326" s="23"/>
      <c r="GYP326" s="23"/>
      <c r="GYQ326" s="23"/>
      <c r="GYR326" s="23"/>
      <c r="GYS326" s="23"/>
      <c r="GYT326" s="23"/>
      <c r="GYU326" s="23"/>
      <c r="GYV326" s="23"/>
      <c r="GYW326" s="23"/>
      <c r="GYX326" s="23"/>
      <c r="GYY326" s="23"/>
      <c r="GYZ326" s="23"/>
      <c r="GZA326" s="23"/>
      <c r="GZB326" s="23"/>
      <c r="GZC326" s="23"/>
      <c r="GZD326" s="23"/>
      <c r="GZE326" s="23"/>
      <c r="GZF326" s="23"/>
      <c r="GZG326" s="23"/>
      <c r="GZH326" s="23"/>
      <c r="GZI326" s="23"/>
      <c r="GZJ326" s="23"/>
      <c r="GZK326" s="23"/>
      <c r="GZL326" s="23"/>
      <c r="GZM326" s="23"/>
      <c r="GZN326" s="23"/>
      <c r="GZO326" s="23"/>
      <c r="GZP326" s="23"/>
      <c r="GZQ326" s="23"/>
      <c r="GZR326" s="23"/>
      <c r="GZS326" s="23"/>
      <c r="GZT326" s="23"/>
      <c r="GZU326" s="23"/>
      <c r="GZV326" s="23"/>
      <c r="GZW326" s="23"/>
      <c r="GZX326" s="23"/>
      <c r="GZY326" s="23"/>
      <c r="GZZ326" s="23"/>
      <c r="HAA326" s="23"/>
      <c r="HAB326" s="23"/>
      <c r="HAC326" s="23"/>
      <c r="HAD326" s="23"/>
      <c r="HAE326" s="23"/>
      <c r="HAF326" s="23"/>
      <c r="HAG326" s="23"/>
      <c r="HAH326" s="23"/>
      <c r="HAI326" s="23"/>
      <c r="HAJ326" s="23"/>
      <c r="HAK326" s="23"/>
      <c r="HAL326" s="23"/>
      <c r="HAM326" s="23"/>
      <c r="HAN326" s="23"/>
      <c r="HAO326" s="23"/>
      <c r="HAP326" s="23"/>
      <c r="HAQ326" s="23"/>
      <c r="HAR326" s="23"/>
      <c r="HAS326" s="23"/>
      <c r="HAT326" s="23"/>
      <c r="HAU326" s="23"/>
      <c r="HAV326" s="23"/>
      <c r="HAW326" s="23"/>
      <c r="HAX326" s="23"/>
      <c r="HAY326" s="23"/>
      <c r="HAZ326" s="23"/>
      <c r="HBA326" s="23"/>
      <c r="HBB326" s="23"/>
      <c r="HBC326" s="23"/>
      <c r="HBD326" s="23"/>
      <c r="HBE326" s="23"/>
      <c r="HBF326" s="23"/>
      <c r="HBG326" s="23"/>
      <c r="HBH326" s="23"/>
      <c r="HBI326" s="23"/>
      <c r="HBJ326" s="23"/>
      <c r="HBK326" s="23"/>
      <c r="HBL326" s="23"/>
      <c r="HBM326" s="23"/>
      <c r="HBN326" s="23"/>
      <c r="HBO326" s="23"/>
      <c r="HBP326" s="23"/>
      <c r="HBQ326" s="23"/>
      <c r="HBR326" s="23"/>
      <c r="HBS326" s="23"/>
      <c r="HBT326" s="23"/>
      <c r="HBU326" s="23"/>
      <c r="HBV326" s="23"/>
      <c r="HBW326" s="23"/>
      <c r="HBX326" s="23"/>
      <c r="HBY326" s="23"/>
      <c r="HBZ326" s="23"/>
      <c r="HCA326" s="23"/>
      <c r="HCB326" s="23"/>
      <c r="HCC326" s="23"/>
      <c r="HCD326" s="23"/>
      <c r="HCE326" s="23"/>
      <c r="HCF326" s="23"/>
      <c r="HCG326" s="23"/>
      <c r="HCH326" s="23"/>
      <c r="HCI326" s="23"/>
      <c r="HCJ326" s="23"/>
      <c r="HCK326" s="23"/>
      <c r="HCL326" s="23"/>
      <c r="HCM326" s="23"/>
      <c r="HCN326" s="23"/>
      <c r="HCO326" s="23"/>
      <c r="HCP326" s="23"/>
      <c r="HCQ326" s="23"/>
      <c r="HCR326" s="23"/>
      <c r="HCS326" s="23"/>
      <c r="HCT326" s="23"/>
      <c r="HCU326" s="23"/>
      <c r="HCV326" s="23"/>
      <c r="HCW326" s="23"/>
      <c r="HCX326" s="23"/>
      <c r="HCY326" s="23"/>
      <c r="HCZ326" s="23"/>
      <c r="HDA326" s="23"/>
      <c r="HDB326" s="23"/>
      <c r="HDC326" s="23"/>
      <c r="HDD326" s="23"/>
      <c r="HDE326" s="23"/>
      <c r="HDF326" s="23"/>
      <c r="HDG326" s="23"/>
      <c r="HDH326" s="23"/>
      <c r="HDI326" s="23"/>
      <c r="HDJ326" s="23"/>
      <c r="HDK326" s="23"/>
      <c r="HDL326" s="23"/>
      <c r="HDM326" s="23"/>
      <c r="HDN326" s="23"/>
      <c r="HDO326" s="23"/>
      <c r="HDP326" s="23"/>
      <c r="HDQ326" s="23"/>
      <c r="HDR326" s="23"/>
      <c r="HDS326" s="23"/>
      <c r="HDT326" s="23"/>
      <c r="HDU326" s="23"/>
      <c r="HDV326" s="23"/>
      <c r="HDW326" s="23"/>
      <c r="HDX326" s="23"/>
      <c r="HDY326" s="23"/>
      <c r="HDZ326" s="23"/>
      <c r="HEA326" s="23"/>
      <c r="HEB326" s="23"/>
      <c r="HEC326" s="23"/>
      <c r="HED326" s="23"/>
      <c r="HEE326" s="23"/>
      <c r="HEF326" s="23"/>
      <c r="HEG326" s="23"/>
      <c r="HEH326" s="23"/>
      <c r="HEI326" s="23"/>
      <c r="HEJ326" s="23"/>
      <c r="HEK326" s="23"/>
      <c r="HEL326" s="23"/>
      <c r="HEM326" s="23"/>
      <c r="HEN326" s="23"/>
      <c r="HEO326" s="23"/>
      <c r="HEP326" s="23"/>
      <c r="HEQ326" s="23"/>
      <c r="HER326" s="23"/>
      <c r="HES326" s="23"/>
      <c r="HET326" s="23"/>
      <c r="HEU326" s="23"/>
      <c r="HEV326" s="23"/>
      <c r="HEW326" s="23"/>
      <c r="HEX326" s="23"/>
      <c r="HEY326" s="23"/>
      <c r="HEZ326" s="23"/>
      <c r="HFA326" s="23"/>
      <c r="HFB326" s="23"/>
      <c r="HFC326" s="23"/>
      <c r="HFD326" s="23"/>
      <c r="HFE326" s="23"/>
      <c r="HFF326" s="23"/>
      <c r="HFG326" s="23"/>
      <c r="HFH326" s="23"/>
      <c r="HFI326" s="23"/>
      <c r="HFJ326" s="23"/>
      <c r="HFK326" s="23"/>
      <c r="HFL326" s="23"/>
      <c r="HFM326" s="23"/>
      <c r="HFN326" s="23"/>
      <c r="HFO326" s="23"/>
      <c r="HFP326" s="23"/>
      <c r="HFQ326" s="23"/>
      <c r="HFR326" s="23"/>
      <c r="HFS326" s="23"/>
      <c r="HFT326" s="23"/>
      <c r="HFU326" s="23"/>
      <c r="HFV326" s="23"/>
      <c r="HFW326" s="23"/>
      <c r="HFX326" s="23"/>
      <c r="HFY326" s="23"/>
      <c r="HFZ326" s="23"/>
      <c r="HGA326" s="23"/>
      <c r="HGB326" s="23"/>
      <c r="HGC326" s="23"/>
      <c r="HGD326" s="23"/>
      <c r="HGE326" s="23"/>
      <c r="HGF326" s="23"/>
      <c r="HGG326" s="23"/>
      <c r="HGH326" s="23"/>
      <c r="HGI326" s="23"/>
      <c r="HGJ326" s="23"/>
      <c r="HGK326" s="23"/>
      <c r="HGL326" s="23"/>
      <c r="HGM326" s="23"/>
      <c r="HGN326" s="23"/>
      <c r="HGO326" s="23"/>
      <c r="HGP326" s="23"/>
      <c r="HGQ326" s="23"/>
      <c r="HGR326" s="23"/>
      <c r="HGS326" s="23"/>
      <c r="HGT326" s="23"/>
      <c r="HGU326" s="23"/>
      <c r="HGV326" s="23"/>
      <c r="HGW326" s="23"/>
      <c r="HGX326" s="23"/>
      <c r="HGY326" s="23"/>
      <c r="HGZ326" s="23"/>
      <c r="HHA326" s="23"/>
      <c r="HHB326" s="23"/>
      <c r="HHC326" s="23"/>
      <c r="HHD326" s="23"/>
      <c r="HHE326" s="23"/>
      <c r="HHF326" s="23"/>
      <c r="HHG326" s="23"/>
      <c r="HHH326" s="23"/>
      <c r="HHI326" s="23"/>
      <c r="HHJ326" s="23"/>
      <c r="HHK326" s="23"/>
      <c r="HHL326" s="23"/>
      <c r="HHM326" s="23"/>
      <c r="HHN326" s="23"/>
      <c r="HHO326" s="23"/>
      <c r="HHP326" s="23"/>
      <c r="HHQ326" s="23"/>
      <c r="HHR326" s="23"/>
      <c r="HHS326" s="23"/>
      <c r="HHT326" s="23"/>
      <c r="HHU326" s="23"/>
      <c r="HHV326" s="23"/>
      <c r="HHW326" s="23"/>
      <c r="HHX326" s="23"/>
      <c r="HHY326" s="23"/>
      <c r="HHZ326" s="23"/>
      <c r="HIA326" s="23"/>
      <c r="HIB326" s="23"/>
      <c r="HIC326" s="23"/>
      <c r="HID326" s="23"/>
      <c r="HIE326" s="23"/>
      <c r="HIF326" s="23"/>
      <c r="HIG326" s="23"/>
      <c r="HIH326" s="23"/>
      <c r="HII326" s="23"/>
      <c r="HIJ326" s="23"/>
      <c r="HIK326" s="23"/>
      <c r="HIL326" s="23"/>
      <c r="HIM326" s="23"/>
      <c r="HIN326" s="23"/>
      <c r="HIO326" s="23"/>
      <c r="HIP326" s="23"/>
      <c r="HIQ326" s="23"/>
      <c r="HIR326" s="23"/>
      <c r="HIS326" s="23"/>
      <c r="HIT326" s="23"/>
      <c r="HIU326" s="23"/>
      <c r="HIV326" s="23"/>
      <c r="HIW326" s="23"/>
      <c r="HIX326" s="23"/>
      <c r="HIY326" s="23"/>
      <c r="HIZ326" s="23"/>
      <c r="HJA326" s="23"/>
      <c r="HJB326" s="23"/>
      <c r="HJC326" s="23"/>
      <c r="HJD326" s="23"/>
      <c r="HJE326" s="23"/>
      <c r="HJF326" s="23"/>
      <c r="HJG326" s="23"/>
      <c r="HJH326" s="23"/>
      <c r="HJI326" s="23"/>
      <c r="HJJ326" s="23"/>
      <c r="HJK326" s="23"/>
      <c r="HJL326" s="23"/>
      <c r="HJM326" s="23"/>
      <c r="HJN326" s="23"/>
      <c r="HJO326" s="23"/>
      <c r="HJP326" s="23"/>
      <c r="HJQ326" s="23"/>
      <c r="HJR326" s="23"/>
      <c r="HJS326" s="23"/>
      <c r="HJT326" s="23"/>
      <c r="HJU326" s="23"/>
      <c r="HJV326" s="23"/>
      <c r="HJW326" s="23"/>
      <c r="HJX326" s="23"/>
      <c r="HJY326" s="23"/>
      <c r="HJZ326" s="23"/>
      <c r="HKA326" s="23"/>
      <c r="HKB326" s="23"/>
      <c r="HKC326" s="23"/>
      <c r="HKD326" s="23"/>
      <c r="HKE326" s="23"/>
      <c r="HKF326" s="23"/>
      <c r="HKG326" s="23"/>
      <c r="HKH326" s="23"/>
      <c r="HKI326" s="23"/>
      <c r="HKJ326" s="23"/>
      <c r="HKK326" s="23"/>
      <c r="HKL326" s="23"/>
      <c r="HKM326" s="23"/>
      <c r="HKN326" s="23"/>
      <c r="HKO326" s="23"/>
      <c r="HKP326" s="23"/>
      <c r="HKQ326" s="23"/>
      <c r="HKR326" s="23"/>
      <c r="HKS326" s="23"/>
      <c r="HKT326" s="23"/>
      <c r="HKU326" s="23"/>
      <c r="HKV326" s="23"/>
      <c r="HKW326" s="23"/>
      <c r="HKX326" s="23"/>
      <c r="HKY326" s="23"/>
      <c r="HKZ326" s="23"/>
      <c r="HLA326" s="23"/>
      <c r="HLB326" s="23"/>
      <c r="HLC326" s="23"/>
      <c r="HLD326" s="23"/>
      <c r="HLE326" s="23"/>
      <c r="HLF326" s="23"/>
      <c r="HLG326" s="23"/>
      <c r="HLH326" s="23"/>
      <c r="HLI326" s="23"/>
      <c r="HLJ326" s="23"/>
      <c r="HLK326" s="23"/>
      <c r="HLL326" s="23"/>
      <c r="HLM326" s="23"/>
      <c r="HLN326" s="23"/>
      <c r="HLO326" s="23"/>
      <c r="HLP326" s="23"/>
      <c r="HLQ326" s="23"/>
      <c r="HLR326" s="23"/>
      <c r="HLS326" s="23"/>
      <c r="HLT326" s="23"/>
      <c r="HLU326" s="23"/>
      <c r="HLV326" s="23"/>
      <c r="HLW326" s="23"/>
      <c r="HLX326" s="23"/>
      <c r="HLY326" s="23"/>
      <c r="HLZ326" s="23"/>
      <c r="HMA326" s="23"/>
      <c r="HMB326" s="23"/>
      <c r="HMC326" s="23"/>
      <c r="HMD326" s="23"/>
      <c r="HME326" s="23"/>
      <c r="HMF326" s="23"/>
      <c r="HMG326" s="23"/>
      <c r="HMH326" s="23"/>
      <c r="HMI326" s="23"/>
      <c r="HMJ326" s="23"/>
      <c r="HMK326" s="23"/>
      <c r="HML326" s="23"/>
      <c r="HMM326" s="23"/>
      <c r="HMN326" s="23"/>
      <c r="HMO326" s="23"/>
      <c r="HMP326" s="23"/>
      <c r="HMQ326" s="23"/>
      <c r="HMR326" s="23"/>
      <c r="HMS326" s="23"/>
      <c r="HMT326" s="23"/>
      <c r="HMU326" s="23"/>
      <c r="HMV326" s="23"/>
      <c r="HMW326" s="23"/>
      <c r="HMX326" s="23"/>
      <c r="HMY326" s="23"/>
      <c r="HMZ326" s="23"/>
      <c r="HNA326" s="23"/>
      <c r="HNB326" s="23"/>
      <c r="HNC326" s="23"/>
      <c r="HND326" s="23"/>
      <c r="HNE326" s="23"/>
      <c r="HNF326" s="23"/>
      <c r="HNG326" s="23"/>
      <c r="HNH326" s="23"/>
      <c r="HNI326" s="23"/>
      <c r="HNJ326" s="23"/>
      <c r="HNK326" s="23"/>
      <c r="HNL326" s="23"/>
      <c r="HNM326" s="23"/>
      <c r="HNN326" s="23"/>
      <c r="HNO326" s="23"/>
      <c r="HNP326" s="23"/>
      <c r="HNQ326" s="23"/>
      <c r="HNR326" s="23"/>
      <c r="HNS326" s="23"/>
      <c r="HNT326" s="23"/>
      <c r="HNU326" s="23"/>
      <c r="HNV326" s="23"/>
      <c r="HNW326" s="23"/>
      <c r="HNX326" s="23"/>
      <c r="HNY326" s="23"/>
      <c r="HNZ326" s="23"/>
      <c r="HOA326" s="23"/>
      <c r="HOB326" s="23"/>
      <c r="HOC326" s="23"/>
      <c r="HOD326" s="23"/>
      <c r="HOE326" s="23"/>
      <c r="HOF326" s="23"/>
      <c r="HOG326" s="23"/>
      <c r="HOH326" s="23"/>
      <c r="HOI326" s="23"/>
      <c r="HOJ326" s="23"/>
      <c r="HOK326" s="23"/>
      <c r="HOL326" s="23"/>
      <c r="HOM326" s="23"/>
      <c r="HON326" s="23"/>
      <c r="HOO326" s="23"/>
      <c r="HOP326" s="23"/>
      <c r="HOQ326" s="23"/>
      <c r="HOR326" s="23"/>
      <c r="HOS326" s="23"/>
      <c r="HOT326" s="23"/>
      <c r="HOU326" s="23"/>
      <c r="HOV326" s="23"/>
      <c r="HOW326" s="23"/>
      <c r="HOX326" s="23"/>
      <c r="HOY326" s="23"/>
      <c r="HOZ326" s="23"/>
      <c r="HPA326" s="23"/>
      <c r="HPB326" s="23"/>
      <c r="HPC326" s="23"/>
      <c r="HPD326" s="23"/>
      <c r="HPE326" s="23"/>
      <c r="HPF326" s="23"/>
      <c r="HPG326" s="23"/>
      <c r="HPH326" s="23"/>
      <c r="HPI326" s="23"/>
      <c r="HPJ326" s="23"/>
      <c r="HPK326" s="23"/>
      <c r="HPL326" s="23"/>
      <c r="HPM326" s="23"/>
      <c r="HPN326" s="23"/>
      <c r="HPO326" s="23"/>
      <c r="HPP326" s="23"/>
      <c r="HPQ326" s="23"/>
      <c r="HPR326" s="23"/>
      <c r="HPS326" s="23"/>
      <c r="HPT326" s="23"/>
      <c r="HPU326" s="23"/>
      <c r="HPV326" s="23"/>
      <c r="HPW326" s="23"/>
      <c r="HPX326" s="23"/>
      <c r="HPY326" s="23"/>
      <c r="HPZ326" s="23"/>
      <c r="HQA326" s="23"/>
      <c r="HQB326" s="23"/>
      <c r="HQC326" s="23"/>
      <c r="HQD326" s="23"/>
      <c r="HQE326" s="23"/>
      <c r="HQF326" s="23"/>
      <c r="HQG326" s="23"/>
      <c r="HQH326" s="23"/>
      <c r="HQI326" s="23"/>
      <c r="HQJ326" s="23"/>
      <c r="HQK326" s="23"/>
      <c r="HQL326" s="23"/>
      <c r="HQM326" s="23"/>
      <c r="HQN326" s="23"/>
      <c r="HQO326" s="23"/>
      <c r="HQP326" s="23"/>
      <c r="HQQ326" s="23"/>
      <c r="HQR326" s="23"/>
      <c r="HQS326" s="23"/>
      <c r="HQT326" s="23"/>
      <c r="HQU326" s="23"/>
      <c r="HQV326" s="23"/>
      <c r="HQW326" s="23"/>
      <c r="HQX326" s="23"/>
      <c r="HQY326" s="23"/>
      <c r="HQZ326" s="23"/>
      <c r="HRA326" s="23"/>
      <c r="HRB326" s="23"/>
      <c r="HRC326" s="23"/>
      <c r="HRD326" s="23"/>
      <c r="HRE326" s="23"/>
      <c r="HRF326" s="23"/>
      <c r="HRG326" s="23"/>
      <c r="HRH326" s="23"/>
      <c r="HRI326" s="23"/>
      <c r="HRJ326" s="23"/>
      <c r="HRK326" s="23"/>
      <c r="HRL326" s="23"/>
      <c r="HRM326" s="23"/>
      <c r="HRN326" s="23"/>
      <c r="HRO326" s="23"/>
      <c r="HRP326" s="23"/>
      <c r="HRQ326" s="23"/>
      <c r="HRR326" s="23"/>
      <c r="HRS326" s="23"/>
      <c r="HRT326" s="23"/>
      <c r="HRU326" s="23"/>
      <c r="HRV326" s="23"/>
      <c r="HRW326" s="23"/>
      <c r="HRX326" s="23"/>
      <c r="HRY326" s="23"/>
      <c r="HRZ326" s="23"/>
      <c r="HSA326" s="23"/>
      <c r="HSB326" s="23"/>
      <c r="HSC326" s="23"/>
      <c r="HSD326" s="23"/>
      <c r="HSE326" s="23"/>
      <c r="HSF326" s="23"/>
      <c r="HSG326" s="23"/>
      <c r="HSH326" s="23"/>
      <c r="HSI326" s="23"/>
      <c r="HSJ326" s="23"/>
      <c r="HSK326" s="23"/>
      <c r="HSL326" s="23"/>
      <c r="HSM326" s="23"/>
      <c r="HSN326" s="23"/>
      <c r="HSO326" s="23"/>
      <c r="HSP326" s="23"/>
      <c r="HSQ326" s="23"/>
      <c r="HSR326" s="23"/>
      <c r="HSS326" s="23"/>
      <c r="HST326" s="23"/>
      <c r="HSU326" s="23"/>
      <c r="HSV326" s="23"/>
      <c r="HSW326" s="23"/>
      <c r="HSX326" s="23"/>
      <c r="HSY326" s="23"/>
      <c r="HSZ326" s="23"/>
      <c r="HTA326" s="23"/>
      <c r="HTB326" s="23"/>
      <c r="HTC326" s="23"/>
      <c r="HTD326" s="23"/>
      <c r="HTE326" s="23"/>
      <c r="HTF326" s="23"/>
      <c r="HTG326" s="23"/>
      <c r="HTH326" s="23"/>
      <c r="HTI326" s="23"/>
      <c r="HTJ326" s="23"/>
      <c r="HTK326" s="23"/>
      <c r="HTL326" s="23"/>
      <c r="HTM326" s="23"/>
      <c r="HTN326" s="23"/>
      <c r="HTO326" s="23"/>
      <c r="HTP326" s="23"/>
      <c r="HTQ326" s="23"/>
      <c r="HTR326" s="23"/>
      <c r="HTS326" s="23"/>
      <c r="HTT326" s="23"/>
      <c r="HTU326" s="23"/>
      <c r="HTV326" s="23"/>
      <c r="HTW326" s="23"/>
      <c r="HTX326" s="23"/>
      <c r="HTY326" s="23"/>
      <c r="HTZ326" s="23"/>
      <c r="HUA326" s="23"/>
      <c r="HUB326" s="23"/>
      <c r="HUC326" s="23"/>
      <c r="HUD326" s="23"/>
      <c r="HUE326" s="23"/>
      <c r="HUF326" s="23"/>
      <c r="HUG326" s="23"/>
      <c r="HUH326" s="23"/>
      <c r="HUI326" s="23"/>
      <c r="HUJ326" s="23"/>
      <c r="HUK326" s="23"/>
      <c r="HUL326" s="23"/>
      <c r="HUM326" s="23"/>
      <c r="HUN326" s="23"/>
      <c r="HUO326" s="23"/>
      <c r="HUP326" s="23"/>
      <c r="HUQ326" s="23"/>
      <c r="HUR326" s="23"/>
      <c r="HUS326" s="23"/>
      <c r="HUT326" s="23"/>
      <c r="HUU326" s="23"/>
      <c r="HUV326" s="23"/>
      <c r="HUW326" s="23"/>
      <c r="HUX326" s="23"/>
      <c r="HUY326" s="23"/>
      <c r="HUZ326" s="23"/>
      <c r="HVA326" s="23"/>
      <c r="HVB326" s="23"/>
      <c r="HVC326" s="23"/>
      <c r="HVD326" s="23"/>
      <c r="HVE326" s="23"/>
      <c r="HVF326" s="23"/>
      <c r="HVG326" s="23"/>
      <c r="HVH326" s="23"/>
      <c r="HVI326" s="23"/>
      <c r="HVJ326" s="23"/>
      <c r="HVK326" s="23"/>
      <c r="HVL326" s="23"/>
      <c r="HVM326" s="23"/>
      <c r="HVN326" s="23"/>
      <c r="HVO326" s="23"/>
      <c r="HVP326" s="23"/>
      <c r="HVQ326" s="23"/>
      <c r="HVR326" s="23"/>
      <c r="HVS326" s="23"/>
      <c r="HVT326" s="23"/>
      <c r="HVU326" s="23"/>
      <c r="HVV326" s="23"/>
      <c r="HVW326" s="23"/>
      <c r="HVX326" s="23"/>
      <c r="HVY326" s="23"/>
      <c r="HVZ326" s="23"/>
      <c r="HWA326" s="23"/>
      <c r="HWB326" s="23"/>
      <c r="HWC326" s="23"/>
      <c r="HWD326" s="23"/>
      <c r="HWE326" s="23"/>
      <c r="HWF326" s="23"/>
      <c r="HWG326" s="23"/>
      <c r="HWH326" s="23"/>
      <c r="HWI326" s="23"/>
      <c r="HWJ326" s="23"/>
      <c r="HWK326" s="23"/>
      <c r="HWL326" s="23"/>
      <c r="HWM326" s="23"/>
      <c r="HWN326" s="23"/>
      <c r="HWO326" s="23"/>
      <c r="HWP326" s="23"/>
      <c r="HWQ326" s="23"/>
      <c r="HWR326" s="23"/>
      <c r="HWS326" s="23"/>
      <c r="HWT326" s="23"/>
      <c r="HWU326" s="23"/>
      <c r="HWV326" s="23"/>
      <c r="HWW326" s="23"/>
      <c r="HWX326" s="23"/>
      <c r="HWY326" s="23"/>
      <c r="HWZ326" s="23"/>
      <c r="HXA326" s="23"/>
      <c r="HXB326" s="23"/>
      <c r="HXC326" s="23"/>
      <c r="HXD326" s="23"/>
      <c r="HXE326" s="23"/>
      <c r="HXF326" s="23"/>
      <c r="HXG326" s="23"/>
      <c r="HXH326" s="23"/>
      <c r="HXI326" s="23"/>
      <c r="HXJ326" s="23"/>
      <c r="HXK326" s="23"/>
      <c r="HXL326" s="23"/>
      <c r="HXM326" s="23"/>
      <c r="HXN326" s="23"/>
      <c r="HXO326" s="23"/>
      <c r="HXP326" s="23"/>
      <c r="HXQ326" s="23"/>
      <c r="HXR326" s="23"/>
      <c r="HXS326" s="23"/>
      <c r="HXT326" s="23"/>
      <c r="HXU326" s="23"/>
      <c r="HXV326" s="23"/>
      <c r="HXW326" s="23"/>
      <c r="HXX326" s="23"/>
      <c r="HXY326" s="23"/>
      <c r="HXZ326" s="23"/>
      <c r="HYA326" s="23"/>
      <c r="HYB326" s="23"/>
      <c r="HYC326" s="23"/>
      <c r="HYD326" s="23"/>
      <c r="HYE326" s="23"/>
      <c r="HYF326" s="23"/>
      <c r="HYG326" s="23"/>
      <c r="HYH326" s="23"/>
      <c r="HYI326" s="23"/>
      <c r="HYJ326" s="23"/>
      <c r="HYK326" s="23"/>
      <c r="HYL326" s="23"/>
      <c r="HYM326" s="23"/>
      <c r="HYN326" s="23"/>
      <c r="HYO326" s="23"/>
      <c r="HYP326" s="23"/>
      <c r="HYQ326" s="23"/>
      <c r="HYR326" s="23"/>
      <c r="HYS326" s="23"/>
      <c r="HYT326" s="23"/>
      <c r="HYU326" s="23"/>
      <c r="HYV326" s="23"/>
      <c r="HYW326" s="23"/>
      <c r="HYX326" s="23"/>
      <c r="HYY326" s="23"/>
      <c r="HYZ326" s="23"/>
      <c r="HZA326" s="23"/>
      <c r="HZB326" s="23"/>
      <c r="HZC326" s="23"/>
      <c r="HZD326" s="23"/>
      <c r="HZE326" s="23"/>
      <c r="HZF326" s="23"/>
      <c r="HZG326" s="23"/>
      <c r="HZH326" s="23"/>
      <c r="HZI326" s="23"/>
      <c r="HZJ326" s="23"/>
      <c r="HZK326" s="23"/>
      <c r="HZL326" s="23"/>
      <c r="HZM326" s="23"/>
      <c r="HZN326" s="23"/>
      <c r="HZO326" s="23"/>
      <c r="HZP326" s="23"/>
      <c r="HZQ326" s="23"/>
      <c r="HZR326" s="23"/>
      <c r="HZS326" s="23"/>
      <c r="HZT326" s="23"/>
      <c r="HZU326" s="23"/>
      <c r="HZV326" s="23"/>
      <c r="HZW326" s="23"/>
      <c r="HZX326" s="23"/>
      <c r="HZY326" s="23"/>
      <c r="HZZ326" s="23"/>
      <c r="IAA326" s="23"/>
      <c r="IAB326" s="23"/>
      <c r="IAC326" s="23"/>
      <c r="IAD326" s="23"/>
      <c r="IAE326" s="23"/>
      <c r="IAF326" s="23"/>
      <c r="IAG326" s="23"/>
      <c r="IAH326" s="23"/>
      <c r="IAI326" s="23"/>
      <c r="IAJ326" s="23"/>
      <c r="IAK326" s="23"/>
      <c r="IAL326" s="23"/>
      <c r="IAM326" s="23"/>
      <c r="IAN326" s="23"/>
      <c r="IAO326" s="23"/>
      <c r="IAP326" s="23"/>
      <c r="IAQ326" s="23"/>
      <c r="IAR326" s="23"/>
      <c r="IAS326" s="23"/>
      <c r="IAT326" s="23"/>
      <c r="IAU326" s="23"/>
      <c r="IAV326" s="23"/>
      <c r="IAW326" s="23"/>
      <c r="IAX326" s="23"/>
      <c r="IAY326" s="23"/>
      <c r="IAZ326" s="23"/>
      <c r="IBA326" s="23"/>
      <c r="IBB326" s="23"/>
      <c r="IBC326" s="23"/>
      <c r="IBD326" s="23"/>
      <c r="IBE326" s="23"/>
      <c r="IBF326" s="23"/>
      <c r="IBG326" s="23"/>
      <c r="IBH326" s="23"/>
      <c r="IBI326" s="23"/>
      <c r="IBJ326" s="23"/>
      <c r="IBK326" s="23"/>
      <c r="IBL326" s="23"/>
      <c r="IBM326" s="23"/>
      <c r="IBN326" s="23"/>
      <c r="IBO326" s="23"/>
      <c r="IBP326" s="23"/>
      <c r="IBQ326" s="23"/>
      <c r="IBR326" s="23"/>
      <c r="IBS326" s="23"/>
      <c r="IBT326" s="23"/>
      <c r="IBU326" s="23"/>
      <c r="IBV326" s="23"/>
      <c r="IBW326" s="23"/>
      <c r="IBX326" s="23"/>
      <c r="IBY326" s="23"/>
      <c r="IBZ326" s="23"/>
      <c r="ICA326" s="23"/>
      <c r="ICB326" s="23"/>
      <c r="ICC326" s="23"/>
      <c r="ICD326" s="23"/>
      <c r="ICE326" s="23"/>
      <c r="ICF326" s="23"/>
      <c r="ICG326" s="23"/>
      <c r="ICH326" s="23"/>
      <c r="ICI326" s="23"/>
      <c r="ICJ326" s="23"/>
      <c r="ICK326" s="23"/>
      <c r="ICL326" s="23"/>
      <c r="ICM326" s="23"/>
      <c r="ICN326" s="23"/>
      <c r="ICO326" s="23"/>
      <c r="ICP326" s="23"/>
      <c r="ICQ326" s="23"/>
      <c r="ICR326" s="23"/>
      <c r="ICS326" s="23"/>
      <c r="ICT326" s="23"/>
      <c r="ICU326" s="23"/>
      <c r="ICV326" s="23"/>
      <c r="ICW326" s="23"/>
      <c r="ICX326" s="23"/>
      <c r="ICY326" s="23"/>
      <c r="ICZ326" s="23"/>
      <c r="IDA326" s="23"/>
      <c r="IDB326" s="23"/>
      <c r="IDC326" s="23"/>
      <c r="IDD326" s="23"/>
      <c r="IDE326" s="23"/>
      <c r="IDF326" s="23"/>
      <c r="IDG326" s="23"/>
      <c r="IDH326" s="23"/>
      <c r="IDI326" s="23"/>
      <c r="IDJ326" s="23"/>
      <c r="IDK326" s="23"/>
      <c r="IDL326" s="23"/>
      <c r="IDM326" s="23"/>
      <c r="IDN326" s="23"/>
      <c r="IDO326" s="23"/>
      <c r="IDP326" s="23"/>
      <c r="IDQ326" s="23"/>
      <c r="IDR326" s="23"/>
      <c r="IDS326" s="23"/>
      <c r="IDT326" s="23"/>
      <c r="IDU326" s="23"/>
      <c r="IDV326" s="23"/>
      <c r="IDW326" s="23"/>
      <c r="IDX326" s="23"/>
      <c r="IDY326" s="23"/>
      <c r="IDZ326" s="23"/>
      <c r="IEA326" s="23"/>
      <c r="IEB326" s="23"/>
      <c r="IEC326" s="23"/>
      <c r="IED326" s="23"/>
      <c r="IEE326" s="23"/>
      <c r="IEF326" s="23"/>
      <c r="IEG326" s="23"/>
      <c r="IEH326" s="23"/>
      <c r="IEI326" s="23"/>
      <c r="IEJ326" s="23"/>
      <c r="IEK326" s="23"/>
      <c r="IEL326" s="23"/>
      <c r="IEM326" s="23"/>
      <c r="IEN326" s="23"/>
      <c r="IEO326" s="23"/>
      <c r="IEP326" s="23"/>
      <c r="IEQ326" s="23"/>
      <c r="IER326" s="23"/>
      <c r="IES326" s="23"/>
      <c r="IET326" s="23"/>
      <c r="IEU326" s="23"/>
      <c r="IEV326" s="23"/>
      <c r="IEW326" s="23"/>
      <c r="IEX326" s="23"/>
      <c r="IEY326" s="23"/>
      <c r="IEZ326" s="23"/>
      <c r="IFA326" s="23"/>
      <c r="IFB326" s="23"/>
      <c r="IFC326" s="23"/>
      <c r="IFD326" s="23"/>
      <c r="IFE326" s="23"/>
      <c r="IFF326" s="23"/>
      <c r="IFG326" s="23"/>
      <c r="IFH326" s="23"/>
      <c r="IFI326" s="23"/>
      <c r="IFJ326" s="23"/>
      <c r="IFK326" s="23"/>
      <c r="IFL326" s="23"/>
      <c r="IFM326" s="23"/>
      <c r="IFN326" s="23"/>
      <c r="IFO326" s="23"/>
      <c r="IFP326" s="23"/>
      <c r="IFQ326" s="23"/>
      <c r="IFR326" s="23"/>
      <c r="IFS326" s="23"/>
      <c r="IFT326" s="23"/>
      <c r="IFU326" s="23"/>
      <c r="IFV326" s="23"/>
      <c r="IFW326" s="23"/>
      <c r="IFX326" s="23"/>
      <c r="IFY326" s="23"/>
      <c r="IFZ326" s="23"/>
      <c r="IGA326" s="23"/>
      <c r="IGB326" s="23"/>
      <c r="IGC326" s="23"/>
      <c r="IGD326" s="23"/>
      <c r="IGE326" s="23"/>
      <c r="IGF326" s="23"/>
      <c r="IGG326" s="23"/>
      <c r="IGH326" s="23"/>
      <c r="IGI326" s="23"/>
      <c r="IGJ326" s="23"/>
      <c r="IGK326" s="23"/>
      <c r="IGL326" s="23"/>
      <c r="IGM326" s="23"/>
      <c r="IGN326" s="23"/>
      <c r="IGO326" s="23"/>
      <c r="IGP326" s="23"/>
      <c r="IGQ326" s="23"/>
      <c r="IGR326" s="23"/>
      <c r="IGS326" s="23"/>
      <c r="IGT326" s="23"/>
      <c r="IGU326" s="23"/>
      <c r="IGV326" s="23"/>
      <c r="IGW326" s="23"/>
      <c r="IGX326" s="23"/>
      <c r="IGY326" s="23"/>
      <c r="IGZ326" s="23"/>
      <c r="IHA326" s="23"/>
      <c r="IHB326" s="23"/>
      <c r="IHC326" s="23"/>
      <c r="IHD326" s="23"/>
      <c r="IHE326" s="23"/>
      <c r="IHF326" s="23"/>
      <c r="IHG326" s="23"/>
      <c r="IHH326" s="23"/>
      <c r="IHI326" s="23"/>
      <c r="IHJ326" s="23"/>
      <c r="IHK326" s="23"/>
      <c r="IHL326" s="23"/>
      <c r="IHM326" s="23"/>
      <c r="IHN326" s="23"/>
      <c r="IHO326" s="23"/>
      <c r="IHP326" s="23"/>
      <c r="IHQ326" s="23"/>
      <c r="IHR326" s="23"/>
      <c r="IHS326" s="23"/>
      <c r="IHT326" s="23"/>
      <c r="IHU326" s="23"/>
      <c r="IHV326" s="23"/>
      <c r="IHW326" s="23"/>
      <c r="IHX326" s="23"/>
      <c r="IHY326" s="23"/>
      <c r="IHZ326" s="23"/>
      <c r="IIA326" s="23"/>
      <c r="IIB326" s="23"/>
      <c r="IIC326" s="23"/>
      <c r="IID326" s="23"/>
      <c r="IIE326" s="23"/>
      <c r="IIF326" s="23"/>
      <c r="IIG326" s="23"/>
      <c r="IIH326" s="23"/>
      <c r="III326" s="23"/>
      <c r="IIJ326" s="23"/>
      <c r="IIK326" s="23"/>
      <c r="IIL326" s="23"/>
      <c r="IIM326" s="23"/>
      <c r="IIN326" s="23"/>
      <c r="IIO326" s="23"/>
      <c r="IIP326" s="23"/>
      <c r="IIQ326" s="23"/>
      <c r="IIR326" s="23"/>
      <c r="IIS326" s="23"/>
      <c r="IIT326" s="23"/>
      <c r="IIU326" s="23"/>
      <c r="IIV326" s="23"/>
      <c r="IIW326" s="23"/>
      <c r="IIX326" s="23"/>
      <c r="IIY326" s="23"/>
      <c r="IIZ326" s="23"/>
      <c r="IJA326" s="23"/>
      <c r="IJB326" s="23"/>
      <c r="IJC326" s="23"/>
      <c r="IJD326" s="23"/>
      <c r="IJE326" s="23"/>
      <c r="IJF326" s="23"/>
      <c r="IJG326" s="23"/>
      <c r="IJH326" s="23"/>
      <c r="IJI326" s="23"/>
      <c r="IJJ326" s="23"/>
      <c r="IJK326" s="23"/>
      <c r="IJL326" s="23"/>
      <c r="IJM326" s="23"/>
      <c r="IJN326" s="23"/>
      <c r="IJO326" s="23"/>
      <c r="IJP326" s="23"/>
      <c r="IJQ326" s="23"/>
      <c r="IJR326" s="23"/>
      <c r="IJS326" s="23"/>
      <c r="IJT326" s="23"/>
      <c r="IJU326" s="23"/>
      <c r="IJV326" s="23"/>
      <c r="IJW326" s="23"/>
      <c r="IJX326" s="23"/>
      <c r="IJY326" s="23"/>
      <c r="IJZ326" s="23"/>
      <c r="IKA326" s="23"/>
      <c r="IKB326" s="23"/>
      <c r="IKC326" s="23"/>
      <c r="IKD326" s="23"/>
      <c r="IKE326" s="23"/>
      <c r="IKF326" s="23"/>
      <c r="IKG326" s="23"/>
      <c r="IKH326" s="23"/>
      <c r="IKI326" s="23"/>
      <c r="IKJ326" s="23"/>
      <c r="IKK326" s="23"/>
      <c r="IKL326" s="23"/>
      <c r="IKM326" s="23"/>
      <c r="IKN326" s="23"/>
      <c r="IKO326" s="23"/>
      <c r="IKP326" s="23"/>
      <c r="IKQ326" s="23"/>
      <c r="IKR326" s="23"/>
      <c r="IKS326" s="23"/>
      <c r="IKT326" s="23"/>
      <c r="IKU326" s="23"/>
      <c r="IKV326" s="23"/>
      <c r="IKW326" s="23"/>
      <c r="IKX326" s="23"/>
      <c r="IKY326" s="23"/>
      <c r="IKZ326" s="23"/>
      <c r="ILA326" s="23"/>
      <c r="ILB326" s="23"/>
      <c r="ILC326" s="23"/>
      <c r="ILD326" s="23"/>
      <c r="ILE326" s="23"/>
      <c r="ILF326" s="23"/>
      <c r="ILG326" s="23"/>
      <c r="ILH326" s="23"/>
      <c r="ILI326" s="23"/>
      <c r="ILJ326" s="23"/>
      <c r="ILK326" s="23"/>
      <c r="ILL326" s="23"/>
      <c r="ILM326" s="23"/>
      <c r="ILN326" s="23"/>
      <c r="ILO326" s="23"/>
      <c r="ILP326" s="23"/>
      <c r="ILQ326" s="23"/>
      <c r="ILR326" s="23"/>
      <c r="ILS326" s="23"/>
      <c r="ILT326" s="23"/>
      <c r="ILU326" s="23"/>
      <c r="ILV326" s="23"/>
      <c r="ILW326" s="23"/>
      <c r="ILX326" s="23"/>
      <c r="ILY326" s="23"/>
      <c r="ILZ326" s="23"/>
      <c r="IMA326" s="23"/>
      <c r="IMB326" s="23"/>
      <c r="IMC326" s="23"/>
      <c r="IMD326" s="23"/>
      <c r="IME326" s="23"/>
      <c r="IMF326" s="23"/>
      <c r="IMG326" s="23"/>
      <c r="IMH326" s="23"/>
      <c r="IMI326" s="23"/>
      <c r="IMJ326" s="23"/>
      <c r="IMK326" s="23"/>
      <c r="IML326" s="23"/>
      <c r="IMM326" s="23"/>
      <c r="IMN326" s="23"/>
      <c r="IMO326" s="23"/>
      <c r="IMP326" s="23"/>
      <c r="IMQ326" s="23"/>
      <c r="IMR326" s="23"/>
      <c r="IMS326" s="23"/>
      <c r="IMT326" s="23"/>
      <c r="IMU326" s="23"/>
      <c r="IMV326" s="23"/>
      <c r="IMW326" s="23"/>
      <c r="IMX326" s="23"/>
      <c r="IMY326" s="23"/>
      <c r="IMZ326" s="23"/>
      <c r="INA326" s="23"/>
      <c r="INB326" s="23"/>
      <c r="INC326" s="23"/>
      <c r="IND326" s="23"/>
      <c r="INE326" s="23"/>
      <c r="INF326" s="23"/>
      <c r="ING326" s="23"/>
      <c r="INH326" s="23"/>
      <c r="INI326" s="23"/>
      <c r="INJ326" s="23"/>
      <c r="INK326" s="23"/>
      <c r="INL326" s="23"/>
      <c r="INM326" s="23"/>
      <c r="INN326" s="23"/>
      <c r="INO326" s="23"/>
      <c r="INP326" s="23"/>
      <c r="INQ326" s="23"/>
      <c r="INR326" s="23"/>
      <c r="INS326" s="23"/>
      <c r="INT326" s="23"/>
      <c r="INU326" s="23"/>
      <c r="INV326" s="23"/>
      <c r="INW326" s="23"/>
      <c r="INX326" s="23"/>
      <c r="INY326" s="23"/>
      <c r="INZ326" s="23"/>
      <c r="IOA326" s="23"/>
      <c r="IOB326" s="23"/>
      <c r="IOC326" s="23"/>
      <c r="IOD326" s="23"/>
      <c r="IOE326" s="23"/>
      <c r="IOF326" s="23"/>
      <c r="IOG326" s="23"/>
      <c r="IOH326" s="23"/>
      <c r="IOI326" s="23"/>
      <c r="IOJ326" s="23"/>
      <c r="IOK326" s="23"/>
      <c r="IOL326" s="23"/>
      <c r="IOM326" s="23"/>
      <c r="ION326" s="23"/>
      <c r="IOO326" s="23"/>
      <c r="IOP326" s="23"/>
      <c r="IOQ326" s="23"/>
      <c r="IOR326" s="23"/>
      <c r="IOS326" s="23"/>
      <c r="IOT326" s="23"/>
      <c r="IOU326" s="23"/>
      <c r="IOV326" s="23"/>
      <c r="IOW326" s="23"/>
      <c r="IOX326" s="23"/>
      <c r="IOY326" s="23"/>
      <c r="IOZ326" s="23"/>
      <c r="IPA326" s="23"/>
      <c r="IPB326" s="23"/>
      <c r="IPC326" s="23"/>
      <c r="IPD326" s="23"/>
      <c r="IPE326" s="23"/>
      <c r="IPF326" s="23"/>
      <c r="IPG326" s="23"/>
      <c r="IPH326" s="23"/>
      <c r="IPI326" s="23"/>
      <c r="IPJ326" s="23"/>
      <c r="IPK326" s="23"/>
      <c r="IPL326" s="23"/>
      <c r="IPM326" s="23"/>
      <c r="IPN326" s="23"/>
      <c r="IPO326" s="23"/>
      <c r="IPP326" s="23"/>
      <c r="IPQ326" s="23"/>
      <c r="IPR326" s="23"/>
      <c r="IPS326" s="23"/>
      <c r="IPT326" s="23"/>
      <c r="IPU326" s="23"/>
      <c r="IPV326" s="23"/>
      <c r="IPW326" s="23"/>
      <c r="IPX326" s="23"/>
      <c r="IPY326" s="23"/>
      <c r="IPZ326" s="23"/>
      <c r="IQA326" s="23"/>
      <c r="IQB326" s="23"/>
      <c r="IQC326" s="23"/>
      <c r="IQD326" s="23"/>
      <c r="IQE326" s="23"/>
      <c r="IQF326" s="23"/>
      <c r="IQG326" s="23"/>
      <c r="IQH326" s="23"/>
      <c r="IQI326" s="23"/>
      <c r="IQJ326" s="23"/>
      <c r="IQK326" s="23"/>
      <c r="IQL326" s="23"/>
      <c r="IQM326" s="23"/>
      <c r="IQN326" s="23"/>
      <c r="IQO326" s="23"/>
      <c r="IQP326" s="23"/>
      <c r="IQQ326" s="23"/>
      <c r="IQR326" s="23"/>
      <c r="IQS326" s="23"/>
      <c r="IQT326" s="23"/>
      <c r="IQU326" s="23"/>
      <c r="IQV326" s="23"/>
      <c r="IQW326" s="23"/>
      <c r="IQX326" s="23"/>
      <c r="IQY326" s="23"/>
      <c r="IQZ326" s="23"/>
      <c r="IRA326" s="23"/>
      <c r="IRB326" s="23"/>
      <c r="IRC326" s="23"/>
      <c r="IRD326" s="23"/>
      <c r="IRE326" s="23"/>
      <c r="IRF326" s="23"/>
      <c r="IRG326" s="23"/>
      <c r="IRH326" s="23"/>
      <c r="IRI326" s="23"/>
      <c r="IRJ326" s="23"/>
      <c r="IRK326" s="23"/>
      <c r="IRL326" s="23"/>
      <c r="IRM326" s="23"/>
      <c r="IRN326" s="23"/>
      <c r="IRO326" s="23"/>
      <c r="IRP326" s="23"/>
      <c r="IRQ326" s="23"/>
      <c r="IRR326" s="23"/>
      <c r="IRS326" s="23"/>
      <c r="IRT326" s="23"/>
      <c r="IRU326" s="23"/>
      <c r="IRV326" s="23"/>
      <c r="IRW326" s="23"/>
      <c r="IRX326" s="23"/>
      <c r="IRY326" s="23"/>
      <c r="IRZ326" s="23"/>
      <c r="ISA326" s="23"/>
      <c r="ISB326" s="23"/>
      <c r="ISC326" s="23"/>
      <c r="ISD326" s="23"/>
      <c r="ISE326" s="23"/>
      <c r="ISF326" s="23"/>
      <c r="ISG326" s="23"/>
      <c r="ISH326" s="23"/>
      <c r="ISI326" s="23"/>
      <c r="ISJ326" s="23"/>
      <c r="ISK326" s="23"/>
      <c r="ISL326" s="23"/>
      <c r="ISM326" s="23"/>
      <c r="ISN326" s="23"/>
      <c r="ISO326" s="23"/>
      <c r="ISP326" s="23"/>
      <c r="ISQ326" s="23"/>
      <c r="ISR326" s="23"/>
      <c r="ISS326" s="23"/>
      <c r="IST326" s="23"/>
      <c r="ISU326" s="23"/>
      <c r="ISV326" s="23"/>
      <c r="ISW326" s="23"/>
      <c r="ISX326" s="23"/>
      <c r="ISY326" s="23"/>
      <c r="ISZ326" s="23"/>
      <c r="ITA326" s="23"/>
      <c r="ITB326" s="23"/>
      <c r="ITC326" s="23"/>
      <c r="ITD326" s="23"/>
      <c r="ITE326" s="23"/>
      <c r="ITF326" s="23"/>
      <c r="ITG326" s="23"/>
      <c r="ITH326" s="23"/>
      <c r="ITI326" s="23"/>
      <c r="ITJ326" s="23"/>
      <c r="ITK326" s="23"/>
      <c r="ITL326" s="23"/>
      <c r="ITM326" s="23"/>
      <c r="ITN326" s="23"/>
      <c r="ITO326" s="23"/>
      <c r="ITP326" s="23"/>
      <c r="ITQ326" s="23"/>
      <c r="ITR326" s="23"/>
      <c r="ITS326" s="23"/>
      <c r="ITT326" s="23"/>
      <c r="ITU326" s="23"/>
      <c r="ITV326" s="23"/>
      <c r="ITW326" s="23"/>
      <c r="ITX326" s="23"/>
      <c r="ITY326" s="23"/>
      <c r="ITZ326" s="23"/>
      <c r="IUA326" s="23"/>
      <c r="IUB326" s="23"/>
      <c r="IUC326" s="23"/>
      <c r="IUD326" s="23"/>
      <c r="IUE326" s="23"/>
      <c r="IUF326" s="23"/>
      <c r="IUG326" s="23"/>
      <c r="IUH326" s="23"/>
      <c r="IUI326" s="23"/>
      <c r="IUJ326" s="23"/>
      <c r="IUK326" s="23"/>
      <c r="IUL326" s="23"/>
      <c r="IUM326" s="23"/>
      <c r="IUN326" s="23"/>
      <c r="IUO326" s="23"/>
      <c r="IUP326" s="23"/>
      <c r="IUQ326" s="23"/>
      <c r="IUR326" s="23"/>
      <c r="IUS326" s="23"/>
      <c r="IUT326" s="23"/>
      <c r="IUU326" s="23"/>
      <c r="IUV326" s="23"/>
      <c r="IUW326" s="23"/>
      <c r="IUX326" s="23"/>
      <c r="IUY326" s="23"/>
      <c r="IUZ326" s="23"/>
      <c r="IVA326" s="23"/>
      <c r="IVB326" s="23"/>
      <c r="IVC326" s="23"/>
      <c r="IVD326" s="23"/>
      <c r="IVE326" s="23"/>
      <c r="IVF326" s="23"/>
      <c r="IVG326" s="23"/>
      <c r="IVH326" s="23"/>
      <c r="IVI326" s="23"/>
      <c r="IVJ326" s="23"/>
      <c r="IVK326" s="23"/>
      <c r="IVL326" s="23"/>
      <c r="IVM326" s="23"/>
      <c r="IVN326" s="23"/>
      <c r="IVO326" s="23"/>
      <c r="IVP326" s="23"/>
      <c r="IVQ326" s="23"/>
      <c r="IVR326" s="23"/>
      <c r="IVS326" s="23"/>
      <c r="IVT326" s="23"/>
      <c r="IVU326" s="23"/>
      <c r="IVV326" s="23"/>
      <c r="IVW326" s="23"/>
      <c r="IVX326" s="23"/>
      <c r="IVY326" s="23"/>
      <c r="IVZ326" s="23"/>
      <c r="IWA326" s="23"/>
      <c r="IWB326" s="23"/>
      <c r="IWC326" s="23"/>
      <c r="IWD326" s="23"/>
      <c r="IWE326" s="23"/>
      <c r="IWF326" s="23"/>
      <c r="IWG326" s="23"/>
      <c r="IWH326" s="23"/>
      <c r="IWI326" s="23"/>
      <c r="IWJ326" s="23"/>
      <c r="IWK326" s="23"/>
      <c r="IWL326" s="23"/>
      <c r="IWM326" s="23"/>
      <c r="IWN326" s="23"/>
      <c r="IWO326" s="23"/>
      <c r="IWP326" s="23"/>
      <c r="IWQ326" s="23"/>
      <c r="IWR326" s="23"/>
      <c r="IWS326" s="23"/>
      <c r="IWT326" s="23"/>
      <c r="IWU326" s="23"/>
      <c r="IWV326" s="23"/>
      <c r="IWW326" s="23"/>
      <c r="IWX326" s="23"/>
      <c r="IWY326" s="23"/>
      <c r="IWZ326" s="23"/>
      <c r="IXA326" s="23"/>
      <c r="IXB326" s="23"/>
      <c r="IXC326" s="23"/>
      <c r="IXD326" s="23"/>
      <c r="IXE326" s="23"/>
      <c r="IXF326" s="23"/>
      <c r="IXG326" s="23"/>
      <c r="IXH326" s="23"/>
      <c r="IXI326" s="23"/>
      <c r="IXJ326" s="23"/>
      <c r="IXK326" s="23"/>
      <c r="IXL326" s="23"/>
      <c r="IXM326" s="23"/>
      <c r="IXN326" s="23"/>
      <c r="IXO326" s="23"/>
      <c r="IXP326" s="23"/>
      <c r="IXQ326" s="23"/>
      <c r="IXR326" s="23"/>
      <c r="IXS326" s="23"/>
      <c r="IXT326" s="23"/>
      <c r="IXU326" s="23"/>
      <c r="IXV326" s="23"/>
      <c r="IXW326" s="23"/>
      <c r="IXX326" s="23"/>
      <c r="IXY326" s="23"/>
      <c r="IXZ326" s="23"/>
      <c r="IYA326" s="23"/>
      <c r="IYB326" s="23"/>
      <c r="IYC326" s="23"/>
      <c r="IYD326" s="23"/>
      <c r="IYE326" s="23"/>
      <c r="IYF326" s="23"/>
      <c r="IYG326" s="23"/>
      <c r="IYH326" s="23"/>
      <c r="IYI326" s="23"/>
      <c r="IYJ326" s="23"/>
      <c r="IYK326" s="23"/>
      <c r="IYL326" s="23"/>
      <c r="IYM326" s="23"/>
      <c r="IYN326" s="23"/>
      <c r="IYO326" s="23"/>
      <c r="IYP326" s="23"/>
      <c r="IYQ326" s="23"/>
      <c r="IYR326" s="23"/>
      <c r="IYS326" s="23"/>
      <c r="IYT326" s="23"/>
      <c r="IYU326" s="23"/>
      <c r="IYV326" s="23"/>
      <c r="IYW326" s="23"/>
      <c r="IYX326" s="23"/>
      <c r="IYY326" s="23"/>
      <c r="IYZ326" s="23"/>
      <c r="IZA326" s="23"/>
      <c r="IZB326" s="23"/>
      <c r="IZC326" s="23"/>
      <c r="IZD326" s="23"/>
      <c r="IZE326" s="23"/>
      <c r="IZF326" s="23"/>
      <c r="IZG326" s="23"/>
      <c r="IZH326" s="23"/>
      <c r="IZI326" s="23"/>
      <c r="IZJ326" s="23"/>
      <c r="IZK326" s="23"/>
      <c r="IZL326" s="23"/>
      <c r="IZM326" s="23"/>
      <c r="IZN326" s="23"/>
      <c r="IZO326" s="23"/>
      <c r="IZP326" s="23"/>
      <c r="IZQ326" s="23"/>
      <c r="IZR326" s="23"/>
      <c r="IZS326" s="23"/>
      <c r="IZT326" s="23"/>
      <c r="IZU326" s="23"/>
      <c r="IZV326" s="23"/>
      <c r="IZW326" s="23"/>
      <c r="IZX326" s="23"/>
      <c r="IZY326" s="23"/>
      <c r="IZZ326" s="23"/>
      <c r="JAA326" s="23"/>
      <c r="JAB326" s="23"/>
      <c r="JAC326" s="23"/>
      <c r="JAD326" s="23"/>
      <c r="JAE326" s="23"/>
      <c r="JAF326" s="23"/>
      <c r="JAG326" s="23"/>
      <c r="JAH326" s="23"/>
      <c r="JAI326" s="23"/>
      <c r="JAJ326" s="23"/>
      <c r="JAK326" s="23"/>
      <c r="JAL326" s="23"/>
      <c r="JAM326" s="23"/>
      <c r="JAN326" s="23"/>
      <c r="JAO326" s="23"/>
      <c r="JAP326" s="23"/>
      <c r="JAQ326" s="23"/>
      <c r="JAR326" s="23"/>
      <c r="JAS326" s="23"/>
      <c r="JAT326" s="23"/>
      <c r="JAU326" s="23"/>
      <c r="JAV326" s="23"/>
      <c r="JAW326" s="23"/>
      <c r="JAX326" s="23"/>
      <c r="JAY326" s="23"/>
      <c r="JAZ326" s="23"/>
      <c r="JBA326" s="23"/>
      <c r="JBB326" s="23"/>
      <c r="JBC326" s="23"/>
      <c r="JBD326" s="23"/>
      <c r="JBE326" s="23"/>
      <c r="JBF326" s="23"/>
      <c r="JBG326" s="23"/>
      <c r="JBH326" s="23"/>
      <c r="JBI326" s="23"/>
      <c r="JBJ326" s="23"/>
      <c r="JBK326" s="23"/>
      <c r="JBL326" s="23"/>
      <c r="JBM326" s="23"/>
      <c r="JBN326" s="23"/>
      <c r="JBO326" s="23"/>
      <c r="JBP326" s="23"/>
      <c r="JBQ326" s="23"/>
      <c r="JBR326" s="23"/>
      <c r="JBS326" s="23"/>
      <c r="JBT326" s="23"/>
      <c r="JBU326" s="23"/>
      <c r="JBV326" s="23"/>
      <c r="JBW326" s="23"/>
      <c r="JBX326" s="23"/>
      <c r="JBY326" s="23"/>
      <c r="JBZ326" s="23"/>
      <c r="JCA326" s="23"/>
      <c r="JCB326" s="23"/>
      <c r="JCC326" s="23"/>
      <c r="JCD326" s="23"/>
      <c r="JCE326" s="23"/>
      <c r="JCF326" s="23"/>
      <c r="JCG326" s="23"/>
      <c r="JCH326" s="23"/>
      <c r="JCI326" s="23"/>
      <c r="JCJ326" s="23"/>
      <c r="JCK326" s="23"/>
      <c r="JCL326" s="23"/>
      <c r="JCM326" s="23"/>
      <c r="JCN326" s="23"/>
      <c r="JCO326" s="23"/>
      <c r="JCP326" s="23"/>
      <c r="JCQ326" s="23"/>
      <c r="JCR326" s="23"/>
      <c r="JCS326" s="23"/>
      <c r="JCT326" s="23"/>
      <c r="JCU326" s="23"/>
      <c r="JCV326" s="23"/>
      <c r="JCW326" s="23"/>
      <c r="JCX326" s="23"/>
      <c r="JCY326" s="23"/>
      <c r="JCZ326" s="23"/>
      <c r="JDA326" s="23"/>
      <c r="JDB326" s="23"/>
      <c r="JDC326" s="23"/>
      <c r="JDD326" s="23"/>
      <c r="JDE326" s="23"/>
      <c r="JDF326" s="23"/>
      <c r="JDG326" s="23"/>
      <c r="JDH326" s="23"/>
      <c r="JDI326" s="23"/>
      <c r="JDJ326" s="23"/>
      <c r="JDK326" s="23"/>
      <c r="JDL326" s="23"/>
      <c r="JDM326" s="23"/>
      <c r="JDN326" s="23"/>
      <c r="JDO326" s="23"/>
      <c r="JDP326" s="23"/>
      <c r="JDQ326" s="23"/>
      <c r="JDR326" s="23"/>
      <c r="JDS326" s="23"/>
      <c r="JDT326" s="23"/>
      <c r="JDU326" s="23"/>
      <c r="JDV326" s="23"/>
      <c r="JDW326" s="23"/>
      <c r="JDX326" s="23"/>
      <c r="JDY326" s="23"/>
      <c r="JDZ326" s="23"/>
      <c r="JEA326" s="23"/>
      <c r="JEB326" s="23"/>
      <c r="JEC326" s="23"/>
      <c r="JED326" s="23"/>
      <c r="JEE326" s="23"/>
      <c r="JEF326" s="23"/>
      <c r="JEG326" s="23"/>
      <c r="JEH326" s="23"/>
      <c r="JEI326" s="23"/>
      <c r="JEJ326" s="23"/>
      <c r="JEK326" s="23"/>
      <c r="JEL326" s="23"/>
      <c r="JEM326" s="23"/>
      <c r="JEN326" s="23"/>
      <c r="JEO326" s="23"/>
      <c r="JEP326" s="23"/>
      <c r="JEQ326" s="23"/>
      <c r="JER326" s="23"/>
      <c r="JES326" s="23"/>
      <c r="JET326" s="23"/>
      <c r="JEU326" s="23"/>
      <c r="JEV326" s="23"/>
      <c r="JEW326" s="23"/>
      <c r="JEX326" s="23"/>
      <c r="JEY326" s="23"/>
      <c r="JEZ326" s="23"/>
      <c r="JFA326" s="23"/>
      <c r="JFB326" s="23"/>
      <c r="JFC326" s="23"/>
      <c r="JFD326" s="23"/>
      <c r="JFE326" s="23"/>
      <c r="JFF326" s="23"/>
      <c r="JFG326" s="23"/>
      <c r="JFH326" s="23"/>
      <c r="JFI326" s="23"/>
      <c r="JFJ326" s="23"/>
      <c r="JFK326" s="23"/>
      <c r="JFL326" s="23"/>
      <c r="JFM326" s="23"/>
      <c r="JFN326" s="23"/>
      <c r="JFO326" s="23"/>
      <c r="JFP326" s="23"/>
      <c r="JFQ326" s="23"/>
      <c r="JFR326" s="23"/>
      <c r="JFS326" s="23"/>
      <c r="JFT326" s="23"/>
      <c r="JFU326" s="23"/>
      <c r="JFV326" s="23"/>
      <c r="JFW326" s="23"/>
      <c r="JFX326" s="23"/>
      <c r="JFY326" s="23"/>
      <c r="JFZ326" s="23"/>
      <c r="JGA326" s="23"/>
      <c r="JGB326" s="23"/>
      <c r="JGC326" s="23"/>
      <c r="JGD326" s="23"/>
      <c r="JGE326" s="23"/>
      <c r="JGF326" s="23"/>
      <c r="JGG326" s="23"/>
      <c r="JGH326" s="23"/>
      <c r="JGI326" s="23"/>
      <c r="JGJ326" s="23"/>
      <c r="JGK326" s="23"/>
      <c r="JGL326" s="23"/>
      <c r="JGM326" s="23"/>
      <c r="JGN326" s="23"/>
      <c r="JGO326" s="23"/>
      <c r="JGP326" s="23"/>
      <c r="JGQ326" s="23"/>
      <c r="JGR326" s="23"/>
      <c r="JGS326" s="23"/>
      <c r="JGT326" s="23"/>
      <c r="JGU326" s="23"/>
      <c r="JGV326" s="23"/>
      <c r="JGW326" s="23"/>
      <c r="JGX326" s="23"/>
      <c r="JGY326" s="23"/>
      <c r="JGZ326" s="23"/>
      <c r="JHA326" s="23"/>
      <c r="JHB326" s="23"/>
      <c r="JHC326" s="23"/>
      <c r="JHD326" s="23"/>
      <c r="JHE326" s="23"/>
      <c r="JHF326" s="23"/>
      <c r="JHG326" s="23"/>
      <c r="JHH326" s="23"/>
      <c r="JHI326" s="23"/>
      <c r="JHJ326" s="23"/>
      <c r="JHK326" s="23"/>
      <c r="JHL326" s="23"/>
      <c r="JHM326" s="23"/>
      <c r="JHN326" s="23"/>
      <c r="JHO326" s="23"/>
      <c r="JHP326" s="23"/>
      <c r="JHQ326" s="23"/>
      <c r="JHR326" s="23"/>
      <c r="JHS326" s="23"/>
      <c r="JHT326" s="23"/>
      <c r="JHU326" s="23"/>
      <c r="JHV326" s="23"/>
      <c r="JHW326" s="23"/>
      <c r="JHX326" s="23"/>
      <c r="JHY326" s="23"/>
      <c r="JHZ326" s="23"/>
      <c r="JIA326" s="23"/>
      <c r="JIB326" s="23"/>
      <c r="JIC326" s="23"/>
      <c r="JID326" s="23"/>
      <c r="JIE326" s="23"/>
      <c r="JIF326" s="23"/>
      <c r="JIG326" s="23"/>
      <c r="JIH326" s="23"/>
      <c r="JII326" s="23"/>
      <c r="JIJ326" s="23"/>
      <c r="JIK326" s="23"/>
      <c r="JIL326" s="23"/>
      <c r="JIM326" s="23"/>
      <c r="JIN326" s="23"/>
      <c r="JIO326" s="23"/>
      <c r="JIP326" s="23"/>
      <c r="JIQ326" s="23"/>
      <c r="JIR326" s="23"/>
      <c r="JIS326" s="23"/>
      <c r="JIT326" s="23"/>
      <c r="JIU326" s="23"/>
      <c r="JIV326" s="23"/>
      <c r="JIW326" s="23"/>
      <c r="JIX326" s="23"/>
      <c r="JIY326" s="23"/>
      <c r="JIZ326" s="23"/>
      <c r="JJA326" s="23"/>
      <c r="JJB326" s="23"/>
      <c r="JJC326" s="23"/>
      <c r="JJD326" s="23"/>
      <c r="JJE326" s="23"/>
      <c r="JJF326" s="23"/>
      <c r="JJG326" s="23"/>
      <c r="JJH326" s="23"/>
      <c r="JJI326" s="23"/>
      <c r="JJJ326" s="23"/>
      <c r="JJK326" s="23"/>
      <c r="JJL326" s="23"/>
      <c r="JJM326" s="23"/>
      <c r="JJN326" s="23"/>
      <c r="JJO326" s="23"/>
      <c r="JJP326" s="23"/>
      <c r="JJQ326" s="23"/>
      <c r="JJR326" s="23"/>
      <c r="JJS326" s="23"/>
      <c r="JJT326" s="23"/>
      <c r="JJU326" s="23"/>
      <c r="JJV326" s="23"/>
      <c r="JJW326" s="23"/>
      <c r="JJX326" s="23"/>
      <c r="JJY326" s="23"/>
      <c r="JJZ326" s="23"/>
      <c r="JKA326" s="23"/>
      <c r="JKB326" s="23"/>
      <c r="JKC326" s="23"/>
      <c r="JKD326" s="23"/>
      <c r="JKE326" s="23"/>
      <c r="JKF326" s="23"/>
      <c r="JKG326" s="23"/>
      <c r="JKH326" s="23"/>
      <c r="JKI326" s="23"/>
      <c r="JKJ326" s="23"/>
      <c r="JKK326" s="23"/>
      <c r="JKL326" s="23"/>
      <c r="JKM326" s="23"/>
      <c r="JKN326" s="23"/>
      <c r="JKO326" s="23"/>
      <c r="JKP326" s="23"/>
      <c r="JKQ326" s="23"/>
      <c r="JKR326" s="23"/>
      <c r="JKS326" s="23"/>
      <c r="JKT326" s="23"/>
      <c r="JKU326" s="23"/>
      <c r="JKV326" s="23"/>
      <c r="JKW326" s="23"/>
      <c r="JKX326" s="23"/>
      <c r="JKY326" s="23"/>
      <c r="JKZ326" s="23"/>
      <c r="JLA326" s="23"/>
      <c r="JLB326" s="23"/>
      <c r="JLC326" s="23"/>
      <c r="JLD326" s="23"/>
      <c r="JLE326" s="23"/>
      <c r="JLF326" s="23"/>
      <c r="JLG326" s="23"/>
      <c r="JLH326" s="23"/>
      <c r="JLI326" s="23"/>
      <c r="JLJ326" s="23"/>
      <c r="JLK326" s="23"/>
      <c r="JLL326" s="23"/>
      <c r="JLM326" s="23"/>
      <c r="JLN326" s="23"/>
      <c r="JLO326" s="23"/>
      <c r="JLP326" s="23"/>
      <c r="JLQ326" s="23"/>
      <c r="JLR326" s="23"/>
      <c r="JLS326" s="23"/>
      <c r="JLT326" s="23"/>
      <c r="JLU326" s="23"/>
      <c r="JLV326" s="23"/>
      <c r="JLW326" s="23"/>
      <c r="JLX326" s="23"/>
      <c r="JLY326" s="23"/>
      <c r="JLZ326" s="23"/>
      <c r="JMA326" s="23"/>
      <c r="JMB326" s="23"/>
      <c r="JMC326" s="23"/>
      <c r="JMD326" s="23"/>
      <c r="JME326" s="23"/>
      <c r="JMF326" s="23"/>
      <c r="JMG326" s="23"/>
      <c r="JMH326" s="23"/>
      <c r="JMI326" s="23"/>
      <c r="JMJ326" s="23"/>
      <c r="JMK326" s="23"/>
      <c r="JML326" s="23"/>
      <c r="JMM326" s="23"/>
      <c r="JMN326" s="23"/>
      <c r="JMO326" s="23"/>
      <c r="JMP326" s="23"/>
      <c r="JMQ326" s="23"/>
      <c r="JMR326" s="23"/>
      <c r="JMS326" s="23"/>
      <c r="JMT326" s="23"/>
      <c r="JMU326" s="23"/>
      <c r="JMV326" s="23"/>
      <c r="JMW326" s="23"/>
      <c r="JMX326" s="23"/>
      <c r="JMY326" s="23"/>
      <c r="JMZ326" s="23"/>
      <c r="JNA326" s="23"/>
      <c r="JNB326" s="23"/>
      <c r="JNC326" s="23"/>
      <c r="JND326" s="23"/>
      <c r="JNE326" s="23"/>
      <c r="JNF326" s="23"/>
      <c r="JNG326" s="23"/>
      <c r="JNH326" s="23"/>
      <c r="JNI326" s="23"/>
      <c r="JNJ326" s="23"/>
      <c r="JNK326" s="23"/>
      <c r="JNL326" s="23"/>
      <c r="JNM326" s="23"/>
      <c r="JNN326" s="23"/>
      <c r="JNO326" s="23"/>
      <c r="JNP326" s="23"/>
      <c r="JNQ326" s="23"/>
      <c r="JNR326" s="23"/>
      <c r="JNS326" s="23"/>
      <c r="JNT326" s="23"/>
      <c r="JNU326" s="23"/>
      <c r="JNV326" s="23"/>
      <c r="JNW326" s="23"/>
      <c r="JNX326" s="23"/>
      <c r="JNY326" s="23"/>
      <c r="JNZ326" s="23"/>
      <c r="JOA326" s="23"/>
      <c r="JOB326" s="23"/>
      <c r="JOC326" s="23"/>
      <c r="JOD326" s="23"/>
      <c r="JOE326" s="23"/>
      <c r="JOF326" s="23"/>
      <c r="JOG326" s="23"/>
      <c r="JOH326" s="23"/>
      <c r="JOI326" s="23"/>
      <c r="JOJ326" s="23"/>
      <c r="JOK326" s="23"/>
      <c r="JOL326" s="23"/>
      <c r="JOM326" s="23"/>
      <c r="JON326" s="23"/>
      <c r="JOO326" s="23"/>
      <c r="JOP326" s="23"/>
      <c r="JOQ326" s="23"/>
      <c r="JOR326" s="23"/>
      <c r="JOS326" s="23"/>
      <c r="JOT326" s="23"/>
      <c r="JOU326" s="23"/>
      <c r="JOV326" s="23"/>
      <c r="JOW326" s="23"/>
      <c r="JOX326" s="23"/>
      <c r="JOY326" s="23"/>
      <c r="JOZ326" s="23"/>
      <c r="JPA326" s="23"/>
      <c r="JPB326" s="23"/>
      <c r="JPC326" s="23"/>
      <c r="JPD326" s="23"/>
      <c r="JPE326" s="23"/>
      <c r="JPF326" s="23"/>
      <c r="JPG326" s="23"/>
      <c r="JPH326" s="23"/>
      <c r="JPI326" s="23"/>
      <c r="JPJ326" s="23"/>
      <c r="JPK326" s="23"/>
      <c r="JPL326" s="23"/>
      <c r="JPM326" s="23"/>
      <c r="JPN326" s="23"/>
      <c r="JPO326" s="23"/>
      <c r="JPP326" s="23"/>
      <c r="JPQ326" s="23"/>
      <c r="JPR326" s="23"/>
      <c r="JPS326" s="23"/>
      <c r="JPT326" s="23"/>
      <c r="JPU326" s="23"/>
      <c r="JPV326" s="23"/>
      <c r="JPW326" s="23"/>
      <c r="JPX326" s="23"/>
      <c r="JPY326" s="23"/>
      <c r="JPZ326" s="23"/>
      <c r="JQA326" s="23"/>
      <c r="JQB326" s="23"/>
      <c r="JQC326" s="23"/>
      <c r="JQD326" s="23"/>
      <c r="JQE326" s="23"/>
      <c r="JQF326" s="23"/>
      <c r="JQG326" s="23"/>
      <c r="JQH326" s="23"/>
      <c r="JQI326" s="23"/>
      <c r="JQJ326" s="23"/>
      <c r="JQK326" s="23"/>
      <c r="JQL326" s="23"/>
      <c r="JQM326" s="23"/>
      <c r="JQN326" s="23"/>
      <c r="JQO326" s="23"/>
      <c r="JQP326" s="23"/>
      <c r="JQQ326" s="23"/>
      <c r="JQR326" s="23"/>
      <c r="JQS326" s="23"/>
      <c r="JQT326" s="23"/>
      <c r="JQU326" s="23"/>
      <c r="JQV326" s="23"/>
      <c r="JQW326" s="23"/>
      <c r="JQX326" s="23"/>
      <c r="JQY326" s="23"/>
      <c r="JQZ326" s="23"/>
      <c r="JRA326" s="23"/>
      <c r="JRB326" s="23"/>
      <c r="JRC326" s="23"/>
      <c r="JRD326" s="23"/>
      <c r="JRE326" s="23"/>
      <c r="JRF326" s="23"/>
      <c r="JRG326" s="23"/>
      <c r="JRH326" s="23"/>
      <c r="JRI326" s="23"/>
      <c r="JRJ326" s="23"/>
      <c r="JRK326" s="23"/>
      <c r="JRL326" s="23"/>
      <c r="JRM326" s="23"/>
      <c r="JRN326" s="23"/>
      <c r="JRO326" s="23"/>
      <c r="JRP326" s="23"/>
      <c r="JRQ326" s="23"/>
      <c r="JRR326" s="23"/>
      <c r="JRS326" s="23"/>
      <c r="JRT326" s="23"/>
      <c r="JRU326" s="23"/>
      <c r="JRV326" s="23"/>
      <c r="JRW326" s="23"/>
      <c r="JRX326" s="23"/>
      <c r="JRY326" s="23"/>
      <c r="JRZ326" s="23"/>
      <c r="JSA326" s="23"/>
      <c r="JSB326" s="23"/>
      <c r="JSC326" s="23"/>
      <c r="JSD326" s="23"/>
      <c r="JSE326" s="23"/>
      <c r="JSF326" s="23"/>
      <c r="JSG326" s="23"/>
      <c r="JSH326" s="23"/>
      <c r="JSI326" s="23"/>
      <c r="JSJ326" s="23"/>
      <c r="JSK326" s="23"/>
      <c r="JSL326" s="23"/>
      <c r="JSM326" s="23"/>
      <c r="JSN326" s="23"/>
      <c r="JSO326" s="23"/>
      <c r="JSP326" s="23"/>
      <c r="JSQ326" s="23"/>
      <c r="JSR326" s="23"/>
      <c r="JSS326" s="23"/>
      <c r="JST326" s="23"/>
      <c r="JSU326" s="23"/>
      <c r="JSV326" s="23"/>
      <c r="JSW326" s="23"/>
      <c r="JSX326" s="23"/>
      <c r="JSY326" s="23"/>
      <c r="JSZ326" s="23"/>
      <c r="JTA326" s="23"/>
      <c r="JTB326" s="23"/>
      <c r="JTC326" s="23"/>
      <c r="JTD326" s="23"/>
      <c r="JTE326" s="23"/>
      <c r="JTF326" s="23"/>
      <c r="JTG326" s="23"/>
      <c r="JTH326" s="23"/>
      <c r="JTI326" s="23"/>
      <c r="JTJ326" s="23"/>
      <c r="JTK326" s="23"/>
      <c r="JTL326" s="23"/>
      <c r="JTM326" s="23"/>
      <c r="JTN326" s="23"/>
      <c r="JTO326" s="23"/>
      <c r="JTP326" s="23"/>
      <c r="JTQ326" s="23"/>
      <c r="JTR326" s="23"/>
      <c r="JTS326" s="23"/>
      <c r="JTT326" s="23"/>
      <c r="JTU326" s="23"/>
      <c r="JTV326" s="23"/>
      <c r="JTW326" s="23"/>
      <c r="JTX326" s="23"/>
      <c r="JTY326" s="23"/>
      <c r="JTZ326" s="23"/>
      <c r="JUA326" s="23"/>
      <c r="JUB326" s="23"/>
      <c r="JUC326" s="23"/>
      <c r="JUD326" s="23"/>
      <c r="JUE326" s="23"/>
      <c r="JUF326" s="23"/>
      <c r="JUG326" s="23"/>
      <c r="JUH326" s="23"/>
      <c r="JUI326" s="23"/>
      <c r="JUJ326" s="23"/>
      <c r="JUK326" s="23"/>
      <c r="JUL326" s="23"/>
      <c r="JUM326" s="23"/>
      <c r="JUN326" s="23"/>
      <c r="JUO326" s="23"/>
      <c r="JUP326" s="23"/>
      <c r="JUQ326" s="23"/>
      <c r="JUR326" s="23"/>
      <c r="JUS326" s="23"/>
      <c r="JUT326" s="23"/>
      <c r="JUU326" s="23"/>
      <c r="JUV326" s="23"/>
      <c r="JUW326" s="23"/>
      <c r="JUX326" s="23"/>
      <c r="JUY326" s="23"/>
      <c r="JUZ326" s="23"/>
      <c r="JVA326" s="23"/>
      <c r="JVB326" s="23"/>
      <c r="JVC326" s="23"/>
      <c r="JVD326" s="23"/>
      <c r="JVE326" s="23"/>
      <c r="JVF326" s="23"/>
      <c r="JVG326" s="23"/>
      <c r="JVH326" s="23"/>
      <c r="JVI326" s="23"/>
      <c r="JVJ326" s="23"/>
      <c r="JVK326" s="23"/>
      <c r="JVL326" s="23"/>
      <c r="JVM326" s="23"/>
      <c r="JVN326" s="23"/>
      <c r="JVO326" s="23"/>
      <c r="JVP326" s="23"/>
      <c r="JVQ326" s="23"/>
      <c r="JVR326" s="23"/>
      <c r="JVS326" s="23"/>
      <c r="JVT326" s="23"/>
      <c r="JVU326" s="23"/>
      <c r="JVV326" s="23"/>
      <c r="JVW326" s="23"/>
      <c r="JVX326" s="23"/>
      <c r="JVY326" s="23"/>
      <c r="JVZ326" s="23"/>
      <c r="JWA326" s="23"/>
      <c r="JWB326" s="23"/>
      <c r="JWC326" s="23"/>
      <c r="JWD326" s="23"/>
      <c r="JWE326" s="23"/>
      <c r="JWF326" s="23"/>
      <c r="JWG326" s="23"/>
      <c r="JWH326" s="23"/>
      <c r="JWI326" s="23"/>
      <c r="JWJ326" s="23"/>
      <c r="JWK326" s="23"/>
      <c r="JWL326" s="23"/>
      <c r="JWM326" s="23"/>
      <c r="JWN326" s="23"/>
      <c r="JWO326" s="23"/>
      <c r="JWP326" s="23"/>
      <c r="JWQ326" s="23"/>
      <c r="JWR326" s="23"/>
      <c r="JWS326" s="23"/>
      <c r="JWT326" s="23"/>
      <c r="JWU326" s="23"/>
      <c r="JWV326" s="23"/>
      <c r="JWW326" s="23"/>
      <c r="JWX326" s="23"/>
      <c r="JWY326" s="23"/>
      <c r="JWZ326" s="23"/>
      <c r="JXA326" s="23"/>
      <c r="JXB326" s="23"/>
      <c r="JXC326" s="23"/>
      <c r="JXD326" s="23"/>
      <c r="JXE326" s="23"/>
      <c r="JXF326" s="23"/>
      <c r="JXG326" s="23"/>
      <c r="JXH326" s="23"/>
      <c r="JXI326" s="23"/>
      <c r="JXJ326" s="23"/>
      <c r="JXK326" s="23"/>
      <c r="JXL326" s="23"/>
      <c r="JXM326" s="23"/>
      <c r="JXN326" s="23"/>
      <c r="JXO326" s="23"/>
      <c r="JXP326" s="23"/>
      <c r="JXQ326" s="23"/>
      <c r="JXR326" s="23"/>
      <c r="JXS326" s="23"/>
      <c r="JXT326" s="23"/>
      <c r="JXU326" s="23"/>
      <c r="JXV326" s="23"/>
      <c r="JXW326" s="23"/>
      <c r="JXX326" s="23"/>
      <c r="JXY326" s="23"/>
      <c r="JXZ326" s="23"/>
      <c r="JYA326" s="23"/>
      <c r="JYB326" s="23"/>
      <c r="JYC326" s="23"/>
      <c r="JYD326" s="23"/>
      <c r="JYE326" s="23"/>
      <c r="JYF326" s="23"/>
      <c r="JYG326" s="23"/>
      <c r="JYH326" s="23"/>
      <c r="JYI326" s="23"/>
      <c r="JYJ326" s="23"/>
      <c r="JYK326" s="23"/>
      <c r="JYL326" s="23"/>
      <c r="JYM326" s="23"/>
      <c r="JYN326" s="23"/>
      <c r="JYO326" s="23"/>
      <c r="JYP326" s="23"/>
      <c r="JYQ326" s="23"/>
      <c r="JYR326" s="23"/>
      <c r="JYS326" s="23"/>
      <c r="JYT326" s="23"/>
      <c r="JYU326" s="23"/>
      <c r="JYV326" s="23"/>
      <c r="JYW326" s="23"/>
      <c r="JYX326" s="23"/>
      <c r="JYY326" s="23"/>
      <c r="JYZ326" s="23"/>
      <c r="JZA326" s="23"/>
      <c r="JZB326" s="23"/>
      <c r="JZC326" s="23"/>
      <c r="JZD326" s="23"/>
      <c r="JZE326" s="23"/>
      <c r="JZF326" s="23"/>
      <c r="JZG326" s="23"/>
      <c r="JZH326" s="23"/>
      <c r="JZI326" s="23"/>
      <c r="JZJ326" s="23"/>
      <c r="JZK326" s="23"/>
      <c r="JZL326" s="23"/>
      <c r="JZM326" s="23"/>
      <c r="JZN326" s="23"/>
      <c r="JZO326" s="23"/>
      <c r="JZP326" s="23"/>
      <c r="JZQ326" s="23"/>
      <c r="JZR326" s="23"/>
      <c r="JZS326" s="23"/>
      <c r="JZT326" s="23"/>
      <c r="JZU326" s="23"/>
      <c r="JZV326" s="23"/>
      <c r="JZW326" s="23"/>
      <c r="JZX326" s="23"/>
      <c r="JZY326" s="23"/>
      <c r="JZZ326" s="23"/>
      <c r="KAA326" s="23"/>
      <c r="KAB326" s="23"/>
      <c r="KAC326" s="23"/>
      <c r="KAD326" s="23"/>
      <c r="KAE326" s="23"/>
      <c r="KAF326" s="23"/>
      <c r="KAG326" s="23"/>
      <c r="KAH326" s="23"/>
      <c r="KAI326" s="23"/>
      <c r="KAJ326" s="23"/>
      <c r="KAK326" s="23"/>
      <c r="KAL326" s="23"/>
      <c r="KAM326" s="23"/>
      <c r="KAN326" s="23"/>
      <c r="KAO326" s="23"/>
      <c r="KAP326" s="23"/>
      <c r="KAQ326" s="23"/>
      <c r="KAR326" s="23"/>
      <c r="KAS326" s="23"/>
      <c r="KAT326" s="23"/>
      <c r="KAU326" s="23"/>
      <c r="KAV326" s="23"/>
      <c r="KAW326" s="23"/>
      <c r="KAX326" s="23"/>
      <c r="KAY326" s="23"/>
      <c r="KAZ326" s="23"/>
      <c r="KBA326" s="23"/>
      <c r="KBB326" s="23"/>
      <c r="KBC326" s="23"/>
      <c r="KBD326" s="23"/>
      <c r="KBE326" s="23"/>
      <c r="KBF326" s="23"/>
      <c r="KBG326" s="23"/>
      <c r="KBH326" s="23"/>
      <c r="KBI326" s="23"/>
      <c r="KBJ326" s="23"/>
      <c r="KBK326" s="23"/>
      <c r="KBL326" s="23"/>
      <c r="KBM326" s="23"/>
      <c r="KBN326" s="23"/>
      <c r="KBO326" s="23"/>
      <c r="KBP326" s="23"/>
      <c r="KBQ326" s="23"/>
      <c r="KBR326" s="23"/>
      <c r="KBS326" s="23"/>
      <c r="KBT326" s="23"/>
      <c r="KBU326" s="23"/>
      <c r="KBV326" s="23"/>
      <c r="KBW326" s="23"/>
      <c r="KBX326" s="23"/>
      <c r="KBY326" s="23"/>
      <c r="KBZ326" s="23"/>
      <c r="KCA326" s="23"/>
      <c r="KCB326" s="23"/>
      <c r="KCC326" s="23"/>
      <c r="KCD326" s="23"/>
      <c r="KCE326" s="23"/>
      <c r="KCF326" s="23"/>
      <c r="KCG326" s="23"/>
      <c r="KCH326" s="23"/>
      <c r="KCI326" s="23"/>
      <c r="KCJ326" s="23"/>
      <c r="KCK326" s="23"/>
      <c r="KCL326" s="23"/>
      <c r="KCM326" s="23"/>
      <c r="KCN326" s="23"/>
      <c r="KCO326" s="23"/>
      <c r="KCP326" s="23"/>
      <c r="KCQ326" s="23"/>
      <c r="KCR326" s="23"/>
      <c r="KCS326" s="23"/>
      <c r="KCT326" s="23"/>
      <c r="KCU326" s="23"/>
      <c r="KCV326" s="23"/>
      <c r="KCW326" s="23"/>
      <c r="KCX326" s="23"/>
      <c r="KCY326" s="23"/>
      <c r="KCZ326" s="23"/>
      <c r="KDA326" s="23"/>
      <c r="KDB326" s="23"/>
      <c r="KDC326" s="23"/>
      <c r="KDD326" s="23"/>
      <c r="KDE326" s="23"/>
      <c r="KDF326" s="23"/>
      <c r="KDG326" s="23"/>
      <c r="KDH326" s="23"/>
      <c r="KDI326" s="23"/>
      <c r="KDJ326" s="23"/>
      <c r="KDK326" s="23"/>
      <c r="KDL326" s="23"/>
      <c r="KDM326" s="23"/>
      <c r="KDN326" s="23"/>
      <c r="KDO326" s="23"/>
      <c r="KDP326" s="23"/>
      <c r="KDQ326" s="23"/>
      <c r="KDR326" s="23"/>
      <c r="KDS326" s="23"/>
      <c r="KDT326" s="23"/>
      <c r="KDU326" s="23"/>
      <c r="KDV326" s="23"/>
      <c r="KDW326" s="23"/>
      <c r="KDX326" s="23"/>
      <c r="KDY326" s="23"/>
      <c r="KDZ326" s="23"/>
      <c r="KEA326" s="23"/>
      <c r="KEB326" s="23"/>
      <c r="KEC326" s="23"/>
      <c r="KED326" s="23"/>
      <c r="KEE326" s="23"/>
      <c r="KEF326" s="23"/>
      <c r="KEG326" s="23"/>
      <c r="KEH326" s="23"/>
      <c r="KEI326" s="23"/>
      <c r="KEJ326" s="23"/>
      <c r="KEK326" s="23"/>
      <c r="KEL326" s="23"/>
      <c r="KEM326" s="23"/>
      <c r="KEN326" s="23"/>
      <c r="KEO326" s="23"/>
      <c r="KEP326" s="23"/>
      <c r="KEQ326" s="23"/>
      <c r="KER326" s="23"/>
      <c r="KES326" s="23"/>
      <c r="KET326" s="23"/>
      <c r="KEU326" s="23"/>
      <c r="KEV326" s="23"/>
      <c r="KEW326" s="23"/>
      <c r="KEX326" s="23"/>
      <c r="KEY326" s="23"/>
      <c r="KEZ326" s="23"/>
      <c r="KFA326" s="23"/>
      <c r="KFB326" s="23"/>
      <c r="KFC326" s="23"/>
      <c r="KFD326" s="23"/>
      <c r="KFE326" s="23"/>
      <c r="KFF326" s="23"/>
      <c r="KFG326" s="23"/>
      <c r="KFH326" s="23"/>
      <c r="KFI326" s="23"/>
      <c r="KFJ326" s="23"/>
      <c r="KFK326" s="23"/>
      <c r="KFL326" s="23"/>
      <c r="KFM326" s="23"/>
      <c r="KFN326" s="23"/>
      <c r="KFO326" s="23"/>
      <c r="KFP326" s="23"/>
      <c r="KFQ326" s="23"/>
      <c r="KFR326" s="23"/>
      <c r="KFS326" s="23"/>
      <c r="KFT326" s="23"/>
      <c r="KFU326" s="23"/>
      <c r="KFV326" s="23"/>
      <c r="KFW326" s="23"/>
      <c r="KFX326" s="23"/>
      <c r="KFY326" s="23"/>
      <c r="KFZ326" s="23"/>
      <c r="KGA326" s="23"/>
      <c r="KGB326" s="23"/>
      <c r="KGC326" s="23"/>
      <c r="KGD326" s="23"/>
      <c r="KGE326" s="23"/>
      <c r="KGF326" s="23"/>
      <c r="KGG326" s="23"/>
      <c r="KGH326" s="23"/>
      <c r="KGI326" s="23"/>
      <c r="KGJ326" s="23"/>
      <c r="KGK326" s="23"/>
      <c r="KGL326" s="23"/>
      <c r="KGM326" s="23"/>
      <c r="KGN326" s="23"/>
      <c r="KGO326" s="23"/>
      <c r="KGP326" s="23"/>
      <c r="KGQ326" s="23"/>
      <c r="KGR326" s="23"/>
      <c r="KGS326" s="23"/>
      <c r="KGT326" s="23"/>
      <c r="KGU326" s="23"/>
      <c r="KGV326" s="23"/>
      <c r="KGW326" s="23"/>
      <c r="KGX326" s="23"/>
      <c r="KGY326" s="23"/>
      <c r="KGZ326" s="23"/>
      <c r="KHA326" s="23"/>
      <c r="KHB326" s="23"/>
      <c r="KHC326" s="23"/>
      <c r="KHD326" s="23"/>
      <c r="KHE326" s="23"/>
      <c r="KHF326" s="23"/>
      <c r="KHG326" s="23"/>
      <c r="KHH326" s="23"/>
      <c r="KHI326" s="23"/>
      <c r="KHJ326" s="23"/>
      <c r="KHK326" s="23"/>
      <c r="KHL326" s="23"/>
      <c r="KHM326" s="23"/>
      <c r="KHN326" s="23"/>
      <c r="KHO326" s="23"/>
      <c r="KHP326" s="23"/>
      <c r="KHQ326" s="23"/>
      <c r="KHR326" s="23"/>
      <c r="KHS326" s="23"/>
      <c r="KHT326" s="23"/>
      <c r="KHU326" s="23"/>
      <c r="KHV326" s="23"/>
      <c r="KHW326" s="23"/>
      <c r="KHX326" s="23"/>
      <c r="KHY326" s="23"/>
      <c r="KHZ326" s="23"/>
      <c r="KIA326" s="23"/>
      <c r="KIB326" s="23"/>
      <c r="KIC326" s="23"/>
      <c r="KID326" s="23"/>
      <c r="KIE326" s="23"/>
      <c r="KIF326" s="23"/>
      <c r="KIG326" s="23"/>
      <c r="KIH326" s="23"/>
      <c r="KII326" s="23"/>
      <c r="KIJ326" s="23"/>
      <c r="KIK326" s="23"/>
      <c r="KIL326" s="23"/>
      <c r="KIM326" s="23"/>
      <c r="KIN326" s="23"/>
      <c r="KIO326" s="23"/>
      <c r="KIP326" s="23"/>
      <c r="KIQ326" s="23"/>
      <c r="KIR326" s="23"/>
      <c r="KIS326" s="23"/>
      <c r="KIT326" s="23"/>
      <c r="KIU326" s="23"/>
      <c r="KIV326" s="23"/>
      <c r="KIW326" s="23"/>
      <c r="KIX326" s="23"/>
      <c r="KIY326" s="23"/>
      <c r="KIZ326" s="23"/>
      <c r="KJA326" s="23"/>
      <c r="KJB326" s="23"/>
      <c r="KJC326" s="23"/>
      <c r="KJD326" s="23"/>
      <c r="KJE326" s="23"/>
      <c r="KJF326" s="23"/>
      <c r="KJG326" s="23"/>
      <c r="KJH326" s="23"/>
      <c r="KJI326" s="23"/>
      <c r="KJJ326" s="23"/>
      <c r="KJK326" s="23"/>
      <c r="KJL326" s="23"/>
      <c r="KJM326" s="23"/>
      <c r="KJN326" s="23"/>
      <c r="KJO326" s="23"/>
      <c r="KJP326" s="23"/>
      <c r="KJQ326" s="23"/>
      <c r="KJR326" s="23"/>
      <c r="KJS326" s="23"/>
      <c r="KJT326" s="23"/>
      <c r="KJU326" s="23"/>
      <c r="KJV326" s="23"/>
      <c r="KJW326" s="23"/>
      <c r="KJX326" s="23"/>
      <c r="KJY326" s="23"/>
      <c r="KJZ326" s="23"/>
      <c r="KKA326" s="23"/>
      <c r="KKB326" s="23"/>
      <c r="KKC326" s="23"/>
      <c r="KKD326" s="23"/>
      <c r="KKE326" s="23"/>
      <c r="KKF326" s="23"/>
      <c r="KKG326" s="23"/>
      <c r="KKH326" s="23"/>
      <c r="KKI326" s="23"/>
      <c r="KKJ326" s="23"/>
      <c r="KKK326" s="23"/>
      <c r="KKL326" s="23"/>
      <c r="KKM326" s="23"/>
      <c r="KKN326" s="23"/>
      <c r="KKO326" s="23"/>
      <c r="KKP326" s="23"/>
      <c r="KKQ326" s="23"/>
      <c r="KKR326" s="23"/>
      <c r="KKS326" s="23"/>
      <c r="KKT326" s="23"/>
      <c r="KKU326" s="23"/>
      <c r="KKV326" s="23"/>
      <c r="KKW326" s="23"/>
      <c r="KKX326" s="23"/>
      <c r="KKY326" s="23"/>
      <c r="KKZ326" s="23"/>
      <c r="KLA326" s="23"/>
      <c r="KLB326" s="23"/>
      <c r="KLC326" s="23"/>
      <c r="KLD326" s="23"/>
      <c r="KLE326" s="23"/>
      <c r="KLF326" s="23"/>
      <c r="KLG326" s="23"/>
      <c r="KLH326" s="23"/>
      <c r="KLI326" s="23"/>
      <c r="KLJ326" s="23"/>
      <c r="KLK326" s="23"/>
      <c r="KLL326" s="23"/>
      <c r="KLM326" s="23"/>
      <c r="KLN326" s="23"/>
      <c r="KLO326" s="23"/>
      <c r="KLP326" s="23"/>
      <c r="KLQ326" s="23"/>
      <c r="KLR326" s="23"/>
      <c r="KLS326" s="23"/>
      <c r="KLT326" s="23"/>
      <c r="KLU326" s="23"/>
      <c r="KLV326" s="23"/>
      <c r="KLW326" s="23"/>
      <c r="KLX326" s="23"/>
      <c r="KLY326" s="23"/>
      <c r="KLZ326" s="23"/>
      <c r="KMA326" s="23"/>
      <c r="KMB326" s="23"/>
      <c r="KMC326" s="23"/>
      <c r="KMD326" s="23"/>
      <c r="KME326" s="23"/>
      <c r="KMF326" s="23"/>
      <c r="KMG326" s="23"/>
      <c r="KMH326" s="23"/>
      <c r="KMI326" s="23"/>
      <c r="KMJ326" s="23"/>
      <c r="KMK326" s="23"/>
      <c r="KML326" s="23"/>
      <c r="KMM326" s="23"/>
      <c r="KMN326" s="23"/>
      <c r="KMO326" s="23"/>
      <c r="KMP326" s="23"/>
      <c r="KMQ326" s="23"/>
      <c r="KMR326" s="23"/>
      <c r="KMS326" s="23"/>
      <c r="KMT326" s="23"/>
      <c r="KMU326" s="23"/>
      <c r="KMV326" s="23"/>
      <c r="KMW326" s="23"/>
      <c r="KMX326" s="23"/>
      <c r="KMY326" s="23"/>
      <c r="KMZ326" s="23"/>
      <c r="KNA326" s="23"/>
      <c r="KNB326" s="23"/>
      <c r="KNC326" s="23"/>
      <c r="KND326" s="23"/>
      <c r="KNE326" s="23"/>
      <c r="KNF326" s="23"/>
      <c r="KNG326" s="23"/>
      <c r="KNH326" s="23"/>
      <c r="KNI326" s="23"/>
      <c r="KNJ326" s="23"/>
      <c r="KNK326" s="23"/>
      <c r="KNL326" s="23"/>
      <c r="KNM326" s="23"/>
      <c r="KNN326" s="23"/>
      <c r="KNO326" s="23"/>
      <c r="KNP326" s="23"/>
      <c r="KNQ326" s="23"/>
      <c r="KNR326" s="23"/>
      <c r="KNS326" s="23"/>
      <c r="KNT326" s="23"/>
      <c r="KNU326" s="23"/>
      <c r="KNV326" s="23"/>
      <c r="KNW326" s="23"/>
      <c r="KNX326" s="23"/>
      <c r="KNY326" s="23"/>
      <c r="KNZ326" s="23"/>
      <c r="KOA326" s="23"/>
      <c r="KOB326" s="23"/>
      <c r="KOC326" s="23"/>
      <c r="KOD326" s="23"/>
      <c r="KOE326" s="23"/>
      <c r="KOF326" s="23"/>
      <c r="KOG326" s="23"/>
      <c r="KOH326" s="23"/>
      <c r="KOI326" s="23"/>
      <c r="KOJ326" s="23"/>
      <c r="KOK326" s="23"/>
      <c r="KOL326" s="23"/>
      <c r="KOM326" s="23"/>
      <c r="KON326" s="23"/>
      <c r="KOO326" s="23"/>
      <c r="KOP326" s="23"/>
      <c r="KOQ326" s="23"/>
      <c r="KOR326" s="23"/>
      <c r="KOS326" s="23"/>
      <c r="KOT326" s="23"/>
      <c r="KOU326" s="23"/>
      <c r="KOV326" s="23"/>
      <c r="KOW326" s="23"/>
      <c r="KOX326" s="23"/>
      <c r="KOY326" s="23"/>
      <c r="KOZ326" s="23"/>
      <c r="KPA326" s="23"/>
      <c r="KPB326" s="23"/>
      <c r="KPC326" s="23"/>
      <c r="KPD326" s="23"/>
      <c r="KPE326" s="23"/>
      <c r="KPF326" s="23"/>
      <c r="KPG326" s="23"/>
      <c r="KPH326" s="23"/>
      <c r="KPI326" s="23"/>
      <c r="KPJ326" s="23"/>
      <c r="KPK326" s="23"/>
      <c r="KPL326" s="23"/>
      <c r="KPM326" s="23"/>
      <c r="KPN326" s="23"/>
      <c r="KPO326" s="23"/>
      <c r="KPP326" s="23"/>
      <c r="KPQ326" s="23"/>
      <c r="KPR326" s="23"/>
      <c r="KPS326" s="23"/>
      <c r="KPT326" s="23"/>
      <c r="KPU326" s="23"/>
      <c r="KPV326" s="23"/>
      <c r="KPW326" s="23"/>
      <c r="KPX326" s="23"/>
      <c r="KPY326" s="23"/>
      <c r="KPZ326" s="23"/>
      <c r="KQA326" s="23"/>
      <c r="KQB326" s="23"/>
      <c r="KQC326" s="23"/>
      <c r="KQD326" s="23"/>
      <c r="KQE326" s="23"/>
      <c r="KQF326" s="23"/>
      <c r="KQG326" s="23"/>
      <c r="KQH326" s="23"/>
      <c r="KQI326" s="23"/>
      <c r="KQJ326" s="23"/>
      <c r="KQK326" s="23"/>
      <c r="KQL326" s="23"/>
      <c r="KQM326" s="23"/>
      <c r="KQN326" s="23"/>
      <c r="KQO326" s="23"/>
      <c r="KQP326" s="23"/>
      <c r="KQQ326" s="23"/>
      <c r="KQR326" s="23"/>
      <c r="KQS326" s="23"/>
      <c r="KQT326" s="23"/>
      <c r="KQU326" s="23"/>
      <c r="KQV326" s="23"/>
      <c r="KQW326" s="23"/>
      <c r="KQX326" s="23"/>
      <c r="KQY326" s="23"/>
      <c r="KQZ326" s="23"/>
      <c r="KRA326" s="23"/>
      <c r="KRB326" s="23"/>
      <c r="KRC326" s="23"/>
      <c r="KRD326" s="23"/>
      <c r="KRE326" s="23"/>
      <c r="KRF326" s="23"/>
      <c r="KRG326" s="23"/>
      <c r="KRH326" s="23"/>
      <c r="KRI326" s="23"/>
      <c r="KRJ326" s="23"/>
      <c r="KRK326" s="23"/>
      <c r="KRL326" s="23"/>
      <c r="KRM326" s="23"/>
      <c r="KRN326" s="23"/>
      <c r="KRO326" s="23"/>
      <c r="KRP326" s="23"/>
      <c r="KRQ326" s="23"/>
      <c r="KRR326" s="23"/>
      <c r="KRS326" s="23"/>
      <c r="KRT326" s="23"/>
      <c r="KRU326" s="23"/>
      <c r="KRV326" s="23"/>
      <c r="KRW326" s="23"/>
      <c r="KRX326" s="23"/>
      <c r="KRY326" s="23"/>
      <c r="KRZ326" s="23"/>
      <c r="KSA326" s="23"/>
      <c r="KSB326" s="23"/>
      <c r="KSC326" s="23"/>
      <c r="KSD326" s="23"/>
      <c r="KSE326" s="23"/>
      <c r="KSF326" s="23"/>
      <c r="KSG326" s="23"/>
      <c r="KSH326" s="23"/>
      <c r="KSI326" s="23"/>
      <c r="KSJ326" s="23"/>
      <c r="KSK326" s="23"/>
      <c r="KSL326" s="23"/>
      <c r="KSM326" s="23"/>
      <c r="KSN326" s="23"/>
      <c r="KSO326" s="23"/>
      <c r="KSP326" s="23"/>
      <c r="KSQ326" s="23"/>
      <c r="KSR326" s="23"/>
      <c r="KSS326" s="23"/>
      <c r="KST326" s="23"/>
      <c r="KSU326" s="23"/>
      <c r="KSV326" s="23"/>
      <c r="KSW326" s="23"/>
      <c r="KSX326" s="23"/>
      <c r="KSY326" s="23"/>
      <c r="KSZ326" s="23"/>
      <c r="KTA326" s="23"/>
      <c r="KTB326" s="23"/>
      <c r="KTC326" s="23"/>
      <c r="KTD326" s="23"/>
      <c r="KTE326" s="23"/>
      <c r="KTF326" s="23"/>
      <c r="KTG326" s="23"/>
      <c r="KTH326" s="23"/>
      <c r="KTI326" s="23"/>
      <c r="KTJ326" s="23"/>
      <c r="KTK326" s="23"/>
      <c r="KTL326" s="23"/>
      <c r="KTM326" s="23"/>
      <c r="KTN326" s="23"/>
      <c r="KTO326" s="23"/>
      <c r="KTP326" s="23"/>
      <c r="KTQ326" s="23"/>
      <c r="KTR326" s="23"/>
      <c r="KTS326" s="23"/>
      <c r="KTT326" s="23"/>
      <c r="KTU326" s="23"/>
      <c r="KTV326" s="23"/>
      <c r="KTW326" s="23"/>
      <c r="KTX326" s="23"/>
      <c r="KTY326" s="23"/>
      <c r="KTZ326" s="23"/>
      <c r="KUA326" s="23"/>
      <c r="KUB326" s="23"/>
      <c r="KUC326" s="23"/>
      <c r="KUD326" s="23"/>
      <c r="KUE326" s="23"/>
      <c r="KUF326" s="23"/>
      <c r="KUG326" s="23"/>
      <c r="KUH326" s="23"/>
      <c r="KUI326" s="23"/>
      <c r="KUJ326" s="23"/>
      <c r="KUK326" s="23"/>
      <c r="KUL326" s="23"/>
      <c r="KUM326" s="23"/>
      <c r="KUN326" s="23"/>
      <c r="KUO326" s="23"/>
      <c r="KUP326" s="23"/>
      <c r="KUQ326" s="23"/>
      <c r="KUR326" s="23"/>
      <c r="KUS326" s="23"/>
      <c r="KUT326" s="23"/>
      <c r="KUU326" s="23"/>
      <c r="KUV326" s="23"/>
      <c r="KUW326" s="23"/>
      <c r="KUX326" s="23"/>
      <c r="KUY326" s="23"/>
      <c r="KUZ326" s="23"/>
      <c r="KVA326" s="23"/>
      <c r="KVB326" s="23"/>
      <c r="KVC326" s="23"/>
      <c r="KVD326" s="23"/>
      <c r="KVE326" s="23"/>
      <c r="KVF326" s="23"/>
      <c r="KVG326" s="23"/>
      <c r="KVH326" s="23"/>
      <c r="KVI326" s="23"/>
      <c r="KVJ326" s="23"/>
      <c r="KVK326" s="23"/>
      <c r="KVL326" s="23"/>
      <c r="KVM326" s="23"/>
      <c r="KVN326" s="23"/>
      <c r="KVO326" s="23"/>
      <c r="KVP326" s="23"/>
      <c r="KVQ326" s="23"/>
      <c r="KVR326" s="23"/>
      <c r="KVS326" s="23"/>
      <c r="KVT326" s="23"/>
      <c r="KVU326" s="23"/>
      <c r="KVV326" s="23"/>
      <c r="KVW326" s="23"/>
      <c r="KVX326" s="23"/>
      <c r="KVY326" s="23"/>
      <c r="KVZ326" s="23"/>
      <c r="KWA326" s="23"/>
      <c r="KWB326" s="23"/>
      <c r="KWC326" s="23"/>
      <c r="KWD326" s="23"/>
      <c r="KWE326" s="23"/>
      <c r="KWF326" s="23"/>
      <c r="KWG326" s="23"/>
      <c r="KWH326" s="23"/>
      <c r="KWI326" s="23"/>
      <c r="KWJ326" s="23"/>
      <c r="KWK326" s="23"/>
      <c r="KWL326" s="23"/>
      <c r="KWM326" s="23"/>
      <c r="KWN326" s="23"/>
      <c r="KWO326" s="23"/>
      <c r="KWP326" s="23"/>
      <c r="KWQ326" s="23"/>
      <c r="KWR326" s="23"/>
      <c r="KWS326" s="23"/>
      <c r="KWT326" s="23"/>
      <c r="KWU326" s="23"/>
      <c r="KWV326" s="23"/>
      <c r="KWW326" s="23"/>
      <c r="KWX326" s="23"/>
      <c r="KWY326" s="23"/>
      <c r="KWZ326" s="23"/>
      <c r="KXA326" s="23"/>
      <c r="KXB326" s="23"/>
      <c r="KXC326" s="23"/>
      <c r="KXD326" s="23"/>
      <c r="KXE326" s="23"/>
      <c r="KXF326" s="23"/>
      <c r="KXG326" s="23"/>
      <c r="KXH326" s="23"/>
      <c r="KXI326" s="23"/>
      <c r="KXJ326" s="23"/>
      <c r="KXK326" s="23"/>
      <c r="KXL326" s="23"/>
      <c r="KXM326" s="23"/>
      <c r="KXN326" s="23"/>
      <c r="KXO326" s="23"/>
      <c r="KXP326" s="23"/>
      <c r="KXQ326" s="23"/>
      <c r="KXR326" s="23"/>
      <c r="KXS326" s="23"/>
      <c r="KXT326" s="23"/>
      <c r="KXU326" s="23"/>
      <c r="KXV326" s="23"/>
      <c r="KXW326" s="23"/>
      <c r="KXX326" s="23"/>
      <c r="KXY326" s="23"/>
      <c r="KXZ326" s="23"/>
      <c r="KYA326" s="23"/>
      <c r="KYB326" s="23"/>
      <c r="KYC326" s="23"/>
      <c r="KYD326" s="23"/>
      <c r="KYE326" s="23"/>
      <c r="KYF326" s="23"/>
      <c r="KYG326" s="23"/>
      <c r="KYH326" s="23"/>
      <c r="KYI326" s="23"/>
      <c r="KYJ326" s="23"/>
      <c r="KYK326" s="23"/>
      <c r="KYL326" s="23"/>
      <c r="KYM326" s="23"/>
      <c r="KYN326" s="23"/>
      <c r="KYO326" s="23"/>
      <c r="KYP326" s="23"/>
      <c r="KYQ326" s="23"/>
      <c r="KYR326" s="23"/>
      <c r="KYS326" s="23"/>
      <c r="KYT326" s="23"/>
      <c r="KYU326" s="23"/>
      <c r="KYV326" s="23"/>
      <c r="KYW326" s="23"/>
      <c r="KYX326" s="23"/>
      <c r="KYY326" s="23"/>
      <c r="KYZ326" s="23"/>
      <c r="KZA326" s="23"/>
      <c r="KZB326" s="23"/>
      <c r="KZC326" s="23"/>
      <c r="KZD326" s="23"/>
      <c r="KZE326" s="23"/>
      <c r="KZF326" s="23"/>
      <c r="KZG326" s="23"/>
      <c r="KZH326" s="23"/>
      <c r="KZI326" s="23"/>
      <c r="KZJ326" s="23"/>
      <c r="KZK326" s="23"/>
      <c r="KZL326" s="23"/>
      <c r="KZM326" s="23"/>
      <c r="KZN326" s="23"/>
      <c r="KZO326" s="23"/>
      <c r="KZP326" s="23"/>
      <c r="KZQ326" s="23"/>
      <c r="KZR326" s="23"/>
      <c r="KZS326" s="23"/>
      <c r="KZT326" s="23"/>
      <c r="KZU326" s="23"/>
      <c r="KZV326" s="23"/>
      <c r="KZW326" s="23"/>
      <c r="KZX326" s="23"/>
      <c r="KZY326" s="23"/>
      <c r="KZZ326" s="23"/>
      <c r="LAA326" s="23"/>
      <c r="LAB326" s="23"/>
      <c r="LAC326" s="23"/>
      <c r="LAD326" s="23"/>
      <c r="LAE326" s="23"/>
      <c r="LAF326" s="23"/>
      <c r="LAG326" s="23"/>
      <c r="LAH326" s="23"/>
      <c r="LAI326" s="23"/>
      <c r="LAJ326" s="23"/>
      <c r="LAK326" s="23"/>
      <c r="LAL326" s="23"/>
      <c r="LAM326" s="23"/>
      <c r="LAN326" s="23"/>
      <c r="LAO326" s="23"/>
      <c r="LAP326" s="23"/>
      <c r="LAQ326" s="23"/>
      <c r="LAR326" s="23"/>
      <c r="LAS326" s="23"/>
      <c r="LAT326" s="23"/>
      <c r="LAU326" s="23"/>
      <c r="LAV326" s="23"/>
      <c r="LAW326" s="23"/>
      <c r="LAX326" s="23"/>
      <c r="LAY326" s="23"/>
      <c r="LAZ326" s="23"/>
      <c r="LBA326" s="23"/>
      <c r="LBB326" s="23"/>
      <c r="LBC326" s="23"/>
      <c r="LBD326" s="23"/>
      <c r="LBE326" s="23"/>
      <c r="LBF326" s="23"/>
      <c r="LBG326" s="23"/>
      <c r="LBH326" s="23"/>
      <c r="LBI326" s="23"/>
      <c r="LBJ326" s="23"/>
      <c r="LBK326" s="23"/>
      <c r="LBL326" s="23"/>
      <c r="LBM326" s="23"/>
      <c r="LBN326" s="23"/>
      <c r="LBO326" s="23"/>
      <c r="LBP326" s="23"/>
      <c r="LBQ326" s="23"/>
      <c r="LBR326" s="23"/>
      <c r="LBS326" s="23"/>
      <c r="LBT326" s="23"/>
      <c r="LBU326" s="23"/>
      <c r="LBV326" s="23"/>
      <c r="LBW326" s="23"/>
      <c r="LBX326" s="23"/>
      <c r="LBY326" s="23"/>
      <c r="LBZ326" s="23"/>
      <c r="LCA326" s="23"/>
      <c r="LCB326" s="23"/>
      <c r="LCC326" s="23"/>
      <c r="LCD326" s="23"/>
      <c r="LCE326" s="23"/>
      <c r="LCF326" s="23"/>
      <c r="LCG326" s="23"/>
      <c r="LCH326" s="23"/>
      <c r="LCI326" s="23"/>
      <c r="LCJ326" s="23"/>
      <c r="LCK326" s="23"/>
      <c r="LCL326" s="23"/>
      <c r="LCM326" s="23"/>
      <c r="LCN326" s="23"/>
      <c r="LCO326" s="23"/>
      <c r="LCP326" s="23"/>
      <c r="LCQ326" s="23"/>
      <c r="LCR326" s="23"/>
      <c r="LCS326" s="23"/>
      <c r="LCT326" s="23"/>
      <c r="LCU326" s="23"/>
      <c r="LCV326" s="23"/>
      <c r="LCW326" s="23"/>
      <c r="LCX326" s="23"/>
      <c r="LCY326" s="23"/>
      <c r="LCZ326" s="23"/>
      <c r="LDA326" s="23"/>
      <c r="LDB326" s="23"/>
      <c r="LDC326" s="23"/>
      <c r="LDD326" s="23"/>
      <c r="LDE326" s="23"/>
      <c r="LDF326" s="23"/>
      <c r="LDG326" s="23"/>
      <c r="LDH326" s="23"/>
      <c r="LDI326" s="23"/>
      <c r="LDJ326" s="23"/>
      <c r="LDK326" s="23"/>
      <c r="LDL326" s="23"/>
      <c r="LDM326" s="23"/>
      <c r="LDN326" s="23"/>
      <c r="LDO326" s="23"/>
      <c r="LDP326" s="23"/>
      <c r="LDQ326" s="23"/>
      <c r="LDR326" s="23"/>
      <c r="LDS326" s="23"/>
      <c r="LDT326" s="23"/>
      <c r="LDU326" s="23"/>
      <c r="LDV326" s="23"/>
      <c r="LDW326" s="23"/>
      <c r="LDX326" s="23"/>
      <c r="LDY326" s="23"/>
      <c r="LDZ326" s="23"/>
      <c r="LEA326" s="23"/>
      <c r="LEB326" s="23"/>
      <c r="LEC326" s="23"/>
      <c r="LED326" s="23"/>
      <c r="LEE326" s="23"/>
      <c r="LEF326" s="23"/>
      <c r="LEG326" s="23"/>
      <c r="LEH326" s="23"/>
      <c r="LEI326" s="23"/>
      <c r="LEJ326" s="23"/>
      <c r="LEK326" s="23"/>
      <c r="LEL326" s="23"/>
      <c r="LEM326" s="23"/>
      <c r="LEN326" s="23"/>
      <c r="LEO326" s="23"/>
      <c r="LEP326" s="23"/>
      <c r="LEQ326" s="23"/>
      <c r="LER326" s="23"/>
      <c r="LES326" s="23"/>
      <c r="LET326" s="23"/>
      <c r="LEU326" s="23"/>
      <c r="LEV326" s="23"/>
      <c r="LEW326" s="23"/>
      <c r="LEX326" s="23"/>
      <c r="LEY326" s="23"/>
      <c r="LEZ326" s="23"/>
      <c r="LFA326" s="23"/>
      <c r="LFB326" s="23"/>
      <c r="LFC326" s="23"/>
      <c r="LFD326" s="23"/>
      <c r="LFE326" s="23"/>
      <c r="LFF326" s="23"/>
      <c r="LFG326" s="23"/>
      <c r="LFH326" s="23"/>
      <c r="LFI326" s="23"/>
      <c r="LFJ326" s="23"/>
      <c r="LFK326" s="23"/>
      <c r="LFL326" s="23"/>
      <c r="LFM326" s="23"/>
      <c r="LFN326" s="23"/>
      <c r="LFO326" s="23"/>
      <c r="LFP326" s="23"/>
      <c r="LFQ326" s="23"/>
      <c r="LFR326" s="23"/>
      <c r="LFS326" s="23"/>
      <c r="LFT326" s="23"/>
      <c r="LFU326" s="23"/>
      <c r="LFV326" s="23"/>
      <c r="LFW326" s="23"/>
      <c r="LFX326" s="23"/>
      <c r="LFY326" s="23"/>
      <c r="LFZ326" s="23"/>
      <c r="LGA326" s="23"/>
      <c r="LGB326" s="23"/>
      <c r="LGC326" s="23"/>
      <c r="LGD326" s="23"/>
      <c r="LGE326" s="23"/>
      <c r="LGF326" s="23"/>
      <c r="LGG326" s="23"/>
      <c r="LGH326" s="23"/>
      <c r="LGI326" s="23"/>
      <c r="LGJ326" s="23"/>
      <c r="LGK326" s="23"/>
      <c r="LGL326" s="23"/>
      <c r="LGM326" s="23"/>
      <c r="LGN326" s="23"/>
      <c r="LGO326" s="23"/>
      <c r="LGP326" s="23"/>
      <c r="LGQ326" s="23"/>
      <c r="LGR326" s="23"/>
      <c r="LGS326" s="23"/>
      <c r="LGT326" s="23"/>
      <c r="LGU326" s="23"/>
      <c r="LGV326" s="23"/>
      <c r="LGW326" s="23"/>
      <c r="LGX326" s="23"/>
      <c r="LGY326" s="23"/>
      <c r="LGZ326" s="23"/>
      <c r="LHA326" s="23"/>
      <c r="LHB326" s="23"/>
      <c r="LHC326" s="23"/>
      <c r="LHD326" s="23"/>
      <c r="LHE326" s="23"/>
      <c r="LHF326" s="23"/>
      <c r="LHG326" s="23"/>
      <c r="LHH326" s="23"/>
      <c r="LHI326" s="23"/>
      <c r="LHJ326" s="23"/>
      <c r="LHK326" s="23"/>
      <c r="LHL326" s="23"/>
      <c r="LHM326" s="23"/>
      <c r="LHN326" s="23"/>
      <c r="LHO326" s="23"/>
      <c r="LHP326" s="23"/>
      <c r="LHQ326" s="23"/>
      <c r="LHR326" s="23"/>
      <c r="LHS326" s="23"/>
      <c r="LHT326" s="23"/>
      <c r="LHU326" s="23"/>
      <c r="LHV326" s="23"/>
      <c r="LHW326" s="23"/>
      <c r="LHX326" s="23"/>
      <c r="LHY326" s="23"/>
      <c r="LHZ326" s="23"/>
      <c r="LIA326" s="23"/>
      <c r="LIB326" s="23"/>
      <c r="LIC326" s="23"/>
      <c r="LID326" s="23"/>
      <c r="LIE326" s="23"/>
      <c r="LIF326" s="23"/>
      <c r="LIG326" s="23"/>
      <c r="LIH326" s="23"/>
      <c r="LII326" s="23"/>
      <c r="LIJ326" s="23"/>
      <c r="LIK326" s="23"/>
      <c r="LIL326" s="23"/>
      <c r="LIM326" s="23"/>
      <c r="LIN326" s="23"/>
      <c r="LIO326" s="23"/>
      <c r="LIP326" s="23"/>
      <c r="LIQ326" s="23"/>
      <c r="LIR326" s="23"/>
      <c r="LIS326" s="23"/>
      <c r="LIT326" s="23"/>
      <c r="LIU326" s="23"/>
      <c r="LIV326" s="23"/>
      <c r="LIW326" s="23"/>
      <c r="LIX326" s="23"/>
      <c r="LIY326" s="23"/>
      <c r="LIZ326" s="23"/>
      <c r="LJA326" s="23"/>
      <c r="LJB326" s="23"/>
      <c r="LJC326" s="23"/>
      <c r="LJD326" s="23"/>
      <c r="LJE326" s="23"/>
      <c r="LJF326" s="23"/>
      <c r="LJG326" s="23"/>
      <c r="LJH326" s="23"/>
      <c r="LJI326" s="23"/>
      <c r="LJJ326" s="23"/>
      <c r="LJK326" s="23"/>
      <c r="LJL326" s="23"/>
      <c r="LJM326" s="23"/>
      <c r="LJN326" s="23"/>
      <c r="LJO326" s="23"/>
      <c r="LJP326" s="23"/>
      <c r="LJQ326" s="23"/>
      <c r="LJR326" s="23"/>
      <c r="LJS326" s="23"/>
      <c r="LJT326" s="23"/>
      <c r="LJU326" s="23"/>
      <c r="LJV326" s="23"/>
      <c r="LJW326" s="23"/>
      <c r="LJX326" s="23"/>
      <c r="LJY326" s="23"/>
      <c r="LJZ326" s="23"/>
      <c r="LKA326" s="23"/>
      <c r="LKB326" s="23"/>
      <c r="LKC326" s="23"/>
      <c r="LKD326" s="23"/>
      <c r="LKE326" s="23"/>
      <c r="LKF326" s="23"/>
      <c r="LKG326" s="23"/>
      <c r="LKH326" s="23"/>
      <c r="LKI326" s="23"/>
      <c r="LKJ326" s="23"/>
      <c r="LKK326" s="23"/>
      <c r="LKL326" s="23"/>
      <c r="LKM326" s="23"/>
      <c r="LKN326" s="23"/>
      <c r="LKO326" s="23"/>
      <c r="LKP326" s="23"/>
      <c r="LKQ326" s="23"/>
      <c r="LKR326" s="23"/>
      <c r="LKS326" s="23"/>
      <c r="LKT326" s="23"/>
      <c r="LKU326" s="23"/>
      <c r="LKV326" s="23"/>
      <c r="LKW326" s="23"/>
      <c r="LKX326" s="23"/>
      <c r="LKY326" s="23"/>
      <c r="LKZ326" s="23"/>
      <c r="LLA326" s="23"/>
      <c r="LLB326" s="23"/>
      <c r="LLC326" s="23"/>
      <c r="LLD326" s="23"/>
      <c r="LLE326" s="23"/>
      <c r="LLF326" s="23"/>
      <c r="LLG326" s="23"/>
      <c r="LLH326" s="23"/>
      <c r="LLI326" s="23"/>
      <c r="LLJ326" s="23"/>
      <c r="LLK326" s="23"/>
      <c r="LLL326" s="23"/>
      <c r="LLM326" s="23"/>
      <c r="LLN326" s="23"/>
      <c r="LLO326" s="23"/>
      <c r="LLP326" s="23"/>
      <c r="LLQ326" s="23"/>
      <c r="LLR326" s="23"/>
      <c r="LLS326" s="23"/>
      <c r="LLT326" s="23"/>
      <c r="LLU326" s="23"/>
      <c r="LLV326" s="23"/>
      <c r="LLW326" s="23"/>
      <c r="LLX326" s="23"/>
      <c r="LLY326" s="23"/>
      <c r="LLZ326" s="23"/>
      <c r="LMA326" s="23"/>
      <c r="LMB326" s="23"/>
      <c r="LMC326" s="23"/>
      <c r="LMD326" s="23"/>
      <c r="LME326" s="23"/>
      <c r="LMF326" s="23"/>
      <c r="LMG326" s="23"/>
      <c r="LMH326" s="23"/>
      <c r="LMI326" s="23"/>
      <c r="LMJ326" s="23"/>
      <c r="LMK326" s="23"/>
      <c r="LML326" s="23"/>
      <c r="LMM326" s="23"/>
      <c r="LMN326" s="23"/>
      <c r="LMO326" s="23"/>
      <c r="LMP326" s="23"/>
      <c r="LMQ326" s="23"/>
      <c r="LMR326" s="23"/>
      <c r="LMS326" s="23"/>
      <c r="LMT326" s="23"/>
      <c r="LMU326" s="23"/>
      <c r="LMV326" s="23"/>
      <c r="LMW326" s="23"/>
      <c r="LMX326" s="23"/>
      <c r="LMY326" s="23"/>
      <c r="LMZ326" s="23"/>
      <c r="LNA326" s="23"/>
      <c r="LNB326" s="23"/>
      <c r="LNC326" s="23"/>
      <c r="LND326" s="23"/>
      <c r="LNE326" s="23"/>
      <c r="LNF326" s="23"/>
      <c r="LNG326" s="23"/>
      <c r="LNH326" s="23"/>
      <c r="LNI326" s="23"/>
      <c r="LNJ326" s="23"/>
      <c r="LNK326" s="23"/>
      <c r="LNL326" s="23"/>
      <c r="LNM326" s="23"/>
      <c r="LNN326" s="23"/>
      <c r="LNO326" s="23"/>
      <c r="LNP326" s="23"/>
      <c r="LNQ326" s="23"/>
      <c r="LNR326" s="23"/>
      <c r="LNS326" s="23"/>
      <c r="LNT326" s="23"/>
      <c r="LNU326" s="23"/>
      <c r="LNV326" s="23"/>
      <c r="LNW326" s="23"/>
      <c r="LNX326" s="23"/>
      <c r="LNY326" s="23"/>
      <c r="LNZ326" s="23"/>
      <c r="LOA326" s="23"/>
      <c r="LOB326" s="23"/>
      <c r="LOC326" s="23"/>
      <c r="LOD326" s="23"/>
      <c r="LOE326" s="23"/>
      <c r="LOF326" s="23"/>
      <c r="LOG326" s="23"/>
      <c r="LOH326" s="23"/>
      <c r="LOI326" s="23"/>
      <c r="LOJ326" s="23"/>
      <c r="LOK326" s="23"/>
      <c r="LOL326" s="23"/>
      <c r="LOM326" s="23"/>
      <c r="LON326" s="23"/>
      <c r="LOO326" s="23"/>
      <c r="LOP326" s="23"/>
      <c r="LOQ326" s="23"/>
      <c r="LOR326" s="23"/>
      <c r="LOS326" s="23"/>
      <c r="LOT326" s="23"/>
      <c r="LOU326" s="23"/>
      <c r="LOV326" s="23"/>
      <c r="LOW326" s="23"/>
      <c r="LOX326" s="23"/>
      <c r="LOY326" s="23"/>
      <c r="LOZ326" s="23"/>
      <c r="LPA326" s="23"/>
      <c r="LPB326" s="23"/>
      <c r="LPC326" s="23"/>
      <c r="LPD326" s="23"/>
      <c r="LPE326" s="23"/>
      <c r="LPF326" s="23"/>
      <c r="LPG326" s="23"/>
      <c r="LPH326" s="23"/>
      <c r="LPI326" s="23"/>
      <c r="LPJ326" s="23"/>
      <c r="LPK326" s="23"/>
      <c r="LPL326" s="23"/>
      <c r="LPM326" s="23"/>
      <c r="LPN326" s="23"/>
      <c r="LPO326" s="23"/>
      <c r="LPP326" s="23"/>
      <c r="LPQ326" s="23"/>
      <c r="LPR326" s="23"/>
      <c r="LPS326" s="23"/>
      <c r="LPT326" s="23"/>
      <c r="LPU326" s="23"/>
      <c r="LPV326" s="23"/>
      <c r="LPW326" s="23"/>
      <c r="LPX326" s="23"/>
      <c r="LPY326" s="23"/>
      <c r="LPZ326" s="23"/>
      <c r="LQA326" s="23"/>
      <c r="LQB326" s="23"/>
      <c r="LQC326" s="23"/>
      <c r="LQD326" s="23"/>
      <c r="LQE326" s="23"/>
      <c r="LQF326" s="23"/>
      <c r="LQG326" s="23"/>
      <c r="LQH326" s="23"/>
      <c r="LQI326" s="23"/>
      <c r="LQJ326" s="23"/>
      <c r="LQK326" s="23"/>
      <c r="LQL326" s="23"/>
      <c r="LQM326" s="23"/>
      <c r="LQN326" s="23"/>
      <c r="LQO326" s="23"/>
      <c r="LQP326" s="23"/>
      <c r="LQQ326" s="23"/>
      <c r="LQR326" s="23"/>
      <c r="LQS326" s="23"/>
      <c r="LQT326" s="23"/>
      <c r="LQU326" s="23"/>
      <c r="LQV326" s="23"/>
      <c r="LQW326" s="23"/>
      <c r="LQX326" s="23"/>
      <c r="LQY326" s="23"/>
      <c r="LQZ326" s="23"/>
      <c r="LRA326" s="23"/>
      <c r="LRB326" s="23"/>
      <c r="LRC326" s="23"/>
      <c r="LRD326" s="23"/>
      <c r="LRE326" s="23"/>
      <c r="LRF326" s="23"/>
      <c r="LRG326" s="23"/>
      <c r="LRH326" s="23"/>
      <c r="LRI326" s="23"/>
      <c r="LRJ326" s="23"/>
      <c r="LRK326" s="23"/>
      <c r="LRL326" s="23"/>
      <c r="LRM326" s="23"/>
      <c r="LRN326" s="23"/>
      <c r="LRO326" s="23"/>
      <c r="LRP326" s="23"/>
      <c r="LRQ326" s="23"/>
      <c r="LRR326" s="23"/>
      <c r="LRS326" s="23"/>
      <c r="LRT326" s="23"/>
      <c r="LRU326" s="23"/>
      <c r="LRV326" s="23"/>
      <c r="LRW326" s="23"/>
      <c r="LRX326" s="23"/>
      <c r="LRY326" s="23"/>
      <c r="LRZ326" s="23"/>
      <c r="LSA326" s="23"/>
      <c r="LSB326" s="23"/>
      <c r="LSC326" s="23"/>
      <c r="LSD326" s="23"/>
      <c r="LSE326" s="23"/>
      <c r="LSF326" s="23"/>
      <c r="LSG326" s="23"/>
      <c r="LSH326" s="23"/>
      <c r="LSI326" s="23"/>
      <c r="LSJ326" s="23"/>
      <c r="LSK326" s="23"/>
      <c r="LSL326" s="23"/>
      <c r="LSM326" s="23"/>
      <c r="LSN326" s="23"/>
      <c r="LSO326" s="23"/>
      <c r="LSP326" s="23"/>
      <c r="LSQ326" s="23"/>
      <c r="LSR326" s="23"/>
      <c r="LSS326" s="23"/>
      <c r="LST326" s="23"/>
      <c r="LSU326" s="23"/>
      <c r="LSV326" s="23"/>
      <c r="LSW326" s="23"/>
      <c r="LSX326" s="23"/>
      <c r="LSY326" s="23"/>
      <c r="LSZ326" s="23"/>
      <c r="LTA326" s="23"/>
      <c r="LTB326" s="23"/>
      <c r="LTC326" s="23"/>
      <c r="LTD326" s="23"/>
      <c r="LTE326" s="23"/>
      <c r="LTF326" s="23"/>
      <c r="LTG326" s="23"/>
      <c r="LTH326" s="23"/>
      <c r="LTI326" s="23"/>
      <c r="LTJ326" s="23"/>
      <c r="LTK326" s="23"/>
      <c r="LTL326" s="23"/>
      <c r="LTM326" s="23"/>
      <c r="LTN326" s="23"/>
      <c r="LTO326" s="23"/>
      <c r="LTP326" s="23"/>
      <c r="LTQ326" s="23"/>
      <c r="LTR326" s="23"/>
      <c r="LTS326" s="23"/>
      <c r="LTT326" s="23"/>
      <c r="LTU326" s="23"/>
      <c r="LTV326" s="23"/>
      <c r="LTW326" s="23"/>
      <c r="LTX326" s="23"/>
      <c r="LTY326" s="23"/>
      <c r="LTZ326" s="23"/>
      <c r="LUA326" s="23"/>
      <c r="LUB326" s="23"/>
      <c r="LUC326" s="23"/>
      <c r="LUD326" s="23"/>
      <c r="LUE326" s="23"/>
      <c r="LUF326" s="23"/>
      <c r="LUG326" s="23"/>
      <c r="LUH326" s="23"/>
      <c r="LUI326" s="23"/>
      <c r="LUJ326" s="23"/>
      <c r="LUK326" s="23"/>
      <c r="LUL326" s="23"/>
      <c r="LUM326" s="23"/>
      <c r="LUN326" s="23"/>
      <c r="LUO326" s="23"/>
      <c r="LUP326" s="23"/>
      <c r="LUQ326" s="23"/>
      <c r="LUR326" s="23"/>
      <c r="LUS326" s="23"/>
      <c r="LUT326" s="23"/>
      <c r="LUU326" s="23"/>
      <c r="LUV326" s="23"/>
      <c r="LUW326" s="23"/>
      <c r="LUX326" s="23"/>
      <c r="LUY326" s="23"/>
      <c r="LUZ326" s="23"/>
      <c r="LVA326" s="23"/>
      <c r="LVB326" s="23"/>
      <c r="LVC326" s="23"/>
      <c r="LVD326" s="23"/>
      <c r="LVE326" s="23"/>
      <c r="LVF326" s="23"/>
      <c r="LVG326" s="23"/>
      <c r="LVH326" s="23"/>
      <c r="LVI326" s="23"/>
      <c r="LVJ326" s="23"/>
      <c r="LVK326" s="23"/>
      <c r="LVL326" s="23"/>
      <c r="LVM326" s="23"/>
      <c r="LVN326" s="23"/>
      <c r="LVO326" s="23"/>
      <c r="LVP326" s="23"/>
      <c r="LVQ326" s="23"/>
      <c r="LVR326" s="23"/>
      <c r="LVS326" s="23"/>
      <c r="LVT326" s="23"/>
      <c r="LVU326" s="23"/>
      <c r="LVV326" s="23"/>
      <c r="LVW326" s="23"/>
      <c r="LVX326" s="23"/>
      <c r="LVY326" s="23"/>
      <c r="LVZ326" s="23"/>
      <c r="LWA326" s="23"/>
      <c r="LWB326" s="23"/>
      <c r="LWC326" s="23"/>
      <c r="LWD326" s="23"/>
      <c r="LWE326" s="23"/>
      <c r="LWF326" s="23"/>
      <c r="LWG326" s="23"/>
      <c r="LWH326" s="23"/>
      <c r="LWI326" s="23"/>
      <c r="LWJ326" s="23"/>
      <c r="LWK326" s="23"/>
      <c r="LWL326" s="23"/>
      <c r="LWM326" s="23"/>
      <c r="LWN326" s="23"/>
      <c r="LWO326" s="23"/>
      <c r="LWP326" s="23"/>
      <c r="LWQ326" s="23"/>
      <c r="LWR326" s="23"/>
      <c r="LWS326" s="23"/>
      <c r="LWT326" s="23"/>
      <c r="LWU326" s="23"/>
      <c r="LWV326" s="23"/>
      <c r="LWW326" s="23"/>
      <c r="LWX326" s="23"/>
      <c r="LWY326" s="23"/>
      <c r="LWZ326" s="23"/>
      <c r="LXA326" s="23"/>
      <c r="LXB326" s="23"/>
      <c r="LXC326" s="23"/>
      <c r="LXD326" s="23"/>
      <c r="LXE326" s="23"/>
      <c r="LXF326" s="23"/>
      <c r="LXG326" s="23"/>
      <c r="LXH326" s="23"/>
      <c r="LXI326" s="23"/>
      <c r="LXJ326" s="23"/>
      <c r="LXK326" s="23"/>
      <c r="LXL326" s="23"/>
      <c r="LXM326" s="23"/>
      <c r="LXN326" s="23"/>
      <c r="LXO326" s="23"/>
      <c r="LXP326" s="23"/>
      <c r="LXQ326" s="23"/>
      <c r="LXR326" s="23"/>
      <c r="LXS326" s="23"/>
      <c r="LXT326" s="23"/>
      <c r="LXU326" s="23"/>
      <c r="LXV326" s="23"/>
      <c r="LXW326" s="23"/>
      <c r="LXX326" s="23"/>
      <c r="LXY326" s="23"/>
      <c r="LXZ326" s="23"/>
      <c r="LYA326" s="23"/>
      <c r="LYB326" s="23"/>
      <c r="LYC326" s="23"/>
      <c r="LYD326" s="23"/>
      <c r="LYE326" s="23"/>
      <c r="LYF326" s="23"/>
      <c r="LYG326" s="23"/>
      <c r="LYH326" s="23"/>
      <c r="LYI326" s="23"/>
      <c r="LYJ326" s="23"/>
      <c r="LYK326" s="23"/>
      <c r="LYL326" s="23"/>
      <c r="LYM326" s="23"/>
      <c r="LYN326" s="23"/>
      <c r="LYO326" s="23"/>
      <c r="LYP326" s="23"/>
      <c r="LYQ326" s="23"/>
      <c r="LYR326" s="23"/>
      <c r="LYS326" s="23"/>
      <c r="LYT326" s="23"/>
      <c r="LYU326" s="23"/>
      <c r="LYV326" s="23"/>
      <c r="LYW326" s="23"/>
      <c r="LYX326" s="23"/>
      <c r="LYY326" s="23"/>
      <c r="LYZ326" s="23"/>
      <c r="LZA326" s="23"/>
      <c r="LZB326" s="23"/>
      <c r="LZC326" s="23"/>
      <c r="LZD326" s="23"/>
      <c r="LZE326" s="23"/>
      <c r="LZF326" s="23"/>
      <c r="LZG326" s="23"/>
      <c r="LZH326" s="23"/>
      <c r="LZI326" s="23"/>
      <c r="LZJ326" s="23"/>
      <c r="LZK326" s="23"/>
      <c r="LZL326" s="23"/>
      <c r="LZM326" s="23"/>
      <c r="LZN326" s="23"/>
      <c r="LZO326" s="23"/>
      <c r="LZP326" s="23"/>
      <c r="LZQ326" s="23"/>
      <c r="LZR326" s="23"/>
      <c r="LZS326" s="23"/>
      <c r="LZT326" s="23"/>
      <c r="LZU326" s="23"/>
      <c r="LZV326" s="23"/>
      <c r="LZW326" s="23"/>
      <c r="LZX326" s="23"/>
      <c r="LZY326" s="23"/>
      <c r="LZZ326" s="23"/>
      <c r="MAA326" s="23"/>
      <c r="MAB326" s="23"/>
      <c r="MAC326" s="23"/>
      <c r="MAD326" s="23"/>
      <c r="MAE326" s="23"/>
      <c r="MAF326" s="23"/>
      <c r="MAG326" s="23"/>
      <c r="MAH326" s="23"/>
      <c r="MAI326" s="23"/>
      <c r="MAJ326" s="23"/>
      <c r="MAK326" s="23"/>
      <c r="MAL326" s="23"/>
      <c r="MAM326" s="23"/>
      <c r="MAN326" s="23"/>
      <c r="MAO326" s="23"/>
      <c r="MAP326" s="23"/>
      <c r="MAQ326" s="23"/>
      <c r="MAR326" s="23"/>
      <c r="MAS326" s="23"/>
      <c r="MAT326" s="23"/>
      <c r="MAU326" s="23"/>
      <c r="MAV326" s="23"/>
      <c r="MAW326" s="23"/>
      <c r="MAX326" s="23"/>
      <c r="MAY326" s="23"/>
      <c r="MAZ326" s="23"/>
      <c r="MBA326" s="23"/>
      <c r="MBB326" s="23"/>
      <c r="MBC326" s="23"/>
      <c r="MBD326" s="23"/>
      <c r="MBE326" s="23"/>
      <c r="MBF326" s="23"/>
      <c r="MBG326" s="23"/>
      <c r="MBH326" s="23"/>
      <c r="MBI326" s="23"/>
      <c r="MBJ326" s="23"/>
      <c r="MBK326" s="23"/>
      <c r="MBL326" s="23"/>
      <c r="MBM326" s="23"/>
      <c r="MBN326" s="23"/>
      <c r="MBO326" s="23"/>
      <c r="MBP326" s="23"/>
      <c r="MBQ326" s="23"/>
      <c r="MBR326" s="23"/>
      <c r="MBS326" s="23"/>
      <c r="MBT326" s="23"/>
      <c r="MBU326" s="23"/>
      <c r="MBV326" s="23"/>
      <c r="MBW326" s="23"/>
      <c r="MBX326" s="23"/>
      <c r="MBY326" s="23"/>
      <c r="MBZ326" s="23"/>
      <c r="MCA326" s="23"/>
      <c r="MCB326" s="23"/>
      <c r="MCC326" s="23"/>
      <c r="MCD326" s="23"/>
      <c r="MCE326" s="23"/>
      <c r="MCF326" s="23"/>
      <c r="MCG326" s="23"/>
      <c r="MCH326" s="23"/>
      <c r="MCI326" s="23"/>
      <c r="MCJ326" s="23"/>
      <c r="MCK326" s="23"/>
      <c r="MCL326" s="23"/>
      <c r="MCM326" s="23"/>
      <c r="MCN326" s="23"/>
      <c r="MCO326" s="23"/>
      <c r="MCP326" s="23"/>
      <c r="MCQ326" s="23"/>
      <c r="MCR326" s="23"/>
      <c r="MCS326" s="23"/>
      <c r="MCT326" s="23"/>
      <c r="MCU326" s="23"/>
      <c r="MCV326" s="23"/>
      <c r="MCW326" s="23"/>
      <c r="MCX326" s="23"/>
      <c r="MCY326" s="23"/>
      <c r="MCZ326" s="23"/>
      <c r="MDA326" s="23"/>
      <c r="MDB326" s="23"/>
      <c r="MDC326" s="23"/>
      <c r="MDD326" s="23"/>
      <c r="MDE326" s="23"/>
      <c r="MDF326" s="23"/>
      <c r="MDG326" s="23"/>
      <c r="MDH326" s="23"/>
      <c r="MDI326" s="23"/>
      <c r="MDJ326" s="23"/>
      <c r="MDK326" s="23"/>
      <c r="MDL326" s="23"/>
      <c r="MDM326" s="23"/>
      <c r="MDN326" s="23"/>
      <c r="MDO326" s="23"/>
      <c r="MDP326" s="23"/>
      <c r="MDQ326" s="23"/>
      <c r="MDR326" s="23"/>
      <c r="MDS326" s="23"/>
      <c r="MDT326" s="23"/>
      <c r="MDU326" s="23"/>
      <c r="MDV326" s="23"/>
      <c r="MDW326" s="23"/>
      <c r="MDX326" s="23"/>
      <c r="MDY326" s="23"/>
      <c r="MDZ326" s="23"/>
      <c r="MEA326" s="23"/>
      <c r="MEB326" s="23"/>
      <c r="MEC326" s="23"/>
      <c r="MED326" s="23"/>
      <c r="MEE326" s="23"/>
      <c r="MEF326" s="23"/>
      <c r="MEG326" s="23"/>
      <c r="MEH326" s="23"/>
      <c r="MEI326" s="23"/>
      <c r="MEJ326" s="23"/>
      <c r="MEK326" s="23"/>
      <c r="MEL326" s="23"/>
      <c r="MEM326" s="23"/>
      <c r="MEN326" s="23"/>
      <c r="MEO326" s="23"/>
      <c r="MEP326" s="23"/>
      <c r="MEQ326" s="23"/>
      <c r="MER326" s="23"/>
      <c r="MES326" s="23"/>
      <c r="MET326" s="23"/>
      <c r="MEU326" s="23"/>
      <c r="MEV326" s="23"/>
      <c r="MEW326" s="23"/>
      <c r="MEX326" s="23"/>
      <c r="MEY326" s="23"/>
      <c r="MEZ326" s="23"/>
      <c r="MFA326" s="23"/>
      <c r="MFB326" s="23"/>
      <c r="MFC326" s="23"/>
      <c r="MFD326" s="23"/>
      <c r="MFE326" s="23"/>
      <c r="MFF326" s="23"/>
      <c r="MFG326" s="23"/>
      <c r="MFH326" s="23"/>
      <c r="MFI326" s="23"/>
      <c r="MFJ326" s="23"/>
      <c r="MFK326" s="23"/>
      <c r="MFL326" s="23"/>
      <c r="MFM326" s="23"/>
      <c r="MFN326" s="23"/>
      <c r="MFO326" s="23"/>
      <c r="MFP326" s="23"/>
      <c r="MFQ326" s="23"/>
      <c r="MFR326" s="23"/>
      <c r="MFS326" s="23"/>
      <c r="MFT326" s="23"/>
      <c r="MFU326" s="23"/>
      <c r="MFV326" s="23"/>
      <c r="MFW326" s="23"/>
      <c r="MFX326" s="23"/>
      <c r="MFY326" s="23"/>
      <c r="MFZ326" s="23"/>
      <c r="MGA326" s="23"/>
      <c r="MGB326" s="23"/>
      <c r="MGC326" s="23"/>
      <c r="MGD326" s="23"/>
      <c r="MGE326" s="23"/>
      <c r="MGF326" s="23"/>
      <c r="MGG326" s="23"/>
      <c r="MGH326" s="23"/>
      <c r="MGI326" s="23"/>
      <c r="MGJ326" s="23"/>
      <c r="MGK326" s="23"/>
      <c r="MGL326" s="23"/>
      <c r="MGM326" s="23"/>
      <c r="MGN326" s="23"/>
      <c r="MGO326" s="23"/>
      <c r="MGP326" s="23"/>
      <c r="MGQ326" s="23"/>
      <c r="MGR326" s="23"/>
      <c r="MGS326" s="23"/>
      <c r="MGT326" s="23"/>
      <c r="MGU326" s="23"/>
      <c r="MGV326" s="23"/>
      <c r="MGW326" s="23"/>
      <c r="MGX326" s="23"/>
      <c r="MGY326" s="23"/>
      <c r="MGZ326" s="23"/>
      <c r="MHA326" s="23"/>
      <c r="MHB326" s="23"/>
      <c r="MHC326" s="23"/>
      <c r="MHD326" s="23"/>
      <c r="MHE326" s="23"/>
      <c r="MHF326" s="23"/>
      <c r="MHG326" s="23"/>
      <c r="MHH326" s="23"/>
      <c r="MHI326" s="23"/>
      <c r="MHJ326" s="23"/>
      <c r="MHK326" s="23"/>
      <c r="MHL326" s="23"/>
      <c r="MHM326" s="23"/>
      <c r="MHN326" s="23"/>
      <c r="MHO326" s="23"/>
      <c r="MHP326" s="23"/>
      <c r="MHQ326" s="23"/>
      <c r="MHR326" s="23"/>
      <c r="MHS326" s="23"/>
      <c r="MHT326" s="23"/>
      <c r="MHU326" s="23"/>
      <c r="MHV326" s="23"/>
      <c r="MHW326" s="23"/>
      <c r="MHX326" s="23"/>
      <c r="MHY326" s="23"/>
      <c r="MHZ326" s="23"/>
      <c r="MIA326" s="23"/>
      <c r="MIB326" s="23"/>
      <c r="MIC326" s="23"/>
      <c r="MID326" s="23"/>
      <c r="MIE326" s="23"/>
      <c r="MIF326" s="23"/>
      <c r="MIG326" s="23"/>
      <c r="MIH326" s="23"/>
      <c r="MII326" s="23"/>
      <c r="MIJ326" s="23"/>
      <c r="MIK326" s="23"/>
      <c r="MIL326" s="23"/>
      <c r="MIM326" s="23"/>
      <c r="MIN326" s="23"/>
      <c r="MIO326" s="23"/>
      <c r="MIP326" s="23"/>
      <c r="MIQ326" s="23"/>
      <c r="MIR326" s="23"/>
      <c r="MIS326" s="23"/>
      <c r="MIT326" s="23"/>
      <c r="MIU326" s="23"/>
      <c r="MIV326" s="23"/>
      <c r="MIW326" s="23"/>
      <c r="MIX326" s="23"/>
      <c r="MIY326" s="23"/>
      <c r="MIZ326" s="23"/>
      <c r="MJA326" s="23"/>
      <c r="MJB326" s="23"/>
      <c r="MJC326" s="23"/>
      <c r="MJD326" s="23"/>
      <c r="MJE326" s="23"/>
      <c r="MJF326" s="23"/>
      <c r="MJG326" s="23"/>
      <c r="MJH326" s="23"/>
      <c r="MJI326" s="23"/>
      <c r="MJJ326" s="23"/>
      <c r="MJK326" s="23"/>
      <c r="MJL326" s="23"/>
      <c r="MJM326" s="23"/>
      <c r="MJN326" s="23"/>
      <c r="MJO326" s="23"/>
      <c r="MJP326" s="23"/>
      <c r="MJQ326" s="23"/>
      <c r="MJR326" s="23"/>
      <c r="MJS326" s="23"/>
      <c r="MJT326" s="23"/>
      <c r="MJU326" s="23"/>
      <c r="MJV326" s="23"/>
      <c r="MJW326" s="23"/>
      <c r="MJX326" s="23"/>
      <c r="MJY326" s="23"/>
      <c r="MJZ326" s="23"/>
      <c r="MKA326" s="23"/>
      <c r="MKB326" s="23"/>
      <c r="MKC326" s="23"/>
      <c r="MKD326" s="23"/>
      <c r="MKE326" s="23"/>
      <c r="MKF326" s="23"/>
      <c r="MKG326" s="23"/>
      <c r="MKH326" s="23"/>
      <c r="MKI326" s="23"/>
      <c r="MKJ326" s="23"/>
      <c r="MKK326" s="23"/>
      <c r="MKL326" s="23"/>
      <c r="MKM326" s="23"/>
      <c r="MKN326" s="23"/>
      <c r="MKO326" s="23"/>
      <c r="MKP326" s="23"/>
      <c r="MKQ326" s="23"/>
      <c r="MKR326" s="23"/>
      <c r="MKS326" s="23"/>
      <c r="MKT326" s="23"/>
      <c r="MKU326" s="23"/>
      <c r="MKV326" s="23"/>
      <c r="MKW326" s="23"/>
      <c r="MKX326" s="23"/>
      <c r="MKY326" s="23"/>
      <c r="MKZ326" s="23"/>
      <c r="MLA326" s="23"/>
      <c r="MLB326" s="23"/>
      <c r="MLC326" s="23"/>
      <c r="MLD326" s="23"/>
      <c r="MLE326" s="23"/>
      <c r="MLF326" s="23"/>
      <c r="MLG326" s="23"/>
      <c r="MLH326" s="23"/>
      <c r="MLI326" s="23"/>
      <c r="MLJ326" s="23"/>
      <c r="MLK326" s="23"/>
      <c r="MLL326" s="23"/>
      <c r="MLM326" s="23"/>
      <c r="MLN326" s="23"/>
      <c r="MLO326" s="23"/>
      <c r="MLP326" s="23"/>
      <c r="MLQ326" s="23"/>
      <c r="MLR326" s="23"/>
      <c r="MLS326" s="23"/>
      <c r="MLT326" s="23"/>
      <c r="MLU326" s="23"/>
      <c r="MLV326" s="23"/>
      <c r="MLW326" s="23"/>
      <c r="MLX326" s="23"/>
      <c r="MLY326" s="23"/>
      <c r="MLZ326" s="23"/>
      <c r="MMA326" s="23"/>
      <c r="MMB326" s="23"/>
      <c r="MMC326" s="23"/>
      <c r="MMD326" s="23"/>
      <c r="MME326" s="23"/>
      <c r="MMF326" s="23"/>
      <c r="MMG326" s="23"/>
      <c r="MMH326" s="23"/>
      <c r="MMI326" s="23"/>
      <c r="MMJ326" s="23"/>
      <c r="MMK326" s="23"/>
      <c r="MML326" s="23"/>
      <c r="MMM326" s="23"/>
      <c r="MMN326" s="23"/>
      <c r="MMO326" s="23"/>
      <c r="MMP326" s="23"/>
      <c r="MMQ326" s="23"/>
      <c r="MMR326" s="23"/>
      <c r="MMS326" s="23"/>
      <c r="MMT326" s="23"/>
      <c r="MMU326" s="23"/>
      <c r="MMV326" s="23"/>
      <c r="MMW326" s="23"/>
      <c r="MMX326" s="23"/>
      <c r="MMY326" s="23"/>
      <c r="MMZ326" s="23"/>
      <c r="MNA326" s="23"/>
      <c r="MNB326" s="23"/>
      <c r="MNC326" s="23"/>
      <c r="MND326" s="23"/>
      <c r="MNE326" s="23"/>
      <c r="MNF326" s="23"/>
      <c r="MNG326" s="23"/>
      <c r="MNH326" s="23"/>
      <c r="MNI326" s="23"/>
      <c r="MNJ326" s="23"/>
      <c r="MNK326" s="23"/>
      <c r="MNL326" s="23"/>
      <c r="MNM326" s="23"/>
      <c r="MNN326" s="23"/>
      <c r="MNO326" s="23"/>
      <c r="MNP326" s="23"/>
      <c r="MNQ326" s="23"/>
      <c r="MNR326" s="23"/>
      <c r="MNS326" s="23"/>
      <c r="MNT326" s="23"/>
      <c r="MNU326" s="23"/>
      <c r="MNV326" s="23"/>
      <c r="MNW326" s="23"/>
      <c r="MNX326" s="23"/>
      <c r="MNY326" s="23"/>
      <c r="MNZ326" s="23"/>
      <c r="MOA326" s="23"/>
      <c r="MOB326" s="23"/>
      <c r="MOC326" s="23"/>
      <c r="MOD326" s="23"/>
      <c r="MOE326" s="23"/>
      <c r="MOF326" s="23"/>
      <c r="MOG326" s="23"/>
      <c r="MOH326" s="23"/>
      <c r="MOI326" s="23"/>
      <c r="MOJ326" s="23"/>
      <c r="MOK326" s="23"/>
      <c r="MOL326" s="23"/>
      <c r="MOM326" s="23"/>
      <c r="MON326" s="23"/>
      <c r="MOO326" s="23"/>
      <c r="MOP326" s="23"/>
      <c r="MOQ326" s="23"/>
      <c r="MOR326" s="23"/>
      <c r="MOS326" s="23"/>
      <c r="MOT326" s="23"/>
      <c r="MOU326" s="23"/>
      <c r="MOV326" s="23"/>
      <c r="MOW326" s="23"/>
      <c r="MOX326" s="23"/>
      <c r="MOY326" s="23"/>
      <c r="MOZ326" s="23"/>
      <c r="MPA326" s="23"/>
      <c r="MPB326" s="23"/>
      <c r="MPC326" s="23"/>
      <c r="MPD326" s="23"/>
      <c r="MPE326" s="23"/>
      <c r="MPF326" s="23"/>
      <c r="MPG326" s="23"/>
      <c r="MPH326" s="23"/>
      <c r="MPI326" s="23"/>
      <c r="MPJ326" s="23"/>
      <c r="MPK326" s="23"/>
      <c r="MPL326" s="23"/>
      <c r="MPM326" s="23"/>
      <c r="MPN326" s="23"/>
      <c r="MPO326" s="23"/>
      <c r="MPP326" s="23"/>
      <c r="MPQ326" s="23"/>
      <c r="MPR326" s="23"/>
      <c r="MPS326" s="23"/>
      <c r="MPT326" s="23"/>
      <c r="MPU326" s="23"/>
      <c r="MPV326" s="23"/>
      <c r="MPW326" s="23"/>
      <c r="MPX326" s="23"/>
      <c r="MPY326" s="23"/>
      <c r="MPZ326" s="23"/>
      <c r="MQA326" s="23"/>
      <c r="MQB326" s="23"/>
      <c r="MQC326" s="23"/>
      <c r="MQD326" s="23"/>
      <c r="MQE326" s="23"/>
      <c r="MQF326" s="23"/>
      <c r="MQG326" s="23"/>
      <c r="MQH326" s="23"/>
      <c r="MQI326" s="23"/>
      <c r="MQJ326" s="23"/>
      <c r="MQK326" s="23"/>
      <c r="MQL326" s="23"/>
      <c r="MQM326" s="23"/>
      <c r="MQN326" s="23"/>
      <c r="MQO326" s="23"/>
      <c r="MQP326" s="23"/>
      <c r="MQQ326" s="23"/>
      <c r="MQR326" s="23"/>
      <c r="MQS326" s="23"/>
      <c r="MQT326" s="23"/>
      <c r="MQU326" s="23"/>
      <c r="MQV326" s="23"/>
      <c r="MQW326" s="23"/>
      <c r="MQX326" s="23"/>
      <c r="MQY326" s="23"/>
      <c r="MQZ326" s="23"/>
      <c r="MRA326" s="23"/>
      <c r="MRB326" s="23"/>
      <c r="MRC326" s="23"/>
      <c r="MRD326" s="23"/>
      <c r="MRE326" s="23"/>
      <c r="MRF326" s="23"/>
      <c r="MRG326" s="23"/>
      <c r="MRH326" s="23"/>
      <c r="MRI326" s="23"/>
      <c r="MRJ326" s="23"/>
      <c r="MRK326" s="23"/>
      <c r="MRL326" s="23"/>
      <c r="MRM326" s="23"/>
      <c r="MRN326" s="23"/>
      <c r="MRO326" s="23"/>
      <c r="MRP326" s="23"/>
      <c r="MRQ326" s="23"/>
      <c r="MRR326" s="23"/>
      <c r="MRS326" s="23"/>
      <c r="MRT326" s="23"/>
      <c r="MRU326" s="23"/>
      <c r="MRV326" s="23"/>
      <c r="MRW326" s="23"/>
      <c r="MRX326" s="23"/>
      <c r="MRY326" s="23"/>
      <c r="MRZ326" s="23"/>
      <c r="MSA326" s="23"/>
      <c r="MSB326" s="23"/>
      <c r="MSC326" s="23"/>
      <c r="MSD326" s="23"/>
      <c r="MSE326" s="23"/>
      <c r="MSF326" s="23"/>
      <c r="MSG326" s="23"/>
      <c r="MSH326" s="23"/>
      <c r="MSI326" s="23"/>
      <c r="MSJ326" s="23"/>
      <c r="MSK326" s="23"/>
      <c r="MSL326" s="23"/>
      <c r="MSM326" s="23"/>
      <c r="MSN326" s="23"/>
      <c r="MSO326" s="23"/>
      <c r="MSP326" s="23"/>
      <c r="MSQ326" s="23"/>
      <c r="MSR326" s="23"/>
      <c r="MSS326" s="23"/>
      <c r="MST326" s="23"/>
      <c r="MSU326" s="23"/>
      <c r="MSV326" s="23"/>
      <c r="MSW326" s="23"/>
      <c r="MSX326" s="23"/>
      <c r="MSY326" s="23"/>
      <c r="MSZ326" s="23"/>
      <c r="MTA326" s="23"/>
      <c r="MTB326" s="23"/>
      <c r="MTC326" s="23"/>
      <c r="MTD326" s="23"/>
      <c r="MTE326" s="23"/>
      <c r="MTF326" s="23"/>
      <c r="MTG326" s="23"/>
      <c r="MTH326" s="23"/>
      <c r="MTI326" s="23"/>
      <c r="MTJ326" s="23"/>
      <c r="MTK326" s="23"/>
      <c r="MTL326" s="23"/>
      <c r="MTM326" s="23"/>
      <c r="MTN326" s="23"/>
      <c r="MTO326" s="23"/>
      <c r="MTP326" s="23"/>
      <c r="MTQ326" s="23"/>
      <c r="MTR326" s="23"/>
      <c r="MTS326" s="23"/>
      <c r="MTT326" s="23"/>
      <c r="MTU326" s="23"/>
      <c r="MTV326" s="23"/>
      <c r="MTW326" s="23"/>
      <c r="MTX326" s="23"/>
      <c r="MTY326" s="23"/>
      <c r="MTZ326" s="23"/>
      <c r="MUA326" s="23"/>
      <c r="MUB326" s="23"/>
      <c r="MUC326" s="23"/>
      <c r="MUD326" s="23"/>
      <c r="MUE326" s="23"/>
      <c r="MUF326" s="23"/>
      <c r="MUG326" s="23"/>
      <c r="MUH326" s="23"/>
      <c r="MUI326" s="23"/>
      <c r="MUJ326" s="23"/>
      <c r="MUK326" s="23"/>
      <c r="MUL326" s="23"/>
      <c r="MUM326" s="23"/>
      <c r="MUN326" s="23"/>
      <c r="MUO326" s="23"/>
      <c r="MUP326" s="23"/>
      <c r="MUQ326" s="23"/>
      <c r="MUR326" s="23"/>
      <c r="MUS326" s="23"/>
      <c r="MUT326" s="23"/>
      <c r="MUU326" s="23"/>
      <c r="MUV326" s="23"/>
      <c r="MUW326" s="23"/>
      <c r="MUX326" s="23"/>
      <c r="MUY326" s="23"/>
      <c r="MUZ326" s="23"/>
      <c r="MVA326" s="23"/>
      <c r="MVB326" s="23"/>
      <c r="MVC326" s="23"/>
      <c r="MVD326" s="23"/>
      <c r="MVE326" s="23"/>
      <c r="MVF326" s="23"/>
      <c r="MVG326" s="23"/>
      <c r="MVH326" s="23"/>
      <c r="MVI326" s="23"/>
      <c r="MVJ326" s="23"/>
      <c r="MVK326" s="23"/>
      <c r="MVL326" s="23"/>
      <c r="MVM326" s="23"/>
      <c r="MVN326" s="23"/>
      <c r="MVO326" s="23"/>
      <c r="MVP326" s="23"/>
      <c r="MVQ326" s="23"/>
      <c r="MVR326" s="23"/>
      <c r="MVS326" s="23"/>
      <c r="MVT326" s="23"/>
      <c r="MVU326" s="23"/>
      <c r="MVV326" s="23"/>
      <c r="MVW326" s="23"/>
      <c r="MVX326" s="23"/>
      <c r="MVY326" s="23"/>
      <c r="MVZ326" s="23"/>
      <c r="MWA326" s="23"/>
      <c r="MWB326" s="23"/>
      <c r="MWC326" s="23"/>
      <c r="MWD326" s="23"/>
      <c r="MWE326" s="23"/>
      <c r="MWF326" s="23"/>
      <c r="MWG326" s="23"/>
      <c r="MWH326" s="23"/>
      <c r="MWI326" s="23"/>
      <c r="MWJ326" s="23"/>
      <c r="MWK326" s="23"/>
      <c r="MWL326" s="23"/>
      <c r="MWM326" s="23"/>
      <c r="MWN326" s="23"/>
      <c r="MWO326" s="23"/>
      <c r="MWP326" s="23"/>
      <c r="MWQ326" s="23"/>
      <c r="MWR326" s="23"/>
      <c r="MWS326" s="23"/>
      <c r="MWT326" s="23"/>
      <c r="MWU326" s="23"/>
      <c r="MWV326" s="23"/>
      <c r="MWW326" s="23"/>
      <c r="MWX326" s="23"/>
      <c r="MWY326" s="23"/>
      <c r="MWZ326" s="23"/>
      <c r="MXA326" s="23"/>
      <c r="MXB326" s="23"/>
      <c r="MXC326" s="23"/>
      <c r="MXD326" s="23"/>
      <c r="MXE326" s="23"/>
      <c r="MXF326" s="23"/>
      <c r="MXG326" s="23"/>
      <c r="MXH326" s="23"/>
      <c r="MXI326" s="23"/>
      <c r="MXJ326" s="23"/>
      <c r="MXK326" s="23"/>
      <c r="MXL326" s="23"/>
      <c r="MXM326" s="23"/>
      <c r="MXN326" s="23"/>
      <c r="MXO326" s="23"/>
      <c r="MXP326" s="23"/>
      <c r="MXQ326" s="23"/>
      <c r="MXR326" s="23"/>
      <c r="MXS326" s="23"/>
      <c r="MXT326" s="23"/>
      <c r="MXU326" s="23"/>
      <c r="MXV326" s="23"/>
      <c r="MXW326" s="23"/>
      <c r="MXX326" s="23"/>
      <c r="MXY326" s="23"/>
      <c r="MXZ326" s="23"/>
      <c r="MYA326" s="23"/>
      <c r="MYB326" s="23"/>
      <c r="MYC326" s="23"/>
      <c r="MYD326" s="23"/>
      <c r="MYE326" s="23"/>
      <c r="MYF326" s="23"/>
      <c r="MYG326" s="23"/>
      <c r="MYH326" s="23"/>
      <c r="MYI326" s="23"/>
      <c r="MYJ326" s="23"/>
      <c r="MYK326" s="23"/>
      <c r="MYL326" s="23"/>
      <c r="MYM326" s="23"/>
      <c r="MYN326" s="23"/>
      <c r="MYO326" s="23"/>
      <c r="MYP326" s="23"/>
      <c r="MYQ326" s="23"/>
      <c r="MYR326" s="23"/>
      <c r="MYS326" s="23"/>
      <c r="MYT326" s="23"/>
      <c r="MYU326" s="23"/>
      <c r="MYV326" s="23"/>
      <c r="MYW326" s="23"/>
      <c r="MYX326" s="23"/>
      <c r="MYY326" s="23"/>
      <c r="MYZ326" s="23"/>
      <c r="MZA326" s="23"/>
      <c r="MZB326" s="23"/>
      <c r="MZC326" s="23"/>
      <c r="MZD326" s="23"/>
      <c r="MZE326" s="23"/>
      <c r="MZF326" s="23"/>
      <c r="MZG326" s="23"/>
      <c r="MZH326" s="23"/>
      <c r="MZI326" s="23"/>
      <c r="MZJ326" s="23"/>
      <c r="MZK326" s="23"/>
      <c r="MZL326" s="23"/>
      <c r="MZM326" s="23"/>
      <c r="MZN326" s="23"/>
      <c r="MZO326" s="23"/>
      <c r="MZP326" s="23"/>
      <c r="MZQ326" s="23"/>
      <c r="MZR326" s="23"/>
      <c r="MZS326" s="23"/>
      <c r="MZT326" s="23"/>
      <c r="MZU326" s="23"/>
      <c r="MZV326" s="23"/>
      <c r="MZW326" s="23"/>
      <c r="MZX326" s="23"/>
      <c r="MZY326" s="23"/>
      <c r="MZZ326" s="23"/>
      <c r="NAA326" s="23"/>
      <c r="NAB326" s="23"/>
      <c r="NAC326" s="23"/>
      <c r="NAD326" s="23"/>
      <c r="NAE326" s="23"/>
      <c r="NAF326" s="23"/>
      <c r="NAG326" s="23"/>
      <c r="NAH326" s="23"/>
      <c r="NAI326" s="23"/>
      <c r="NAJ326" s="23"/>
      <c r="NAK326" s="23"/>
      <c r="NAL326" s="23"/>
      <c r="NAM326" s="23"/>
      <c r="NAN326" s="23"/>
      <c r="NAO326" s="23"/>
      <c r="NAP326" s="23"/>
      <c r="NAQ326" s="23"/>
      <c r="NAR326" s="23"/>
      <c r="NAS326" s="23"/>
      <c r="NAT326" s="23"/>
      <c r="NAU326" s="23"/>
      <c r="NAV326" s="23"/>
      <c r="NAW326" s="23"/>
      <c r="NAX326" s="23"/>
      <c r="NAY326" s="23"/>
      <c r="NAZ326" s="23"/>
      <c r="NBA326" s="23"/>
      <c r="NBB326" s="23"/>
      <c r="NBC326" s="23"/>
      <c r="NBD326" s="23"/>
      <c r="NBE326" s="23"/>
      <c r="NBF326" s="23"/>
      <c r="NBG326" s="23"/>
      <c r="NBH326" s="23"/>
      <c r="NBI326" s="23"/>
      <c r="NBJ326" s="23"/>
      <c r="NBK326" s="23"/>
      <c r="NBL326" s="23"/>
      <c r="NBM326" s="23"/>
      <c r="NBN326" s="23"/>
      <c r="NBO326" s="23"/>
      <c r="NBP326" s="23"/>
      <c r="NBQ326" s="23"/>
      <c r="NBR326" s="23"/>
      <c r="NBS326" s="23"/>
      <c r="NBT326" s="23"/>
      <c r="NBU326" s="23"/>
      <c r="NBV326" s="23"/>
      <c r="NBW326" s="23"/>
      <c r="NBX326" s="23"/>
      <c r="NBY326" s="23"/>
      <c r="NBZ326" s="23"/>
      <c r="NCA326" s="23"/>
      <c r="NCB326" s="23"/>
      <c r="NCC326" s="23"/>
      <c r="NCD326" s="23"/>
      <c r="NCE326" s="23"/>
      <c r="NCF326" s="23"/>
      <c r="NCG326" s="23"/>
      <c r="NCH326" s="23"/>
      <c r="NCI326" s="23"/>
      <c r="NCJ326" s="23"/>
      <c r="NCK326" s="23"/>
      <c r="NCL326" s="23"/>
      <c r="NCM326" s="23"/>
      <c r="NCN326" s="23"/>
      <c r="NCO326" s="23"/>
      <c r="NCP326" s="23"/>
      <c r="NCQ326" s="23"/>
      <c r="NCR326" s="23"/>
      <c r="NCS326" s="23"/>
      <c r="NCT326" s="23"/>
      <c r="NCU326" s="23"/>
      <c r="NCV326" s="23"/>
      <c r="NCW326" s="23"/>
      <c r="NCX326" s="23"/>
      <c r="NCY326" s="23"/>
      <c r="NCZ326" s="23"/>
      <c r="NDA326" s="23"/>
      <c r="NDB326" s="23"/>
      <c r="NDC326" s="23"/>
      <c r="NDD326" s="23"/>
      <c r="NDE326" s="23"/>
      <c r="NDF326" s="23"/>
      <c r="NDG326" s="23"/>
      <c r="NDH326" s="23"/>
      <c r="NDI326" s="23"/>
      <c r="NDJ326" s="23"/>
      <c r="NDK326" s="23"/>
      <c r="NDL326" s="23"/>
      <c r="NDM326" s="23"/>
      <c r="NDN326" s="23"/>
      <c r="NDO326" s="23"/>
      <c r="NDP326" s="23"/>
      <c r="NDQ326" s="23"/>
      <c r="NDR326" s="23"/>
      <c r="NDS326" s="23"/>
      <c r="NDT326" s="23"/>
      <c r="NDU326" s="23"/>
      <c r="NDV326" s="23"/>
      <c r="NDW326" s="23"/>
      <c r="NDX326" s="23"/>
      <c r="NDY326" s="23"/>
      <c r="NDZ326" s="23"/>
      <c r="NEA326" s="23"/>
      <c r="NEB326" s="23"/>
      <c r="NEC326" s="23"/>
      <c r="NED326" s="23"/>
      <c r="NEE326" s="23"/>
      <c r="NEF326" s="23"/>
      <c r="NEG326" s="23"/>
      <c r="NEH326" s="23"/>
      <c r="NEI326" s="23"/>
      <c r="NEJ326" s="23"/>
      <c r="NEK326" s="23"/>
      <c r="NEL326" s="23"/>
      <c r="NEM326" s="23"/>
      <c r="NEN326" s="23"/>
      <c r="NEO326" s="23"/>
      <c r="NEP326" s="23"/>
      <c r="NEQ326" s="23"/>
      <c r="NER326" s="23"/>
      <c r="NES326" s="23"/>
      <c r="NET326" s="23"/>
      <c r="NEU326" s="23"/>
      <c r="NEV326" s="23"/>
      <c r="NEW326" s="23"/>
      <c r="NEX326" s="23"/>
      <c r="NEY326" s="23"/>
      <c r="NEZ326" s="23"/>
      <c r="NFA326" s="23"/>
      <c r="NFB326" s="23"/>
      <c r="NFC326" s="23"/>
      <c r="NFD326" s="23"/>
      <c r="NFE326" s="23"/>
      <c r="NFF326" s="23"/>
      <c r="NFG326" s="23"/>
      <c r="NFH326" s="23"/>
      <c r="NFI326" s="23"/>
      <c r="NFJ326" s="23"/>
      <c r="NFK326" s="23"/>
      <c r="NFL326" s="23"/>
      <c r="NFM326" s="23"/>
      <c r="NFN326" s="23"/>
      <c r="NFO326" s="23"/>
      <c r="NFP326" s="23"/>
      <c r="NFQ326" s="23"/>
      <c r="NFR326" s="23"/>
      <c r="NFS326" s="23"/>
      <c r="NFT326" s="23"/>
      <c r="NFU326" s="23"/>
      <c r="NFV326" s="23"/>
      <c r="NFW326" s="23"/>
      <c r="NFX326" s="23"/>
      <c r="NFY326" s="23"/>
      <c r="NFZ326" s="23"/>
      <c r="NGA326" s="23"/>
      <c r="NGB326" s="23"/>
      <c r="NGC326" s="23"/>
      <c r="NGD326" s="23"/>
      <c r="NGE326" s="23"/>
      <c r="NGF326" s="23"/>
      <c r="NGG326" s="23"/>
      <c r="NGH326" s="23"/>
      <c r="NGI326" s="23"/>
      <c r="NGJ326" s="23"/>
      <c r="NGK326" s="23"/>
      <c r="NGL326" s="23"/>
      <c r="NGM326" s="23"/>
      <c r="NGN326" s="23"/>
      <c r="NGO326" s="23"/>
      <c r="NGP326" s="23"/>
      <c r="NGQ326" s="23"/>
      <c r="NGR326" s="23"/>
      <c r="NGS326" s="23"/>
      <c r="NGT326" s="23"/>
      <c r="NGU326" s="23"/>
      <c r="NGV326" s="23"/>
      <c r="NGW326" s="23"/>
      <c r="NGX326" s="23"/>
      <c r="NGY326" s="23"/>
      <c r="NGZ326" s="23"/>
      <c r="NHA326" s="23"/>
      <c r="NHB326" s="23"/>
      <c r="NHC326" s="23"/>
      <c r="NHD326" s="23"/>
      <c r="NHE326" s="23"/>
      <c r="NHF326" s="23"/>
      <c r="NHG326" s="23"/>
      <c r="NHH326" s="23"/>
      <c r="NHI326" s="23"/>
      <c r="NHJ326" s="23"/>
      <c r="NHK326" s="23"/>
      <c r="NHL326" s="23"/>
      <c r="NHM326" s="23"/>
      <c r="NHN326" s="23"/>
      <c r="NHO326" s="23"/>
      <c r="NHP326" s="23"/>
      <c r="NHQ326" s="23"/>
      <c r="NHR326" s="23"/>
      <c r="NHS326" s="23"/>
      <c r="NHT326" s="23"/>
      <c r="NHU326" s="23"/>
      <c r="NHV326" s="23"/>
      <c r="NHW326" s="23"/>
      <c r="NHX326" s="23"/>
      <c r="NHY326" s="23"/>
      <c r="NHZ326" s="23"/>
      <c r="NIA326" s="23"/>
      <c r="NIB326" s="23"/>
      <c r="NIC326" s="23"/>
      <c r="NID326" s="23"/>
      <c r="NIE326" s="23"/>
      <c r="NIF326" s="23"/>
      <c r="NIG326" s="23"/>
      <c r="NIH326" s="23"/>
      <c r="NII326" s="23"/>
      <c r="NIJ326" s="23"/>
      <c r="NIK326" s="23"/>
      <c r="NIL326" s="23"/>
      <c r="NIM326" s="23"/>
      <c r="NIN326" s="23"/>
      <c r="NIO326" s="23"/>
      <c r="NIP326" s="23"/>
      <c r="NIQ326" s="23"/>
      <c r="NIR326" s="23"/>
      <c r="NIS326" s="23"/>
      <c r="NIT326" s="23"/>
      <c r="NIU326" s="23"/>
      <c r="NIV326" s="23"/>
      <c r="NIW326" s="23"/>
      <c r="NIX326" s="23"/>
      <c r="NIY326" s="23"/>
      <c r="NIZ326" s="23"/>
      <c r="NJA326" s="23"/>
      <c r="NJB326" s="23"/>
      <c r="NJC326" s="23"/>
      <c r="NJD326" s="23"/>
      <c r="NJE326" s="23"/>
      <c r="NJF326" s="23"/>
      <c r="NJG326" s="23"/>
      <c r="NJH326" s="23"/>
      <c r="NJI326" s="23"/>
      <c r="NJJ326" s="23"/>
      <c r="NJK326" s="23"/>
      <c r="NJL326" s="23"/>
      <c r="NJM326" s="23"/>
      <c r="NJN326" s="23"/>
      <c r="NJO326" s="23"/>
      <c r="NJP326" s="23"/>
      <c r="NJQ326" s="23"/>
      <c r="NJR326" s="23"/>
      <c r="NJS326" s="23"/>
      <c r="NJT326" s="23"/>
      <c r="NJU326" s="23"/>
      <c r="NJV326" s="23"/>
      <c r="NJW326" s="23"/>
      <c r="NJX326" s="23"/>
      <c r="NJY326" s="23"/>
      <c r="NJZ326" s="23"/>
      <c r="NKA326" s="23"/>
      <c r="NKB326" s="23"/>
      <c r="NKC326" s="23"/>
      <c r="NKD326" s="23"/>
      <c r="NKE326" s="23"/>
      <c r="NKF326" s="23"/>
      <c r="NKG326" s="23"/>
      <c r="NKH326" s="23"/>
      <c r="NKI326" s="23"/>
      <c r="NKJ326" s="23"/>
      <c r="NKK326" s="23"/>
      <c r="NKL326" s="23"/>
      <c r="NKM326" s="23"/>
      <c r="NKN326" s="23"/>
      <c r="NKO326" s="23"/>
      <c r="NKP326" s="23"/>
      <c r="NKQ326" s="23"/>
      <c r="NKR326" s="23"/>
      <c r="NKS326" s="23"/>
      <c r="NKT326" s="23"/>
      <c r="NKU326" s="23"/>
      <c r="NKV326" s="23"/>
      <c r="NKW326" s="23"/>
      <c r="NKX326" s="23"/>
      <c r="NKY326" s="23"/>
      <c r="NKZ326" s="23"/>
      <c r="NLA326" s="23"/>
      <c r="NLB326" s="23"/>
      <c r="NLC326" s="23"/>
      <c r="NLD326" s="23"/>
      <c r="NLE326" s="23"/>
      <c r="NLF326" s="23"/>
      <c r="NLG326" s="23"/>
      <c r="NLH326" s="23"/>
      <c r="NLI326" s="23"/>
      <c r="NLJ326" s="23"/>
      <c r="NLK326" s="23"/>
      <c r="NLL326" s="23"/>
      <c r="NLM326" s="23"/>
      <c r="NLN326" s="23"/>
      <c r="NLO326" s="23"/>
      <c r="NLP326" s="23"/>
      <c r="NLQ326" s="23"/>
      <c r="NLR326" s="23"/>
      <c r="NLS326" s="23"/>
      <c r="NLT326" s="23"/>
      <c r="NLU326" s="23"/>
      <c r="NLV326" s="23"/>
      <c r="NLW326" s="23"/>
      <c r="NLX326" s="23"/>
      <c r="NLY326" s="23"/>
      <c r="NLZ326" s="23"/>
      <c r="NMA326" s="23"/>
      <c r="NMB326" s="23"/>
      <c r="NMC326" s="23"/>
      <c r="NMD326" s="23"/>
      <c r="NME326" s="23"/>
      <c r="NMF326" s="23"/>
      <c r="NMG326" s="23"/>
      <c r="NMH326" s="23"/>
      <c r="NMI326" s="23"/>
      <c r="NMJ326" s="23"/>
      <c r="NMK326" s="23"/>
      <c r="NML326" s="23"/>
      <c r="NMM326" s="23"/>
      <c r="NMN326" s="23"/>
      <c r="NMO326" s="23"/>
      <c r="NMP326" s="23"/>
      <c r="NMQ326" s="23"/>
      <c r="NMR326" s="23"/>
      <c r="NMS326" s="23"/>
      <c r="NMT326" s="23"/>
      <c r="NMU326" s="23"/>
      <c r="NMV326" s="23"/>
      <c r="NMW326" s="23"/>
      <c r="NMX326" s="23"/>
      <c r="NMY326" s="23"/>
      <c r="NMZ326" s="23"/>
      <c r="NNA326" s="23"/>
      <c r="NNB326" s="23"/>
      <c r="NNC326" s="23"/>
      <c r="NND326" s="23"/>
      <c r="NNE326" s="23"/>
      <c r="NNF326" s="23"/>
      <c r="NNG326" s="23"/>
      <c r="NNH326" s="23"/>
      <c r="NNI326" s="23"/>
      <c r="NNJ326" s="23"/>
      <c r="NNK326" s="23"/>
      <c r="NNL326" s="23"/>
      <c r="NNM326" s="23"/>
      <c r="NNN326" s="23"/>
      <c r="NNO326" s="23"/>
      <c r="NNP326" s="23"/>
      <c r="NNQ326" s="23"/>
      <c r="NNR326" s="23"/>
      <c r="NNS326" s="23"/>
      <c r="NNT326" s="23"/>
      <c r="NNU326" s="23"/>
      <c r="NNV326" s="23"/>
      <c r="NNW326" s="23"/>
      <c r="NNX326" s="23"/>
      <c r="NNY326" s="23"/>
      <c r="NNZ326" s="23"/>
      <c r="NOA326" s="23"/>
      <c r="NOB326" s="23"/>
      <c r="NOC326" s="23"/>
      <c r="NOD326" s="23"/>
      <c r="NOE326" s="23"/>
      <c r="NOF326" s="23"/>
      <c r="NOG326" s="23"/>
      <c r="NOH326" s="23"/>
      <c r="NOI326" s="23"/>
      <c r="NOJ326" s="23"/>
      <c r="NOK326" s="23"/>
      <c r="NOL326" s="23"/>
      <c r="NOM326" s="23"/>
      <c r="NON326" s="23"/>
      <c r="NOO326" s="23"/>
      <c r="NOP326" s="23"/>
      <c r="NOQ326" s="23"/>
      <c r="NOR326" s="23"/>
      <c r="NOS326" s="23"/>
      <c r="NOT326" s="23"/>
      <c r="NOU326" s="23"/>
      <c r="NOV326" s="23"/>
      <c r="NOW326" s="23"/>
      <c r="NOX326" s="23"/>
      <c r="NOY326" s="23"/>
      <c r="NOZ326" s="23"/>
      <c r="NPA326" s="23"/>
      <c r="NPB326" s="23"/>
      <c r="NPC326" s="23"/>
      <c r="NPD326" s="23"/>
      <c r="NPE326" s="23"/>
      <c r="NPF326" s="23"/>
      <c r="NPG326" s="23"/>
      <c r="NPH326" s="23"/>
      <c r="NPI326" s="23"/>
      <c r="NPJ326" s="23"/>
      <c r="NPK326" s="23"/>
      <c r="NPL326" s="23"/>
      <c r="NPM326" s="23"/>
      <c r="NPN326" s="23"/>
      <c r="NPO326" s="23"/>
      <c r="NPP326" s="23"/>
      <c r="NPQ326" s="23"/>
      <c r="NPR326" s="23"/>
      <c r="NPS326" s="23"/>
      <c r="NPT326" s="23"/>
      <c r="NPU326" s="23"/>
      <c r="NPV326" s="23"/>
      <c r="NPW326" s="23"/>
      <c r="NPX326" s="23"/>
      <c r="NPY326" s="23"/>
      <c r="NPZ326" s="23"/>
      <c r="NQA326" s="23"/>
      <c r="NQB326" s="23"/>
      <c r="NQC326" s="23"/>
      <c r="NQD326" s="23"/>
      <c r="NQE326" s="23"/>
      <c r="NQF326" s="23"/>
      <c r="NQG326" s="23"/>
      <c r="NQH326" s="23"/>
      <c r="NQI326" s="23"/>
      <c r="NQJ326" s="23"/>
      <c r="NQK326" s="23"/>
      <c r="NQL326" s="23"/>
      <c r="NQM326" s="23"/>
      <c r="NQN326" s="23"/>
      <c r="NQO326" s="23"/>
      <c r="NQP326" s="23"/>
      <c r="NQQ326" s="23"/>
      <c r="NQR326" s="23"/>
      <c r="NQS326" s="23"/>
      <c r="NQT326" s="23"/>
      <c r="NQU326" s="23"/>
      <c r="NQV326" s="23"/>
      <c r="NQW326" s="23"/>
      <c r="NQX326" s="23"/>
      <c r="NQY326" s="23"/>
      <c r="NQZ326" s="23"/>
      <c r="NRA326" s="23"/>
      <c r="NRB326" s="23"/>
      <c r="NRC326" s="23"/>
      <c r="NRD326" s="23"/>
      <c r="NRE326" s="23"/>
      <c r="NRF326" s="23"/>
      <c r="NRG326" s="23"/>
      <c r="NRH326" s="23"/>
      <c r="NRI326" s="23"/>
      <c r="NRJ326" s="23"/>
      <c r="NRK326" s="23"/>
      <c r="NRL326" s="23"/>
      <c r="NRM326" s="23"/>
      <c r="NRN326" s="23"/>
      <c r="NRO326" s="23"/>
      <c r="NRP326" s="23"/>
      <c r="NRQ326" s="23"/>
      <c r="NRR326" s="23"/>
      <c r="NRS326" s="23"/>
      <c r="NRT326" s="23"/>
      <c r="NRU326" s="23"/>
      <c r="NRV326" s="23"/>
      <c r="NRW326" s="23"/>
      <c r="NRX326" s="23"/>
      <c r="NRY326" s="23"/>
      <c r="NRZ326" s="23"/>
      <c r="NSA326" s="23"/>
      <c r="NSB326" s="23"/>
      <c r="NSC326" s="23"/>
      <c r="NSD326" s="23"/>
      <c r="NSE326" s="23"/>
      <c r="NSF326" s="23"/>
      <c r="NSG326" s="23"/>
      <c r="NSH326" s="23"/>
      <c r="NSI326" s="23"/>
      <c r="NSJ326" s="23"/>
      <c r="NSK326" s="23"/>
      <c r="NSL326" s="23"/>
      <c r="NSM326" s="23"/>
      <c r="NSN326" s="23"/>
      <c r="NSO326" s="23"/>
      <c r="NSP326" s="23"/>
      <c r="NSQ326" s="23"/>
      <c r="NSR326" s="23"/>
      <c r="NSS326" s="23"/>
      <c r="NST326" s="23"/>
      <c r="NSU326" s="23"/>
      <c r="NSV326" s="23"/>
      <c r="NSW326" s="23"/>
      <c r="NSX326" s="23"/>
      <c r="NSY326" s="23"/>
      <c r="NSZ326" s="23"/>
      <c r="NTA326" s="23"/>
      <c r="NTB326" s="23"/>
      <c r="NTC326" s="23"/>
      <c r="NTD326" s="23"/>
      <c r="NTE326" s="23"/>
      <c r="NTF326" s="23"/>
      <c r="NTG326" s="23"/>
      <c r="NTH326" s="23"/>
      <c r="NTI326" s="23"/>
      <c r="NTJ326" s="23"/>
      <c r="NTK326" s="23"/>
      <c r="NTL326" s="23"/>
      <c r="NTM326" s="23"/>
      <c r="NTN326" s="23"/>
      <c r="NTO326" s="23"/>
      <c r="NTP326" s="23"/>
      <c r="NTQ326" s="23"/>
      <c r="NTR326" s="23"/>
      <c r="NTS326" s="23"/>
      <c r="NTT326" s="23"/>
      <c r="NTU326" s="23"/>
      <c r="NTV326" s="23"/>
      <c r="NTW326" s="23"/>
      <c r="NTX326" s="23"/>
      <c r="NTY326" s="23"/>
      <c r="NTZ326" s="23"/>
      <c r="NUA326" s="23"/>
      <c r="NUB326" s="23"/>
      <c r="NUC326" s="23"/>
      <c r="NUD326" s="23"/>
      <c r="NUE326" s="23"/>
      <c r="NUF326" s="23"/>
      <c r="NUG326" s="23"/>
      <c r="NUH326" s="23"/>
      <c r="NUI326" s="23"/>
      <c r="NUJ326" s="23"/>
      <c r="NUK326" s="23"/>
      <c r="NUL326" s="23"/>
      <c r="NUM326" s="23"/>
      <c r="NUN326" s="23"/>
      <c r="NUO326" s="23"/>
      <c r="NUP326" s="23"/>
      <c r="NUQ326" s="23"/>
      <c r="NUR326" s="23"/>
      <c r="NUS326" s="23"/>
      <c r="NUT326" s="23"/>
      <c r="NUU326" s="23"/>
      <c r="NUV326" s="23"/>
      <c r="NUW326" s="23"/>
      <c r="NUX326" s="23"/>
      <c r="NUY326" s="23"/>
      <c r="NUZ326" s="23"/>
      <c r="NVA326" s="23"/>
      <c r="NVB326" s="23"/>
      <c r="NVC326" s="23"/>
      <c r="NVD326" s="23"/>
      <c r="NVE326" s="23"/>
      <c r="NVF326" s="23"/>
      <c r="NVG326" s="23"/>
      <c r="NVH326" s="23"/>
      <c r="NVI326" s="23"/>
      <c r="NVJ326" s="23"/>
      <c r="NVK326" s="23"/>
      <c r="NVL326" s="23"/>
      <c r="NVM326" s="23"/>
      <c r="NVN326" s="23"/>
      <c r="NVO326" s="23"/>
      <c r="NVP326" s="23"/>
      <c r="NVQ326" s="23"/>
      <c r="NVR326" s="23"/>
      <c r="NVS326" s="23"/>
      <c r="NVT326" s="23"/>
      <c r="NVU326" s="23"/>
      <c r="NVV326" s="23"/>
      <c r="NVW326" s="23"/>
      <c r="NVX326" s="23"/>
      <c r="NVY326" s="23"/>
      <c r="NVZ326" s="23"/>
      <c r="NWA326" s="23"/>
      <c r="NWB326" s="23"/>
      <c r="NWC326" s="23"/>
      <c r="NWD326" s="23"/>
      <c r="NWE326" s="23"/>
      <c r="NWF326" s="23"/>
      <c r="NWG326" s="23"/>
      <c r="NWH326" s="23"/>
      <c r="NWI326" s="23"/>
      <c r="NWJ326" s="23"/>
      <c r="NWK326" s="23"/>
      <c r="NWL326" s="23"/>
      <c r="NWM326" s="23"/>
      <c r="NWN326" s="23"/>
      <c r="NWO326" s="23"/>
      <c r="NWP326" s="23"/>
      <c r="NWQ326" s="23"/>
      <c r="NWR326" s="23"/>
      <c r="NWS326" s="23"/>
      <c r="NWT326" s="23"/>
      <c r="NWU326" s="23"/>
      <c r="NWV326" s="23"/>
      <c r="NWW326" s="23"/>
      <c r="NWX326" s="23"/>
      <c r="NWY326" s="23"/>
      <c r="NWZ326" s="23"/>
      <c r="NXA326" s="23"/>
      <c r="NXB326" s="23"/>
      <c r="NXC326" s="23"/>
      <c r="NXD326" s="23"/>
      <c r="NXE326" s="23"/>
      <c r="NXF326" s="23"/>
      <c r="NXG326" s="23"/>
      <c r="NXH326" s="23"/>
      <c r="NXI326" s="23"/>
      <c r="NXJ326" s="23"/>
      <c r="NXK326" s="23"/>
      <c r="NXL326" s="23"/>
      <c r="NXM326" s="23"/>
      <c r="NXN326" s="23"/>
      <c r="NXO326" s="23"/>
      <c r="NXP326" s="23"/>
      <c r="NXQ326" s="23"/>
      <c r="NXR326" s="23"/>
      <c r="NXS326" s="23"/>
      <c r="NXT326" s="23"/>
      <c r="NXU326" s="23"/>
      <c r="NXV326" s="23"/>
      <c r="NXW326" s="23"/>
      <c r="NXX326" s="23"/>
      <c r="NXY326" s="23"/>
      <c r="NXZ326" s="23"/>
      <c r="NYA326" s="23"/>
      <c r="NYB326" s="23"/>
      <c r="NYC326" s="23"/>
      <c r="NYD326" s="23"/>
      <c r="NYE326" s="23"/>
      <c r="NYF326" s="23"/>
      <c r="NYG326" s="23"/>
      <c r="NYH326" s="23"/>
      <c r="NYI326" s="23"/>
      <c r="NYJ326" s="23"/>
      <c r="NYK326" s="23"/>
      <c r="NYL326" s="23"/>
      <c r="NYM326" s="23"/>
      <c r="NYN326" s="23"/>
      <c r="NYO326" s="23"/>
      <c r="NYP326" s="23"/>
      <c r="NYQ326" s="23"/>
      <c r="NYR326" s="23"/>
      <c r="NYS326" s="23"/>
      <c r="NYT326" s="23"/>
      <c r="NYU326" s="23"/>
      <c r="NYV326" s="23"/>
      <c r="NYW326" s="23"/>
      <c r="NYX326" s="23"/>
      <c r="NYY326" s="23"/>
      <c r="NYZ326" s="23"/>
      <c r="NZA326" s="23"/>
      <c r="NZB326" s="23"/>
      <c r="NZC326" s="23"/>
      <c r="NZD326" s="23"/>
      <c r="NZE326" s="23"/>
      <c r="NZF326" s="23"/>
      <c r="NZG326" s="23"/>
      <c r="NZH326" s="23"/>
      <c r="NZI326" s="23"/>
      <c r="NZJ326" s="23"/>
      <c r="NZK326" s="23"/>
      <c r="NZL326" s="23"/>
      <c r="NZM326" s="23"/>
      <c r="NZN326" s="23"/>
      <c r="NZO326" s="23"/>
      <c r="NZP326" s="23"/>
      <c r="NZQ326" s="23"/>
      <c r="NZR326" s="23"/>
      <c r="NZS326" s="23"/>
      <c r="NZT326" s="23"/>
      <c r="NZU326" s="23"/>
      <c r="NZV326" s="23"/>
      <c r="NZW326" s="23"/>
      <c r="NZX326" s="23"/>
      <c r="NZY326" s="23"/>
      <c r="NZZ326" s="23"/>
      <c r="OAA326" s="23"/>
      <c r="OAB326" s="23"/>
      <c r="OAC326" s="23"/>
      <c r="OAD326" s="23"/>
      <c r="OAE326" s="23"/>
      <c r="OAF326" s="23"/>
      <c r="OAG326" s="23"/>
      <c r="OAH326" s="23"/>
      <c r="OAI326" s="23"/>
      <c r="OAJ326" s="23"/>
      <c r="OAK326" s="23"/>
      <c r="OAL326" s="23"/>
      <c r="OAM326" s="23"/>
      <c r="OAN326" s="23"/>
      <c r="OAO326" s="23"/>
      <c r="OAP326" s="23"/>
      <c r="OAQ326" s="23"/>
      <c r="OAR326" s="23"/>
      <c r="OAS326" s="23"/>
      <c r="OAT326" s="23"/>
      <c r="OAU326" s="23"/>
      <c r="OAV326" s="23"/>
      <c r="OAW326" s="23"/>
      <c r="OAX326" s="23"/>
      <c r="OAY326" s="23"/>
      <c r="OAZ326" s="23"/>
      <c r="OBA326" s="23"/>
      <c r="OBB326" s="23"/>
      <c r="OBC326" s="23"/>
      <c r="OBD326" s="23"/>
      <c r="OBE326" s="23"/>
      <c r="OBF326" s="23"/>
      <c r="OBG326" s="23"/>
      <c r="OBH326" s="23"/>
      <c r="OBI326" s="23"/>
      <c r="OBJ326" s="23"/>
      <c r="OBK326" s="23"/>
      <c r="OBL326" s="23"/>
      <c r="OBM326" s="23"/>
      <c r="OBN326" s="23"/>
      <c r="OBO326" s="23"/>
      <c r="OBP326" s="23"/>
      <c r="OBQ326" s="23"/>
      <c r="OBR326" s="23"/>
      <c r="OBS326" s="23"/>
      <c r="OBT326" s="23"/>
      <c r="OBU326" s="23"/>
      <c r="OBV326" s="23"/>
      <c r="OBW326" s="23"/>
      <c r="OBX326" s="23"/>
      <c r="OBY326" s="23"/>
      <c r="OBZ326" s="23"/>
      <c r="OCA326" s="23"/>
      <c r="OCB326" s="23"/>
      <c r="OCC326" s="23"/>
      <c r="OCD326" s="23"/>
      <c r="OCE326" s="23"/>
      <c r="OCF326" s="23"/>
      <c r="OCG326" s="23"/>
      <c r="OCH326" s="23"/>
      <c r="OCI326" s="23"/>
      <c r="OCJ326" s="23"/>
      <c r="OCK326" s="23"/>
      <c r="OCL326" s="23"/>
      <c r="OCM326" s="23"/>
      <c r="OCN326" s="23"/>
      <c r="OCO326" s="23"/>
      <c r="OCP326" s="23"/>
      <c r="OCQ326" s="23"/>
      <c r="OCR326" s="23"/>
      <c r="OCS326" s="23"/>
      <c r="OCT326" s="23"/>
      <c r="OCU326" s="23"/>
      <c r="OCV326" s="23"/>
      <c r="OCW326" s="23"/>
      <c r="OCX326" s="23"/>
      <c r="OCY326" s="23"/>
      <c r="OCZ326" s="23"/>
      <c r="ODA326" s="23"/>
      <c r="ODB326" s="23"/>
      <c r="ODC326" s="23"/>
      <c r="ODD326" s="23"/>
      <c r="ODE326" s="23"/>
      <c r="ODF326" s="23"/>
      <c r="ODG326" s="23"/>
      <c r="ODH326" s="23"/>
      <c r="ODI326" s="23"/>
      <c r="ODJ326" s="23"/>
      <c r="ODK326" s="23"/>
      <c r="ODL326" s="23"/>
      <c r="ODM326" s="23"/>
      <c r="ODN326" s="23"/>
      <c r="ODO326" s="23"/>
      <c r="ODP326" s="23"/>
      <c r="ODQ326" s="23"/>
      <c r="ODR326" s="23"/>
      <c r="ODS326" s="23"/>
      <c r="ODT326" s="23"/>
      <c r="ODU326" s="23"/>
      <c r="ODV326" s="23"/>
      <c r="ODW326" s="23"/>
      <c r="ODX326" s="23"/>
      <c r="ODY326" s="23"/>
      <c r="ODZ326" s="23"/>
      <c r="OEA326" s="23"/>
      <c r="OEB326" s="23"/>
      <c r="OEC326" s="23"/>
      <c r="OED326" s="23"/>
      <c r="OEE326" s="23"/>
      <c r="OEF326" s="23"/>
      <c r="OEG326" s="23"/>
      <c r="OEH326" s="23"/>
      <c r="OEI326" s="23"/>
      <c r="OEJ326" s="23"/>
      <c r="OEK326" s="23"/>
      <c r="OEL326" s="23"/>
      <c r="OEM326" s="23"/>
      <c r="OEN326" s="23"/>
      <c r="OEO326" s="23"/>
      <c r="OEP326" s="23"/>
      <c r="OEQ326" s="23"/>
      <c r="OER326" s="23"/>
      <c r="OES326" s="23"/>
      <c r="OET326" s="23"/>
      <c r="OEU326" s="23"/>
      <c r="OEV326" s="23"/>
      <c r="OEW326" s="23"/>
      <c r="OEX326" s="23"/>
      <c r="OEY326" s="23"/>
      <c r="OEZ326" s="23"/>
      <c r="OFA326" s="23"/>
      <c r="OFB326" s="23"/>
      <c r="OFC326" s="23"/>
      <c r="OFD326" s="23"/>
      <c r="OFE326" s="23"/>
      <c r="OFF326" s="23"/>
      <c r="OFG326" s="23"/>
      <c r="OFH326" s="23"/>
      <c r="OFI326" s="23"/>
      <c r="OFJ326" s="23"/>
      <c r="OFK326" s="23"/>
      <c r="OFL326" s="23"/>
      <c r="OFM326" s="23"/>
      <c r="OFN326" s="23"/>
      <c r="OFO326" s="23"/>
      <c r="OFP326" s="23"/>
      <c r="OFQ326" s="23"/>
      <c r="OFR326" s="23"/>
      <c r="OFS326" s="23"/>
      <c r="OFT326" s="23"/>
      <c r="OFU326" s="23"/>
      <c r="OFV326" s="23"/>
      <c r="OFW326" s="23"/>
      <c r="OFX326" s="23"/>
      <c r="OFY326" s="23"/>
      <c r="OFZ326" s="23"/>
      <c r="OGA326" s="23"/>
      <c r="OGB326" s="23"/>
      <c r="OGC326" s="23"/>
      <c r="OGD326" s="23"/>
      <c r="OGE326" s="23"/>
      <c r="OGF326" s="23"/>
      <c r="OGG326" s="23"/>
      <c r="OGH326" s="23"/>
      <c r="OGI326" s="23"/>
      <c r="OGJ326" s="23"/>
      <c r="OGK326" s="23"/>
      <c r="OGL326" s="23"/>
      <c r="OGM326" s="23"/>
      <c r="OGN326" s="23"/>
      <c r="OGO326" s="23"/>
      <c r="OGP326" s="23"/>
      <c r="OGQ326" s="23"/>
      <c r="OGR326" s="23"/>
      <c r="OGS326" s="23"/>
      <c r="OGT326" s="23"/>
      <c r="OGU326" s="23"/>
      <c r="OGV326" s="23"/>
      <c r="OGW326" s="23"/>
      <c r="OGX326" s="23"/>
      <c r="OGY326" s="23"/>
      <c r="OGZ326" s="23"/>
      <c r="OHA326" s="23"/>
      <c r="OHB326" s="23"/>
      <c r="OHC326" s="23"/>
      <c r="OHD326" s="23"/>
      <c r="OHE326" s="23"/>
      <c r="OHF326" s="23"/>
      <c r="OHG326" s="23"/>
      <c r="OHH326" s="23"/>
      <c r="OHI326" s="23"/>
      <c r="OHJ326" s="23"/>
      <c r="OHK326" s="23"/>
      <c r="OHL326" s="23"/>
      <c r="OHM326" s="23"/>
      <c r="OHN326" s="23"/>
      <c r="OHO326" s="23"/>
      <c r="OHP326" s="23"/>
      <c r="OHQ326" s="23"/>
      <c r="OHR326" s="23"/>
      <c r="OHS326" s="23"/>
      <c r="OHT326" s="23"/>
      <c r="OHU326" s="23"/>
      <c r="OHV326" s="23"/>
      <c r="OHW326" s="23"/>
      <c r="OHX326" s="23"/>
      <c r="OHY326" s="23"/>
      <c r="OHZ326" s="23"/>
      <c r="OIA326" s="23"/>
      <c r="OIB326" s="23"/>
      <c r="OIC326" s="23"/>
      <c r="OID326" s="23"/>
      <c r="OIE326" s="23"/>
      <c r="OIF326" s="23"/>
      <c r="OIG326" s="23"/>
      <c r="OIH326" s="23"/>
      <c r="OII326" s="23"/>
      <c r="OIJ326" s="23"/>
      <c r="OIK326" s="23"/>
      <c r="OIL326" s="23"/>
      <c r="OIM326" s="23"/>
      <c r="OIN326" s="23"/>
      <c r="OIO326" s="23"/>
      <c r="OIP326" s="23"/>
      <c r="OIQ326" s="23"/>
      <c r="OIR326" s="23"/>
      <c r="OIS326" s="23"/>
      <c r="OIT326" s="23"/>
      <c r="OIU326" s="23"/>
      <c r="OIV326" s="23"/>
      <c r="OIW326" s="23"/>
      <c r="OIX326" s="23"/>
      <c r="OIY326" s="23"/>
      <c r="OIZ326" s="23"/>
      <c r="OJA326" s="23"/>
      <c r="OJB326" s="23"/>
      <c r="OJC326" s="23"/>
      <c r="OJD326" s="23"/>
      <c r="OJE326" s="23"/>
      <c r="OJF326" s="23"/>
      <c r="OJG326" s="23"/>
      <c r="OJH326" s="23"/>
      <c r="OJI326" s="23"/>
      <c r="OJJ326" s="23"/>
      <c r="OJK326" s="23"/>
      <c r="OJL326" s="23"/>
      <c r="OJM326" s="23"/>
      <c r="OJN326" s="23"/>
      <c r="OJO326" s="23"/>
      <c r="OJP326" s="23"/>
      <c r="OJQ326" s="23"/>
      <c r="OJR326" s="23"/>
      <c r="OJS326" s="23"/>
      <c r="OJT326" s="23"/>
      <c r="OJU326" s="23"/>
      <c r="OJV326" s="23"/>
      <c r="OJW326" s="23"/>
      <c r="OJX326" s="23"/>
      <c r="OJY326" s="23"/>
      <c r="OJZ326" s="23"/>
      <c r="OKA326" s="23"/>
      <c r="OKB326" s="23"/>
      <c r="OKC326" s="23"/>
      <c r="OKD326" s="23"/>
      <c r="OKE326" s="23"/>
      <c r="OKF326" s="23"/>
      <c r="OKG326" s="23"/>
      <c r="OKH326" s="23"/>
      <c r="OKI326" s="23"/>
      <c r="OKJ326" s="23"/>
      <c r="OKK326" s="23"/>
      <c r="OKL326" s="23"/>
      <c r="OKM326" s="23"/>
      <c r="OKN326" s="23"/>
      <c r="OKO326" s="23"/>
      <c r="OKP326" s="23"/>
      <c r="OKQ326" s="23"/>
      <c r="OKR326" s="23"/>
      <c r="OKS326" s="23"/>
      <c r="OKT326" s="23"/>
      <c r="OKU326" s="23"/>
      <c r="OKV326" s="23"/>
      <c r="OKW326" s="23"/>
      <c r="OKX326" s="23"/>
      <c r="OKY326" s="23"/>
      <c r="OKZ326" s="23"/>
      <c r="OLA326" s="23"/>
      <c r="OLB326" s="23"/>
      <c r="OLC326" s="23"/>
      <c r="OLD326" s="23"/>
      <c r="OLE326" s="23"/>
      <c r="OLF326" s="23"/>
      <c r="OLG326" s="23"/>
      <c r="OLH326" s="23"/>
      <c r="OLI326" s="23"/>
      <c r="OLJ326" s="23"/>
      <c r="OLK326" s="23"/>
      <c r="OLL326" s="23"/>
      <c r="OLM326" s="23"/>
      <c r="OLN326" s="23"/>
      <c r="OLO326" s="23"/>
      <c r="OLP326" s="23"/>
      <c r="OLQ326" s="23"/>
      <c r="OLR326" s="23"/>
      <c r="OLS326" s="23"/>
      <c r="OLT326" s="23"/>
      <c r="OLU326" s="23"/>
      <c r="OLV326" s="23"/>
      <c r="OLW326" s="23"/>
      <c r="OLX326" s="23"/>
      <c r="OLY326" s="23"/>
      <c r="OLZ326" s="23"/>
      <c r="OMA326" s="23"/>
      <c r="OMB326" s="23"/>
      <c r="OMC326" s="23"/>
      <c r="OMD326" s="23"/>
      <c r="OME326" s="23"/>
      <c r="OMF326" s="23"/>
      <c r="OMG326" s="23"/>
      <c r="OMH326" s="23"/>
      <c r="OMI326" s="23"/>
      <c r="OMJ326" s="23"/>
      <c r="OMK326" s="23"/>
      <c r="OML326" s="23"/>
      <c r="OMM326" s="23"/>
      <c r="OMN326" s="23"/>
      <c r="OMO326" s="23"/>
      <c r="OMP326" s="23"/>
      <c r="OMQ326" s="23"/>
      <c r="OMR326" s="23"/>
      <c r="OMS326" s="23"/>
      <c r="OMT326" s="23"/>
      <c r="OMU326" s="23"/>
      <c r="OMV326" s="23"/>
      <c r="OMW326" s="23"/>
      <c r="OMX326" s="23"/>
      <c r="OMY326" s="23"/>
      <c r="OMZ326" s="23"/>
      <c r="ONA326" s="23"/>
      <c r="ONB326" s="23"/>
      <c r="ONC326" s="23"/>
      <c r="OND326" s="23"/>
      <c r="ONE326" s="23"/>
      <c r="ONF326" s="23"/>
      <c r="ONG326" s="23"/>
      <c r="ONH326" s="23"/>
      <c r="ONI326" s="23"/>
      <c r="ONJ326" s="23"/>
      <c r="ONK326" s="23"/>
      <c r="ONL326" s="23"/>
      <c r="ONM326" s="23"/>
      <c r="ONN326" s="23"/>
      <c r="ONO326" s="23"/>
      <c r="ONP326" s="23"/>
      <c r="ONQ326" s="23"/>
      <c r="ONR326" s="23"/>
      <c r="ONS326" s="23"/>
      <c r="ONT326" s="23"/>
      <c r="ONU326" s="23"/>
      <c r="ONV326" s="23"/>
      <c r="ONW326" s="23"/>
      <c r="ONX326" s="23"/>
      <c r="ONY326" s="23"/>
      <c r="ONZ326" s="23"/>
      <c r="OOA326" s="23"/>
      <c r="OOB326" s="23"/>
      <c r="OOC326" s="23"/>
      <c r="OOD326" s="23"/>
      <c r="OOE326" s="23"/>
      <c r="OOF326" s="23"/>
      <c r="OOG326" s="23"/>
      <c r="OOH326" s="23"/>
      <c r="OOI326" s="23"/>
      <c r="OOJ326" s="23"/>
      <c r="OOK326" s="23"/>
      <c r="OOL326" s="23"/>
      <c r="OOM326" s="23"/>
      <c r="OON326" s="23"/>
      <c r="OOO326" s="23"/>
      <c r="OOP326" s="23"/>
      <c r="OOQ326" s="23"/>
      <c r="OOR326" s="23"/>
      <c r="OOS326" s="23"/>
      <c r="OOT326" s="23"/>
      <c r="OOU326" s="23"/>
      <c r="OOV326" s="23"/>
      <c r="OOW326" s="23"/>
      <c r="OOX326" s="23"/>
      <c r="OOY326" s="23"/>
      <c r="OOZ326" s="23"/>
      <c r="OPA326" s="23"/>
      <c r="OPB326" s="23"/>
      <c r="OPC326" s="23"/>
      <c r="OPD326" s="23"/>
      <c r="OPE326" s="23"/>
      <c r="OPF326" s="23"/>
      <c r="OPG326" s="23"/>
      <c r="OPH326" s="23"/>
      <c r="OPI326" s="23"/>
      <c r="OPJ326" s="23"/>
      <c r="OPK326" s="23"/>
      <c r="OPL326" s="23"/>
      <c r="OPM326" s="23"/>
      <c r="OPN326" s="23"/>
      <c r="OPO326" s="23"/>
      <c r="OPP326" s="23"/>
      <c r="OPQ326" s="23"/>
      <c r="OPR326" s="23"/>
      <c r="OPS326" s="23"/>
      <c r="OPT326" s="23"/>
      <c r="OPU326" s="23"/>
      <c r="OPV326" s="23"/>
      <c r="OPW326" s="23"/>
      <c r="OPX326" s="23"/>
      <c r="OPY326" s="23"/>
      <c r="OPZ326" s="23"/>
      <c r="OQA326" s="23"/>
      <c r="OQB326" s="23"/>
      <c r="OQC326" s="23"/>
      <c r="OQD326" s="23"/>
      <c r="OQE326" s="23"/>
      <c r="OQF326" s="23"/>
      <c r="OQG326" s="23"/>
      <c r="OQH326" s="23"/>
      <c r="OQI326" s="23"/>
      <c r="OQJ326" s="23"/>
      <c r="OQK326" s="23"/>
      <c r="OQL326" s="23"/>
      <c r="OQM326" s="23"/>
      <c r="OQN326" s="23"/>
      <c r="OQO326" s="23"/>
      <c r="OQP326" s="23"/>
      <c r="OQQ326" s="23"/>
      <c r="OQR326" s="23"/>
      <c r="OQS326" s="23"/>
      <c r="OQT326" s="23"/>
      <c r="OQU326" s="23"/>
      <c r="OQV326" s="23"/>
      <c r="OQW326" s="23"/>
      <c r="OQX326" s="23"/>
      <c r="OQY326" s="23"/>
      <c r="OQZ326" s="23"/>
      <c r="ORA326" s="23"/>
      <c r="ORB326" s="23"/>
      <c r="ORC326" s="23"/>
      <c r="ORD326" s="23"/>
      <c r="ORE326" s="23"/>
      <c r="ORF326" s="23"/>
      <c r="ORG326" s="23"/>
      <c r="ORH326" s="23"/>
      <c r="ORI326" s="23"/>
      <c r="ORJ326" s="23"/>
      <c r="ORK326" s="23"/>
      <c r="ORL326" s="23"/>
      <c r="ORM326" s="23"/>
      <c r="ORN326" s="23"/>
      <c r="ORO326" s="23"/>
      <c r="ORP326" s="23"/>
      <c r="ORQ326" s="23"/>
      <c r="ORR326" s="23"/>
      <c r="ORS326" s="23"/>
      <c r="ORT326" s="23"/>
      <c r="ORU326" s="23"/>
      <c r="ORV326" s="23"/>
      <c r="ORW326" s="23"/>
      <c r="ORX326" s="23"/>
      <c r="ORY326" s="23"/>
      <c r="ORZ326" s="23"/>
      <c r="OSA326" s="23"/>
      <c r="OSB326" s="23"/>
      <c r="OSC326" s="23"/>
      <c r="OSD326" s="23"/>
      <c r="OSE326" s="23"/>
      <c r="OSF326" s="23"/>
      <c r="OSG326" s="23"/>
      <c r="OSH326" s="23"/>
      <c r="OSI326" s="23"/>
      <c r="OSJ326" s="23"/>
      <c r="OSK326" s="23"/>
      <c r="OSL326" s="23"/>
      <c r="OSM326" s="23"/>
      <c r="OSN326" s="23"/>
      <c r="OSO326" s="23"/>
      <c r="OSP326" s="23"/>
      <c r="OSQ326" s="23"/>
      <c r="OSR326" s="23"/>
      <c r="OSS326" s="23"/>
      <c r="OST326" s="23"/>
      <c r="OSU326" s="23"/>
      <c r="OSV326" s="23"/>
      <c r="OSW326" s="23"/>
      <c r="OSX326" s="23"/>
      <c r="OSY326" s="23"/>
      <c r="OSZ326" s="23"/>
      <c r="OTA326" s="23"/>
      <c r="OTB326" s="23"/>
      <c r="OTC326" s="23"/>
      <c r="OTD326" s="23"/>
      <c r="OTE326" s="23"/>
      <c r="OTF326" s="23"/>
      <c r="OTG326" s="23"/>
      <c r="OTH326" s="23"/>
      <c r="OTI326" s="23"/>
      <c r="OTJ326" s="23"/>
      <c r="OTK326" s="23"/>
      <c r="OTL326" s="23"/>
      <c r="OTM326" s="23"/>
      <c r="OTN326" s="23"/>
      <c r="OTO326" s="23"/>
      <c r="OTP326" s="23"/>
      <c r="OTQ326" s="23"/>
      <c r="OTR326" s="23"/>
      <c r="OTS326" s="23"/>
      <c r="OTT326" s="23"/>
      <c r="OTU326" s="23"/>
      <c r="OTV326" s="23"/>
      <c r="OTW326" s="23"/>
      <c r="OTX326" s="23"/>
      <c r="OTY326" s="23"/>
      <c r="OTZ326" s="23"/>
      <c r="OUA326" s="23"/>
      <c r="OUB326" s="23"/>
      <c r="OUC326" s="23"/>
      <c r="OUD326" s="23"/>
      <c r="OUE326" s="23"/>
      <c r="OUF326" s="23"/>
      <c r="OUG326" s="23"/>
      <c r="OUH326" s="23"/>
      <c r="OUI326" s="23"/>
      <c r="OUJ326" s="23"/>
      <c r="OUK326" s="23"/>
      <c r="OUL326" s="23"/>
      <c r="OUM326" s="23"/>
      <c r="OUN326" s="23"/>
      <c r="OUO326" s="23"/>
      <c r="OUP326" s="23"/>
      <c r="OUQ326" s="23"/>
      <c r="OUR326" s="23"/>
      <c r="OUS326" s="23"/>
      <c r="OUT326" s="23"/>
      <c r="OUU326" s="23"/>
      <c r="OUV326" s="23"/>
      <c r="OUW326" s="23"/>
      <c r="OUX326" s="23"/>
      <c r="OUY326" s="23"/>
      <c r="OUZ326" s="23"/>
      <c r="OVA326" s="23"/>
      <c r="OVB326" s="23"/>
      <c r="OVC326" s="23"/>
      <c r="OVD326" s="23"/>
      <c r="OVE326" s="23"/>
      <c r="OVF326" s="23"/>
      <c r="OVG326" s="23"/>
      <c r="OVH326" s="23"/>
      <c r="OVI326" s="23"/>
      <c r="OVJ326" s="23"/>
      <c r="OVK326" s="23"/>
      <c r="OVL326" s="23"/>
      <c r="OVM326" s="23"/>
      <c r="OVN326" s="23"/>
      <c r="OVO326" s="23"/>
      <c r="OVP326" s="23"/>
      <c r="OVQ326" s="23"/>
      <c r="OVR326" s="23"/>
      <c r="OVS326" s="23"/>
      <c r="OVT326" s="23"/>
      <c r="OVU326" s="23"/>
      <c r="OVV326" s="23"/>
      <c r="OVW326" s="23"/>
      <c r="OVX326" s="23"/>
      <c r="OVY326" s="23"/>
      <c r="OVZ326" s="23"/>
      <c r="OWA326" s="23"/>
      <c r="OWB326" s="23"/>
      <c r="OWC326" s="23"/>
      <c r="OWD326" s="23"/>
      <c r="OWE326" s="23"/>
      <c r="OWF326" s="23"/>
      <c r="OWG326" s="23"/>
      <c r="OWH326" s="23"/>
      <c r="OWI326" s="23"/>
      <c r="OWJ326" s="23"/>
      <c r="OWK326" s="23"/>
      <c r="OWL326" s="23"/>
      <c r="OWM326" s="23"/>
      <c r="OWN326" s="23"/>
      <c r="OWO326" s="23"/>
      <c r="OWP326" s="23"/>
      <c r="OWQ326" s="23"/>
      <c r="OWR326" s="23"/>
      <c r="OWS326" s="23"/>
      <c r="OWT326" s="23"/>
      <c r="OWU326" s="23"/>
      <c r="OWV326" s="23"/>
      <c r="OWW326" s="23"/>
      <c r="OWX326" s="23"/>
      <c r="OWY326" s="23"/>
      <c r="OWZ326" s="23"/>
      <c r="OXA326" s="23"/>
      <c r="OXB326" s="23"/>
      <c r="OXC326" s="23"/>
      <c r="OXD326" s="23"/>
      <c r="OXE326" s="23"/>
      <c r="OXF326" s="23"/>
      <c r="OXG326" s="23"/>
      <c r="OXH326" s="23"/>
      <c r="OXI326" s="23"/>
      <c r="OXJ326" s="23"/>
      <c r="OXK326" s="23"/>
      <c r="OXL326" s="23"/>
      <c r="OXM326" s="23"/>
      <c r="OXN326" s="23"/>
      <c r="OXO326" s="23"/>
      <c r="OXP326" s="23"/>
      <c r="OXQ326" s="23"/>
      <c r="OXR326" s="23"/>
      <c r="OXS326" s="23"/>
      <c r="OXT326" s="23"/>
      <c r="OXU326" s="23"/>
      <c r="OXV326" s="23"/>
      <c r="OXW326" s="23"/>
      <c r="OXX326" s="23"/>
      <c r="OXY326" s="23"/>
      <c r="OXZ326" s="23"/>
      <c r="OYA326" s="23"/>
      <c r="OYB326" s="23"/>
      <c r="OYC326" s="23"/>
      <c r="OYD326" s="23"/>
      <c r="OYE326" s="23"/>
      <c r="OYF326" s="23"/>
      <c r="OYG326" s="23"/>
      <c r="OYH326" s="23"/>
      <c r="OYI326" s="23"/>
      <c r="OYJ326" s="23"/>
      <c r="OYK326" s="23"/>
      <c r="OYL326" s="23"/>
      <c r="OYM326" s="23"/>
      <c r="OYN326" s="23"/>
      <c r="OYO326" s="23"/>
      <c r="OYP326" s="23"/>
      <c r="OYQ326" s="23"/>
      <c r="OYR326" s="23"/>
      <c r="OYS326" s="23"/>
      <c r="OYT326" s="23"/>
      <c r="OYU326" s="23"/>
      <c r="OYV326" s="23"/>
      <c r="OYW326" s="23"/>
      <c r="OYX326" s="23"/>
      <c r="OYY326" s="23"/>
      <c r="OYZ326" s="23"/>
      <c r="OZA326" s="23"/>
      <c r="OZB326" s="23"/>
      <c r="OZC326" s="23"/>
      <c r="OZD326" s="23"/>
      <c r="OZE326" s="23"/>
      <c r="OZF326" s="23"/>
      <c r="OZG326" s="23"/>
      <c r="OZH326" s="23"/>
      <c r="OZI326" s="23"/>
      <c r="OZJ326" s="23"/>
      <c r="OZK326" s="23"/>
      <c r="OZL326" s="23"/>
      <c r="OZM326" s="23"/>
      <c r="OZN326" s="23"/>
      <c r="OZO326" s="23"/>
      <c r="OZP326" s="23"/>
      <c r="OZQ326" s="23"/>
      <c r="OZR326" s="23"/>
      <c r="OZS326" s="23"/>
      <c r="OZT326" s="23"/>
      <c r="OZU326" s="23"/>
      <c r="OZV326" s="23"/>
      <c r="OZW326" s="23"/>
      <c r="OZX326" s="23"/>
      <c r="OZY326" s="23"/>
      <c r="OZZ326" s="23"/>
      <c r="PAA326" s="23"/>
      <c r="PAB326" s="23"/>
      <c r="PAC326" s="23"/>
      <c r="PAD326" s="23"/>
      <c r="PAE326" s="23"/>
      <c r="PAF326" s="23"/>
      <c r="PAG326" s="23"/>
      <c r="PAH326" s="23"/>
      <c r="PAI326" s="23"/>
      <c r="PAJ326" s="23"/>
      <c r="PAK326" s="23"/>
      <c r="PAL326" s="23"/>
      <c r="PAM326" s="23"/>
      <c r="PAN326" s="23"/>
      <c r="PAO326" s="23"/>
      <c r="PAP326" s="23"/>
      <c r="PAQ326" s="23"/>
      <c r="PAR326" s="23"/>
      <c r="PAS326" s="23"/>
      <c r="PAT326" s="23"/>
      <c r="PAU326" s="23"/>
      <c r="PAV326" s="23"/>
      <c r="PAW326" s="23"/>
      <c r="PAX326" s="23"/>
      <c r="PAY326" s="23"/>
      <c r="PAZ326" s="23"/>
      <c r="PBA326" s="23"/>
      <c r="PBB326" s="23"/>
      <c r="PBC326" s="23"/>
      <c r="PBD326" s="23"/>
      <c r="PBE326" s="23"/>
      <c r="PBF326" s="23"/>
      <c r="PBG326" s="23"/>
      <c r="PBH326" s="23"/>
      <c r="PBI326" s="23"/>
      <c r="PBJ326" s="23"/>
      <c r="PBK326" s="23"/>
      <c r="PBL326" s="23"/>
      <c r="PBM326" s="23"/>
      <c r="PBN326" s="23"/>
      <c r="PBO326" s="23"/>
      <c r="PBP326" s="23"/>
      <c r="PBQ326" s="23"/>
      <c r="PBR326" s="23"/>
      <c r="PBS326" s="23"/>
      <c r="PBT326" s="23"/>
      <c r="PBU326" s="23"/>
      <c r="PBV326" s="23"/>
      <c r="PBW326" s="23"/>
      <c r="PBX326" s="23"/>
      <c r="PBY326" s="23"/>
      <c r="PBZ326" s="23"/>
      <c r="PCA326" s="23"/>
      <c r="PCB326" s="23"/>
      <c r="PCC326" s="23"/>
      <c r="PCD326" s="23"/>
      <c r="PCE326" s="23"/>
      <c r="PCF326" s="23"/>
      <c r="PCG326" s="23"/>
      <c r="PCH326" s="23"/>
      <c r="PCI326" s="23"/>
      <c r="PCJ326" s="23"/>
      <c r="PCK326" s="23"/>
      <c r="PCL326" s="23"/>
      <c r="PCM326" s="23"/>
      <c r="PCN326" s="23"/>
      <c r="PCO326" s="23"/>
      <c r="PCP326" s="23"/>
      <c r="PCQ326" s="23"/>
      <c r="PCR326" s="23"/>
      <c r="PCS326" s="23"/>
      <c r="PCT326" s="23"/>
      <c r="PCU326" s="23"/>
      <c r="PCV326" s="23"/>
      <c r="PCW326" s="23"/>
      <c r="PCX326" s="23"/>
      <c r="PCY326" s="23"/>
      <c r="PCZ326" s="23"/>
      <c r="PDA326" s="23"/>
      <c r="PDB326" s="23"/>
      <c r="PDC326" s="23"/>
      <c r="PDD326" s="23"/>
      <c r="PDE326" s="23"/>
      <c r="PDF326" s="23"/>
      <c r="PDG326" s="23"/>
      <c r="PDH326" s="23"/>
      <c r="PDI326" s="23"/>
      <c r="PDJ326" s="23"/>
      <c r="PDK326" s="23"/>
      <c r="PDL326" s="23"/>
      <c r="PDM326" s="23"/>
      <c r="PDN326" s="23"/>
      <c r="PDO326" s="23"/>
      <c r="PDP326" s="23"/>
      <c r="PDQ326" s="23"/>
      <c r="PDR326" s="23"/>
      <c r="PDS326" s="23"/>
      <c r="PDT326" s="23"/>
      <c r="PDU326" s="23"/>
      <c r="PDV326" s="23"/>
      <c r="PDW326" s="23"/>
      <c r="PDX326" s="23"/>
      <c r="PDY326" s="23"/>
      <c r="PDZ326" s="23"/>
      <c r="PEA326" s="23"/>
      <c r="PEB326" s="23"/>
      <c r="PEC326" s="23"/>
      <c r="PED326" s="23"/>
      <c r="PEE326" s="23"/>
      <c r="PEF326" s="23"/>
      <c r="PEG326" s="23"/>
      <c r="PEH326" s="23"/>
      <c r="PEI326" s="23"/>
      <c r="PEJ326" s="23"/>
      <c r="PEK326" s="23"/>
      <c r="PEL326" s="23"/>
      <c r="PEM326" s="23"/>
      <c r="PEN326" s="23"/>
      <c r="PEO326" s="23"/>
      <c r="PEP326" s="23"/>
      <c r="PEQ326" s="23"/>
      <c r="PER326" s="23"/>
      <c r="PES326" s="23"/>
      <c r="PET326" s="23"/>
      <c r="PEU326" s="23"/>
      <c r="PEV326" s="23"/>
      <c r="PEW326" s="23"/>
      <c r="PEX326" s="23"/>
      <c r="PEY326" s="23"/>
      <c r="PEZ326" s="23"/>
      <c r="PFA326" s="23"/>
      <c r="PFB326" s="23"/>
      <c r="PFC326" s="23"/>
      <c r="PFD326" s="23"/>
      <c r="PFE326" s="23"/>
      <c r="PFF326" s="23"/>
      <c r="PFG326" s="23"/>
      <c r="PFH326" s="23"/>
      <c r="PFI326" s="23"/>
      <c r="PFJ326" s="23"/>
      <c r="PFK326" s="23"/>
      <c r="PFL326" s="23"/>
      <c r="PFM326" s="23"/>
      <c r="PFN326" s="23"/>
      <c r="PFO326" s="23"/>
      <c r="PFP326" s="23"/>
      <c r="PFQ326" s="23"/>
      <c r="PFR326" s="23"/>
      <c r="PFS326" s="23"/>
      <c r="PFT326" s="23"/>
      <c r="PFU326" s="23"/>
      <c r="PFV326" s="23"/>
      <c r="PFW326" s="23"/>
      <c r="PFX326" s="23"/>
      <c r="PFY326" s="23"/>
      <c r="PFZ326" s="23"/>
      <c r="PGA326" s="23"/>
      <c r="PGB326" s="23"/>
      <c r="PGC326" s="23"/>
      <c r="PGD326" s="23"/>
      <c r="PGE326" s="23"/>
      <c r="PGF326" s="23"/>
      <c r="PGG326" s="23"/>
      <c r="PGH326" s="23"/>
      <c r="PGI326" s="23"/>
      <c r="PGJ326" s="23"/>
      <c r="PGK326" s="23"/>
      <c r="PGL326" s="23"/>
      <c r="PGM326" s="23"/>
      <c r="PGN326" s="23"/>
      <c r="PGO326" s="23"/>
      <c r="PGP326" s="23"/>
      <c r="PGQ326" s="23"/>
      <c r="PGR326" s="23"/>
      <c r="PGS326" s="23"/>
      <c r="PGT326" s="23"/>
      <c r="PGU326" s="23"/>
      <c r="PGV326" s="23"/>
      <c r="PGW326" s="23"/>
      <c r="PGX326" s="23"/>
      <c r="PGY326" s="23"/>
      <c r="PGZ326" s="23"/>
      <c r="PHA326" s="23"/>
      <c r="PHB326" s="23"/>
      <c r="PHC326" s="23"/>
      <c r="PHD326" s="23"/>
      <c r="PHE326" s="23"/>
      <c r="PHF326" s="23"/>
      <c r="PHG326" s="23"/>
      <c r="PHH326" s="23"/>
      <c r="PHI326" s="23"/>
      <c r="PHJ326" s="23"/>
      <c r="PHK326" s="23"/>
      <c r="PHL326" s="23"/>
      <c r="PHM326" s="23"/>
      <c r="PHN326" s="23"/>
      <c r="PHO326" s="23"/>
      <c r="PHP326" s="23"/>
      <c r="PHQ326" s="23"/>
      <c r="PHR326" s="23"/>
      <c r="PHS326" s="23"/>
      <c r="PHT326" s="23"/>
      <c r="PHU326" s="23"/>
      <c r="PHV326" s="23"/>
      <c r="PHW326" s="23"/>
      <c r="PHX326" s="23"/>
      <c r="PHY326" s="23"/>
      <c r="PHZ326" s="23"/>
      <c r="PIA326" s="23"/>
      <c r="PIB326" s="23"/>
      <c r="PIC326" s="23"/>
      <c r="PID326" s="23"/>
      <c r="PIE326" s="23"/>
      <c r="PIF326" s="23"/>
      <c r="PIG326" s="23"/>
      <c r="PIH326" s="23"/>
      <c r="PII326" s="23"/>
      <c r="PIJ326" s="23"/>
      <c r="PIK326" s="23"/>
      <c r="PIL326" s="23"/>
      <c r="PIM326" s="23"/>
      <c r="PIN326" s="23"/>
      <c r="PIO326" s="23"/>
      <c r="PIP326" s="23"/>
      <c r="PIQ326" s="23"/>
      <c r="PIR326" s="23"/>
      <c r="PIS326" s="23"/>
      <c r="PIT326" s="23"/>
      <c r="PIU326" s="23"/>
      <c r="PIV326" s="23"/>
      <c r="PIW326" s="23"/>
      <c r="PIX326" s="23"/>
      <c r="PIY326" s="23"/>
      <c r="PIZ326" s="23"/>
      <c r="PJA326" s="23"/>
      <c r="PJB326" s="23"/>
      <c r="PJC326" s="23"/>
      <c r="PJD326" s="23"/>
      <c r="PJE326" s="23"/>
      <c r="PJF326" s="23"/>
      <c r="PJG326" s="23"/>
      <c r="PJH326" s="23"/>
      <c r="PJI326" s="23"/>
      <c r="PJJ326" s="23"/>
      <c r="PJK326" s="23"/>
      <c r="PJL326" s="23"/>
      <c r="PJM326" s="23"/>
      <c r="PJN326" s="23"/>
      <c r="PJO326" s="23"/>
      <c r="PJP326" s="23"/>
      <c r="PJQ326" s="23"/>
      <c r="PJR326" s="23"/>
      <c r="PJS326" s="23"/>
      <c r="PJT326" s="23"/>
      <c r="PJU326" s="23"/>
      <c r="PJV326" s="23"/>
      <c r="PJW326" s="23"/>
      <c r="PJX326" s="23"/>
      <c r="PJY326" s="23"/>
      <c r="PJZ326" s="23"/>
      <c r="PKA326" s="23"/>
      <c r="PKB326" s="23"/>
      <c r="PKC326" s="23"/>
      <c r="PKD326" s="23"/>
      <c r="PKE326" s="23"/>
      <c r="PKF326" s="23"/>
      <c r="PKG326" s="23"/>
      <c r="PKH326" s="23"/>
      <c r="PKI326" s="23"/>
      <c r="PKJ326" s="23"/>
      <c r="PKK326" s="23"/>
      <c r="PKL326" s="23"/>
      <c r="PKM326" s="23"/>
      <c r="PKN326" s="23"/>
      <c r="PKO326" s="23"/>
      <c r="PKP326" s="23"/>
      <c r="PKQ326" s="23"/>
      <c r="PKR326" s="23"/>
      <c r="PKS326" s="23"/>
      <c r="PKT326" s="23"/>
      <c r="PKU326" s="23"/>
      <c r="PKV326" s="23"/>
      <c r="PKW326" s="23"/>
      <c r="PKX326" s="23"/>
      <c r="PKY326" s="23"/>
      <c r="PKZ326" s="23"/>
      <c r="PLA326" s="23"/>
      <c r="PLB326" s="23"/>
      <c r="PLC326" s="23"/>
      <c r="PLD326" s="23"/>
      <c r="PLE326" s="23"/>
      <c r="PLF326" s="23"/>
      <c r="PLG326" s="23"/>
      <c r="PLH326" s="23"/>
      <c r="PLI326" s="23"/>
      <c r="PLJ326" s="23"/>
      <c r="PLK326" s="23"/>
      <c r="PLL326" s="23"/>
      <c r="PLM326" s="23"/>
      <c r="PLN326" s="23"/>
      <c r="PLO326" s="23"/>
      <c r="PLP326" s="23"/>
      <c r="PLQ326" s="23"/>
      <c r="PLR326" s="23"/>
      <c r="PLS326" s="23"/>
      <c r="PLT326" s="23"/>
      <c r="PLU326" s="23"/>
      <c r="PLV326" s="23"/>
      <c r="PLW326" s="23"/>
      <c r="PLX326" s="23"/>
      <c r="PLY326" s="23"/>
      <c r="PLZ326" s="23"/>
      <c r="PMA326" s="23"/>
      <c r="PMB326" s="23"/>
      <c r="PMC326" s="23"/>
      <c r="PMD326" s="23"/>
      <c r="PME326" s="23"/>
      <c r="PMF326" s="23"/>
      <c r="PMG326" s="23"/>
      <c r="PMH326" s="23"/>
      <c r="PMI326" s="23"/>
      <c r="PMJ326" s="23"/>
      <c r="PMK326" s="23"/>
      <c r="PML326" s="23"/>
      <c r="PMM326" s="23"/>
      <c r="PMN326" s="23"/>
      <c r="PMO326" s="23"/>
      <c r="PMP326" s="23"/>
      <c r="PMQ326" s="23"/>
      <c r="PMR326" s="23"/>
      <c r="PMS326" s="23"/>
      <c r="PMT326" s="23"/>
      <c r="PMU326" s="23"/>
      <c r="PMV326" s="23"/>
      <c r="PMW326" s="23"/>
      <c r="PMX326" s="23"/>
      <c r="PMY326" s="23"/>
      <c r="PMZ326" s="23"/>
      <c r="PNA326" s="23"/>
      <c r="PNB326" s="23"/>
      <c r="PNC326" s="23"/>
      <c r="PND326" s="23"/>
      <c r="PNE326" s="23"/>
      <c r="PNF326" s="23"/>
      <c r="PNG326" s="23"/>
      <c r="PNH326" s="23"/>
      <c r="PNI326" s="23"/>
      <c r="PNJ326" s="23"/>
      <c r="PNK326" s="23"/>
      <c r="PNL326" s="23"/>
      <c r="PNM326" s="23"/>
      <c r="PNN326" s="23"/>
      <c r="PNO326" s="23"/>
      <c r="PNP326" s="23"/>
      <c r="PNQ326" s="23"/>
      <c r="PNR326" s="23"/>
      <c r="PNS326" s="23"/>
      <c r="PNT326" s="23"/>
      <c r="PNU326" s="23"/>
      <c r="PNV326" s="23"/>
      <c r="PNW326" s="23"/>
      <c r="PNX326" s="23"/>
      <c r="PNY326" s="23"/>
      <c r="PNZ326" s="23"/>
      <c r="POA326" s="23"/>
      <c r="POB326" s="23"/>
      <c r="POC326" s="23"/>
      <c r="POD326" s="23"/>
      <c r="POE326" s="23"/>
      <c r="POF326" s="23"/>
      <c r="POG326" s="23"/>
      <c r="POH326" s="23"/>
      <c r="POI326" s="23"/>
      <c r="POJ326" s="23"/>
      <c r="POK326" s="23"/>
      <c r="POL326" s="23"/>
      <c r="POM326" s="23"/>
      <c r="PON326" s="23"/>
      <c r="POO326" s="23"/>
      <c r="POP326" s="23"/>
      <c r="POQ326" s="23"/>
      <c r="POR326" s="23"/>
      <c r="POS326" s="23"/>
      <c r="POT326" s="23"/>
      <c r="POU326" s="23"/>
      <c r="POV326" s="23"/>
      <c r="POW326" s="23"/>
      <c r="POX326" s="23"/>
      <c r="POY326" s="23"/>
      <c r="POZ326" s="23"/>
      <c r="PPA326" s="23"/>
      <c r="PPB326" s="23"/>
      <c r="PPC326" s="23"/>
      <c r="PPD326" s="23"/>
      <c r="PPE326" s="23"/>
      <c r="PPF326" s="23"/>
      <c r="PPG326" s="23"/>
      <c r="PPH326" s="23"/>
      <c r="PPI326" s="23"/>
      <c r="PPJ326" s="23"/>
      <c r="PPK326" s="23"/>
      <c r="PPL326" s="23"/>
      <c r="PPM326" s="23"/>
      <c r="PPN326" s="23"/>
      <c r="PPO326" s="23"/>
      <c r="PPP326" s="23"/>
      <c r="PPQ326" s="23"/>
      <c r="PPR326" s="23"/>
      <c r="PPS326" s="23"/>
      <c r="PPT326" s="23"/>
      <c r="PPU326" s="23"/>
      <c r="PPV326" s="23"/>
      <c r="PPW326" s="23"/>
      <c r="PPX326" s="23"/>
      <c r="PPY326" s="23"/>
      <c r="PPZ326" s="23"/>
      <c r="PQA326" s="23"/>
      <c r="PQB326" s="23"/>
      <c r="PQC326" s="23"/>
      <c r="PQD326" s="23"/>
      <c r="PQE326" s="23"/>
      <c r="PQF326" s="23"/>
      <c r="PQG326" s="23"/>
      <c r="PQH326" s="23"/>
      <c r="PQI326" s="23"/>
      <c r="PQJ326" s="23"/>
      <c r="PQK326" s="23"/>
      <c r="PQL326" s="23"/>
      <c r="PQM326" s="23"/>
      <c r="PQN326" s="23"/>
      <c r="PQO326" s="23"/>
      <c r="PQP326" s="23"/>
      <c r="PQQ326" s="23"/>
      <c r="PQR326" s="23"/>
      <c r="PQS326" s="23"/>
      <c r="PQT326" s="23"/>
      <c r="PQU326" s="23"/>
      <c r="PQV326" s="23"/>
      <c r="PQW326" s="23"/>
      <c r="PQX326" s="23"/>
      <c r="PQY326" s="23"/>
      <c r="PQZ326" s="23"/>
      <c r="PRA326" s="23"/>
      <c r="PRB326" s="23"/>
      <c r="PRC326" s="23"/>
      <c r="PRD326" s="23"/>
      <c r="PRE326" s="23"/>
      <c r="PRF326" s="23"/>
      <c r="PRG326" s="23"/>
      <c r="PRH326" s="23"/>
      <c r="PRI326" s="23"/>
      <c r="PRJ326" s="23"/>
      <c r="PRK326" s="23"/>
      <c r="PRL326" s="23"/>
      <c r="PRM326" s="23"/>
      <c r="PRN326" s="23"/>
      <c r="PRO326" s="23"/>
      <c r="PRP326" s="23"/>
      <c r="PRQ326" s="23"/>
      <c r="PRR326" s="23"/>
      <c r="PRS326" s="23"/>
      <c r="PRT326" s="23"/>
      <c r="PRU326" s="23"/>
      <c r="PRV326" s="23"/>
      <c r="PRW326" s="23"/>
      <c r="PRX326" s="23"/>
      <c r="PRY326" s="23"/>
      <c r="PRZ326" s="23"/>
      <c r="PSA326" s="23"/>
      <c r="PSB326" s="23"/>
      <c r="PSC326" s="23"/>
      <c r="PSD326" s="23"/>
      <c r="PSE326" s="23"/>
      <c r="PSF326" s="23"/>
      <c r="PSG326" s="23"/>
      <c r="PSH326" s="23"/>
      <c r="PSI326" s="23"/>
      <c r="PSJ326" s="23"/>
      <c r="PSK326" s="23"/>
      <c r="PSL326" s="23"/>
      <c r="PSM326" s="23"/>
      <c r="PSN326" s="23"/>
      <c r="PSO326" s="23"/>
      <c r="PSP326" s="23"/>
      <c r="PSQ326" s="23"/>
      <c r="PSR326" s="23"/>
      <c r="PSS326" s="23"/>
      <c r="PST326" s="23"/>
      <c r="PSU326" s="23"/>
      <c r="PSV326" s="23"/>
      <c r="PSW326" s="23"/>
      <c r="PSX326" s="23"/>
      <c r="PSY326" s="23"/>
      <c r="PSZ326" s="23"/>
      <c r="PTA326" s="23"/>
      <c r="PTB326" s="23"/>
      <c r="PTC326" s="23"/>
      <c r="PTD326" s="23"/>
      <c r="PTE326" s="23"/>
      <c r="PTF326" s="23"/>
      <c r="PTG326" s="23"/>
      <c r="PTH326" s="23"/>
      <c r="PTI326" s="23"/>
      <c r="PTJ326" s="23"/>
      <c r="PTK326" s="23"/>
      <c r="PTL326" s="23"/>
      <c r="PTM326" s="23"/>
      <c r="PTN326" s="23"/>
      <c r="PTO326" s="23"/>
      <c r="PTP326" s="23"/>
      <c r="PTQ326" s="23"/>
      <c r="PTR326" s="23"/>
      <c r="PTS326" s="23"/>
      <c r="PTT326" s="23"/>
      <c r="PTU326" s="23"/>
      <c r="PTV326" s="23"/>
      <c r="PTW326" s="23"/>
      <c r="PTX326" s="23"/>
      <c r="PTY326" s="23"/>
      <c r="PTZ326" s="23"/>
      <c r="PUA326" s="23"/>
      <c r="PUB326" s="23"/>
      <c r="PUC326" s="23"/>
      <c r="PUD326" s="23"/>
      <c r="PUE326" s="23"/>
      <c r="PUF326" s="23"/>
      <c r="PUG326" s="23"/>
      <c r="PUH326" s="23"/>
      <c r="PUI326" s="23"/>
      <c r="PUJ326" s="23"/>
      <c r="PUK326" s="23"/>
      <c r="PUL326" s="23"/>
      <c r="PUM326" s="23"/>
      <c r="PUN326" s="23"/>
      <c r="PUO326" s="23"/>
      <c r="PUP326" s="23"/>
      <c r="PUQ326" s="23"/>
      <c r="PUR326" s="23"/>
      <c r="PUS326" s="23"/>
      <c r="PUT326" s="23"/>
      <c r="PUU326" s="23"/>
      <c r="PUV326" s="23"/>
      <c r="PUW326" s="23"/>
      <c r="PUX326" s="23"/>
      <c r="PUY326" s="23"/>
      <c r="PUZ326" s="23"/>
      <c r="PVA326" s="23"/>
      <c r="PVB326" s="23"/>
      <c r="PVC326" s="23"/>
      <c r="PVD326" s="23"/>
      <c r="PVE326" s="23"/>
      <c r="PVF326" s="23"/>
      <c r="PVG326" s="23"/>
      <c r="PVH326" s="23"/>
      <c r="PVI326" s="23"/>
      <c r="PVJ326" s="23"/>
      <c r="PVK326" s="23"/>
      <c r="PVL326" s="23"/>
      <c r="PVM326" s="23"/>
      <c r="PVN326" s="23"/>
      <c r="PVO326" s="23"/>
      <c r="PVP326" s="23"/>
      <c r="PVQ326" s="23"/>
      <c r="PVR326" s="23"/>
      <c r="PVS326" s="23"/>
      <c r="PVT326" s="23"/>
      <c r="PVU326" s="23"/>
      <c r="PVV326" s="23"/>
      <c r="PVW326" s="23"/>
      <c r="PVX326" s="23"/>
      <c r="PVY326" s="23"/>
      <c r="PVZ326" s="23"/>
      <c r="PWA326" s="23"/>
      <c r="PWB326" s="23"/>
      <c r="PWC326" s="23"/>
      <c r="PWD326" s="23"/>
      <c r="PWE326" s="23"/>
      <c r="PWF326" s="23"/>
      <c r="PWG326" s="23"/>
      <c r="PWH326" s="23"/>
      <c r="PWI326" s="23"/>
      <c r="PWJ326" s="23"/>
      <c r="PWK326" s="23"/>
      <c r="PWL326" s="23"/>
      <c r="PWM326" s="23"/>
      <c r="PWN326" s="23"/>
      <c r="PWO326" s="23"/>
      <c r="PWP326" s="23"/>
      <c r="PWQ326" s="23"/>
      <c r="PWR326" s="23"/>
      <c r="PWS326" s="23"/>
      <c r="PWT326" s="23"/>
      <c r="PWU326" s="23"/>
      <c r="PWV326" s="23"/>
      <c r="PWW326" s="23"/>
      <c r="PWX326" s="23"/>
      <c r="PWY326" s="23"/>
      <c r="PWZ326" s="23"/>
      <c r="PXA326" s="23"/>
      <c r="PXB326" s="23"/>
      <c r="PXC326" s="23"/>
      <c r="PXD326" s="23"/>
      <c r="PXE326" s="23"/>
      <c r="PXF326" s="23"/>
      <c r="PXG326" s="23"/>
      <c r="PXH326" s="23"/>
      <c r="PXI326" s="23"/>
      <c r="PXJ326" s="23"/>
      <c r="PXK326" s="23"/>
      <c r="PXL326" s="23"/>
      <c r="PXM326" s="23"/>
      <c r="PXN326" s="23"/>
      <c r="PXO326" s="23"/>
      <c r="PXP326" s="23"/>
      <c r="PXQ326" s="23"/>
      <c r="PXR326" s="23"/>
      <c r="PXS326" s="23"/>
      <c r="PXT326" s="23"/>
      <c r="PXU326" s="23"/>
      <c r="PXV326" s="23"/>
      <c r="PXW326" s="23"/>
      <c r="PXX326" s="23"/>
      <c r="PXY326" s="23"/>
      <c r="PXZ326" s="23"/>
      <c r="PYA326" s="23"/>
      <c r="PYB326" s="23"/>
      <c r="PYC326" s="23"/>
      <c r="PYD326" s="23"/>
      <c r="PYE326" s="23"/>
      <c r="PYF326" s="23"/>
      <c r="PYG326" s="23"/>
      <c r="PYH326" s="23"/>
      <c r="PYI326" s="23"/>
      <c r="PYJ326" s="23"/>
      <c r="PYK326" s="23"/>
      <c r="PYL326" s="23"/>
      <c r="PYM326" s="23"/>
      <c r="PYN326" s="23"/>
      <c r="PYO326" s="23"/>
      <c r="PYP326" s="23"/>
      <c r="PYQ326" s="23"/>
      <c r="PYR326" s="23"/>
      <c r="PYS326" s="23"/>
      <c r="PYT326" s="23"/>
      <c r="PYU326" s="23"/>
      <c r="PYV326" s="23"/>
      <c r="PYW326" s="23"/>
      <c r="PYX326" s="23"/>
      <c r="PYY326" s="23"/>
      <c r="PYZ326" s="23"/>
      <c r="PZA326" s="23"/>
      <c r="PZB326" s="23"/>
      <c r="PZC326" s="23"/>
      <c r="PZD326" s="23"/>
      <c r="PZE326" s="23"/>
      <c r="PZF326" s="23"/>
      <c r="PZG326" s="23"/>
      <c r="PZH326" s="23"/>
      <c r="PZI326" s="23"/>
      <c r="PZJ326" s="23"/>
      <c r="PZK326" s="23"/>
      <c r="PZL326" s="23"/>
      <c r="PZM326" s="23"/>
      <c r="PZN326" s="23"/>
      <c r="PZO326" s="23"/>
      <c r="PZP326" s="23"/>
      <c r="PZQ326" s="23"/>
      <c r="PZR326" s="23"/>
      <c r="PZS326" s="23"/>
      <c r="PZT326" s="23"/>
      <c r="PZU326" s="23"/>
      <c r="PZV326" s="23"/>
      <c r="PZW326" s="23"/>
      <c r="PZX326" s="23"/>
      <c r="PZY326" s="23"/>
      <c r="PZZ326" s="23"/>
      <c r="QAA326" s="23"/>
      <c r="QAB326" s="23"/>
      <c r="QAC326" s="23"/>
      <c r="QAD326" s="23"/>
      <c r="QAE326" s="23"/>
      <c r="QAF326" s="23"/>
      <c r="QAG326" s="23"/>
      <c r="QAH326" s="23"/>
      <c r="QAI326" s="23"/>
      <c r="QAJ326" s="23"/>
      <c r="QAK326" s="23"/>
      <c r="QAL326" s="23"/>
      <c r="QAM326" s="23"/>
      <c r="QAN326" s="23"/>
      <c r="QAO326" s="23"/>
      <c r="QAP326" s="23"/>
      <c r="QAQ326" s="23"/>
      <c r="QAR326" s="23"/>
      <c r="QAS326" s="23"/>
      <c r="QAT326" s="23"/>
      <c r="QAU326" s="23"/>
      <c r="QAV326" s="23"/>
      <c r="QAW326" s="23"/>
      <c r="QAX326" s="23"/>
      <c r="QAY326" s="23"/>
      <c r="QAZ326" s="23"/>
      <c r="QBA326" s="23"/>
      <c r="QBB326" s="23"/>
      <c r="QBC326" s="23"/>
      <c r="QBD326" s="23"/>
      <c r="QBE326" s="23"/>
      <c r="QBF326" s="23"/>
      <c r="QBG326" s="23"/>
      <c r="QBH326" s="23"/>
      <c r="QBI326" s="23"/>
      <c r="QBJ326" s="23"/>
      <c r="QBK326" s="23"/>
      <c r="QBL326" s="23"/>
      <c r="QBM326" s="23"/>
      <c r="QBN326" s="23"/>
      <c r="QBO326" s="23"/>
      <c r="QBP326" s="23"/>
      <c r="QBQ326" s="23"/>
      <c r="QBR326" s="23"/>
      <c r="QBS326" s="23"/>
      <c r="QBT326" s="23"/>
      <c r="QBU326" s="23"/>
      <c r="QBV326" s="23"/>
      <c r="QBW326" s="23"/>
      <c r="QBX326" s="23"/>
      <c r="QBY326" s="23"/>
      <c r="QBZ326" s="23"/>
      <c r="QCA326" s="23"/>
      <c r="QCB326" s="23"/>
      <c r="QCC326" s="23"/>
      <c r="QCD326" s="23"/>
      <c r="QCE326" s="23"/>
      <c r="QCF326" s="23"/>
      <c r="QCG326" s="23"/>
      <c r="QCH326" s="23"/>
      <c r="QCI326" s="23"/>
      <c r="QCJ326" s="23"/>
      <c r="QCK326" s="23"/>
      <c r="QCL326" s="23"/>
      <c r="QCM326" s="23"/>
      <c r="QCN326" s="23"/>
      <c r="QCO326" s="23"/>
      <c r="QCP326" s="23"/>
      <c r="QCQ326" s="23"/>
      <c r="QCR326" s="23"/>
      <c r="QCS326" s="23"/>
      <c r="QCT326" s="23"/>
      <c r="QCU326" s="23"/>
      <c r="QCV326" s="23"/>
      <c r="QCW326" s="23"/>
      <c r="QCX326" s="23"/>
      <c r="QCY326" s="23"/>
      <c r="QCZ326" s="23"/>
      <c r="QDA326" s="23"/>
      <c r="QDB326" s="23"/>
      <c r="QDC326" s="23"/>
      <c r="QDD326" s="23"/>
      <c r="QDE326" s="23"/>
      <c r="QDF326" s="23"/>
      <c r="QDG326" s="23"/>
      <c r="QDH326" s="23"/>
      <c r="QDI326" s="23"/>
      <c r="QDJ326" s="23"/>
      <c r="QDK326" s="23"/>
      <c r="QDL326" s="23"/>
      <c r="QDM326" s="23"/>
      <c r="QDN326" s="23"/>
      <c r="QDO326" s="23"/>
      <c r="QDP326" s="23"/>
      <c r="QDQ326" s="23"/>
      <c r="QDR326" s="23"/>
      <c r="QDS326" s="23"/>
      <c r="QDT326" s="23"/>
      <c r="QDU326" s="23"/>
      <c r="QDV326" s="23"/>
      <c r="QDW326" s="23"/>
      <c r="QDX326" s="23"/>
      <c r="QDY326" s="23"/>
      <c r="QDZ326" s="23"/>
      <c r="QEA326" s="23"/>
      <c r="QEB326" s="23"/>
      <c r="QEC326" s="23"/>
      <c r="QED326" s="23"/>
      <c r="QEE326" s="23"/>
      <c r="QEF326" s="23"/>
      <c r="QEG326" s="23"/>
      <c r="QEH326" s="23"/>
      <c r="QEI326" s="23"/>
      <c r="QEJ326" s="23"/>
      <c r="QEK326" s="23"/>
      <c r="QEL326" s="23"/>
      <c r="QEM326" s="23"/>
      <c r="QEN326" s="23"/>
      <c r="QEO326" s="23"/>
      <c r="QEP326" s="23"/>
      <c r="QEQ326" s="23"/>
      <c r="QER326" s="23"/>
      <c r="QES326" s="23"/>
      <c r="QET326" s="23"/>
      <c r="QEU326" s="23"/>
      <c r="QEV326" s="23"/>
      <c r="QEW326" s="23"/>
      <c r="QEX326" s="23"/>
      <c r="QEY326" s="23"/>
      <c r="QEZ326" s="23"/>
      <c r="QFA326" s="23"/>
      <c r="QFB326" s="23"/>
      <c r="QFC326" s="23"/>
      <c r="QFD326" s="23"/>
      <c r="QFE326" s="23"/>
      <c r="QFF326" s="23"/>
      <c r="QFG326" s="23"/>
      <c r="QFH326" s="23"/>
      <c r="QFI326" s="23"/>
      <c r="QFJ326" s="23"/>
      <c r="QFK326" s="23"/>
      <c r="QFL326" s="23"/>
      <c r="QFM326" s="23"/>
      <c r="QFN326" s="23"/>
      <c r="QFO326" s="23"/>
      <c r="QFP326" s="23"/>
      <c r="QFQ326" s="23"/>
      <c r="QFR326" s="23"/>
      <c r="QFS326" s="23"/>
      <c r="QFT326" s="23"/>
      <c r="QFU326" s="23"/>
      <c r="QFV326" s="23"/>
      <c r="QFW326" s="23"/>
      <c r="QFX326" s="23"/>
      <c r="QFY326" s="23"/>
      <c r="QFZ326" s="23"/>
      <c r="QGA326" s="23"/>
      <c r="QGB326" s="23"/>
      <c r="QGC326" s="23"/>
      <c r="QGD326" s="23"/>
      <c r="QGE326" s="23"/>
      <c r="QGF326" s="23"/>
      <c r="QGG326" s="23"/>
      <c r="QGH326" s="23"/>
      <c r="QGI326" s="23"/>
      <c r="QGJ326" s="23"/>
      <c r="QGK326" s="23"/>
      <c r="QGL326" s="23"/>
      <c r="QGM326" s="23"/>
      <c r="QGN326" s="23"/>
      <c r="QGO326" s="23"/>
      <c r="QGP326" s="23"/>
      <c r="QGQ326" s="23"/>
      <c r="QGR326" s="23"/>
      <c r="QGS326" s="23"/>
      <c r="QGT326" s="23"/>
      <c r="QGU326" s="23"/>
      <c r="QGV326" s="23"/>
      <c r="QGW326" s="23"/>
      <c r="QGX326" s="23"/>
      <c r="QGY326" s="23"/>
      <c r="QGZ326" s="23"/>
      <c r="QHA326" s="23"/>
      <c r="QHB326" s="23"/>
      <c r="QHC326" s="23"/>
      <c r="QHD326" s="23"/>
      <c r="QHE326" s="23"/>
      <c r="QHF326" s="23"/>
      <c r="QHG326" s="23"/>
      <c r="QHH326" s="23"/>
      <c r="QHI326" s="23"/>
      <c r="QHJ326" s="23"/>
      <c r="QHK326" s="23"/>
      <c r="QHL326" s="23"/>
      <c r="QHM326" s="23"/>
      <c r="QHN326" s="23"/>
      <c r="QHO326" s="23"/>
      <c r="QHP326" s="23"/>
      <c r="QHQ326" s="23"/>
      <c r="QHR326" s="23"/>
      <c r="QHS326" s="23"/>
      <c r="QHT326" s="23"/>
      <c r="QHU326" s="23"/>
      <c r="QHV326" s="23"/>
      <c r="QHW326" s="23"/>
      <c r="QHX326" s="23"/>
      <c r="QHY326" s="23"/>
      <c r="QHZ326" s="23"/>
      <c r="QIA326" s="23"/>
      <c r="QIB326" s="23"/>
      <c r="QIC326" s="23"/>
      <c r="QID326" s="23"/>
      <c r="QIE326" s="23"/>
      <c r="QIF326" s="23"/>
      <c r="QIG326" s="23"/>
      <c r="QIH326" s="23"/>
      <c r="QII326" s="23"/>
      <c r="QIJ326" s="23"/>
      <c r="QIK326" s="23"/>
      <c r="QIL326" s="23"/>
      <c r="QIM326" s="23"/>
      <c r="QIN326" s="23"/>
      <c r="QIO326" s="23"/>
      <c r="QIP326" s="23"/>
      <c r="QIQ326" s="23"/>
      <c r="QIR326" s="23"/>
      <c r="QIS326" s="23"/>
      <c r="QIT326" s="23"/>
      <c r="QIU326" s="23"/>
      <c r="QIV326" s="23"/>
      <c r="QIW326" s="23"/>
      <c r="QIX326" s="23"/>
      <c r="QIY326" s="23"/>
      <c r="QIZ326" s="23"/>
      <c r="QJA326" s="23"/>
      <c r="QJB326" s="23"/>
      <c r="QJC326" s="23"/>
      <c r="QJD326" s="23"/>
      <c r="QJE326" s="23"/>
      <c r="QJF326" s="23"/>
      <c r="QJG326" s="23"/>
      <c r="QJH326" s="23"/>
      <c r="QJI326" s="23"/>
      <c r="QJJ326" s="23"/>
      <c r="QJK326" s="23"/>
      <c r="QJL326" s="23"/>
      <c r="QJM326" s="23"/>
      <c r="QJN326" s="23"/>
      <c r="QJO326" s="23"/>
      <c r="QJP326" s="23"/>
      <c r="QJQ326" s="23"/>
      <c r="QJR326" s="23"/>
      <c r="QJS326" s="23"/>
      <c r="QJT326" s="23"/>
      <c r="QJU326" s="23"/>
      <c r="QJV326" s="23"/>
      <c r="QJW326" s="23"/>
      <c r="QJX326" s="23"/>
      <c r="QJY326" s="23"/>
      <c r="QJZ326" s="23"/>
      <c r="QKA326" s="23"/>
      <c r="QKB326" s="23"/>
      <c r="QKC326" s="23"/>
      <c r="QKD326" s="23"/>
      <c r="QKE326" s="23"/>
      <c r="QKF326" s="23"/>
      <c r="QKG326" s="23"/>
      <c r="QKH326" s="23"/>
      <c r="QKI326" s="23"/>
      <c r="QKJ326" s="23"/>
      <c r="QKK326" s="23"/>
      <c r="QKL326" s="23"/>
      <c r="QKM326" s="23"/>
      <c r="QKN326" s="23"/>
      <c r="QKO326" s="23"/>
      <c r="QKP326" s="23"/>
      <c r="QKQ326" s="23"/>
      <c r="QKR326" s="23"/>
      <c r="QKS326" s="23"/>
      <c r="QKT326" s="23"/>
      <c r="QKU326" s="23"/>
      <c r="QKV326" s="23"/>
      <c r="QKW326" s="23"/>
      <c r="QKX326" s="23"/>
      <c r="QKY326" s="23"/>
      <c r="QKZ326" s="23"/>
      <c r="QLA326" s="23"/>
      <c r="QLB326" s="23"/>
      <c r="QLC326" s="23"/>
      <c r="QLD326" s="23"/>
      <c r="QLE326" s="23"/>
      <c r="QLF326" s="23"/>
      <c r="QLG326" s="23"/>
      <c r="QLH326" s="23"/>
      <c r="QLI326" s="23"/>
      <c r="QLJ326" s="23"/>
      <c r="QLK326" s="23"/>
      <c r="QLL326" s="23"/>
      <c r="QLM326" s="23"/>
      <c r="QLN326" s="23"/>
      <c r="QLO326" s="23"/>
      <c r="QLP326" s="23"/>
      <c r="QLQ326" s="23"/>
      <c r="QLR326" s="23"/>
      <c r="QLS326" s="23"/>
      <c r="QLT326" s="23"/>
      <c r="QLU326" s="23"/>
      <c r="QLV326" s="23"/>
      <c r="QLW326" s="23"/>
      <c r="QLX326" s="23"/>
      <c r="QLY326" s="23"/>
      <c r="QLZ326" s="23"/>
      <c r="QMA326" s="23"/>
      <c r="QMB326" s="23"/>
      <c r="QMC326" s="23"/>
      <c r="QMD326" s="23"/>
      <c r="QME326" s="23"/>
      <c r="QMF326" s="23"/>
      <c r="QMG326" s="23"/>
      <c r="QMH326" s="23"/>
      <c r="QMI326" s="23"/>
      <c r="QMJ326" s="23"/>
      <c r="QMK326" s="23"/>
      <c r="QML326" s="23"/>
      <c r="QMM326" s="23"/>
      <c r="QMN326" s="23"/>
      <c r="QMO326" s="23"/>
      <c r="QMP326" s="23"/>
      <c r="QMQ326" s="23"/>
      <c r="QMR326" s="23"/>
      <c r="QMS326" s="23"/>
      <c r="QMT326" s="23"/>
      <c r="QMU326" s="23"/>
      <c r="QMV326" s="23"/>
      <c r="QMW326" s="23"/>
      <c r="QMX326" s="23"/>
      <c r="QMY326" s="23"/>
      <c r="QMZ326" s="23"/>
      <c r="QNA326" s="23"/>
      <c r="QNB326" s="23"/>
      <c r="QNC326" s="23"/>
      <c r="QND326" s="23"/>
      <c r="QNE326" s="23"/>
      <c r="QNF326" s="23"/>
      <c r="QNG326" s="23"/>
      <c r="QNH326" s="23"/>
      <c r="QNI326" s="23"/>
      <c r="QNJ326" s="23"/>
      <c r="QNK326" s="23"/>
      <c r="QNL326" s="23"/>
      <c r="QNM326" s="23"/>
      <c r="QNN326" s="23"/>
      <c r="QNO326" s="23"/>
      <c r="QNP326" s="23"/>
      <c r="QNQ326" s="23"/>
      <c r="QNR326" s="23"/>
      <c r="QNS326" s="23"/>
      <c r="QNT326" s="23"/>
      <c r="QNU326" s="23"/>
      <c r="QNV326" s="23"/>
      <c r="QNW326" s="23"/>
      <c r="QNX326" s="23"/>
      <c r="QNY326" s="23"/>
      <c r="QNZ326" s="23"/>
      <c r="QOA326" s="23"/>
      <c r="QOB326" s="23"/>
      <c r="QOC326" s="23"/>
      <c r="QOD326" s="23"/>
      <c r="QOE326" s="23"/>
      <c r="QOF326" s="23"/>
      <c r="QOG326" s="23"/>
      <c r="QOH326" s="23"/>
      <c r="QOI326" s="23"/>
      <c r="QOJ326" s="23"/>
      <c r="QOK326" s="23"/>
      <c r="QOL326" s="23"/>
      <c r="QOM326" s="23"/>
      <c r="QON326" s="23"/>
      <c r="QOO326" s="23"/>
      <c r="QOP326" s="23"/>
      <c r="QOQ326" s="23"/>
      <c r="QOR326" s="23"/>
      <c r="QOS326" s="23"/>
      <c r="QOT326" s="23"/>
      <c r="QOU326" s="23"/>
      <c r="QOV326" s="23"/>
      <c r="QOW326" s="23"/>
      <c r="QOX326" s="23"/>
      <c r="QOY326" s="23"/>
      <c r="QOZ326" s="23"/>
      <c r="QPA326" s="23"/>
      <c r="QPB326" s="23"/>
      <c r="QPC326" s="23"/>
      <c r="QPD326" s="23"/>
      <c r="QPE326" s="23"/>
      <c r="QPF326" s="23"/>
      <c r="QPG326" s="23"/>
      <c r="QPH326" s="23"/>
      <c r="QPI326" s="23"/>
      <c r="QPJ326" s="23"/>
      <c r="QPK326" s="23"/>
      <c r="QPL326" s="23"/>
      <c r="QPM326" s="23"/>
      <c r="QPN326" s="23"/>
      <c r="QPO326" s="23"/>
      <c r="QPP326" s="23"/>
      <c r="QPQ326" s="23"/>
      <c r="QPR326" s="23"/>
      <c r="QPS326" s="23"/>
      <c r="QPT326" s="23"/>
      <c r="QPU326" s="23"/>
      <c r="QPV326" s="23"/>
      <c r="QPW326" s="23"/>
      <c r="QPX326" s="23"/>
      <c r="QPY326" s="23"/>
      <c r="QPZ326" s="23"/>
      <c r="QQA326" s="23"/>
      <c r="QQB326" s="23"/>
      <c r="QQC326" s="23"/>
      <c r="QQD326" s="23"/>
      <c r="QQE326" s="23"/>
      <c r="QQF326" s="23"/>
      <c r="QQG326" s="23"/>
      <c r="QQH326" s="23"/>
      <c r="QQI326" s="23"/>
      <c r="QQJ326" s="23"/>
      <c r="QQK326" s="23"/>
      <c r="QQL326" s="23"/>
      <c r="QQM326" s="23"/>
      <c r="QQN326" s="23"/>
      <c r="QQO326" s="23"/>
      <c r="QQP326" s="23"/>
      <c r="QQQ326" s="23"/>
      <c r="QQR326" s="23"/>
      <c r="QQS326" s="23"/>
      <c r="QQT326" s="23"/>
      <c r="QQU326" s="23"/>
      <c r="QQV326" s="23"/>
      <c r="QQW326" s="23"/>
      <c r="QQX326" s="23"/>
      <c r="QQY326" s="23"/>
      <c r="QQZ326" s="23"/>
      <c r="QRA326" s="23"/>
      <c r="QRB326" s="23"/>
      <c r="QRC326" s="23"/>
      <c r="QRD326" s="23"/>
      <c r="QRE326" s="23"/>
      <c r="QRF326" s="23"/>
      <c r="QRG326" s="23"/>
      <c r="QRH326" s="23"/>
      <c r="QRI326" s="23"/>
      <c r="QRJ326" s="23"/>
      <c r="QRK326" s="23"/>
      <c r="QRL326" s="23"/>
      <c r="QRM326" s="23"/>
      <c r="QRN326" s="23"/>
      <c r="QRO326" s="23"/>
      <c r="QRP326" s="23"/>
      <c r="QRQ326" s="23"/>
      <c r="QRR326" s="23"/>
      <c r="QRS326" s="23"/>
      <c r="QRT326" s="23"/>
      <c r="QRU326" s="23"/>
      <c r="QRV326" s="23"/>
      <c r="QRW326" s="23"/>
      <c r="QRX326" s="23"/>
      <c r="QRY326" s="23"/>
      <c r="QRZ326" s="23"/>
      <c r="QSA326" s="23"/>
      <c r="QSB326" s="23"/>
      <c r="QSC326" s="23"/>
      <c r="QSD326" s="23"/>
      <c r="QSE326" s="23"/>
      <c r="QSF326" s="23"/>
      <c r="QSG326" s="23"/>
      <c r="QSH326" s="23"/>
      <c r="QSI326" s="23"/>
      <c r="QSJ326" s="23"/>
      <c r="QSK326" s="23"/>
      <c r="QSL326" s="23"/>
      <c r="QSM326" s="23"/>
      <c r="QSN326" s="23"/>
      <c r="QSO326" s="23"/>
      <c r="QSP326" s="23"/>
      <c r="QSQ326" s="23"/>
      <c r="QSR326" s="23"/>
      <c r="QSS326" s="23"/>
      <c r="QST326" s="23"/>
      <c r="QSU326" s="23"/>
      <c r="QSV326" s="23"/>
      <c r="QSW326" s="23"/>
      <c r="QSX326" s="23"/>
      <c r="QSY326" s="23"/>
      <c r="QSZ326" s="23"/>
      <c r="QTA326" s="23"/>
      <c r="QTB326" s="23"/>
      <c r="QTC326" s="23"/>
      <c r="QTD326" s="23"/>
      <c r="QTE326" s="23"/>
      <c r="QTF326" s="23"/>
      <c r="QTG326" s="23"/>
      <c r="QTH326" s="23"/>
      <c r="QTI326" s="23"/>
      <c r="QTJ326" s="23"/>
      <c r="QTK326" s="23"/>
      <c r="QTL326" s="23"/>
      <c r="QTM326" s="23"/>
      <c r="QTN326" s="23"/>
      <c r="QTO326" s="23"/>
      <c r="QTP326" s="23"/>
      <c r="QTQ326" s="23"/>
      <c r="QTR326" s="23"/>
      <c r="QTS326" s="23"/>
      <c r="QTT326" s="23"/>
      <c r="QTU326" s="23"/>
      <c r="QTV326" s="23"/>
      <c r="QTW326" s="23"/>
      <c r="QTX326" s="23"/>
      <c r="QTY326" s="23"/>
      <c r="QTZ326" s="23"/>
      <c r="QUA326" s="23"/>
      <c r="QUB326" s="23"/>
      <c r="QUC326" s="23"/>
      <c r="QUD326" s="23"/>
      <c r="QUE326" s="23"/>
      <c r="QUF326" s="23"/>
      <c r="QUG326" s="23"/>
      <c r="QUH326" s="23"/>
      <c r="QUI326" s="23"/>
      <c r="QUJ326" s="23"/>
      <c r="QUK326" s="23"/>
      <c r="QUL326" s="23"/>
      <c r="QUM326" s="23"/>
      <c r="QUN326" s="23"/>
      <c r="QUO326" s="23"/>
      <c r="QUP326" s="23"/>
      <c r="QUQ326" s="23"/>
      <c r="QUR326" s="23"/>
      <c r="QUS326" s="23"/>
      <c r="QUT326" s="23"/>
      <c r="QUU326" s="23"/>
      <c r="QUV326" s="23"/>
      <c r="QUW326" s="23"/>
      <c r="QUX326" s="23"/>
      <c r="QUY326" s="23"/>
      <c r="QUZ326" s="23"/>
      <c r="QVA326" s="23"/>
      <c r="QVB326" s="23"/>
      <c r="QVC326" s="23"/>
      <c r="QVD326" s="23"/>
      <c r="QVE326" s="23"/>
      <c r="QVF326" s="23"/>
      <c r="QVG326" s="23"/>
      <c r="QVH326" s="23"/>
      <c r="QVI326" s="23"/>
      <c r="QVJ326" s="23"/>
      <c r="QVK326" s="23"/>
      <c r="QVL326" s="23"/>
      <c r="QVM326" s="23"/>
      <c r="QVN326" s="23"/>
      <c r="QVO326" s="23"/>
      <c r="QVP326" s="23"/>
      <c r="QVQ326" s="23"/>
      <c r="QVR326" s="23"/>
      <c r="QVS326" s="23"/>
      <c r="QVT326" s="23"/>
      <c r="QVU326" s="23"/>
      <c r="QVV326" s="23"/>
      <c r="QVW326" s="23"/>
      <c r="QVX326" s="23"/>
      <c r="QVY326" s="23"/>
      <c r="QVZ326" s="23"/>
      <c r="QWA326" s="23"/>
      <c r="QWB326" s="23"/>
      <c r="QWC326" s="23"/>
      <c r="QWD326" s="23"/>
      <c r="QWE326" s="23"/>
      <c r="QWF326" s="23"/>
      <c r="QWG326" s="23"/>
      <c r="QWH326" s="23"/>
      <c r="QWI326" s="23"/>
      <c r="QWJ326" s="23"/>
      <c r="QWK326" s="23"/>
      <c r="QWL326" s="23"/>
      <c r="QWM326" s="23"/>
      <c r="QWN326" s="23"/>
      <c r="QWO326" s="23"/>
      <c r="QWP326" s="23"/>
      <c r="QWQ326" s="23"/>
      <c r="QWR326" s="23"/>
      <c r="QWS326" s="23"/>
      <c r="QWT326" s="23"/>
      <c r="QWU326" s="23"/>
      <c r="QWV326" s="23"/>
      <c r="QWW326" s="23"/>
      <c r="QWX326" s="23"/>
      <c r="QWY326" s="23"/>
      <c r="QWZ326" s="23"/>
      <c r="QXA326" s="23"/>
      <c r="QXB326" s="23"/>
      <c r="QXC326" s="23"/>
      <c r="QXD326" s="23"/>
      <c r="QXE326" s="23"/>
      <c r="QXF326" s="23"/>
      <c r="QXG326" s="23"/>
      <c r="QXH326" s="23"/>
      <c r="QXI326" s="23"/>
      <c r="QXJ326" s="23"/>
      <c r="QXK326" s="23"/>
      <c r="QXL326" s="23"/>
      <c r="QXM326" s="23"/>
      <c r="QXN326" s="23"/>
      <c r="QXO326" s="23"/>
      <c r="QXP326" s="23"/>
      <c r="QXQ326" s="23"/>
      <c r="QXR326" s="23"/>
      <c r="QXS326" s="23"/>
      <c r="QXT326" s="23"/>
      <c r="QXU326" s="23"/>
      <c r="QXV326" s="23"/>
      <c r="QXW326" s="23"/>
      <c r="QXX326" s="23"/>
      <c r="QXY326" s="23"/>
      <c r="QXZ326" s="23"/>
      <c r="QYA326" s="23"/>
      <c r="QYB326" s="23"/>
      <c r="QYC326" s="23"/>
      <c r="QYD326" s="23"/>
      <c r="QYE326" s="23"/>
      <c r="QYF326" s="23"/>
      <c r="QYG326" s="23"/>
      <c r="QYH326" s="23"/>
      <c r="QYI326" s="23"/>
      <c r="QYJ326" s="23"/>
      <c r="QYK326" s="23"/>
      <c r="QYL326" s="23"/>
      <c r="QYM326" s="23"/>
      <c r="QYN326" s="23"/>
      <c r="QYO326" s="23"/>
      <c r="QYP326" s="23"/>
      <c r="QYQ326" s="23"/>
      <c r="QYR326" s="23"/>
      <c r="QYS326" s="23"/>
      <c r="QYT326" s="23"/>
      <c r="QYU326" s="23"/>
      <c r="QYV326" s="23"/>
      <c r="QYW326" s="23"/>
      <c r="QYX326" s="23"/>
      <c r="QYY326" s="23"/>
      <c r="QYZ326" s="23"/>
      <c r="QZA326" s="23"/>
      <c r="QZB326" s="23"/>
      <c r="QZC326" s="23"/>
      <c r="QZD326" s="23"/>
      <c r="QZE326" s="23"/>
      <c r="QZF326" s="23"/>
      <c r="QZG326" s="23"/>
      <c r="QZH326" s="23"/>
      <c r="QZI326" s="23"/>
      <c r="QZJ326" s="23"/>
      <c r="QZK326" s="23"/>
      <c r="QZL326" s="23"/>
      <c r="QZM326" s="23"/>
      <c r="QZN326" s="23"/>
      <c r="QZO326" s="23"/>
      <c r="QZP326" s="23"/>
      <c r="QZQ326" s="23"/>
      <c r="QZR326" s="23"/>
      <c r="QZS326" s="23"/>
      <c r="QZT326" s="23"/>
      <c r="QZU326" s="23"/>
      <c r="QZV326" s="23"/>
      <c r="QZW326" s="23"/>
      <c r="QZX326" s="23"/>
      <c r="QZY326" s="23"/>
      <c r="QZZ326" s="23"/>
      <c r="RAA326" s="23"/>
      <c r="RAB326" s="23"/>
      <c r="RAC326" s="23"/>
      <c r="RAD326" s="23"/>
      <c r="RAE326" s="23"/>
      <c r="RAF326" s="23"/>
      <c r="RAG326" s="23"/>
      <c r="RAH326" s="23"/>
      <c r="RAI326" s="23"/>
      <c r="RAJ326" s="23"/>
      <c r="RAK326" s="23"/>
      <c r="RAL326" s="23"/>
      <c r="RAM326" s="23"/>
      <c r="RAN326" s="23"/>
      <c r="RAO326" s="23"/>
      <c r="RAP326" s="23"/>
      <c r="RAQ326" s="23"/>
      <c r="RAR326" s="23"/>
      <c r="RAS326" s="23"/>
      <c r="RAT326" s="23"/>
      <c r="RAU326" s="23"/>
      <c r="RAV326" s="23"/>
      <c r="RAW326" s="23"/>
      <c r="RAX326" s="23"/>
      <c r="RAY326" s="23"/>
      <c r="RAZ326" s="23"/>
      <c r="RBA326" s="23"/>
      <c r="RBB326" s="23"/>
      <c r="RBC326" s="23"/>
      <c r="RBD326" s="23"/>
      <c r="RBE326" s="23"/>
      <c r="RBF326" s="23"/>
      <c r="RBG326" s="23"/>
      <c r="RBH326" s="23"/>
      <c r="RBI326" s="23"/>
      <c r="RBJ326" s="23"/>
      <c r="RBK326" s="23"/>
      <c r="RBL326" s="23"/>
      <c r="RBM326" s="23"/>
      <c r="RBN326" s="23"/>
      <c r="RBO326" s="23"/>
      <c r="RBP326" s="23"/>
      <c r="RBQ326" s="23"/>
      <c r="RBR326" s="23"/>
      <c r="RBS326" s="23"/>
      <c r="RBT326" s="23"/>
      <c r="RBU326" s="23"/>
      <c r="RBV326" s="23"/>
      <c r="RBW326" s="23"/>
      <c r="RBX326" s="23"/>
      <c r="RBY326" s="23"/>
      <c r="RBZ326" s="23"/>
      <c r="RCA326" s="23"/>
      <c r="RCB326" s="23"/>
      <c r="RCC326" s="23"/>
      <c r="RCD326" s="23"/>
      <c r="RCE326" s="23"/>
      <c r="RCF326" s="23"/>
      <c r="RCG326" s="23"/>
      <c r="RCH326" s="23"/>
      <c r="RCI326" s="23"/>
      <c r="RCJ326" s="23"/>
      <c r="RCK326" s="23"/>
      <c r="RCL326" s="23"/>
      <c r="RCM326" s="23"/>
      <c r="RCN326" s="23"/>
      <c r="RCO326" s="23"/>
      <c r="RCP326" s="23"/>
      <c r="RCQ326" s="23"/>
      <c r="RCR326" s="23"/>
      <c r="RCS326" s="23"/>
      <c r="RCT326" s="23"/>
      <c r="RCU326" s="23"/>
      <c r="RCV326" s="23"/>
      <c r="RCW326" s="23"/>
      <c r="RCX326" s="23"/>
      <c r="RCY326" s="23"/>
      <c r="RCZ326" s="23"/>
      <c r="RDA326" s="23"/>
      <c r="RDB326" s="23"/>
      <c r="RDC326" s="23"/>
      <c r="RDD326" s="23"/>
      <c r="RDE326" s="23"/>
      <c r="RDF326" s="23"/>
      <c r="RDG326" s="23"/>
      <c r="RDH326" s="23"/>
      <c r="RDI326" s="23"/>
      <c r="RDJ326" s="23"/>
      <c r="RDK326" s="23"/>
      <c r="RDL326" s="23"/>
      <c r="RDM326" s="23"/>
      <c r="RDN326" s="23"/>
      <c r="RDO326" s="23"/>
      <c r="RDP326" s="23"/>
      <c r="RDQ326" s="23"/>
      <c r="RDR326" s="23"/>
      <c r="RDS326" s="23"/>
      <c r="RDT326" s="23"/>
      <c r="RDU326" s="23"/>
      <c r="RDV326" s="23"/>
      <c r="RDW326" s="23"/>
      <c r="RDX326" s="23"/>
      <c r="RDY326" s="23"/>
      <c r="RDZ326" s="23"/>
      <c r="REA326" s="23"/>
      <c r="REB326" s="23"/>
      <c r="REC326" s="23"/>
      <c r="RED326" s="23"/>
      <c r="REE326" s="23"/>
      <c r="REF326" s="23"/>
      <c r="REG326" s="23"/>
      <c r="REH326" s="23"/>
      <c r="REI326" s="23"/>
      <c r="REJ326" s="23"/>
      <c r="REK326" s="23"/>
      <c r="REL326" s="23"/>
      <c r="REM326" s="23"/>
      <c r="REN326" s="23"/>
      <c r="REO326" s="23"/>
      <c r="REP326" s="23"/>
      <c r="REQ326" s="23"/>
      <c r="RER326" s="23"/>
      <c r="RES326" s="23"/>
      <c r="RET326" s="23"/>
      <c r="REU326" s="23"/>
      <c r="REV326" s="23"/>
      <c r="REW326" s="23"/>
      <c r="REX326" s="23"/>
      <c r="REY326" s="23"/>
      <c r="REZ326" s="23"/>
      <c r="RFA326" s="23"/>
      <c r="RFB326" s="23"/>
      <c r="RFC326" s="23"/>
      <c r="RFD326" s="23"/>
      <c r="RFE326" s="23"/>
      <c r="RFF326" s="23"/>
      <c r="RFG326" s="23"/>
      <c r="RFH326" s="23"/>
      <c r="RFI326" s="23"/>
      <c r="RFJ326" s="23"/>
      <c r="RFK326" s="23"/>
      <c r="RFL326" s="23"/>
      <c r="RFM326" s="23"/>
      <c r="RFN326" s="23"/>
      <c r="RFO326" s="23"/>
      <c r="RFP326" s="23"/>
      <c r="RFQ326" s="23"/>
      <c r="RFR326" s="23"/>
      <c r="RFS326" s="23"/>
      <c r="RFT326" s="23"/>
      <c r="RFU326" s="23"/>
      <c r="RFV326" s="23"/>
      <c r="RFW326" s="23"/>
      <c r="RFX326" s="23"/>
      <c r="RFY326" s="23"/>
      <c r="RFZ326" s="23"/>
      <c r="RGA326" s="23"/>
      <c r="RGB326" s="23"/>
      <c r="RGC326" s="23"/>
      <c r="RGD326" s="23"/>
      <c r="RGE326" s="23"/>
      <c r="RGF326" s="23"/>
      <c r="RGG326" s="23"/>
      <c r="RGH326" s="23"/>
      <c r="RGI326" s="23"/>
      <c r="RGJ326" s="23"/>
      <c r="RGK326" s="23"/>
      <c r="RGL326" s="23"/>
      <c r="RGM326" s="23"/>
      <c r="RGN326" s="23"/>
      <c r="RGO326" s="23"/>
      <c r="RGP326" s="23"/>
      <c r="RGQ326" s="23"/>
      <c r="RGR326" s="23"/>
      <c r="RGS326" s="23"/>
      <c r="RGT326" s="23"/>
      <c r="RGU326" s="23"/>
      <c r="RGV326" s="23"/>
      <c r="RGW326" s="23"/>
      <c r="RGX326" s="23"/>
      <c r="RGY326" s="23"/>
      <c r="RGZ326" s="23"/>
      <c r="RHA326" s="23"/>
      <c r="RHB326" s="23"/>
      <c r="RHC326" s="23"/>
      <c r="RHD326" s="23"/>
      <c r="RHE326" s="23"/>
      <c r="RHF326" s="23"/>
      <c r="RHG326" s="23"/>
      <c r="RHH326" s="23"/>
      <c r="RHI326" s="23"/>
      <c r="RHJ326" s="23"/>
      <c r="RHK326" s="23"/>
      <c r="RHL326" s="23"/>
      <c r="RHM326" s="23"/>
      <c r="RHN326" s="23"/>
      <c r="RHO326" s="23"/>
      <c r="RHP326" s="23"/>
      <c r="RHQ326" s="23"/>
      <c r="RHR326" s="23"/>
      <c r="RHS326" s="23"/>
      <c r="RHT326" s="23"/>
      <c r="RHU326" s="23"/>
      <c r="RHV326" s="23"/>
      <c r="RHW326" s="23"/>
      <c r="RHX326" s="23"/>
      <c r="RHY326" s="23"/>
      <c r="RHZ326" s="23"/>
      <c r="RIA326" s="23"/>
      <c r="RIB326" s="23"/>
      <c r="RIC326" s="23"/>
      <c r="RID326" s="23"/>
      <c r="RIE326" s="23"/>
      <c r="RIF326" s="23"/>
      <c r="RIG326" s="23"/>
      <c r="RIH326" s="23"/>
      <c r="RII326" s="23"/>
      <c r="RIJ326" s="23"/>
      <c r="RIK326" s="23"/>
      <c r="RIL326" s="23"/>
      <c r="RIM326" s="23"/>
      <c r="RIN326" s="23"/>
      <c r="RIO326" s="23"/>
      <c r="RIP326" s="23"/>
      <c r="RIQ326" s="23"/>
      <c r="RIR326" s="23"/>
      <c r="RIS326" s="23"/>
      <c r="RIT326" s="23"/>
      <c r="RIU326" s="23"/>
      <c r="RIV326" s="23"/>
      <c r="RIW326" s="23"/>
      <c r="RIX326" s="23"/>
      <c r="RIY326" s="23"/>
      <c r="RIZ326" s="23"/>
      <c r="RJA326" s="23"/>
      <c r="RJB326" s="23"/>
      <c r="RJC326" s="23"/>
      <c r="RJD326" s="23"/>
      <c r="RJE326" s="23"/>
      <c r="RJF326" s="23"/>
      <c r="RJG326" s="23"/>
      <c r="RJH326" s="23"/>
      <c r="RJI326" s="23"/>
      <c r="RJJ326" s="23"/>
      <c r="RJK326" s="23"/>
      <c r="RJL326" s="23"/>
      <c r="RJM326" s="23"/>
      <c r="RJN326" s="23"/>
      <c r="RJO326" s="23"/>
      <c r="RJP326" s="23"/>
      <c r="RJQ326" s="23"/>
      <c r="RJR326" s="23"/>
      <c r="RJS326" s="23"/>
      <c r="RJT326" s="23"/>
      <c r="RJU326" s="23"/>
      <c r="RJV326" s="23"/>
      <c r="RJW326" s="23"/>
      <c r="RJX326" s="23"/>
      <c r="RJY326" s="23"/>
      <c r="RJZ326" s="23"/>
      <c r="RKA326" s="23"/>
      <c r="RKB326" s="23"/>
      <c r="RKC326" s="23"/>
      <c r="RKD326" s="23"/>
      <c r="RKE326" s="23"/>
      <c r="RKF326" s="23"/>
      <c r="RKG326" s="23"/>
      <c r="RKH326" s="23"/>
      <c r="RKI326" s="23"/>
      <c r="RKJ326" s="23"/>
      <c r="RKK326" s="23"/>
      <c r="RKL326" s="23"/>
      <c r="RKM326" s="23"/>
      <c r="RKN326" s="23"/>
      <c r="RKO326" s="23"/>
      <c r="RKP326" s="23"/>
      <c r="RKQ326" s="23"/>
      <c r="RKR326" s="23"/>
      <c r="RKS326" s="23"/>
      <c r="RKT326" s="23"/>
      <c r="RKU326" s="23"/>
      <c r="RKV326" s="23"/>
      <c r="RKW326" s="23"/>
      <c r="RKX326" s="23"/>
      <c r="RKY326" s="23"/>
      <c r="RKZ326" s="23"/>
      <c r="RLA326" s="23"/>
      <c r="RLB326" s="23"/>
      <c r="RLC326" s="23"/>
      <c r="RLD326" s="23"/>
      <c r="RLE326" s="23"/>
      <c r="RLF326" s="23"/>
      <c r="RLG326" s="23"/>
      <c r="RLH326" s="23"/>
      <c r="RLI326" s="23"/>
      <c r="RLJ326" s="23"/>
      <c r="RLK326" s="23"/>
      <c r="RLL326" s="23"/>
      <c r="RLM326" s="23"/>
      <c r="RLN326" s="23"/>
      <c r="RLO326" s="23"/>
      <c r="RLP326" s="23"/>
      <c r="RLQ326" s="23"/>
      <c r="RLR326" s="23"/>
      <c r="RLS326" s="23"/>
      <c r="RLT326" s="23"/>
      <c r="RLU326" s="23"/>
      <c r="RLV326" s="23"/>
      <c r="RLW326" s="23"/>
      <c r="RLX326" s="23"/>
      <c r="RLY326" s="23"/>
      <c r="RLZ326" s="23"/>
      <c r="RMA326" s="23"/>
      <c r="RMB326" s="23"/>
      <c r="RMC326" s="23"/>
      <c r="RMD326" s="23"/>
      <c r="RME326" s="23"/>
      <c r="RMF326" s="23"/>
      <c r="RMG326" s="23"/>
      <c r="RMH326" s="23"/>
      <c r="RMI326" s="23"/>
      <c r="RMJ326" s="23"/>
      <c r="RMK326" s="23"/>
      <c r="RML326" s="23"/>
      <c r="RMM326" s="23"/>
      <c r="RMN326" s="23"/>
      <c r="RMO326" s="23"/>
      <c r="RMP326" s="23"/>
      <c r="RMQ326" s="23"/>
      <c r="RMR326" s="23"/>
      <c r="RMS326" s="23"/>
      <c r="RMT326" s="23"/>
      <c r="RMU326" s="23"/>
      <c r="RMV326" s="23"/>
      <c r="RMW326" s="23"/>
      <c r="RMX326" s="23"/>
      <c r="RMY326" s="23"/>
      <c r="RMZ326" s="23"/>
      <c r="RNA326" s="23"/>
      <c r="RNB326" s="23"/>
      <c r="RNC326" s="23"/>
      <c r="RND326" s="23"/>
      <c r="RNE326" s="23"/>
      <c r="RNF326" s="23"/>
      <c r="RNG326" s="23"/>
      <c r="RNH326" s="23"/>
      <c r="RNI326" s="23"/>
      <c r="RNJ326" s="23"/>
      <c r="RNK326" s="23"/>
      <c r="RNL326" s="23"/>
      <c r="RNM326" s="23"/>
      <c r="RNN326" s="23"/>
      <c r="RNO326" s="23"/>
      <c r="RNP326" s="23"/>
      <c r="RNQ326" s="23"/>
      <c r="RNR326" s="23"/>
      <c r="RNS326" s="23"/>
      <c r="RNT326" s="23"/>
      <c r="RNU326" s="23"/>
      <c r="RNV326" s="23"/>
      <c r="RNW326" s="23"/>
      <c r="RNX326" s="23"/>
      <c r="RNY326" s="23"/>
      <c r="RNZ326" s="23"/>
      <c r="ROA326" s="23"/>
      <c r="ROB326" s="23"/>
      <c r="ROC326" s="23"/>
      <c r="ROD326" s="23"/>
      <c r="ROE326" s="23"/>
      <c r="ROF326" s="23"/>
      <c r="ROG326" s="23"/>
      <c r="ROH326" s="23"/>
      <c r="ROI326" s="23"/>
      <c r="ROJ326" s="23"/>
      <c r="ROK326" s="23"/>
      <c r="ROL326" s="23"/>
      <c r="ROM326" s="23"/>
      <c r="RON326" s="23"/>
      <c r="ROO326" s="23"/>
      <c r="ROP326" s="23"/>
      <c r="ROQ326" s="23"/>
      <c r="ROR326" s="23"/>
      <c r="ROS326" s="23"/>
      <c r="ROT326" s="23"/>
      <c r="ROU326" s="23"/>
      <c r="ROV326" s="23"/>
      <c r="ROW326" s="23"/>
      <c r="ROX326" s="23"/>
      <c r="ROY326" s="23"/>
      <c r="ROZ326" s="23"/>
      <c r="RPA326" s="23"/>
      <c r="RPB326" s="23"/>
      <c r="RPC326" s="23"/>
      <c r="RPD326" s="23"/>
      <c r="RPE326" s="23"/>
      <c r="RPF326" s="23"/>
      <c r="RPG326" s="23"/>
      <c r="RPH326" s="23"/>
      <c r="RPI326" s="23"/>
      <c r="RPJ326" s="23"/>
      <c r="RPK326" s="23"/>
      <c r="RPL326" s="23"/>
      <c r="RPM326" s="23"/>
      <c r="RPN326" s="23"/>
      <c r="RPO326" s="23"/>
      <c r="RPP326" s="23"/>
      <c r="RPQ326" s="23"/>
      <c r="RPR326" s="23"/>
      <c r="RPS326" s="23"/>
      <c r="RPT326" s="23"/>
      <c r="RPU326" s="23"/>
      <c r="RPV326" s="23"/>
      <c r="RPW326" s="23"/>
      <c r="RPX326" s="23"/>
      <c r="RPY326" s="23"/>
      <c r="RPZ326" s="23"/>
      <c r="RQA326" s="23"/>
      <c r="RQB326" s="23"/>
      <c r="RQC326" s="23"/>
      <c r="RQD326" s="23"/>
      <c r="RQE326" s="23"/>
      <c r="RQF326" s="23"/>
      <c r="RQG326" s="23"/>
      <c r="RQH326" s="23"/>
      <c r="RQI326" s="23"/>
      <c r="RQJ326" s="23"/>
      <c r="RQK326" s="23"/>
      <c r="RQL326" s="23"/>
      <c r="RQM326" s="23"/>
      <c r="RQN326" s="23"/>
      <c r="RQO326" s="23"/>
      <c r="RQP326" s="23"/>
      <c r="RQQ326" s="23"/>
      <c r="RQR326" s="23"/>
      <c r="RQS326" s="23"/>
      <c r="RQT326" s="23"/>
      <c r="RQU326" s="23"/>
      <c r="RQV326" s="23"/>
      <c r="RQW326" s="23"/>
      <c r="RQX326" s="23"/>
      <c r="RQY326" s="23"/>
      <c r="RQZ326" s="23"/>
      <c r="RRA326" s="23"/>
      <c r="RRB326" s="23"/>
      <c r="RRC326" s="23"/>
      <c r="RRD326" s="23"/>
      <c r="RRE326" s="23"/>
      <c r="RRF326" s="23"/>
      <c r="RRG326" s="23"/>
      <c r="RRH326" s="23"/>
      <c r="RRI326" s="23"/>
      <c r="RRJ326" s="23"/>
      <c r="RRK326" s="23"/>
      <c r="RRL326" s="23"/>
      <c r="RRM326" s="23"/>
      <c r="RRN326" s="23"/>
      <c r="RRO326" s="23"/>
      <c r="RRP326" s="23"/>
      <c r="RRQ326" s="23"/>
      <c r="RRR326" s="23"/>
      <c r="RRS326" s="23"/>
      <c r="RRT326" s="23"/>
      <c r="RRU326" s="23"/>
      <c r="RRV326" s="23"/>
      <c r="RRW326" s="23"/>
      <c r="RRX326" s="23"/>
      <c r="RRY326" s="23"/>
      <c r="RRZ326" s="23"/>
      <c r="RSA326" s="23"/>
      <c r="RSB326" s="23"/>
      <c r="RSC326" s="23"/>
      <c r="RSD326" s="23"/>
      <c r="RSE326" s="23"/>
      <c r="RSF326" s="23"/>
      <c r="RSG326" s="23"/>
      <c r="RSH326" s="23"/>
      <c r="RSI326" s="23"/>
      <c r="RSJ326" s="23"/>
      <c r="RSK326" s="23"/>
      <c r="RSL326" s="23"/>
      <c r="RSM326" s="23"/>
      <c r="RSN326" s="23"/>
      <c r="RSO326" s="23"/>
      <c r="RSP326" s="23"/>
      <c r="RSQ326" s="23"/>
      <c r="RSR326" s="23"/>
      <c r="RSS326" s="23"/>
      <c r="RST326" s="23"/>
      <c r="RSU326" s="23"/>
      <c r="RSV326" s="23"/>
      <c r="RSW326" s="23"/>
      <c r="RSX326" s="23"/>
      <c r="RSY326" s="23"/>
      <c r="RSZ326" s="23"/>
      <c r="RTA326" s="23"/>
      <c r="RTB326" s="23"/>
      <c r="RTC326" s="23"/>
      <c r="RTD326" s="23"/>
      <c r="RTE326" s="23"/>
      <c r="RTF326" s="23"/>
      <c r="RTG326" s="23"/>
      <c r="RTH326" s="23"/>
      <c r="RTI326" s="23"/>
      <c r="RTJ326" s="23"/>
      <c r="RTK326" s="23"/>
      <c r="RTL326" s="23"/>
      <c r="RTM326" s="23"/>
      <c r="RTN326" s="23"/>
      <c r="RTO326" s="23"/>
      <c r="RTP326" s="23"/>
      <c r="RTQ326" s="23"/>
      <c r="RTR326" s="23"/>
      <c r="RTS326" s="23"/>
      <c r="RTT326" s="23"/>
      <c r="RTU326" s="23"/>
      <c r="RTV326" s="23"/>
      <c r="RTW326" s="23"/>
      <c r="RTX326" s="23"/>
      <c r="RTY326" s="23"/>
      <c r="RTZ326" s="23"/>
      <c r="RUA326" s="23"/>
      <c r="RUB326" s="23"/>
      <c r="RUC326" s="23"/>
      <c r="RUD326" s="23"/>
      <c r="RUE326" s="23"/>
      <c r="RUF326" s="23"/>
      <c r="RUG326" s="23"/>
      <c r="RUH326" s="23"/>
      <c r="RUI326" s="23"/>
      <c r="RUJ326" s="23"/>
      <c r="RUK326" s="23"/>
      <c r="RUL326" s="23"/>
      <c r="RUM326" s="23"/>
      <c r="RUN326" s="23"/>
      <c r="RUO326" s="23"/>
      <c r="RUP326" s="23"/>
      <c r="RUQ326" s="23"/>
      <c r="RUR326" s="23"/>
      <c r="RUS326" s="23"/>
      <c r="RUT326" s="23"/>
      <c r="RUU326" s="23"/>
      <c r="RUV326" s="23"/>
      <c r="RUW326" s="23"/>
      <c r="RUX326" s="23"/>
      <c r="RUY326" s="23"/>
      <c r="RUZ326" s="23"/>
      <c r="RVA326" s="23"/>
      <c r="RVB326" s="23"/>
      <c r="RVC326" s="23"/>
      <c r="RVD326" s="23"/>
      <c r="RVE326" s="23"/>
      <c r="RVF326" s="23"/>
      <c r="RVG326" s="23"/>
      <c r="RVH326" s="23"/>
      <c r="RVI326" s="23"/>
      <c r="RVJ326" s="23"/>
      <c r="RVK326" s="23"/>
      <c r="RVL326" s="23"/>
      <c r="RVM326" s="23"/>
      <c r="RVN326" s="23"/>
      <c r="RVO326" s="23"/>
      <c r="RVP326" s="23"/>
      <c r="RVQ326" s="23"/>
      <c r="RVR326" s="23"/>
      <c r="RVS326" s="23"/>
      <c r="RVT326" s="23"/>
      <c r="RVU326" s="23"/>
      <c r="RVV326" s="23"/>
      <c r="RVW326" s="23"/>
      <c r="RVX326" s="23"/>
      <c r="RVY326" s="23"/>
      <c r="RVZ326" s="23"/>
      <c r="RWA326" s="23"/>
      <c r="RWB326" s="23"/>
      <c r="RWC326" s="23"/>
      <c r="RWD326" s="23"/>
      <c r="RWE326" s="23"/>
      <c r="RWF326" s="23"/>
      <c r="RWG326" s="23"/>
      <c r="RWH326" s="23"/>
      <c r="RWI326" s="23"/>
      <c r="RWJ326" s="23"/>
      <c r="RWK326" s="23"/>
      <c r="RWL326" s="23"/>
      <c r="RWM326" s="23"/>
      <c r="RWN326" s="23"/>
      <c r="RWO326" s="23"/>
      <c r="RWP326" s="23"/>
      <c r="RWQ326" s="23"/>
      <c r="RWR326" s="23"/>
      <c r="RWS326" s="23"/>
      <c r="RWT326" s="23"/>
      <c r="RWU326" s="23"/>
      <c r="RWV326" s="23"/>
      <c r="RWW326" s="23"/>
      <c r="RWX326" s="23"/>
      <c r="RWY326" s="23"/>
      <c r="RWZ326" s="23"/>
      <c r="RXA326" s="23"/>
      <c r="RXB326" s="23"/>
      <c r="RXC326" s="23"/>
      <c r="RXD326" s="23"/>
      <c r="RXE326" s="23"/>
      <c r="RXF326" s="23"/>
      <c r="RXG326" s="23"/>
      <c r="RXH326" s="23"/>
      <c r="RXI326" s="23"/>
      <c r="RXJ326" s="23"/>
      <c r="RXK326" s="23"/>
      <c r="RXL326" s="23"/>
      <c r="RXM326" s="23"/>
      <c r="RXN326" s="23"/>
      <c r="RXO326" s="23"/>
      <c r="RXP326" s="23"/>
      <c r="RXQ326" s="23"/>
      <c r="RXR326" s="23"/>
      <c r="RXS326" s="23"/>
      <c r="RXT326" s="23"/>
      <c r="RXU326" s="23"/>
      <c r="RXV326" s="23"/>
      <c r="RXW326" s="23"/>
      <c r="RXX326" s="23"/>
      <c r="RXY326" s="23"/>
      <c r="RXZ326" s="23"/>
      <c r="RYA326" s="23"/>
      <c r="RYB326" s="23"/>
      <c r="RYC326" s="23"/>
      <c r="RYD326" s="23"/>
      <c r="RYE326" s="23"/>
      <c r="RYF326" s="23"/>
      <c r="RYG326" s="23"/>
      <c r="RYH326" s="23"/>
      <c r="RYI326" s="23"/>
      <c r="RYJ326" s="23"/>
      <c r="RYK326" s="23"/>
      <c r="RYL326" s="23"/>
      <c r="RYM326" s="23"/>
      <c r="RYN326" s="23"/>
      <c r="RYO326" s="23"/>
      <c r="RYP326" s="23"/>
      <c r="RYQ326" s="23"/>
      <c r="RYR326" s="23"/>
      <c r="RYS326" s="23"/>
      <c r="RYT326" s="23"/>
      <c r="RYU326" s="23"/>
      <c r="RYV326" s="23"/>
      <c r="RYW326" s="23"/>
      <c r="RYX326" s="23"/>
      <c r="RYY326" s="23"/>
      <c r="RYZ326" s="23"/>
      <c r="RZA326" s="23"/>
      <c r="RZB326" s="23"/>
      <c r="RZC326" s="23"/>
      <c r="RZD326" s="23"/>
      <c r="RZE326" s="23"/>
      <c r="RZF326" s="23"/>
      <c r="RZG326" s="23"/>
      <c r="RZH326" s="23"/>
      <c r="RZI326" s="23"/>
      <c r="RZJ326" s="23"/>
      <c r="RZK326" s="23"/>
      <c r="RZL326" s="23"/>
      <c r="RZM326" s="23"/>
      <c r="RZN326" s="23"/>
      <c r="RZO326" s="23"/>
      <c r="RZP326" s="23"/>
      <c r="RZQ326" s="23"/>
      <c r="RZR326" s="23"/>
      <c r="RZS326" s="23"/>
      <c r="RZT326" s="23"/>
      <c r="RZU326" s="23"/>
      <c r="RZV326" s="23"/>
      <c r="RZW326" s="23"/>
      <c r="RZX326" s="23"/>
      <c r="RZY326" s="23"/>
      <c r="RZZ326" s="23"/>
      <c r="SAA326" s="23"/>
      <c r="SAB326" s="23"/>
      <c r="SAC326" s="23"/>
      <c r="SAD326" s="23"/>
      <c r="SAE326" s="23"/>
      <c r="SAF326" s="23"/>
      <c r="SAG326" s="23"/>
      <c r="SAH326" s="23"/>
      <c r="SAI326" s="23"/>
      <c r="SAJ326" s="23"/>
      <c r="SAK326" s="23"/>
      <c r="SAL326" s="23"/>
      <c r="SAM326" s="23"/>
      <c r="SAN326" s="23"/>
      <c r="SAO326" s="23"/>
      <c r="SAP326" s="23"/>
      <c r="SAQ326" s="23"/>
      <c r="SAR326" s="23"/>
      <c r="SAS326" s="23"/>
      <c r="SAT326" s="23"/>
      <c r="SAU326" s="23"/>
      <c r="SAV326" s="23"/>
      <c r="SAW326" s="23"/>
      <c r="SAX326" s="23"/>
      <c r="SAY326" s="23"/>
      <c r="SAZ326" s="23"/>
      <c r="SBA326" s="23"/>
      <c r="SBB326" s="23"/>
      <c r="SBC326" s="23"/>
      <c r="SBD326" s="23"/>
      <c r="SBE326" s="23"/>
      <c r="SBF326" s="23"/>
      <c r="SBG326" s="23"/>
      <c r="SBH326" s="23"/>
      <c r="SBI326" s="23"/>
      <c r="SBJ326" s="23"/>
      <c r="SBK326" s="23"/>
      <c r="SBL326" s="23"/>
      <c r="SBM326" s="23"/>
      <c r="SBN326" s="23"/>
      <c r="SBO326" s="23"/>
      <c r="SBP326" s="23"/>
      <c r="SBQ326" s="23"/>
      <c r="SBR326" s="23"/>
      <c r="SBS326" s="23"/>
      <c r="SBT326" s="23"/>
      <c r="SBU326" s="23"/>
      <c r="SBV326" s="23"/>
      <c r="SBW326" s="23"/>
      <c r="SBX326" s="23"/>
      <c r="SBY326" s="23"/>
      <c r="SBZ326" s="23"/>
      <c r="SCA326" s="23"/>
      <c r="SCB326" s="23"/>
      <c r="SCC326" s="23"/>
      <c r="SCD326" s="23"/>
      <c r="SCE326" s="23"/>
      <c r="SCF326" s="23"/>
      <c r="SCG326" s="23"/>
      <c r="SCH326" s="23"/>
      <c r="SCI326" s="23"/>
      <c r="SCJ326" s="23"/>
      <c r="SCK326" s="23"/>
      <c r="SCL326" s="23"/>
      <c r="SCM326" s="23"/>
      <c r="SCN326" s="23"/>
      <c r="SCO326" s="23"/>
      <c r="SCP326" s="23"/>
      <c r="SCQ326" s="23"/>
      <c r="SCR326" s="23"/>
      <c r="SCS326" s="23"/>
      <c r="SCT326" s="23"/>
      <c r="SCU326" s="23"/>
      <c r="SCV326" s="23"/>
      <c r="SCW326" s="23"/>
      <c r="SCX326" s="23"/>
      <c r="SCY326" s="23"/>
      <c r="SCZ326" s="23"/>
      <c r="SDA326" s="23"/>
      <c r="SDB326" s="23"/>
      <c r="SDC326" s="23"/>
      <c r="SDD326" s="23"/>
      <c r="SDE326" s="23"/>
      <c r="SDF326" s="23"/>
      <c r="SDG326" s="23"/>
      <c r="SDH326" s="23"/>
      <c r="SDI326" s="23"/>
      <c r="SDJ326" s="23"/>
      <c r="SDK326" s="23"/>
      <c r="SDL326" s="23"/>
      <c r="SDM326" s="23"/>
      <c r="SDN326" s="23"/>
      <c r="SDO326" s="23"/>
      <c r="SDP326" s="23"/>
      <c r="SDQ326" s="23"/>
      <c r="SDR326" s="23"/>
      <c r="SDS326" s="23"/>
      <c r="SDT326" s="23"/>
      <c r="SDU326" s="23"/>
      <c r="SDV326" s="23"/>
      <c r="SDW326" s="23"/>
      <c r="SDX326" s="23"/>
      <c r="SDY326" s="23"/>
      <c r="SDZ326" s="23"/>
      <c r="SEA326" s="23"/>
      <c r="SEB326" s="23"/>
      <c r="SEC326" s="23"/>
      <c r="SED326" s="23"/>
      <c r="SEE326" s="23"/>
      <c r="SEF326" s="23"/>
      <c r="SEG326" s="23"/>
      <c r="SEH326" s="23"/>
      <c r="SEI326" s="23"/>
      <c r="SEJ326" s="23"/>
      <c r="SEK326" s="23"/>
      <c r="SEL326" s="23"/>
      <c r="SEM326" s="23"/>
      <c r="SEN326" s="23"/>
      <c r="SEO326" s="23"/>
      <c r="SEP326" s="23"/>
      <c r="SEQ326" s="23"/>
      <c r="SER326" s="23"/>
      <c r="SES326" s="23"/>
      <c r="SET326" s="23"/>
      <c r="SEU326" s="23"/>
      <c r="SEV326" s="23"/>
      <c r="SEW326" s="23"/>
      <c r="SEX326" s="23"/>
      <c r="SEY326" s="23"/>
      <c r="SEZ326" s="23"/>
      <c r="SFA326" s="23"/>
      <c r="SFB326" s="23"/>
      <c r="SFC326" s="23"/>
      <c r="SFD326" s="23"/>
      <c r="SFE326" s="23"/>
      <c r="SFF326" s="23"/>
      <c r="SFG326" s="23"/>
      <c r="SFH326" s="23"/>
      <c r="SFI326" s="23"/>
      <c r="SFJ326" s="23"/>
      <c r="SFK326" s="23"/>
      <c r="SFL326" s="23"/>
      <c r="SFM326" s="23"/>
      <c r="SFN326" s="23"/>
      <c r="SFO326" s="23"/>
      <c r="SFP326" s="23"/>
      <c r="SFQ326" s="23"/>
      <c r="SFR326" s="23"/>
      <c r="SFS326" s="23"/>
      <c r="SFT326" s="23"/>
      <c r="SFU326" s="23"/>
      <c r="SFV326" s="23"/>
      <c r="SFW326" s="23"/>
      <c r="SFX326" s="23"/>
      <c r="SFY326" s="23"/>
      <c r="SFZ326" s="23"/>
      <c r="SGA326" s="23"/>
      <c r="SGB326" s="23"/>
      <c r="SGC326" s="23"/>
      <c r="SGD326" s="23"/>
      <c r="SGE326" s="23"/>
      <c r="SGF326" s="23"/>
      <c r="SGG326" s="23"/>
      <c r="SGH326" s="23"/>
      <c r="SGI326" s="23"/>
      <c r="SGJ326" s="23"/>
      <c r="SGK326" s="23"/>
      <c r="SGL326" s="23"/>
      <c r="SGM326" s="23"/>
      <c r="SGN326" s="23"/>
      <c r="SGO326" s="23"/>
      <c r="SGP326" s="23"/>
      <c r="SGQ326" s="23"/>
      <c r="SGR326" s="23"/>
      <c r="SGS326" s="23"/>
      <c r="SGT326" s="23"/>
      <c r="SGU326" s="23"/>
      <c r="SGV326" s="23"/>
      <c r="SGW326" s="23"/>
      <c r="SGX326" s="23"/>
      <c r="SGY326" s="23"/>
      <c r="SGZ326" s="23"/>
      <c r="SHA326" s="23"/>
      <c r="SHB326" s="23"/>
      <c r="SHC326" s="23"/>
      <c r="SHD326" s="23"/>
      <c r="SHE326" s="23"/>
      <c r="SHF326" s="23"/>
      <c r="SHG326" s="23"/>
      <c r="SHH326" s="23"/>
      <c r="SHI326" s="23"/>
      <c r="SHJ326" s="23"/>
      <c r="SHK326" s="23"/>
      <c r="SHL326" s="23"/>
      <c r="SHM326" s="23"/>
      <c r="SHN326" s="23"/>
      <c r="SHO326" s="23"/>
      <c r="SHP326" s="23"/>
      <c r="SHQ326" s="23"/>
      <c r="SHR326" s="23"/>
      <c r="SHS326" s="23"/>
      <c r="SHT326" s="23"/>
      <c r="SHU326" s="23"/>
      <c r="SHV326" s="23"/>
      <c r="SHW326" s="23"/>
      <c r="SHX326" s="23"/>
      <c r="SHY326" s="23"/>
      <c r="SHZ326" s="23"/>
      <c r="SIA326" s="23"/>
      <c r="SIB326" s="23"/>
      <c r="SIC326" s="23"/>
      <c r="SID326" s="23"/>
      <c r="SIE326" s="23"/>
      <c r="SIF326" s="23"/>
      <c r="SIG326" s="23"/>
      <c r="SIH326" s="23"/>
      <c r="SII326" s="23"/>
      <c r="SIJ326" s="23"/>
      <c r="SIK326" s="23"/>
      <c r="SIL326" s="23"/>
      <c r="SIM326" s="23"/>
      <c r="SIN326" s="23"/>
      <c r="SIO326" s="23"/>
      <c r="SIP326" s="23"/>
      <c r="SIQ326" s="23"/>
      <c r="SIR326" s="23"/>
      <c r="SIS326" s="23"/>
      <c r="SIT326" s="23"/>
      <c r="SIU326" s="23"/>
      <c r="SIV326" s="23"/>
      <c r="SIW326" s="23"/>
      <c r="SIX326" s="23"/>
      <c r="SIY326" s="23"/>
      <c r="SIZ326" s="23"/>
      <c r="SJA326" s="23"/>
      <c r="SJB326" s="23"/>
      <c r="SJC326" s="23"/>
      <c r="SJD326" s="23"/>
      <c r="SJE326" s="23"/>
      <c r="SJF326" s="23"/>
      <c r="SJG326" s="23"/>
      <c r="SJH326" s="23"/>
      <c r="SJI326" s="23"/>
      <c r="SJJ326" s="23"/>
      <c r="SJK326" s="23"/>
      <c r="SJL326" s="23"/>
      <c r="SJM326" s="23"/>
      <c r="SJN326" s="23"/>
      <c r="SJO326" s="23"/>
      <c r="SJP326" s="23"/>
      <c r="SJQ326" s="23"/>
      <c r="SJR326" s="23"/>
      <c r="SJS326" s="23"/>
      <c r="SJT326" s="23"/>
      <c r="SJU326" s="23"/>
      <c r="SJV326" s="23"/>
      <c r="SJW326" s="23"/>
      <c r="SJX326" s="23"/>
      <c r="SJY326" s="23"/>
      <c r="SJZ326" s="23"/>
      <c r="SKA326" s="23"/>
      <c r="SKB326" s="23"/>
      <c r="SKC326" s="23"/>
      <c r="SKD326" s="23"/>
      <c r="SKE326" s="23"/>
      <c r="SKF326" s="23"/>
      <c r="SKG326" s="23"/>
      <c r="SKH326" s="23"/>
      <c r="SKI326" s="23"/>
      <c r="SKJ326" s="23"/>
      <c r="SKK326" s="23"/>
      <c r="SKL326" s="23"/>
      <c r="SKM326" s="23"/>
      <c r="SKN326" s="23"/>
      <c r="SKO326" s="23"/>
      <c r="SKP326" s="23"/>
      <c r="SKQ326" s="23"/>
      <c r="SKR326" s="23"/>
      <c r="SKS326" s="23"/>
      <c r="SKT326" s="23"/>
      <c r="SKU326" s="23"/>
      <c r="SKV326" s="23"/>
      <c r="SKW326" s="23"/>
      <c r="SKX326" s="23"/>
      <c r="SKY326" s="23"/>
      <c r="SKZ326" s="23"/>
      <c r="SLA326" s="23"/>
      <c r="SLB326" s="23"/>
      <c r="SLC326" s="23"/>
      <c r="SLD326" s="23"/>
      <c r="SLE326" s="23"/>
      <c r="SLF326" s="23"/>
      <c r="SLG326" s="23"/>
      <c r="SLH326" s="23"/>
      <c r="SLI326" s="23"/>
      <c r="SLJ326" s="23"/>
      <c r="SLK326" s="23"/>
      <c r="SLL326" s="23"/>
      <c r="SLM326" s="23"/>
      <c r="SLN326" s="23"/>
      <c r="SLO326" s="23"/>
      <c r="SLP326" s="23"/>
      <c r="SLQ326" s="23"/>
      <c r="SLR326" s="23"/>
      <c r="SLS326" s="23"/>
      <c r="SLT326" s="23"/>
      <c r="SLU326" s="23"/>
      <c r="SLV326" s="23"/>
      <c r="SLW326" s="23"/>
      <c r="SLX326" s="23"/>
      <c r="SLY326" s="23"/>
      <c r="SLZ326" s="23"/>
      <c r="SMA326" s="23"/>
      <c r="SMB326" s="23"/>
      <c r="SMC326" s="23"/>
      <c r="SMD326" s="23"/>
      <c r="SME326" s="23"/>
      <c r="SMF326" s="23"/>
      <c r="SMG326" s="23"/>
      <c r="SMH326" s="23"/>
      <c r="SMI326" s="23"/>
      <c r="SMJ326" s="23"/>
      <c r="SMK326" s="23"/>
      <c r="SML326" s="23"/>
      <c r="SMM326" s="23"/>
      <c r="SMN326" s="23"/>
      <c r="SMO326" s="23"/>
      <c r="SMP326" s="23"/>
      <c r="SMQ326" s="23"/>
      <c r="SMR326" s="23"/>
      <c r="SMS326" s="23"/>
      <c r="SMT326" s="23"/>
      <c r="SMU326" s="23"/>
      <c r="SMV326" s="23"/>
      <c r="SMW326" s="23"/>
      <c r="SMX326" s="23"/>
      <c r="SMY326" s="23"/>
      <c r="SMZ326" s="23"/>
      <c r="SNA326" s="23"/>
      <c r="SNB326" s="23"/>
      <c r="SNC326" s="23"/>
      <c r="SND326" s="23"/>
      <c r="SNE326" s="23"/>
      <c r="SNF326" s="23"/>
      <c r="SNG326" s="23"/>
      <c r="SNH326" s="23"/>
      <c r="SNI326" s="23"/>
      <c r="SNJ326" s="23"/>
      <c r="SNK326" s="23"/>
      <c r="SNL326" s="23"/>
      <c r="SNM326" s="23"/>
      <c r="SNN326" s="23"/>
      <c r="SNO326" s="23"/>
      <c r="SNP326" s="23"/>
      <c r="SNQ326" s="23"/>
      <c r="SNR326" s="23"/>
      <c r="SNS326" s="23"/>
      <c r="SNT326" s="23"/>
      <c r="SNU326" s="23"/>
      <c r="SNV326" s="23"/>
      <c r="SNW326" s="23"/>
      <c r="SNX326" s="23"/>
      <c r="SNY326" s="23"/>
      <c r="SNZ326" s="23"/>
      <c r="SOA326" s="23"/>
      <c r="SOB326" s="23"/>
      <c r="SOC326" s="23"/>
      <c r="SOD326" s="23"/>
      <c r="SOE326" s="23"/>
      <c r="SOF326" s="23"/>
      <c r="SOG326" s="23"/>
      <c r="SOH326" s="23"/>
      <c r="SOI326" s="23"/>
      <c r="SOJ326" s="23"/>
      <c r="SOK326" s="23"/>
      <c r="SOL326" s="23"/>
      <c r="SOM326" s="23"/>
      <c r="SON326" s="23"/>
      <c r="SOO326" s="23"/>
      <c r="SOP326" s="23"/>
      <c r="SOQ326" s="23"/>
      <c r="SOR326" s="23"/>
      <c r="SOS326" s="23"/>
      <c r="SOT326" s="23"/>
      <c r="SOU326" s="23"/>
      <c r="SOV326" s="23"/>
      <c r="SOW326" s="23"/>
      <c r="SOX326" s="23"/>
      <c r="SOY326" s="23"/>
      <c r="SOZ326" s="23"/>
      <c r="SPA326" s="23"/>
      <c r="SPB326" s="23"/>
      <c r="SPC326" s="23"/>
      <c r="SPD326" s="23"/>
      <c r="SPE326" s="23"/>
      <c r="SPF326" s="23"/>
      <c r="SPG326" s="23"/>
      <c r="SPH326" s="23"/>
      <c r="SPI326" s="23"/>
      <c r="SPJ326" s="23"/>
      <c r="SPK326" s="23"/>
      <c r="SPL326" s="23"/>
      <c r="SPM326" s="23"/>
      <c r="SPN326" s="23"/>
      <c r="SPO326" s="23"/>
      <c r="SPP326" s="23"/>
      <c r="SPQ326" s="23"/>
      <c r="SPR326" s="23"/>
      <c r="SPS326" s="23"/>
      <c r="SPT326" s="23"/>
      <c r="SPU326" s="23"/>
      <c r="SPV326" s="23"/>
      <c r="SPW326" s="23"/>
      <c r="SPX326" s="23"/>
      <c r="SPY326" s="23"/>
      <c r="SPZ326" s="23"/>
      <c r="SQA326" s="23"/>
      <c r="SQB326" s="23"/>
      <c r="SQC326" s="23"/>
      <c r="SQD326" s="23"/>
      <c r="SQE326" s="23"/>
      <c r="SQF326" s="23"/>
      <c r="SQG326" s="23"/>
      <c r="SQH326" s="23"/>
      <c r="SQI326" s="23"/>
      <c r="SQJ326" s="23"/>
      <c r="SQK326" s="23"/>
      <c r="SQL326" s="23"/>
      <c r="SQM326" s="23"/>
      <c r="SQN326" s="23"/>
      <c r="SQO326" s="23"/>
      <c r="SQP326" s="23"/>
      <c r="SQQ326" s="23"/>
      <c r="SQR326" s="23"/>
      <c r="SQS326" s="23"/>
      <c r="SQT326" s="23"/>
      <c r="SQU326" s="23"/>
      <c r="SQV326" s="23"/>
      <c r="SQW326" s="23"/>
      <c r="SQX326" s="23"/>
      <c r="SQY326" s="23"/>
      <c r="SQZ326" s="23"/>
      <c r="SRA326" s="23"/>
      <c r="SRB326" s="23"/>
      <c r="SRC326" s="23"/>
      <c r="SRD326" s="23"/>
      <c r="SRE326" s="23"/>
      <c r="SRF326" s="23"/>
      <c r="SRG326" s="23"/>
      <c r="SRH326" s="23"/>
      <c r="SRI326" s="23"/>
      <c r="SRJ326" s="23"/>
      <c r="SRK326" s="23"/>
      <c r="SRL326" s="23"/>
      <c r="SRM326" s="23"/>
      <c r="SRN326" s="23"/>
      <c r="SRO326" s="23"/>
      <c r="SRP326" s="23"/>
      <c r="SRQ326" s="23"/>
      <c r="SRR326" s="23"/>
      <c r="SRS326" s="23"/>
      <c r="SRT326" s="23"/>
      <c r="SRU326" s="23"/>
      <c r="SRV326" s="23"/>
      <c r="SRW326" s="23"/>
      <c r="SRX326" s="23"/>
      <c r="SRY326" s="23"/>
      <c r="SRZ326" s="23"/>
      <c r="SSA326" s="23"/>
      <c r="SSB326" s="23"/>
      <c r="SSC326" s="23"/>
      <c r="SSD326" s="23"/>
      <c r="SSE326" s="23"/>
      <c r="SSF326" s="23"/>
      <c r="SSG326" s="23"/>
      <c r="SSH326" s="23"/>
      <c r="SSI326" s="23"/>
      <c r="SSJ326" s="23"/>
      <c r="SSK326" s="23"/>
      <c r="SSL326" s="23"/>
      <c r="SSM326" s="23"/>
      <c r="SSN326" s="23"/>
      <c r="SSO326" s="23"/>
      <c r="SSP326" s="23"/>
      <c r="SSQ326" s="23"/>
      <c r="SSR326" s="23"/>
      <c r="SSS326" s="23"/>
      <c r="SST326" s="23"/>
      <c r="SSU326" s="23"/>
      <c r="SSV326" s="23"/>
      <c r="SSW326" s="23"/>
      <c r="SSX326" s="23"/>
      <c r="SSY326" s="23"/>
      <c r="SSZ326" s="23"/>
      <c r="STA326" s="23"/>
      <c r="STB326" s="23"/>
      <c r="STC326" s="23"/>
      <c r="STD326" s="23"/>
      <c r="STE326" s="23"/>
      <c r="STF326" s="23"/>
      <c r="STG326" s="23"/>
      <c r="STH326" s="23"/>
      <c r="STI326" s="23"/>
      <c r="STJ326" s="23"/>
      <c r="STK326" s="23"/>
      <c r="STL326" s="23"/>
      <c r="STM326" s="23"/>
      <c r="STN326" s="23"/>
      <c r="STO326" s="23"/>
      <c r="STP326" s="23"/>
      <c r="STQ326" s="23"/>
      <c r="STR326" s="23"/>
      <c r="STS326" s="23"/>
      <c r="STT326" s="23"/>
      <c r="STU326" s="23"/>
      <c r="STV326" s="23"/>
      <c r="STW326" s="23"/>
      <c r="STX326" s="23"/>
      <c r="STY326" s="23"/>
      <c r="STZ326" s="23"/>
      <c r="SUA326" s="23"/>
      <c r="SUB326" s="23"/>
      <c r="SUC326" s="23"/>
      <c r="SUD326" s="23"/>
      <c r="SUE326" s="23"/>
      <c r="SUF326" s="23"/>
      <c r="SUG326" s="23"/>
      <c r="SUH326" s="23"/>
      <c r="SUI326" s="23"/>
      <c r="SUJ326" s="23"/>
      <c r="SUK326" s="23"/>
      <c r="SUL326" s="23"/>
      <c r="SUM326" s="23"/>
      <c r="SUN326" s="23"/>
      <c r="SUO326" s="23"/>
      <c r="SUP326" s="23"/>
      <c r="SUQ326" s="23"/>
      <c r="SUR326" s="23"/>
      <c r="SUS326" s="23"/>
      <c r="SUT326" s="23"/>
      <c r="SUU326" s="23"/>
      <c r="SUV326" s="23"/>
      <c r="SUW326" s="23"/>
      <c r="SUX326" s="23"/>
      <c r="SUY326" s="23"/>
      <c r="SUZ326" s="23"/>
      <c r="SVA326" s="23"/>
      <c r="SVB326" s="23"/>
      <c r="SVC326" s="23"/>
      <c r="SVD326" s="23"/>
      <c r="SVE326" s="23"/>
      <c r="SVF326" s="23"/>
      <c r="SVG326" s="23"/>
      <c r="SVH326" s="23"/>
      <c r="SVI326" s="23"/>
      <c r="SVJ326" s="23"/>
      <c r="SVK326" s="23"/>
      <c r="SVL326" s="23"/>
      <c r="SVM326" s="23"/>
      <c r="SVN326" s="23"/>
      <c r="SVO326" s="23"/>
      <c r="SVP326" s="23"/>
      <c r="SVQ326" s="23"/>
      <c r="SVR326" s="23"/>
      <c r="SVS326" s="23"/>
      <c r="SVT326" s="23"/>
      <c r="SVU326" s="23"/>
      <c r="SVV326" s="23"/>
      <c r="SVW326" s="23"/>
      <c r="SVX326" s="23"/>
      <c r="SVY326" s="23"/>
      <c r="SVZ326" s="23"/>
      <c r="SWA326" s="23"/>
      <c r="SWB326" s="23"/>
      <c r="SWC326" s="23"/>
      <c r="SWD326" s="23"/>
      <c r="SWE326" s="23"/>
      <c r="SWF326" s="23"/>
      <c r="SWG326" s="23"/>
      <c r="SWH326" s="23"/>
      <c r="SWI326" s="23"/>
      <c r="SWJ326" s="23"/>
      <c r="SWK326" s="23"/>
      <c r="SWL326" s="23"/>
      <c r="SWM326" s="23"/>
      <c r="SWN326" s="23"/>
      <c r="SWO326" s="23"/>
      <c r="SWP326" s="23"/>
      <c r="SWQ326" s="23"/>
      <c r="SWR326" s="23"/>
      <c r="SWS326" s="23"/>
      <c r="SWT326" s="23"/>
      <c r="SWU326" s="23"/>
      <c r="SWV326" s="23"/>
      <c r="SWW326" s="23"/>
      <c r="SWX326" s="23"/>
      <c r="SWY326" s="23"/>
      <c r="SWZ326" s="23"/>
      <c r="SXA326" s="23"/>
      <c r="SXB326" s="23"/>
      <c r="SXC326" s="23"/>
      <c r="SXD326" s="23"/>
      <c r="SXE326" s="23"/>
      <c r="SXF326" s="23"/>
      <c r="SXG326" s="23"/>
      <c r="SXH326" s="23"/>
      <c r="SXI326" s="23"/>
      <c r="SXJ326" s="23"/>
      <c r="SXK326" s="23"/>
      <c r="SXL326" s="23"/>
      <c r="SXM326" s="23"/>
      <c r="SXN326" s="23"/>
      <c r="SXO326" s="23"/>
      <c r="SXP326" s="23"/>
      <c r="SXQ326" s="23"/>
      <c r="SXR326" s="23"/>
      <c r="SXS326" s="23"/>
      <c r="SXT326" s="23"/>
      <c r="SXU326" s="23"/>
      <c r="SXV326" s="23"/>
      <c r="SXW326" s="23"/>
      <c r="SXX326" s="23"/>
      <c r="SXY326" s="23"/>
      <c r="SXZ326" s="23"/>
      <c r="SYA326" s="23"/>
      <c r="SYB326" s="23"/>
      <c r="SYC326" s="23"/>
      <c r="SYD326" s="23"/>
      <c r="SYE326" s="23"/>
      <c r="SYF326" s="23"/>
      <c r="SYG326" s="23"/>
      <c r="SYH326" s="23"/>
      <c r="SYI326" s="23"/>
      <c r="SYJ326" s="23"/>
      <c r="SYK326" s="23"/>
      <c r="SYL326" s="23"/>
      <c r="SYM326" s="23"/>
      <c r="SYN326" s="23"/>
      <c r="SYO326" s="23"/>
      <c r="SYP326" s="23"/>
      <c r="SYQ326" s="23"/>
      <c r="SYR326" s="23"/>
      <c r="SYS326" s="23"/>
      <c r="SYT326" s="23"/>
      <c r="SYU326" s="23"/>
      <c r="SYV326" s="23"/>
      <c r="SYW326" s="23"/>
      <c r="SYX326" s="23"/>
      <c r="SYY326" s="23"/>
      <c r="SYZ326" s="23"/>
      <c r="SZA326" s="23"/>
      <c r="SZB326" s="23"/>
      <c r="SZC326" s="23"/>
      <c r="SZD326" s="23"/>
      <c r="SZE326" s="23"/>
      <c r="SZF326" s="23"/>
      <c r="SZG326" s="23"/>
      <c r="SZH326" s="23"/>
      <c r="SZI326" s="23"/>
      <c r="SZJ326" s="23"/>
      <c r="SZK326" s="23"/>
      <c r="SZL326" s="23"/>
      <c r="SZM326" s="23"/>
      <c r="SZN326" s="23"/>
      <c r="SZO326" s="23"/>
      <c r="SZP326" s="23"/>
      <c r="SZQ326" s="23"/>
      <c r="SZR326" s="23"/>
      <c r="SZS326" s="23"/>
      <c r="SZT326" s="23"/>
      <c r="SZU326" s="23"/>
      <c r="SZV326" s="23"/>
      <c r="SZW326" s="23"/>
      <c r="SZX326" s="23"/>
      <c r="SZY326" s="23"/>
      <c r="SZZ326" s="23"/>
      <c r="TAA326" s="23"/>
      <c r="TAB326" s="23"/>
      <c r="TAC326" s="23"/>
      <c r="TAD326" s="23"/>
      <c r="TAE326" s="23"/>
      <c r="TAF326" s="23"/>
      <c r="TAG326" s="23"/>
      <c r="TAH326" s="23"/>
      <c r="TAI326" s="23"/>
      <c r="TAJ326" s="23"/>
      <c r="TAK326" s="23"/>
      <c r="TAL326" s="23"/>
      <c r="TAM326" s="23"/>
      <c r="TAN326" s="23"/>
      <c r="TAO326" s="23"/>
      <c r="TAP326" s="23"/>
      <c r="TAQ326" s="23"/>
      <c r="TAR326" s="23"/>
      <c r="TAS326" s="23"/>
      <c r="TAT326" s="23"/>
      <c r="TAU326" s="23"/>
      <c r="TAV326" s="23"/>
      <c r="TAW326" s="23"/>
      <c r="TAX326" s="23"/>
      <c r="TAY326" s="23"/>
      <c r="TAZ326" s="23"/>
      <c r="TBA326" s="23"/>
      <c r="TBB326" s="23"/>
      <c r="TBC326" s="23"/>
      <c r="TBD326" s="23"/>
      <c r="TBE326" s="23"/>
      <c r="TBF326" s="23"/>
      <c r="TBG326" s="23"/>
      <c r="TBH326" s="23"/>
      <c r="TBI326" s="23"/>
      <c r="TBJ326" s="23"/>
      <c r="TBK326" s="23"/>
      <c r="TBL326" s="23"/>
      <c r="TBM326" s="23"/>
      <c r="TBN326" s="23"/>
      <c r="TBO326" s="23"/>
      <c r="TBP326" s="23"/>
      <c r="TBQ326" s="23"/>
      <c r="TBR326" s="23"/>
      <c r="TBS326" s="23"/>
      <c r="TBT326" s="23"/>
      <c r="TBU326" s="23"/>
      <c r="TBV326" s="23"/>
      <c r="TBW326" s="23"/>
      <c r="TBX326" s="23"/>
      <c r="TBY326" s="23"/>
      <c r="TBZ326" s="23"/>
      <c r="TCA326" s="23"/>
      <c r="TCB326" s="23"/>
      <c r="TCC326" s="23"/>
      <c r="TCD326" s="23"/>
      <c r="TCE326" s="23"/>
      <c r="TCF326" s="23"/>
      <c r="TCG326" s="23"/>
      <c r="TCH326" s="23"/>
      <c r="TCI326" s="23"/>
      <c r="TCJ326" s="23"/>
      <c r="TCK326" s="23"/>
      <c r="TCL326" s="23"/>
      <c r="TCM326" s="23"/>
      <c r="TCN326" s="23"/>
      <c r="TCO326" s="23"/>
      <c r="TCP326" s="23"/>
      <c r="TCQ326" s="23"/>
      <c r="TCR326" s="23"/>
      <c r="TCS326" s="23"/>
      <c r="TCT326" s="23"/>
      <c r="TCU326" s="23"/>
      <c r="TCV326" s="23"/>
      <c r="TCW326" s="23"/>
      <c r="TCX326" s="23"/>
      <c r="TCY326" s="23"/>
      <c r="TCZ326" s="23"/>
      <c r="TDA326" s="23"/>
      <c r="TDB326" s="23"/>
      <c r="TDC326" s="23"/>
      <c r="TDD326" s="23"/>
      <c r="TDE326" s="23"/>
      <c r="TDF326" s="23"/>
      <c r="TDG326" s="23"/>
      <c r="TDH326" s="23"/>
      <c r="TDI326" s="23"/>
      <c r="TDJ326" s="23"/>
      <c r="TDK326" s="23"/>
      <c r="TDL326" s="23"/>
      <c r="TDM326" s="23"/>
      <c r="TDN326" s="23"/>
      <c r="TDO326" s="23"/>
      <c r="TDP326" s="23"/>
      <c r="TDQ326" s="23"/>
      <c r="TDR326" s="23"/>
      <c r="TDS326" s="23"/>
      <c r="TDT326" s="23"/>
      <c r="TDU326" s="23"/>
      <c r="TDV326" s="23"/>
      <c r="TDW326" s="23"/>
      <c r="TDX326" s="23"/>
      <c r="TDY326" s="23"/>
      <c r="TDZ326" s="23"/>
      <c r="TEA326" s="23"/>
      <c r="TEB326" s="23"/>
      <c r="TEC326" s="23"/>
      <c r="TED326" s="23"/>
      <c r="TEE326" s="23"/>
      <c r="TEF326" s="23"/>
      <c r="TEG326" s="23"/>
      <c r="TEH326" s="23"/>
      <c r="TEI326" s="23"/>
      <c r="TEJ326" s="23"/>
      <c r="TEK326" s="23"/>
      <c r="TEL326" s="23"/>
      <c r="TEM326" s="23"/>
      <c r="TEN326" s="23"/>
      <c r="TEO326" s="23"/>
      <c r="TEP326" s="23"/>
      <c r="TEQ326" s="23"/>
      <c r="TER326" s="23"/>
      <c r="TES326" s="23"/>
      <c r="TET326" s="23"/>
      <c r="TEU326" s="23"/>
      <c r="TEV326" s="23"/>
      <c r="TEW326" s="23"/>
      <c r="TEX326" s="23"/>
      <c r="TEY326" s="23"/>
      <c r="TEZ326" s="23"/>
      <c r="TFA326" s="23"/>
      <c r="TFB326" s="23"/>
      <c r="TFC326" s="23"/>
      <c r="TFD326" s="23"/>
      <c r="TFE326" s="23"/>
      <c r="TFF326" s="23"/>
      <c r="TFG326" s="23"/>
      <c r="TFH326" s="23"/>
      <c r="TFI326" s="23"/>
      <c r="TFJ326" s="23"/>
      <c r="TFK326" s="23"/>
      <c r="TFL326" s="23"/>
      <c r="TFM326" s="23"/>
      <c r="TFN326" s="23"/>
      <c r="TFO326" s="23"/>
      <c r="TFP326" s="23"/>
      <c r="TFQ326" s="23"/>
      <c r="TFR326" s="23"/>
      <c r="TFS326" s="23"/>
      <c r="TFT326" s="23"/>
      <c r="TFU326" s="23"/>
      <c r="TFV326" s="23"/>
      <c r="TFW326" s="23"/>
      <c r="TFX326" s="23"/>
      <c r="TFY326" s="23"/>
      <c r="TFZ326" s="23"/>
      <c r="TGA326" s="23"/>
      <c r="TGB326" s="23"/>
      <c r="TGC326" s="23"/>
      <c r="TGD326" s="23"/>
      <c r="TGE326" s="23"/>
      <c r="TGF326" s="23"/>
      <c r="TGG326" s="23"/>
      <c r="TGH326" s="23"/>
      <c r="TGI326" s="23"/>
      <c r="TGJ326" s="23"/>
      <c r="TGK326" s="23"/>
      <c r="TGL326" s="23"/>
      <c r="TGM326" s="23"/>
      <c r="TGN326" s="23"/>
      <c r="TGO326" s="23"/>
      <c r="TGP326" s="23"/>
      <c r="TGQ326" s="23"/>
      <c r="TGR326" s="23"/>
      <c r="TGS326" s="23"/>
      <c r="TGT326" s="23"/>
      <c r="TGU326" s="23"/>
      <c r="TGV326" s="23"/>
      <c r="TGW326" s="23"/>
      <c r="TGX326" s="23"/>
      <c r="TGY326" s="23"/>
      <c r="TGZ326" s="23"/>
      <c r="THA326" s="23"/>
      <c r="THB326" s="23"/>
      <c r="THC326" s="23"/>
      <c r="THD326" s="23"/>
      <c r="THE326" s="23"/>
      <c r="THF326" s="23"/>
      <c r="THG326" s="23"/>
      <c r="THH326" s="23"/>
      <c r="THI326" s="23"/>
      <c r="THJ326" s="23"/>
      <c r="THK326" s="23"/>
      <c r="THL326" s="23"/>
      <c r="THM326" s="23"/>
      <c r="THN326" s="23"/>
      <c r="THO326" s="23"/>
      <c r="THP326" s="23"/>
      <c r="THQ326" s="23"/>
      <c r="THR326" s="23"/>
      <c r="THS326" s="23"/>
      <c r="THT326" s="23"/>
      <c r="THU326" s="23"/>
      <c r="THV326" s="23"/>
      <c r="THW326" s="23"/>
      <c r="THX326" s="23"/>
      <c r="THY326" s="23"/>
      <c r="THZ326" s="23"/>
      <c r="TIA326" s="23"/>
      <c r="TIB326" s="23"/>
      <c r="TIC326" s="23"/>
      <c r="TID326" s="23"/>
      <c r="TIE326" s="23"/>
      <c r="TIF326" s="23"/>
      <c r="TIG326" s="23"/>
      <c r="TIH326" s="23"/>
      <c r="TII326" s="23"/>
      <c r="TIJ326" s="23"/>
      <c r="TIK326" s="23"/>
      <c r="TIL326" s="23"/>
      <c r="TIM326" s="23"/>
      <c r="TIN326" s="23"/>
      <c r="TIO326" s="23"/>
      <c r="TIP326" s="23"/>
      <c r="TIQ326" s="23"/>
      <c r="TIR326" s="23"/>
      <c r="TIS326" s="23"/>
      <c r="TIT326" s="23"/>
      <c r="TIU326" s="23"/>
      <c r="TIV326" s="23"/>
      <c r="TIW326" s="23"/>
      <c r="TIX326" s="23"/>
      <c r="TIY326" s="23"/>
      <c r="TIZ326" s="23"/>
      <c r="TJA326" s="23"/>
      <c r="TJB326" s="23"/>
      <c r="TJC326" s="23"/>
      <c r="TJD326" s="23"/>
      <c r="TJE326" s="23"/>
      <c r="TJF326" s="23"/>
      <c r="TJG326" s="23"/>
      <c r="TJH326" s="23"/>
      <c r="TJI326" s="23"/>
      <c r="TJJ326" s="23"/>
      <c r="TJK326" s="23"/>
      <c r="TJL326" s="23"/>
      <c r="TJM326" s="23"/>
      <c r="TJN326" s="23"/>
      <c r="TJO326" s="23"/>
      <c r="TJP326" s="23"/>
      <c r="TJQ326" s="23"/>
      <c r="TJR326" s="23"/>
      <c r="TJS326" s="23"/>
      <c r="TJT326" s="23"/>
      <c r="TJU326" s="23"/>
      <c r="TJV326" s="23"/>
      <c r="TJW326" s="23"/>
      <c r="TJX326" s="23"/>
      <c r="TJY326" s="23"/>
      <c r="TJZ326" s="23"/>
      <c r="TKA326" s="23"/>
      <c r="TKB326" s="23"/>
      <c r="TKC326" s="23"/>
      <c r="TKD326" s="23"/>
      <c r="TKE326" s="23"/>
      <c r="TKF326" s="23"/>
      <c r="TKG326" s="23"/>
      <c r="TKH326" s="23"/>
      <c r="TKI326" s="23"/>
      <c r="TKJ326" s="23"/>
      <c r="TKK326" s="23"/>
      <c r="TKL326" s="23"/>
      <c r="TKM326" s="23"/>
      <c r="TKN326" s="23"/>
      <c r="TKO326" s="23"/>
      <c r="TKP326" s="23"/>
      <c r="TKQ326" s="23"/>
      <c r="TKR326" s="23"/>
      <c r="TKS326" s="23"/>
      <c r="TKT326" s="23"/>
      <c r="TKU326" s="23"/>
      <c r="TKV326" s="23"/>
      <c r="TKW326" s="23"/>
      <c r="TKX326" s="23"/>
      <c r="TKY326" s="23"/>
      <c r="TKZ326" s="23"/>
      <c r="TLA326" s="23"/>
      <c r="TLB326" s="23"/>
      <c r="TLC326" s="23"/>
      <c r="TLD326" s="23"/>
      <c r="TLE326" s="23"/>
      <c r="TLF326" s="23"/>
      <c r="TLG326" s="23"/>
      <c r="TLH326" s="23"/>
      <c r="TLI326" s="23"/>
      <c r="TLJ326" s="23"/>
      <c r="TLK326" s="23"/>
      <c r="TLL326" s="23"/>
      <c r="TLM326" s="23"/>
      <c r="TLN326" s="23"/>
      <c r="TLO326" s="23"/>
      <c r="TLP326" s="23"/>
      <c r="TLQ326" s="23"/>
      <c r="TLR326" s="23"/>
      <c r="TLS326" s="23"/>
      <c r="TLT326" s="23"/>
      <c r="TLU326" s="23"/>
      <c r="TLV326" s="23"/>
      <c r="TLW326" s="23"/>
      <c r="TLX326" s="23"/>
      <c r="TLY326" s="23"/>
      <c r="TLZ326" s="23"/>
      <c r="TMA326" s="23"/>
      <c r="TMB326" s="23"/>
      <c r="TMC326" s="23"/>
      <c r="TMD326" s="23"/>
      <c r="TME326" s="23"/>
      <c r="TMF326" s="23"/>
      <c r="TMG326" s="23"/>
      <c r="TMH326" s="23"/>
      <c r="TMI326" s="23"/>
      <c r="TMJ326" s="23"/>
      <c r="TMK326" s="23"/>
      <c r="TML326" s="23"/>
      <c r="TMM326" s="23"/>
      <c r="TMN326" s="23"/>
      <c r="TMO326" s="23"/>
      <c r="TMP326" s="23"/>
      <c r="TMQ326" s="23"/>
      <c r="TMR326" s="23"/>
      <c r="TMS326" s="23"/>
      <c r="TMT326" s="23"/>
      <c r="TMU326" s="23"/>
      <c r="TMV326" s="23"/>
      <c r="TMW326" s="23"/>
      <c r="TMX326" s="23"/>
      <c r="TMY326" s="23"/>
      <c r="TMZ326" s="23"/>
      <c r="TNA326" s="23"/>
      <c r="TNB326" s="23"/>
      <c r="TNC326" s="23"/>
      <c r="TND326" s="23"/>
      <c r="TNE326" s="23"/>
      <c r="TNF326" s="23"/>
      <c r="TNG326" s="23"/>
      <c r="TNH326" s="23"/>
      <c r="TNI326" s="23"/>
      <c r="TNJ326" s="23"/>
      <c r="TNK326" s="23"/>
      <c r="TNL326" s="23"/>
      <c r="TNM326" s="23"/>
      <c r="TNN326" s="23"/>
      <c r="TNO326" s="23"/>
      <c r="TNP326" s="23"/>
      <c r="TNQ326" s="23"/>
      <c r="TNR326" s="23"/>
      <c r="TNS326" s="23"/>
      <c r="TNT326" s="23"/>
      <c r="TNU326" s="23"/>
      <c r="TNV326" s="23"/>
      <c r="TNW326" s="23"/>
      <c r="TNX326" s="23"/>
      <c r="TNY326" s="23"/>
      <c r="TNZ326" s="23"/>
      <c r="TOA326" s="23"/>
      <c r="TOB326" s="23"/>
      <c r="TOC326" s="23"/>
      <c r="TOD326" s="23"/>
      <c r="TOE326" s="23"/>
      <c r="TOF326" s="23"/>
      <c r="TOG326" s="23"/>
      <c r="TOH326" s="23"/>
      <c r="TOI326" s="23"/>
      <c r="TOJ326" s="23"/>
      <c r="TOK326" s="23"/>
      <c r="TOL326" s="23"/>
      <c r="TOM326" s="23"/>
      <c r="TON326" s="23"/>
      <c r="TOO326" s="23"/>
      <c r="TOP326" s="23"/>
      <c r="TOQ326" s="23"/>
      <c r="TOR326" s="23"/>
      <c r="TOS326" s="23"/>
      <c r="TOT326" s="23"/>
      <c r="TOU326" s="23"/>
      <c r="TOV326" s="23"/>
      <c r="TOW326" s="23"/>
      <c r="TOX326" s="23"/>
      <c r="TOY326" s="23"/>
      <c r="TOZ326" s="23"/>
      <c r="TPA326" s="23"/>
      <c r="TPB326" s="23"/>
      <c r="TPC326" s="23"/>
      <c r="TPD326" s="23"/>
      <c r="TPE326" s="23"/>
      <c r="TPF326" s="23"/>
      <c r="TPG326" s="23"/>
      <c r="TPH326" s="23"/>
      <c r="TPI326" s="23"/>
      <c r="TPJ326" s="23"/>
      <c r="TPK326" s="23"/>
      <c r="TPL326" s="23"/>
      <c r="TPM326" s="23"/>
      <c r="TPN326" s="23"/>
      <c r="TPO326" s="23"/>
      <c r="TPP326" s="23"/>
      <c r="TPQ326" s="23"/>
      <c r="TPR326" s="23"/>
      <c r="TPS326" s="23"/>
      <c r="TPT326" s="23"/>
      <c r="TPU326" s="23"/>
      <c r="TPV326" s="23"/>
      <c r="TPW326" s="23"/>
      <c r="TPX326" s="23"/>
      <c r="TPY326" s="23"/>
      <c r="TPZ326" s="23"/>
      <c r="TQA326" s="23"/>
      <c r="TQB326" s="23"/>
      <c r="TQC326" s="23"/>
      <c r="TQD326" s="23"/>
      <c r="TQE326" s="23"/>
      <c r="TQF326" s="23"/>
      <c r="TQG326" s="23"/>
      <c r="TQH326" s="23"/>
      <c r="TQI326" s="23"/>
      <c r="TQJ326" s="23"/>
      <c r="TQK326" s="23"/>
      <c r="TQL326" s="23"/>
      <c r="TQM326" s="23"/>
      <c r="TQN326" s="23"/>
      <c r="TQO326" s="23"/>
      <c r="TQP326" s="23"/>
      <c r="TQQ326" s="23"/>
      <c r="TQR326" s="23"/>
      <c r="TQS326" s="23"/>
      <c r="TQT326" s="23"/>
      <c r="TQU326" s="23"/>
      <c r="TQV326" s="23"/>
      <c r="TQW326" s="23"/>
      <c r="TQX326" s="23"/>
      <c r="TQY326" s="23"/>
      <c r="TQZ326" s="23"/>
      <c r="TRA326" s="23"/>
      <c r="TRB326" s="23"/>
      <c r="TRC326" s="23"/>
      <c r="TRD326" s="23"/>
      <c r="TRE326" s="23"/>
      <c r="TRF326" s="23"/>
      <c r="TRG326" s="23"/>
      <c r="TRH326" s="23"/>
      <c r="TRI326" s="23"/>
      <c r="TRJ326" s="23"/>
      <c r="TRK326" s="23"/>
      <c r="TRL326" s="23"/>
      <c r="TRM326" s="23"/>
      <c r="TRN326" s="23"/>
      <c r="TRO326" s="23"/>
      <c r="TRP326" s="23"/>
      <c r="TRQ326" s="23"/>
      <c r="TRR326" s="23"/>
      <c r="TRS326" s="23"/>
      <c r="TRT326" s="23"/>
      <c r="TRU326" s="23"/>
      <c r="TRV326" s="23"/>
      <c r="TRW326" s="23"/>
      <c r="TRX326" s="23"/>
      <c r="TRY326" s="23"/>
      <c r="TRZ326" s="23"/>
      <c r="TSA326" s="23"/>
      <c r="TSB326" s="23"/>
      <c r="TSC326" s="23"/>
      <c r="TSD326" s="23"/>
      <c r="TSE326" s="23"/>
      <c r="TSF326" s="23"/>
      <c r="TSG326" s="23"/>
      <c r="TSH326" s="23"/>
      <c r="TSI326" s="23"/>
      <c r="TSJ326" s="23"/>
      <c r="TSK326" s="23"/>
      <c r="TSL326" s="23"/>
      <c r="TSM326" s="23"/>
      <c r="TSN326" s="23"/>
      <c r="TSO326" s="23"/>
      <c r="TSP326" s="23"/>
      <c r="TSQ326" s="23"/>
      <c r="TSR326" s="23"/>
      <c r="TSS326" s="23"/>
      <c r="TST326" s="23"/>
      <c r="TSU326" s="23"/>
      <c r="TSV326" s="23"/>
      <c r="TSW326" s="23"/>
      <c r="TSX326" s="23"/>
      <c r="TSY326" s="23"/>
      <c r="TSZ326" s="23"/>
      <c r="TTA326" s="23"/>
      <c r="TTB326" s="23"/>
      <c r="TTC326" s="23"/>
      <c r="TTD326" s="23"/>
      <c r="TTE326" s="23"/>
      <c r="TTF326" s="23"/>
      <c r="TTG326" s="23"/>
      <c r="TTH326" s="23"/>
      <c r="TTI326" s="23"/>
      <c r="TTJ326" s="23"/>
      <c r="TTK326" s="23"/>
      <c r="TTL326" s="23"/>
      <c r="TTM326" s="23"/>
      <c r="TTN326" s="23"/>
      <c r="TTO326" s="23"/>
      <c r="TTP326" s="23"/>
      <c r="TTQ326" s="23"/>
      <c r="TTR326" s="23"/>
      <c r="TTS326" s="23"/>
      <c r="TTT326" s="23"/>
      <c r="TTU326" s="23"/>
      <c r="TTV326" s="23"/>
      <c r="TTW326" s="23"/>
      <c r="TTX326" s="23"/>
      <c r="TTY326" s="23"/>
      <c r="TTZ326" s="23"/>
      <c r="TUA326" s="23"/>
      <c r="TUB326" s="23"/>
      <c r="TUC326" s="23"/>
      <c r="TUD326" s="23"/>
      <c r="TUE326" s="23"/>
      <c r="TUF326" s="23"/>
      <c r="TUG326" s="23"/>
      <c r="TUH326" s="23"/>
      <c r="TUI326" s="23"/>
      <c r="TUJ326" s="23"/>
      <c r="TUK326" s="23"/>
      <c r="TUL326" s="23"/>
      <c r="TUM326" s="23"/>
      <c r="TUN326" s="23"/>
      <c r="TUO326" s="23"/>
      <c r="TUP326" s="23"/>
      <c r="TUQ326" s="23"/>
      <c r="TUR326" s="23"/>
      <c r="TUS326" s="23"/>
      <c r="TUT326" s="23"/>
      <c r="TUU326" s="23"/>
      <c r="TUV326" s="23"/>
      <c r="TUW326" s="23"/>
      <c r="TUX326" s="23"/>
      <c r="TUY326" s="23"/>
      <c r="TUZ326" s="23"/>
      <c r="TVA326" s="23"/>
      <c r="TVB326" s="23"/>
      <c r="TVC326" s="23"/>
      <c r="TVD326" s="23"/>
      <c r="TVE326" s="23"/>
      <c r="TVF326" s="23"/>
      <c r="TVG326" s="23"/>
      <c r="TVH326" s="23"/>
      <c r="TVI326" s="23"/>
      <c r="TVJ326" s="23"/>
      <c r="TVK326" s="23"/>
      <c r="TVL326" s="23"/>
      <c r="TVM326" s="23"/>
      <c r="TVN326" s="23"/>
      <c r="TVO326" s="23"/>
      <c r="TVP326" s="23"/>
      <c r="TVQ326" s="23"/>
      <c r="TVR326" s="23"/>
      <c r="TVS326" s="23"/>
      <c r="TVT326" s="23"/>
      <c r="TVU326" s="23"/>
      <c r="TVV326" s="23"/>
      <c r="TVW326" s="23"/>
      <c r="TVX326" s="23"/>
      <c r="TVY326" s="23"/>
      <c r="TVZ326" s="23"/>
      <c r="TWA326" s="23"/>
      <c r="TWB326" s="23"/>
      <c r="TWC326" s="23"/>
      <c r="TWD326" s="23"/>
      <c r="TWE326" s="23"/>
      <c r="TWF326" s="23"/>
      <c r="TWG326" s="23"/>
      <c r="TWH326" s="23"/>
      <c r="TWI326" s="23"/>
      <c r="TWJ326" s="23"/>
      <c r="TWK326" s="23"/>
      <c r="TWL326" s="23"/>
      <c r="TWM326" s="23"/>
      <c r="TWN326" s="23"/>
      <c r="TWO326" s="23"/>
      <c r="TWP326" s="23"/>
      <c r="TWQ326" s="23"/>
      <c r="TWR326" s="23"/>
      <c r="TWS326" s="23"/>
      <c r="TWT326" s="23"/>
      <c r="TWU326" s="23"/>
      <c r="TWV326" s="23"/>
      <c r="TWW326" s="23"/>
      <c r="TWX326" s="23"/>
      <c r="TWY326" s="23"/>
      <c r="TWZ326" s="23"/>
      <c r="TXA326" s="23"/>
      <c r="TXB326" s="23"/>
      <c r="TXC326" s="23"/>
      <c r="TXD326" s="23"/>
      <c r="TXE326" s="23"/>
      <c r="TXF326" s="23"/>
      <c r="TXG326" s="23"/>
      <c r="TXH326" s="23"/>
      <c r="TXI326" s="23"/>
      <c r="TXJ326" s="23"/>
      <c r="TXK326" s="23"/>
      <c r="TXL326" s="23"/>
      <c r="TXM326" s="23"/>
      <c r="TXN326" s="23"/>
      <c r="TXO326" s="23"/>
      <c r="TXP326" s="23"/>
      <c r="TXQ326" s="23"/>
      <c r="TXR326" s="23"/>
      <c r="TXS326" s="23"/>
      <c r="TXT326" s="23"/>
      <c r="TXU326" s="23"/>
      <c r="TXV326" s="23"/>
      <c r="TXW326" s="23"/>
      <c r="TXX326" s="23"/>
      <c r="TXY326" s="23"/>
      <c r="TXZ326" s="23"/>
      <c r="TYA326" s="23"/>
      <c r="TYB326" s="23"/>
      <c r="TYC326" s="23"/>
      <c r="TYD326" s="23"/>
      <c r="TYE326" s="23"/>
      <c r="TYF326" s="23"/>
      <c r="TYG326" s="23"/>
      <c r="TYH326" s="23"/>
      <c r="TYI326" s="23"/>
      <c r="TYJ326" s="23"/>
      <c r="TYK326" s="23"/>
      <c r="TYL326" s="23"/>
      <c r="TYM326" s="23"/>
      <c r="TYN326" s="23"/>
      <c r="TYO326" s="23"/>
      <c r="TYP326" s="23"/>
      <c r="TYQ326" s="23"/>
      <c r="TYR326" s="23"/>
      <c r="TYS326" s="23"/>
      <c r="TYT326" s="23"/>
      <c r="TYU326" s="23"/>
      <c r="TYV326" s="23"/>
      <c r="TYW326" s="23"/>
      <c r="TYX326" s="23"/>
      <c r="TYY326" s="23"/>
      <c r="TYZ326" s="23"/>
      <c r="TZA326" s="23"/>
      <c r="TZB326" s="23"/>
      <c r="TZC326" s="23"/>
      <c r="TZD326" s="23"/>
      <c r="TZE326" s="23"/>
      <c r="TZF326" s="23"/>
      <c r="TZG326" s="23"/>
      <c r="TZH326" s="23"/>
      <c r="TZI326" s="23"/>
      <c r="TZJ326" s="23"/>
      <c r="TZK326" s="23"/>
      <c r="TZL326" s="23"/>
      <c r="TZM326" s="23"/>
      <c r="TZN326" s="23"/>
      <c r="TZO326" s="23"/>
      <c r="TZP326" s="23"/>
      <c r="TZQ326" s="23"/>
      <c r="TZR326" s="23"/>
      <c r="TZS326" s="23"/>
      <c r="TZT326" s="23"/>
      <c r="TZU326" s="23"/>
      <c r="TZV326" s="23"/>
      <c r="TZW326" s="23"/>
      <c r="TZX326" s="23"/>
      <c r="TZY326" s="23"/>
      <c r="TZZ326" s="23"/>
      <c r="UAA326" s="23"/>
      <c r="UAB326" s="23"/>
      <c r="UAC326" s="23"/>
      <c r="UAD326" s="23"/>
      <c r="UAE326" s="23"/>
      <c r="UAF326" s="23"/>
      <c r="UAG326" s="23"/>
      <c r="UAH326" s="23"/>
      <c r="UAI326" s="23"/>
      <c r="UAJ326" s="23"/>
      <c r="UAK326" s="23"/>
      <c r="UAL326" s="23"/>
      <c r="UAM326" s="23"/>
      <c r="UAN326" s="23"/>
      <c r="UAO326" s="23"/>
      <c r="UAP326" s="23"/>
      <c r="UAQ326" s="23"/>
      <c r="UAR326" s="23"/>
      <c r="UAS326" s="23"/>
      <c r="UAT326" s="23"/>
      <c r="UAU326" s="23"/>
      <c r="UAV326" s="23"/>
      <c r="UAW326" s="23"/>
      <c r="UAX326" s="23"/>
      <c r="UAY326" s="23"/>
      <c r="UAZ326" s="23"/>
      <c r="UBA326" s="23"/>
      <c r="UBB326" s="23"/>
      <c r="UBC326" s="23"/>
      <c r="UBD326" s="23"/>
      <c r="UBE326" s="23"/>
      <c r="UBF326" s="23"/>
      <c r="UBG326" s="23"/>
      <c r="UBH326" s="23"/>
      <c r="UBI326" s="23"/>
      <c r="UBJ326" s="23"/>
      <c r="UBK326" s="23"/>
      <c r="UBL326" s="23"/>
      <c r="UBM326" s="23"/>
      <c r="UBN326" s="23"/>
      <c r="UBO326" s="23"/>
      <c r="UBP326" s="23"/>
      <c r="UBQ326" s="23"/>
      <c r="UBR326" s="23"/>
      <c r="UBS326" s="23"/>
      <c r="UBT326" s="23"/>
      <c r="UBU326" s="23"/>
      <c r="UBV326" s="23"/>
      <c r="UBW326" s="23"/>
      <c r="UBX326" s="23"/>
      <c r="UBY326" s="23"/>
      <c r="UBZ326" s="23"/>
      <c r="UCA326" s="23"/>
      <c r="UCB326" s="23"/>
      <c r="UCC326" s="23"/>
      <c r="UCD326" s="23"/>
      <c r="UCE326" s="23"/>
      <c r="UCF326" s="23"/>
      <c r="UCG326" s="23"/>
      <c r="UCH326" s="23"/>
      <c r="UCI326" s="23"/>
      <c r="UCJ326" s="23"/>
      <c r="UCK326" s="23"/>
      <c r="UCL326" s="23"/>
      <c r="UCM326" s="23"/>
      <c r="UCN326" s="23"/>
      <c r="UCO326" s="23"/>
      <c r="UCP326" s="23"/>
      <c r="UCQ326" s="23"/>
      <c r="UCR326" s="23"/>
      <c r="UCS326" s="23"/>
      <c r="UCT326" s="23"/>
      <c r="UCU326" s="23"/>
      <c r="UCV326" s="23"/>
      <c r="UCW326" s="23"/>
      <c r="UCX326" s="23"/>
      <c r="UCY326" s="23"/>
      <c r="UCZ326" s="23"/>
      <c r="UDA326" s="23"/>
      <c r="UDB326" s="23"/>
      <c r="UDC326" s="23"/>
      <c r="UDD326" s="23"/>
      <c r="UDE326" s="23"/>
      <c r="UDF326" s="23"/>
      <c r="UDG326" s="23"/>
      <c r="UDH326" s="23"/>
      <c r="UDI326" s="23"/>
      <c r="UDJ326" s="23"/>
      <c r="UDK326" s="23"/>
      <c r="UDL326" s="23"/>
      <c r="UDM326" s="23"/>
      <c r="UDN326" s="23"/>
      <c r="UDO326" s="23"/>
      <c r="UDP326" s="23"/>
      <c r="UDQ326" s="23"/>
      <c r="UDR326" s="23"/>
      <c r="UDS326" s="23"/>
      <c r="UDT326" s="23"/>
      <c r="UDU326" s="23"/>
      <c r="UDV326" s="23"/>
      <c r="UDW326" s="23"/>
      <c r="UDX326" s="23"/>
      <c r="UDY326" s="23"/>
      <c r="UDZ326" s="23"/>
      <c r="UEA326" s="23"/>
      <c r="UEB326" s="23"/>
      <c r="UEC326" s="23"/>
      <c r="UED326" s="23"/>
      <c r="UEE326" s="23"/>
      <c r="UEF326" s="23"/>
      <c r="UEG326" s="23"/>
      <c r="UEH326" s="23"/>
      <c r="UEI326" s="23"/>
      <c r="UEJ326" s="23"/>
      <c r="UEK326" s="23"/>
      <c r="UEL326" s="23"/>
      <c r="UEM326" s="23"/>
      <c r="UEN326" s="23"/>
      <c r="UEO326" s="23"/>
      <c r="UEP326" s="23"/>
      <c r="UEQ326" s="23"/>
      <c r="UER326" s="23"/>
      <c r="UES326" s="23"/>
      <c r="UET326" s="23"/>
      <c r="UEU326" s="23"/>
      <c r="UEV326" s="23"/>
      <c r="UEW326" s="23"/>
      <c r="UEX326" s="23"/>
      <c r="UEY326" s="23"/>
      <c r="UEZ326" s="23"/>
      <c r="UFA326" s="23"/>
      <c r="UFB326" s="23"/>
      <c r="UFC326" s="23"/>
      <c r="UFD326" s="23"/>
      <c r="UFE326" s="23"/>
      <c r="UFF326" s="23"/>
      <c r="UFG326" s="23"/>
      <c r="UFH326" s="23"/>
      <c r="UFI326" s="23"/>
      <c r="UFJ326" s="23"/>
      <c r="UFK326" s="23"/>
      <c r="UFL326" s="23"/>
      <c r="UFM326" s="23"/>
      <c r="UFN326" s="23"/>
      <c r="UFO326" s="23"/>
      <c r="UFP326" s="23"/>
      <c r="UFQ326" s="23"/>
      <c r="UFR326" s="23"/>
      <c r="UFS326" s="23"/>
      <c r="UFT326" s="23"/>
      <c r="UFU326" s="23"/>
      <c r="UFV326" s="23"/>
      <c r="UFW326" s="23"/>
      <c r="UFX326" s="23"/>
      <c r="UFY326" s="23"/>
      <c r="UFZ326" s="23"/>
      <c r="UGA326" s="23"/>
      <c r="UGB326" s="23"/>
      <c r="UGC326" s="23"/>
      <c r="UGD326" s="23"/>
      <c r="UGE326" s="23"/>
      <c r="UGF326" s="23"/>
      <c r="UGG326" s="23"/>
      <c r="UGH326" s="23"/>
      <c r="UGI326" s="23"/>
      <c r="UGJ326" s="23"/>
      <c r="UGK326" s="23"/>
      <c r="UGL326" s="23"/>
      <c r="UGM326" s="23"/>
      <c r="UGN326" s="23"/>
      <c r="UGO326" s="23"/>
      <c r="UGP326" s="23"/>
      <c r="UGQ326" s="23"/>
      <c r="UGR326" s="23"/>
      <c r="UGS326" s="23"/>
      <c r="UGT326" s="23"/>
      <c r="UGU326" s="23"/>
      <c r="UGV326" s="23"/>
      <c r="UGW326" s="23"/>
      <c r="UGX326" s="23"/>
      <c r="UGY326" s="23"/>
      <c r="UGZ326" s="23"/>
      <c r="UHA326" s="23"/>
      <c r="UHB326" s="23"/>
      <c r="UHC326" s="23"/>
      <c r="UHD326" s="23"/>
      <c r="UHE326" s="23"/>
      <c r="UHF326" s="23"/>
      <c r="UHG326" s="23"/>
      <c r="UHH326" s="23"/>
      <c r="UHI326" s="23"/>
      <c r="UHJ326" s="23"/>
      <c r="UHK326" s="23"/>
      <c r="UHL326" s="23"/>
      <c r="UHM326" s="23"/>
      <c r="UHN326" s="23"/>
      <c r="UHO326" s="23"/>
      <c r="UHP326" s="23"/>
      <c r="UHQ326" s="23"/>
      <c r="UHR326" s="23"/>
      <c r="UHS326" s="23"/>
      <c r="UHT326" s="23"/>
      <c r="UHU326" s="23"/>
      <c r="UHV326" s="23"/>
      <c r="UHW326" s="23"/>
      <c r="UHX326" s="23"/>
      <c r="UHY326" s="23"/>
      <c r="UHZ326" s="23"/>
      <c r="UIA326" s="23"/>
      <c r="UIB326" s="23"/>
      <c r="UIC326" s="23"/>
      <c r="UID326" s="23"/>
      <c r="UIE326" s="23"/>
      <c r="UIF326" s="23"/>
      <c r="UIG326" s="23"/>
      <c r="UIH326" s="23"/>
      <c r="UII326" s="23"/>
      <c r="UIJ326" s="23"/>
      <c r="UIK326" s="23"/>
      <c r="UIL326" s="23"/>
      <c r="UIM326" s="23"/>
      <c r="UIN326" s="23"/>
      <c r="UIO326" s="23"/>
      <c r="UIP326" s="23"/>
      <c r="UIQ326" s="23"/>
      <c r="UIR326" s="23"/>
      <c r="UIS326" s="23"/>
      <c r="UIT326" s="23"/>
      <c r="UIU326" s="23"/>
      <c r="UIV326" s="23"/>
      <c r="UIW326" s="23"/>
      <c r="UIX326" s="23"/>
      <c r="UIY326" s="23"/>
      <c r="UIZ326" s="23"/>
      <c r="UJA326" s="23"/>
      <c r="UJB326" s="23"/>
      <c r="UJC326" s="23"/>
      <c r="UJD326" s="23"/>
      <c r="UJE326" s="23"/>
      <c r="UJF326" s="23"/>
      <c r="UJG326" s="23"/>
      <c r="UJH326" s="23"/>
      <c r="UJI326" s="23"/>
      <c r="UJJ326" s="23"/>
      <c r="UJK326" s="23"/>
      <c r="UJL326" s="23"/>
      <c r="UJM326" s="23"/>
      <c r="UJN326" s="23"/>
      <c r="UJO326" s="23"/>
      <c r="UJP326" s="23"/>
      <c r="UJQ326" s="23"/>
      <c r="UJR326" s="23"/>
      <c r="UJS326" s="23"/>
      <c r="UJT326" s="23"/>
      <c r="UJU326" s="23"/>
      <c r="UJV326" s="23"/>
      <c r="UJW326" s="23"/>
      <c r="UJX326" s="23"/>
      <c r="UJY326" s="23"/>
      <c r="UJZ326" s="23"/>
      <c r="UKA326" s="23"/>
      <c r="UKB326" s="23"/>
      <c r="UKC326" s="23"/>
      <c r="UKD326" s="23"/>
      <c r="UKE326" s="23"/>
      <c r="UKF326" s="23"/>
      <c r="UKG326" s="23"/>
      <c r="UKH326" s="23"/>
      <c r="UKI326" s="23"/>
      <c r="UKJ326" s="23"/>
      <c r="UKK326" s="23"/>
      <c r="UKL326" s="23"/>
      <c r="UKM326" s="23"/>
      <c r="UKN326" s="23"/>
      <c r="UKO326" s="23"/>
      <c r="UKP326" s="23"/>
      <c r="UKQ326" s="23"/>
      <c r="UKR326" s="23"/>
      <c r="UKS326" s="23"/>
      <c r="UKT326" s="23"/>
      <c r="UKU326" s="23"/>
      <c r="UKV326" s="23"/>
      <c r="UKW326" s="23"/>
      <c r="UKX326" s="23"/>
      <c r="UKY326" s="23"/>
      <c r="UKZ326" s="23"/>
      <c r="ULA326" s="23"/>
      <c r="ULB326" s="23"/>
      <c r="ULC326" s="23"/>
      <c r="ULD326" s="23"/>
      <c r="ULE326" s="23"/>
      <c r="ULF326" s="23"/>
      <c r="ULG326" s="23"/>
      <c r="ULH326" s="23"/>
      <c r="ULI326" s="23"/>
      <c r="ULJ326" s="23"/>
      <c r="ULK326" s="23"/>
      <c r="ULL326" s="23"/>
      <c r="ULM326" s="23"/>
      <c r="ULN326" s="23"/>
      <c r="ULO326" s="23"/>
      <c r="ULP326" s="23"/>
      <c r="ULQ326" s="23"/>
      <c r="ULR326" s="23"/>
      <c r="ULS326" s="23"/>
      <c r="ULT326" s="23"/>
      <c r="ULU326" s="23"/>
      <c r="ULV326" s="23"/>
      <c r="ULW326" s="23"/>
      <c r="ULX326" s="23"/>
      <c r="ULY326" s="23"/>
      <c r="ULZ326" s="23"/>
      <c r="UMA326" s="23"/>
      <c r="UMB326" s="23"/>
      <c r="UMC326" s="23"/>
      <c r="UMD326" s="23"/>
      <c r="UME326" s="23"/>
      <c r="UMF326" s="23"/>
      <c r="UMG326" s="23"/>
      <c r="UMH326" s="23"/>
      <c r="UMI326" s="23"/>
      <c r="UMJ326" s="23"/>
      <c r="UMK326" s="23"/>
      <c r="UML326" s="23"/>
      <c r="UMM326" s="23"/>
      <c r="UMN326" s="23"/>
      <c r="UMO326" s="23"/>
      <c r="UMP326" s="23"/>
      <c r="UMQ326" s="23"/>
      <c r="UMR326" s="23"/>
      <c r="UMS326" s="23"/>
      <c r="UMT326" s="23"/>
      <c r="UMU326" s="23"/>
      <c r="UMV326" s="23"/>
      <c r="UMW326" s="23"/>
      <c r="UMX326" s="23"/>
      <c r="UMY326" s="23"/>
      <c r="UMZ326" s="23"/>
      <c r="UNA326" s="23"/>
      <c r="UNB326" s="23"/>
      <c r="UNC326" s="23"/>
      <c r="UND326" s="23"/>
      <c r="UNE326" s="23"/>
      <c r="UNF326" s="23"/>
      <c r="UNG326" s="23"/>
      <c r="UNH326" s="23"/>
      <c r="UNI326" s="23"/>
      <c r="UNJ326" s="23"/>
      <c r="UNK326" s="23"/>
      <c r="UNL326" s="23"/>
      <c r="UNM326" s="23"/>
      <c r="UNN326" s="23"/>
      <c r="UNO326" s="23"/>
      <c r="UNP326" s="23"/>
      <c r="UNQ326" s="23"/>
      <c r="UNR326" s="23"/>
      <c r="UNS326" s="23"/>
      <c r="UNT326" s="23"/>
      <c r="UNU326" s="23"/>
      <c r="UNV326" s="23"/>
      <c r="UNW326" s="23"/>
      <c r="UNX326" s="23"/>
      <c r="UNY326" s="23"/>
      <c r="UNZ326" s="23"/>
      <c r="UOA326" s="23"/>
      <c r="UOB326" s="23"/>
      <c r="UOC326" s="23"/>
      <c r="UOD326" s="23"/>
      <c r="UOE326" s="23"/>
      <c r="UOF326" s="23"/>
      <c r="UOG326" s="23"/>
      <c r="UOH326" s="23"/>
      <c r="UOI326" s="23"/>
      <c r="UOJ326" s="23"/>
      <c r="UOK326" s="23"/>
      <c r="UOL326" s="23"/>
      <c r="UOM326" s="23"/>
      <c r="UON326" s="23"/>
      <c r="UOO326" s="23"/>
      <c r="UOP326" s="23"/>
      <c r="UOQ326" s="23"/>
      <c r="UOR326" s="23"/>
      <c r="UOS326" s="23"/>
      <c r="UOT326" s="23"/>
      <c r="UOU326" s="23"/>
      <c r="UOV326" s="23"/>
      <c r="UOW326" s="23"/>
      <c r="UOX326" s="23"/>
      <c r="UOY326" s="23"/>
      <c r="UOZ326" s="23"/>
      <c r="UPA326" s="23"/>
      <c r="UPB326" s="23"/>
      <c r="UPC326" s="23"/>
      <c r="UPD326" s="23"/>
      <c r="UPE326" s="23"/>
      <c r="UPF326" s="23"/>
      <c r="UPG326" s="23"/>
      <c r="UPH326" s="23"/>
      <c r="UPI326" s="23"/>
      <c r="UPJ326" s="23"/>
      <c r="UPK326" s="23"/>
      <c r="UPL326" s="23"/>
      <c r="UPM326" s="23"/>
      <c r="UPN326" s="23"/>
      <c r="UPO326" s="23"/>
      <c r="UPP326" s="23"/>
      <c r="UPQ326" s="23"/>
      <c r="UPR326" s="23"/>
      <c r="UPS326" s="23"/>
      <c r="UPT326" s="23"/>
      <c r="UPU326" s="23"/>
      <c r="UPV326" s="23"/>
      <c r="UPW326" s="23"/>
      <c r="UPX326" s="23"/>
      <c r="UPY326" s="23"/>
      <c r="UPZ326" s="23"/>
      <c r="UQA326" s="23"/>
      <c r="UQB326" s="23"/>
      <c r="UQC326" s="23"/>
      <c r="UQD326" s="23"/>
      <c r="UQE326" s="23"/>
      <c r="UQF326" s="23"/>
      <c r="UQG326" s="23"/>
      <c r="UQH326" s="23"/>
      <c r="UQI326" s="23"/>
      <c r="UQJ326" s="23"/>
      <c r="UQK326" s="23"/>
      <c r="UQL326" s="23"/>
      <c r="UQM326" s="23"/>
      <c r="UQN326" s="23"/>
      <c r="UQO326" s="23"/>
      <c r="UQP326" s="23"/>
      <c r="UQQ326" s="23"/>
      <c r="UQR326" s="23"/>
      <c r="UQS326" s="23"/>
      <c r="UQT326" s="23"/>
      <c r="UQU326" s="23"/>
      <c r="UQV326" s="23"/>
      <c r="UQW326" s="23"/>
      <c r="UQX326" s="23"/>
      <c r="UQY326" s="23"/>
      <c r="UQZ326" s="23"/>
      <c r="URA326" s="23"/>
      <c r="URB326" s="23"/>
      <c r="URC326" s="23"/>
      <c r="URD326" s="23"/>
      <c r="URE326" s="23"/>
      <c r="URF326" s="23"/>
      <c r="URG326" s="23"/>
      <c r="URH326" s="23"/>
      <c r="URI326" s="23"/>
      <c r="URJ326" s="23"/>
      <c r="URK326" s="23"/>
      <c r="URL326" s="23"/>
      <c r="URM326" s="23"/>
      <c r="URN326" s="23"/>
      <c r="URO326" s="23"/>
      <c r="URP326" s="23"/>
      <c r="URQ326" s="23"/>
      <c r="URR326" s="23"/>
      <c r="URS326" s="23"/>
      <c r="URT326" s="23"/>
      <c r="URU326" s="23"/>
      <c r="URV326" s="23"/>
      <c r="URW326" s="23"/>
      <c r="URX326" s="23"/>
      <c r="URY326" s="23"/>
      <c r="URZ326" s="23"/>
      <c r="USA326" s="23"/>
      <c r="USB326" s="23"/>
      <c r="USC326" s="23"/>
      <c r="USD326" s="23"/>
      <c r="USE326" s="23"/>
      <c r="USF326" s="23"/>
      <c r="USG326" s="23"/>
      <c r="USH326" s="23"/>
      <c r="USI326" s="23"/>
      <c r="USJ326" s="23"/>
      <c r="USK326" s="23"/>
      <c r="USL326" s="23"/>
      <c r="USM326" s="23"/>
      <c r="USN326" s="23"/>
      <c r="USO326" s="23"/>
      <c r="USP326" s="23"/>
      <c r="USQ326" s="23"/>
      <c r="USR326" s="23"/>
      <c r="USS326" s="23"/>
      <c r="UST326" s="23"/>
      <c r="USU326" s="23"/>
      <c r="USV326" s="23"/>
      <c r="USW326" s="23"/>
      <c r="USX326" s="23"/>
      <c r="USY326" s="23"/>
      <c r="USZ326" s="23"/>
      <c r="UTA326" s="23"/>
      <c r="UTB326" s="23"/>
      <c r="UTC326" s="23"/>
      <c r="UTD326" s="23"/>
      <c r="UTE326" s="23"/>
      <c r="UTF326" s="23"/>
      <c r="UTG326" s="23"/>
      <c r="UTH326" s="23"/>
      <c r="UTI326" s="23"/>
      <c r="UTJ326" s="23"/>
      <c r="UTK326" s="23"/>
      <c r="UTL326" s="23"/>
      <c r="UTM326" s="23"/>
      <c r="UTN326" s="23"/>
      <c r="UTO326" s="23"/>
      <c r="UTP326" s="23"/>
      <c r="UTQ326" s="23"/>
      <c r="UTR326" s="23"/>
      <c r="UTS326" s="23"/>
      <c r="UTT326" s="23"/>
      <c r="UTU326" s="23"/>
      <c r="UTV326" s="23"/>
      <c r="UTW326" s="23"/>
      <c r="UTX326" s="23"/>
      <c r="UTY326" s="23"/>
      <c r="UTZ326" s="23"/>
      <c r="UUA326" s="23"/>
      <c r="UUB326" s="23"/>
      <c r="UUC326" s="23"/>
      <c r="UUD326" s="23"/>
      <c r="UUE326" s="23"/>
      <c r="UUF326" s="23"/>
      <c r="UUG326" s="23"/>
      <c r="UUH326" s="23"/>
      <c r="UUI326" s="23"/>
      <c r="UUJ326" s="23"/>
      <c r="UUK326" s="23"/>
      <c r="UUL326" s="23"/>
      <c r="UUM326" s="23"/>
      <c r="UUN326" s="23"/>
      <c r="UUO326" s="23"/>
      <c r="UUP326" s="23"/>
      <c r="UUQ326" s="23"/>
      <c r="UUR326" s="23"/>
      <c r="UUS326" s="23"/>
      <c r="UUT326" s="23"/>
      <c r="UUU326" s="23"/>
      <c r="UUV326" s="23"/>
      <c r="UUW326" s="23"/>
      <c r="UUX326" s="23"/>
      <c r="UUY326" s="23"/>
      <c r="UUZ326" s="23"/>
      <c r="UVA326" s="23"/>
      <c r="UVB326" s="23"/>
      <c r="UVC326" s="23"/>
      <c r="UVD326" s="23"/>
      <c r="UVE326" s="23"/>
      <c r="UVF326" s="23"/>
      <c r="UVG326" s="23"/>
      <c r="UVH326" s="23"/>
      <c r="UVI326" s="23"/>
      <c r="UVJ326" s="23"/>
      <c r="UVK326" s="23"/>
      <c r="UVL326" s="23"/>
      <c r="UVM326" s="23"/>
      <c r="UVN326" s="23"/>
      <c r="UVO326" s="23"/>
      <c r="UVP326" s="23"/>
      <c r="UVQ326" s="23"/>
      <c r="UVR326" s="23"/>
      <c r="UVS326" s="23"/>
      <c r="UVT326" s="23"/>
      <c r="UVU326" s="23"/>
      <c r="UVV326" s="23"/>
      <c r="UVW326" s="23"/>
      <c r="UVX326" s="23"/>
      <c r="UVY326" s="23"/>
      <c r="UVZ326" s="23"/>
      <c r="UWA326" s="23"/>
      <c r="UWB326" s="23"/>
      <c r="UWC326" s="23"/>
      <c r="UWD326" s="23"/>
      <c r="UWE326" s="23"/>
      <c r="UWF326" s="23"/>
      <c r="UWG326" s="23"/>
      <c r="UWH326" s="23"/>
      <c r="UWI326" s="23"/>
      <c r="UWJ326" s="23"/>
      <c r="UWK326" s="23"/>
      <c r="UWL326" s="23"/>
      <c r="UWM326" s="23"/>
      <c r="UWN326" s="23"/>
      <c r="UWO326" s="23"/>
      <c r="UWP326" s="23"/>
      <c r="UWQ326" s="23"/>
      <c r="UWR326" s="23"/>
      <c r="UWS326" s="23"/>
      <c r="UWT326" s="23"/>
      <c r="UWU326" s="23"/>
      <c r="UWV326" s="23"/>
      <c r="UWW326" s="23"/>
      <c r="UWX326" s="23"/>
      <c r="UWY326" s="23"/>
      <c r="UWZ326" s="23"/>
      <c r="UXA326" s="23"/>
      <c r="UXB326" s="23"/>
      <c r="UXC326" s="23"/>
      <c r="UXD326" s="23"/>
      <c r="UXE326" s="23"/>
      <c r="UXF326" s="23"/>
      <c r="UXG326" s="23"/>
      <c r="UXH326" s="23"/>
      <c r="UXI326" s="23"/>
      <c r="UXJ326" s="23"/>
      <c r="UXK326" s="23"/>
      <c r="UXL326" s="23"/>
      <c r="UXM326" s="23"/>
      <c r="UXN326" s="23"/>
      <c r="UXO326" s="23"/>
      <c r="UXP326" s="23"/>
      <c r="UXQ326" s="23"/>
      <c r="UXR326" s="23"/>
      <c r="UXS326" s="23"/>
      <c r="UXT326" s="23"/>
      <c r="UXU326" s="23"/>
      <c r="UXV326" s="23"/>
      <c r="UXW326" s="23"/>
      <c r="UXX326" s="23"/>
      <c r="UXY326" s="23"/>
      <c r="UXZ326" s="23"/>
      <c r="UYA326" s="23"/>
      <c r="UYB326" s="23"/>
      <c r="UYC326" s="23"/>
      <c r="UYD326" s="23"/>
      <c r="UYE326" s="23"/>
      <c r="UYF326" s="23"/>
      <c r="UYG326" s="23"/>
      <c r="UYH326" s="23"/>
      <c r="UYI326" s="23"/>
      <c r="UYJ326" s="23"/>
      <c r="UYK326" s="23"/>
      <c r="UYL326" s="23"/>
      <c r="UYM326" s="23"/>
      <c r="UYN326" s="23"/>
      <c r="UYO326" s="23"/>
      <c r="UYP326" s="23"/>
      <c r="UYQ326" s="23"/>
      <c r="UYR326" s="23"/>
      <c r="UYS326" s="23"/>
      <c r="UYT326" s="23"/>
      <c r="UYU326" s="23"/>
      <c r="UYV326" s="23"/>
      <c r="UYW326" s="23"/>
      <c r="UYX326" s="23"/>
      <c r="UYY326" s="23"/>
      <c r="UYZ326" s="23"/>
      <c r="UZA326" s="23"/>
      <c r="UZB326" s="23"/>
      <c r="UZC326" s="23"/>
      <c r="UZD326" s="23"/>
      <c r="UZE326" s="23"/>
      <c r="UZF326" s="23"/>
      <c r="UZG326" s="23"/>
      <c r="UZH326" s="23"/>
      <c r="UZI326" s="23"/>
      <c r="UZJ326" s="23"/>
      <c r="UZK326" s="23"/>
      <c r="UZL326" s="23"/>
      <c r="UZM326" s="23"/>
      <c r="UZN326" s="23"/>
      <c r="UZO326" s="23"/>
      <c r="UZP326" s="23"/>
      <c r="UZQ326" s="23"/>
      <c r="UZR326" s="23"/>
      <c r="UZS326" s="23"/>
      <c r="UZT326" s="23"/>
      <c r="UZU326" s="23"/>
      <c r="UZV326" s="23"/>
      <c r="UZW326" s="23"/>
      <c r="UZX326" s="23"/>
      <c r="UZY326" s="23"/>
      <c r="UZZ326" s="23"/>
      <c r="VAA326" s="23"/>
      <c r="VAB326" s="23"/>
      <c r="VAC326" s="23"/>
      <c r="VAD326" s="23"/>
      <c r="VAE326" s="23"/>
      <c r="VAF326" s="23"/>
      <c r="VAG326" s="23"/>
      <c r="VAH326" s="23"/>
      <c r="VAI326" s="23"/>
      <c r="VAJ326" s="23"/>
      <c r="VAK326" s="23"/>
      <c r="VAL326" s="23"/>
      <c r="VAM326" s="23"/>
      <c r="VAN326" s="23"/>
      <c r="VAO326" s="23"/>
      <c r="VAP326" s="23"/>
      <c r="VAQ326" s="23"/>
      <c r="VAR326" s="23"/>
      <c r="VAS326" s="23"/>
      <c r="VAT326" s="23"/>
      <c r="VAU326" s="23"/>
      <c r="VAV326" s="23"/>
      <c r="VAW326" s="23"/>
      <c r="VAX326" s="23"/>
      <c r="VAY326" s="23"/>
      <c r="VAZ326" s="23"/>
      <c r="VBA326" s="23"/>
      <c r="VBB326" s="23"/>
      <c r="VBC326" s="23"/>
      <c r="VBD326" s="23"/>
      <c r="VBE326" s="23"/>
      <c r="VBF326" s="23"/>
      <c r="VBG326" s="23"/>
      <c r="VBH326" s="23"/>
      <c r="VBI326" s="23"/>
      <c r="VBJ326" s="23"/>
      <c r="VBK326" s="23"/>
      <c r="VBL326" s="23"/>
      <c r="VBM326" s="23"/>
      <c r="VBN326" s="23"/>
      <c r="VBO326" s="23"/>
      <c r="VBP326" s="23"/>
      <c r="VBQ326" s="23"/>
      <c r="VBR326" s="23"/>
      <c r="VBS326" s="23"/>
      <c r="VBT326" s="23"/>
      <c r="VBU326" s="23"/>
      <c r="VBV326" s="23"/>
      <c r="VBW326" s="23"/>
      <c r="VBX326" s="23"/>
      <c r="VBY326" s="23"/>
      <c r="VBZ326" s="23"/>
      <c r="VCA326" s="23"/>
      <c r="VCB326" s="23"/>
      <c r="VCC326" s="23"/>
      <c r="VCD326" s="23"/>
      <c r="VCE326" s="23"/>
      <c r="VCF326" s="23"/>
      <c r="VCG326" s="23"/>
      <c r="VCH326" s="23"/>
      <c r="VCI326" s="23"/>
      <c r="VCJ326" s="23"/>
      <c r="VCK326" s="23"/>
      <c r="VCL326" s="23"/>
      <c r="VCM326" s="23"/>
      <c r="VCN326" s="23"/>
      <c r="VCO326" s="23"/>
      <c r="VCP326" s="23"/>
      <c r="VCQ326" s="23"/>
      <c r="VCR326" s="23"/>
      <c r="VCS326" s="23"/>
      <c r="VCT326" s="23"/>
      <c r="VCU326" s="23"/>
      <c r="VCV326" s="23"/>
      <c r="VCW326" s="23"/>
      <c r="VCX326" s="23"/>
      <c r="VCY326" s="23"/>
      <c r="VCZ326" s="23"/>
      <c r="VDA326" s="23"/>
      <c r="VDB326" s="23"/>
      <c r="VDC326" s="23"/>
      <c r="VDD326" s="23"/>
      <c r="VDE326" s="23"/>
      <c r="VDF326" s="23"/>
      <c r="VDG326" s="23"/>
      <c r="VDH326" s="23"/>
      <c r="VDI326" s="23"/>
      <c r="VDJ326" s="23"/>
      <c r="VDK326" s="23"/>
      <c r="VDL326" s="23"/>
      <c r="VDM326" s="23"/>
      <c r="VDN326" s="23"/>
      <c r="VDO326" s="23"/>
      <c r="VDP326" s="23"/>
      <c r="VDQ326" s="23"/>
      <c r="VDR326" s="23"/>
      <c r="VDS326" s="23"/>
      <c r="VDT326" s="23"/>
      <c r="VDU326" s="23"/>
      <c r="VDV326" s="23"/>
      <c r="VDW326" s="23"/>
      <c r="VDX326" s="23"/>
      <c r="VDY326" s="23"/>
      <c r="VDZ326" s="23"/>
      <c r="VEA326" s="23"/>
      <c r="VEB326" s="23"/>
      <c r="VEC326" s="23"/>
      <c r="VED326" s="23"/>
      <c r="VEE326" s="23"/>
      <c r="VEF326" s="23"/>
      <c r="VEG326" s="23"/>
      <c r="VEH326" s="23"/>
      <c r="VEI326" s="23"/>
      <c r="VEJ326" s="23"/>
      <c r="VEK326" s="23"/>
      <c r="VEL326" s="23"/>
      <c r="VEM326" s="23"/>
      <c r="VEN326" s="23"/>
      <c r="VEO326" s="23"/>
      <c r="VEP326" s="23"/>
      <c r="VEQ326" s="23"/>
      <c r="VER326" s="23"/>
      <c r="VES326" s="23"/>
      <c r="VET326" s="23"/>
      <c r="VEU326" s="23"/>
      <c r="VEV326" s="23"/>
      <c r="VEW326" s="23"/>
      <c r="VEX326" s="23"/>
      <c r="VEY326" s="23"/>
      <c r="VEZ326" s="23"/>
      <c r="VFA326" s="23"/>
      <c r="VFB326" s="23"/>
      <c r="VFC326" s="23"/>
      <c r="VFD326" s="23"/>
      <c r="VFE326" s="23"/>
      <c r="VFF326" s="23"/>
      <c r="VFG326" s="23"/>
      <c r="VFH326" s="23"/>
      <c r="VFI326" s="23"/>
      <c r="VFJ326" s="23"/>
      <c r="VFK326" s="23"/>
      <c r="VFL326" s="23"/>
      <c r="VFM326" s="23"/>
      <c r="VFN326" s="23"/>
      <c r="VFO326" s="23"/>
      <c r="VFP326" s="23"/>
      <c r="VFQ326" s="23"/>
      <c r="VFR326" s="23"/>
      <c r="VFS326" s="23"/>
      <c r="VFT326" s="23"/>
      <c r="VFU326" s="23"/>
      <c r="VFV326" s="23"/>
      <c r="VFW326" s="23"/>
      <c r="VFX326" s="23"/>
      <c r="VFY326" s="23"/>
      <c r="VFZ326" s="23"/>
      <c r="VGA326" s="23"/>
      <c r="VGB326" s="23"/>
      <c r="VGC326" s="23"/>
      <c r="VGD326" s="23"/>
      <c r="VGE326" s="23"/>
      <c r="VGF326" s="23"/>
      <c r="VGG326" s="23"/>
      <c r="VGH326" s="23"/>
      <c r="VGI326" s="23"/>
      <c r="VGJ326" s="23"/>
      <c r="VGK326" s="23"/>
      <c r="VGL326" s="23"/>
      <c r="VGM326" s="23"/>
      <c r="VGN326" s="23"/>
      <c r="VGO326" s="23"/>
      <c r="VGP326" s="23"/>
      <c r="VGQ326" s="23"/>
      <c r="VGR326" s="23"/>
      <c r="VGS326" s="23"/>
      <c r="VGT326" s="23"/>
      <c r="VGU326" s="23"/>
      <c r="VGV326" s="23"/>
      <c r="VGW326" s="23"/>
      <c r="VGX326" s="23"/>
      <c r="VGY326" s="23"/>
      <c r="VGZ326" s="23"/>
      <c r="VHA326" s="23"/>
      <c r="VHB326" s="23"/>
      <c r="VHC326" s="23"/>
      <c r="VHD326" s="23"/>
      <c r="VHE326" s="23"/>
      <c r="VHF326" s="23"/>
      <c r="VHG326" s="23"/>
      <c r="VHH326" s="23"/>
      <c r="VHI326" s="23"/>
      <c r="VHJ326" s="23"/>
      <c r="VHK326" s="23"/>
      <c r="VHL326" s="23"/>
      <c r="VHM326" s="23"/>
      <c r="VHN326" s="23"/>
      <c r="VHO326" s="23"/>
      <c r="VHP326" s="23"/>
      <c r="VHQ326" s="23"/>
      <c r="VHR326" s="23"/>
      <c r="VHS326" s="23"/>
      <c r="VHT326" s="23"/>
      <c r="VHU326" s="23"/>
      <c r="VHV326" s="23"/>
      <c r="VHW326" s="23"/>
      <c r="VHX326" s="23"/>
      <c r="VHY326" s="23"/>
      <c r="VHZ326" s="23"/>
      <c r="VIA326" s="23"/>
      <c r="VIB326" s="23"/>
      <c r="VIC326" s="23"/>
      <c r="VID326" s="23"/>
      <c r="VIE326" s="23"/>
      <c r="VIF326" s="23"/>
      <c r="VIG326" s="23"/>
      <c r="VIH326" s="23"/>
      <c r="VII326" s="23"/>
      <c r="VIJ326" s="23"/>
      <c r="VIK326" s="23"/>
      <c r="VIL326" s="23"/>
      <c r="VIM326" s="23"/>
      <c r="VIN326" s="23"/>
      <c r="VIO326" s="23"/>
      <c r="VIP326" s="23"/>
      <c r="VIQ326" s="23"/>
      <c r="VIR326" s="23"/>
      <c r="VIS326" s="23"/>
      <c r="VIT326" s="23"/>
      <c r="VIU326" s="23"/>
      <c r="VIV326" s="23"/>
      <c r="VIW326" s="23"/>
      <c r="VIX326" s="23"/>
      <c r="VIY326" s="23"/>
      <c r="VIZ326" s="23"/>
      <c r="VJA326" s="23"/>
      <c r="VJB326" s="23"/>
      <c r="VJC326" s="23"/>
      <c r="VJD326" s="23"/>
      <c r="VJE326" s="23"/>
      <c r="VJF326" s="23"/>
      <c r="VJG326" s="23"/>
      <c r="VJH326" s="23"/>
      <c r="VJI326" s="23"/>
      <c r="VJJ326" s="23"/>
      <c r="VJK326" s="23"/>
      <c r="VJL326" s="23"/>
      <c r="VJM326" s="23"/>
      <c r="VJN326" s="23"/>
      <c r="VJO326" s="23"/>
      <c r="VJP326" s="23"/>
      <c r="VJQ326" s="23"/>
      <c r="VJR326" s="23"/>
      <c r="VJS326" s="23"/>
      <c r="VJT326" s="23"/>
      <c r="VJU326" s="23"/>
      <c r="VJV326" s="23"/>
      <c r="VJW326" s="23"/>
      <c r="VJX326" s="23"/>
      <c r="VJY326" s="23"/>
      <c r="VJZ326" s="23"/>
      <c r="VKA326" s="23"/>
      <c r="VKB326" s="23"/>
      <c r="VKC326" s="23"/>
      <c r="VKD326" s="23"/>
      <c r="VKE326" s="23"/>
      <c r="VKF326" s="23"/>
      <c r="VKG326" s="23"/>
      <c r="VKH326" s="23"/>
      <c r="VKI326" s="23"/>
      <c r="VKJ326" s="23"/>
      <c r="VKK326" s="23"/>
      <c r="VKL326" s="23"/>
      <c r="VKM326" s="23"/>
      <c r="VKN326" s="23"/>
      <c r="VKO326" s="23"/>
      <c r="VKP326" s="23"/>
      <c r="VKQ326" s="23"/>
      <c r="VKR326" s="23"/>
      <c r="VKS326" s="23"/>
      <c r="VKT326" s="23"/>
      <c r="VKU326" s="23"/>
      <c r="VKV326" s="23"/>
      <c r="VKW326" s="23"/>
      <c r="VKX326" s="23"/>
      <c r="VKY326" s="23"/>
      <c r="VKZ326" s="23"/>
      <c r="VLA326" s="23"/>
      <c r="VLB326" s="23"/>
      <c r="VLC326" s="23"/>
      <c r="VLD326" s="23"/>
      <c r="VLE326" s="23"/>
      <c r="VLF326" s="23"/>
      <c r="VLG326" s="23"/>
      <c r="VLH326" s="23"/>
      <c r="VLI326" s="23"/>
      <c r="VLJ326" s="23"/>
      <c r="VLK326" s="23"/>
      <c r="VLL326" s="23"/>
      <c r="VLM326" s="23"/>
      <c r="VLN326" s="23"/>
      <c r="VLO326" s="23"/>
      <c r="VLP326" s="23"/>
      <c r="VLQ326" s="23"/>
      <c r="VLR326" s="23"/>
      <c r="VLS326" s="23"/>
      <c r="VLT326" s="23"/>
      <c r="VLU326" s="23"/>
      <c r="VLV326" s="23"/>
      <c r="VLW326" s="23"/>
      <c r="VLX326" s="23"/>
      <c r="VLY326" s="23"/>
      <c r="VLZ326" s="23"/>
      <c r="VMA326" s="23"/>
      <c r="VMB326" s="23"/>
      <c r="VMC326" s="23"/>
      <c r="VMD326" s="23"/>
      <c r="VME326" s="23"/>
      <c r="VMF326" s="23"/>
      <c r="VMG326" s="23"/>
      <c r="VMH326" s="23"/>
      <c r="VMI326" s="23"/>
      <c r="VMJ326" s="23"/>
      <c r="VMK326" s="23"/>
      <c r="VML326" s="23"/>
      <c r="VMM326" s="23"/>
      <c r="VMN326" s="23"/>
      <c r="VMO326" s="23"/>
      <c r="VMP326" s="23"/>
      <c r="VMQ326" s="23"/>
      <c r="VMR326" s="23"/>
      <c r="VMS326" s="23"/>
      <c r="VMT326" s="23"/>
      <c r="VMU326" s="23"/>
      <c r="VMV326" s="23"/>
      <c r="VMW326" s="23"/>
      <c r="VMX326" s="23"/>
      <c r="VMY326" s="23"/>
      <c r="VMZ326" s="23"/>
      <c r="VNA326" s="23"/>
      <c r="VNB326" s="23"/>
      <c r="VNC326" s="23"/>
      <c r="VND326" s="23"/>
      <c r="VNE326" s="23"/>
      <c r="VNF326" s="23"/>
      <c r="VNG326" s="23"/>
      <c r="VNH326" s="23"/>
      <c r="VNI326" s="23"/>
      <c r="VNJ326" s="23"/>
      <c r="VNK326" s="23"/>
      <c r="VNL326" s="23"/>
      <c r="VNM326" s="23"/>
      <c r="VNN326" s="23"/>
      <c r="VNO326" s="23"/>
      <c r="VNP326" s="23"/>
      <c r="VNQ326" s="23"/>
      <c r="VNR326" s="23"/>
      <c r="VNS326" s="23"/>
      <c r="VNT326" s="23"/>
      <c r="VNU326" s="23"/>
      <c r="VNV326" s="23"/>
      <c r="VNW326" s="23"/>
      <c r="VNX326" s="23"/>
      <c r="VNY326" s="23"/>
      <c r="VNZ326" s="23"/>
      <c r="VOA326" s="23"/>
      <c r="VOB326" s="23"/>
      <c r="VOC326" s="23"/>
      <c r="VOD326" s="23"/>
      <c r="VOE326" s="23"/>
      <c r="VOF326" s="23"/>
      <c r="VOG326" s="23"/>
      <c r="VOH326" s="23"/>
      <c r="VOI326" s="23"/>
      <c r="VOJ326" s="23"/>
      <c r="VOK326" s="23"/>
      <c r="VOL326" s="23"/>
      <c r="VOM326" s="23"/>
      <c r="VON326" s="23"/>
      <c r="VOO326" s="23"/>
      <c r="VOP326" s="23"/>
      <c r="VOQ326" s="23"/>
      <c r="VOR326" s="23"/>
      <c r="VOS326" s="23"/>
      <c r="VOT326" s="23"/>
      <c r="VOU326" s="23"/>
      <c r="VOV326" s="23"/>
      <c r="VOW326" s="23"/>
      <c r="VOX326" s="23"/>
      <c r="VOY326" s="23"/>
      <c r="VOZ326" s="23"/>
      <c r="VPA326" s="23"/>
      <c r="VPB326" s="23"/>
      <c r="VPC326" s="23"/>
      <c r="VPD326" s="23"/>
      <c r="VPE326" s="23"/>
      <c r="VPF326" s="23"/>
      <c r="VPG326" s="23"/>
      <c r="VPH326" s="23"/>
      <c r="VPI326" s="23"/>
      <c r="VPJ326" s="23"/>
      <c r="VPK326" s="23"/>
      <c r="VPL326" s="23"/>
      <c r="VPM326" s="23"/>
      <c r="VPN326" s="23"/>
      <c r="VPO326" s="23"/>
      <c r="VPP326" s="23"/>
      <c r="VPQ326" s="23"/>
      <c r="VPR326" s="23"/>
      <c r="VPS326" s="23"/>
      <c r="VPT326" s="23"/>
      <c r="VPU326" s="23"/>
      <c r="VPV326" s="23"/>
      <c r="VPW326" s="23"/>
      <c r="VPX326" s="23"/>
      <c r="VPY326" s="23"/>
      <c r="VPZ326" s="23"/>
      <c r="VQA326" s="23"/>
      <c r="VQB326" s="23"/>
      <c r="VQC326" s="23"/>
      <c r="VQD326" s="23"/>
      <c r="VQE326" s="23"/>
      <c r="VQF326" s="23"/>
      <c r="VQG326" s="23"/>
      <c r="VQH326" s="23"/>
      <c r="VQI326" s="23"/>
      <c r="VQJ326" s="23"/>
      <c r="VQK326" s="23"/>
      <c r="VQL326" s="23"/>
      <c r="VQM326" s="23"/>
      <c r="VQN326" s="23"/>
      <c r="VQO326" s="23"/>
      <c r="VQP326" s="23"/>
      <c r="VQQ326" s="23"/>
      <c r="VQR326" s="23"/>
      <c r="VQS326" s="23"/>
      <c r="VQT326" s="23"/>
      <c r="VQU326" s="23"/>
      <c r="VQV326" s="23"/>
      <c r="VQW326" s="23"/>
      <c r="VQX326" s="23"/>
      <c r="VQY326" s="23"/>
      <c r="VQZ326" s="23"/>
      <c r="VRA326" s="23"/>
      <c r="VRB326" s="23"/>
      <c r="VRC326" s="23"/>
      <c r="VRD326" s="23"/>
      <c r="VRE326" s="23"/>
      <c r="VRF326" s="23"/>
      <c r="VRG326" s="23"/>
      <c r="VRH326" s="23"/>
      <c r="VRI326" s="23"/>
      <c r="VRJ326" s="23"/>
      <c r="VRK326" s="23"/>
      <c r="VRL326" s="23"/>
      <c r="VRM326" s="23"/>
      <c r="VRN326" s="23"/>
      <c r="VRO326" s="23"/>
      <c r="VRP326" s="23"/>
      <c r="VRQ326" s="23"/>
      <c r="VRR326" s="23"/>
      <c r="VRS326" s="23"/>
      <c r="VRT326" s="23"/>
      <c r="VRU326" s="23"/>
      <c r="VRV326" s="23"/>
      <c r="VRW326" s="23"/>
      <c r="VRX326" s="23"/>
      <c r="VRY326" s="23"/>
      <c r="VRZ326" s="23"/>
      <c r="VSA326" s="23"/>
      <c r="VSB326" s="23"/>
      <c r="VSC326" s="23"/>
      <c r="VSD326" s="23"/>
      <c r="VSE326" s="23"/>
      <c r="VSF326" s="23"/>
      <c r="VSG326" s="23"/>
      <c r="VSH326" s="23"/>
      <c r="VSI326" s="23"/>
      <c r="VSJ326" s="23"/>
      <c r="VSK326" s="23"/>
      <c r="VSL326" s="23"/>
      <c r="VSM326" s="23"/>
      <c r="VSN326" s="23"/>
      <c r="VSO326" s="23"/>
      <c r="VSP326" s="23"/>
      <c r="VSQ326" s="23"/>
      <c r="VSR326" s="23"/>
      <c r="VSS326" s="23"/>
      <c r="VST326" s="23"/>
      <c r="VSU326" s="23"/>
      <c r="VSV326" s="23"/>
      <c r="VSW326" s="23"/>
      <c r="VSX326" s="23"/>
      <c r="VSY326" s="23"/>
      <c r="VSZ326" s="23"/>
      <c r="VTA326" s="23"/>
      <c r="VTB326" s="23"/>
      <c r="VTC326" s="23"/>
      <c r="VTD326" s="23"/>
      <c r="VTE326" s="23"/>
      <c r="VTF326" s="23"/>
      <c r="VTG326" s="23"/>
      <c r="VTH326" s="23"/>
      <c r="VTI326" s="23"/>
      <c r="VTJ326" s="23"/>
      <c r="VTK326" s="23"/>
      <c r="VTL326" s="23"/>
      <c r="VTM326" s="23"/>
      <c r="VTN326" s="23"/>
      <c r="VTO326" s="23"/>
      <c r="VTP326" s="23"/>
      <c r="VTQ326" s="23"/>
      <c r="VTR326" s="23"/>
      <c r="VTS326" s="23"/>
      <c r="VTT326" s="23"/>
      <c r="VTU326" s="23"/>
      <c r="VTV326" s="23"/>
      <c r="VTW326" s="23"/>
      <c r="VTX326" s="23"/>
      <c r="VTY326" s="23"/>
      <c r="VTZ326" s="23"/>
      <c r="VUA326" s="23"/>
      <c r="VUB326" s="23"/>
      <c r="VUC326" s="23"/>
      <c r="VUD326" s="23"/>
      <c r="VUE326" s="23"/>
      <c r="VUF326" s="23"/>
      <c r="VUG326" s="23"/>
      <c r="VUH326" s="23"/>
      <c r="VUI326" s="23"/>
      <c r="VUJ326" s="23"/>
      <c r="VUK326" s="23"/>
      <c r="VUL326" s="23"/>
      <c r="VUM326" s="23"/>
      <c r="VUN326" s="23"/>
      <c r="VUO326" s="23"/>
      <c r="VUP326" s="23"/>
      <c r="VUQ326" s="23"/>
      <c r="VUR326" s="23"/>
      <c r="VUS326" s="23"/>
      <c r="VUT326" s="23"/>
      <c r="VUU326" s="23"/>
      <c r="VUV326" s="23"/>
      <c r="VUW326" s="23"/>
      <c r="VUX326" s="23"/>
      <c r="VUY326" s="23"/>
      <c r="VUZ326" s="23"/>
      <c r="VVA326" s="23"/>
      <c r="VVB326" s="23"/>
      <c r="VVC326" s="23"/>
      <c r="VVD326" s="23"/>
      <c r="VVE326" s="23"/>
      <c r="VVF326" s="23"/>
      <c r="VVG326" s="23"/>
      <c r="VVH326" s="23"/>
      <c r="VVI326" s="23"/>
      <c r="VVJ326" s="23"/>
      <c r="VVK326" s="23"/>
      <c r="VVL326" s="23"/>
      <c r="VVM326" s="23"/>
      <c r="VVN326" s="23"/>
      <c r="VVO326" s="23"/>
      <c r="VVP326" s="23"/>
      <c r="VVQ326" s="23"/>
      <c r="VVR326" s="23"/>
      <c r="VVS326" s="23"/>
      <c r="VVT326" s="23"/>
      <c r="VVU326" s="23"/>
      <c r="VVV326" s="23"/>
      <c r="VVW326" s="23"/>
      <c r="VVX326" s="23"/>
      <c r="VVY326" s="23"/>
      <c r="VVZ326" s="23"/>
      <c r="VWA326" s="23"/>
      <c r="VWB326" s="23"/>
      <c r="VWC326" s="23"/>
      <c r="VWD326" s="23"/>
      <c r="VWE326" s="23"/>
      <c r="VWF326" s="23"/>
      <c r="VWG326" s="23"/>
      <c r="VWH326" s="23"/>
      <c r="VWI326" s="23"/>
      <c r="VWJ326" s="23"/>
      <c r="VWK326" s="23"/>
      <c r="VWL326" s="23"/>
      <c r="VWM326" s="23"/>
      <c r="VWN326" s="23"/>
      <c r="VWO326" s="23"/>
      <c r="VWP326" s="23"/>
      <c r="VWQ326" s="23"/>
      <c r="VWR326" s="23"/>
      <c r="VWS326" s="23"/>
      <c r="VWT326" s="23"/>
      <c r="VWU326" s="23"/>
      <c r="VWV326" s="23"/>
      <c r="VWW326" s="23"/>
      <c r="VWX326" s="23"/>
      <c r="VWY326" s="23"/>
      <c r="VWZ326" s="23"/>
      <c r="VXA326" s="23"/>
      <c r="VXB326" s="23"/>
      <c r="VXC326" s="23"/>
      <c r="VXD326" s="23"/>
      <c r="VXE326" s="23"/>
      <c r="VXF326" s="23"/>
      <c r="VXG326" s="23"/>
      <c r="VXH326" s="23"/>
      <c r="VXI326" s="23"/>
      <c r="VXJ326" s="23"/>
      <c r="VXK326" s="23"/>
      <c r="VXL326" s="23"/>
      <c r="VXM326" s="23"/>
      <c r="VXN326" s="23"/>
      <c r="VXO326" s="23"/>
      <c r="VXP326" s="23"/>
      <c r="VXQ326" s="23"/>
      <c r="VXR326" s="23"/>
      <c r="VXS326" s="23"/>
      <c r="VXT326" s="23"/>
      <c r="VXU326" s="23"/>
      <c r="VXV326" s="23"/>
      <c r="VXW326" s="23"/>
      <c r="VXX326" s="23"/>
      <c r="VXY326" s="23"/>
      <c r="VXZ326" s="23"/>
      <c r="VYA326" s="23"/>
      <c r="VYB326" s="23"/>
      <c r="VYC326" s="23"/>
      <c r="VYD326" s="23"/>
      <c r="VYE326" s="23"/>
      <c r="VYF326" s="23"/>
      <c r="VYG326" s="23"/>
      <c r="VYH326" s="23"/>
      <c r="VYI326" s="23"/>
      <c r="VYJ326" s="23"/>
      <c r="VYK326" s="23"/>
      <c r="VYL326" s="23"/>
      <c r="VYM326" s="23"/>
      <c r="VYN326" s="23"/>
      <c r="VYO326" s="23"/>
      <c r="VYP326" s="23"/>
      <c r="VYQ326" s="23"/>
      <c r="VYR326" s="23"/>
      <c r="VYS326" s="23"/>
      <c r="VYT326" s="23"/>
      <c r="VYU326" s="23"/>
      <c r="VYV326" s="23"/>
      <c r="VYW326" s="23"/>
      <c r="VYX326" s="23"/>
      <c r="VYY326" s="23"/>
      <c r="VYZ326" s="23"/>
      <c r="VZA326" s="23"/>
      <c r="VZB326" s="23"/>
      <c r="VZC326" s="23"/>
      <c r="VZD326" s="23"/>
      <c r="VZE326" s="23"/>
      <c r="VZF326" s="23"/>
      <c r="VZG326" s="23"/>
      <c r="VZH326" s="23"/>
      <c r="VZI326" s="23"/>
      <c r="VZJ326" s="23"/>
      <c r="VZK326" s="23"/>
      <c r="VZL326" s="23"/>
      <c r="VZM326" s="23"/>
      <c r="VZN326" s="23"/>
      <c r="VZO326" s="23"/>
      <c r="VZP326" s="23"/>
      <c r="VZQ326" s="23"/>
      <c r="VZR326" s="23"/>
      <c r="VZS326" s="23"/>
      <c r="VZT326" s="23"/>
      <c r="VZU326" s="23"/>
      <c r="VZV326" s="23"/>
      <c r="VZW326" s="23"/>
      <c r="VZX326" s="23"/>
      <c r="VZY326" s="23"/>
      <c r="VZZ326" s="23"/>
      <c r="WAA326" s="23"/>
      <c r="WAB326" s="23"/>
      <c r="WAC326" s="23"/>
      <c r="WAD326" s="23"/>
      <c r="WAE326" s="23"/>
      <c r="WAF326" s="23"/>
      <c r="WAG326" s="23"/>
      <c r="WAH326" s="23"/>
      <c r="WAI326" s="23"/>
      <c r="WAJ326" s="23"/>
      <c r="WAK326" s="23"/>
      <c r="WAL326" s="23"/>
      <c r="WAM326" s="23"/>
      <c r="WAN326" s="23"/>
      <c r="WAO326" s="23"/>
      <c r="WAP326" s="23"/>
      <c r="WAQ326" s="23"/>
      <c r="WAR326" s="23"/>
      <c r="WAS326" s="23"/>
      <c r="WAT326" s="23"/>
      <c r="WAU326" s="23"/>
      <c r="WAV326" s="23"/>
      <c r="WAW326" s="23"/>
      <c r="WAX326" s="23"/>
      <c r="WAY326" s="23"/>
      <c r="WAZ326" s="23"/>
      <c r="WBA326" s="23"/>
      <c r="WBB326" s="23"/>
      <c r="WBC326" s="23"/>
      <c r="WBD326" s="23"/>
      <c r="WBE326" s="23"/>
      <c r="WBF326" s="23"/>
      <c r="WBG326" s="23"/>
      <c r="WBH326" s="23"/>
      <c r="WBI326" s="23"/>
      <c r="WBJ326" s="23"/>
      <c r="WBK326" s="23"/>
      <c r="WBL326" s="23"/>
      <c r="WBM326" s="23"/>
      <c r="WBN326" s="23"/>
      <c r="WBO326" s="23"/>
      <c r="WBP326" s="23"/>
      <c r="WBQ326" s="23"/>
      <c r="WBR326" s="23"/>
      <c r="WBS326" s="23"/>
      <c r="WBT326" s="23"/>
      <c r="WBU326" s="23"/>
      <c r="WBV326" s="23"/>
      <c r="WBW326" s="23"/>
      <c r="WBX326" s="23"/>
      <c r="WBY326" s="23"/>
      <c r="WBZ326" s="23"/>
      <c r="WCA326" s="23"/>
      <c r="WCB326" s="23"/>
      <c r="WCC326" s="23"/>
      <c r="WCD326" s="23"/>
      <c r="WCE326" s="23"/>
      <c r="WCF326" s="23"/>
      <c r="WCG326" s="23"/>
      <c r="WCH326" s="23"/>
      <c r="WCI326" s="23"/>
      <c r="WCJ326" s="23"/>
      <c r="WCK326" s="23"/>
      <c r="WCL326" s="23"/>
      <c r="WCM326" s="23"/>
      <c r="WCN326" s="23"/>
      <c r="WCO326" s="23"/>
      <c r="WCP326" s="23"/>
      <c r="WCQ326" s="23"/>
      <c r="WCR326" s="23"/>
      <c r="WCS326" s="23"/>
      <c r="WCT326" s="23"/>
      <c r="WCU326" s="23"/>
      <c r="WCV326" s="23"/>
      <c r="WCW326" s="23"/>
      <c r="WCX326" s="23"/>
      <c r="WCY326" s="23"/>
      <c r="WCZ326" s="23"/>
      <c r="WDA326" s="23"/>
      <c r="WDB326" s="23"/>
      <c r="WDC326" s="23"/>
      <c r="WDD326" s="23"/>
      <c r="WDE326" s="23"/>
      <c r="WDF326" s="23"/>
      <c r="WDG326" s="23"/>
      <c r="WDH326" s="23"/>
      <c r="WDI326" s="23"/>
      <c r="WDJ326" s="23"/>
      <c r="WDK326" s="23"/>
      <c r="WDL326" s="23"/>
      <c r="WDM326" s="23"/>
      <c r="WDN326" s="23"/>
      <c r="WDO326" s="23"/>
      <c r="WDP326" s="23"/>
      <c r="WDQ326" s="23"/>
      <c r="WDR326" s="23"/>
      <c r="WDS326" s="23"/>
      <c r="WDT326" s="23"/>
      <c r="WDU326" s="23"/>
      <c r="WDV326" s="23"/>
      <c r="WDW326" s="23"/>
      <c r="WDX326" s="23"/>
      <c r="WDY326" s="23"/>
      <c r="WDZ326" s="23"/>
      <c r="WEA326" s="23"/>
      <c r="WEB326" s="23"/>
      <c r="WEC326" s="23"/>
      <c r="WED326" s="23"/>
      <c r="WEE326" s="23"/>
      <c r="WEF326" s="23"/>
      <c r="WEG326" s="23"/>
      <c r="WEH326" s="23"/>
      <c r="WEI326" s="23"/>
      <c r="WEJ326" s="23"/>
      <c r="WEK326" s="23"/>
      <c r="WEL326" s="23"/>
      <c r="WEM326" s="23"/>
      <c r="WEN326" s="23"/>
      <c r="WEO326" s="23"/>
      <c r="WEP326" s="23"/>
      <c r="WEQ326" s="23"/>
      <c r="WER326" s="23"/>
      <c r="WES326" s="23"/>
      <c r="WET326" s="23"/>
      <c r="WEU326" s="23"/>
      <c r="WEV326" s="23"/>
      <c r="WEW326" s="23"/>
      <c r="WEX326" s="23"/>
      <c r="WEY326" s="23"/>
      <c r="WEZ326" s="23"/>
      <c r="WFA326" s="23"/>
      <c r="WFB326" s="23"/>
      <c r="WFC326" s="23"/>
      <c r="WFD326" s="23"/>
      <c r="WFE326" s="23"/>
      <c r="WFF326" s="23"/>
      <c r="WFG326" s="23"/>
      <c r="WFH326" s="23"/>
      <c r="WFI326" s="23"/>
      <c r="WFJ326" s="23"/>
      <c r="WFK326" s="23"/>
      <c r="WFL326" s="23"/>
      <c r="WFM326" s="23"/>
      <c r="WFN326" s="23"/>
      <c r="WFO326" s="23"/>
      <c r="WFP326" s="23"/>
      <c r="WFQ326" s="23"/>
      <c r="WFR326" s="23"/>
      <c r="WFS326" s="23"/>
      <c r="WFT326" s="23"/>
      <c r="WFU326" s="23"/>
      <c r="WFV326" s="23"/>
      <c r="WFW326" s="23"/>
      <c r="WFX326" s="23"/>
      <c r="WFY326" s="23"/>
      <c r="WFZ326" s="23"/>
      <c r="WGA326" s="23"/>
      <c r="WGB326" s="23"/>
      <c r="WGC326" s="23"/>
      <c r="WGD326" s="23"/>
      <c r="WGE326" s="23"/>
      <c r="WGF326" s="23"/>
      <c r="WGG326" s="23"/>
      <c r="WGH326" s="23"/>
      <c r="WGI326" s="23"/>
      <c r="WGJ326" s="23"/>
      <c r="WGK326" s="23"/>
      <c r="WGL326" s="23"/>
      <c r="WGM326" s="23"/>
      <c r="WGN326" s="23"/>
      <c r="WGO326" s="23"/>
      <c r="WGP326" s="23"/>
      <c r="WGQ326" s="23"/>
      <c r="WGR326" s="23"/>
      <c r="WGS326" s="23"/>
      <c r="WGT326" s="23"/>
      <c r="WGU326" s="23"/>
      <c r="WGV326" s="23"/>
      <c r="WGW326" s="23"/>
      <c r="WGX326" s="23"/>
      <c r="WGY326" s="23"/>
      <c r="WGZ326" s="23"/>
      <c r="WHA326" s="23"/>
      <c r="WHB326" s="23"/>
      <c r="WHC326" s="23"/>
      <c r="WHD326" s="23"/>
      <c r="WHE326" s="23"/>
      <c r="WHF326" s="23"/>
      <c r="WHG326" s="23"/>
      <c r="WHH326" s="23"/>
      <c r="WHI326" s="23"/>
      <c r="WHJ326" s="23"/>
      <c r="WHK326" s="23"/>
      <c r="WHL326" s="23"/>
      <c r="WHM326" s="23"/>
      <c r="WHN326" s="23"/>
      <c r="WHO326" s="23"/>
      <c r="WHP326" s="23"/>
      <c r="WHQ326" s="23"/>
      <c r="WHR326" s="23"/>
      <c r="WHS326" s="23"/>
      <c r="WHT326" s="23"/>
      <c r="WHU326" s="23"/>
      <c r="WHV326" s="23"/>
      <c r="WHW326" s="23"/>
      <c r="WHX326" s="23"/>
      <c r="WHY326" s="23"/>
      <c r="WHZ326" s="23"/>
      <c r="WIA326" s="23"/>
      <c r="WIB326" s="23"/>
      <c r="WIC326" s="23"/>
      <c r="WID326" s="23"/>
      <c r="WIE326" s="23"/>
      <c r="WIF326" s="23"/>
      <c r="WIG326" s="23"/>
      <c r="WIH326" s="23"/>
      <c r="WII326" s="23"/>
      <c r="WIJ326" s="23"/>
      <c r="WIK326" s="23"/>
      <c r="WIL326" s="23"/>
      <c r="WIM326" s="23"/>
      <c r="WIN326" s="23"/>
      <c r="WIO326" s="23"/>
      <c r="WIP326" s="23"/>
      <c r="WIQ326" s="23"/>
      <c r="WIR326" s="23"/>
      <c r="WIS326" s="23"/>
      <c r="WIT326" s="23"/>
      <c r="WIU326" s="23"/>
      <c r="WIV326" s="23"/>
      <c r="WIW326" s="23"/>
      <c r="WIX326" s="23"/>
      <c r="WIY326" s="23"/>
      <c r="WIZ326" s="23"/>
      <c r="WJA326" s="23"/>
      <c r="WJB326" s="23"/>
      <c r="WJC326" s="23"/>
      <c r="WJD326" s="23"/>
      <c r="WJE326" s="23"/>
      <c r="WJF326" s="23"/>
      <c r="WJG326" s="23"/>
      <c r="WJH326" s="23"/>
      <c r="WJI326" s="23"/>
      <c r="WJJ326" s="23"/>
      <c r="WJK326" s="23"/>
      <c r="WJL326" s="23"/>
      <c r="WJM326" s="23"/>
      <c r="WJN326" s="23"/>
      <c r="WJO326" s="23"/>
      <c r="WJP326" s="23"/>
      <c r="WJQ326" s="23"/>
      <c r="WJR326" s="23"/>
      <c r="WJS326" s="23"/>
      <c r="WJT326" s="23"/>
      <c r="WJU326" s="23"/>
      <c r="WJV326" s="23"/>
      <c r="WJW326" s="23"/>
      <c r="WJX326" s="23"/>
      <c r="WJY326" s="23"/>
      <c r="WJZ326" s="23"/>
      <c r="WKA326" s="23"/>
      <c r="WKB326" s="23"/>
      <c r="WKC326" s="23"/>
      <c r="WKD326" s="23"/>
      <c r="WKE326" s="23"/>
      <c r="WKF326" s="23"/>
      <c r="WKG326" s="23"/>
      <c r="WKH326" s="23"/>
      <c r="WKI326" s="23"/>
      <c r="WKJ326" s="23"/>
      <c r="WKK326" s="23"/>
      <c r="WKL326" s="23"/>
      <c r="WKM326" s="23"/>
      <c r="WKN326" s="23"/>
      <c r="WKO326" s="23"/>
      <c r="WKP326" s="23"/>
      <c r="WKQ326" s="23"/>
      <c r="WKR326" s="23"/>
      <c r="WKS326" s="23"/>
      <c r="WKT326" s="23"/>
      <c r="WKU326" s="23"/>
      <c r="WKV326" s="23"/>
      <c r="WKW326" s="23"/>
      <c r="WKX326" s="23"/>
      <c r="WKY326" s="23"/>
      <c r="WKZ326" s="23"/>
      <c r="WLA326" s="23"/>
      <c r="WLB326" s="23"/>
      <c r="WLC326" s="23"/>
      <c r="WLD326" s="23"/>
      <c r="WLE326" s="23"/>
      <c r="WLF326" s="23"/>
      <c r="WLG326" s="23"/>
      <c r="WLH326" s="23"/>
      <c r="WLI326" s="23"/>
      <c r="WLJ326" s="23"/>
      <c r="WLK326" s="23"/>
      <c r="WLL326" s="23"/>
      <c r="WLM326" s="23"/>
      <c r="WLN326" s="23"/>
      <c r="WLO326" s="23"/>
      <c r="WLP326" s="23"/>
      <c r="WLQ326" s="23"/>
      <c r="WLR326" s="23"/>
      <c r="WLS326" s="23"/>
      <c r="WLT326" s="23"/>
      <c r="WLU326" s="23"/>
      <c r="WLV326" s="23"/>
      <c r="WLW326" s="23"/>
      <c r="WLX326" s="23"/>
      <c r="WLY326" s="23"/>
      <c r="WLZ326" s="23"/>
      <c r="WMA326" s="23"/>
      <c r="WMB326" s="23"/>
      <c r="WMC326" s="23"/>
      <c r="WMD326" s="23"/>
      <c r="WME326" s="23"/>
      <c r="WMF326" s="23"/>
      <c r="WMG326" s="23"/>
      <c r="WMH326" s="23"/>
      <c r="WMI326" s="23"/>
      <c r="WMJ326" s="23"/>
      <c r="WMK326" s="23"/>
      <c r="WML326" s="23"/>
      <c r="WMM326" s="23"/>
      <c r="WMN326" s="23"/>
      <c r="WMO326" s="23"/>
      <c r="WMP326" s="23"/>
      <c r="WMQ326" s="23"/>
      <c r="WMR326" s="23"/>
      <c r="WMS326" s="23"/>
      <c r="WMT326" s="23"/>
      <c r="WMU326" s="23"/>
      <c r="WMV326" s="23"/>
      <c r="WMW326" s="23"/>
      <c r="WMX326" s="23"/>
      <c r="WMY326" s="23"/>
      <c r="WMZ326" s="23"/>
      <c r="WNA326" s="23"/>
      <c r="WNB326" s="23"/>
      <c r="WNC326" s="23"/>
      <c r="WND326" s="23"/>
      <c r="WNE326" s="23"/>
      <c r="WNF326" s="23"/>
      <c r="WNG326" s="23"/>
      <c r="WNH326" s="23"/>
      <c r="WNI326" s="23"/>
      <c r="WNJ326" s="23"/>
      <c r="WNK326" s="23"/>
      <c r="WNL326" s="23"/>
      <c r="WNM326" s="23"/>
      <c r="WNN326" s="23"/>
      <c r="WNO326" s="23"/>
      <c r="WNP326" s="23"/>
      <c r="WNQ326" s="23"/>
      <c r="WNR326" s="23"/>
      <c r="WNS326" s="23"/>
      <c r="WNT326" s="23"/>
      <c r="WNU326" s="23"/>
      <c r="WNV326" s="23"/>
      <c r="WNW326" s="23"/>
      <c r="WNX326" s="23"/>
      <c r="WNY326" s="23"/>
      <c r="WNZ326" s="23"/>
      <c r="WOA326" s="23"/>
      <c r="WOB326" s="23"/>
      <c r="WOC326" s="23"/>
      <c r="WOD326" s="23"/>
      <c r="WOE326" s="23"/>
      <c r="WOF326" s="23"/>
      <c r="WOG326" s="23"/>
      <c r="WOH326" s="23"/>
      <c r="WOI326" s="23"/>
      <c r="WOJ326" s="23"/>
      <c r="WOK326" s="23"/>
      <c r="WOL326" s="23"/>
      <c r="WOM326" s="23"/>
      <c r="WON326" s="23"/>
      <c r="WOO326" s="23"/>
      <c r="WOP326" s="23"/>
      <c r="WOQ326" s="23"/>
      <c r="WOR326" s="23"/>
      <c r="WOS326" s="23"/>
      <c r="WOT326" s="23"/>
      <c r="WOU326" s="23"/>
      <c r="WOV326" s="23"/>
      <c r="WOW326" s="23"/>
      <c r="WOX326" s="23"/>
      <c r="WOY326" s="23"/>
      <c r="WOZ326" s="23"/>
      <c r="WPA326" s="23"/>
      <c r="WPB326" s="23"/>
      <c r="WPC326" s="23"/>
      <c r="WPD326" s="23"/>
      <c r="WPE326" s="23"/>
      <c r="WPF326" s="23"/>
      <c r="WPG326" s="23"/>
      <c r="WPH326" s="23"/>
      <c r="WPI326" s="23"/>
      <c r="WPJ326" s="23"/>
      <c r="WPK326" s="23"/>
      <c r="WPL326" s="23"/>
      <c r="WPM326" s="23"/>
      <c r="WPN326" s="23"/>
      <c r="WPO326" s="23"/>
      <c r="WPP326" s="23"/>
      <c r="WPQ326" s="23"/>
      <c r="WPR326" s="23"/>
      <c r="WPS326" s="23"/>
      <c r="WPT326" s="23"/>
      <c r="WPU326" s="23"/>
      <c r="WPV326" s="23"/>
      <c r="WPW326" s="23"/>
      <c r="WPX326" s="23"/>
      <c r="WPY326" s="23"/>
      <c r="WPZ326" s="23"/>
      <c r="WQA326" s="23"/>
      <c r="WQB326" s="23"/>
      <c r="WQC326" s="23"/>
      <c r="WQD326" s="23"/>
      <c r="WQE326" s="23"/>
      <c r="WQF326" s="23"/>
      <c r="WQG326" s="23"/>
      <c r="WQH326" s="23"/>
      <c r="WQI326" s="23"/>
      <c r="WQJ326" s="23"/>
      <c r="WQK326" s="23"/>
      <c r="WQL326" s="23"/>
      <c r="WQM326" s="23"/>
      <c r="WQN326" s="23"/>
      <c r="WQO326" s="23"/>
      <c r="WQP326" s="23"/>
      <c r="WQQ326" s="23"/>
      <c r="WQR326" s="23"/>
      <c r="WQS326" s="23"/>
      <c r="WQT326" s="23"/>
      <c r="WQU326" s="23"/>
      <c r="WQV326" s="23"/>
      <c r="WQW326" s="23"/>
      <c r="WQX326" s="23"/>
      <c r="WQY326" s="23"/>
      <c r="WQZ326" s="23"/>
      <c r="WRA326" s="23"/>
      <c r="WRB326" s="23"/>
      <c r="WRC326" s="23"/>
      <c r="WRD326" s="23"/>
      <c r="WRE326" s="23"/>
      <c r="WRF326" s="23"/>
      <c r="WRG326" s="23"/>
      <c r="WRH326" s="23"/>
      <c r="WRI326" s="23"/>
      <c r="WRJ326" s="23"/>
      <c r="WRK326" s="23"/>
      <c r="WRL326" s="23"/>
      <c r="WRM326" s="23"/>
      <c r="WRN326" s="23"/>
      <c r="WRO326" s="23"/>
      <c r="WRP326" s="23"/>
      <c r="WRQ326" s="23"/>
      <c r="WRR326" s="23"/>
      <c r="WRS326" s="23"/>
      <c r="WRT326" s="23"/>
      <c r="WRU326" s="23"/>
      <c r="WRV326" s="23"/>
      <c r="WRW326" s="23"/>
      <c r="WRX326" s="23"/>
      <c r="WRY326" s="23"/>
      <c r="WRZ326" s="23"/>
      <c r="WSA326" s="23"/>
      <c r="WSB326" s="23"/>
      <c r="WSC326" s="23"/>
      <c r="WSD326" s="23"/>
      <c r="WSE326" s="23"/>
      <c r="WSF326" s="23"/>
      <c r="WSG326" s="23"/>
      <c r="WSH326" s="23"/>
      <c r="WSI326" s="23"/>
      <c r="WSJ326" s="23"/>
      <c r="WSK326" s="23"/>
      <c r="WSL326" s="23"/>
      <c r="WSM326" s="23"/>
      <c r="WSN326" s="23"/>
      <c r="WSO326" s="23"/>
      <c r="WSP326" s="23"/>
      <c r="WSQ326" s="23"/>
      <c r="WSR326" s="23"/>
      <c r="WSS326" s="23"/>
      <c r="WST326" s="23"/>
      <c r="WSU326" s="23"/>
      <c r="WSV326" s="23"/>
      <c r="WSW326" s="23"/>
      <c r="WSX326" s="23"/>
      <c r="WSY326" s="23"/>
      <c r="WSZ326" s="23"/>
      <c r="WTA326" s="23"/>
      <c r="WTB326" s="23"/>
      <c r="WTC326" s="23"/>
      <c r="WTD326" s="23"/>
      <c r="WTE326" s="23"/>
      <c r="WTF326" s="23"/>
      <c r="WTG326" s="23"/>
      <c r="WTH326" s="23"/>
      <c r="WTI326" s="23"/>
      <c r="WTJ326" s="23"/>
      <c r="WTK326" s="23"/>
      <c r="WTL326" s="23"/>
      <c r="WTM326" s="23"/>
      <c r="WTN326" s="23"/>
      <c r="WTO326" s="23"/>
      <c r="WTP326" s="23"/>
      <c r="WTQ326" s="23"/>
      <c r="WTR326" s="23"/>
      <c r="WTS326" s="23"/>
      <c r="WTT326" s="23"/>
      <c r="WTU326" s="23"/>
      <c r="WTV326" s="23"/>
      <c r="WTW326" s="23"/>
      <c r="WTX326" s="23"/>
      <c r="WTY326" s="23"/>
      <c r="WTZ326" s="23"/>
      <c r="WUA326" s="23"/>
      <c r="WUB326" s="23"/>
      <c r="WUC326" s="23"/>
      <c r="WUD326" s="23"/>
      <c r="WUE326" s="23"/>
      <c r="WUF326" s="23"/>
      <c r="WUG326" s="23"/>
      <c r="WUH326" s="23"/>
      <c r="WUI326" s="23"/>
      <c r="WUJ326" s="23"/>
      <c r="WUK326" s="23"/>
      <c r="WUL326" s="23"/>
      <c r="WUM326" s="23"/>
      <c r="WUN326" s="23"/>
      <c r="WUO326" s="23"/>
      <c r="WUP326" s="23"/>
      <c r="WUQ326" s="23"/>
      <c r="WUR326" s="23"/>
      <c r="WUS326" s="23"/>
      <c r="WUT326" s="23"/>
      <c r="WUU326" s="23"/>
      <c r="WUV326" s="23"/>
      <c r="WUW326" s="23"/>
      <c r="WUX326" s="23"/>
      <c r="WUY326" s="23"/>
      <c r="WUZ326" s="23"/>
      <c r="WVA326" s="23"/>
      <c r="WVB326" s="23"/>
      <c r="WVC326" s="23"/>
      <c r="WVD326" s="23"/>
      <c r="WVE326" s="23"/>
      <c r="WVF326" s="23"/>
      <c r="WVG326" s="23"/>
      <c r="WVH326" s="23"/>
      <c r="WVI326" s="23"/>
      <c r="WVJ326" s="23"/>
      <c r="WVK326" s="23"/>
      <c r="WVL326" s="23"/>
      <c r="WVM326" s="23"/>
      <c r="WVN326" s="23"/>
      <c r="WVO326" s="23"/>
      <c r="WVP326" s="23"/>
      <c r="WVQ326" s="23"/>
      <c r="WVR326" s="23"/>
      <c r="WVS326" s="23"/>
      <c r="WVT326" s="23"/>
      <c r="WVU326" s="23"/>
      <c r="WVV326" s="23"/>
      <c r="WVW326" s="23"/>
      <c r="WVX326" s="23"/>
      <c r="WVY326" s="23"/>
      <c r="WVZ326" s="23"/>
      <c r="WWA326" s="23"/>
      <c r="WWB326" s="23"/>
      <c r="WWC326" s="23"/>
      <c r="WWD326" s="23"/>
      <c r="WWE326" s="23"/>
      <c r="WWF326" s="23"/>
      <c r="WWG326" s="23"/>
      <c r="WWH326" s="23"/>
      <c r="WWI326" s="23"/>
      <c r="WWJ326" s="23"/>
      <c r="WWK326" s="23"/>
      <c r="WWL326" s="23"/>
      <c r="WWM326" s="23"/>
      <c r="WWN326" s="23"/>
      <c r="WWO326" s="23"/>
      <c r="WWP326" s="23"/>
      <c r="WWQ326" s="23"/>
      <c r="WWR326" s="23"/>
      <c r="WWS326" s="23"/>
      <c r="WWT326" s="23"/>
      <c r="WWU326" s="23"/>
      <c r="WWV326" s="23"/>
      <c r="WWW326" s="23"/>
      <c r="WWX326" s="23"/>
      <c r="WWY326" s="23"/>
      <c r="WWZ326" s="23"/>
      <c r="WXA326" s="23"/>
      <c r="WXB326" s="23"/>
      <c r="WXC326" s="23"/>
      <c r="WXD326" s="23"/>
      <c r="WXE326" s="23"/>
      <c r="WXF326" s="23"/>
      <c r="WXG326" s="23"/>
      <c r="WXH326" s="23"/>
      <c r="WXI326" s="23"/>
      <c r="WXJ326" s="23"/>
      <c r="WXK326" s="23"/>
      <c r="WXL326" s="23"/>
      <c r="WXM326" s="23"/>
      <c r="WXN326" s="23"/>
      <c r="WXO326" s="23"/>
      <c r="WXP326" s="23"/>
      <c r="WXQ326" s="23"/>
      <c r="WXR326" s="23"/>
      <c r="WXS326" s="23"/>
      <c r="WXT326" s="23"/>
      <c r="WXU326" s="23"/>
      <c r="WXV326" s="23"/>
      <c r="WXW326" s="23"/>
      <c r="WXX326" s="23"/>
      <c r="WXY326" s="23"/>
      <c r="WXZ326" s="23"/>
      <c r="WYA326" s="23"/>
      <c r="WYB326" s="23"/>
      <c r="WYC326" s="23"/>
      <c r="WYD326" s="23"/>
      <c r="WYE326" s="23"/>
      <c r="WYF326" s="23"/>
      <c r="WYG326" s="23"/>
      <c r="WYH326" s="23"/>
      <c r="WYI326" s="23"/>
      <c r="WYJ326" s="23"/>
      <c r="WYK326" s="23"/>
      <c r="WYL326" s="23"/>
      <c r="WYM326" s="23"/>
      <c r="WYN326" s="23"/>
      <c r="WYO326" s="23"/>
      <c r="WYP326" s="23"/>
      <c r="WYQ326" s="23"/>
      <c r="WYR326" s="23"/>
      <c r="WYS326" s="23"/>
      <c r="WYT326" s="23"/>
      <c r="WYU326" s="23"/>
      <c r="WYV326" s="23"/>
      <c r="WYW326" s="23"/>
      <c r="WYX326" s="23"/>
      <c r="WYY326" s="23"/>
      <c r="WYZ326" s="23"/>
      <c r="WZA326" s="23"/>
      <c r="WZB326" s="23"/>
      <c r="WZC326" s="23"/>
      <c r="WZD326" s="23"/>
      <c r="WZE326" s="23"/>
      <c r="WZF326" s="23"/>
      <c r="WZG326" s="23"/>
      <c r="WZH326" s="23"/>
      <c r="WZI326" s="23"/>
      <c r="WZJ326" s="23"/>
      <c r="WZK326" s="23"/>
      <c r="WZL326" s="23"/>
      <c r="WZM326" s="23"/>
      <c r="WZN326" s="23"/>
      <c r="WZO326" s="23"/>
      <c r="WZP326" s="23"/>
      <c r="WZQ326" s="23"/>
      <c r="WZR326" s="23"/>
      <c r="WZS326" s="23"/>
      <c r="WZT326" s="23"/>
      <c r="WZU326" s="23"/>
      <c r="WZV326" s="23"/>
      <c r="WZW326" s="23"/>
      <c r="WZX326" s="23"/>
      <c r="WZY326" s="23"/>
      <c r="WZZ326" s="23"/>
      <c r="XAA326" s="23"/>
      <c r="XAB326" s="23"/>
      <c r="XAC326" s="23"/>
      <c r="XAD326" s="23"/>
      <c r="XAE326" s="23"/>
      <c r="XAF326" s="23"/>
      <c r="XAG326" s="23"/>
      <c r="XAH326" s="23"/>
      <c r="XAI326" s="23"/>
      <c r="XAJ326" s="23"/>
      <c r="XAK326" s="23"/>
      <c r="XAL326" s="23"/>
      <c r="XAM326" s="23"/>
      <c r="XAN326" s="23"/>
      <c r="XAO326" s="23"/>
      <c r="XAP326" s="23"/>
      <c r="XAQ326" s="23"/>
      <c r="XAR326" s="23"/>
      <c r="XAS326" s="23"/>
      <c r="XAT326" s="23"/>
      <c r="XAU326" s="23"/>
      <c r="XAV326" s="23"/>
      <c r="XAW326" s="23"/>
      <c r="XAX326" s="23"/>
      <c r="XAY326" s="23"/>
      <c r="XAZ326" s="23"/>
      <c r="XBA326" s="23"/>
      <c r="XBB326" s="23"/>
      <c r="XBC326" s="23"/>
      <c r="XBD326" s="23"/>
      <c r="XBE326" s="23"/>
      <c r="XBF326" s="23"/>
      <c r="XBG326" s="23"/>
      <c r="XBH326" s="23"/>
      <c r="XBI326" s="23"/>
      <c r="XBJ326" s="23"/>
      <c r="XBK326" s="23"/>
      <c r="XBL326" s="23"/>
      <c r="XBM326" s="23"/>
      <c r="XBN326" s="23"/>
      <c r="XBO326" s="23"/>
      <c r="XBP326" s="23"/>
      <c r="XBQ326" s="23"/>
      <c r="XBR326" s="23"/>
      <c r="XBS326" s="23"/>
      <c r="XBT326" s="23"/>
      <c r="XBU326" s="23"/>
      <c r="XBV326" s="23"/>
      <c r="XBW326" s="23"/>
      <c r="XBX326" s="23"/>
      <c r="XBY326" s="23"/>
      <c r="XBZ326" s="23"/>
      <c r="XCA326" s="23"/>
      <c r="XCB326" s="23"/>
      <c r="XCC326" s="23"/>
      <c r="XCD326" s="23"/>
      <c r="XCE326" s="23"/>
      <c r="XCF326" s="23"/>
      <c r="XCG326" s="23"/>
      <c r="XCH326" s="23"/>
      <c r="XCI326" s="23"/>
      <c r="XCJ326" s="23"/>
      <c r="XCK326" s="23"/>
      <c r="XCL326" s="23"/>
      <c r="XCM326" s="23"/>
      <c r="XCN326" s="23"/>
      <c r="XCO326" s="23"/>
      <c r="XCP326" s="23"/>
      <c r="XCQ326" s="23"/>
      <c r="XCR326" s="23"/>
      <c r="XCS326" s="23"/>
      <c r="XCT326" s="23"/>
      <c r="XCU326" s="23"/>
      <c r="XCV326" s="23"/>
      <c r="XCW326" s="23"/>
      <c r="XCX326" s="23"/>
      <c r="XCY326" s="23"/>
      <c r="XCZ326" s="23"/>
      <c r="XDA326" s="23"/>
      <c r="XDB326" s="23"/>
      <c r="XDC326" s="23"/>
      <c r="XDD326" s="23"/>
      <c r="XDE326" s="23"/>
      <c r="XDF326" s="23"/>
      <c r="XDG326" s="23"/>
      <c r="XDH326" s="23"/>
      <c r="XDI326" s="23"/>
      <c r="XDJ326" s="23"/>
      <c r="XDK326" s="23"/>
      <c r="XDL326" s="23"/>
      <c r="XDM326" s="23"/>
      <c r="XDN326" s="23"/>
      <c r="XDO326" s="23"/>
      <c r="XDP326" s="23"/>
      <c r="XDQ326" s="23"/>
      <c r="XDR326" s="23"/>
      <c r="XDS326" s="23"/>
      <c r="XDT326" s="23"/>
      <c r="XDU326" s="23"/>
      <c r="XDV326" s="23"/>
      <c r="XDW326" s="23"/>
      <c r="XDX326" s="23"/>
      <c r="XDY326" s="23"/>
      <c r="XDZ326" s="23"/>
      <c r="XEA326" s="23"/>
      <c r="XEB326" s="23"/>
      <c r="XEC326" s="23"/>
      <c r="XED326" s="23"/>
      <c r="XEE326" s="23"/>
      <c r="XEF326" s="23"/>
      <c r="XEG326" s="23"/>
      <c r="XEH326" s="23"/>
      <c r="XEI326" s="23"/>
      <c r="XEJ326" s="23"/>
      <c r="XEK326" s="23"/>
      <c r="XEL326" s="23"/>
      <c r="XEM326" s="23"/>
      <c r="XEN326" s="23"/>
      <c r="XEO326" s="23"/>
      <c r="XEP326" s="23"/>
      <c r="XEQ326" s="23"/>
      <c r="XER326" s="23"/>
      <c r="XES326" s="23"/>
      <c r="XET326" s="23"/>
      <c r="XEU326" s="23"/>
      <c r="XEV326" s="23"/>
      <c r="XEW326" s="23"/>
      <c r="XEX326" s="23"/>
      <c r="XEY326" s="23"/>
      <c r="XEZ326" s="23"/>
      <c r="XFA326" s="23"/>
      <c r="XFB326" s="23"/>
      <c r="XFC326" s="23"/>
      <c r="XFD326" s="23"/>
    </row>
    <row r="327" spans="1:16384" ht="26" x14ac:dyDescent="0.15">
      <c r="A327" s="372" t="s">
        <v>10470</v>
      </c>
      <c r="B327" s="372" t="s">
        <v>10471</v>
      </c>
      <c r="C327" s="371" t="s">
        <v>7122</v>
      </c>
      <c r="D327" s="373">
        <v>41591</v>
      </c>
      <c r="E327" s="373">
        <v>41591</v>
      </c>
      <c r="F327" s="373"/>
      <c r="G327" s="23" t="s">
        <v>15105</v>
      </c>
      <c r="H327" s="63" t="s">
        <v>1865</v>
      </c>
      <c r="I327" s="371" t="s">
        <v>7123</v>
      </c>
      <c r="J327" s="371"/>
      <c r="O327" s="371" t="s">
        <v>1867</v>
      </c>
      <c r="Z327" s="371" t="s">
        <v>1868</v>
      </c>
    </row>
    <row r="328" spans="1:16384" x14ac:dyDescent="0.15">
      <c r="A328" s="23" t="s">
        <v>10472</v>
      </c>
      <c r="B328" s="23" t="s">
        <v>9262</v>
      </c>
      <c r="C328" s="22" t="s">
        <v>1793</v>
      </c>
      <c r="D328" s="91">
        <v>41590</v>
      </c>
      <c r="E328" s="373">
        <v>41591</v>
      </c>
      <c r="G328" s="23" t="s">
        <v>15105</v>
      </c>
      <c r="I328" s="22" t="s">
        <v>1702</v>
      </c>
      <c r="J328" s="23"/>
      <c r="K328" s="23" t="s">
        <v>5109</v>
      </c>
      <c r="L328" s="23"/>
      <c r="M328" s="23"/>
      <c r="N328" s="23"/>
      <c r="O328" s="23"/>
      <c r="P328" s="23"/>
      <c r="Q328" s="23"/>
      <c r="R328" s="23"/>
      <c r="S328" s="23"/>
      <c r="T328" s="23" t="s">
        <v>1586</v>
      </c>
    </row>
    <row r="329" spans="1:16384" ht="26" x14ac:dyDescent="0.15">
      <c r="A329" s="372" t="s">
        <v>10486</v>
      </c>
      <c r="B329" s="393" t="s">
        <v>10487</v>
      </c>
      <c r="C329" s="371" t="s">
        <v>7122</v>
      </c>
      <c r="D329" s="373">
        <v>41591</v>
      </c>
      <c r="E329" s="373">
        <v>41591</v>
      </c>
      <c r="F329" s="373"/>
      <c r="G329" s="23" t="s">
        <v>15105</v>
      </c>
      <c r="H329" s="63" t="s">
        <v>1865</v>
      </c>
      <c r="I329" s="371" t="s">
        <v>7123</v>
      </c>
      <c r="J329" s="371"/>
      <c r="O329" s="371" t="s">
        <v>1867</v>
      </c>
      <c r="Z329" s="371" t="s">
        <v>1868</v>
      </c>
    </row>
    <row r="330" spans="1:16384" x14ac:dyDescent="0.15">
      <c r="A330" s="23" t="s">
        <v>10488</v>
      </c>
      <c r="B330" s="23" t="s">
        <v>9593</v>
      </c>
      <c r="C330" s="23" t="s">
        <v>10489</v>
      </c>
      <c r="D330" s="91">
        <v>41583</v>
      </c>
      <c r="E330" s="91">
        <v>43116</v>
      </c>
      <c r="G330" s="23" t="s">
        <v>15105</v>
      </c>
      <c r="I330" s="23" t="s">
        <v>1859</v>
      </c>
      <c r="J330" s="23" t="s">
        <v>18188</v>
      </c>
      <c r="U330" s="23" t="s">
        <v>1726</v>
      </c>
    </row>
    <row r="331" spans="1:16384" ht="26" x14ac:dyDescent="0.15">
      <c r="A331" s="389" t="s">
        <v>10533</v>
      </c>
      <c r="B331" s="407" t="s">
        <v>10534</v>
      </c>
      <c r="C331" s="371" t="s">
        <v>7122</v>
      </c>
      <c r="D331" s="373">
        <v>41620</v>
      </c>
      <c r="E331" s="373">
        <v>41620</v>
      </c>
      <c r="F331" s="373"/>
      <c r="G331" s="23" t="s">
        <v>15105</v>
      </c>
      <c r="H331" s="63" t="s">
        <v>1865</v>
      </c>
      <c r="I331" s="371" t="s">
        <v>7123</v>
      </c>
      <c r="J331" s="371"/>
      <c r="O331" s="371" t="s">
        <v>1867</v>
      </c>
      <c r="Z331" s="371" t="s">
        <v>1868</v>
      </c>
    </row>
    <row r="332" spans="1:16384" x14ac:dyDescent="0.15">
      <c r="A332" s="23" t="s">
        <v>10535</v>
      </c>
      <c r="B332" s="23" t="s">
        <v>10536</v>
      </c>
      <c r="C332" s="371" t="s">
        <v>1793</v>
      </c>
      <c r="D332" s="91">
        <v>41620</v>
      </c>
      <c r="E332" s="91">
        <v>41620</v>
      </c>
      <c r="G332" s="23" t="s">
        <v>15105</v>
      </c>
      <c r="I332" s="22" t="s">
        <v>10676</v>
      </c>
      <c r="K332" s="22" t="s">
        <v>10677</v>
      </c>
      <c r="T332" s="23" t="s">
        <v>1586</v>
      </c>
    </row>
    <row r="333" spans="1:16384" x14ac:dyDescent="0.15">
      <c r="A333" s="23" t="s">
        <v>10544</v>
      </c>
      <c r="B333" s="86" t="s">
        <v>10545</v>
      </c>
      <c r="C333" s="22" t="s">
        <v>5574</v>
      </c>
      <c r="D333" s="24">
        <v>41682</v>
      </c>
      <c r="E333" s="24">
        <v>41682</v>
      </c>
      <c r="G333" s="23" t="s">
        <v>15105</v>
      </c>
      <c r="I333" s="22" t="s">
        <v>5575</v>
      </c>
      <c r="J333" s="22" t="s">
        <v>5576</v>
      </c>
      <c r="R333" s="372" t="s">
        <v>1873</v>
      </c>
      <c r="Z333" s="23" t="s">
        <v>6458</v>
      </c>
    </row>
    <row r="334" spans="1:16384" ht="27" thickBot="1" x14ac:dyDescent="0.2">
      <c r="A334" s="372" t="s">
        <v>10591</v>
      </c>
      <c r="B334" s="423" t="s">
        <v>10843</v>
      </c>
      <c r="C334" s="23" t="s">
        <v>10841</v>
      </c>
      <c r="D334" s="91">
        <v>41649</v>
      </c>
      <c r="E334" s="91">
        <v>41649</v>
      </c>
      <c r="G334" s="23" t="s">
        <v>15105</v>
      </c>
      <c r="H334" s="26" t="s">
        <v>1865</v>
      </c>
      <c r="I334" s="22" t="s">
        <v>1872</v>
      </c>
      <c r="O334" s="22" t="s">
        <v>1867</v>
      </c>
      <c r="Z334" s="22" t="s">
        <v>1868</v>
      </c>
      <c r="AF334" s="421">
        <v>8</v>
      </c>
    </row>
    <row r="335" spans="1:16384" ht="26" x14ac:dyDescent="0.15">
      <c r="A335" s="424" t="s">
        <v>10621</v>
      </c>
      <c r="B335" s="350" t="s">
        <v>10542</v>
      </c>
      <c r="C335" s="22" t="s">
        <v>5193</v>
      </c>
      <c r="D335" s="91">
        <v>41649</v>
      </c>
      <c r="E335" s="91">
        <v>41649</v>
      </c>
      <c r="F335" s="91"/>
      <c r="G335" s="23" t="s">
        <v>15105</v>
      </c>
      <c r="H335" s="26" t="s">
        <v>1865</v>
      </c>
      <c r="I335" s="22" t="s">
        <v>5192</v>
      </c>
      <c r="O335" s="22" t="s">
        <v>1867</v>
      </c>
      <c r="Z335" s="22" t="s">
        <v>1868</v>
      </c>
      <c r="AF335" s="422">
        <v>7.09</v>
      </c>
    </row>
    <row r="336" spans="1:16384" x14ac:dyDescent="0.15">
      <c r="A336" s="23" t="s">
        <v>10686</v>
      </c>
      <c r="B336" s="86" t="s">
        <v>10687</v>
      </c>
      <c r="C336" s="23" t="s">
        <v>1764</v>
      </c>
      <c r="D336" s="91">
        <v>41674</v>
      </c>
      <c r="E336" s="91">
        <v>41674</v>
      </c>
      <c r="G336" s="23" t="s">
        <v>15105</v>
      </c>
      <c r="I336" s="23" t="s">
        <v>1732</v>
      </c>
      <c r="J336" s="23"/>
      <c r="K336" s="23" t="s">
        <v>5109</v>
      </c>
      <c r="L336" s="23"/>
      <c r="M336" s="23"/>
      <c r="N336" s="23"/>
      <c r="O336" s="23"/>
      <c r="P336" s="23"/>
      <c r="Q336" s="23"/>
      <c r="R336" s="23"/>
      <c r="S336" s="23"/>
      <c r="T336" s="23" t="s">
        <v>1586</v>
      </c>
    </row>
    <row r="337" spans="1:82" ht="13" x14ac:dyDescent="0.15">
      <c r="A337" s="23" t="s">
        <v>10703</v>
      </c>
      <c r="B337" s="25" t="s">
        <v>10704</v>
      </c>
      <c r="C337" s="23" t="s">
        <v>1764</v>
      </c>
      <c r="D337" s="91">
        <v>41655</v>
      </c>
      <c r="E337" s="91">
        <v>41655</v>
      </c>
      <c r="G337" s="23" t="s">
        <v>15105</v>
      </c>
      <c r="I337" s="23" t="s">
        <v>1732</v>
      </c>
      <c r="J337" s="23"/>
      <c r="K337" s="23" t="s">
        <v>5109</v>
      </c>
      <c r="L337" s="23"/>
      <c r="M337" s="23"/>
      <c r="N337" s="23"/>
      <c r="O337" s="23"/>
      <c r="P337" s="23"/>
      <c r="Q337" s="23"/>
      <c r="R337" s="23"/>
      <c r="S337" s="23"/>
      <c r="T337" s="23" t="s">
        <v>1586</v>
      </c>
    </row>
    <row r="338" spans="1:82" ht="13" x14ac:dyDescent="0.15">
      <c r="A338" s="23" t="s">
        <v>10728</v>
      </c>
      <c r="B338" s="25" t="s">
        <v>11060</v>
      </c>
      <c r="C338" s="22" t="s">
        <v>1788</v>
      </c>
      <c r="D338" s="91">
        <v>41687</v>
      </c>
      <c r="E338" s="91">
        <v>41687</v>
      </c>
      <c r="F338" s="91"/>
      <c r="G338" s="23" t="s">
        <v>15105</v>
      </c>
      <c r="I338" s="22" t="s">
        <v>1490</v>
      </c>
      <c r="K338" s="22" t="s">
        <v>5109</v>
      </c>
      <c r="T338" s="22" t="s">
        <v>1586</v>
      </c>
    </row>
    <row r="339" spans="1:82" ht="13" x14ac:dyDescent="0.15">
      <c r="A339" s="23" t="s">
        <v>10789</v>
      </c>
      <c r="B339" s="25" t="s">
        <v>10794</v>
      </c>
      <c r="C339" s="23" t="s">
        <v>1735</v>
      </c>
      <c r="D339" s="91">
        <v>41680</v>
      </c>
      <c r="E339" s="91">
        <v>43116</v>
      </c>
      <c r="G339" s="23" t="s">
        <v>15105</v>
      </c>
      <c r="I339" s="23" t="s">
        <v>1490</v>
      </c>
      <c r="J339" s="23" t="s">
        <v>18188</v>
      </c>
      <c r="K339" s="23"/>
      <c r="L339" s="23"/>
      <c r="M339" s="23"/>
      <c r="N339" s="23"/>
      <c r="O339" s="23"/>
      <c r="P339" s="23"/>
      <c r="Q339" s="23"/>
      <c r="R339" s="23"/>
      <c r="S339" s="23"/>
      <c r="T339" s="23"/>
      <c r="U339" s="23" t="s">
        <v>1726</v>
      </c>
    </row>
    <row r="340" spans="1:82" ht="13" x14ac:dyDescent="0.15">
      <c r="A340" s="23" t="s">
        <v>10790</v>
      </c>
      <c r="B340" s="25" t="s">
        <v>10793</v>
      </c>
      <c r="C340" s="23" t="s">
        <v>11061</v>
      </c>
      <c r="D340" s="24">
        <v>41687</v>
      </c>
      <c r="E340" s="24">
        <v>41687</v>
      </c>
      <c r="F340" s="24"/>
      <c r="G340" s="23" t="s">
        <v>15105</v>
      </c>
      <c r="H340" s="25"/>
      <c r="I340" s="23" t="s">
        <v>1744</v>
      </c>
      <c r="J340" s="23" t="s">
        <v>5117</v>
      </c>
      <c r="K340" s="23"/>
      <c r="L340" s="23"/>
      <c r="M340" s="23"/>
      <c r="N340" s="23"/>
      <c r="O340" s="23"/>
      <c r="P340" s="23"/>
      <c r="Q340" s="23"/>
      <c r="R340" s="23" t="s">
        <v>1873</v>
      </c>
      <c r="S340" s="23"/>
      <c r="T340" s="23"/>
      <c r="U340" s="23"/>
      <c r="V340" s="23"/>
      <c r="W340" s="23"/>
      <c r="X340" s="23"/>
      <c r="Y340" s="23"/>
      <c r="Z340" s="23" t="s">
        <v>1874</v>
      </c>
    </row>
    <row r="341" spans="1:82" ht="13" x14ac:dyDescent="0.15">
      <c r="A341" s="23" t="s">
        <v>10791</v>
      </c>
      <c r="B341" s="5" t="s">
        <v>10792</v>
      </c>
      <c r="C341" s="22" t="s">
        <v>7660</v>
      </c>
      <c r="D341" s="91">
        <v>41685</v>
      </c>
      <c r="E341" s="91">
        <v>41687</v>
      </c>
      <c r="F341" s="91"/>
      <c r="G341" s="23" t="s">
        <v>15105</v>
      </c>
      <c r="I341" s="22" t="s">
        <v>1876</v>
      </c>
      <c r="J341" s="22" t="s">
        <v>5576</v>
      </c>
      <c r="R341" s="22" t="s">
        <v>1873</v>
      </c>
      <c r="Z341" s="23" t="s">
        <v>6458</v>
      </c>
    </row>
    <row r="342" spans="1:82" ht="13" x14ac:dyDescent="0.15">
      <c r="A342" s="23" t="s">
        <v>10853</v>
      </c>
      <c r="B342" s="25" t="s">
        <v>9776</v>
      </c>
      <c r="C342" s="23" t="s">
        <v>1850</v>
      </c>
      <c r="D342" s="24">
        <v>41652</v>
      </c>
      <c r="E342" s="24">
        <v>41652</v>
      </c>
      <c r="F342" s="24" t="s">
        <v>9446</v>
      </c>
      <c r="G342" s="23" t="s">
        <v>15105</v>
      </c>
      <c r="H342" s="25"/>
      <c r="I342" s="23" t="s">
        <v>1720</v>
      </c>
      <c r="J342" s="23"/>
      <c r="K342" s="23"/>
      <c r="L342" s="23" t="s">
        <v>5119</v>
      </c>
      <c r="M342" s="23"/>
      <c r="N342" s="23"/>
      <c r="O342" s="23"/>
      <c r="P342" s="23"/>
      <c r="Q342" s="23"/>
      <c r="R342" s="23"/>
      <c r="S342" s="23" t="s">
        <v>1586</v>
      </c>
      <c r="T342" s="23"/>
      <c r="U342" s="23"/>
      <c r="V342" s="23"/>
      <c r="W342" s="23"/>
      <c r="X342" s="23"/>
      <c r="Y342" s="23"/>
      <c r="Z342" s="23"/>
      <c r="AA342" s="23"/>
      <c r="AB342" s="23"/>
      <c r="AC342" s="23"/>
      <c r="AD342" s="23"/>
      <c r="AE342" s="23"/>
      <c r="AF342" s="23"/>
    </row>
    <row r="343" spans="1:82" ht="13" x14ac:dyDescent="0.15">
      <c r="A343" s="23" t="s">
        <v>10854</v>
      </c>
      <c r="B343" s="25" t="s">
        <v>10855</v>
      </c>
      <c r="C343" s="23" t="s">
        <v>17006</v>
      </c>
      <c r="D343" s="91">
        <v>41653</v>
      </c>
      <c r="E343" s="388">
        <v>42788</v>
      </c>
      <c r="G343" s="23" t="s">
        <v>15105</v>
      </c>
      <c r="I343" s="22" t="s">
        <v>17007</v>
      </c>
      <c r="J343" s="22" t="s">
        <v>5576</v>
      </c>
      <c r="R343" s="22" t="s">
        <v>1873</v>
      </c>
      <c r="Z343" s="23" t="s">
        <v>6458</v>
      </c>
    </row>
    <row r="344" spans="1:82" ht="13" x14ac:dyDescent="0.15">
      <c r="A344" s="23" t="s">
        <v>10876</v>
      </c>
      <c r="B344" s="25" t="s">
        <v>10877</v>
      </c>
      <c r="C344" s="23" t="s">
        <v>1723</v>
      </c>
      <c r="D344" s="24">
        <v>41653</v>
      </c>
      <c r="E344" s="24">
        <v>43116</v>
      </c>
      <c r="F344" s="24" t="s">
        <v>9446</v>
      </c>
      <c r="G344" s="23" t="s">
        <v>15105</v>
      </c>
      <c r="H344" s="25"/>
      <c r="I344" s="23" t="s">
        <v>1724</v>
      </c>
      <c r="J344" s="23" t="s">
        <v>18188</v>
      </c>
      <c r="K344" s="23"/>
      <c r="L344" s="23"/>
      <c r="M344" s="23"/>
      <c r="N344" s="23"/>
      <c r="O344" s="23"/>
      <c r="P344" s="23"/>
      <c r="Q344" s="23"/>
      <c r="R344" s="23"/>
      <c r="S344" s="23"/>
      <c r="T344" s="23"/>
      <c r="U344" s="23" t="s">
        <v>1726</v>
      </c>
      <c r="V344" s="23"/>
      <c r="W344" s="23"/>
      <c r="X344" s="23"/>
      <c r="Y344" s="23"/>
      <c r="Z344" s="23"/>
      <c r="AA344" s="23"/>
      <c r="AB344" s="23"/>
      <c r="AC344" s="23"/>
      <c r="AD344" s="23"/>
      <c r="AE344" s="23"/>
      <c r="AF344" s="23"/>
      <c r="AG344" s="23"/>
      <c r="AH344" s="23"/>
      <c r="AI344" s="23"/>
      <c r="AJ344" s="23"/>
      <c r="AK344" s="23"/>
      <c r="AL344" s="23"/>
    </row>
    <row r="345" spans="1:82" ht="13" x14ac:dyDescent="0.15">
      <c r="A345" s="23" t="s">
        <v>10878</v>
      </c>
      <c r="B345" s="25" t="s">
        <v>10879</v>
      </c>
      <c r="C345" s="23" t="s">
        <v>1826</v>
      </c>
      <c r="D345" s="24">
        <v>41653</v>
      </c>
      <c r="E345" s="24">
        <v>41653</v>
      </c>
      <c r="F345" s="24"/>
      <c r="G345" s="23" t="s">
        <v>15105</v>
      </c>
      <c r="H345" s="25"/>
      <c r="I345" s="23" t="s">
        <v>1724</v>
      </c>
      <c r="J345" s="23" t="s">
        <v>5111</v>
      </c>
      <c r="K345" s="23"/>
      <c r="L345" s="23"/>
      <c r="M345" s="23"/>
      <c r="N345" s="23"/>
      <c r="O345" s="23"/>
      <c r="P345" s="23"/>
      <c r="Q345" s="23"/>
      <c r="R345" s="23"/>
      <c r="S345" s="23" t="s">
        <v>1827</v>
      </c>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row>
    <row r="346" spans="1:82" ht="13" x14ac:dyDescent="0.15">
      <c r="A346" s="23" t="s">
        <v>10927</v>
      </c>
      <c r="B346" s="25" t="s">
        <v>10558</v>
      </c>
      <c r="C346" s="371" t="s">
        <v>1793</v>
      </c>
      <c r="D346" s="91">
        <v>41656</v>
      </c>
      <c r="E346" s="91">
        <v>41659</v>
      </c>
      <c r="G346" s="23" t="s">
        <v>15105</v>
      </c>
      <c r="I346" s="22" t="s">
        <v>10676</v>
      </c>
      <c r="K346" s="22" t="s">
        <v>10677</v>
      </c>
      <c r="T346" s="23" t="s">
        <v>1586</v>
      </c>
    </row>
    <row r="347" spans="1:82" ht="13" x14ac:dyDescent="0.15">
      <c r="A347" s="23" t="s">
        <v>10947</v>
      </c>
      <c r="B347" s="25" t="s">
        <v>10948</v>
      </c>
      <c r="C347" s="23" t="s">
        <v>1764</v>
      </c>
      <c r="D347" s="91">
        <v>41666</v>
      </c>
      <c r="E347" s="91">
        <v>41666</v>
      </c>
      <c r="G347" s="23" t="s">
        <v>15105</v>
      </c>
      <c r="I347" s="23" t="s">
        <v>1732</v>
      </c>
      <c r="J347" s="23"/>
      <c r="K347" s="23" t="s">
        <v>5109</v>
      </c>
      <c r="L347" s="23"/>
      <c r="M347" s="23"/>
      <c r="N347" s="23"/>
      <c r="O347" s="23"/>
      <c r="P347" s="23"/>
      <c r="Q347" s="23"/>
      <c r="R347" s="23"/>
      <c r="S347" s="23"/>
      <c r="T347" s="23" t="s">
        <v>1586</v>
      </c>
    </row>
    <row r="348" spans="1:82" ht="13" x14ac:dyDescent="0.15">
      <c r="A348" s="23" t="s">
        <v>10980</v>
      </c>
      <c r="B348" s="25" t="s">
        <v>10981</v>
      </c>
      <c r="C348" s="23" t="s">
        <v>10982</v>
      </c>
      <c r="D348" s="24">
        <v>41669</v>
      </c>
      <c r="E348" s="24">
        <v>41670</v>
      </c>
      <c r="F348" s="24"/>
      <c r="G348" s="23" t="s">
        <v>15105</v>
      </c>
      <c r="H348" s="25"/>
      <c r="I348" s="23" t="s">
        <v>5263</v>
      </c>
      <c r="J348" s="23" t="s">
        <v>5117</v>
      </c>
      <c r="K348" s="23"/>
      <c r="L348" s="23"/>
      <c r="M348" s="23"/>
      <c r="N348" s="23"/>
      <c r="O348" s="23"/>
      <c r="P348" s="23"/>
      <c r="Q348" s="23"/>
      <c r="R348" s="23" t="s">
        <v>1873</v>
      </c>
      <c r="S348" s="23"/>
      <c r="T348" s="23"/>
      <c r="U348" s="23"/>
      <c r="V348" s="23"/>
      <c r="W348" s="23"/>
      <c r="X348" s="23"/>
      <c r="Y348" s="23"/>
      <c r="Z348" s="23" t="s">
        <v>1874</v>
      </c>
    </row>
    <row r="349" spans="1:82" ht="13" x14ac:dyDescent="0.15">
      <c r="A349" s="23" t="s">
        <v>11017</v>
      </c>
      <c r="B349" s="25" t="s">
        <v>10558</v>
      </c>
      <c r="C349" s="371" t="s">
        <v>1793</v>
      </c>
      <c r="D349" s="91">
        <v>41680</v>
      </c>
      <c r="E349" s="91">
        <v>41680</v>
      </c>
      <c r="G349" s="23" t="s">
        <v>15105</v>
      </c>
      <c r="I349" s="22" t="s">
        <v>10676</v>
      </c>
      <c r="K349" s="22" t="s">
        <v>10677</v>
      </c>
      <c r="T349" s="23" t="s">
        <v>1586</v>
      </c>
    </row>
    <row r="350" spans="1:82" ht="13" x14ac:dyDescent="0.15">
      <c r="A350" s="23" t="s">
        <v>11043</v>
      </c>
      <c r="B350" s="25" t="s">
        <v>10172</v>
      </c>
      <c r="C350" s="22" t="s">
        <v>1715</v>
      </c>
      <c r="D350" s="91">
        <v>41682</v>
      </c>
      <c r="E350" s="91">
        <v>41682</v>
      </c>
      <c r="F350" s="91"/>
      <c r="G350" s="23" t="s">
        <v>15105</v>
      </c>
      <c r="I350" s="23" t="s">
        <v>1716</v>
      </c>
      <c r="J350" s="23" t="s">
        <v>5114</v>
      </c>
      <c r="K350" s="23"/>
      <c r="L350" s="23"/>
      <c r="M350" s="23"/>
      <c r="N350" s="23"/>
      <c r="O350" s="23"/>
      <c r="P350" s="23"/>
      <c r="Q350" s="23"/>
      <c r="R350" s="23"/>
      <c r="S350" s="23"/>
      <c r="T350" s="23"/>
      <c r="U350" s="23" t="s">
        <v>1708</v>
      </c>
      <c r="V350" s="23"/>
      <c r="W350" s="23"/>
      <c r="X350" s="23"/>
      <c r="Y350" s="23"/>
      <c r="Z350" s="23" t="s">
        <v>5115</v>
      </c>
    </row>
    <row r="351" spans="1:82" ht="13" x14ac:dyDescent="0.15">
      <c r="A351" s="23" t="s">
        <v>11044</v>
      </c>
      <c r="B351" s="25" t="s">
        <v>10360</v>
      </c>
      <c r="C351" s="23" t="s">
        <v>1731</v>
      </c>
      <c r="D351" s="24">
        <v>41682</v>
      </c>
      <c r="E351" s="24">
        <v>43116</v>
      </c>
      <c r="F351" s="24"/>
      <c r="G351" s="23" t="s">
        <v>15105</v>
      </c>
      <c r="H351" s="25"/>
      <c r="I351" s="23" t="s">
        <v>1732</v>
      </c>
      <c r="J351" s="23" t="s">
        <v>18188</v>
      </c>
      <c r="K351" s="23"/>
      <c r="L351" s="23"/>
      <c r="M351" s="23"/>
      <c r="N351" s="23"/>
      <c r="O351" s="23"/>
      <c r="P351" s="23"/>
      <c r="Q351" s="23"/>
      <c r="R351" s="23"/>
      <c r="S351" s="23"/>
      <c r="T351" s="23"/>
      <c r="U351" s="23" t="s">
        <v>1726</v>
      </c>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row>
    <row r="352" spans="1:82" ht="13" x14ac:dyDescent="0.15">
      <c r="A352" s="23" t="s">
        <v>11045</v>
      </c>
      <c r="B352" s="25" t="s">
        <v>10327</v>
      </c>
      <c r="C352" s="23" t="s">
        <v>1723</v>
      </c>
      <c r="D352" s="24">
        <v>41682</v>
      </c>
      <c r="E352" s="24">
        <v>43116</v>
      </c>
      <c r="F352" s="24" t="s">
        <v>9446</v>
      </c>
      <c r="G352" s="23" t="s">
        <v>15105</v>
      </c>
      <c r="H352" s="25"/>
      <c r="I352" s="23" t="s">
        <v>1724</v>
      </c>
      <c r="J352" s="23" t="s">
        <v>18188</v>
      </c>
      <c r="K352" s="23"/>
      <c r="L352" s="23"/>
      <c r="M352" s="23"/>
      <c r="N352" s="23"/>
      <c r="O352" s="23"/>
      <c r="P352" s="23"/>
      <c r="Q352" s="23"/>
      <c r="R352" s="23"/>
      <c r="S352" s="23"/>
      <c r="T352" s="23"/>
      <c r="U352" s="23" t="s">
        <v>1726</v>
      </c>
      <c r="V352" s="23"/>
      <c r="W352" s="23"/>
      <c r="X352" s="23"/>
      <c r="Y352" s="23"/>
      <c r="Z352" s="23"/>
      <c r="AA352" s="23"/>
      <c r="AB352" s="23"/>
      <c r="AC352" s="23"/>
      <c r="AD352" s="23"/>
      <c r="AE352" s="23"/>
      <c r="AF352" s="23"/>
      <c r="AG352" s="23"/>
      <c r="AH352" s="23"/>
      <c r="AI352" s="23"/>
      <c r="AJ352" s="23"/>
      <c r="AK352" s="23"/>
      <c r="AL352" s="23"/>
    </row>
    <row r="353" spans="1:26" ht="13" x14ac:dyDescent="0.15">
      <c r="A353" s="23" t="s">
        <v>11073</v>
      </c>
      <c r="B353" s="25" t="s">
        <v>11074</v>
      </c>
      <c r="C353" s="23" t="s">
        <v>11075</v>
      </c>
      <c r="D353" s="91">
        <v>41689</v>
      </c>
      <c r="E353" s="91">
        <v>41689</v>
      </c>
      <c r="G353" s="23" t="s">
        <v>15105</v>
      </c>
      <c r="I353" s="22" t="s">
        <v>5056</v>
      </c>
      <c r="J353" s="23" t="s">
        <v>5112</v>
      </c>
      <c r="K353" s="23"/>
      <c r="L353" s="23"/>
      <c r="M353" s="23"/>
      <c r="N353" s="23"/>
      <c r="O353" s="23"/>
      <c r="P353" s="23"/>
      <c r="Q353" s="23"/>
      <c r="R353" s="23"/>
      <c r="S353" s="23"/>
      <c r="T353" s="23"/>
      <c r="U353" s="23"/>
      <c r="V353" s="23"/>
      <c r="W353" s="23" t="s">
        <v>1827</v>
      </c>
      <c r="X353" s="23"/>
      <c r="Y353" s="23"/>
      <c r="Z353" s="23" t="s">
        <v>5113</v>
      </c>
    </row>
    <row r="354" spans="1:26" ht="13" x14ac:dyDescent="0.15">
      <c r="A354" s="23" t="s">
        <v>11076</v>
      </c>
      <c r="B354" s="25" t="s">
        <v>11077</v>
      </c>
      <c r="C354" s="22" t="s">
        <v>11078</v>
      </c>
      <c r="D354" s="91">
        <v>41689</v>
      </c>
      <c r="E354" s="91">
        <v>41689</v>
      </c>
      <c r="G354" s="23" t="s">
        <v>15105</v>
      </c>
      <c r="I354" s="22" t="s">
        <v>1712</v>
      </c>
      <c r="J354" s="22" t="s">
        <v>5576</v>
      </c>
      <c r="R354" s="22" t="s">
        <v>1873</v>
      </c>
      <c r="Z354" s="168" t="s">
        <v>6458</v>
      </c>
    </row>
    <row r="355" spans="1:26" ht="13" x14ac:dyDescent="0.15">
      <c r="A355" s="23" t="s">
        <v>11192</v>
      </c>
      <c r="B355" s="25" t="s">
        <v>10558</v>
      </c>
      <c r="C355" s="371" t="s">
        <v>1793</v>
      </c>
      <c r="D355" s="91">
        <v>41702</v>
      </c>
      <c r="E355" s="91">
        <v>41703</v>
      </c>
      <c r="G355" s="23" t="s">
        <v>15105</v>
      </c>
      <c r="I355" s="22" t="s">
        <v>10676</v>
      </c>
      <c r="K355" s="22" t="s">
        <v>10677</v>
      </c>
      <c r="T355" s="23" t="s">
        <v>1586</v>
      </c>
    </row>
    <row r="356" spans="1:26" ht="13" x14ac:dyDescent="0.15">
      <c r="A356" s="23" t="s">
        <v>11309</v>
      </c>
      <c r="B356" s="25" t="s">
        <v>11310</v>
      </c>
      <c r="C356" s="22" t="s">
        <v>11311</v>
      </c>
      <c r="D356" s="91">
        <v>41719</v>
      </c>
      <c r="E356" s="91">
        <v>41719</v>
      </c>
      <c r="G356" s="23" t="s">
        <v>15105</v>
      </c>
      <c r="I356" s="22" t="s">
        <v>11312</v>
      </c>
      <c r="J356" s="22" t="s">
        <v>5576</v>
      </c>
      <c r="R356" s="22" t="s">
        <v>1873</v>
      </c>
      <c r="Z356" s="168" t="s">
        <v>6458</v>
      </c>
    </row>
    <row r="357" spans="1:26" ht="13" x14ac:dyDescent="0.15">
      <c r="A357" s="23" t="s">
        <v>11324</v>
      </c>
      <c r="B357" s="25" t="s">
        <v>11325</v>
      </c>
      <c r="C357" s="23" t="s">
        <v>11326</v>
      </c>
      <c r="D357" s="24">
        <v>41723</v>
      </c>
      <c r="E357" s="24">
        <v>41723</v>
      </c>
      <c r="F357" s="24"/>
      <c r="G357" s="23" t="s">
        <v>15105</v>
      </c>
      <c r="H357" s="25"/>
      <c r="I357" s="23" t="s">
        <v>1747</v>
      </c>
      <c r="J357" s="23" t="s">
        <v>5117</v>
      </c>
      <c r="K357" s="23"/>
      <c r="L357" s="23"/>
      <c r="M357" s="23"/>
      <c r="N357" s="23"/>
      <c r="O357" s="23"/>
      <c r="P357" s="23"/>
      <c r="Q357" s="23"/>
      <c r="R357" s="23" t="s">
        <v>1873</v>
      </c>
      <c r="S357" s="23"/>
      <c r="T357" s="23"/>
      <c r="U357" s="23"/>
      <c r="V357" s="23"/>
      <c r="W357" s="23"/>
      <c r="X357" s="23"/>
      <c r="Y357" s="23"/>
      <c r="Z357" s="23" t="s">
        <v>1874</v>
      </c>
    </row>
    <row r="358" spans="1:26" ht="13" x14ac:dyDescent="0.15">
      <c r="A358" s="23" t="s">
        <v>11473</v>
      </c>
      <c r="B358" s="25" t="s">
        <v>11474</v>
      </c>
      <c r="C358" s="22" t="s">
        <v>1808</v>
      </c>
      <c r="D358" s="91">
        <v>41732</v>
      </c>
      <c r="E358" s="91">
        <v>42229</v>
      </c>
      <c r="F358" s="91" t="s">
        <v>14003</v>
      </c>
      <c r="G358" s="23" t="s">
        <v>15105</v>
      </c>
      <c r="I358" s="23" t="s">
        <v>1741</v>
      </c>
      <c r="J358" s="23"/>
      <c r="K358" s="23" t="s">
        <v>5109</v>
      </c>
      <c r="L358" s="23"/>
      <c r="M358" s="23"/>
      <c r="N358" s="23"/>
      <c r="O358" s="23"/>
      <c r="P358" s="23"/>
      <c r="Q358" s="23"/>
      <c r="R358" s="23"/>
      <c r="S358" s="23"/>
      <c r="T358" s="23" t="s">
        <v>1586</v>
      </c>
    </row>
    <row r="359" spans="1:26" ht="13" x14ac:dyDescent="0.15">
      <c r="A359" s="23" t="s">
        <v>11544</v>
      </c>
      <c r="B359" s="25" t="s">
        <v>8156</v>
      </c>
      <c r="C359" s="22" t="s">
        <v>1746</v>
      </c>
      <c r="D359" s="91">
        <v>41743</v>
      </c>
      <c r="E359" s="91">
        <v>41750</v>
      </c>
      <c r="F359" s="24" t="s">
        <v>9446</v>
      </c>
      <c r="G359" s="23" t="s">
        <v>15105</v>
      </c>
      <c r="I359" s="23" t="s">
        <v>1747</v>
      </c>
      <c r="J359" s="23" t="s">
        <v>7806</v>
      </c>
      <c r="K359" s="23"/>
      <c r="L359" s="23"/>
      <c r="M359" s="23"/>
      <c r="N359" s="23"/>
      <c r="O359" s="23"/>
      <c r="P359" s="23"/>
      <c r="Q359" s="23"/>
      <c r="R359" s="23"/>
      <c r="S359" s="23"/>
      <c r="T359" s="23"/>
      <c r="U359" s="23"/>
      <c r="V359" s="23" t="s">
        <v>4155</v>
      </c>
    </row>
    <row r="360" spans="1:26" x14ac:dyDescent="0.15">
      <c r="A360" s="23" t="s">
        <v>11545</v>
      </c>
      <c r="B360" s="86" t="s">
        <v>8178</v>
      </c>
      <c r="C360" s="23" t="s">
        <v>9996</v>
      </c>
      <c r="D360" s="91">
        <v>41743</v>
      </c>
      <c r="E360" s="91">
        <v>41752</v>
      </c>
      <c r="F360" s="24" t="s">
        <v>9446</v>
      </c>
      <c r="G360" s="23" t="s">
        <v>15105</v>
      </c>
      <c r="I360" s="22" t="s">
        <v>9997</v>
      </c>
      <c r="J360" s="22" t="s">
        <v>1756</v>
      </c>
      <c r="S360" s="22" t="s">
        <v>1757</v>
      </c>
      <c r="Z360" s="22" t="s">
        <v>1758</v>
      </c>
    </row>
    <row r="361" spans="1:26" ht="13" x14ac:dyDescent="0.15">
      <c r="A361" s="23" t="s">
        <v>11603</v>
      </c>
      <c r="B361" s="25" t="s">
        <v>8176</v>
      </c>
      <c r="C361" s="22" t="s">
        <v>1706</v>
      </c>
      <c r="D361" s="91">
        <v>41751</v>
      </c>
      <c r="E361" s="91">
        <v>41752</v>
      </c>
      <c r="F361" s="22" t="s">
        <v>9446</v>
      </c>
      <c r="G361" s="23" t="s">
        <v>15105</v>
      </c>
      <c r="I361" s="22" t="s">
        <v>1707</v>
      </c>
      <c r="J361" s="22" t="s">
        <v>5114</v>
      </c>
      <c r="U361" s="22" t="s">
        <v>1708</v>
      </c>
      <c r="Z361" s="22" t="s">
        <v>5115</v>
      </c>
    </row>
    <row r="362" spans="1:26" ht="26" x14ac:dyDescent="0.15">
      <c r="A362" s="23" t="s">
        <v>11624</v>
      </c>
      <c r="B362" s="25" t="s">
        <v>7244</v>
      </c>
      <c r="C362" s="22" t="s">
        <v>5193</v>
      </c>
      <c r="D362" s="91">
        <v>41752</v>
      </c>
      <c r="E362" s="91">
        <v>41757</v>
      </c>
      <c r="F362" s="91"/>
      <c r="G362" s="23" t="s">
        <v>15105</v>
      </c>
      <c r="H362" s="26" t="s">
        <v>1865</v>
      </c>
      <c r="I362" s="22" t="s">
        <v>5192</v>
      </c>
      <c r="O362" s="22" t="s">
        <v>1867</v>
      </c>
      <c r="Z362" s="22" t="s">
        <v>1868</v>
      </c>
    </row>
    <row r="363" spans="1:26" ht="13" x14ac:dyDescent="0.15">
      <c r="A363" s="22" t="s">
        <v>11697</v>
      </c>
      <c r="B363" s="26" t="s">
        <v>11698</v>
      </c>
      <c r="C363" s="22" t="s">
        <v>1743</v>
      </c>
      <c r="D363" s="91">
        <v>41751</v>
      </c>
      <c r="E363" s="91">
        <v>41752</v>
      </c>
      <c r="F363" s="91"/>
      <c r="G363" s="23" t="s">
        <v>15105</v>
      </c>
      <c r="I363" s="23" t="s">
        <v>1744</v>
      </c>
      <c r="J363" s="23" t="s">
        <v>7806</v>
      </c>
      <c r="K363" s="23"/>
      <c r="L363" s="23"/>
      <c r="M363" s="23"/>
      <c r="N363" s="23"/>
      <c r="O363" s="23"/>
      <c r="P363" s="23"/>
      <c r="Q363" s="23"/>
      <c r="R363" s="23"/>
      <c r="S363" s="23"/>
      <c r="T363" s="23"/>
      <c r="U363" s="23"/>
      <c r="V363" s="23" t="s">
        <v>4155</v>
      </c>
      <c r="W363" s="23"/>
      <c r="X363" s="23"/>
      <c r="Y363" s="23"/>
      <c r="Z363" s="23"/>
    </row>
    <row r="364" spans="1:26" ht="26" x14ac:dyDescent="0.15">
      <c r="A364" s="22" t="s">
        <v>11699</v>
      </c>
      <c r="B364" s="26" t="s">
        <v>5191</v>
      </c>
      <c r="C364" s="22" t="s">
        <v>5193</v>
      </c>
      <c r="D364" s="91">
        <v>41743</v>
      </c>
      <c r="E364" s="91">
        <v>41757</v>
      </c>
      <c r="F364" s="91"/>
      <c r="G364" s="23" t="s">
        <v>15105</v>
      </c>
      <c r="H364" s="26" t="s">
        <v>1865</v>
      </c>
      <c r="I364" s="22" t="s">
        <v>5192</v>
      </c>
      <c r="O364" s="22" t="s">
        <v>1867</v>
      </c>
      <c r="Z364" s="22" t="s">
        <v>1868</v>
      </c>
    </row>
    <row r="365" spans="1:26" ht="13" x14ac:dyDescent="0.15">
      <c r="A365" s="22" t="s">
        <v>11700</v>
      </c>
      <c r="B365" s="26" t="s">
        <v>11698</v>
      </c>
      <c r="C365" s="23" t="s">
        <v>1719</v>
      </c>
      <c r="D365" s="91">
        <v>41743</v>
      </c>
      <c r="E365" s="91">
        <v>41757</v>
      </c>
      <c r="G365" s="23" t="s">
        <v>15105</v>
      </c>
      <c r="I365" s="22" t="s">
        <v>10226</v>
      </c>
      <c r="J365" s="23" t="s">
        <v>10227</v>
      </c>
      <c r="K365" s="23"/>
      <c r="U365" s="22" t="s">
        <v>1708</v>
      </c>
      <c r="Z365" s="22" t="s">
        <v>10228</v>
      </c>
    </row>
    <row r="366" spans="1:26" ht="13" x14ac:dyDescent="0.15">
      <c r="A366" s="23" t="s">
        <v>11701</v>
      </c>
      <c r="B366" s="25" t="s">
        <v>6947</v>
      </c>
      <c r="C366" s="23" t="s">
        <v>1764</v>
      </c>
      <c r="D366" s="91">
        <v>41761</v>
      </c>
      <c r="E366" s="91">
        <v>42079</v>
      </c>
      <c r="F366" s="22" t="s">
        <v>14003</v>
      </c>
      <c r="G366" s="23" t="s">
        <v>15105</v>
      </c>
      <c r="I366" s="23" t="s">
        <v>1732</v>
      </c>
      <c r="J366" s="23"/>
      <c r="K366" s="23" t="s">
        <v>5109</v>
      </c>
      <c r="L366" s="23"/>
      <c r="M366" s="23"/>
      <c r="N366" s="23"/>
      <c r="O366" s="23"/>
      <c r="P366" s="23"/>
      <c r="Q366" s="23"/>
      <c r="R366" s="23"/>
      <c r="S366" s="23"/>
      <c r="T366" s="23" t="s">
        <v>1586</v>
      </c>
    </row>
    <row r="367" spans="1:26" ht="13" x14ac:dyDescent="0.15">
      <c r="A367" s="23" t="s">
        <v>11794</v>
      </c>
      <c r="B367" s="25" t="s">
        <v>11795</v>
      </c>
      <c r="C367" s="22" t="s">
        <v>11796</v>
      </c>
      <c r="D367" s="91">
        <v>41774</v>
      </c>
      <c r="E367" s="91">
        <v>41775</v>
      </c>
      <c r="G367" s="23" t="s">
        <v>15105</v>
      </c>
      <c r="I367" s="22" t="s">
        <v>5192</v>
      </c>
      <c r="J367" s="22" t="s">
        <v>5576</v>
      </c>
      <c r="R367" s="22" t="s">
        <v>1873</v>
      </c>
      <c r="Z367" s="168" t="s">
        <v>6458</v>
      </c>
    </row>
    <row r="368" spans="1:26" ht="13" x14ac:dyDescent="0.15">
      <c r="A368" s="23" t="s">
        <v>11797</v>
      </c>
      <c r="B368" s="25" t="s">
        <v>11798</v>
      </c>
      <c r="C368" s="23" t="s">
        <v>1822</v>
      </c>
      <c r="D368" s="91">
        <v>41774</v>
      </c>
      <c r="E368" s="91">
        <v>41775</v>
      </c>
      <c r="F368" s="91"/>
      <c r="G368" s="23" t="s">
        <v>15105</v>
      </c>
      <c r="I368" s="22" t="s">
        <v>1823</v>
      </c>
      <c r="K368" s="22" t="s">
        <v>1817</v>
      </c>
      <c r="S368" s="22" t="s">
        <v>1586</v>
      </c>
    </row>
    <row r="369" spans="1:32" ht="26" x14ac:dyDescent="0.15">
      <c r="A369" s="23" t="s">
        <v>11799</v>
      </c>
      <c r="B369" s="25" t="s">
        <v>11800</v>
      </c>
      <c r="C369" s="22" t="s">
        <v>5193</v>
      </c>
      <c r="D369" s="91">
        <v>41774</v>
      </c>
      <c r="E369" s="91">
        <v>41775</v>
      </c>
      <c r="F369" s="91"/>
      <c r="G369" s="23" t="s">
        <v>15105</v>
      </c>
      <c r="H369" s="26" t="s">
        <v>1865</v>
      </c>
      <c r="I369" s="22" t="s">
        <v>5192</v>
      </c>
      <c r="O369" s="22" t="s">
        <v>1867</v>
      </c>
      <c r="Z369" s="22" t="s">
        <v>1868</v>
      </c>
    </row>
    <row r="370" spans="1:32" ht="13" x14ac:dyDescent="0.15">
      <c r="A370" s="23" t="s">
        <v>11802</v>
      </c>
      <c r="B370" s="25" t="s">
        <v>11698</v>
      </c>
      <c r="C370" s="22" t="s">
        <v>1743</v>
      </c>
      <c r="D370" s="91">
        <v>41775</v>
      </c>
      <c r="E370" s="91">
        <v>41779</v>
      </c>
      <c r="F370" s="91"/>
      <c r="G370" s="23" t="s">
        <v>15105</v>
      </c>
      <c r="I370" s="23" t="s">
        <v>1744</v>
      </c>
      <c r="J370" s="23" t="s">
        <v>7806</v>
      </c>
      <c r="K370" s="23"/>
      <c r="L370" s="23"/>
      <c r="M370" s="23"/>
      <c r="N370" s="23"/>
      <c r="O370" s="23"/>
      <c r="P370" s="23"/>
      <c r="Q370" s="23"/>
      <c r="R370" s="23"/>
      <c r="S370" s="23"/>
      <c r="T370" s="23"/>
      <c r="U370" s="23"/>
      <c r="V370" s="23" t="s">
        <v>4155</v>
      </c>
      <c r="W370" s="23"/>
      <c r="X370" s="23"/>
      <c r="Y370" s="23"/>
      <c r="Z370" s="23"/>
    </row>
    <row r="371" spans="1:32" ht="13" x14ac:dyDescent="0.15">
      <c r="A371" s="23" t="s">
        <v>11820</v>
      </c>
      <c r="B371" s="25" t="s">
        <v>11821</v>
      </c>
      <c r="C371" s="22" t="s">
        <v>11822</v>
      </c>
      <c r="D371" s="91">
        <v>41778</v>
      </c>
      <c r="E371" s="91">
        <v>41779</v>
      </c>
      <c r="G371" s="23" t="s">
        <v>15105</v>
      </c>
      <c r="I371" s="22" t="s">
        <v>11819</v>
      </c>
      <c r="J371" s="22" t="s">
        <v>5576</v>
      </c>
      <c r="R371" s="22" t="s">
        <v>1873</v>
      </c>
      <c r="Z371" s="168" t="s">
        <v>6458</v>
      </c>
    </row>
    <row r="372" spans="1:32" ht="26" x14ac:dyDescent="0.15">
      <c r="A372" s="23" t="s">
        <v>11842</v>
      </c>
      <c r="B372" s="25" t="s">
        <v>10534</v>
      </c>
      <c r="C372" s="22" t="s">
        <v>5193</v>
      </c>
      <c r="D372" s="91">
        <v>41780</v>
      </c>
      <c r="E372" s="91">
        <v>41787</v>
      </c>
      <c r="F372" s="91"/>
      <c r="G372" s="23" t="s">
        <v>15105</v>
      </c>
      <c r="H372" s="26" t="s">
        <v>1865</v>
      </c>
      <c r="I372" s="22" t="s">
        <v>5192</v>
      </c>
      <c r="O372" s="22" t="s">
        <v>1867</v>
      </c>
      <c r="Z372" s="22" t="s">
        <v>1868</v>
      </c>
    </row>
    <row r="373" spans="1:32" ht="13" x14ac:dyDescent="0.15">
      <c r="A373" s="23" t="s">
        <v>11899</v>
      </c>
      <c r="B373" s="25" t="s">
        <v>9181</v>
      </c>
      <c r="C373" s="22" t="s">
        <v>1808</v>
      </c>
      <c r="D373" s="91">
        <v>41789</v>
      </c>
      <c r="E373" s="91">
        <v>41793</v>
      </c>
      <c r="F373" s="91"/>
      <c r="G373" s="23" t="s">
        <v>15105</v>
      </c>
      <c r="I373" s="23" t="s">
        <v>1741</v>
      </c>
      <c r="J373" s="23"/>
      <c r="K373" s="23" t="s">
        <v>5109</v>
      </c>
      <c r="L373" s="23"/>
      <c r="M373" s="23"/>
      <c r="N373" s="23"/>
      <c r="O373" s="23"/>
      <c r="P373" s="23"/>
      <c r="Q373" s="23"/>
      <c r="R373" s="23"/>
      <c r="S373" s="23"/>
      <c r="T373" s="23" t="s">
        <v>1586</v>
      </c>
    </row>
    <row r="374" spans="1:32" ht="13" x14ac:dyDescent="0.15">
      <c r="A374" s="23" t="s">
        <v>11900</v>
      </c>
      <c r="B374" s="25" t="s">
        <v>8156</v>
      </c>
      <c r="C374" s="22" t="s">
        <v>1711</v>
      </c>
      <c r="D374" s="91">
        <v>41789</v>
      </c>
      <c r="E374" s="91">
        <v>41793</v>
      </c>
      <c r="F374" s="91"/>
      <c r="G374" s="23" t="s">
        <v>15105</v>
      </c>
      <c r="I374" s="22" t="s">
        <v>1712</v>
      </c>
      <c r="J374" s="22" t="s">
        <v>5114</v>
      </c>
      <c r="U374" s="22" t="s">
        <v>1708</v>
      </c>
      <c r="Z374" s="22" t="s">
        <v>5115</v>
      </c>
    </row>
    <row r="375" spans="1:32" ht="13" x14ac:dyDescent="0.15">
      <c r="A375" s="23" t="s">
        <v>11901</v>
      </c>
      <c r="B375" s="25" t="s">
        <v>9181</v>
      </c>
      <c r="C375" s="22" t="s">
        <v>1788</v>
      </c>
      <c r="D375" s="91">
        <v>41789</v>
      </c>
      <c r="E375" s="91">
        <v>41793</v>
      </c>
      <c r="F375" s="91"/>
      <c r="G375" s="23" t="s">
        <v>15105</v>
      </c>
      <c r="I375" s="22" t="s">
        <v>1490</v>
      </c>
      <c r="K375" s="22" t="s">
        <v>5109</v>
      </c>
      <c r="T375" s="22" t="s">
        <v>1586</v>
      </c>
    </row>
    <row r="376" spans="1:32" ht="13" x14ac:dyDescent="0.15">
      <c r="A376" s="23" t="s">
        <v>11902</v>
      </c>
      <c r="B376" s="25" t="s">
        <v>11903</v>
      </c>
      <c r="C376" s="23" t="s">
        <v>1822</v>
      </c>
      <c r="D376" s="91">
        <v>41789</v>
      </c>
      <c r="E376" s="91">
        <v>41793</v>
      </c>
      <c r="F376" s="91"/>
      <c r="G376" s="23" t="s">
        <v>15105</v>
      </c>
      <c r="I376" s="22" t="s">
        <v>1823</v>
      </c>
      <c r="K376" s="22" t="s">
        <v>1817</v>
      </c>
      <c r="S376" s="22" t="s">
        <v>1586</v>
      </c>
    </row>
    <row r="377" spans="1:32" ht="13" x14ac:dyDescent="0.15">
      <c r="A377" s="23" t="s">
        <v>11904</v>
      </c>
      <c r="B377" s="25" t="s">
        <v>11905</v>
      </c>
      <c r="C377" s="23" t="s">
        <v>1723</v>
      </c>
      <c r="D377" s="91">
        <v>41789</v>
      </c>
      <c r="E377" s="91">
        <v>43116</v>
      </c>
      <c r="F377" s="24" t="s">
        <v>9446</v>
      </c>
      <c r="G377" s="23" t="s">
        <v>15105</v>
      </c>
      <c r="H377" s="25"/>
      <c r="I377" s="23" t="s">
        <v>1724</v>
      </c>
      <c r="J377" s="23" t="s">
        <v>18188</v>
      </c>
      <c r="K377" s="23"/>
      <c r="L377" s="23"/>
      <c r="M377" s="23"/>
      <c r="N377" s="23"/>
      <c r="O377" s="23"/>
      <c r="P377" s="23"/>
      <c r="Q377" s="23"/>
      <c r="R377" s="23"/>
      <c r="S377" s="23"/>
      <c r="T377" s="23"/>
      <c r="U377" s="23" t="s">
        <v>1726</v>
      </c>
      <c r="V377" s="23"/>
      <c r="W377" s="23"/>
      <c r="X377" s="23"/>
      <c r="Y377" s="23"/>
      <c r="Z377" s="23"/>
      <c r="AA377" s="23"/>
      <c r="AB377" s="23"/>
      <c r="AC377" s="23"/>
      <c r="AD377" s="23"/>
      <c r="AE377" s="23"/>
      <c r="AF377" s="23"/>
    </row>
    <row r="378" spans="1:32" ht="13" x14ac:dyDescent="0.15">
      <c r="A378" s="23" t="s">
        <v>11906</v>
      </c>
      <c r="B378" s="25" t="s">
        <v>8156</v>
      </c>
      <c r="C378" s="23" t="s">
        <v>10310</v>
      </c>
      <c r="D378" s="91">
        <v>41789</v>
      </c>
      <c r="E378" s="91">
        <v>41793</v>
      </c>
      <c r="F378" s="22" t="s">
        <v>10154</v>
      </c>
      <c r="G378" s="23" t="s">
        <v>15105</v>
      </c>
      <c r="I378" s="22" t="s">
        <v>10308</v>
      </c>
      <c r="J378" s="22" t="s">
        <v>10309</v>
      </c>
      <c r="V378" s="22" t="s">
        <v>4155</v>
      </c>
    </row>
    <row r="379" spans="1:32" ht="13" x14ac:dyDescent="0.15">
      <c r="A379" s="23" t="s">
        <v>11907</v>
      </c>
      <c r="B379" s="25" t="s">
        <v>11698</v>
      </c>
      <c r="C379" s="23" t="s">
        <v>1719</v>
      </c>
      <c r="D379" s="91">
        <v>41789</v>
      </c>
      <c r="E379" s="91">
        <v>41793</v>
      </c>
      <c r="G379" s="23" t="s">
        <v>15105</v>
      </c>
      <c r="I379" s="22" t="s">
        <v>10226</v>
      </c>
      <c r="J379" s="23" t="s">
        <v>10227</v>
      </c>
      <c r="K379" s="23"/>
      <c r="U379" s="22" t="s">
        <v>1708</v>
      </c>
      <c r="Z379" s="22" t="s">
        <v>10228</v>
      </c>
    </row>
    <row r="380" spans="1:32" ht="13" x14ac:dyDescent="0.15">
      <c r="A380" s="23" t="s">
        <v>11920</v>
      </c>
      <c r="B380" s="25" t="s">
        <v>11903</v>
      </c>
      <c r="C380" s="23" t="s">
        <v>1822</v>
      </c>
      <c r="D380" s="91">
        <v>41792</v>
      </c>
      <c r="E380" s="91">
        <v>41793</v>
      </c>
      <c r="F380" s="91"/>
      <c r="G380" s="23" t="s">
        <v>15105</v>
      </c>
      <c r="I380" s="22" t="s">
        <v>1823</v>
      </c>
      <c r="K380" s="22" t="s">
        <v>1817</v>
      </c>
      <c r="S380" s="22" t="s">
        <v>1586</v>
      </c>
    </row>
    <row r="381" spans="1:32" ht="13" x14ac:dyDescent="0.15">
      <c r="A381" s="23" t="s">
        <v>11934</v>
      </c>
      <c r="B381" s="25" t="s">
        <v>11935</v>
      </c>
      <c r="C381" s="23" t="s">
        <v>5064</v>
      </c>
      <c r="D381" s="91">
        <v>41793</v>
      </c>
      <c r="E381" s="91">
        <v>41793</v>
      </c>
      <c r="F381" s="91"/>
      <c r="G381" s="23" t="s">
        <v>15105</v>
      </c>
      <c r="I381" s="22" t="s">
        <v>5065</v>
      </c>
      <c r="J381" s="23" t="s">
        <v>5112</v>
      </c>
      <c r="K381" s="23"/>
      <c r="L381" s="23"/>
      <c r="M381" s="23"/>
      <c r="N381" s="23"/>
      <c r="O381" s="23"/>
      <c r="P381" s="23"/>
      <c r="Q381" s="23"/>
      <c r="R381" s="23"/>
      <c r="S381" s="23"/>
      <c r="T381" s="23"/>
      <c r="U381" s="23"/>
      <c r="V381" s="23"/>
      <c r="W381" s="23" t="s">
        <v>1827</v>
      </c>
      <c r="X381" s="23"/>
      <c r="Y381" s="23"/>
      <c r="Z381" s="23" t="s">
        <v>5113</v>
      </c>
    </row>
    <row r="382" spans="1:32" ht="13" x14ac:dyDescent="0.15">
      <c r="A382" s="23" t="s">
        <v>11957</v>
      </c>
      <c r="B382" s="25" t="s">
        <v>11958</v>
      </c>
      <c r="C382" s="371" t="s">
        <v>1793</v>
      </c>
      <c r="D382" s="91">
        <v>41795</v>
      </c>
      <c r="E382" s="91">
        <v>41796</v>
      </c>
      <c r="G382" s="23" t="s">
        <v>15105</v>
      </c>
      <c r="I382" s="22" t="s">
        <v>10676</v>
      </c>
      <c r="K382" s="22" t="s">
        <v>10677</v>
      </c>
      <c r="T382" s="23" t="s">
        <v>1586</v>
      </c>
    </row>
    <row r="383" spans="1:32" ht="13" x14ac:dyDescent="0.15">
      <c r="A383" s="23" t="s">
        <v>11959</v>
      </c>
      <c r="B383" s="25" t="s">
        <v>11960</v>
      </c>
      <c r="C383" s="371" t="s">
        <v>1793</v>
      </c>
      <c r="D383" s="91">
        <v>41795</v>
      </c>
      <c r="E383" s="91">
        <v>41796</v>
      </c>
      <c r="G383" s="23" t="s">
        <v>15105</v>
      </c>
      <c r="I383" s="22" t="s">
        <v>10676</v>
      </c>
      <c r="K383" s="22" t="s">
        <v>10677</v>
      </c>
      <c r="T383" s="23" t="s">
        <v>1586</v>
      </c>
    </row>
    <row r="384" spans="1:32" ht="13" x14ac:dyDescent="0.15">
      <c r="A384" s="23" t="s">
        <v>11975</v>
      </c>
      <c r="B384" s="25" t="s">
        <v>8176</v>
      </c>
      <c r="C384" s="22" t="s">
        <v>1706</v>
      </c>
      <c r="D384" s="91">
        <v>41796</v>
      </c>
      <c r="E384" s="91">
        <v>41796</v>
      </c>
      <c r="F384" s="22" t="s">
        <v>9446</v>
      </c>
      <c r="G384" s="23" t="s">
        <v>15105</v>
      </c>
      <c r="I384" s="22" t="s">
        <v>1707</v>
      </c>
      <c r="J384" s="22" t="s">
        <v>5114</v>
      </c>
      <c r="U384" s="22" t="s">
        <v>1708</v>
      </c>
      <c r="Z384" s="22" t="s">
        <v>5115</v>
      </c>
    </row>
    <row r="385" spans="1:32" ht="13" x14ac:dyDescent="0.15">
      <c r="A385" s="23" t="s">
        <v>11995</v>
      </c>
      <c r="B385" s="25" t="s">
        <v>11996</v>
      </c>
      <c r="C385" s="371" t="s">
        <v>1793</v>
      </c>
      <c r="D385" s="91">
        <v>41800</v>
      </c>
      <c r="E385" s="91">
        <v>41802</v>
      </c>
      <c r="G385" s="23" t="s">
        <v>15105</v>
      </c>
      <c r="I385" s="22" t="s">
        <v>10676</v>
      </c>
      <c r="K385" s="22" t="s">
        <v>10677</v>
      </c>
      <c r="T385" s="23" t="s">
        <v>1586</v>
      </c>
    </row>
    <row r="386" spans="1:32" ht="13" x14ac:dyDescent="0.15">
      <c r="A386" s="23" t="s">
        <v>11997</v>
      </c>
      <c r="B386" s="25" t="s">
        <v>11998</v>
      </c>
      <c r="C386" s="23" t="s">
        <v>1858</v>
      </c>
      <c r="D386" s="91">
        <v>41800</v>
      </c>
      <c r="E386" s="91">
        <v>41802</v>
      </c>
      <c r="F386" s="91"/>
      <c r="G386" s="23" t="s">
        <v>15105</v>
      </c>
      <c r="I386" s="23" t="s">
        <v>1859</v>
      </c>
      <c r="J386" s="23" t="s">
        <v>5112</v>
      </c>
      <c r="K386" s="23"/>
      <c r="L386" s="23"/>
      <c r="M386" s="23"/>
      <c r="N386" s="23"/>
      <c r="O386" s="23"/>
      <c r="P386" s="23"/>
      <c r="Q386" s="23"/>
      <c r="R386" s="23"/>
      <c r="S386" s="23"/>
      <c r="T386" s="23"/>
      <c r="U386" s="23"/>
      <c r="V386" s="23"/>
      <c r="W386" s="23" t="s">
        <v>1827</v>
      </c>
      <c r="X386" s="23"/>
      <c r="Y386" s="23"/>
      <c r="Z386" s="23" t="s">
        <v>5113</v>
      </c>
    </row>
    <row r="387" spans="1:32" ht="13" x14ac:dyDescent="0.15">
      <c r="A387" s="23" t="s">
        <v>12042</v>
      </c>
      <c r="B387" s="25" t="s">
        <v>12043</v>
      </c>
      <c r="C387" s="23" t="s">
        <v>10403</v>
      </c>
      <c r="D387" s="91">
        <v>41807</v>
      </c>
      <c r="E387" s="91">
        <v>41807</v>
      </c>
      <c r="G387" s="23" t="s">
        <v>15105</v>
      </c>
      <c r="I387" s="22" t="s">
        <v>10404</v>
      </c>
      <c r="J387" s="22" t="s">
        <v>5576</v>
      </c>
      <c r="R387" s="22" t="s">
        <v>1873</v>
      </c>
      <c r="Z387" s="23" t="s">
        <v>6458</v>
      </c>
    </row>
    <row r="388" spans="1:32" ht="13" x14ac:dyDescent="0.15">
      <c r="A388" s="23" t="s">
        <v>12044</v>
      </c>
      <c r="B388" s="25" t="s">
        <v>12043</v>
      </c>
      <c r="C388" s="23" t="s">
        <v>10403</v>
      </c>
      <c r="D388" s="91">
        <v>41807</v>
      </c>
      <c r="E388" s="91">
        <v>41807</v>
      </c>
      <c r="G388" s="23" t="s">
        <v>15105</v>
      </c>
      <c r="I388" s="22" t="s">
        <v>10404</v>
      </c>
      <c r="J388" s="22" t="s">
        <v>5576</v>
      </c>
      <c r="R388" s="22" t="s">
        <v>1873</v>
      </c>
      <c r="Z388" s="23" t="s">
        <v>6458</v>
      </c>
    </row>
    <row r="389" spans="1:32" ht="13" x14ac:dyDescent="0.15">
      <c r="A389" s="23" t="s">
        <v>12045</v>
      </c>
      <c r="B389" s="25" t="s">
        <v>12046</v>
      </c>
      <c r="C389" s="23" t="s">
        <v>10106</v>
      </c>
      <c r="D389" s="91">
        <v>41807</v>
      </c>
      <c r="E389" s="91">
        <v>41807</v>
      </c>
      <c r="G389" s="23" t="s">
        <v>15105</v>
      </c>
      <c r="I389" s="22" t="s">
        <v>5575</v>
      </c>
      <c r="J389" s="22" t="s">
        <v>6833</v>
      </c>
      <c r="R389" s="23" t="s">
        <v>1873</v>
      </c>
      <c r="Z389" s="23"/>
    </row>
    <row r="390" spans="1:32" ht="13" x14ac:dyDescent="0.15">
      <c r="A390" s="23" t="s">
        <v>12050</v>
      </c>
      <c r="B390" s="25" t="s">
        <v>12052</v>
      </c>
      <c r="C390" s="22" t="s">
        <v>5193</v>
      </c>
      <c r="D390" s="91">
        <v>41808</v>
      </c>
      <c r="E390" s="91">
        <v>41810</v>
      </c>
      <c r="F390" s="91"/>
      <c r="G390" s="23" t="s">
        <v>15105</v>
      </c>
      <c r="I390" s="22" t="s">
        <v>5192</v>
      </c>
      <c r="O390" s="22" t="s">
        <v>1867</v>
      </c>
      <c r="Z390" s="22" t="s">
        <v>1868</v>
      </c>
    </row>
    <row r="391" spans="1:32" ht="13" x14ac:dyDescent="0.15">
      <c r="A391" s="23" t="s">
        <v>12051</v>
      </c>
      <c r="B391" s="25" t="s">
        <v>12053</v>
      </c>
      <c r="C391" s="23" t="s">
        <v>10033</v>
      </c>
      <c r="D391" s="91">
        <v>41808</v>
      </c>
      <c r="E391" s="91">
        <v>41810</v>
      </c>
      <c r="G391" s="23" t="s">
        <v>15105</v>
      </c>
      <c r="I391" s="22" t="s">
        <v>7161</v>
      </c>
      <c r="O391" s="22" t="s">
        <v>1867</v>
      </c>
      <c r="Z391" s="22" t="s">
        <v>1868</v>
      </c>
    </row>
    <row r="392" spans="1:32" ht="13" x14ac:dyDescent="0.15">
      <c r="A392" s="23" t="s">
        <v>12114</v>
      </c>
      <c r="B392" s="25" t="s">
        <v>12046</v>
      </c>
      <c r="C392" s="22" t="s">
        <v>5574</v>
      </c>
      <c r="D392" s="24">
        <v>41810</v>
      </c>
      <c r="E392" s="24">
        <v>41813</v>
      </c>
      <c r="G392" s="23" t="s">
        <v>15105</v>
      </c>
      <c r="I392" s="22" t="s">
        <v>5575</v>
      </c>
      <c r="J392" s="22" t="s">
        <v>5576</v>
      </c>
      <c r="R392" s="372" t="s">
        <v>1873</v>
      </c>
      <c r="Z392" s="23" t="s">
        <v>6458</v>
      </c>
    </row>
    <row r="393" spans="1:32" ht="13" x14ac:dyDescent="0.15">
      <c r="A393" s="23" t="s">
        <v>12115</v>
      </c>
      <c r="B393" s="25" t="s">
        <v>12116</v>
      </c>
      <c r="C393" s="23" t="s">
        <v>1723</v>
      </c>
      <c r="D393" s="91">
        <v>41812</v>
      </c>
      <c r="E393" s="24">
        <v>43116</v>
      </c>
      <c r="F393" s="24" t="s">
        <v>9446</v>
      </c>
      <c r="G393" s="23" t="s">
        <v>15105</v>
      </c>
      <c r="H393" s="25"/>
      <c r="I393" s="23" t="s">
        <v>1724</v>
      </c>
      <c r="J393" s="23" t="s">
        <v>18188</v>
      </c>
      <c r="K393" s="23"/>
      <c r="L393" s="23"/>
      <c r="M393" s="23"/>
      <c r="N393" s="23"/>
      <c r="O393" s="23"/>
      <c r="P393" s="23"/>
      <c r="Q393" s="23"/>
      <c r="R393" s="23"/>
      <c r="S393" s="23"/>
      <c r="T393" s="23"/>
      <c r="U393" s="23" t="s">
        <v>1726</v>
      </c>
      <c r="V393" s="23"/>
      <c r="W393" s="23"/>
      <c r="X393" s="23"/>
      <c r="Y393" s="23"/>
      <c r="Z393" s="23"/>
      <c r="AA393" s="23"/>
      <c r="AB393" s="23"/>
      <c r="AC393" s="23"/>
      <c r="AD393" s="23"/>
      <c r="AE393" s="23"/>
      <c r="AF393" s="23"/>
    </row>
    <row r="394" spans="1:32" ht="13" x14ac:dyDescent="0.15">
      <c r="A394" s="23" t="s">
        <v>12117</v>
      </c>
      <c r="B394" s="25" t="s">
        <v>12118</v>
      </c>
      <c r="C394" s="22" t="s">
        <v>5118</v>
      </c>
      <c r="D394" s="91">
        <v>41812</v>
      </c>
      <c r="E394" s="24">
        <v>41813</v>
      </c>
      <c r="F394" s="91"/>
      <c r="G394" s="23" t="s">
        <v>15105</v>
      </c>
      <c r="I394" s="23" t="s">
        <v>1732</v>
      </c>
      <c r="J394" s="23"/>
      <c r="K394" s="23" t="s">
        <v>1817</v>
      </c>
      <c r="L394" s="23"/>
      <c r="M394" s="23"/>
      <c r="N394" s="23"/>
      <c r="O394" s="23"/>
      <c r="P394" s="23"/>
      <c r="Q394" s="23"/>
      <c r="R394" s="23"/>
      <c r="S394" s="23" t="s">
        <v>1586</v>
      </c>
    </row>
    <row r="395" spans="1:32" ht="13" x14ac:dyDescent="0.15">
      <c r="A395" s="23" t="s">
        <v>12127</v>
      </c>
      <c r="B395" s="25" t="s">
        <v>12128</v>
      </c>
      <c r="C395" s="23" t="s">
        <v>1723</v>
      </c>
      <c r="D395" s="91">
        <v>41812</v>
      </c>
      <c r="E395" s="24">
        <v>43116</v>
      </c>
      <c r="F395" s="24" t="s">
        <v>9446</v>
      </c>
      <c r="G395" s="23" t="s">
        <v>15105</v>
      </c>
      <c r="H395" s="25"/>
      <c r="I395" s="23" t="s">
        <v>1724</v>
      </c>
      <c r="J395" s="23" t="s">
        <v>18188</v>
      </c>
      <c r="K395" s="23"/>
      <c r="L395" s="23"/>
      <c r="M395" s="23"/>
      <c r="N395" s="23"/>
      <c r="O395" s="23"/>
      <c r="P395" s="23"/>
      <c r="Q395" s="23"/>
      <c r="R395" s="23"/>
      <c r="S395" s="23"/>
      <c r="T395" s="23"/>
      <c r="U395" s="23" t="s">
        <v>1726</v>
      </c>
      <c r="V395" s="23"/>
      <c r="W395" s="23"/>
      <c r="X395" s="23"/>
      <c r="Y395" s="23"/>
      <c r="Z395" s="23"/>
      <c r="AA395" s="23"/>
      <c r="AB395" s="23"/>
      <c r="AC395" s="23"/>
      <c r="AD395" s="23"/>
      <c r="AE395" s="23"/>
      <c r="AF395" s="23"/>
    </row>
    <row r="396" spans="1:32" ht="13" x14ac:dyDescent="0.15">
      <c r="A396" s="23" t="s">
        <v>12196</v>
      </c>
      <c r="B396" s="25" t="s">
        <v>11935</v>
      </c>
      <c r="C396" s="23" t="s">
        <v>5064</v>
      </c>
      <c r="D396" s="91">
        <v>41828</v>
      </c>
      <c r="E396" s="91">
        <v>41828</v>
      </c>
      <c r="F396" s="91"/>
      <c r="G396" s="23" t="s">
        <v>15105</v>
      </c>
      <c r="I396" s="22" t="s">
        <v>5065</v>
      </c>
      <c r="J396" s="23" t="s">
        <v>5112</v>
      </c>
      <c r="K396" s="23"/>
      <c r="L396" s="23"/>
      <c r="M396" s="23"/>
      <c r="N396" s="23"/>
      <c r="O396" s="23"/>
      <c r="P396" s="23"/>
      <c r="Q396" s="23"/>
      <c r="R396" s="23"/>
      <c r="S396" s="23"/>
      <c r="T396" s="23"/>
      <c r="U396" s="23"/>
      <c r="V396" s="23"/>
      <c r="W396" s="23" t="s">
        <v>1827</v>
      </c>
      <c r="X396" s="23"/>
      <c r="Y396" s="23"/>
      <c r="Z396" s="23" t="s">
        <v>5113</v>
      </c>
    </row>
    <row r="397" spans="1:32" ht="13" x14ac:dyDescent="0.15">
      <c r="A397" s="23" t="s">
        <v>12231</v>
      </c>
      <c r="B397" s="25" t="s">
        <v>12232</v>
      </c>
      <c r="C397" s="23" t="s">
        <v>1764</v>
      </c>
      <c r="D397" s="91">
        <v>41829</v>
      </c>
      <c r="E397" s="91">
        <v>41830</v>
      </c>
      <c r="G397" s="23" t="s">
        <v>15105</v>
      </c>
      <c r="I397" s="23" t="s">
        <v>1732</v>
      </c>
      <c r="J397" s="23"/>
      <c r="K397" s="23" t="s">
        <v>5109</v>
      </c>
      <c r="L397" s="23"/>
      <c r="M397" s="23"/>
      <c r="N397" s="23"/>
      <c r="O397" s="23"/>
      <c r="P397" s="23"/>
      <c r="Q397" s="23"/>
      <c r="R397" s="23"/>
      <c r="S397" s="23"/>
      <c r="T397" s="23" t="s">
        <v>1586</v>
      </c>
    </row>
    <row r="398" spans="1:32" ht="13" x14ac:dyDescent="0.15">
      <c r="A398" s="23" t="s">
        <v>12233</v>
      </c>
      <c r="B398" s="25" t="s">
        <v>12234</v>
      </c>
      <c r="C398" s="23" t="s">
        <v>10403</v>
      </c>
      <c r="D398" s="91">
        <v>41830</v>
      </c>
      <c r="E398" s="91">
        <v>41830</v>
      </c>
      <c r="G398" s="23" t="s">
        <v>15105</v>
      </c>
      <c r="I398" s="22" t="s">
        <v>10404</v>
      </c>
      <c r="J398" s="22" t="s">
        <v>5576</v>
      </c>
      <c r="R398" s="22" t="s">
        <v>1873</v>
      </c>
      <c r="Z398" s="23" t="s">
        <v>6458</v>
      </c>
    </row>
    <row r="399" spans="1:32" ht="13" x14ac:dyDescent="0.15">
      <c r="A399" s="23" t="s">
        <v>12235</v>
      </c>
      <c r="B399" s="25" t="s">
        <v>12236</v>
      </c>
      <c r="C399" s="23" t="s">
        <v>1850</v>
      </c>
      <c r="D399" s="24">
        <v>41830</v>
      </c>
      <c r="E399" s="91">
        <v>41830</v>
      </c>
      <c r="F399" s="24" t="s">
        <v>9446</v>
      </c>
      <c r="G399" s="23" t="s">
        <v>15105</v>
      </c>
      <c r="H399" s="25"/>
      <c r="I399" s="23" t="s">
        <v>1720</v>
      </c>
      <c r="J399" s="23"/>
      <c r="K399" s="23"/>
      <c r="L399" s="23" t="s">
        <v>5119</v>
      </c>
      <c r="M399" s="23"/>
      <c r="N399" s="23"/>
      <c r="O399" s="23"/>
      <c r="P399" s="23"/>
      <c r="Q399" s="23"/>
      <c r="R399" s="23"/>
      <c r="S399" s="23" t="s">
        <v>1586</v>
      </c>
      <c r="T399" s="23"/>
      <c r="U399" s="23"/>
      <c r="V399" s="23"/>
      <c r="W399" s="23"/>
      <c r="X399" s="23"/>
      <c r="Y399" s="23"/>
      <c r="Z399" s="23"/>
      <c r="AA399" s="23"/>
      <c r="AB399" s="23"/>
      <c r="AC399" s="23"/>
      <c r="AD399" s="23"/>
      <c r="AE399" s="23"/>
      <c r="AF399" s="23"/>
    </row>
    <row r="400" spans="1:32" ht="13" x14ac:dyDescent="0.15">
      <c r="A400" s="23" t="s">
        <v>12238</v>
      </c>
      <c r="B400" s="25" t="s">
        <v>10100</v>
      </c>
      <c r="C400" s="22" t="s">
        <v>5574</v>
      </c>
      <c r="D400" s="24">
        <v>41830</v>
      </c>
      <c r="E400" s="91">
        <v>41830</v>
      </c>
      <c r="G400" s="23" t="s">
        <v>15105</v>
      </c>
      <c r="I400" s="22" t="s">
        <v>5575</v>
      </c>
      <c r="J400" s="22" t="s">
        <v>5576</v>
      </c>
      <c r="R400" s="372" t="s">
        <v>1873</v>
      </c>
      <c r="Z400" s="23" t="s">
        <v>6458</v>
      </c>
    </row>
    <row r="401" spans="1:26" ht="13" x14ac:dyDescent="0.15">
      <c r="A401" s="23" t="s">
        <v>12320</v>
      </c>
      <c r="B401" s="25" t="s">
        <v>12321</v>
      </c>
      <c r="C401" s="371" t="s">
        <v>1793</v>
      </c>
      <c r="D401" s="91">
        <v>41839</v>
      </c>
      <c r="E401" s="91">
        <v>41844</v>
      </c>
      <c r="G401" s="23" t="s">
        <v>15105</v>
      </c>
      <c r="I401" s="22" t="s">
        <v>10676</v>
      </c>
      <c r="K401" s="22" t="s">
        <v>10677</v>
      </c>
      <c r="T401" s="23" t="s">
        <v>1586</v>
      </c>
    </row>
    <row r="402" spans="1:26" ht="13" x14ac:dyDescent="0.15">
      <c r="A402" s="23" t="s">
        <v>12322</v>
      </c>
      <c r="B402" s="25" t="s">
        <v>12323</v>
      </c>
      <c r="C402" s="23" t="s">
        <v>1764</v>
      </c>
      <c r="D402" s="91">
        <v>41839</v>
      </c>
      <c r="E402" s="91">
        <v>41844</v>
      </c>
      <c r="G402" s="23" t="s">
        <v>15105</v>
      </c>
      <c r="I402" s="23" t="s">
        <v>1732</v>
      </c>
      <c r="J402" s="23"/>
      <c r="K402" s="23" t="s">
        <v>5109</v>
      </c>
      <c r="L402" s="23"/>
      <c r="M402" s="23"/>
      <c r="N402" s="23"/>
      <c r="O402" s="23"/>
      <c r="P402" s="23"/>
      <c r="Q402" s="23"/>
      <c r="R402" s="23"/>
      <c r="S402" s="23"/>
      <c r="T402" s="23" t="s">
        <v>1586</v>
      </c>
    </row>
    <row r="403" spans="1:26" ht="13" x14ac:dyDescent="0.15">
      <c r="A403" s="23" t="s">
        <v>12324</v>
      </c>
      <c r="B403" s="25" t="s">
        <v>9967</v>
      </c>
      <c r="C403" s="22" t="s">
        <v>5193</v>
      </c>
      <c r="D403" s="91">
        <v>41839</v>
      </c>
      <c r="E403" s="91">
        <v>41844</v>
      </c>
      <c r="F403" s="91"/>
      <c r="G403" s="23" t="s">
        <v>15105</v>
      </c>
      <c r="I403" s="22" t="s">
        <v>5192</v>
      </c>
      <c r="O403" s="22" t="s">
        <v>1867</v>
      </c>
      <c r="Z403" s="22" t="s">
        <v>1868</v>
      </c>
    </row>
    <row r="404" spans="1:26" ht="13" x14ac:dyDescent="0.15">
      <c r="A404" s="23" t="s">
        <v>12349</v>
      </c>
      <c r="B404" s="25" t="s">
        <v>9851</v>
      </c>
      <c r="C404" s="23" t="s">
        <v>1735</v>
      </c>
      <c r="D404" s="91">
        <v>41842</v>
      </c>
      <c r="E404" s="91">
        <v>43116</v>
      </c>
      <c r="G404" s="23" t="s">
        <v>15105</v>
      </c>
      <c r="I404" s="23" t="s">
        <v>1490</v>
      </c>
      <c r="J404" s="23" t="s">
        <v>18188</v>
      </c>
      <c r="K404" s="23"/>
      <c r="L404" s="23"/>
      <c r="M404" s="23"/>
      <c r="N404" s="23"/>
      <c r="O404" s="23"/>
      <c r="P404" s="23"/>
      <c r="Q404" s="23"/>
      <c r="R404" s="23"/>
      <c r="S404" s="23"/>
      <c r="T404" s="23"/>
      <c r="U404" s="23" t="s">
        <v>1726</v>
      </c>
    </row>
    <row r="405" spans="1:26" ht="13" x14ac:dyDescent="0.15">
      <c r="A405" s="23" t="s">
        <v>12350</v>
      </c>
      <c r="B405" s="25" t="s">
        <v>12351</v>
      </c>
      <c r="C405" s="22" t="s">
        <v>11822</v>
      </c>
      <c r="D405" s="91">
        <v>41842</v>
      </c>
      <c r="E405" s="91">
        <v>41844</v>
      </c>
      <c r="G405" s="23" t="s">
        <v>15105</v>
      </c>
      <c r="I405" s="22" t="s">
        <v>11819</v>
      </c>
      <c r="J405" s="22" t="s">
        <v>5576</v>
      </c>
      <c r="R405" s="22" t="s">
        <v>1873</v>
      </c>
      <c r="Z405" s="168" t="s">
        <v>6458</v>
      </c>
    </row>
    <row r="406" spans="1:26" ht="26" x14ac:dyDescent="0.15">
      <c r="A406" s="23" t="s">
        <v>12379</v>
      </c>
      <c r="B406" s="25" t="s">
        <v>12380</v>
      </c>
      <c r="C406" s="22" t="s">
        <v>5193</v>
      </c>
      <c r="D406" s="91">
        <v>41842</v>
      </c>
      <c r="E406" s="91">
        <v>41844</v>
      </c>
      <c r="F406" s="91"/>
      <c r="G406" s="23" t="s">
        <v>15105</v>
      </c>
      <c r="I406" s="22" t="s">
        <v>5192</v>
      </c>
      <c r="O406" s="22" t="s">
        <v>1867</v>
      </c>
      <c r="Z406" s="22" t="s">
        <v>1868</v>
      </c>
    </row>
    <row r="407" spans="1:26" ht="26" x14ac:dyDescent="0.15">
      <c r="A407" s="23" t="s">
        <v>12381</v>
      </c>
      <c r="B407" s="25" t="s">
        <v>12380</v>
      </c>
      <c r="C407" s="22" t="s">
        <v>12382</v>
      </c>
      <c r="D407" s="91">
        <v>41842</v>
      </c>
      <c r="E407" s="91">
        <v>41844</v>
      </c>
      <c r="F407" s="91"/>
      <c r="G407" s="23" t="s">
        <v>15105</v>
      </c>
      <c r="I407" s="23" t="s">
        <v>8693</v>
      </c>
      <c r="O407" s="22" t="s">
        <v>1867</v>
      </c>
      <c r="Z407" s="22" t="s">
        <v>1868</v>
      </c>
    </row>
    <row r="408" spans="1:26" ht="13" x14ac:dyDescent="0.15">
      <c r="A408" s="23" t="s">
        <v>12441</v>
      </c>
      <c r="B408" s="25" t="s">
        <v>12442</v>
      </c>
      <c r="C408" s="23" t="s">
        <v>1764</v>
      </c>
      <c r="D408" s="91">
        <v>41849</v>
      </c>
      <c r="E408" s="24">
        <v>41850</v>
      </c>
      <c r="G408" s="23" t="s">
        <v>15105</v>
      </c>
      <c r="I408" s="23" t="s">
        <v>1732</v>
      </c>
      <c r="J408" s="23"/>
      <c r="K408" s="23" t="s">
        <v>5109</v>
      </c>
      <c r="L408" s="23"/>
      <c r="M408" s="23"/>
      <c r="N408" s="23"/>
      <c r="O408" s="23"/>
      <c r="P408" s="23"/>
      <c r="Q408" s="23"/>
      <c r="R408" s="23"/>
      <c r="S408" s="23"/>
      <c r="T408" s="23" t="s">
        <v>1586</v>
      </c>
    </row>
    <row r="409" spans="1:26" ht="13" x14ac:dyDescent="0.15">
      <c r="A409" s="23" t="s">
        <v>12443</v>
      </c>
      <c r="B409" s="25" t="s">
        <v>12444</v>
      </c>
      <c r="C409" s="22" t="s">
        <v>1811</v>
      </c>
      <c r="D409" s="91">
        <v>41849</v>
      </c>
      <c r="E409" s="24">
        <v>41850</v>
      </c>
      <c r="F409" s="91"/>
      <c r="G409" s="23" t="s">
        <v>15105</v>
      </c>
      <c r="I409" s="22" t="s">
        <v>1732</v>
      </c>
      <c r="J409" s="23" t="s">
        <v>5110</v>
      </c>
      <c r="K409" s="23"/>
      <c r="L409" s="23"/>
      <c r="M409" s="23"/>
      <c r="N409" s="23"/>
      <c r="O409" s="23"/>
      <c r="P409" s="23"/>
      <c r="Q409" s="23"/>
      <c r="R409" s="23"/>
      <c r="S409" s="23"/>
      <c r="T409" s="23" t="s">
        <v>1586</v>
      </c>
    </row>
    <row r="410" spans="1:26" ht="13" x14ac:dyDescent="0.15">
      <c r="A410" s="23" t="s">
        <v>12449</v>
      </c>
      <c r="B410" s="25" t="s">
        <v>12450</v>
      </c>
      <c r="C410" s="371" t="s">
        <v>1793</v>
      </c>
      <c r="D410" s="91">
        <v>41850</v>
      </c>
      <c r="E410" s="24">
        <v>41850</v>
      </c>
      <c r="G410" s="23" t="s">
        <v>15105</v>
      </c>
      <c r="I410" s="22" t="s">
        <v>10676</v>
      </c>
      <c r="K410" s="22" t="s">
        <v>10677</v>
      </c>
      <c r="T410" s="23" t="s">
        <v>1586</v>
      </c>
    </row>
    <row r="411" spans="1:26" ht="13" x14ac:dyDescent="0.15">
      <c r="A411" s="23" t="s">
        <v>12451</v>
      </c>
      <c r="B411" s="25" t="s">
        <v>10981</v>
      </c>
      <c r="C411" s="23" t="s">
        <v>10982</v>
      </c>
      <c r="D411" s="24">
        <v>41850</v>
      </c>
      <c r="E411" s="24">
        <v>41850</v>
      </c>
      <c r="F411" s="24"/>
      <c r="G411" s="23" t="s">
        <v>15105</v>
      </c>
      <c r="H411" s="25"/>
      <c r="I411" s="23" t="s">
        <v>5263</v>
      </c>
      <c r="J411" s="23" t="s">
        <v>5117</v>
      </c>
      <c r="K411" s="23"/>
      <c r="L411" s="23"/>
      <c r="M411" s="23"/>
      <c r="N411" s="23"/>
      <c r="O411" s="23"/>
      <c r="P411" s="23"/>
      <c r="Q411" s="23"/>
      <c r="R411" s="23" t="s">
        <v>1873</v>
      </c>
      <c r="S411" s="23"/>
      <c r="T411" s="23"/>
      <c r="U411" s="23"/>
      <c r="V411" s="23"/>
      <c r="W411" s="23"/>
      <c r="X411" s="23"/>
      <c r="Y411" s="23"/>
      <c r="Z411" s="23" t="s">
        <v>1874</v>
      </c>
    </row>
    <row r="412" spans="1:26" ht="13" x14ac:dyDescent="0.15">
      <c r="A412" s="450" t="s">
        <v>12464</v>
      </c>
      <c r="B412" s="451" t="s">
        <v>12465</v>
      </c>
      <c r="C412" s="22" t="s">
        <v>11822</v>
      </c>
      <c r="D412" s="91">
        <v>41851</v>
      </c>
      <c r="E412" s="91"/>
      <c r="G412" s="23" t="s">
        <v>15105</v>
      </c>
      <c r="I412" s="22" t="s">
        <v>11819</v>
      </c>
      <c r="J412" s="22" t="s">
        <v>5576</v>
      </c>
      <c r="R412" s="22" t="s">
        <v>1873</v>
      </c>
      <c r="Z412" s="168" t="s">
        <v>6458</v>
      </c>
    </row>
    <row r="413" spans="1:26" ht="13" x14ac:dyDescent="0.15">
      <c r="A413" s="23" t="s">
        <v>12470</v>
      </c>
      <c r="B413" s="25" t="s">
        <v>12471</v>
      </c>
      <c r="C413" s="23" t="s">
        <v>1764</v>
      </c>
      <c r="D413" s="91">
        <v>41855</v>
      </c>
      <c r="E413" s="24">
        <v>41855</v>
      </c>
      <c r="G413" s="23" t="s">
        <v>15105</v>
      </c>
      <c r="I413" s="23" t="s">
        <v>1732</v>
      </c>
      <c r="J413" s="23"/>
      <c r="K413" s="23" t="s">
        <v>5109</v>
      </c>
      <c r="L413" s="23"/>
      <c r="M413" s="23"/>
      <c r="N413" s="23"/>
      <c r="O413" s="23"/>
      <c r="P413" s="23"/>
      <c r="Q413" s="23"/>
      <c r="R413" s="23"/>
      <c r="S413" s="23"/>
      <c r="T413" s="23" t="s">
        <v>1586</v>
      </c>
    </row>
    <row r="414" spans="1:26" ht="13" x14ac:dyDescent="0.15">
      <c r="A414" s="23" t="s">
        <v>12483</v>
      </c>
      <c r="B414" s="25" t="s">
        <v>9862</v>
      </c>
      <c r="C414" s="23" t="s">
        <v>1845</v>
      </c>
      <c r="D414" s="91">
        <v>41855</v>
      </c>
      <c r="E414" s="91">
        <v>41855</v>
      </c>
      <c r="G414" s="23" t="s">
        <v>15105</v>
      </c>
      <c r="I414" s="23" t="s">
        <v>1490</v>
      </c>
      <c r="J414" s="23"/>
      <c r="K414" s="23"/>
      <c r="L414" s="23" t="s">
        <v>5119</v>
      </c>
      <c r="M414" s="23"/>
      <c r="N414" s="23"/>
      <c r="O414" s="23"/>
      <c r="P414" s="23"/>
      <c r="Q414" s="23"/>
      <c r="R414" s="23"/>
      <c r="S414" s="23" t="s">
        <v>1586</v>
      </c>
    </row>
    <row r="415" spans="1:26" ht="13" x14ac:dyDescent="0.15">
      <c r="A415" s="23" t="s">
        <v>12557</v>
      </c>
      <c r="B415" s="25" t="s">
        <v>12558</v>
      </c>
      <c r="C415" s="22" t="s">
        <v>7660</v>
      </c>
      <c r="D415" s="91">
        <v>41859</v>
      </c>
      <c r="E415" s="91">
        <v>41859</v>
      </c>
      <c r="F415" s="91"/>
      <c r="G415" s="23" t="s">
        <v>15105</v>
      </c>
      <c r="I415" s="22" t="s">
        <v>1876</v>
      </c>
      <c r="J415" s="22" t="s">
        <v>5576</v>
      </c>
      <c r="R415" s="22" t="s">
        <v>1873</v>
      </c>
      <c r="Z415" s="23" t="s">
        <v>6458</v>
      </c>
    </row>
    <row r="416" spans="1:26" ht="13" x14ac:dyDescent="0.15">
      <c r="A416" s="23" t="s">
        <v>12559</v>
      </c>
      <c r="B416" s="25" t="s">
        <v>12560</v>
      </c>
      <c r="C416" s="22" t="s">
        <v>6519</v>
      </c>
      <c r="D416" s="91">
        <v>41859</v>
      </c>
      <c r="E416" s="91">
        <v>41884</v>
      </c>
      <c r="F416" s="91"/>
      <c r="G416" s="23" t="s">
        <v>15105</v>
      </c>
      <c r="I416" s="22" t="s">
        <v>4863</v>
      </c>
      <c r="J416" s="22" t="s">
        <v>5576</v>
      </c>
      <c r="R416" s="22" t="s">
        <v>1873</v>
      </c>
      <c r="Z416" s="168" t="s">
        <v>6458</v>
      </c>
    </row>
    <row r="417" spans="1:38" ht="13" x14ac:dyDescent="0.15">
      <c r="A417" s="23" t="s">
        <v>12561</v>
      </c>
      <c r="B417" s="25" t="s">
        <v>12562</v>
      </c>
      <c r="C417" s="22" t="s">
        <v>6519</v>
      </c>
      <c r="D417" s="91">
        <v>41859</v>
      </c>
      <c r="E417" s="91">
        <v>41884</v>
      </c>
      <c r="F417" s="91"/>
      <c r="G417" s="23" t="s">
        <v>15105</v>
      </c>
      <c r="I417" s="22" t="s">
        <v>4863</v>
      </c>
      <c r="J417" s="22" t="s">
        <v>5576</v>
      </c>
      <c r="R417" s="22" t="s">
        <v>1873</v>
      </c>
      <c r="Z417" s="168" t="s">
        <v>6458</v>
      </c>
    </row>
    <row r="418" spans="1:38" ht="13" x14ac:dyDescent="0.15">
      <c r="A418" s="23" t="s">
        <v>12571</v>
      </c>
      <c r="B418" s="25" t="s">
        <v>12572</v>
      </c>
      <c r="C418" s="23" t="s">
        <v>12573</v>
      </c>
      <c r="D418" s="91">
        <v>41863</v>
      </c>
      <c r="E418" s="91">
        <v>41864</v>
      </c>
      <c r="F418" s="24"/>
      <c r="G418" s="23" t="s">
        <v>15105</v>
      </c>
      <c r="I418" s="22" t="s">
        <v>11819</v>
      </c>
      <c r="J418" s="23"/>
      <c r="K418" s="23"/>
      <c r="L418" s="23"/>
      <c r="M418" s="23"/>
      <c r="N418" s="23"/>
      <c r="O418" s="23"/>
      <c r="P418" s="23"/>
      <c r="Q418" s="23"/>
      <c r="R418" s="23"/>
      <c r="S418" s="23"/>
      <c r="T418" s="23"/>
      <c r="U418" s="23"/>
      <c r="V418" s="23"/>
      <c r="W418" s="23"/>
      <c r="X418" s="23" t="s">
        <v>5215</v>
      </c>
      <c r="Y418" s="23"/>
      <c r="Z418" s="23" t="s">
        <v>7062</v>
      </c>
    </row>
    <row r="419" spans="1:38" ht="13" x14ac:dyDescent="0.15">
      <c r="A419" s="23" t="s">
        <v>12599</v>
      </c>
      <c r="B419" s="25" t="s">
        <v>11958</v>
      </c>
      <c r="C419" s="371" t="s">
        <v>1793</v>
      </c>
      <c r="D419" s="91">
        <v>41863</v>
      </c>
      <c r="E419" s="91">
        <v>41864</v>
      </c>
      <c r="G419" s="23" t="s">
        <v>15105</v>
      </c>
      <c r="I419" s="22" t="s">
        <v>10676</v>
      </c>
      <c r="K419" s="22" t="s">
        <v>10677</v>
      </c>
      <c r="T419" s="23" t="s">
        <v>1586</v>
      </c>
    </row>
    <row r="420" spans="1:38" ht="26" x14ac:dyDescent="0.15">
      <c r="A420" s="23" t="s">
        <v>12600</v>
      </c>
      <c r="B420" s="25" t="s">
        <v>12380</v>
      </c>
      <c r="C420" s="22" t="s">
        <v>7122</v>
      </c>
      <c r="D420" s="91">
        <v>41863</v>
      </c>
      <c r="E420" s="91">
        <v>41864</v>
      </c>
      <c r="F420" s="456" t="s">
        <v>12601</v>
      </c>
      <c r="G420" s="23" t="s">
        <v>15105</v>
      </c>
      <c r="I420" s="23" t="s">
        <v>12602</v>
      </c>
      <c r="O420" s="22" t="s">
        <v>1867</v>
      </c>
      <c r="Z420" s="22" t="s">
        <v>1868</v>
      </c>
    </row>
    <row r="421" spans="1:38" ht="13" x14ac:dyDescent="0.15">
      <c r="A421" s="23" t="s">
        <v>12603</v>
      </c>
      <c r="B421" s="25" t="s">
        <v>12562</v>
      </c>
      <c r="C421" s="22" t="s">
        <v>6519</v>
      </c>
      <c r="D421" s="91">
        <v>41864</v>
      </c>
      <c r="E421" s="91">
        <v>41865</v>
      </c>
      <c r="F421" s="91"/>
      <c r="G421" s="23" t="s">
        <v>15105</v>
      </c>
      <c r="I421" s="22" t="s">
        <v>4863</v>
      </c>
      <c r="J421" s="22" t="s">
        <v>5576</v>
      </c>
      <c r="R421" s="22" t="s">
        <v>1873</v>
      </c>
      <c r="Z421" s="168" t="s">
        <v>6458</v>
      </c>
    </row>
    <row r="422" spans="1:38" ht="13" x14ac:dyDescent="0.15">
      <c r="A422" s="23" t="s">
        <v>12617</v>
      </c>
      <c r="B422" s="25" t="s">
        <v>8178</v>
      </c>
      <c r="C422" s="23" t="s">
        <v>9996</v>
      </c>
      <c r="D422" s="91">
        <v>41864</v>
      </c>
      <c r="E422" s="91">
        <v>41865</v>
      </c>
      <c r="F422" s="24" t="s">
        <v>9446</v>
      </c>
      <c r="G422" s="23" t="s">
        <v>15105</v>
      </c>
      <c r="I422" s="22" t="s">
        <v>9997</v>
      </c>
      <c r="J422" s="22" t="s">
        <v>1756</v>
      </c>
      <c r="S422" s="22" t="s">
        <v>1757</v>
      </c>
      <c r="Z422" s="22" t="s">
        <v>1758</v>
      </c>
    </row>
    <row r="423" spans="1:38" ht="13" x14ac:dyDescent="0.15">
      <c r="A423" s="23" t="s">
        <v>12646</v>
      </c>
      <c r="B423" s="25" t="s">
        <v>12647</v>
      </c>
      <c r="C423" s="23" t="s">
        <v>1764</v>
      </c>
      <c r="D423" s="91">
        <v>41870</v>
      </c>
      <c r="E423" s="91">
        <v>41870</v>
      </c>
      <c r="G423" s="23" t="s">
        <v>15105</v>
      </c>
      <c r="I423" s="23" t="s">
        <v>1732</v>
      </c>
      <c r="J423" s="23"/>
      <c r="K423" s="23" t="s">
        <v>5109</v>
      </c>
      <c r="L423" s="23"/>
      <c r="M423" s="23"/>
      <c r="N423" s="23"/>
      <c r="O423" s="23"/>
      <c r="P423" s="23"/>
      <c r="Q423" s="23"/>
      <c r="R423" s="23"/>
      <c r="S423" s="23"/>
      <c r="T423" s="23" t="s">
        <v>1586</v>
      </c>
    </row>
    <row r="424" spans="1:38" ht="13" x14ac:dyDescent="0.15">
      <c r="A424" s="23" t="s">
        <v>12658</v>
      </c>
      <c r="B424" s="25" t="s">
        <v>10879</v>
      </c>
      <c r="C424" s="23" t="s">
        <v>1826</v>
      </c>
      <c r="D424" s="24">
        <v>41871</v>
      </c>
      <c r="E424" s="91">
        <v>41873</v>
      </c>
      <c r="F424" s="24"/>
      <c r="G424" s="23" t="s">
        <v>15105</v>
      </c>
      <c r="H424" s="25"/>
      <c r="I424" s="23" t="s">
        <v>1724</v>
      </c>
      <c r="J424" s="23" t="s">
        <v>5111</v>
      </c>
      <c r="K424" s="23"/>
      <c r="L424" s="23"/>
      <c r="M424" s="23"/>
      <c r="N424" s="23"/>
      <c r="O424" s="23"/>
      <c r="P424" s="23"/>
      <c r="Q424" s="23"/>
      <c r="R424" s="23"/>
      <c r="S424" s="23" t="s">
        <v>1827</v>
      </c>
      <c r="T424" s="23"/>
      <c r="U424" s="23"/>
      <c r="V424" s="23"/>
      <c r="W424" s="23"/>
      <c r="X424" s="23"/>
      <c r="Y424" s="23"/>
      <c r="Z424" s="23"/>
      <c r="AA424" s="23"/>
      <c r="AB424" s="23"/>
      <c r="AC424" s="23"/>
      <c r="AD424" s="23"/>
      <c r="AE424" s="23"/>
      <c r="AF424" s="23"/>
      <c r="AG424" s="23"/>
      <c r="AH424" s="23"/>
      <c r="AI424" s="23"/>
      <c r="AJ424" s="23"/>
    </row>
    <row r="425" spans="1:38" ht="13" x14ac:dyDescent="0.15">
      <c r="A425" s="23" t="s">
        <v>12659</v>
      </c>
      <c r="B425" s="25" t="s">
        <v>12660</v>
      </c>
      <c r="C425" s="22" t="s">
        <v>12661</v>
      </c>
      <c r="D425" s="91">
        <v>41871</v>
      </c>
      <c r="E425" s="91">
        <v>41873</v>
      </c>
      <c r="F425" s="91"/>
      <c r="G425" s="23" t="s">
        <v>15105</v>
      </c>
      <c r="I425" s="23" t="s">
        <v>5263</v>
      </c>
      <c r="J425" s="22" t="s">
        <v>5576</v>
      </c>
      <c r="R425" s="22" t="s">
        <v>1873</v>
      </c>
      <c r="Z425" s="168" t="s">
        <v>6458</v>
      </c>
    </row>
    <row r="426" spans="1:38" ht="13" x14ac:dyDescent="0.15">
      <c r="A426" s="23" t="s">
        <v>12662</v>
      </c>
      <c r="B426" s="25" t="s">
        <v>12663</v>
      </c>
      <c r="C426" s="22" t="s">
        <v>12661</v>
      </c>
      <c r="D426" s="91">
        <v>41871</v>
      </c>
      <c r="E426" s="91">
        <v>41873</v>
      </c>
      <c r="F426" s="91"/>
      <c r="G426" s="23" t="s">
        <v>15105</v>
      </c>
      <c r="I426" s="23" t="s">
        <v>5263</v>
      </c>
      <c r="J426" s="22" t="s">
        <v>5576</v>
      </c>
      <c r="R426" s="22" t="s">
        <v>1873</v>
      </c>
      <c r="Z426" s="168" t="s">
        <v>6458</v>
      </c>
    </row>
    <row r="427" spans="1:38" ht="13" x14ac:dyDescent="0.15">
      <c r="A427" s="23" t="s">
        <v>12683</v>
      </c>
      <c r="B427" s="25" t="s">
        <v>12684</v>
      </c>
      <c r="C427" s="22" t="s">
        <v>5193</v>
      </c>
      <c r="D427" s="91">
        <v>41873</v>
      </c>
      <c r="E427" s="91">
        <v>41884</v>
      </c>
      <c r="F427" s="91"/>
      <c r="G427" s="23" t="s">
        <v>15105</v>
      </c>
      <c r="I427" s="22" t="s">
        <v>5192</v>
      </c>
      <c r="O427" s="22" t="s">
        <v>1867</v>
      </c>
      <c r="Z427" s="22" t="s">
        <v>1868</v>
      </c>
    </row>
    <row r="428" spans="1:38" ht="13" x14ac:dyDescent="0.15">
      <c r="A428" s="23" t="s">
        <v>12809</v>
      </c>
      <c r="B428" s="25" t="s">
        <v>12560</v>
      </c>
      <c r="C428" s="22" t="s">
        <v>6519</v>
      </c>
      <c r="D428" s="91">
        <v>41886</v>
      </c>
      <c r="E428" s="91">
        <v>41887</v>
      </c>
      <c r="F428" s="91"/>
      <c r="G428" s="23" t="s">
        <v>15105</v>
      </c>
      <c r="I428" s="22" t="s">
        <v>4863</v>
      </c>
      <c r="J428" s="22" t="s">
        <v>5576</v>
      </c>
      <c r="R428" s="22" t="s">
        <v>1873</v>
      </c>
      <c r="Z428" s="168" t="s">
        <v>6458</v>
      </c>
    </row>
    <row r="429" spans="1:38" ht="13" x14ac:dyDescent="0.15">
      <c r="A429" s="23" t="s">
        <v>12817</v>
      </c>
      <c r="B429" s="25" t="s">
        <v>9776</v>
      </c>
      <c r="C429" s="23" t="s">
        <v>1850</v>
      </c>
      <c r="D429" s="24">
        <v>41891</v>
      </c>
      <c r="E429" s="91">
        <v>41892</v>
      </c>
      <c r="F429" s="24" t="s">
        <v>9446</v>
      </c>
      <c r="G429" s="23" t="s">
        <v>15105</v>
      </c>
      <c r="H429" s="25"/>
      <c r="I429" s="23" t="s">
        <v>1720</v>
      </c>
      <c r="J429" s="23"/>
      <c r="K429" s="23"/>
      <c r="L429" s="23" t="s">
        <v>5119</v>
      </c>
      <c r="M429" s="23"/>
      <c r="N429" s="23"/>
      <c r="O429" s="23"/>
      <c r="P429" s="23"/>
      <c r="Q429" s="23"/>
      <c r="R429" s="23"/>
      <c r="S429" s="23" t="s">
        <v>1586</v>
      </c>
      <c r="T429" s="23"/>
      <c r="U429" s="23"/>
      <c r="V429" s="23"/>
      <c r="W429" s="23"/>
      <c r="X429" s="23"/>
      <c r="Y429" s="23"/>
      <c r="Z429" s="23"/>
      <c r="AA429" s="23"/>
      <c r="AB429" s="23"/>
      <c r="AC429" s="23"/>
      <c r="AD429" s="23"/>
      <c r="AE429" s="23"/>
      <c r="AF429" s="23"/>
    </row>
    <row r="430" spans="1:38" ht="13" x14ac:dyDescent="0.15">
      <c r="A430" s="23" t="s">
        <v>12848</v>
      </c>
      <c r="B430" s="25" t="s">
        <v>10172</v>
      </c>
      <c r="C430" s="22" t="s">
        <v>1715</v>
      </c>
      <c r="D430" s="91">
        <v>41892</v>
      </c>
      <c r="E430" s="91">
        <v>41894</v>
      </c>
      <c r="F430" s="91"/>
      <c r="G430" s="23" t="s">
        <v>15105</v>
      </c>
      <c r="I430" s="23" t="s">
        <v>1716</v>
      </c>
      <c r="J430" s="23" t="s">
        <v>5114</v>
      </c>
      <c r="K430" s="23"/>
      <c r="L430" s="23"/>
      <c r="M430" s="23"/>
      <c r="N430" s="23"/>
      <c r="O430" s="23"/>
      <c r="P430" s="23"/>
      <c r="Q430" s="23"/>
      <c r="R430" s="23"/>
      <c r="S430" s="23"/>
      <c r="T430" s="23"/>
      <c r="U430" s="23" t="s">
        <v>1708</v>
      </c>
      <c r="V430" s="23"/>
      <c r="W430" s="23"/>
      <c r="X430" s="23"/>
      <c r="Y430" s="23"/>
      <c r="Z430" s="23" t="s">
        <v>5115</v>
      </c>
    </row>
    <row r="431" spans="1:38" ht="13" x14ac:dyDescent="0.15">
      <c r="A431" s="23" t="s">
        <v>12871</v>
      </c>
      <c r="B431" s="25" t="s">
        <v>10440</v>
      </c>
      <c r="C431" s="23" t="s">
        <v>1826</v>
      </c>
      <c r="D431" s="24">
        <v>41897</v>
      </c>
      <c r="E431" s="91">
        <v>41898</v>
      </c>
      <c r="F431" s="24"/>
      <c r="G431" s="23" t="s">
        <v>15105</v>
      </c>
      <c r="H431" s="25"/>
      <c r="I431" s="23" t="s">
        <v>1724</v>
      </c>
      <c r="J431" s="23" t="s">
        <v>5111</v>
      </c>
      <c r="K431" s="23"/>
      <c r="L431" s="23"/>
      <c r="M431" s="23"/>
      <c r="N431" s="23"/>
      <c r="O431" s="23"/>
      <c r="P431" s="23"/>
      <c r="Q431" s="23"/>
      <c r="R431" s="23"/>
      <c r="S431" s="23" t="s">
        <v>1827</v>
      </c>
      <c r="T431" s="23"/>
      <c r="U431" s="23"/>
      <c r="V431" s="23"/>
      <c r="W431" s="23"/>
      <c r="X431" s="23"/>
      <c r="Y431" s="23"/>
      <c r="Z431" s="23"/>
      <c r="AA431" s="23"/>
      <c r="AB431" s="23"/>
      <c r="AC431" s="23"/>
      <c r="AD431" s="23"/>
      <c r="AE431" s="23"/>
      <c r="AF431" s="23"/>
      <c r="AG431" s="23"/>
      <c r="AH431" s="23"/>
      <c r="AI431" s="23"/>
      <c r="AJ431" s="23"/>
    </row>
    <row r="432" spans="1:38" ht="13" x14ac:dyDescent="0.15">
      <c r="A432" s="23" t="s">
        <v>12872</v>
      </c>
      <c r="B432" s="25" t="s">
        <v>10400</v>
      </c>
      <c r="C432" s="23" t="s">
        <v>1834</v>
      </c>
      <c r="D432" s="24">
        <v>41897</v>
      </c>
      <c r="E432" s="91">
        <v>41898</v>
      </c>
      <c r="F432" s="24"/>
      <c r="G432" s="23" t="s">
        <v>15105</v>
      </c>
      <c r="H432" s="25"/>
      <c r="I432" s="23" t="s">
        <v>1761</v>
      </c>
      <c r="J432" s="23"/>
      <c r="K432" s="23"/>
      <c r="L432" s="23" t="s">
        <v>5119</v>
      </c>
      <c r="M432" s="23"/>
      <c r="N432" s="23"/>
      <c r="O432" s="23"/>
      <c r="P432" s="23"/>
      <c r="Q432" s="23"/>
      <c r="R432" s="23"/>
      <c r="S432" s="23" t="s">
        <v>1586</v>
      </c>
      <c r="T432" s="23"/>
      <c r="U432" s="23"/>
      <c r="V432" s="23"/>
      <c r="W432" s="23"/>
      <c r="X432" s="23"/>
      <c r="Y432" s="23"/>
      <c r="Z432" s="23"/>
      <c r="AA432" s="23"/>
      <c r="AB432" s="23"/>
      <c r="AC432" s="23"/>
      <c r="AD432" s="23"/>
      <c r="AE432" s="23"/>
      <c r="AF432" s="23"/>
      <c r="AG432" s="23"/>
      <c r="AH432" s="23"/>
      <c r="AI432" s="23"/>
      <c r="AJ432" s="23"/>
      <c r="AK432" s="23"/>
      <c r="AL432" s="23"/>
    </row>
    <row r="433" spans="1:32" ht="13" x14ac:dyDescent="0.15">
      <c r="A433" s="23" t="s">
        <v>12888</v>
      </c>
      <c r="B433" s="25" t="s">
        <v>12889</v>
      </c>
      <c r="C433" s="22" t="s">
        <v>12890</v>
      </c>
      <c r="D433" s="91">
        <v>41900</v>
      </c>
      <c r="E433" s="91">
        <v>41904</v>
      </c>
      <c r="F433" s="91"/>
      <c r="G433" s="23" t="s">
        <v>15105</v>
      </c>
      <c r="I433" s="23" t="s">
        <v>1741</v>
      </c>
      <c r="J433" s="22" t="s">
        <v>5576</v>
      </c>
      <c r="R433" s="22" t="s">
        <v>1873</v>
      </c>
      <c r="Z433" s="168" t="s">
        <v>6458</v>
      </c>
    </row>
    <row r="434" spans="1:32" ht="13" x14ac:dyDescent="0.15">
      <c r="A434" s="23" t="s">
        <v>12896</v>
      </c>
      <c r="B434" s="25" t="s">
        <v>12897</v>
      </c>
      <c r="C434" s="371" t="s">
        <v>1793</v>
      </c>
      <c r="D434" s="91">
        <v>41900</v>
      </c>
      <c r="E434" s="91">
        <v>41901</v>
      </c>
      <c r="G434" s="23" t="s">
        <v>15105</v>
      </c>
      <c r="I434" s="22" t="s">
        <v>10676</v>
      </c>
      <c r="K434" s="22" t="s">
        <v>10677</v>
      </c>
      <c r="T434" s="23" t="s">
        <v>1586</v>
      </c>
    </row>
    <row r="435" spans="1:32" ht="13" x14ac:dyDescent="0.15">
      <c r="A435" s="23" t="s">
        <v>12898</v>
      </c>
      <c r="B435" s="25" t="s">
        <v>11800</v>
      </c>
      <c r="C435" s="22" t="s">
        <v>5193</v>
      </c>
      <c r="D435" s="91">
        <v>41900</v>
      </c>
      <c r="E435" s="91">
        <v>41901</v>
      </c>
      <c r="F435" s="91"/>
      <c r="G435" s="23" t="s">
        <v>15105</v>
      </c>
      <c r="I435" s="22" t="s">
        <v>5192</v>
      </c>
      <c r="O435" s="22" t="s">
        <v>1867</v>
      </c>
      <c r="Z435" s="22" t="s">
        <v>1868</v>
      </c>
    </row>
    <row r="436" spans="1:32" ht="13" x14ac:dyDescent="0.15">
      <c r="A436" s="23" t="s">
        <v>12918</v>
      </c>
      <c r="B436" s="25" t="s">
        <v>12919</v>
      </c>
      <c r="C436" s="371" t="s">
        <v>1793</v>
      </c>
      <c r="D436" s="91">
        <v>41901</v>
      </c>
      <c r="E436" s="91">
        <v>41904</v>
      </c>
      <c r="G436" s="23" t="s">
        <v>15105</v>
      </c>
      <c r="I436" s="22" t="s">
        <v>10676</v>
      </c>
      <c r="K436" s="22" t="s">
        <v>10677</v>
      </c>
      <c r="T436" s="23" t="s">
        <v>1586</v>
      </c>
    </row>
    <row r="437" spans="1:32" ht="13" x14ac:dyDescent="0.15">
      <c r="A437" s="23" t="s">
        <v>12921</v>
      </c>
      <c r="B437" s="25" t="s">
        <v>12922</v>
      </c>
      <c r="C437" s="371" t="s">
        <v>1793</v>
      </c>
      <c r="D437" s="91">
        <v>41901</v>
      </c>
      <c r="E437" s="91">
        <v>41904</v>
      </c>
      <c r="G437" s="23" t="s">
        <v>15105</v>
      </c>
      <c r="I437" s="22" t="s">
        <v>10676</v>
      </c>
      <c r="K437" s="22" t="s">
        <v>10677</v>
      </c>
      <c r="T437" s="23" t="s">
        <v>1586</v>
      </c>
    </row>
    <row r="438" spans="1:32" ht="13" x14ac:dyDescent="0.15">
      <c r="A438" s="23" t="s">
        <v>12959</v>
      </c>
      <c r="B438" s="25" t="s">
        <v>11795</v>
      </c>
      <c r="C438" s="22" t="s">
        <v>12960</v>
      </c>
      <c r="D438" s="91">
        <v>41911</v>
      </c>
      <c r="E438" s="91">
        <v>41922</v>
      </c>
      <c r="G438" s="23" t="s">
        <v>15105</v>
      </c>
      <c r="I438" s="22" t="s">
        <v>12961</v>
      </c>
      <c r="J438" s="22" t="s">
        <v>5576</v>
      </c>
      <c r="R438" s="22" t="s">
        <v>1873</v>
      </c>
      <c r="Z438" s="168" t="s">
        <v>6458</v>
      </c>
    </row>
    <row r="439" spans="1:32" ht="13" x14ac:dyDescent="0.15">
      <c r="A439" s="23" t="s">
        <v>12972</v>
      </c>
      <c r="B439" s="25" t="s">
        <v>10172</v>
      </c>
      <c r="C439" s="22" t="s">
        <v>1715</v>
      </c>
      <c r="D439" s="91">
        <v>41915</v>
      </c>
      <c r="E439" s="91">
        <v>41922</v>
      </c>
      <c r="F439" s="91"/>
      <c r="G439" s="23" t="s">
        <v>15105</v>
      </c>
      <c r="I439" s="23" t="s">
        <v>1716</v>
      </c>
      <c r="J439" s="23" t="s">
        <v>5114</v>
      </c>
      <c r="K439" s="23"/>
      <c r="L439" s="23"/>
      <c r="M439" s="23"/>
      <c r="N439" s="23"/>
      <c r="O439" s="23"/>
      <c r="P439" s="23"/>
      <c r="Q439" s="23"/>
      <c r="R439" s="23"/>
      <c r="S439" s="23"/>
      <c r="T439" s="23"/>
      <c r="U439" s="23" t="s">
        <v>1708</v>
      </c>
      <c r="V439" s="23"/>
      <c r="W439" s="23"/>
      <c r="X439" s="23"/>
      <c r="Y439" s="23"/>
      <c r="Z439" s="23" t="s">
        <v>5115</v>
      </c>
    </row>
    <row r="440" spans="1:32" ht="13" x14ac:dyDescent="0.15">
      <c r="A440" s="23" t="s">
        <v>12984</v>
      </c>
      <c r="B440" s="25" t="s">
        <v>10180</v>
      </c>
      <c r="C440" s="23" t="s">
        <v>9996</v>
      </c>
      <c r="D440" s="91">
        <v>41921</v>
      </c>
      <c r="E440" s="91">
        <v>41922</v>
      </c>
      <c r="F440" s="24" t="s">
        <v>9446</v>
      </c>
      <c r="G440" s="23" t="s">
        <v>15105</v>
      </c>
      <c r="I440" s="22" t="s">
        <v>9997</v>
      </c>
      <c r="J440" s="22" t="s">
        <v>1756</v>
      </c>
      <c r="S440" s="22" t="s">
        <v>1757</v>
      </c>
      <c r="Z440" s="22" t="s">
        <v>1758</v>
      </c>
    </row>
    <row r="441" spans="1:32" ht="13" x14ac:dyDescent="0.15">
      <c r="A441" s="23" t="s">
        <v>12999</v>
      </c>
      <c r="B441" s="25" t="s">
        <v>13000</v>
      </c>
      <c r="C441" s="22" t="s">
        <v>5574</v>
      </c>
      <c r="D441" s="24">
        <v>41925</v>
      </c>
      <c r="E441" s="91">
        <v>41934</v>
      </c>
      <c r="G441" s="23" t="s">
        <v>15105</v>
      </c>
      <c r="I441" s="22" t="s">
        <v>5575</v>
      </c>
      <c r="J441" s="22" t="s">
        <v>5576</v>
      </c>
      <c r="R441" s="372" t="s">
        <v>1873</v>
      </c>
      <c r="Z441" s="23" t="s">
        <v>6458</v>
      </c>
    </row>
    <row r="442" spans="1:32" ht="13" x14ac:dyDescent="0.15">
      <c r="A442" s="23" t="s">
        <v>13004</v>
      </c>
      <c r="B442" s="25" t="s">
        <v>13005</v>
      </c>
      <c r="C442" s="23" t="s">
        <v>13006</v>
      </c>
      <c r="D442" s="91">
        <v>41926</v>
      </c>
      <c r="E442" s="91">
        <v>43116</v>
      </c>
      <c r="G442" s="23" t="s">
        <v>15105</v>
      </c>
      <c r="I442" s="23" t="s">
        <v>5073</v>
      </c>
      <c r="J442" s="23" t="s">
        <v>18188</v>
      </c>
      <c r="K442" s="23"/>
      <c r="L442" s="23"/>
      <c r="M442" s="23"/>
      <c r="N442" s="23"/>
      <c r="O442" s="23"/>
      <c r="P442" s="23"/>
      <c r="Q442" s="23"/>
      <c r="R442" s="23"/>
      <c r="S442" s="23"/>
      <c r="T442" s="23"/>
      <c r="U442" s="23" t="s">
        <v>1726</v>
      </c>
    </row>
    <row r="443" spans="1:32" ht="13" x14ac:dyDescent="0.15">
      <c r="A443" s="23" t="s">
        <v>13117</v>
      </c>
      <c r="B443" s="25" t="s">
        <v>12821</v>
      </c>
      <c r="C443" s="23" t="s">
        <v>1764</v>
      </c>
      <c r="D443" s="91">
        <v>41933</v>
      </c>
      <c r="E443" s="91">
        <v>41939</v>
      </c>
      <c r="G443" s="23" t="s">
        <v>15105</v>
      </c>
      <c r="I443" s="23" t="s">
        <v>1732</v>
      </c>
      <c r="J443" s="23"/>
      <c r="K443" s="23" t="s">
        <v>5109</v>
      </c>
      <c r="L443" s="23"/>
      <c r="M443" s="23"/>
      <c r="N443" s="23"/>
      <c r="O443" s="23"/>
      <c r="P443" s="23"/>
      <c r="Q443" s="23"/>
      <c r="R443" s="23"/>
      <c r="S443" s="23"/>
      <c r="T443" s="23" t="s">
        <v>1586</v>
      </c>
    </row>
    <row r="444" spans="1:32" ht="13" x14ac:dyDescent="0.15">
      <c r="A444" s="23" t="s">
        <v>13119</v>
      </c>
      <c r="B444" s="25" t="s">
        <v>13120</v>
      </c>
      <c r="C444" s="23" t="s">
        <v>13123</v>
      </c>
      <c r="D444" s="91">
        <v>41933</v>
      </c>
      <c r="E444" s="91">
        <v>41934</v>
      </c>
      <c r="G444" s="23" t="s">
        <v>15105</v>
      </c>
      <c r="I444" s="22" t="s">
        <v>13124</v>
      </c>
      <c r="J444" s="22" t="s">
        <v>13125</v>
      </c>
      <c r="R444" s="372" t="s">
        <v>1873</v>
      </c>
      <c r="Z444" s="22" t="s">
        <v>13126</v>
      </c>
    </row>
    <row r="445" spans="1:32" ht="13" x14ac:dyDescent="0.15">
      <c r="A445" s="23" t="s">
        <v>13132</v>
      </c>
      <c r="B445" s="25" t="s">
        <v>13133</v>
      </c>
      <c r="C445" s="22" t="s">
        <v>13134</v>
      </c>
      <c r="D445" s="91">
        <v>41934</v>
      </c>
      <c r="E445" s="91">
        <v>41942</v>
      </c>
      <c r="G445" s="23" t="s">
        <v>15105</v>
      </c>
      <c r="I445" s="22" t="s">
        <v>13135</v>
      </c>
      <c r="J445" s="22" t="s">
        <v>13136</v>
      </c>
      <c r="O445" s="372" t="s">
        <v>13137</v>
      </c>
      <c r="Z445" s="22" t="s">
        <v>13139</v>
      </c>
    </row>
    <row r="446" spans="1:32" ht="13" x14ac:dyDescent="0.15">
      <c r="A446" s="23" t="s">
        <v>13140</v>
      </c>
      <c r="B446" s="25" t="s">
        <v>13141</v>
      </c>
      <c r="C446" s="23" t="s">
        <v>13142</v>
      </c>
      <c r="D446" s="91">
        <v>41934</v>
      </c>
      <c r="E446" s="91">
        <v>41939</v>
      </c>
      <c r="G446" s="23" t="s">
        <v>15105</v>
      </c>
      <c r="I446" s="23" t="s">
        <v>1741</v>
      </c>
      <c r="J446" s="23" t="s">
        <v>5112</v>
      </c>
      <c r="K446" s="23"/>
      <c r="L446" s="23"/>
      <c r="M446" s="23"/>
      <c r="N446" s="23"/>
      <c r="O446" s="23"/>
      <c r="P446" s="23"/>
      <c r="Q446" s="23"/>
      <c r="R446" s="23"/>
      <c r="S446" s="23"/>
      <c r="T446" s="23"/>
      <c r="U446" s="23"/>
      <c r="V446" s="23"/>
      <c r="W446" s="23" t="s">
        <v>1827</v>
      </c>
      <c r="X446" s="23"/>
      <c r="Y446" s="23"/>
      <c r="Z446" s="23" t="s">
        <v>5113</v>
      </c>
    </row>
    <row r="447" spans="1:32" ht="13" x14ac:dyDescent="0.15">
      <c r="A447" s="23" t="s">
        <v>13143</v>
      </c>
      <c r="B447" s="25" t="s">
        <v>12236</v>
      </c>
      <c r="C447" s="23" t="s">
        <v>1850</v>
      </c>
      <c r="D447" s="24">
        <v>41934</v>
      </c>
      <c r="E447" s="91">
        <v>41939</v>
      </c>
      <c r="F447" s="24" t="s">
        <v>9446</v>
      </c>
      <c r="G447" s="23" t="s">
        <v>15105</v>
      </c>
      <c r="H447" s="25"/>
      <c r="I447" s="23" t="s">
        <v>1720</v>
      </c>
      <c r="J447" s="23"/>
      <c r="K447" s="23"/>
      <c r="L447" s="23" t="s">
        <v>5119</v>
      </c>
      <c r="M447" s="23"/>
      <c r="N447" s="23"/>
      <c r="O447" s="23"/>
      <c r="P447" s="23"/>
      <c r="Q447" s="23"/>
      <c r="R447" s="23"/>
      <c r="S447" s="23" t="s">
        <v>1586</v>
      </c>
      <c r="T447" s="23"/>
      <c r="U447" s="23"/>
      <c r="V447" s="23"/>
      <c r="W447" s="23"/>
      <c r="X447" s="23"/>
      <c r="Y447" s="23"/>
      <c r="Z447" s="23"/>
      <c r="AA447" s="23"/>
      <c r="AB447" s="23"/>
      <c r="AC447" s="23"/>
      <c r="AD447" s="23"/>
      <c r="AE447" s="23"/>
      <c r="AF447" s="23"/>
    </row>
    <row r="448" spans="1:32" ht="13" x14ac:dyDescent="0.15">
      <c r="A448" s="23" t="s">
        <v>13144</v>
      </c>
      <c r="B448" s="25" t="s">
        <v>7629</v>
      </c>
      <c r="C448" s="22" t="s">
        <v>5574</v>
      </c>
      <c r="D448" s="24">
        <v>41934</v>
      </c>
      <c r="E448" s="91">
        <v>41939</v>
      </c>
      <c r="G448" s="23" t="s">
        <v>15105</v>
      </c>
      <c r="I448" s="22" t="s">
        <v>5575</v>
      </c>
      <c r="J448" s="22" t="s">
        <v>5576</v>
      </c>
      <c r="R448" s="372" t="s">
        <v>1873</v>
      </c>
      <c r="Z448" s="23" t="s">
        <v>6458</v>
      </c>
    </row>
    <row r="449" spans="1:33" ht="13" x14ac:dyDescent="0.15">
      <c r="A449" s="23" t="s">
        <v>13165</v>
      </c>
      <c r="B449" s="25" t="s">
        <v>10180</v>
      </c>
      <c r="C449" s="23" t="s">
        <v>9996</v>
      </c>
      <c r="D449" s="91">
        <v>41936</v>
      </c>
      <c r="E449" s="91">
        <v>41939</v>
      </c>
      <c r="F449" s="24" t="s">
        <v>9446</v>
      </c>
      <c r="G449" s="23" t="s">
        <v>15105</v>
      </c>
      <c r="I449" s="22" t="s">
        <v>9997</v>
      </c>
      <c r="J449" s="22" t="s">
        <v>1756</v>
      </c>
      <c r="S449" s="22" t="s">
        <v>1757</v>
      </c>
      <c r="Z449" s="22" t="s">
        <v>1758</v>
      </c>
    </row>
    <row r="450" spans="1:33" ht="13" x14ac:dyDescent="0.15">
      <c r="A450" s="23" t="s">
        <v>13191</v>
      </c>
      <c r="B450" s="25" t="s">
        <v>13192</v>
      </c>
      <c r="C450" s="371" t="s">
        <v>1793</v>
      </c>
      <c r="D450" s="91">
        <v>41939</v>
      </c>
      <c r="E450" s="91">
        <v>41942</v>
      </c>
      <c r="G450" s="23" t="s">
        <v>15105</v>
      </c>
      <c r="I450" s="22" t="s">
        <v>10676</v>
      </c>
      <c r="K450" s="22" t="s">
        <v>10677</v>
      </c>
      <c r="T450" s="23" t="s">
        <v>1586</v>
      </c>
    </row>
    <row r="451" spans="1:33" ht="13" x14ac:dyDescent="0.15">
      <c r="A451" s="23" t="s">
        <v>13246</v>
      </c>
      <c r="B451" s="25" t="s">
        <v>11960</v>
      </c>
      <c r="C451" s="371" t="s">
        <v>1793</v>
      </c>
      <c r="D451" s="91">
        <v>41943</v>
      </c>
      <c r="E451" s="91">
        <v>41948</v>
      </c>
      <c r="G451" s="23" t="s">
        <v>15105</v>
      </c>
      <c r="I451" s="22" t="s">
        <v>10676</v>
      </c>
      <c r="K451" s="22" t="s">
        <v>10677</v>
      </c>
      <c r="T451" s="23" t="s">
        <v>1586</v>
      </c>
    </row>
    <row r="452" spans="1:33" ht="13" x14ac:dyDescent="0.15">
      <c r="A452" s="23" t="s">
        <v>13264</v>
      </c>
      <c r="B452" s="25" t="s">
        <v>9603</v>
      </c>
      <c r="C452" s="23" t="s">
        <v>1764</v>
      </c>
      <c r="D452" s="91">
        <v>41946</v>
      </c>
      <c r="E452" s="91">
        <v>41948</v>
      </c>
      <c r="G452" s="23" t="s">
        <v>15105</v>
      </c>
      <c r="I452" s="23" t="s">
        <v>1732</v>
      </c>
      <c r="J452" s="23"/>
      <c r="K452" s="23" t="s">
        <v>5109</v>
      </c>
      <c r="L452" s="23"/>
      <c r="M452" s="23"/>
      <c r="N452" s="23"/>
      <c r="O452" s="23"/>
      <c r="P452" s="23"/>
      <c r="Q452" s="23"/>
      <c r="R452" s="23"/>
      <c r="S452" s="23"/>
      <c r="T452" s="23" t="s">
        <v>1586</v>
      </c>
    </row>
    <row r="453" spans="1:33" ht="13" x14ac:dyDescent="0.15">
      <c r="A453" s="23" t="s">
        <v>13285</v>
      </c>
      <c r="B453" s="25" t="s">
        <v>12821</v>
      </c>
      <c r="C453" s="23" t="s">
        <v>1764</v>
      </c>
      <c r="D453" s="91">
        <v>41947</v>
      </c>
      <c r="E453" s="91">
        <v>41948</v>
      </c>
      <c r="G453" s="23" t="s">
        <v>15105</v>
      </c>
      <c r="I453" s="23" t="s">
        <v>1732</v>
      </c>
      <c r="J453" s="23"/>
      <c r="K453" s="23" t="s">
        <v>5109</v>
      </c>
      <c r="L453" s="23"/>
      <c r="M453" s="23"/>
      <c r="N453" s="23"/>
      <c r="O453" s="23"/>
      <c r="P453" s="23"/>
      <c r="Q453" s="23"/>
      <c r="R453" s="23"/>
      <c r="S453" s="23"/>
      <c r="T453" s="23" t="s">
        <v>1586</v>
      </c>
    </row>
    <row r="454" spans="1:33" ht="13" x14ac:dyDescent="0.15">
      <c r="A454" s="23" t="s">
        <v>13301</v>
      </c>
      <c r="B454" s="25" t="s">
        <v>13302</v>
      </c>
      <c r="C454" s="22" t="s">
        <v>1788</v>
      </c>
      <c r="D454" s="91">
        <v>41948</v>
      </c>
      <c r="E454" s="91">
        <v>41962</v>
      </c>
      <c r="F454" s="91"/>
      <c r="G454" s="23" t="s">
        <v>15105</v>
      </c>
      <c r="I454" s="22" t="s">
        <v>1490</v>
      </c>
      <c r="K454" s="22" t="s">
        <v>5109</v>
      </c>
      <c r="T454" s="22" t="s">
        <v>1586</v>
      </c>
    </row>
    <row r="455" spans="1:33" ht="13" x14ac:dyDescent="0.15">
      <c r="A455" s="23" t="s">
        <v>13340</v>
      </c>
      <c r="B455" s="25" t="s">
        <v>13177</v>
      </c>
      <c r="C455" s="22" t="s">
        <v>5574</v>
      </c>
      <c r="D455" s="24">
        <v>41954</v>
      </c>
      <c r="E455" s="91">
        <v>41962</v>
      </c>
      <c r="G455" s="23" t="s">
        <v>15105</v>
      </c>
      <c r="I455" s="22" t="s">
        <v>5575</v>
      </c>
      <c r="J455" s="22" t="s">
        <v>5576</v>
      </c>
      <c r="R455" s="372" t="s">
        <v>1873</v>
      </c>
      <c r="Z455" s="23" t="s">
        <v>6458</v>
      </c>
    </row>
    <row r="456" spans="1:33" ht="13" x14ac:dyDescent="0.15">
      <c r="A456" s="23" t="s">
        <v>13391</v>
      </c>
      <c r="B456" s="25" t="s">
        <v>13000</v>
      </c>
      <c r="C456" s="22" t="s">
        <v>5574</v>
      </c>
      <c r="D456" s="24">
        <v>41956</v>
      </c>
      <c r="E456" s="91">
        <v>41962</v>
      </c>
      <c r="G456" s="23" t="s">
        <v>15105</v>
      </c>
      <c r="I456" s="22" t="s">
        <v>5575</v>
      </c>
      <c r="J456" s="22" t="s">
        <v>5576</v>
      </c>
      <c r="R456" s="372" t="s">
        <v>1873</v>
      </c>
      <c r="Z456" s="23" t="s">
        <v>6458</v>
      </c>
    </row>
    <row r="457" spans="1:33" ht="13" x14ac:dyDescent="0.15">
      <c r="A457" s="23" t="s">
        <v>13409</v>
      </c>
      <c r="B457" s="25" t="s">
        <v>13404</v>
      </c>
      <c r="C457" s="23" t="s">
        <v>13405</v>
      </c>
      <c r="D457" s="24">
        <v>41961</v>
      </c>
      <c r="E457" s="24">
        <v>41962</v>
      </c>
      <c r="F457" s="24"/>
      <c r="G457" s="23" t="s">
        <v>15105</v>
      </c>
      <c r="H457" s="25"/>
      <c r="I457" s="23" t="s">
        <v>1832</v>
      </c>
      <c r="J457" s="23" t="s">
        <v>13406</v>
      </c>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t="s">
        <v>13408</v>
      </c>
    </row>
    <row r="458" spans="1:33" ht="13" x14ac:dyDescent="0.15">
      <c r="A458" s="23" t="s">
        <v>13449</v>
      </c>
      <c r="B458" s="25" t="s">
        <v>13450</v>
      </c>
      <c r="C458" s="371" t="s">
        <v>1793</v>
      </c>
      <c r="D458" s="91">
        <v>41939</v>
      </c>
      <c r="E458" s="91">
        <v>41981</v>
      </c>
      <c r="G458" s="23" t="s">
        <v>15105</v>
      </c>
      <c r="I458" s="22" t="s">
        <v>10676</v>
      </c>
      <c r="K458" s="22" t="s">
        <v>10677</v>
      </c>
      <c r="T458" s="23" t="s">
        <v>1586</v>
      </c>
    </row>
    <row r="459" spans="1:33" ht="13" x14ac:dyDescent="0.15">
      <c r="A459" s="23" t="s">
        <v>13517</v>
      </c>
      <c r="B459" s="25" t="s">
        <v>12922</v>
      </c>
      <c r="C459" s="371" t="s">
        <v>1793</v>
      </c>
      <c r="D459" s="91">
        <v>41985</v>
      </c>
      <c r="E459" s="91">
        <v>41989</v>
      </c>
      <c r="G459" s="23" t="s">
        <v>15105</v>
      </c>
      <c r="I459" s="22" t="s">
        <v>10676</v>
      </c>
      <c r="K459" s="22" t="s">
        <v>10677</v>
      </c>
      <c r="T459" s="23" t="s">
        <v>1586</v>
      </c>
    </row>
    <row r="460" spans="1:33" ht="13" x14ac:dyDescent="0.15">
      <c r="A460" s="23" t="s">
        <v>13518</v>
      </c>
      <c r="B460" s="25" t="s">
        <v>13192</v>
      </c>
      <c r="C460" s="371" t="s">
        <v>1793</v>
      </c>
      <c r="D460" s="91">
        <v>41985</v>
      </c>
      <c r="E460" s="91">
        <v>41989</v>
      </c>
      <c r="G460" s="23" t="s">
        <v>15105</v>
      </c>
      <c r="I460" s="22" t="s">
        <v>10676</v>
      </c>
      <c r="K460" s="22" t="s">
        <v>10677</v>
      </c>
      <c r="T460" s="23" t="s">
        <v>1586</v>
      </c>
    </row>
    <row r="461" spans="1:33" ht="13" x14ac:dyDescent="0.15">
      <c r="A461" s="23" t="s">
        <v>13554</v>
      </c>
      <c r="B461" s="25" t="s">
        <v>13555</v>
      </c>
      <c r="C461" s="23" t="s">
        <v>8692</v>
      </c>
      <c r="D461" s="91">
        <v>41989</v>
      </c>
      <c r="E461" s="91">
        <v>41991</v>
      </c>
      <c r="G461" s="23" t="s">
        <v>15105</v>
      </c>
      <c r="I461" s="23" t="s">
        <v>8693</v>
      </c>
      <c r="J461" s="23" t="s">
        <v>5112</v>
      </c>
      <c r="K461" s="23"/>
      <c r="L461" s="23"/>
      <c r="M461" s="23"/>
      <c r="N461" s="23"/>
      <c r="O461" s="23"/>
      <c r="P461" s="23"/>
      <c r="Q461" s="23"/>
      <c r="R461" s="23"/>
      <c r="S461" s="23"/>
      <c r="T461" s="23"/>
      <c r="U461" s="23"/>
      <c r="V461" s="23"/>
      <c r="W461" s="23" t="s">
        <v>1827</v>
      </c>
      <c r="X461" s="23"/>
      <c r="Y461" s="23"/>
      <c r="Z461" s="23" t="s">
        <v>5113</v>
      </c>
    </row>
    <row r="462" spans="1:33" ht="13" x14ac:dyDescent="0.15">
      <c r="A462" s="23" t="s">
        <v>13556</v>
      </c>
      <c r="B462" s="25" t="s">
        <v>10085</v>
      </c>
      <c r="C462" s="371" t="s">
        <v>1793</v>
      </c>
      <c r="D462" s="91">
        <v>41991</v>
      </c>
      <c r="E462" s="91">
        <v>42009</v>
      </c>
      <c r="G462" s="23" t="s">
        <v>15105</v>
      </c>
      <c r="I462" s="22" t="s">
        <v>10676</v>
      </c>
      <c r="K462" s="22" t="s">
        <v>10677</v>
      </c>
      <c r="T462" s="23" t="s">
        <v>1586</v>
      </c>
    </row>
    <row r="463" spans="1:33" ht="13" x14ac:dyDescent="0.15">
      <c r="A463" s="23" t="s">
        <v>13562</v>
      </c>
      <c r="B463" s="25" t="s">
        <v>12919</v>
      </c>
      <c r="C463" s="371" t="s">
        <v>1793</v>
      </c>
      <c r="D463" s="91">
        <v>41991</v>
      </c>
      <c r="E463" s="91">
        <v>42009</v>
      </c>
      <c r="G463" s="23" t="s">
        <v>15105</v>
      </c>
      <c r="I463" s="22" t="s">
        <v>10676</v>
      </c>
      <c r="K463" s="22" t="s">
        <v>10677</v>
      </c>
      <c r="T463" s="23" t="s">
        <v>1586</v>
      </c>
    </row>
    <row r="464" spans="1:33" ht="13" x14ac:dyDescent="0.15">
      <c r="A464" s="23" t="s">
        <v>13570</v>
      </c>
      <c r="B464" s="25" t="s">
        <v>12897</v>
      </c>
      <c r="C464" s="371" t="s">
        <v>1793</v>
      </c>
      <c r="D464" s="91">
        <v>41994</v>
      </c>
      <c r="E464" s="91">
        <v>42009</v>
      </c>
      <c r="G464" s="23" t="s">
        <v>15105</v>
      </c>
      <c r="I464" s="22" t="s">
        <v>10676</v>
      </c>
      <c r="K464" s="22" t="s">
        <v>10677</v>
      </c>
      <c r="T464" s="23" t="s">
        <v>1586</v>
      </c>
    </row>
    <row r="465" spans="1:35" ht="13" x14ac:dyDescent="0.15">
      <c r="A465" s="23" t="s">
        <v>13571</v>
      </c>
      <c r="B465" s="25" t="s">
        <v>13572</v>
      </c>
      <c r="C465" s="22" t="s">
        <v>12960</v>
      </c>
      <c r="D465" s="91">
        <v>41994</v>
      </c>
      <c r="E465" s="91">
        <v>42009</v>
      </c>
      <c r="G465" s="23" t="s">
        <v>15105</v>
      </c>
      <c r="I465" s="22" t="s">
        <v>12961</v>
      </c>
      <c r="J465" s="22" t="s">
        <v>5576</v>
      </c>
      <c r="R465" s="22" t="s">
        <v>1873</v>
      </c>
      <c r="Z465" s="168" t="s">
        <v>6458</v>
      </c>
    </row>
    <row r="466" spans="1:35" ht="13" x14ac:dyDescent="0.15">
      <c r="A466" s="23" t="s">
        <v>13573</v>
      </c>
      <c r="B466" s="25" t="s">
        <v>13574</v>
      </c>
      <c r="C466" s="22" t="s">
        <v>6931</v>
      </c>
      <c r="D466" s="91">
        <v>41994</v>
      </c>
      <c r="E466" s="91">
        <v>42009</v>
      </c>
      <c r="F466" s="91"/>
      <c r="G466" s="23" t="s">
        <v>15105</v>
      </c>
      <c r="I466" s="22" t="s">
        <v>6832</v>
      </c>
      <c r="J466" s="22" t="s">
        <v>5576</v>
      </c>
      <c r="R466" s="22" t="s">
        <v>1873</v>
      </c>
      <c r="Z466" s="23" t="s">
        <v>6458</v>
      </c>
    </row>
    <row r="467" spans="1:35" ht="13" x14ac:dyDescent="0.15">
      <c r="A467" s="23" t="s">
        <v>13575</v>
      </c>
      <c r="B467" s="25" t="s">
        <v>13561</v>
      </c>
      <c r="C467" s="371" t="s">
        <v>1793</v>
      </c>
      <c r="D467" s="91">
        <v>41994</v>
      </c>
      <c r="E467" s="91">
        <v>42009</v>
      </c>
      <c r="G467" s="23" t="s">
        <v>15105</v>
      </c>
      <c r="I467" s="22" t="s">
        <v>10676</v>
      </c>
      <c r="K467" s="22" t="s">
        <v>10677</v>
      </c>
      <c r="T467" s="23" t="s">
        <v>1586</v>
      </c>
    </row>
    <row r="468" spans="1:35" ht="13" x14ac:dyDescent="0.15">
      <c r="A468" s="23" t="s">
        <v>13576</v>
      </c>
      <c r="B468" s="25" t="s">
        <v>13577</v>
      </c>
      <c r="C468" s="23" t="s">
        <v>1723</v>
      </c>
      <c r="D468" s="91">
        <v>41994</v>
      </c>
      <c r="E468" s="91">
        <v>43116</v>
      </c>
      <c r="F468" s="24" t="s">
        <v>9446</v>
      </c>
      <c r="G468" s="23" t="s">
        <v>15105</v>
      </c>
      <c r="H468" s="25"/>
      <c r="I468" s="23" t="s">
        <v>1724</v>
      </c>
      <c r="J468" s="23" t="s">
        <v>18188</v>
      </c>
      <c r="K468" s="23"/>
      <c r="L468" s="23"/>
      <c r="M468" s="23"/>
      <c r="N468" s="23"/>
      <c r="O468" s="23"/>
      <c r="P468" s="23"/>
      <c r="Q468" s="23"/>
      <c r="R468" s="23"/>
      <c r="S468" s="23"/>
      <c r="T468" s="23"/>
      <c r="U468" s="23" t="s">
        <v>1726</v>
      </c>
      <c r="V468" s="23"/>
      <c r="W468" s="23"/>
      <c r="X468" s="23"/>
      <c r="Y468" s="23"/>
      <c r="Z468" s="23"/>
      <c r="AA468" s="23"/>
      <c r="AB468" s="23"/>
      <c r="AC468" s="23"/>
      <c r="AD468" s="23"/>
      <c r="AE468" s="23"/>
      <c r="AF468" s="23"/>
    </row>
    <row r="469" spans="1:35" ht="13" x14ac:dyDescent="0.15">
      <c r="A469" s="23" t="s">
        <v>13578</v>
      </c>
      <c r="B469" s="25" t="s">
        <v>9440</v>
      </c>
      <c r="C469" s="23" t="s">
        <v>1723</v>
      </c>
      <c r="D469" s="91">
        <v>41994</v>
      </c>
      <c r="E469" s="91">
        <v>43116</v>
      </c>
      <c r="F469" s="24" t="s">
        <v>9446</v>
      </c>
      <c r="G469" s="23" t="s">
        <v>15105</v>
      </c>
      <c r="H469" s="25"/>
      <c r="I469" s="23" t="s">
        <v>1724</v>
      </c>
      <c r="J469" s="23" t="s">
        <v>18188</v>
      </c>
      <c r="K469" s="23"/>
      <c r="L469" s="23"/>
      <c r="M469" s="23"/>
      <c r="N469" s="23"/>
      <c r="O469" s="23"/>
      <c r="P469" s="23"/>
      <c r="Q469" s="23"/>
      <c r="R469" s="23"/>
      <c r="S469" s="23"/>
      <c r="T469" s="23"/>
      <c r="U469" s="23" t="s">
        <v>1726</v>
      </c>
      <c r="V469" s="23"/>
      <c r="W469" s="23"/>
      <c r="X469" s="23"/>
      <c r="Y469" s="23"/>
      <c r="Z469" s="23"/>
      <c r="AA469" s="23"/>
      <c r="AB469" s="23"/>
      <c r="AC469" s="23"/>
      <c r="AD469" s="23"/>
      <c r="AE469" s="23"/>
      <c r="AF469" s="23"/>
    </row>
    <row r="470" spans="1:35" ht="13" x14ac:dyDescent="0.15">
      <c r="A470" s="23" t="s">
        <v>13683</v>
      </c>
      <c r="B470" s="25" t="s">
        <v>9440</v>
      </c>
      <c r="C470" s="23" t="s">
        <v>1723</v>
      </c>
      <c r="D470" s="91">
        <v>42018</v>
      </c>
      <c r="E470" s="91">
        <v>43116</v>
      </c>
      <c r="F470" s="24" t="s">
        <v>9446</v>
      </c>
      <c r="G470" s="23" t="s">
        <v>15105</v>
      </c>
      <c r="H470" s="25"/>
      <c r="I470" s="23" t="s">
        <v>1724</v>
      </c>
      <c r="J470" s="23" t="s">
        <v>18188</v>
      </c>
      <c r="K470" s="23"/>
      <c r="L470" s="23"/>
      <c r="M470" s="23"/>
      <c r="N470" s="23"/>
      <c r="O470" s="23"/>
      <c r="P470" s="23"/>
      <c r="Q470" s="23"/>
      <c r="R470" s="23"/>
      <c r="S470" s="23"/>
      <c r="T470" s="23"/>
      <c r="U470" s="23" t="s">
        <v>1726</v>
      </c>
      <c r="V470" s="23"/>
      <c r="W470" s="23"/>
      <c r="X470" s="23"/>
      <c r="Y470" s="23"/>
      <c r="Z470" s="23"/>
      <c r="AA470" s="23"/>
      <c r="AB470" s="23"/>
      <c r="AC470" s="23"/>
      <c r="AD470" s="23"/>
      <c r="AE470" s="23"/>
      <c r="AF470" s="23"/>
    </row>
    <row r="471" spans="1:35" ht="26" x14ac:dyDescent="0.15">
      <c r="A471" s="23" t="s">
        <v>13684</v>
      </c>
      <c r="B471" s="25" t="s">
        <v>12380</v>
      </c>
      <c r="C471" s="22" t="s">
        <v>12382</v>
      </c>
      <c r="D471" s="91">
        <v>42018</v>
      </c>
      <c r="E471" s="91">
        <v>42023</v>
      </c>
      <c r="F471" s="91"/>
      <c r="G471" s="23" t="s">
        <v>15105</v>
      </c>
      <c r="I471" s="23" t="s">
        <v>8693</v>
      </c>
      <c r="O471" s="22" t="s">
        <v>1867</v>
      </c>
      <c r="Z471" s="22" t="s">
        <v>1868</v>
      </c>
    </row>
    <row r="472" spans="1:35" ht="13" x14ac:dyDescent="0.15">
      <c r="A472" s="23" t="s">
        <v>13703</v>
      </c>
      <c r="B472" s="25" t="s">
        <v>13704</v>
      </c>
      <c r="C472" s="22" t="s">
        <v>5193</v>
      </c>
      <c r="D472" s="91">
        <v>42024</v>
      </c>
      <c r="E472" s="91">
        <v>42030</v>
      </c>
      <c r="F472" s="91"/>
      <c r="G472" s="23" t="s">
        <v>15105</v>
      </c>
      <c r="I472" s="22" t="s">
        <v>5192</v>
      </c>
      <c r="O472" s="22" t="s">
        <v>1867</v>
      </c>
      <c r="Z472" s="22" t="s">
        <v>1868</v>
      </c>
    </row>
    <row r="473" spans="1:35" ht="26" x14ac:dyDescent="0.15">
      <c r="A473" s="23" t="s">
        <v>13705</v>
      </c>
      <c r="B473" s="25" t="s">
        <v>13706</v>
      </c>
      <c r="C473" s="23" t="s">
        <v>10841</v>
      </c>
      <c r="D473" s="91">
        <v>42024</v>
      </c>
      <c r="E473" s="91">
        <v>42030</v>
      </c>
      <c r="G473" s="23" t="s">
        <v>15105</v>
      </c>
      <c r="H473" s="26" t="s">
        <v>1865</v>
      </c>
      <c r="I473" s="22" t="s">
        <v>1872</v>
      </c>
      <c r="O473" s="22" t="s">
        <v>1867</v>
      </c>
      <c r="Z473" s="22" t="s">
        <v>1868</v>
      </c>
      <c r="AF473" s="421">
        <v>8</v>
      </c>
    </row>
    <row r="474" spans="1:35" ht="13" x14ac:dyDescent="0.15">
      <c r="A474" s="23" t="s">
        <v>13707</v>
      </c>
      <c r="B474" s="25" t="s">
        <v>13708</v>
      </c>
      <c r="C474" s="23" t="s">
        <v>1822</v>
      </c>
      <c r="D474" s="91">
        <v>42024</v>
      </c>
      <c r="E474" s="91">
        <v>42030</v>
      </c>
      <c r="F474" s="91"/>
      <c r="G474" s="23" t="s">
        <v>15105</v>
      </c>
      <c r="I474" s="22" t="s">
        <v>1823</v>
      </c>
      <c r="K474" s="22" t="s">
        <v>1817</v>
      </c>
      <c r="S474" s="22" t="s">
        <v>1586</v>
      </c>
    </row>
    <row r="475" spans="1:35" ht="13" x14ac:dyDescent="0.15">
      <c r="A475" s="23" t="s">
        <v>13709</v>
      </c>
      <c r="B475" s="25" t="s">
        <v>13710</v>
      </c>
      <c r="C475" s="23" t="s">
        <v>1822</v>
      </c>
      <c r="D475" s="91">
        <v>42025</v>
      </c>
      <c r="E475" s="91">
        <v>42030</v>
      </c>
      <c r="F475" s="91"/>
      <c r="G475" s="23" t="s">
        <v>15105</v>
      </c>
      <c r="I475" s="22" t="s">
        <v>1823</v>
      </c>
      <c r="K475" s="22" t="s">
        <v>1817</v>
      </c>
      <c r="S475" s="22" t="s">
        <v>1586</v>
      </c>
    </row>
    <row r="476" spans="1:35" ht="13" x14ac:dyDescent="0.15">
      <c r="A476" s="23" t="s">
        <v>13711</v>
      </c>
      <c r="B476" s="25" t="s">
        <v>13712</v>
      </c>
      <c r="C476" s="23" t="s">
        <v>10403</v>
      </c>
      <c r="D476" s="91">
        <v>42025</v>
      </c>
      <c r="E476" s="91">
        <v>42030</v>
      </c>
      <c r="G476" s="23" t="s">
        <v>15105</v>
      </c>
      <c r="I476" s="22" t="s">
        <v>10404</v>
      </c>
      <c r="J476" s="22" t="s">
        <v>5576</v>
      </c>
      <c r="R476" s="22" t="s">
        <v>1873</v>
      </c>
      <c r="Z476" s="23" t="s">
        <v>6458</v>
      </c>
    </row>
    <row r="477" spans="1:35" ht="13" x14ac:dyDescent="0.15">
      <c r="A477" s="23" t="s">
        <v>13781</v>
      </c>
      <c r="B477" s="25" t="s">
        <v>13450</v>
      </c>
      <c r="C477" s="371" t="s">
        <v>1793</v>
      </c>
      <c r="D477" s="91">
        <v>42038</v>
      </c>
      <c r="E477" s="91">
        <v>42040</v>
      </c>
      <c r="G477" s="23" t="s">
        <v>15105</v>
      </c>
      <c r="I477" s="22" t="s">
        <v>10676</v>
      </c>
      <c r="K477" s="22" t="s">
        <v>10677</v>
      </c>
      <c r="T477" s="23" t="s">
        <v>1586</v>
      </c>
    </row>
    <row r="478" spans="1:35" ht="13" x14ac:dyDescent="0.15">
      <c r="A478" s="23" t="s">
        <v>13815</v>
      </c>
      <c r="B478" s="25" t="s">
        <v>12351</v>
      </c>
      <c r="C478" s="22" t="s">
        <v>11822</v>
      </c>
      <c r="D478" s="91">
        <v>42042</v>
      </c>
      <c r="E478" s="91">
        <v>42045</v>
      </c>
      <c r="G478" s="23" t="s">
        <v>15105</v>
      </c>
      <c r="I478" s="22" t="s">
        <v>11819</v>
      </c>
      <c r="J478" s="22" t="s">
        <v>5576</v>
      </c>
      <c r="R478" s="22" t="s">
        <v>1873</v>
      </c>
      <c r="Z478" s="168" t="s">
        <v>6458</v>
      </c>
    </row>
    <row r="479" spans="1:35" ht="13" x14ac:dyDescent="0.15">
      <c r="A479" s="23" t="s">
        <v>13816</v>
      </c>
      <c r="B479" s="25" t="s">
        <v>13817</v>
      </c>
      <c r="C479" s="23" t="s">
        <v>1826</v>
      </c>
      <c r="D479" s="24">
        <v>42042</v>
      </c>
      <c r="E479" s="91">
        <v>42045</v>
      </c>
      <c r="F479" s="24"/>
      <c r="G479" s="23" t="s">
        <v>15105</v>
      </c>
      <c r="H479" s="25"/>
      <c r="I479" s="23" t="s">
        <v>1724</v>
      </c>
      <c r="J479" s="23" t="s">
        <v>5111</v>
      </c>
      <c r="K479" s="23"/>
      <c r="L479" s="23"/>
      <c r="M479" s="23"/>
      <c r="N479" s="23"/>
      <c r="O479" s="23"/>
      <c r="P479" s="23"/>
      <c r="Q479" s="23"/>
      <c r="R479" s="23"/>
      <c r="S479" s="23" t="s">
        <v>1827</v>
      </c>
      <c r="T479" s="23"/>
      <c r="U479" s="23"/>
      <c r="V479" s="23"/>
      <c r="W479" s="23"/>
      <c r="X479" s="23"/>
      <c r="Y479" s="23"/>
      <c r="Z479" s="23"/>
      <c r="AA479" s="23"/>
      <c r="AB479" s="23"/>
      <c r="AC479" s="23"/>
      <c r="AD479" s="23"/>
      <c r="AE479" s="23"/>
      <c r="AF479" s="23"/>
      <c r="AG479" s="23"/>
      <c r="AH479" s="23"/>
      <c r="AI479" s="23"/>
    </row>
    <row r="480" spans="1:35" ht="13" x14ac:dyDescent="0.15">
      <c r="A480" s="23" t="s">
        <v>13821</v>
      </c>
      <c r="B480" s="25" t="s">
        <v>8156</v>
      </c>
      <c r="C480" s="22" t="s">
        <v>1711</v>
      </c>
      <c r="D480" s="91">
        <v>42042</v>
      </c>
      <c r="E480" s="91">
        <v>42045</v>
      </c>
      <c r="F480" s="91"/>
      <c r="G480" s="23" t="s">
        <v>15105</v>
      </c>
      <c r="I480" s="22" t="s">
        <v>1712</v>
      </c>
      <c r="J480" s="22" t="s">
        <v>5114</v>
      </c>
      <c r="U480" s="22" t="s">
        <v>1708</v>
      </c>
      <c r="Z480" s="22" t="s">
        <v>5115</v>
      </c>
    </row>
    <row r="481" spans="1:34" ht="13" x14ac:dyDescent="0.15">
      <c r="A481" s="23" t="s">
        <v>13865</v>
      </c>
      <c r="B481" s="25" t="s">
        <v>13866</v>
      </c>
      <c r="C481" s="23" t="s">
        <v>13142</v>
      </c>
      <c r="D481" s="91">
        <v>42052</v>
      </c>
      <c r="E481" s="91">
        <v>42055</v>
      </c>
      <c r="G481" s="23" t="s">
        <v>15105</v>
      </c>
      <c r="I481" s="23" t="s">
        <v>1741</v>
      </c>
      <c r="J481" s="23" t="s">
        <v>5112</v>
      </c>
      <c r="K481" s="23"/>
      <c r="L481" s="23"/>
      <c r="M481" s="23"/>
      <c r="N481" s="23"/>
      <c r="O481" s="23"/>
      <c r="P481" s="23"/>
      <c r="Q481" s="23"/>
      <c r="R481" s="23"/>
      <c r="S481" s="23"/>
      <c r="T481" s="23"/>
      <c r="U481" s="23"/>
      <c r="V481" s="23"/>
      <c r="W481" s="23" t="s">
        <v>1827</v>
      </c>
      <c r="X481" s="23"/>
      <c r="Y481" s="23"/>
      <c r="Z481" s="23" t="s">
        <v>5113</v>
      </c>
    </row>
    <row r="482" spans="1:34" ht="13" x14ac:dyDescent="0.15">
      <c r="A482" s="23" t="s">
        <v>13867</v>
      </c>
      <c r="B482" s="25" t="s">
        <v>13868</v>
      </c>
      <c r="C482" s="22" t="s">
        <v>5574</v>
      </c>
      <c r="D482" s="24">
        <v>42053</v>
      </c>
      <c r="E482" s="91">
        <v>42055</v>
      </c>
      <c r="G482" s="23" t="s">
        <v>15105</v>
      </c>
      <c r="I482" s="22" t="s">
        <v>5575</v>
      </c>
      <c r="J482" s="22" t="s">
        <v>5576</v>
      </c>
      <c r="R482" s="372" t="s">
        <v>1873</v>
      </c>
      <c r="Z482" s="23" t="s">
        <v>6458</v>
      </c>
    </row>
    <row r="483" spans="1:34" ht="13" x14ac:dyDescent="0.15">
      <c r="A483" s="23" t="s">
        <v>13869</v>
      </c>
      <c r="B483" s="25" t="s">
        <v>12465</v>
      </c>
      <c r="C483" s="22" t="s">
        <v>11822</v>
      </c>
      <c r="D483" s="91">
        <v>42053</v>
      </c>
      <c r="E483" s="91">
        <v>42055</v>
      </c>
      <c r="G483" s="23" t="s">
        <v>15105</v>
      </c>
      <c r="I483" s="22" t="s">
        <v>11819</v>
      </c>
      <c r="J483" s="22" t="s">
        <v>5576</v>
      </c>
      <c r="R483" s="22" t="s">
        <v>1873</v>
      </c>
      <c r="Z483" s="168" t="s">
        <v>6458</v>
      </c>
    </row>
    <row r="484" spans="1:34" ht="13" x14ac:dyDescent="0.15">
      <c r="A484" s="23" t="s">
        <v>13887</v>
      </c>
      <c r="B484" s="25" t="s">
        <v>13888</v>
      </c>
      <c r="C484" s="23" t="s">
        <v>13142</v>
      </c>
      <c r="D484" s="91">
        <v>42059</v>
      </c>
      <c r="E484" s="91">
        <v>42060</v>
      </c>
      <c r="G484" s="23" t="s">
        <v>15105</v>
      </c>
      <c r="I484" s="23" t="s">
        <v>1741</v>
      </c>
      <c r="J484" s="23" t="s">
        <v>5112</v>
      </c>
      <c r="K484" s="23"/>
      <c r="L484" s="23"/>
      <c r="M484" s="23"/>
      <c r="N484" s="23"/>
      <c r="O484" s="23"/>
      <c r="P484" s="23"/>
      <c r="Q484" s="23"/>
      <c r="R484" s="23"/>
      <c r="S484" s="23"/>
      <c r="T484" s="23"/>
      <c r="U484" s="23"/>
      <c r="V484" s="23"/>
      <c r="W484" s="23" t="s">
        <v>1827</v>
      </c>
      <c r="X484" s="23"/>
      <c r="Y484" s="23"/>
      <c r="Z484" s="23" t="s">
        <v>5113</v>
      </c>
    </row>
    <row r="485" spans="1:34" ht="13" x14ac:dyDescent="0.15">
      <c r="A485" s="23" t="s">
        <v>13928</v>
      </c>
      <c r="B485" s="25" t="s">
        <v>11903</v>
      </c>
      <c r="C485" s="23" t="s">
        <v>1822</v>
      </c>
      <c r="D485" s="91">
        <v>42066</v>
      </c>
      <c r="E485" s="91">
        <v>42069</v>
      </c>
      <c r="F485" s="91"/>
      <c r="G485" s="23" t="s">
        <v>15105</v>
      </c>
      <c r="I485" s="22" t="s">
        <v>1823</v>
      </c>
      <c r="K485" s="22" t="s">
        <v>1817</v>
      </c>
      <c r="S485" s="22" t="s">
        <v>1586</v>
      </c>
    </row>
    <row r="486" spans="1:34" ht="13" x14ac:dyDescent="0.15">
      <c r="A486" s="23" t="s">
        <v>13929</v>
      </c>
      <c r="B486" s="25" t="s">
        <v>13930</v>
      </c>
      <c r="C486" s="23" t="s">
        <v>1858</v>
      </c>
      <c r="D486" s="91">
        <v>42066</v>
      </c>
      <c r="E486" s="91">
        <v>42069</v>
      </c>
      <c r="F486" s="91"/>
      <c r="G486" s="23" t="s">
        <v>15105</v>
      </c>
      <c r="I486" s="23" t="s">
        <v>1859</v>
      </c>
      <c r="J486" s="23" t="s">
        <v>5112</v>
      </c>
      <c r="K486" s="23"/>
      <c r="L486" s="23"/>
      <c r="M486" s="23"/>
      <c r="N486" s="23"/>
      <c r="O486" s="23"/>
      <c r="P486" s="23"/>
      <c r="Q486" s="23"/>
      <c r="R486" s="23"/>
      <c r="S486" s="23"/>
      <c r="T486" s="23"/>
      <c r="U486" s="23"/>
      <c r="V486" s="23"/>
      <c r="W486" s="23" t="s">
        <v>1827</v>
      </c>
      <c r="X486" s="23"/>
      <c r="Y486" s="23"/>
      <c r="Z486" s="23" t="s">
        <v>5113</v>
      </c>
    </row>
    <row r="487" spans="1:34" ht="13" x14ac:dyDescent="0.15">
      <c r="A487" s="23" t="s">
        <v>13931</v>
      </c>
      <c r="B487" s="25" t="s">
        <v>13932</v>
      </c>
      <c r="C487" s="23" t="s">
        <v>1822</v>
      </c>
      <c r="D487" s="91">
        <v>42066</v>
      </c>
      <c r="E487" s="91">
        <v>42069</v>
      </c>
      <c r="F487" s="91"/>
      <c r="G487" s="23" t="s">
        <v>15105</v>
      </c>
      <c r="I487" s="22" t="s">
        <v>1823</v>
      </c>
      <c r="K487" s="22" t="s">
        <v>1817</v>
      </c>
      <c r="S487" s="22" t="s">
        <v>1586</v>
      </c>
    </row>
    <row r="488" spans="1:34" ht="13" x14ac:dyDescent="0.15">
      <c r="A488" s="23" t="s">
        <v>14053</v>
      </c>
      <c r="B488" s="25" t="s">
        <v>14054</v>
      </c>
      <c r="C488" s="22" t="s">
        <v>5574</v>
      </c>
      <c r="D488" s="24">
        <v>42087</v>
      </c>
      <c r="E488" s="91">
        <v>42093</v>
      </c>
      <c r="G488" s="23" t="s">
        <v>15105</v>
      </c>
      <c r="I488" s="22" t="s">
        <v>5575</v>
      </c>
      <c r="J488" s="22" t="s">
        <v>5576</v>
      </c>
      <c r="R488" s="372" t="s">
        <v>1873</v>
      </c>
      <c r="Z488" s="23" t="s">
        <v>6458</v>
      </c>
    </row>
    <row r="489" spans="1:34" ht="13" x14ac:dyDescent="0.15">
      <c r="A489" s="23" t="s">
        <v>14055</v>
      </c>
      <c r="B489" s="25" t="s">
        <v>14056</v>
      </c>
      <c r="C489" s="22" t="s">
        <v>7660</v>
      </c>
      <c r="D489" s="91">
        <v>42087</v>
      </c>
      <c r="E489" s="91">
        <v>42093</v>
      </c>
      <c r="F489" s="91"/>
      <c r="G489" s="23" t="s">
        <v>15105</v>
      </c>
      <c r="I489" s="22" t="s">
        <v>1876</v>
      </c>
      <c r="J489" s="22" t="s">
        <v>5576</v>
      </c>
      <c r="R489" s="22" t="s">
        <v>1873</v>
      </c>
      <c r="Z489" s="23" t="s">
        <v>6458</v>
      </c>
    </row>
    <row r="490" spans="1:34" ht="52" x14ac:dyDescent="0.15">
      <c r="A490" s="23" t="s">
        <v>14078</v>
      </c>
      <c r="B490" s="25" t="s">
        <v>14079</v>
      </c>
      <c r="C490" s="23" t="s">
        <v>13405</v>
      </c>
      <c r="D490" s="24">
        <v>42090</v>
      </c>
      <c r="E490" s="24">
        <v>42685</v>
      </c>
      <c r="F490" s="24" t="s">
        <v>12436</v>
      </c>
      <c r="G490" s="23" t="s">
        <v>15105</v>
      </c>
      <c r="H490" s="25" t="s">
        <v>16321</v>
      </c>
      <c r="I490" s="23" t="s">
        <v>1832</v>
      </c>
      <c r="J490" s="23" t="s">
        <v>13406</v>
      </c>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t="s">
        <v>13408</v>
      </c>
      <c r="AH490" s="26" t="s">
        <v>14351</v>
      </c>
    </row>
    <row r="491" spans="1:34" ht="13" x14ac:dyDescent="0.15">
      <c r="A491" s="23" t="s">
        <v>14091</v>
      </c>
      <c r="B491" s="25" t="s">
        <v>14092</v>
      </c>
      <c r="C491" s="371" t="s">
        <v>1793</v>
      </c>
      <c r="D491" s="91">
        <v>42100</v>
      </c>
      <c r="E491" s="91">
        <v>42101</v>
      </c>
      <c r="G491" s="23" t="s">
        <v>15105</v>
      </c>
      <c r="I491" s="22" t="s">
        <v>10676</v>
      </c>
      <c r="K491" s="22" t="s">
        <v>10677</v>
      </c>
      <c r="T491" s="23" t="s">
        <v>1586</v>
      </c>
    </row>
    <row r="492" spans="1:34" ht="13" x14ac:dyDescent="0.15">
      <c r="A492" s="23" t="s">
        <v>14093</v>
      </c>
      <c r="B492" s="25" t="s">
        <v>14094</v>
      </c>
      <c r="C492" s="22" t="s">
        <v>5193</v>
      </c>
      <c r="D492" s="91">
        <v>42100</v>
      </c>
      <c r="E492" s="91">
        <v>42101</v>
      </c>
      <c r="F492" s="91"/>
      <c r="G492" s="23" t="s">
        <v>15105</v>
      </c>
      <c r="I492" s="22" t="s">
        <v>5192</v>
      </c>
      <c r="O492" s="22" t="s">
        <v>1867</v>
      </c>
      <c r="Z492" s="22" t="s">
        <v>1868</v>
      </c>
    </row>
    <row r="493" spans="1:34" ht="26" x14ac:dyDescent="0.15">
      <c r="A493" s="23" t="s">
        <v>14121</v>
      </c>
      <c r="B493" s="25" t="s">
        <v>14122</v>
      </c>
      <c r="C493" s="23" t="s">
        <v>10841</v>
      </c>
      <c r="D493" s="91">
        <v>42107</v>
      </c>
      <c r="E493" s="91">
        <v>42110</v>
      </c>
      <c r="G493" s="23" t="s">
        <v>15105</v>
      </c>
      <c r="H493" s="26" t="s">
        <v>1865</v>
      </c>
      <c r="I493" s="22" t="s">
        <v>1872</v>
      </c>
      <c r="O493" s="22" t="s">
        <v>1867</v>
      </c>
      <c r="Z493" s="22" t="s">
        <v>1868</v>
      </c>
      <c r="AF493" s="421">
        <v>8</v>
      </c>
    </row>
    <row r="494" spans="1:34" ht="13" x14ac:dyDescent="0.15">
      <c r="A494" s="23" t="s">
        <v>14144</v>
      </c>
      <c r="B494" s="25" t="s">
        <v>14145</v>
      </c>
      <c r="C494" s="22" t="s">
        <v>5193</v>
      </c>
      <c r="D494" s="91">
        <v>42114</v>
      </c>
      <c r="E494" s="91">
        <v>42115</v>
      </c>
      <c r="F494" s="91"/>
      <c r="G494" s="23" t="s">
        <v>15105</v>
      </c>
      <c r="I494" s="22" t="s">
        <v>5192</v>
      </c>
      <c r="O494" s="22" t="s">
        <v>1867</v>
      </c>
      <c r="Z494" s="22" t="s">
        <v>1868</v>
      </c>
    </row>
    <row r="495" spans="1:34" ht="13" x14ac:dyDescent="0.15">
      <c r="A495" s="23" t="s">
        <v>14146</v>
      </c>
      <c r="B495" s="25" t="s">
        <v>14147</v>
      </c>
      <c r="C495" s="22" t="s">
        <v>7122</v>
      </c>
      <c r="D495" s="91">
        <v>42115</v>
      </c>
      <c r="E495" s="91">
        <v>42116</v>
      </c>
      <c r="F495" s="456" t="s">
        <v>12601</v>
      </c>
      <c r="G495" s="23" t="s">
        <v>15105</v>
      </c>
      <c r="I495" s="23" t="s">
        <v>12602</v>
      </c>
      <c r="O495" s="22" t="s">
        <v>1867</v>
      </c>
      <c r="Z495" s="22" t="s">
        <v>1868</v>
      </c>
    </row>
    <row r="496" spans="1:34" ht="13" x14ac:dyDescent="0.15">
      <c r="A496" s="23" t="s">
        <v>14235</v>
      </c>
      <c r="B496" s="25" t="s">
        <v>10100</v>
      </c>
      <c r="C496" s="22" t="s">
        <v>5574</v>
      </c>
      <c r="D496" s="24">
        <v>42152</v>
      </c>
      <c r="E496" s="91">
        <v>42153</v>
      </c>
      <c r="G496" s="23" t="s">
        <v>15105</v>
      </c>
      <c r="I496" s="22" t="s">
        <v>5575</v>
      </c>
      <c r="J496" s="22" t="s">
        <v>5576</v>
      </c>
      <c r="R496" s="372" t="s">
        <v>1873</v>
      </c>
      <c r="Z496" s="23" t="s">
        <v>6458</v>
      </c>
    </row>
    <row r="497" spans="1:39" ht="13" x14ac:dyDescent="0.15">
      <c r="A497" s="23" t="s">
        <v>14252</v>
      </c>
      <c r="B497" s="25" t="s">
        <v>11960</v>
      </c>
      <c r="C497" s="371" t="s">
        <v>1793</v>
      </c>
      <c r="D497" s="91">
        <v>42156</v>
      </c>
      <c r="E497" s="91">
        <v>42157</v>
      </c>
      <c r="G497" s="23" t="s">
        <v>15105</v>
      </c>
      <c r="I497" s="22" t="s">
        <v>10676</v>
      </c>
      <c r="K497" s="22" t="s">
        <v>10677</v>
      </c>
      <c r="T497" s="23" t="s">
        <v>1586</v>
      </c>
    </row>
    <row r="498" spans="1:39" ht="13" x14ac:dyDescent="0.15">
      <c r="A498" s="23" t="s">
        <v>14253</v>
      </c>
      <c r="B498" s="25" t="s">
        <v>14254</v>
      </c>
      <c r="C498" s="22" t="s">
        <v>5193</v>
      </c>
      <c r="D498" s="91">
        <v>42157</v>
      </c>
      <c r="E498" s="91">
        <v>42160</v>
      </c>
      <c r="F498" s="91"/>
      <c r="G498" s="23" t="s">
        <v>15105</v>
      </c>
      <c r="I498" s="22" t="s">
        <v>5192</v>
      </c>
      <c r="O498" s="22" t="s">
        <v>1867</v>
      </c>
      <c r="Z498" s="22" t="s">
        <v>1868</v>
      </c>
    </row>
    <row r="499" spans="1:39" ht="13" x14ac:dyDescent="0.15">
      <c r="A499" s="23" t="s">
        <v>14288</v>
      </c>
      <c r="B499" s="25" t="s">
        <v>11821</v>
      </c>
      <c r="C499" s="22" t="s">
        <v>11822</v>
      </c>
      <c r="D499" s="91">
        <v>42166</v>
      </c>
      <c r="E499" s="91">
        <v>42171</v>
      </c>
      <c r="G499" s="23" t="s">
        <v>15105</v>
      </c>
      <c r="I499" s="22" t="s">
        <v>11819</v>
      </c>
      <c r="J499" s="22" t="s">
        <v>5576</v>
      </c>
      <c r="R499" s="22" t="s">
        <v>1873</v>
      </c>
      <c r="Z499" s="168" t="s">
        <v>6458</v>
      </c>
    </row>
    <row r="500" spans="1:39" ht="13" x14ac:dyDescent="0.15">
      <c r="A500" s="23" t="s">
        <v>14298</v>
      </c>
      <c r="B500" s="25" t="s">
        <v>14299</v>
      </c>
      <c r="C500" s="22" t="s">
        <v>5574</v>
      </c>
      <c r="D500" s="24">
        <v>42170</v>
      </c>
      <c r="E500" s="91">
        <v>42171</v>
      </c>
      <c r="G500" s="23" t="s">
        <v>15105</v>
      </c>
      <c r="I500" s="22" t="s">
        <v>5575</v>
      </c>
      <c r="J500" s="22" t="s">
        <v>5576</v>
      </c>
      <c r="R500" s="372" t="s">
        <v>1873</v>
      </c>
      <c r="Z500" s="23" t="s">
        <v>6458</v>
      </c>
    </row>
    <row r="501" spans="1:39" ht="13" x14ac:dyDescent="0.15">
      <c r="A501" s="23" t="s">
        <v>14328</v>
      </c>
      <c r="B501" s="25" t="s">
        <v>14329</v>
      </c>
      <c r="C501" s="371" t="s">
        <v>1793</v>
      </c>
      <c r="D501" s="91">
        <v>42178</v>
      </c>
      <c r="E501" s="91">
        <v>42181</v>
      </c>
      <c r="G501" s="23" t="s">
        <v>15105</v>
      </c>
      <c r="I501" s="22" t="s">
        <v>10676</v>
      </c>
      <c r="K501" s="22" t="s">
        <v>10677</v>
      </c>
      <c r="T501" s="23" t="s">
        <v>1586</v>
      </c>
    </row>
    <row r="502" spans="1:39" ht="13" x14ac:dyDescent="0.15">
      <c r="A502" s="23" t="s">
        <v>14435</v>
      </c>
      <c r="B502" s="25" t="s">
        <v>13141</v>
      </c>
      <c r="C502" s="23" t="s">
        <v>13142</v>
      </c>
      <c r="D502" s="91">
        <v>42216</v>
      </c>
      <c r="E502" s="91">
        <v>42219</v>
      </c>
      <c r="G502" s="23" t="s">
        <v>15105</v>
      </c>
      <c r="I502" s="23" t="s">
        <v>1741</v>
      </c>
      <c r="J502" s="23" t="s">
        <v>5112</v>
      </c>
      <c r="K502" s="23"/>
      <c r="L502" s="23"/>
      <c r="M502" s="23"/>
      <c r="N502" s="23"/>
      <c r="O502" s="23"/>
      <c r="P502" s="23"/>
      <c r="Q502" s="23"/>
      <c r="R502" s="23"/>
      <c r="S502" s="23"/>
      <c r="T502" s="23"/>
      <c r="U502" s="23"/>
      <c r="V502" s="23"/>
      <c r="W502" s="23" t="s">
        <v>1827</v>
      </c>
      <c r="X502" s="23"/>
      <c r="Y502" s="23"/>
      <c r="Z502" s="23" t="s">
        <v>5113</v>
      </c>
    </row>
    <row r="503" spans="1:39" ht="13" x14ac:dyDescent="0.15">
      <c r="A503" s="23" t="s">
        <v>14446</v>
      </c>
      <c r="B503" s="25" t="s">
        <v>14447</v>
      </c>
      <c r="C503" s="22" t="s">
        <v>14807</v>
      </c>
      <c r="D503" s="91">
        <v>42222</v>
      </c>
      <c r="E503" s="91">
        <v>42303</v>
      </c>
      <c r="F503" s="91" t="s">
        <v>14003</v>
      </c>
      <c r="G503" s="23" t="s">
        <v>15105</v>
      </c>
      <c r="I503" s="22" t="s">
        <v>5575</v>
      </c>
      <c r="J503" s="22" t="s">
        <v>14806</v>
      </c>
      <c r="Y503" s="23" t="s">
        <v>7259</v>
      </c>
      <c r="Z503" s="22" t="s">
        <v>7257</v>
      </c>
      <c r="AE503" s="22" t="s">
        <v>7261</v>
      </c>
    </row>
    <row r="504" spans="1:39" ht="13" x14ac:dyDescent="0.15">
      <c r="A504" s="23" t="s">
        <v>14448</v>
      </c>
      <c r="B504" s="25" t="s">
        <v>14449</v>
      </c>
      <c r="C504" s="371" t="s">
        <v>1793</v>
      </c>
      <c r="D504" s="91">
        <v>42222</v>
      </c>
      <c r="E504" s="91">
        <v>42227</v>
      </c>
      <c r="G504" s="23" t="s">
        <v>15105</v>
      </c>
      <c r="I504" s="22" t="s">
        <v>10676</v>
      </c>
      <c r="K504" s="22" t="s">
        <v>10677</v>
      </c>
      <c r="T504" s="23" t="s">
        <v>1586</v>
      </c>
    </row>
    <row r="505" spans="1:39" ht="13" x14ac:dyDescent="0.15">
      <c r="A505" s="23" t="s">
        <v>14468</v>
      </c>
      <c r="B505" s="25" t="s">
        <v>10360</v>
      </c>
      <c r="C505" s="23" t="s">
        <v>1731</v>
      </c>
      <c r="D505" s="24">
        <v>42229</v>
      </c>
      <c r="E505" s="24">
        <v>42233</v>
      </c>
      <c r="F505" s="24"/>
      <c r="G505" s="23" t="s">
        <v>15105</v>
      </c>
      <c r="H505" s="25"/>
      <c r="I505" s="23" t="s">
        <v>1732</v>
      </c>
      <c r="J505" s="23" t="s">
        <v>18188</v>
      </c>
      <c r="K505" s="23"/>
      <c r="L505" s="23"/>
      <c r="M505" s="23"/>
      <c r="N505" s="23"/>
      <c r="O505" s="23"/>
      <c r="P505" s="23"/>
      <c r="Q505" s="23"/>
      <c r="R505" s="23"/>
      <c r="S505" s="23"/>
      <c r="T505" s="23"/>
      <c r="U505" s="23" t="s">
        <v>1726</v>
      </c>
      <c r="V505" s="23"/>
      <c r="W505" s="23"/>
      <c r="X505" s="23"/>
      <c r="Y505" s="23"/>
      <c r="Z505" s="23"/>
      <c r="AA505" s="23"/>
      <c r="AB505" s="23"/>
      <c r="AC505" s="23"/>
      <c r="AD505" s="23"/>
      <c r="AE505" s="23"/>
      <c r="AF505" s="23"/>
      <c r="AG505" s="23"/>
      <c r="AH505" s="23"/>
      <c r="AI505" s="23"/>
      <c r="AJ505" s="23"/>
      <c r="AK505" s="23"/>
      <c r="AL505" s="23"/>
      <c r="AM505" s="23"/>
    </row>
    <row r="506" spans="1:39" ht="13" x14ac:dyDescent="0.15">
      <c r="A506" s="23" t="s">
        <v>14475</v>
      </c>
      <c r="B506" s="25" t="s">
        <v>14476</v>
      </c>
      <c r="C506" s="22" t="s">
        <v>7122</v>
      </c>
      <c r="D506" s="91">
        <v>42233</v>
      </c>
      <c r="E506" s="91">
        <v>42236</v>
      </c>
      <c r="F506" s="456" t="s">
        <v>12601</v>
      </c>
      <c r="G506" s="23" t="s">
        <v>15105</v>
      </c>
      <c r="I506" s="23" t="s">
        <v>12602</v>
      </c>
      <c r="O506" s="22" t="s">
        <v>1867</v>
      </c>
      <c r="Z506" s="22" t="s">
        <v>1868</v>
      </c>
    </row>
    <row r="507" spans="1:39" ht="13" x14ac:dyDescent="0.15">
      <c r="A507" s="23" t="s">
        <v>14515</v>
      </c>
      <c r="B507" s="25" t="s">
        <v>14516</v>
      </c>
      <c r="C507" s="23" t="s">
        <v>13142</v>
      </c>
      <c r="D507" s="91">
        <v>42247</v>
      </c>
      <c r="E507" s="91">
        <v>42250</v>
      </c>
      <c r="G507" s="23" t="s">
        <v>15105</v>
      </c>
      <c r="I507" s="23" t="s">
        <v>1741</v>
      </c>
      <c r="J507" s="23" t="s">
        <v>5112</v>
      </c>
      <c r="K507" s="23"/>
      <c r="L507" s="23"/>
      <c r="M507" s="23"/>
      <c r="N507" s="23"/>
      <c r="O507" s="23"/>
      <c r="P507" s="23"/>
      <c r="Q507" s="23"/>
      <c r="R507" s="23"/>
      <c r="S507" s="23"/>
      <c r="T507" s="23"/>
      <c r="U507" s="23"/>
      <c r="V507" s="23"/>
      <c r="W507" s="23" t="s">
        <v>1827</v>
      </c>
      <c r="X507" s="23"/>
      <c r="Y507" s="23"/>
      <c r="Z507" s="23" t="s">
        <v>5113</v>
      </c>
    </row>
    <row r="508" spans="1:39" ht="13" x14ac:dyDescent="0.15">
      <c r="A508" s="23" t="s">
        <v>14517</v>
      </c>
      <c r="B508" s="25" t="s">
        <v>10085</v>
      </c>
      <c r="C508" s="371" t="s">
        <v>1793</v>
      </c>
      <c r="D508" s="91">
        <v>42248</v>
      </c>
      <c r="E508" s="91">
        <v>42250</v>
      </c>
      <c r="G508" s="23" t="s">
        <v>15105</v>
      </c>
      <c r="I508" s="22" t="s">
        <v>10676</v>
      </c>
      <c r="K508" s="22" t="s">
        <v>10677</v>
      </c>
      <c r="T508" s="23" t="s">
        <v>1586</v>
      </c>
    </row>
    <row r="509" spans="1:39" ht="13" x14ac:dyDescent="0.15">
      <c r="A509" s="23" t="s">
        <v>14532</v>
      </c>
      <c r="B509" s="25" t="s">
        <v>9181</v>
      </c>
      <c r="C509" s="22" t="s">
        <v>1808</v>
      </c>
      <c r="D509" s="91">
        <v>42255</v>
      </c>
      <c r="E509" s="91">
        <v>42256</v>
      </c>
      <c r="F509" s="91"/>
      <c r="G509" s="23" t="s">
        <v>15105</v>
      </c>
      <c r="I509" s="23" t="s">
        <v>1741</v>
      </c>
      <c r="J509" s="23"/>
      <c r="K509" s="23" t="s">
        <v>5109</v>
      </c>
      <c r="L509" s="23"/>
      <c r="M509" s="23"/>
      <c r="N509" s="23"/>
      <c r="O509" s="23"/>
      <c r="P509" s="23"/>
      <c r="Q509" s="23"/>
      <c r="R509" s="23"/>
      <c r="S509" s="23"/>
      <c r="T509" s="23" t="s">
        <v>1586</v>
      </c>
    </row>
    <row r="510" spans="1:39" ht="13" x14ac:dyDescent="0.15">
      <c r="A510" s="23" t="s">
        <v>14553</v>
      </c>
      <c r="B510" s="25" t="s">
        <v>9181</v>
      </c>
      <c r="C510" s="22" t="s">
        <v>1788</v>
      </c>
      <c r="D510" s="91">
        <v>42258</v>
      </c>
      <c r="E510" s="91">
        <v>42262</v>
      </c>
      <c r="F510" s="91"/>
      <c r="G510" s="23" t="s">
        <v>15105</v>
      </c>
      <c r="I510" s="22" t="s">
        <v>1490</v>
      </c>
      <c r="K510" s="22" t="s">
        <v>5109</v>
      </c>
      <c r="T510" s="22" t="s">
        <v>1586</v>
      </c>
    </row>
    <row r="511" spans="1:39" ht="13" x14ac:dyDescent="0.15">
      <c r="A511" s="23" t="s">
        <v>14554</v>
      </c>
      <c r="B511" s="25" t="s">
        <v>14555</v>
      </c>
      <c r="C511" s="22" t="s">
        <v>6413</v>
      </c>
      <c r="D511" s="91">
        <v>42258</v>
      </c>
      <c r="E511" s="91">
        <v>42262</v>
      </c>
      <c r="G511" s="23" t="s">
        <v>15105</v>
      </c>
      <c r="I511" s="22" t="s">
        <v>5065</v>
      </c>
      <c r="J511" s="22" t="s">
        <v>5576</v>
      </c>
      <c r="R511" s="22" t="s">
        <v>1873</v>
      </c>
      <c r="Z511" s="168" t="s">
        <v>6458</v>
      </c>
    </row>
    <row r="512" spans="1:39" ht="13" x14ac:dyDescent="0.15">
      <c r="A512" s="23" t="s">
        <v>14562</v>
      </c>
      <c r="B512" s="25" t="s">
        <v>14563</v>
      </c>
      <c r="C512" s="22" t="s">
        <v>5193</v>
      </c>
      <c r="D512" s="91">
        <v>42262</v>
      </c>
      <c r="E512" s="91">
        <v>42264</v>
      </c>
      <c r="F512" s="91"/>
      <c r="G512" s="23" t="s">
        <v>15105</v>
      </c>
      <c r="I512" s="22" t="s">
        <v>5192</v>
      </c>
      <c r="O512" s="22" t="s">
        <v>1867</v>
      </c>
      <c r="Z512" s="22" t="s">
        <v>1868</v>
      </c>
    </row>
    <row r="513" spans="1:34" ht="13" x14ac:dyDescent="0.15">
      <c r="A513" s="23" t="s">
        <v>14574</v>
      </c>
      <c r="B513" s="25" t="s">
        <v>14575</v>
      </c>
      <c r="C513" s="371" t="s">
        <v>1793</v>
      </c>
      <c r="D513" s="91">
        <v>42263</v>
      </c>
      <c r="E513" s="91">
        <v>42264</v>
      </c>
      <c r="G513" s="23" t="s">
        <v>15105</v>
      </c>
      <c r="I513" s="22" t="s">
        <v>10676</v>
      </c>
      <c r="K513" s="22" t="s">
        <v>10677</v>
      </c>
      <c r="T513" s="23" t="s">
        <v>1586</v>
      </c>
    </row>
    <row r="514" spans="1:34" ht="13" x14ac:dyDescent="0.15">
      <c r="A514" s="23" t="s">
        <v>14585</v>
      </c>
      <c r="B514" s="25" t="s">
        <v>14586</v>
      </c>
      <c r="C514" s="22" t="s">
        <v>7122</v>
      </c>
      <c r="D514" s="91">
        <v>42268</v>
      </c>
      <c r="E514" s="91">
        <v>42269</v>
      </c>
      <c r="F514" s="456" t="s">
        <v>12601</v>
      </c>
      <c r="G514" s="23" t="s">
        <v>15105</v>
      </c>
      <c r="I514" s="23" t="s">
        <v>12602</v>
      </c>
      <c r="O514" s="22" t="s">
        <v>1867</v>
      </c>
      <c r="Z514" s="22" t="s">
        <v>1868</v>
      </c>
    </row>
    <row r="515" spans="1:34" ht="13" x14ac:dyDescent="0.15">
      <c r="A515" s="23" t="s">
        <v>14593</v>
      </c>
      <c r="B515" s="25" t="s">
        <v>14594</v>
      </c>
      <c r="C515" s="23" t="s">
        <v>1735</v>
      </c>
      <c r="D515" s="91">
        <v>42270</v>
      </c>
      <c r="E515" s="91">
        <v>43116</v>
      </c>
      <c r="G515" s="23" t="s">
        <v>15105</v>
      </c>
      <c r="I515" s="23" t="s">
        <v>1490</v>
      </c>
      <c r="J515" s="23" t="s">
        <v>18188</v>
      </c>
      <c r="K515" s="23"/>
      <c r="L515" s="23"/>
      <c r="M515" s="23"/>
      <c r="N515" s="23"/>
      <c r="O515" s="23"/>
      <c r="P515" s="23"/>
      <c r="Q515" s="23"/>
      <c r="R515" s="23"/>
      <c r="S515" s="23"/>
      <c r="T515" s="23"/>
      <c r="U515" s="23" t="s">
        <v>1726</v>
      </c>
    </row>
    <row r="516" spans="1:34" ht="13" x14ac:dyDescent="0.15">
      <c r="A516" s="23" t="s">
        <v>14595</v>
      </c>
      <c r="B516" s="25" t="s">
        <v>14596</v>
      </c>
      <c r="C516" s="23" t="s">
        <v>10237</v>
      </c>
      <c r="D516" s="91">
        <v>42270</v>
      </c>
      <c r="E516" s="91">
        <v>42276</v>
      </c>
      <c r="G516" s="23" t="s">
        <v>15105</v>
      </c>
      <c r="I516" s="22" t="s">
        <v>10238</v>
      </c>
      <c r="J516" s="23" t="s">
        <v>5117</v>
      </c>
      <c r="R516" s="372" t="s">
        <v>1873</v>
      </c>
      <c r="Z516" s="22" t="s">
        <v>1874</v>
      </c>
    </row>
    <row r="517" spans="1:34" ht="26" x14ac:dyDescent="0.15">
      <c r="A517" s="23" t="s">
        <v>14626</v>
      </c>
      <c r="B517" s="25" t="s">
        <v>14627</v>
      </c>
      <c r="C517" s="23" t="s">
        <v>13405</v>
      </c>
      <c r="D517" s="24">
        <v>42272</v>
      </c>
      <c r="E517" s="24">
        <v>42279</v>
      </c>
      <c r="F517" s="24" t="s">
        <v>14628</v>
      </c>
      <c r="G517" s="23" t="s">
        <v>15105</v>
      </c>
      <c r="H517" s="25"/>
      <c r="I517" s="23" t="s">
        <v>1832</v>
      </c>
      <c r="J517" s="23" t="s">
        <v>13406</v>
      </c>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t="s">
        <v>13408</v>
      </c>
      <c r="AH517" s="26" t="s">
        <v>14351</v>
      </c>
    </row>
    <row r="518" spans="1:34" ht="26" x14ac:dyDescent="0.15">
      <c r="A518" s="23" t="s">
        <v>14748</v>
      </c>
      <c r="B518" s="25" t="s">
        <v>14749</v>
      </c>
      <c r="C518" s="23" t="s">
        <v>5064</v>
      </c>
      <c r="D518" s="91">
        <v>42291</v>
      </c>
      <c r="E518" s="91">
        <v>42292</v>
      </c>
      <c r="F518" s="91"/>
      <c r="G518" s="23" t="s">
        <v>15105</v>
      </c>
      <c r="I518" s="22" t="s">
        <v>5065</v>
      </c>
      <c r="J518" s="23" t="s">
        <v>5112</v>
      </c>
      <c r="K518" s="23"/>
      <c r="L518" s="23"/>
      <c r="M518" s="23"/>
      <c r="N518" s="23"/>
      <c r="O518" s="23"/>
      <c r="P518" s="23"/>
      <c r="Q518" s="23"/>
      <c r="R518" s="23"/>
      <c r="S518" s="23"/>
      <c r="T518" s="23"/>
      <c r="U518" s="23"/>
      <c r="V518" s="23"/>
      <c r="W518" s="23" t="s">
        <v>1827</v>
      </c>
      <c r="X518" s="23"/>
      <c r="Y518" s="23"/>
      <c r="Z518" s="23" t="s">
        <v>5113</v>
      </c>
    </row>
    <row r="519" spans="1:34" ht="13" x14ac:dyDescent="0.15">
      <c r="A519" s="23" t="s">
        <v>14753</v>
      </c>
      <c r="B519" s="25" t="s">
        <v>14754</v>
      </c>
      <c r="C519" s="23" t="s">
        <v>1764</v>
      </c>
      <c r="D519" s="91">
        <v>42292</v>
      </c>
      <c r="E519" s="91">
        <v>42293</v>
      </c>
      <c r="G519" s="23" t="s">
        <v>15105</v>
      </c>
      <c r="I519" s="23" t="s">
        <v>1732</v>
      </c>
      <c r="J519" s="23"/>
      <c r="K519" s="23" t="s">
        <v>5109</v>
      </c>
      <c r="L519" s="23"/>
      <c r="M519" s="23"/>
      <c r="N519" s="23"/>
      <c r="O519" s="23"/>
      <c r="P519" s="23"/>
      <c r="Q519" s="23"/>
      <c r="R519" s="23"/>
      <c r="S519" s="23"/>
      <c r="T519" s="23" t="s">
        <v>1586</v>
      </c>
    </row>
    <row r="520" spans="1:34" ht="13" x14ac:dyDescent="0.15">
      <c r="A520" s="23" t="s">
        <v>14755</v>
      </c>
      <c r="B520" s="25" t="s">
        <v>14756</v>
      </c>
      <c r="C520" s="371" t="s">
        <v>1793</v>
      </c>
      <c r="D520" s="91">
        <v>42292</v>
      </c>
      <c r="E520" s="91">
        <v>42293</v>
      </c>
      <c r="G520" s="23" t="s">
        <v>15105</v>
      </c>
      <c r="I520" s="22" t="s">
        <v>10676</v>
      </c>
      <c r="K520" s="22" t="s">
        <v>10677</v>
      </c>
      <c r="T520" s="23" t="s">
        <v>1586</v>
      </c>
    </row>
    <row r="521" spans="1:34" ht="13" x14ac:dyDescent="0.15">
      <c r="A521" s="23" t="s">
        <v>14758</v>
      </c>
      <c r="B521" s="25" t="s">
        <v>14759</v>
      </c>
      <c r="C521" s="22" t="s">
        <v>5574</v>
      </c>
      <c r="D521" s="24">
        <v>42292</v>
      </c>
      <c r="E521" s="91">
        <v>42293</v>
      </c>
      <c r="G521" s="23" t="s">
        <v>15105</v>
      </c>
      <c r="I521" s="22" t="s">
        <v>5575</v>
      </c>
      <c r="J521" s="22" t="s">
        <v>5576</v>
      </c>
      <c r="R521" s="372" t="s">
        <v>1873</v>
      </c>
      <c r="Z521" s="23" t="s">
        <v>6458</v>
      </c>
    </row>
    <row r="522" spans="1:34" ht="13" x14ac:dyDescent="0.15">
      <c r="A522" s="23" t="s">
        <v>14791</v>
      </c>
      <c r="B522" s="25" t="s">
        <v>14792</v>
      </c>
      <c r="C522" s="371" t="s">
        <v>1793</v>
      </c>
      <c r="D522" s="91">
        <v>42298</v>
      </c>
      <c r="E522" s="91">
        <v>42307</v>
      </c>
      <c r="G522" s="23" t="s">
        <v>15105</v>
      </c>
      <c r="I522" s="22" t="s">
        <v>10676</v>
      </c>
      <c r="K522" s="22" t="s">
        <v>10677</v>
      </c>
      <c r="T522" s="23" t="s">
        <v>1586</v>
      </c>
    </row>
    <row r="523" spans="1:34" ht="13" x14ac:dyDescent="0.15">
      <c r="A523" s="23" t="s">
        <v>14813</v>
      </c>
      <c r="B523" s="25" t="s">
        <v>12465</v>
      </c>
      <c r="C523" s="22" t="s">
        <v>11822</v>
      </c>
      <c r="D523" s="91">
        <v>42306</v>
      </c>
      <c r="E523" s="91">
        <v>42307</v>
      </c>
      <c r="G523" s="23" t="s">
        <v>15105</v>
      </c>
      <c r="I523" s="22" t="s">
        <v>11819</v>
      </c>
      <c r="J523" s="22" t="s">
        <v>5576</v>
      </c>
      <c r="R523" s="22" t="s">
        <v>1873</v>
      </c>
      <c r="Z523" s="168" t="s">
        <v>6458</v>
      </c>
    </row>
    <row r="524" spans="1:34" ht="13" x14ac:dyDescent="0.15">
      <c r="A524" s="23" t="s">
        <v>14814</v>
      </c>
      <c r="B524" s="25" t="s">
        <v>14815</v>
      </c>
      <c r="C524" s="22" t="s">
        <v>14816</v>
      </c>
      <c r="D524" s="91">
        <v>42306</v>
      </c>
      <c r="E524" s="91">
        <v>42307</v>
      </c>
      <c r="F524" s="91"/>
      <c r="G524" s="23" t="s">
        <v>15105</v>
      </c>
      <c r="I524" s="22" t="s">
        <v>1872</v>
      </c>
      <c r="J524" s="22" t="s">
        <v>5116</v>
      </c>
      <c r="R524" s="22" t="s">
        <v>1873</v>
      </c>
      <c r="Z524" s="22" t="s">
        <v>4979</v>
      </c>
    </row>
    <row r="525" spans="1:34" ht="13" x14ac:dyDescent="0.15">
      <c r="A525" s="23" t="s">
        <v>14837</v>
      </c>
      <c r="B525" s="25" t="s">
        <v>14838</v>
      </c>
      <c r="C525" s="22" t="s">
        <v>14839</v>
      </c>
      <c r="D525" s="91">
        <v>42318</v>
      </c>
      <c r="E525" s="91">
        <v>42340</v>
      </c>
      <c r="F525" s="91"/>
      <c r="G525" s="23" t="s">
        <v>15105</v>
      </c>
      <c r="I525" s="22" t="s">
        <v>5575</v>
      </c>
      <c r="J525" s="22" t="s">
        <v>14806</v>
      </c>
      <c r="Y525" s="23" t="s">
        <v>7259</v>
      </c>
      <c r="Z525" s="22" t="s">
        <v>7257</v>
      </c>
      <c r="AE525" s="22" t="s">
        <v>7261</v>
      </c>
    </row>
    <row r="526" spans="1:34" ht="13" x14ac:dyDescent="0.15">
      <c r="A526" s="23" t="s">
        <v>14851</v>
      </c>
      <c r="B526" s="25" t="s">
        <v>14852</v>
      </c>
      <c r="C526" s="22" t="s">
        <v>5193</v>
      </c>
      <c r="D526" s="91">
        <v>42320</v>
      </c>
      <c r="E526" s="91">
        <v>42325</v>
      </c>
      <c r="F526" s="91"/>
      <c r="G526" s="23" t="s">
        <v>15105</v>
      </c>
      <c r="I526" s="22" t="s">
        <v>5192</v>
      </c>
      <c r="O526" s="22" t="s">
        <v>1867</v>
      </c>
      <c r="Z526" s="22" t="s">
        <v>1868</v>
      </c>
    </row>
    <row r="527" spans="1:34" ht="13" x14ac:dyDescent="0.15">
      <c r="A527" s="23" t="s">
        <v>14853</v>
      </c>
      <c r="B527" s="25" t="s">
        <v>14854</v>
      </c>
      <c r="C527" s="22" t="s">
        <v>6519</v>
      </c>
      <c r="D527" s="91">
        <v>42320</v>
      </c>
      <c r="E527" s="91">
        <v>42325</v>
      </c>
      <c r="F527" s="91"/>
      <c r="G527" s="23" t="s">
        <v>15105</v>
      </c>
      <c r="I527" s="22" t="s">
        <v>4863</v>
      </c>
      <c r="J527" s="22" t="s">
        <v>5576</v>
      </c>
      <c r="R527" s="22" t="s">
        <v>1873</v>
      </c>
      <c r="Z527" s="168" t="s">
        <v>6458</v>
      </c>
    </row>
    <row r="528" spans="1:34" ht="13" x14ac:dyDescent="0.15">
      <c r="A528" s="23" t="s">
        <v>14855</v>
      </c>
      <c r="B528" s="25" t="s">
        <v>14856</v>
      </c>
      <c r="C528" s="22" t="s">
        <v>6519</v>
      </c>
      <c r="D528" s="91">
        <v>42320</v>
      </c>
      <c r="E528" s="91">
        <v>42325</v>
      </c>
      <c r="F528" s="91"/>
      <c r="G528" s="23" t="s">
        <v>15105</v>
      </c>
      <c r="I528" s="22" t="s">
        <v>4863</v>
      </c>
      <c r="J528" s="22" t="s">
        <v>5576</v>
      </c>
      <c r="R528" s="22" t="s">
        <v>1873</v>
      </c>
      <c r="Z528" s="168" t="s">
        <v>6458</v>
      </c>
    </row>
    <row r="529" spans="1:34" ht="13" x14ac:dyDescent="0.15">
      <c r="A529" s="23" t="s">
        <v>15022</v>
      </c>
      <c r="B529" s="25" t="s">
        <v>7244</v>
      </c>
      <c r="C529" s="22" t="s">
        <v>5193</v>
      </c>
      <c r="D529" s="91">
        <v>42361</v>
      </c>
      <c r="E529" s="91">
        <v>42373</v>
      </c>
      <c r="F529" s="91"/>
      <c r="G529" s="23" t="s">
        <v>15105</v>
      </c>
      <c r="I529" s="22" t="s">
        <v>5192</v>
      </c>
      <c r="O529" s="22" t="s">
        <v>1867</v>
      </c>
      <c r="Z529" s="22" t="s">
        <v>1868</v>
      </c>
    </row>
    <row r="530" spans="1:34" ht="13" x14ac:dyDescent="0.15">
      <c r="A530" s="23" t="s">
        <v>15025</v>
      </c>
      <c r="B530" s="25" t="s">
        <v>14449</v>
      </c>
      <c r="C530" s="371" t="s">
        <v>1793</v>
      </c>
      <c r="D530" s="91">
        <v>42366</v>
      </c>
      <c r="E530" s="91">
        <v>42375</v>
      </c>
      <c r="G530" s="23" t="s">
        <v>15105</v>
      </c>
      <c r="I530" s="22" t="s">
        <v>10676</v>
      </c>
      <c r="K530" s="22" t="s">
        <v>10677</v>
      </c>
      <c r="T530" s="23" t="s">
        <v>1586</v>
      </c>
    </row>
    <row r="531" spans="1:34" ht="13" x14ac:dyDescent="0.15">
      <c r="A531" s="23" t="s">
        <v>15030</v>
      </c>
      <c r="B531" s="25" t="s">
        <v>15004</v>
      </c>
      <c r="C531" s="371" t="s">
        <v>1793</v>
      </c>
      <c r="D531" s="91">
        <v>42375</v>
      </c>
      <c r="E531" s="91">
        <v>42391</v>
      </c>
      <c r="G531" s="23" t="s">
        <v>15105</v>
      </c>
      <c r="I531" s="22" t="s">
        <v>10676</v>
      </c>
      <c r="K531" s="22" t="s">
        <v>10677</v>
      </c>
      <c r="T531" s="23" t="s">
        <v>1586</v>
      </c>
    </row>
    <row r="532" spans="1:34" ht="13" x14ac:dyDescent="0.15">
      <c r="A532" s="23" t="s">
        <v>15070</v>
      </c>
      <c r="B532" s="25" t="s">
        <v>12351</v>
      </c>
      <c r="C532" s="22" t="s">
        <v>11822</v>
      </c>
      <c r="D532" s="91">
        <v>42394</v>
      </c>
      <c r="E532" s="91">
        <v>42397</v>
      </c>
      <c r="G532" s="23" t="s">
        <v>15105</v>
      </c>
      <c r="I532" s="22" t="s">
        <v>11819</v>
      </c>
      <c r="J532" s="22" t="s">
        <v>5576</v>
      </c>
      <c r="R532" s="22" t="s">
        <v>1873</v>
      </c>
      <c r="Z532" s="168" t="s">
        <v>6458</v>
      </c>
    </row>
    <row r="533" spans="1:34" ht="13" x14ac:dyDescent="0.15">
      <c r="A533" s="23" t="s">
        <v>15075</v>
      </c>
      <c r="B533" s="25" t="s">
        <v>14563</v>
      </c>
      <c r="C533" s="22" t="s">
        <v>5193</v>
      </c>
      <c r="D533" s="91">
        <v>42395</v>
      </c>
      <c r="E533" s="91">
        <v>42397</v>
      </c>
      <c r="F533" s="91"/>
      <c r="G533" s="23" t="s">
        <v>15105</v>
      </c>
      <c r="I533" s="22" t="s">
        <v>5192</v>
      </c>
      <c r="O533" s="22" t="s">
        <v>1867</v>
      </c>
      <c r="Z533" s="22" t="s">
        <v>1868</v>
      </c>
    </row>
    <row r="534" spans="1:34" ht="13" x14ac:dyDescent="0.15">
      <c r="A534" s="23" t="s">
        <v>15110</v>
      </c>
      <c r="B534" s="25" t="s">
        <v>15111</v>
      </c>
      <c r="C534" s="23" t="s">
        <v>10403</v>
      </c>
      <c r="D534" s="91">
        <v>42397</v>
      </c>
      <c r="E534" s="91">
        <v>42404</v>
      </c>
      <c r="G534" s="23" t="s">
        <v>15105</v>
      </c>
      <c r="I534" s="22" t="s">
        <v>10404</v>
      </c>
      <c r="J534" s="22" t="s">
        <v>5576</v>
      </c>
      <c r="R534" s="22" t="s">
        <v>1873</v>
      </c>
      <c r="Z534" s="23" t="s">
        <v>6458</v>
      </c>
    </row>
    <row r="535" spans="1:34" ht="13" x14ac:dyDescent="0.15">
      <c r="A535" s="23" t="s">
        <v>15112</v>
      </c>
      <c r="B535" s="25" t="s">
        <v>13120</v>
      </c>
      <c r="C535" s="22" t="s">
        <v>15113</v>
      </c>
      <c r="D535" s="91">
        <v>42397</v>
      </c>
      <c r="E535" s="91">
        <v>42404</v>
      </c>
      <c r="F535" s="91"/>
      <c r="G535" s="23" t="s">
        <v>15105</v>
      </c>
      <c r="I535" s="22" t="s">
        <v>15114</v>
      </c>
      <c r="J535" s="22" t="s">
        <v>5116</v>
      </c>
      <c r="R535" s="22" t="s">
        <v>1873</v>
      </c>
      <c r="Z535" s="22" t="s">
        <v>4979</v>
      </c>
    </row>
    <row r="536" spans="1:34" ht="13" x14ac:dyDescent="0.15">
      <c r="A536" s="23" t="s">
        <v>15115</v>
      </c>
      <c r="B536" s="25" t="s">
        <v>13141</v>
      </c>
      <c r="C536" s="23" t="s">
        <v>13142</v>
      </c>
      <c r="D536" s="91">
        <v>42397</v>
      </c>
      <c r="E536" s="91">
        <v>42404</v>
      </c>
      <c r="G536" s="23" t="s">
        <v>15105</v>
      </c>
      <c r="I536" s="23" t="s">
        <v>1741</v>
      </c>
      <c r="J536" s="23" t="s">
        <v>5112</v>
      </c>
      <c r="K536" s="23"/>
      <c r="L536" s="23"/>
      <c r="M536" s="23"/>
      <c r="N536" s="23"/>
      <c r="O536" s="23"/>
      <c r="P536" s="23"/>
      <c r="Q536" s="23"/>
      <c r="R536" s="23"/>
      <c r="S536" s="23"/>
      <c r="T536" s="23"/>
      <c r="U536" s="23"/>
      <c r="V536" s="23"/>
      <c r="W536" s="23" t="s">
        <v>1827</v>
      </c>
      <c r="X536" s="23"/>
      <c r="Y536" s="23"/>
      <c r="Z536" s="23" t="s">
        <v>5113</v>
      </c>
    </row>
    <row r="537" spans="1:34" ht="13" x14ac:dyDescent="0.15">
      <c r="A537" s="23" t="s">
        <v>15195</v>
      </c>
      <c r="B537" s="25" t="s">
        <v>15196</v>
      </c>
      <c r="C537" s="371" t="s">
        <v>1793</v>
      </c>
      <c r="D537" s="91">
        <v>42408</v>
      </c>
      <c r="E537" s="91">
        <v>42411</v>
      </c>
      <c r="G537" s="23" t="s">
        <v>15105</v>
      </c>
      <c r="I537" s="22" t="s">
        <v>10676</v>
      </c>
      <c r="K537" s="22" t="s">
        <v>10677</v>
      </c>
      <c r="T537" s="23" t="s">
        <v>1586</v>
      </c>
    </row>
    <row r="538" spans="1:34" ht="52" x14ac:dyDescent="0.15">
      <c r="A538" s="23" t="s">
        <v>15309</v>
      </c>
      <c r="B538" s="25" t="s">
        <v>14079</v>
      </c>
      <c r="C538" s="23" t="s">
        <v>15310</v>
      </c>
      <c r="D538" s="24">
        <v>42425</v>
      </c>
      <c r="E538" s="24">
        <v>42685</v>
      </c>
      <c r="F538" s="24" t="s">
        <v>16322</v>
      </c>
      <c r="G538" s="23" t="s">
        <v>15105</v>
      </c>
      <c r="H538" s="25" t="s">
        <v>16321</v>
      </c>
      <c r="I538" s="23" t="s">
        <v>1832</v>
      </c>
      <c r="J538" s="23" t="s">
        <v>13406</v>
      </c>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t="s">
        <v>13408</v>
      </c>
      <c r="AH538" s="26" t="s">
        <v>14351</v>
      </c>
    </row>
    <row r="539" spans="1:34" ht="13" x14ac:dyDescent="0.15">
      <c r="A539" s="23" t="s">
        <v>15311</v>
      </c>
      <c r="B539" s="25" t="s">
        <v>15004</v>
      </c>
      <c r="C539" s="22" t="s">
        <v>14839</v>
      </c>
      <c r="D539" s="91">
        <v>42426</v>
      </c>
      <c r="E539" s="91">
        <v>42432</v>
      </c>
      <c r="F539" s="91"/>
      <c r="G539" s="23" t="s">
        <v>15105</v>
      </c>
      <c r="I539" s="22" t="s">
        <v>5575</v>
      </c>
      <c r="J539" s="22" t="s">
        <v>14806</v>
      </c>
      <c r="Y539" s="23" t="s">
        <v>7259</v>
      </c>
      <c r="Z539" s="22" t="s">
        <v>7257</v>
      </c>
      <c r="AE539" s="22" t="s">
        <v>7261</v>
      </c>
    </row>
    <row r="540" spans="1:34" ht="13" x14ac:dyDescent="0.15">
      <c r="A540" s="23" t="s">
        <v>15345</v>
      </c>
      <c r="B540" s="25" t="s">
        <v>15347</v>
      </c>
      <c r="C540" s="371" t="s">
        <v>1793</v>
      </c>
      <c r="D540" s="91">
        <v>42438</v>
      </c>
      <c r="E540" s="91">
        <v>42439</v>
      </c>
      <c r="G540" s="23" t="s">
        <v>15105</v>
      </c>
      <c r="I540" s="22" t="s">
        <v>10676</v>
      </c>
      <c r="K540" s="22" t="s">
        <v>10677</v>
      </c>
      <c r="T540" s="23" t="s">
        <v>1586</v>
      </c>
    </row>
    <row r="541" spans="1:34" ht="13" x14ac:dyDescent="0.15">
      <c r="A541" s="23" t="s">
        <v>15348</v>
      </c>
      <c r="B541" s="25" t="s">
        <v>15349</v>
      </c>
      <c r="C541" s="22" t="s">
        <v>15350</v>
      </c>
      <c r="D541" s="91">
        <v>42438</v>
      </c>
      <c r="E541" s="91">
        <v>42439</v>
      </c>
      <c r="F541" s="91"/>
      <c r="G541" s="23" t="s">
        <v>15105</v>
      </c>
      <c r="I541" s="22" t="s">
        <v>7556</v>
      </c>
      <c r="J541" s="22" t="s">
        <v>5116</v>
      </c>
      <c r="R541" s="22" t="s">
        <v>1873</v>
      </c>
      <c r="Z541" s="22" t="s">
        <v>4979</v>
      </c>
    </row>
    <row r="542" spans="1:34" ht="13" x14ac:dyDescent="0.15">
      <c r="A542" s="23" t="s">
        <v>15366</v>
      </c>
      <c r="B542" s="25" t="s">
        <v>10180</v>
      </c>
      <c r="C542" s="23" t="s">
        <v>9996</v>
      </c>
      <c r="D542" s="91">
        <v>42439</v>
      </c>
      <c r="E542" s="91">
        <v>42458</v>
      </c>
      <c r="F542" s="24" t="s">
        <v>9446</v>
      </c>
      <c r="G542" s="23" t="s">
        <v>15105</v>
      </c>
      <c r="I542" s="22" t="s">
        <v>9997</v>
      </c>
      <c r="J542" s="22" t="s">
        <v>1756</v>
      </c>
      <c r="S542" s="22" t="s">
        <v>1757</v>
      </c>
      <c r="Z542" s="22" t="s">
        <v>1758</v>
      </c>
    </row>
    <row r="543" spans="1:34" ht="13" x14ac:dyDescent="0.15">
      <c r="A543" s="23" t="s">
        <v>15378</v>
      </c>
      <c r="B543" s="25" t="s">
        <v>15379</v>
      </c>
      <c r="C543" s="22" t="s">
        <v>15380</v>
      </c>
      <c r="D543" s="91">
        <v>42444</v>
      </c>
      <c r="E543" s="91">
        <v>42654</v>
      </c>
      <c r="F543" s="22" t="s">
        <v>15381</v>
      </c>
      <c r="G543" s="22" t="s">
        <v>15105</v>
      </c>
      <c r="J543" s="22" t="s">
        <v>5116</v>
      </c>
      <c r="R543" s="22" t="s">
        <v>1873</v>
      </c>
      <c r="Z543" s="22" t="s">
        <v>4979</v>
      </c>
    </row>
    <row r="544" spans="1:34" ht="26" x14ac:dyDescent="0.15">
      <c r="A544" s="450" t="s">
        <v>15538</v>
      </c>
      <c r="B544" s="451" t="s">
        <v>15539</v>
      </c>
      <c r="C544" s="23" t="s">
        <v>10841</v>
      </c>
      <c r="D544" s="91">
        <v>42487</v>
      </c>
      <c r="E544" s="91"/>
      <c r="G544" s="23" t="s">
        <v>15105</v>
      </c>
      <c r="H544" s="26" t="s">
        <v>1865</v>
      </c>
      <c r="I544" s="22" t="s">
        <v>1872</v>
      </c>
      <c r="O544" s="22" t="s">
        <v>1867</v>
      </c>
      <c r="Z544" s="22" t="s">
        <v>1868</v>
      </c>
      <c r="AF544" s="421">
        <v>8</v>
      </c>
    </row>
    <row r="545" spans="1:32" ht="13" x14ac:dyDescent="0.15">
      <c r="A545" s="450" t="s">
        <v>15548</v>
      </c>
      <c r="B545" s="451" t="s">
        <v>15547</v>
      </c>
      <c r="C545" s="22" t="s">
        <v>5193</v>
      </c>
      <c r="D545" s="91">
        <v>42488</v>
      </c>
      <c r="E545" s="91"/>
      <c r="F545" s="91"/>
      <c r="G545" s="23" t="s">
        <v>15105</v>
      </c>
      <c r="I545" s="22" t="s">
        <v>5192</v>
      </c>
      <c r="O545" s="22" t="s">
        <v>1867</v>
      </c>
      <c r="Z545" s="22" t="s">
        <v>1868</v>
      </c>
    </row>
    <row r="546" spans="1:32" ht="13" x14ac:dyDescent="0.15">
      <c r="A546" s="450" t="s">
        <v>15549</v>
      </c>
      <c r="B546" s="451" t="s">
        <v>12046</v>
      </c>
      <c r="C546" s="22" t="s">
        <v>5574</v>
      </c>
      <c r="D546" s="24">
        <v>42488</v>
      </c>
      <c r="E546" s="91"/>
      <c r="G546" s="23" t="s">
        <v>15105</v>
      </c>
      <c r="I546" s="22" t="s">
        <v>5575</v>
      </c>
      <c r="J546" s="22" t="s">
        <v>5576</v>
      </c>
      <c r="R546" s="372" t="s">
        <v>1873</v>
      </c>
      <c r="Z546" s="23" t="s">
        <v>6458</v>
      </c>
    </row>
    <row r="547" spans="1:32" ht="13" x14ac:dyDescent="0.15">
      <c r="A547" s="450" t="s">
        <v>15550</v>
      </c>
      <c r="B547" s="451" t="s">
        <v>11958</v>
      </c>
      <c r="C547" s="371" t="s">
        <v>1793</v>
      </c>
      <c r="D547" s="91">
        <v>42488</v>
      </c>
      <c r="E547" s="91"/>
      <c r="G547" s="23" t="s">
        <v>15105</v>
      </c>
      <c r="I547" s="22" t="s">
        <v>10676</v>
      </c>
      <c r="K547" s="22" t="s">
        <v>10677</v>
      </c>
      <c r="T547" s="23" t="s">
        <v>1586</v>
      </c>
    </row>
    <row r="548" spans="1:32" ht="13" x14ac:dyDescent="0.15">
      <c r="A548" s="450" t="s">
        <v>15551</v>
      </c>
      <c r="B548" s="451" t="s">
        <v>14754</v>
      </c>
      <c r="C548" s="23" t="s">
        <v>1764</v>
      </c>
      <c r="D548" s="91">
        <v>42488</v>
      </c>
      <c r="E548" s="91"/>
      <c r="G548" s="23" t="s">
        <v>15105</v>
      </c>
      <c r="I548" s="23" t="s">
        <v>1732</v>
      </c>
      <c r="J548" s="23"/>
      <c r="K548" s="23" t="s">
        <v>5109</v>
      </c>
      <c r="L548" s="23"/>
      <c r="M548" s="23"/>
      <c r="N548" s="23"/>
      <c r="O548" s="23"/>
      <c r="P548" s="23"/>
      <c r="Q548" s="23"/>
      <c r="R548" s="23"/>
      <c r="S548" s="23"/>
      <c r="T548" s="23" t="s">
        <v>1586</v>
      </c>
    </row>
    <row r="549" spans="1:32" ht="13" x14ac:dyDescent="0.15">
      <c r="A549" s="450" t="s">
        <v>15556</v>
      </c>
      <c r="B549" s="451" t="s">
        <v>15557</v>
      </c>
      <c r="C549" s="371" t="s">
        <v>1793</v>
      </c>
      <c r="D549" s="91">
        <v>42492</v>
      </c>
      <c r="E549" s="91"/>
      <c r="G549" s="23" t="s">
        <v>15105</v>
      </c>
      <c r="I549" s="22" t="s">
        <v>10676</v>
      </c>
      <c r="K549" s="22" t="s">
        <v>10677</v>
      </c>
      <c r="T549" s="23" t="s">
        <v>1586</v>
      </c>
    </row>
    <row r="550" spans="1:32" ht="13" x14ac:dyDescent="0.15">
      <c r="A550" s="23" t="s">
        <v>15574</v>
      </c>
      <c r="B550" s="25" t="s">
        <v>12046</v>
      </c>
      <c r="C550" s="23" t="s">
        <v>10106</v>
      </c>
      <c r="D550" s="91">
        <v>42496</v>
      </c>
      <c r="E550" s="91">
        <v>42634</v>
      </c>
      <c r="G550" s="23" t="s">
        <v>15105</v>
      </c>
      <c r="I550" s="22" t="s">
        <v>5575</v>
      </c>
      <c r="J550" s="22" t="s">
        <v>6833</v>
      </c>
      <c r="R550" s="23" t="s">
        <v>1873</v>
      </c>
      <c r="Z550" s="23"/>
    </row>
    <row r="551" spans="1:32" ht="13" x14ac:dyDescent="0.15">
      <c r="A551" s="450" t="s">
        <v>15575</v>
      </c>
      <c r="B551" s="451" t="s">
        <v>15576</v>
      </c>
      <c r="C551" s="22" t="s">
        <v>5193</v>
      </c>
      <c r="D551" s="91">
        <v>42496</v>
      </c>
      <c r="E551" s="91"/>
      <c r="F551" s="91"/>
      <c r="G551" s="23" t="s">
        <v>15105</v>
      </c>
      <c r="I551" s="22" t="s">
        <v>5192</v>
      </c>
      <c r="O551" s="22" t="s">
        <v>1867</v>
      </c>
      <c r="Z551" s="22" t="s">
        <v>1868</v>
      </c>
    </row>
    <row r="552" spans="1:32" ht="13" x14ac:dyDescent="0.15">
      <c r="A552" s="450" t="s">
        <v>15583</v>
      </c>
      <c r="B552" s="451" t="s">
        <v>12043</v>
      </c>
      <c r="C552" s="23" t="s">
        <v>10403</v>
      </c>
      <c r="D552" s="91">
        <v>42500</v>
      </c>
      <c r="E552" s="91"/>
      <c r="G552" s="23" t="s">
        <v>15105</v>
      </c>
      <c r="I552" s="22" t="s">
        <v>10404</v>
      </c>
      <c r="J552" s="22" t="s">
        <v>5576</v>
      </c>
      <c r="R552" s="22" t="s">
        <v>1873</v>
      </c>
      <c r="Z552" s="23" t="s">
        <v>6458</v>
      </c>
    </row>
    <row r="553" spans="1:32" ht="13" x14ac:dyDescent="0.15">
      <c r="A553" s="450" t="s">
        <v>15607</v>
      </c>
      <c r="B553" s="451" t="s">
        <v>11698</v>
      </c>
      <c r="C553" s="23" t="s">
        <v>1719</v>
      </c>
      <c r="D553" s="91">
        <v>42506</v>
      </c>
      <c r="E553" s="91"/>
      <c r="G553" s="23" t="s">
        <v>15105</v>
      </c>
      <c r="I553" s="22" t="s">
        <v>10226</v>
      </c>
      <c r="J553" s="23" t="s">
        <v>10227</v>
      </c>
      <c r="K553" s="23"/>
      <c r="U553" s="22" t="s">
        <v>1708</v>
      </c>
      <c r="Z553" s="22" t="s">
        <v>10228</v>
      </c>
    </row>
    <row r="554" spans="1:32" ht="26" x14ac:dyDescent="0.15">
      <c r="A554" s="450" t="s">
        <v>15627</v>
      </c>
      <c r="B554" s="451" t="s">
        <v>13706</v>
      </c>
      <c r="C554" s="23" t="s">
        <v>15628</v>
      </c>
      <c r="D554" s="91">
        <v>42487</v>
      </c>
      <c r="E554" s="91"/>
      <c r="G554" s="23" t="s">
        <v>15105</v>
      </c>
      <c r="H554" s="26" t="s">
        <v>1865</v>
      </c>
      <c r="I554" s="22" t="s">
        <v>5737</v>
      </c>
      <c r="O554" s="22" t="s">
        <v>1867</v>
      </c>
      <c r="Z554" s="22" t="s">
        <v>1868</v>
      </c>
      <c r="AF554" s="421">
        <v>8</v>
      </c>
    </row>
    <row r="555" spans="1:32" ht="13" x14ac:dyDescent="0.15">
      <c r="A555" s="450" t="s">
        <v>15629</v>
      </c>
      <c r="B555" s="451" t="s">
        <v>9907</v>
      </c>
      <c r="C555" s="23" t="s">
        <v>10403</v>
      </c>
      <c r="D555" s="91">
        <v>42514</v>
      </c>
      <c r="E555" s="91"/>
      <c r="G555" s="23" t="s">
        <v>15105</v>
      </c>
      <c r="I555" s="22" t="s">
        <v>10404</v>
      </c>
      <c r="J555" s="22" t="s">
        <v>5576</v>
      </c>
      <c r="R555" s="22" t="s">
        <v>1873</v>
      </c>
      <c r="Z555" s="23" t="s">
        <v>6458</v>
      </c>
    </row>
    <row r="556" spans="1:32" ht="13" x14ac:dyDescent="0.15">
      <c r="A556" s="450" t="s">
        <v>15653</v>
      </c>
      <c r="B556" s="451" t="s">
        <v>15654</v>
      </c>
      <c r="C556" s="23" t="s">
        <v>1822</v>
      </c>
      <c r="D556" s="91">
        <v>42516</v>
      </c>
      <c r="E556" s="91"/>
      <c r="F556" s="91"/>
      <c r="G556" s="23" t="s">
        <v>15105</v>
      </c>
      <c r="I556" s="22" t="s">
        <v>1823</v>
      </c>
      <c r="K556" s="22" t="s">
        <v>1817</v>
      </c>
      <c r="S556" s="22" t="s">
        <v>1586</v>
      </c>
    </row>
    <row r="557" spans="1:32" ht="13" x14ac:dyDescent="0.15">
      <c r="A557" s="450" t="s">
        <v>15661</v>
      </c>
      <c r="B557" s="451" t="s">
        <v>13000</v>
      </c>
      <c r="C557" s="22" t="s">
        <v>5574</v>
      </c>
      <c r="D557" s="24">
        <v>42524</v>
      </c>
      <c r="E557" s="91"/>
      <c r="G557" s="23" t="s">
        <v>15105</v>
      </c>
      <c r="I557" s="22" t="s">
        <v>5575</v>
      </c>
      <c r="J557" s="22" t="s">
        <v>5576</v>
      </c>
      <c r="R557" s="372" t="s">
        <v>1873</v>
      </c>
      <c r="Z557" s="23" t="s">
        <v>6458</v>
      </c>
    </row>
    <row r="558" spans="1:32" ht="13" x14ac:dyDescent="0.15">
      <c r="A558" s="450" t="s">
        <v>15662</v>
      </c>
      <c r="B558" s="451" t="s">
        <v>13000</v>
      </c>
      <c r="C558" s="22" t="s">
        <v>5574</v>
      </c>
      <c r="D558" s="24">
        <v>42524</v>
      </c>
      <c r="E558" s="91"/>
      <c r="G558" s="23" t="s">
        <v>15105</v>
      </c>
      <c r="I558" s="22" t="s">
        <v>5575</v>
      </c>
      <c r="J558" s="22" t="s">
        <v>5576</v>
      </c>
      <c r="R558" s="372" t="s">
        <v>1873</v>
      </c>
      <c r="Z558" s="23" t="s">
        <v>6458</v>
      </c>
    </row>
    <row r="559" spans="1:32" ht="13" x14ac:dyDescent="0.15">
      <c r="A559" s="450" t="s">
        <v>15663</v>
      </c>
      <c r="B559" s="451" t="s">
        <v>13005</v>
      </c>
      <c r="C559" s="23" t="s">
        <v>13006</v>
      </c>
      <c r="D559" s="91">
        <v>42524</v>
      </c>
      <c r="E559" s="91"/>
      <c r="G559" s="23" t="s">
        <v>15105</v>
      </c>
      <c r="I559" s="23" t="s">
        <v>5073</v>
      </c>
      <c r="J559" s="23" t="s">
        <v>1725</v>
      </c>
      <c r="K559" s="23"/>
      <c r="L559" s="23"/>
      <c r="M559" s="23"/>
      <c r="N559" s="23"/>
      <c r="O559" s="23"/>
      <c r="P559" s="23"/>
      <c r="Q559" s="23"/>
      <c r="R559" s="23"/>
      <c r="S559" s="23"/>
      <c r="T559" s="23"/>
      <c r="U559" s="23" t="s">
        <v>1726</v>
      </c>
    </row>
    <row r="560" spans="1:32" ht="13" x14ac:dyDescent="0.15">
      <c r="A560" s="450" t="s">
        <v>15664</v>
      </c>
      <c r="B560" s="451" t="s">
        <v>10351</v>
      </c>
      <c r="C560" s="23" t="s">
        <v>1764</v>
      </c>
      <c r="D560" s="91">
        <v>42524</v>
      </c>
      <c r="E560" s="91"/>
      <c r="G560" s="23" t="s">
        <v>15105</v>
      </c>
      <c r="I560" s="23" t="s">
        <v>1732</v>
      </c>
      <c r="J560" s="23"/>
      <c r="K560" s="23" t="s">
        <v>5109</v>
      </c>
      <c r="L560" s="23"/>
      <c r="M560" s="23"/>
      <c r="N560" s="23"/>
      <c r="O560" s="23"/>
      <c r="P560" s="23"/>
      <c r="Q560" s="23"/>
      <c r="R560" s="23"/>
      <c r="S560" s="23"/>
      <c r="T560" s="23" t="s">
        <v>1586</v>
      </c>
    </row>
    <row r="561" spans="1:35" ht="26" x14ac:dyDescent="0.15">
      <c r="A561" s="450" t="s">
        <v>15665</v>
      </c>
      <c r="B561" s="451" t="s">
        <v>15666</v>
      </c>
      <c r="C561" s="22" t="s">
        <v>5574</v>
      </c>
      <c r="D561" s="24">
        <v>42524</v>
      </c>
      <c r="E561" s="91"/>
      <c r="G561" s="23" t="s">
        <v>15105</v>
      </c>
      <c r="I561" s="22" t="s">
        <v>5575</v>
      </c>
      <c r="J561" s="22" t="s">
        <v>5576</v>
      </c>
      <c r="R561" s="372" t="s">
        <v>1873</v>
      </c>
      <c r="Z561" s="23" t="s">
        <v>6458</v>
      </c>
    </row>
    <row r="562" spans="1:35" ht="13" x14ac:dyDescent="0.15">
      <c r="A562" s="450" t="s">
        <v>15757</v>
      </c>
      <c r="B562" s="451" t="s">
        <v>14596</v>
      </c>
      <c r="C562" s="23" t="s">
        <v>10237</v>
      </c>
      <c r="D562" s="91">
        <v>42544</v>
      </c>
      <c r="E562" s="91"/>
      <c r="G562" s="23" t="s">
        <v>15105</v>
      </c>
      <c r="I562" s="22" t="s">
        <v>10238</v>
      </c>
      <c r="J562" s="23" t="s">
        <v>5117</v>
      </c>
      <c r="R562" s="372" t="s">
        <v>1873</v>
      </c>
      <c r="Z562" s="22" t="s">
        <v>1874</v>
      </c>
    </row>
    <row r="563" spans="1:35" ht="13" x14ac:dyDescent="0.15">
      <c r="A563" s="450" t="s">
        <v>15758</v>
      </c>
      <c r="B563" s="451" t="s">
        <v>14897</v>
      </c>
      <c r="C563" s="371" t="s">
        <v>1793</v>
      </c>
      <c r="D563" s="91">
        <v>42544</v>
      </c>
      <c r="E563" s="91"/>
      <c r="G563" s="23" t="s">
        <v>15105</v>
      </c>
      <c r="I563" s="22" t="s">
        <v>10676</v>
      </c>
      <c r="K563" s="22" t="s">
        <v>10677</v>
      </c>
      <c r="T563" s="23" t="s">
        <v>1586</v>
      </c>
    </row>
    <row r="564" spans="1:35" ht="13" x14ac:dyDescent="0.15">
      <c r="A564" s="450" t="s">
        <v>15759</v>
      </c>
      <c r="B564" s="451" t="s">
        <v>4976</v>
      </c>
      <c r="C564" s="22" t="s">
        <v>4977</v>
      </c>
      <c r="D564" s="91">
        <v>42544</v>
      </c>
      <c r="E564" s="91"/>
      <c r="F564" s="91"/>
      <c r="G564" s="23" t="s">
        <v>15105</v>
      </c>
      <c r="I564" s="22" t="s">
        <v>4978</v>
      </c>
      <c r="J564" s="22" t="s">
        <v>5116</v>
      </c>
      <c r="R564" s="22" t="s">
        <v>1873</v>
      </c>
      <c r="Z564" s="22" t="s">
        <v>4979</v>
      </c>
    </row>
    <row r="565" spans="1:35" ht="13" x14ac:dyDescent="0.15">
      <c r="A565" s="450" t="s">
        <v>15785</v>
      </c>
      <c r="B565" s="451" t="s">
        <v>15786</v>
      </c>
      <c r="C565" s="23" t="s">
        <v>7139</v>
      </c>
      <c r="D565" s="91">
        <v>42549</v>
      </c>
      <c r="E565" s="91"/>
      <c r="G565" s="23" t="s">
        <v>15105</v>
      </c>
      <c r="I565" s="22" t="s">
        <v>7161</v>
      </c>
      <c r="J565" s="23" t="s">
        <v>5117</v>
      </c>
      <c r="R565" s="372" t="s">
        <v>1873</v>
      </c>
      <c r="Z565" s="22" t="s">
        <v>1874</v>
      </c>
    </row>
    <row r="566" spans="1:35" ht="13" x14ac:dyDescent="0.15">
      <c r="A566" s="450" t="s">
        <v>15787</v>
      </c>
      <c r="B566" s="451" t="s">
        <v>15788</v>
      </c>
      <c r="C566" s="23" t="s">
        <v>15789</v>
      </c>
      <c r="D566" s="91">
        <v>42549</v>
      </c>
      <c r="E566" s="91"/>
      <c r="G566" s="23" t="s">
        <v>15105</v>
      </c>
      <c r="I566" s="22" t="s">
        <v>6928</v>
      </c>
      <c r="J566" s="23" t="s">
        <v>5117</v>
      </c>
      <c r="R566" s="372" t="s">
        <v>1873</v>
      </c>
      <c r="Z566" s="22" t="s">
        <v>1874</v>
      </c>
    </row>
    <row r="567" spans="1:35" ht="13" x14ac:dyDescent="0.15">
      <c r="A567" s="450" t="s">
        <v>15790</v>
      </c>
      <c r="B567" s="451" t="s">
        <v>15791</v>
      </c>
      <c r="C567" s="23" t="s">
        <v>11061</v>
      </c>
      <c r="D567" s="91">
        <v>42549</v>
      </c>
      <c r="E567" s="91"/>
      <c r="G567" s="23" t="s">
        <v>15105</v>
      </c>
      <c r="I567" s="22" t="s">
        <v>1744</v>
      </c>
      <c r="J567" s="23" t="s">
        <v>5117</v>
      </c>
      <c r="R567" s="372" t="s">
        <v>1873</v>
      </c>
      <c r="Z567" s="22" t="s">
        <v>1874</v>
      </c>
    </row>
    <row r="568" spans="1:35" ht="13" x14ac:dyDescent="0.15">
      <c r="A568" s="450" t="s">
        <v>15800</v>
      </c>
      <c r="B568" s="451" t="s">
        <v>15801</v>
      </c>
      <c r="C568" s="22" t="s">
        <v>6836</v>
      </c>
      <c r="D568" s="24">
        <v>42549</v>
      </c>
      <c r="E568" s="91"/>
      <c r="G568" s="23" t="s">
        <v>15105</v>
      </c>
      <c r="I568" s="22" t="s">
        <v>5672</v>
      </c>
      <c r="J568" s="22" t="s">
        <v>5576</v>
      </c>
      <c r="R568" s="372" t="s">
        <v>1873</v>
      </c>
      <c r="Z568" s="23" t="s">
        <v>6458</v>
      </c>
    </row>
    <row r="569" spans="1:35" ht="13" x14ac:dyDescent="0.15">
      <c r="A569" s="450" t="s">
        <v>15805</v>
      </c>
      <c r="B569" s="451" t="s">
        <v>15806</v>
      </c>
      <c r="C569" s="23" t="s">
        <v>1822</v>
      </c>
      <c r="D569" s="91">
        <v>42549</v>
      </c>
      <c r="E569" s="91"/>
      <c r="F569" s="91"/>
      <c r="G569" s="23" t="s">
        <v>15105</v>
      </c>
      <c r="I569" s="22" t="s">
        <v>1823</v>
      </c>
      <c r="K569" s="22" t="s">
        <v>1817</v>
      </c>
      <c r="S569" s="22" t="s">
        <v>1586</v>
      </c>
    </row>
    <row r="570" spans="1:35" ht="13" x14ac:dyDescent="0.15">
      <c r="A570" s="450" t="s">
        <v>15807</v>
      </c>
      <c r="B570" s="451" t="s">
        <v>15808</v>
      </c>
      <c r="C570" s="23" t="s">
        <v>1822</v>
      </c>
      <c r="D570" s="91">
        <v>42549</v>
      </c>
      <c r="E570" s="91"/>
      <c r="F570" s="91"/>
      <c r="G570" s="23" t="s">
        <v>15105</v>
      </c>
      <c r="I570" s="22" t="s">
        <v>1823</v>
      </c>
      <c r="K570" s="22" t="s">
        <v>1817</v>
      </c>
      <c r="S570" s="22" t="s">
        <v>1586</v>
      </c>
    </row>
    <row r="571" spans="1:35" ht="52" x14ac:dyDescent="0.15">
      <c r="A571" s="450" t="s">
        <v>15848</v>
      </c>
      <c r="B571" s="451" t="s">
        <v>15849</v>
      </c>
      <c r="C571" s="23" t="s">
        <v>15850</v>
      </c>
      <c r="D571" s="91">
        <v>42550</v>
      </c>
      <c r="E571" s="91"/>
      <c r="G571" s="23" t="s">
        <v>15105</v>
      </c>
      <c r="H571" s="26" t="s">
        <v>15851</v>
      </c>
      <c r="I571" s="23" t="s">
        <v>5237</v>
      </c>
      <c r="Z571" s="22" t="s">
        <v>5238</v>
      </c>
      <c r="AF571" s="421"/>
      <c r="AI571" s="26" t="s">
        <v>15853</v>
      </c>
    </row>
    <row r="572" spans="1:35" ht="26" x14ac:dyDescent="0.15">
      <c r="A572" s="450" t="s">
        <v>15889</v>
      </c>
      <c r="B572" s="451" t="s">
        <v>15890</v>
      </c>
      <c r="C572" s="23" t="s">
        <v>15310</v>
      </c>
      <c r="D572" s="24">
        <v>42551</v>
      </c>
      <c r="E572" s="24"/>
      <c r="F572" s="24"/>
      <c r="G572" s="23" t="s">
        <v>15105</v>
      </c>
      <c r="H572" s="25"/>
      <c r="I572" s="23" t="s">
        <v>1832</v>
      </c>
      <c r="J572" s="23" t="s">
        <v>13406</v>
      </c>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t="s">
        <v>13408</v>
      </c>
      <c r="AH572" s="26" t="s">
        <v>14351</v>
      </c>
    </row>
    <row r="573" spans="1:35" ht="13" x14ac:dyDescent="0.15">
      <c r="A573" s="450" t="s">
        <v>15897</v>
      </c>
      <c r="B573" s="451" t="s">
        <v>10100</v>
      </c>
      <c r="C573" s="22" t="s">
        <v>5574</v>
      </c>
      <c r="D573" s="24">
        <v>42570</v>
      </c>
      <c r="E573" s="91"/>
      <c r="G573" s="23" t="s">
        <v>15105</v>
      </c>
      <c r="I573" s="22" t="s">
        <v>5575</v>
      </c>
      <c r="J573" s="22" t="s">
        <v>5576</v>
      </c>
      <c r="R573" s="372" t="s">
        <v>1873</v>
      </c>
      <c r="Z573" s="23" t="s">
        <v>6458</v>
      </c>
    </row>
    <row r="574" spans="1:35" ht="13" x14ac:dyDescent="0.15">
      <c r="A574" s="450" t="s">
        <v>15934</v>
      </c>
      <c r="B574" s="451" t="s">
        <v>15935</v>
      </c>
      <c r="C574" s="23" t="s">
        <v>15936</v>
      </c>
      <c r="D574" s="91">
        <v>42577</v>
      </c>
      <c r="E574" s="91"/>
      <c r="F574" s="91"/>
      <c r="G574" s="23" t="s">
        <v>15105</v>
      </c>
      <c r="I574" s="23" t="s">
        <v>1724</v>
      </c>
      <c r="J574" s="23" t="s">
        <v>5117</v>
      </c>
      <c r="K574" s="23"/>
      <c r="L574" s="23"/>
      <c r="M574" s="23"/>
      <c r="N574" s="23"/>
      <c r="O574" s="23"/>
      <c r="P574" s="23"/>
      <c r="Q574" s="23"/>
      <c r="R574" s="23" t="s">
        <v>1873</v>
      </c>
      <c r="S574" s="23"/>
      <c r="T574" s="23"/>
      <c r="U574" s="23"/>
      <c r="V574" s="23"/>
      <c r="W574" s="23"/>
      <c r="X574" s="23"/>
      <c r="Y574" s="23"/>
      <c r="Z574" s="23" t="s">
        <v>1874</v>
      </c>
    </row>
    <row r="575" spans="1:35" ht="13" x14ac:dyDescent="0.15">
      <c r="A575" s="450" t="s">
        <v>15937</v>
      </c>
      <c r="B575" s="451" t="s">
        <v>15938</v>
      </c>
      <c r="C575" s="23" t="s">
        <v>15939</v>
      </c>
      <c r="D575" s="91">
        <v>42577</v>
      </c>
      <c r="E575" s="91"/>
      <c r="G575" s="23" t="s">
        <v>15105</v>
      </c>
      <c r="I575" s="22" t="s">
        <v>15940</v>
      </c>
      <c r="J575" s="22" t="s">
        <v>5576</v>
      </c>
      <c r="R575" s="22" t="s">
        <v>1873</v>
      </c>
      <c r="Z575" s="23" t="s">
        <v>6458</v>
      </c>
    </row>
    <row r="576" spans="1:35" ht="13" x14ac:dyDescent="0.15">
      <c r="A576" s="450" t="s">
        <v>15941</v>
      </c>
      <c r="B576" s="451" t="s">
        <v>15942</v>
      </c>
      <c r="C576" s="22" t="s">
        <v>15943</v>
      </c>
      <c r="D576" s="91">
        <v>42577</v>
      </c>
      <c r="E576" s="91"/>
      <c r="F576" s="91"/>
      <c r="G576" s="23" t="s">
        <v>15105</v>
      </c>
      <c r="I576" s="22" t="s">
        <v>15944</v>
      </c>
      <c r="J576" s="22" t="s">
        <v>14806</v>
      </c>
      <c r="Y576" s="23" t="s">
        <v>7259</v>
      </c>
      <c r="Z576" s="22" t="s">
        <v>7257</v>
      </c>
      <c r="AE576" s="22" t="s">
        <v>7261</v>
      </c>
    </row>
    <row r="577" spans="1:46" ht="13" x14ac:dyDescent="0.15">
      <c r="A577" s="450" t="s">
        <v>15945</v>
      </c>
      <c r="B577" s="451" t="s">
        <v>15946</v>
      </c>
      <c r="C577" s="23" t="s">
        <v>15939</v>
      </c>
      <c r="D577" s="91">
        <v>42577</v>
      </c>
      <c r="E577" s="91"/>
      <c r="G577" s="23" t="s">
        <v>15105</v>
      </c>
      <c r="I577" s="22" t="s">
        <v>15940</v>
      </c>
      <c r="J577" s="22" t="s">
        <v>5576</v>
      </c>
      <c r="R577" s="22" t="s">
        <v>1873</v>
      </c>
      <c r="Z577" s="23" t="s">
        <v>6458</v>
      </c>
    </row>
    <row r="578" spans="1:46" ht="13" x14ac:dyDescent="0.15">
      <c r="A578" s="450" t="s">
        <v>15950</v>
      </c>
      <c r="B578" s="451" t="s">
        <v>15951</v>
      </c>
      <c r="C578" s="371" t="s">
        <v>1793</v>
      </c>
      <c r="D578" s="91">
        <v>42577</v>
      </c>
      <c r="E578" s="91"/>
      <c r="G578" s="23" t="s">
        <v>15105</v>
      </c>
      <c r="I578" s="22" t="s">
        <v>10676</v>
      </c>
      <c r="K578" s="22" t="s">
        <v>10677</v>
      </c>
      <c r="T578" s="23" t="s">
        <v>1586</v>
      </c>
    </row>
    <row r="579" spans="1:46" ht="52" x14ac:dyDescent="0.15">
      <c r="A579" s="23" t="s">
        <v>15980</v>
      </c>
      <c r="B579" s="25" t="s">
        <v>15981</v>
      </c>
      <c r="C579" s="23" t="s">
        <v>15310</v>
      </c>
      <c r="D579" s="24">
        <v>42580</v>
      </c>
      <c r="E579" s="24">
        <v>42685</v>
      </c>
      <c r="F579" s="24" t="s">
        <v>11670</v>
      </c>
      <c r="G579" s="23" t="s">
        <v>15105</v>
      </c>
      <c r="H579" s="25" t="s">
        <v>16321</v>
      </c>
      <c r="I579" s="23" t="s">
        <v>1832</v>
      </c>
      <c r="J579" s="23" t="s">
        <v>13406</v>
      </c>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t="s">
        <v>13408</v>
      </c>
      <c r="AH579" s="26" t="s">
        <v>14351</v>
      </c>
    </row>
    <row r="580" spans="1:46" ht="26" x14ac:dyDescent="0.15">
      <c r="A580" s="450" t="s">
        <v>15993</v>
      </c>
      <c r="B580" s="451" t="s">
        <v>15994</v>
      </c>
      <c r="C580" s="23" t="s">
        <v>15310</v>
      </c>
      <c r="D580" s="24">
        <v>42583</v>
      </c>
      <c r="E580" s="24"/>
      <c r="F580" s="24"/>
      <c r="G580" s="23" t="s">
        <v>15105</v>
      </c>
      <c r="H580" s="25"/>
      <c r="I580" s="23" t="s">
        <v>1832</v>
      </c>
      <c r="J580" s="23" t="s">
        <v>13406</v>
      </c>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t="s">
        <v>13408</v>
      </c>
      <c r="AH580" s="26" t="s">
        <v>14351</v>
      </c>
    </row>
    <row r="581" spans="1:46" ht="13" x14ac:dyDescent="0.15">
      <c r="A581" s="450" t="s">
        <v>16006</v>
      </c>
      <c r="B581" s="451" t="s">
        <v>14299</v>
      </c>
      <c r="C581" s="22" t="s">
        <v>5574</v>
      </c>
      <c r="D581" s="24">
        <v>42585</v>
      </c>
      <c r="E581" s="91"/>
      <c r="G581" s="23" t="s">
        <v>15105</v>
      </c>
      <c r="I581" s="22" t="s">
        <v>5575</v>
      </c>
      <c r="J581" s="22" t="s">
        <v>5576</v>
      </c>
      <c r="R581" s="372" t="s">
        <v>1873</v>
      </c>
      <c r="Z581" s="23" t="s">
        <v>6458</v>
      </c>
    </row>
    <row r="582" spans="1:46" ht="13" x14ac:dyDescent="0.15">
      <c r="A582" s="450" t="s">
        <v>16007</v>
      </c>
      <c r="B582" s="451" t="s">
        <v>13704</v>
      </c>
      <c r="C582" s="22" t="s">
        <v>5193</v>
      </c>
      <c r="D582" s="91">
        <v>42585</v>
      </c>
      <c r="E582" s="91"/>
      <c r="F582" s="91"/>
      <c r="G582" s="23" t="s">
        <v>15105</v>
      </c>
      <c r="I582" s="22" t="s">
        <v>5192</v>
      </c>
      <c r="O582" s="22" t="s">
        <v>1867</v>
      </c>
      <c r="Z582" s="22" t="s">
        <v>1868</v>
      </c>
    </row>
    <row r="583" spans="1:46" ht="13" x14ac:dyDescent="0.15">
      <c r="A583" s="450" t="s">
        <v>16101</v>
      </c>
      <c r="B583" s="451" t="s">
        <v>16102</v>
      </c>
      <c r="C583" s="22" t="s">
        <v>5193</v>
      </c>
      <c r="D583" s="91">
        <v>42601</v>
      </c>
      <c r="E583" s="91"/>
      <c r="F583" s="91"/>
      <c r="G583" s="23" t="s">
        <v>15105</v>
      </c>
      <c r="I583" s="22" t="s">
        <v>5192</v>
      </c>
      <c r="O583" s="22" t="s">
        <v>1867</v>
      </c>
      <c r="Z583" s="22" t="s">
        <v>1868</v>
      </c>
    </row>
    <row r="584" spans="1:46" ht="13" x14ac:dyDescent="0.15">
      <c r="A584" s="23" t="s">
        <v>16107</v>
      </c>
      <c r="B584" s="25" t="s">
        <v>16108</v>
      </c>
      <c r="C584" s="22" t="s">
        <v>5574</v>
      </c>
      <c r="D584" s="24">
        <v>42608</v>
      </c>
      <c r="E584" s="91">
        <v>42612</v>
      </c>
      <c r="G584" s="23" t="s">
        <v>15105</v>
      </c>
      <c r="I584" s="22" t="s">
        <v>5575</v>
      </c>
      <c r="J584" s="22" t="s">
        <v>5576</v>
      </c>
      <c r="R584" s="372" t="s">
        <v>1873</v>
      </c>
      <c r="Z584" s="23" t="s">
        <v>6458</v>
      </c>
    </row>
    <row r="585" spans="1:46" ht="13" x14ac:dyDescent="0.15">
      <c r="A585" s="23" t="s">
        <v>16112</v>
      </c>
      <c r="B585" s="25" t="s">
        <v>16113</v>
      </c>
      <c r="C585" s="371" t="s">
        <v>16114</v>
      </c>
      <c r="D585" s="91">
        <v>42611</v>
      </c>
      <c r="E585" s="91">
        <v>42612</v>
      </c>
      <c r="G585" s="23" t="s">
        <v>15105</v>
      </c>
      <c r="I585" s="23" t="s">
        <v>1832</v>
      </c>
      <c r="K585" s="22" t="s">
        <v>10677</v>
      </c>
      <c r="T585" s="23" t="s">
        <v>1586</v>
      </c>
    </row>
    <row r="586" spans="1:46" ht="13" x14ac:dyDescent="0.15">
      <c r="A586" s="23" t="s">
        <v>16130</v>
      </c>
      <c r="B586" s="25" t="s">
        <v>16117</v>
      </c>
      <c r="C586" s="23" t="s">
        <v>16131</v>
      </c>
      <c r="D586" s="91">
        <v>42614</v>
      </c>
      <c r="E586" s="91">
        <v>42639</v>
      </c>
      <c r="G586" s="23" t="s">
        <v>15105</v>
      </c>
      <c r="I586" s="22" t="s">
        <v>5192</v>
      </c>
      <c r="J586" s="22" t="s">
        <v>6833</v>
      </c>
      <c r="R586" s="23" t="s">
        <v>1873</v>
      </c>
      <c r="Z586" s="23"/>
    </row>
    <row r="587" spans="1:46" ht="13" x14ac:dyDescent="0.15">
      <c r="A587" s="23" t="s">
        <v>16254</v>
      </c>
      <c r="B587" s="25" t="s">
        <v>16255</v>
      </c>
      <c r="C587" s="23" t="s">
        <v>1871</v>
      </c>
      <c r="D587" s="24">
        <v>42656</v>
      </c>
      <c r="E587" s="24">
        <v>42663</v>
      </c>
      <c r="F587" s="24"/>
      <c r="G587" s="23" t="s">
        <v>15105</v>
      </c>
      <c r="H587" s="25"/>
      <c r="I587" s="23" t="s">
        <v>1872</v>
      </c>
      <c r="J587" s="23" t="s">
        <v>5117</v>
      </c>
      <c r="K587" s="23"/>
      <c r="L587" s="23"/>
      <c r="M587" s="23"/>
      <c r="N587" s="23"/>
      <c r="O587" s="23"/>
      <c r="P587" s="23"/>
      <c r="Q587" s="23"/>
      <c r="R587" s="23" t="s">
        <v>1873</v>
      </c>
      <c r="S587" s="23"/>
      <c r="T587" s="23"/>
      <c r="U587" s="23"/>
      <c r="V587" s="23"/>
      <c r="W587" s="23"/>
      <c r="X587" s="23"/>
      <c r="Y587" s="23"/>
      <c r="Z587" s="23" t="s">
        <v>1874</v>
      </c>
      <c r="AA587" s="23"/>
      <c r="AB587" s="23"/>
      <c r="AC587" s="23"/>
      <c r="AD587" s="23"/>
      <c r="AE587" s="23"/>
      <c r="AF587" s="23"/>
      <c r="AG587" s="23"/>
      <c r="AH587" s="23"/>
      <c r="AI587" s="23"/>
      <c r="AJ587" s="23"/>
      <c r="AK587" s="23"/>
      <c r="AL587" s="23"/>
      <c r="AM587" s="23"/>
      <c r="AN587" s="23"/>
      <c r="AO587" s="23"/>
      <c r="AP587" s="23"/>
      <c r="AQ587" s="23"/>
      <c r="AR587" s="23"/>
      <c r="AS587" s="23"/>
      <c r="AT587" s="23"/>
    </row>
    <row r="588" spans="1:46" ht="13" x14ac:dyDescent="0.15">
      <c r="A588" s="23" t="s">
        <v>16281</v>
      </c>
      <c r="B588" s="25" t="s">
        <v>16117</v>
      </c>
      <c r="C588" s="23" t="s">
        <v>16131</v>
      </c>
      <c r="D588" s="91">
        <v>42668</v>
      </c>
      <c r="E588" s="91">
        <v>42670</v>
      </c>
      <c r="G588" s="23" t="s">
        <v>15105</v>
      </c>
      <c r="I588" s="22" t="s">
        <v>5192</v>
      </c>
      <c r="J588" s="22" t="s">
        <v>6833</v>
      </c>
      <c r="R588" s="23" t="s">
        <v>1873</v>
      </c>
      <c r="Z588" s="23"/>
    </row>
    <row r="589" spans="1:46" ht="26" x14ac:dyDescent="0.15">
      <c r="A589" s="23" t="s">
        <v>16295</v>
      </c>
      <c r="B589" s="25" t="s">
        <v>16296</v>
      </c>
      <c r="C589" s="22" t="s">
        <v>16310</v>
      </c>
      <c r="D589" s="91">
        <v>42676</v>
      </c>
      <c r="E589" s="91">
        <v>42676</v>
      </c>
      <c r="F589" s="91"/>
      <c r="G589" s="23" t="s">
        <v>15105</v>
      </c>
      <c r="I589" s="22" t="s">
        <v>11819</v>
      </c>
      <c r="J589" s="22" t="s">
        <v>16311</v>
      </c>
      <c r="Y589" s="25" t="s">
        <v>16312</v>
      </c>
      <c r="Z589" s="22" t="s">
        <v>16313</v>
      </c>
      <c r="AE589" s="22" t="s">
        <v>7261</v>
      </c>
    </row>
    <row r="590" spans="1:46" ht="26" x14ac:dyDescent="0.15">
      <c r="A590" s="23" t="s">
        <v>16314</v>
      </c>
      <c r="B590" s="25" t="s">
        <v>16315</v>
      </c>
      <c r="C590" s="22" t="s">
        <v>16310</v>
      </c>
      <c r="D590" s="91">
        <v>42676</v>
      </c>
      <c r="E590" s="91">
        <v>42676</v>
      </c>
      <c r="F590" s="91"/>
      <c r="G590" s="23" t="s">
        <v>15105</v>
      </c>
      <c r="I590" s="22" t="s">
        <v>11819</v>
      </c>
      <c r="J590" s="22" t="s">
        <v>16311</v>
      </c>
      <c r="Y590" s="25" t="s">
        <v>16312</v>
      </c>
      <c r="Z590" s="22" t="s">
        <v>16313</v>
      </c>
      <c r="AE590" s="22" t="s">
        <v>7261</v>
      </c>
    </row>
    <row r="591" spans="1:46" ht="13" x14ac:dyDescent="0.15">
      <c r="A591" s="23" t="s">
        <v>16326</v>
      </c>
      <c r="B591" s="25" t="s">
        <v>9181</v>
      </c>
      <c r="C591" s="22" t="s">
        <v>1808</v>
      </c>
      <c r="D591" s="91">
        <v>42683</v>
      </c>
      <c r="E591" s="91">
        <v>44149</v>
      </c>
      <c r="F591" s="91"/>
      <c r="G591" s="23" t="s">
        <v>15105</v>
      </c>
      <c r="I591" s="23" t="s">
        <v>1741</v>
      </c>
      <c r="J591" s="23"/>
      <c r="K591" s="23" t="s">
        <v>5109</v>
      </c>
      <c r="L591" s="23"/>
      <c r="M591" s="23"/>
      <c r="N591" s="23"/>
      <c r="O591" s="23"/>
      <c r="P591" s="23"/>
      <c r="Q591" s="23"/>
      <c r="R591" s="23"/>
      <c r="S591" s="23"/>
      <c r="T591" s="23" t="s">
        <v>1586</v>
      </c>
    </row>
    <row r="592" spans="1:46" ht="26" x14ac:dyDescent="0.15">
      <c r="A592" s="23" t="s">
        <v>16337</v>
      </c>
      <c r="B592" s="25" t="s">
        <v>16315</v>
      </c>
      <c r="C592" s="22" t="s">
        <v>16310</v>
      </c>
      <c r="D592" s="91">
        <v>42685</v>
      </c>
      <c r="E592" s="91">
        <v>42688</v>
      </c>
      <c r="F592" s="91"/>
      <c r="G592" s="23" t="s">
        <v>15105</v>
      </c>
      <c r="I592" s="22" t="s">
        <v>11819</v>
      </c>
      <c r="J592" s="22" t="s">
        <v>16311</v>
      </c>
      <c r="Y592" s="25" t="s">
        <v>16312</v>
      </c>
      <c r="Z592" s="22" t="s">
        <v>16313</v>
      </c>
      <c r="AE592" s="22" t="s">
        <v>7261</v>
      </c>
    </row>
    <row r="593" spans="1:38" ht="26" x14ac:dyDescent="0.15">
      <c r="A593" s="23" t="s">
        <v>16338</v>
      </c>
      <c r="B593" s="25" t="s">
        <v>16296</v>
      </c>
      <c r="C593" s="22" t="s">
        <v>16310</v>
      </c>
      <c r="D593" s="91">
        <v>42685</v>
      </c>
      <c r="E593" s="91">
        <v>42688</v>
      </c>
      <c r="F593" s="91"/>
      <c r="G593" s="23" t="s">
        <v>15105</v>
      </c>
      <c r="I593" s="22" t="s">
        <v>11819</v>
      </c>
      <c r="J593" s="22" t="s">
        <v>16311</v>
      </c>
      <c r="Y593" s="25" t="s">
        <v>16312</v>
      </c>
      <c r="Z593" s="22" t="s">
        <v>16313</v>
      </c>
      <c r="AE593" s="22" t="s">
        <v>7261</v>
      </c>
    </row>
    <row r="594" spans="1:38" ht="13" x14ac:dyDescent="0.15">
      <c r="A594" s="23" t="s">
        <v>16381</v>
      </c>
      <c r="B594" s="25" t="s">
        <v>16382</v>
      </c>
      <c r="C594" s="22" t="s">
        <v>16383</v>
      </c>
      <c r="D594" s="24">
        <v>42695</v>
      </c>
      <c r="E594" s="91">
        <v>42713</v>
      </c>
      <c r="G594" s="23" t="s">
        <v>15105</v>
      </c>
      <c r="I594" s="23" t="s">
        <v>16384</v>
      </c>
      <c r="J594" s="22" t="s">
        <v>5576</v>
      </c>
      <c r="R594" s="372" t="s">
        <v>1873</v>
      </c>
      <c r="Z594" s="23" t="s">
        <v>6458</v>
      </c>
    </row>
    <row r="595" spans="1:38" ht="26" x14ac:dyDescent="0.15">
      <c r="A595" s="23" t="s">
        <v>16393</v>
      </c>
      <c r="B595" s="25" t="s">
        <v>16315</v>
      </c>
      <c r="C595" s="22" t="s">
        <v>16310</v>
      </c>
      <c r="D595" s="91">
        <v>42697</v>
      </c>
      <c r="E595" s="91">
        <v>42712</v>
      </c>
      <c r="F595" s="91"/>
      <c r="G595" s="23" t="s">
        <v>15105</v>
      </c>
      <c r="I595" s="22" t="s">
        <v>11819</v>
      </c>
      <c r="J595" s="22" t="s">
        <v>16311</v>
      </c>
      <c r="Y595" s="25" t="s">
        <v>16312</v>
      </c>
      <c r="Z595" s="22" t="s">
        <v>16313</v>
      </c>
      <c r="AE595" s="22" t="s">
        <v>7261</v>
      </c>
    </row>
    <row r="596" spans="1:38" ht="13" x14ac:dyDescent="0.15">
      <c r="A596" s="23" t="s">
        <v>16394</v>
      </c>
      <c r="B596" s="25" t="s">
        <v>14594</v>
      </c>
      <c r="C596" s="23" t="s">
        <v>1735</v>
      </c>
      <c r="D596" s="91">
        <v>42697</v>
      </c>
      <c r="E596" s="91">
        <v>43116</v>
      </c>
      <c r="G596" s="23" t="s">
        <v>15105</v>
      </c>
      <c r="I596" s="23" t="s">
        <v>1490</v>
      </c>
      <c r="J596" s="23" t="s">
        <v>18188</v>
      </c>
      <c r="K596" s="23"/>
      <c r="L596" s="23"/>
      <c r="M596" s="23"/>
      <c r="N596" s="23"/>
      <c r="O596" s="23"/>
      <c r="P596" s="23"/>
      <c r="Q596" s="23"/>
      <c r="R596" s="23"/>
      <c r="S596" s="23"/>
      <c r="T596" s="23"/>
      <c r="U596" s="23" t="s">
        <v>1726</v>
      </c>
    </row>
    <row r="597" spans="1:38" ht="13" x14ac:dyDescent="0.15">
      <c r="A597" s="23" t="s">
        <v>16500</v>
      </c>
      <c r="B597" s="25" t="s">
        <v>16501</v>
      </c>
      <c r="C597" s="23" t="s">
        <v>1858</v>
      </c>
      <c r="D597" s="91">
        <v>42713</v>
      </c>
      <c r="E597" s="91">
        <v>42716</v>
      </c>
      <c r="G597" s="23" t="s">
        <v>15105</v>
      </c>
      <c r="I597" s="23" t="s">
        <v>1859</v>
      </c>
      <c r="J597" s="23" t="s">
        <v>5112</v>
      </c>
      <c r="K597" s="23"/>
      <c r="L597" s="23"/>
      <c r="M597" s="23"/>
      <c r="N597" s="23"/>
      <c r="O597" s="23"/>
      <c r="P597" s="23"/>
      <c r="Q597" s="23"/>
      <c r="R597" s="23"/>
      <c r="S597" s="23"/>
      <c r="T597" s="23"/>
      <c r="U597" s="23"/>
      <c r="V597" s="23"/>
      <c r="W597" s="23" t="s">
        <v>1827</v>
      </c>
      <c r="X597" s="23"/>
      <c r="Y597" s="23"/>
      <c r="Z597" s="23" t="s">
        <v>5113</v>
      </c>
    </row>
    <row r="598" spans="1:38" ht="13" x14ac:dyDescent="0.15">
      <c r="A598" s="23" t="s">
        <v>16510</v>
      </c>
      <c r="B598" s="25" t="s">
        <v>16511</v>
      </c>
      <c r="C598" s="23" t="s">
        <v>1749</v>
      </c>
      <c r="D598" s="91">
        <v>42718</v>
      </c>
      <c r="E598" s="91">
        <v>42723</v>
      </c>
      <c r="F598" s="91"/>
      <c r="G598" s="23" t="s">
        <v>15105</v>
      </c>
      <c r="I598" s="23" t="s">
        <v>1490</v>
      </c>
      <c r="J598" s="23"/>
      <c r="K598" s="23"/>
      <c r="L598" s="23"/>
      <c r="M598" s="23"/>
      <c r="N598" s="23" t="s">
        <v>7896</v>
      </c>
      <c r="O598" s="23"/>
      <c r="P598" s="23" t="s">
        <v>1750</v>
      </c>
      <c r="Q598" s="23"/>
      <c r="R598" s="23"/>
      <c r="S598" s="23"/>
      <c r="T598" s="23"/>
      <c r="U598" s="23"/>
      <c r="V598" s="23"/>
      <c r="W598" s="23"/>
      <c r="X598" s="23"/>
      <c r="Y598" s="23"/>
      <c r="Z598" s="23" t="s">
        <v>7897</v>
      </c>
    </row>
    <row r="599" spans="1:38" ht="13" x14ac:dyDescent="0.15">
      <c r="A599" s="23" t="s">
        <v>16512</v>
      </c>
      <c r="B599" s="25" t="s">
        <v>9181</v>
      </c>
      <c r="C599" s="22" t="s">
        <v>1788</v>
      </c>
      <c r="D599" s="91">
        <v>42718</v>
      </c>
      <c r="E599" s="91">
        <v>42719</v>
      </c>
      <c r="F599" s="91"/>
      <c r="G599" s="23" t="s">
        <v>15105</v>
      </c>
      <c r="I599" s="22" t="s">
        <v>1490</v>
      </c>
      <c r="K599" s="22" t="s">
        <v>5109</v>
      </c>
      <c r="T599" s="22" t="s">
        <v>1586</v>
      </c>
    </row>
    <row r="600" spans="1:38" ht="13" x14ac:dyDescent="0.15">
      <c r="A600" s="23" t="s">
        <v>16528</v>
      </c>
      <c r="B600" s="25" t="s">
        <v>7093</v>
      </c>
      <c r="C600" s="23" t="s">
        <v>1753</v>
      </c>
      <c r="D600" s="91">
        <v>42720</v>
      </c>
      <c r="E600" s="91">
        <v>42723</v>
      </c>
      <c r="F600" s="91"/>
      <c r="G600" s="23" t="s">
        <v>15105</v>
      </c>
      <c r="I600" s="23" t="s">
        <v>1741</v>
      </c>
      <c r="J600" s="23"/>
      <c r="K600" s="23"/>
      <c r="L600" s="23"/>
      <c r="M600" s="23"/>
      <c r="N600" s="23" t="s">
        <v>7896</v>
      </c>
      <c r="O600" s="23"/>
      <c r="P600" s="23" t="s">
        <v>1750</v>
      </c>
      <c r="Q600" s="23"/>
      <c r="R600" s="23"/>
      <c r="S600" s="23"/>
      <c r="T600" s="23"/>
      <c r="U600" s="23"/>
      <c r="V600" s="23"/>
      <c r="W600" s="23"/>
      <c r="X600" s="23"/>
      <c r="Y600" s="23"/>
      <c r="Z600" s="23" t="s">
        <v>7897</v>
      </c>
    </row>
    <row r="601" spans="1:38" ht="13" x14ac:dyDescent="0.15">
      <c r="A601" s="23" t="s">
        <v>16532</v>
      </c>
      <c r="B601" s="25" t="s">
        <v>16533</v>
      </c>
      <c r="C601" s="22" t="s">
        <v>15350</v>
      </c>
      <c r="D601" s="91">
        <v>42723</v>
      </c>
      <c r="E601" s="91">
        <v>42724</v>
      </c>
      <c r="F601" s="91"/>
      <c r="G601" s="23" t="s">
        <v>15105</v>
      </c>
      <c r="I601" s="22" t="s">
        <v>7556</v>
      </c>
      <c r="J601" s="22" t="s">
        <v>5116</v>
      </c>
      <c r="R601" s="22" t="s">
        <v>1873</v>
      </c>
      <c r="Z601" s="22" t="s">
        <v>4979</v>
      </c>
    </row>
    <row r="602" spans="1:38" ht="104" x14ac:dyDescent="0.15">
      <c r="A602" s="23" t="s">
        <v>16578</v>
      </c>
      <c r="B602" s="25" t="s">
        <v>16795</v>
      </c>
      <c r="C602" s="22" t="s">
        <v>16793</v>
      </c>
      <c r="D602" s="91">
        <v>42759</v>
      </c>
      <c r="E602" s="91">
        <v>42762</v>
      </c>
      <c r="F602" s="91"/>
      <c r="G602" s="23" t="s">
        <v>15105</v>
      </c>
      <c r="H602" s="25"/>
      <c r="I602" s="22" t="s">
        <v>5575</v>
      </c>
      <c r="J602" s="22" t="s">
        <v>16791</v>
      </c>
      <c r="Z602" s="26" t="s">
        <v>17089</v>
      </c>
      <c r="AA602" s="25" t="s">
        <v>16321</v>
      </c>
      <c r="AJ602" s="23" t="s">
        <v>13137</v>
      </c>
      <c r="AK602" s="26" t="s">
        <v>17068</v>
      </c>
      <c r="AL602" s="26" t="s">
        <v>17070</v>
      </c>
    </row>
    <row r="603" spans="1:38" ht="13" x14ac:dyDescent="0.15">
      <c r="A603" s="23" t="s">
        <v>16620</v>
      </c>
      <c r="B603" s="25" t="s">
        <v>16621</v>
      </c>
      <c r="C603" s="22" t="s">
        <v>5061</v>
      </c>
      <c r="D603" s="24">
        <v>42738</v>
      </c>
      <c r="E603" s="91">
        <v>42744</v>
      </c>
      <c r="G603" s="23" t="s">
        <v>15105</v>
      </c>
      <c r="I603" s="23" t="s">
        <v>16384</v>
      </c>
      <c r="J603" s="22" t="s">
        <v>5576</v>
      </c>
      <c r="R603" s="372" t="s">
        <v>1873</v>
      </c>
      <c r="Z603" s="23" t="s">
        <v>6458</v>
      </c>
    </row>
    <row r="604" spans="1:38" ht="13" x14ac:dyDescent="0.15">
      <c r="A604" s="23" t="s">
        <v>16639</v>
      </c>
      <c r="B604" s="25" t="s">
        <v>16640</v>
      </c>
      <c r="C604" s="22" t="s">
        <v>10455</v>
      </c>
      <c r="D604" s="24">
        <v>42740</v>
      </c>
      <c r="E604" s="91">
        <v>42744</v>
      </c>
      <c r="G604" s="23" t="s">
        <v>15105</v>
      </c>
      <c r="I604" s="22" t="s">
        <v>1859</v>
      </c>
      <c r="J604" s="22" t="s">
        <v>5576</v>
      </c>
      <c r="R604" s="372" t="s">
        <v>1873</v>
      </c>
      <c r="Z604" s="23" t="s">
        <v>6458</v>
      </c>
    </row>
    <row r="605" spans="1:38" ht="13" x14ac:dyDescent="0.15">
      <c r="A605" s="23" t="s">
        <v>16641</v>
      </c>
      <c r="B605" s="25" t="s">
        <v>16642</v>
      </c>
      <c r="C605" s="23" t="s">
        <v>1764</v>
      </c>
      <c r="D605" s="91">
        <v>42740</v>
      </c>
      <c r="E605" s="91">
        <v>42744</v>
      </c>
      <c r="G605" s="23" t="s">
        <v>15105</v>
      </c>
      <c r="I605" s="23" t="s">
        <v>1732</v>
      </c>
      <c r="J605" s="23"/>
      <c r="K605" s="23" t="s">
        <v>5109</v>
      </c>
      <c r="L605" s="23"/>
      <c r="M605" s="23"/>
      <c r="N605" s="23"/>
      <c r="O605" s="23"/>
      <c r="P605" s="23"/>
      <c r="Q605" s="23"/>
      <c r="R605" s="23"/>
      <c r="S605" s="23"/>
      <c r="T605" s="23" t="s">
        <v>1586</v>
      </c>
      <c r="AJ605" s="23"/>
    </row>
    <row r="606" spans="1:38" ht="13" x14ac:dyDescent="0.15">
      <c r="A606" s="23" t="s">
        <v>16760</v>
      </c>
      <c r="B606" s="25" t="s">
        <v>16761</v>
      </c>
      <c r="C606" s="23" t="s">
        <v>1723</v>
      </c>
      <c r="D606" s="91">
        <v>42754</v>
      </c>
      <c r="E606" s="91">
        <v>43116</v>
      </c>
      <c r="G606" s="23" t="s">
        <v>15105</v>
      </c>
      <c r="I606" s="23" t="s">
        <v>1724</v>
      </c>
      <c r="J606" s="23" t="s">
        <v>18188</v>
      </c>
      <c r="K606" s="23"/>
      <c r="L606" s="23"/>
      <c r="M606" s="23"/>
      <c r="N606" s="23"/>
      <c r="O606" s="23"/>
      <c r="P606" s="23"/>
      <c r="Q606" s="23"/>
      <c r="R606" s="23"/>
      <c r="S606" s="23"/>
      <c r="T606" s="23"/>
      <c r="U606" s="23" t="s">
        <v>1726</v>
      </c>
    </row>
    <row r="607" spans="1:38" ht="13" x14ac:dyDescent="0.15">
      <c r="A607" s="23" t="s">
        <v>16762</v>
      </c>
      <c r="B607" s="25" t="s">
        <v>9442</v>
      </c>
      <c r="C607" s="23" t="s">
        <v>1723</v>
      </c>
      <c r="D607" s="91">
        <v>42754</v>
      </c>
      <c r="E607" s="91">
        <v>43116</v>
      </c>
      <c r="G607" s="23" t="s">
        <v>15105</v>
      </c>
      <c r="I607" s="23" t="s">
        <v>1724</v>
      </c>
      <c r="J607" s="23" t="s">
        <v>18188</v>
      </c>
      <c r="K607" s="23"/>
      <c r="L607" s="23"/>
      <c r="M607" s="23"/>
      <c r="N607" s="23"/>
      <c r="O607" s="23"/>
      <c r="P607" s="23"/>
      <c r="Q607" s="23"/>
      <c r="R607" s="23"/>
      <c r="S607" s="23"/>
      <c r="T607" s="23"/>
      <c r="U607" s="23" t="s">
        <v>1726</v>
      </c>
    </row>
    <row r="608" spans="1:38" ht="13" x14ac:dyDescent="0.15">
      <c r="A608" s="23" t="s">
        <v>16768</v>
      </c>
      <c r="B608" s="25" t="s">
        <v>16769</v>
      </c>
      <c r="C608" s="23" t="s">
        <v>11326</v>
      </c>
      <c r="D608" s="91">
        <v>42755</v>
      </c>
      <c r="E608" s="91">
        <v>42762</v>
      </c>
      <c r="G608" s="23" t="s">
        <v>15105</v>
      </c>
      <c r="I608" s="22" t="s">
        <v>1747</v>
      </c>
      <c r="J608" s="23" t="s">
        <v>5117</v>
      </c>
      <c r="R608" s="372" t="s">
        <v>1873</v>
      </c>
      <c r="Z608" s="22" t="s">
        <v>1874</v>
      </c>
    </row>
    <row r="609" spans="1:38" ht="13" x14ac:dyDescent="0.15">
      <c r="A609" s="23" t="s">
        <v>16770</v>
      </c>
      <c r="B609" s="25" t="s">
        <v>8178</v>
      </c>
      <c r="C609" s="23" t="s">
        <v>9996</v>
      </c>
      <c r="D609" s="91">
        <v>42755</v>
      </c>
      <c r="E609" s="91">
        <v>42762</v>
      </c>
      <c r="F609" s="24" t="s">
        <v>9446</v>
      </c>
      <c r="G609" s="23" t="s">
        <v>15105</v>
      </c>
      <c r="I609" s="22" t="s">
        <v>9997</v>
      </c>
      <c r="J609" s="22" t="s">
        <v>1756</v>
      </c>
      <c r="S609" s="22" t="s">
        <v>1757</v>
      </c>
      <c r="Z609" s="22" t="s">
        <v>1758</v>
      </c>
    </row>
    <row r="610" spans="1:38" ht="13" x14ac:dyDescent="0.15">
      <c r="A610" s="23" t="s">
        <v>16771</v>
      </c>
      <c r="B610" s="25" t="s">
        <v>10180</v>
      </c>
      <c r="C610" s="23" t="s">
        <v>9996</v>
      </c>
      <c r="D610" s="91">
        <v>42755</v>
      </c>
      <c r="E610" s="91">
        <v>42762</v>
      </c>
      <c r="F610" s="24" t="s">
        <v>9446</v>
      </c>
      <c r="G610" s="23" t="s">
        <v>15105</v>
      </c>
      <c r="I610" s="22" t="s">
        <v>9997</v>
      </c>
      <c r="J610" s="22" t="s">
        <v>1756</v>
      </c>
      <c r="S610" s="22" t="s">
        <v>1757</v>
      </c>
      <c r="Z610" s="22" t="s">
        <v>1758</v>
      </c>
    </row>
    <row r="611" spans="1:38" ht="104" x14ac:dyDescent="0.15">
      <c r="A611" s="23" t="s">
        <v>16794</v>
      </c>
      <c r="B611" s="25" t="s">
        <v>16796</v>
      </c>
      <c r="C611" s="22" t="s">
        <v>16793</v>
      </c>
      <c r="D611" s="91">
        <v>42759</v>
      </c>
      <c r="E611" s="91">
        <v>42768</v>
      </c>
      <c r="F611" s="91"/>
      <c r="G611" s="23" t="s">
        <v>15105</v>
      </c>
      <c r="H611" s="25"/>
      <c r="I611" s="22" t="s">
        <v>5575</v>
      </c>
      <c r="J611" s="22" t="s">
        <v>16791</v>
      </c>
      <c r="Z611" s="26" t="s">
        <v>17089</v>
      </c>
      <c r="AA611" s="25" t="s">
        <v>16321</v>
      </c>
      <c r="AJ611" s="23" t="s">
        <v>13137</v>
      </c>
      <c r="AK611" s="26" t="s">
        <v>17068</v>
      </c>
      <c r="AL611" s="26" t="s">
        <v>17070</v>
      </c>
    </row>
    <row r="612" spans="1:38" ht="39" x14ac:dyDescent="0.15">
      <c r="A612" s="23" t="s">
        <v>16799</v>
      </c>
      <c r="B612" s="25" t="s">
        <v>16800</v>
      </c>
      <c r="C612" s="23" t="s">
        <v>16798</v>
      </c>
      <c r="D612" s="91">
        <v>42760</v>
      </c>
      <c r="E612" s="91">
        <v>42767</v>
      </c>
      <c r="F612" s="91" t="s">
        <v>9446</v>
      </c>
      <c r="G612" s="23" t="s">
        <v>15105</v>
      </c>
      <c r="I612" s="23" t="s">
        <v>1832</v>
      </c>
      <c r="M612" s="22" t="s">
        <v>7702</v>
      </c>
      <c r="S612" s="63" t="s">
        <v>7703</v>
      </c>
      <c r="Z612" s="22" t="s">
        <v>7062</v>
      </c>
    </row>
    <row r="613" spans="1:38" ht="13" x14ac:dyDescent="0.15">
      <c r="A613" s="23" t="s">
        <v>16842</v>
      </c>
      <c r="B613" s="25" t="s">
        <v>10704</v>
      </c>
      <c r="C613" s="23" t="s">
        <v>1764</v>
      </c>
      <c r="D613" s="91">
        <v>42767</v>
      </c>
      <c r="E613" s="91">
        <v>42768</v>
      </c>
      <c r="G613" s="23" t="s">
        <v>15105</v>
      </c>
      <c r="I613" s="23" t="s">
        <v>1732</v>
      </c>
      <c r="J613" s="23"/>
      <c r="K613" s="23" t="s">
        <v>5109</v>
      </c>
      <c r="L613" s="23"/>
      <c r="M613" s="23"/>
      <c r="N613" s="23"/>
      <c r="O613" s="23"/>
      <c r="P613" s="23"/>
      <c r="Q613" s="23"/>
      <c r="R613" s="23"/>
      <c r="S613" s="23"/>
      <c r="T613" s="23" t="s">
        <v>1586</v>
      </c>
      <c r="AJ613" s="23"/>
    </row>
    <row r="614" spans="1:38" ht="13" x14ac:dyDescent="0.15">
      <c r="A614" s="23" t="s">
        <v>16843</v>
      </c>
      <c r="B614" s="25" t="s">
        <v>9435</v>
      </c>
      <c r="C614" s="23" t="s">
        <v>1723</v>
      </c>
      <c r="D614" s="91">
        <v>42767</v>
      </c>
      <c r="E614" s="91">
        <v>43116</v>
      </c>
      <c r="G614" s="23" t="s">
        <v>15105</v>
      </c>
      <c r="I614" s="23" t="s">
        <v>1724</v>
      </c>
      <c r="J614" s="23" t="s">
        <v>18188</v>
      </c>
      <c r="K614" s="23"/>
      <c r="L614" s="23"/>
      <c r="M614" s="23"/>
      <c r="N614" s="23"/>
      <c r="O614" s="23"/>
      <c r="P614" s="23"/>
      <c r="Q614" s="23"/>
      <c r="R614" s="23"/>
      <c r="S614" s="23"/>
      <c r="T614" s="23"/>
      <c r="U614" s="23" t="s">
        <v>1726</v>
      </c>
    </row>
    <row r="615" spans="1:38" ht="13" x14ac:dyDescent="0.15">
      <c r="A615" s="23" t="s">
        <v>16844</v>
      </c>
      <c r="B615" s="25" t="s">
        <v>8176</v>
      </c>
      <c r="C615" s="22" t="s">
        <v>1706</v>
      </c>
      <c r="D615" s="91">
        <v>42767</v>
      </c>
      <c r="E615" s="91">
        <v>42768</v>
      </c>
      <c r="F615" s="91"/>
      <c r="G615" s="23" t="s">
        <v>15105</v>
      </c>
      <c r="I615" s="22" t="s">
        <v>1707</v>
      </c>
      <c r="J615" s="22" t="s">
        <v>5114</v>
      </c>
      <c r="U615" s="22" t="s">
        <v>1708</v>
      </c>
      <c r="Z615" s="22" t="s">
        <v>5115</v>
      </c>
    </row>
    <row r="616" spans="1:38" ht="13" x14ac:dyDescent="0.15">
      <c r="A616" s="23" t="s">
        <v>16845</v>
      </c>
      <c r="B616" s="25" t="s">
        <v>16846</v>
      </c>
      <c r="C616" s="23" t="s">
        <v>1753</v>
      </c>
      <c r="D616" s="91">
        <v>42767</v>
      </c>
      <c r="E616" s="91">
        <v>42768</v>
      </c>
      <c r="F616" s="91"/>
      <c r="G616" s="23" t="s">
        <v>15105</v>
      </c>
      <c r="I616" s="23" t="s">
        <v>1741</v>
      </c>
      <c r="J616" s="23"/>
      <c r="K616" s="23"/>
      <c r="L616" s="23"/>
      <c r="M616" s="23"/>
      <c r="N616" s="23" t="s">
        <v>7896</v>
      </c>
      <c r="O616" s="23"/>
      <c r="P616" s="23" t="s">
        <v>1750</v>
      </c>
      <c r="Q616" s="23"/>
      <c r="R616" s="23"/>
      <c r="S616" s="23"/>
      <c r="T616" s="23"/>
      <c r="U616" s="23"/>
      <c r="V616" s="23"/>
      <c r="W616" s="23"/>
      <c r="X616" s="23"/>
      <c r="Y616" s="23"/>
      <c r="Z616" s="23" t="s">
        <v>7897</v>
      </c>
    </row>
    <row r="617" spans="1:38" ht="13" x14ac:dyDescent="0.15">
      <c r="A617" s="23" t="s">
        <v>16847</v>
      </c>
      <c r="B617" s="25" t="s">
        <v>8487</v>
      </c>
      <c r="C617" s="23" t="s">
        <v>5118</v>
      </c>
      <c r="D617" s="91">
        <v>42767</v>
      </c>
      <c r="E617" s="91">
        <v>42768</v>
      </c>
      <c r="F617" s="91"/>
      <c r="G617" s="23" t="s">
        <v>15105</v>
      </c>
      <c r="I617" s="23" t="s">
        <v>1732</v>
      </c>
      <c r="K617" s="22" t="s">
        <v>1817</v>
      </c>
      <c r="S617" s="22" t="s">
        <v>1586</v>
      </c>
    </row>
    <row r="618" spans="1:38" ht="13" x14ac:dyDescent="0.15">
      <c r="A618" s="23" t="s">
        <v>16848</v>
      </c>
      <c r="B618" s="25" t="s">
        <v>11698</v>
      </c>
      <c r="C618" s="23" t="s">
        <v>1719</v>
      </c>
      <c r="D618" s="91">
        <v>42767</v>
      </c>
      <c r="E618" s="91">
        <v>42768</v>
      </c>
      <c r="G618" s="23" t="s">
        <v>15105</v>
      </c>
      <c r="I618" s="22" t="s">
        <v>10226</v>
      </c>
      <c r="J618" s="23" t="s">
        <v>10227</v>
      </c>
      <c r="K618" s="23"/>
      <c r="U618" s="22" t="s">
        <v>1708</v>
      </c>
      <c r="Z618" s="22" t="s">
        <v>10228</v>
      </c>
    </row>
    <row r="619" spans="1:38" ht="13" x14ac:dyDescent="0.15">
      <c r="A619" s="23" t="s">
        <v>16861</v>
      </c>
      <c r="B619" s="25" t="s">
        <v>8156</v>
      </c>
      <c r="C619" s="23" t="s">
        <v>10310</v>
      </c>
      <c r="D619" s="91">
        <v>42768</v>
      </c>
      <c r="E619" s="91">
        <v>42774</v>
      </c>
      <c r="F619" s="22" t="s">
        <v>16862</v>
      </c>
      <c r="G619" s="23" t="s">
        <v>15105</v>
      </c>
      <c r="I619" s="22" t="s">
        <v>10308</v>
      </c>
      <c r="J619" s="22" t="s">
        <v>10309</v>
      </c>
      <c r="V619" s="22" t="s">
        <v>4155</v>
      </c>
    </row>
    <row r="620" spans="1:38" ht="13" x14ac:dyDescent="0.15">
      <c r="A620" s="23" t="s">
        <v>16863</v>
      </c>
      <c r="B620" s="25" t="s">
        <v>8156</v>
      </c>
      <c r="C620" s="22" t="s">
        <v>1711</v>
      </c>
      <c r="D620" s="91">
        <v>42768</v>
      </c>
      <c r="E620" s="91">
        <v>42774</v>
      </c>
      <c r="F620" s="91"/>
      <c r="G620" s="23" t="s">
        <v>15105</v>
      </c>
      <c r="I620" s="22" t="s">
        <v>1712</v>
      </c>
      <c r="J620" s="22" t="s">
        <v>5114</v>
      </c>
      <c r="U620" s="22" t="s">
        <v>1708</v>
      </c>
      <c r="Z620" s="22" t="s">
        <v>5115</v>
      </c>
    </row>
    <row r="621" spans="1:38" ht="13" x14ac:dyDescent="0.15">
      <c r="A621" s="23" t="s">
        <v>17056</v>
      </c>
      <c r="B621" s="25" t="s">
        <v>4976</v>
      </c>
      <c r="C621" s="22" t="s">
        <v>4977</v>
      </c>
      <c r="D621" s="91">
        <v>42800</v>
      </c>
      <c r="E621" s="91">
        <v>42803</v>
      </c>
      <c r="F621" s="91"/>
      <c r="G621" s="23" t="s">
        <v>15105</v>
      </c>
      <c r="I621" s="22" t="s">
        <v>4978</v>
      </c>
      <c r="J621" s="22" t="s">
        <v>5116</v>
      </c>
      <c r="R621" s="22" t="s">
        <v>1873</v>
      </c>
      <c r="Z621" s="22" t="s">
        <v>4979</v>
      </c>
    </row>
    <row r="622" spans="1:38" ht="13" x14ac:dyDescent="0.15">
      <c r="A622" s="23" t="s">
        <v>17064</v>
      </c>
      <c r="B622" s="25" t="s">
        <v>10172</v>
      </c>
      <c r="C622" s="22" t="s">
        <v>1715</v>
      </c>
      <c r="D622" s="91">
        <v>42801</v>
      </c>
      <c r="E622" s="91">
        <v>42803</v>
      </c>
      <c r="F622" s="91"/>
      <c r="G622" s="23" t="s">
        <v>15105</v>
      </c>
      <c r="I622" s="23" t="s">
        <v>1716</v>
      </c>
      <c r="J622" s="23" t="s">
        <v>5114</v>
      </c>
      <c r="K622" s="23"/>
      <c r="L622" s="23"/>
      <c r="M622" s="23"/>
      <c r="N622" s="23"/>
      <c r="O622" s="23"/>
      <c r="P622" s="23"/>
      <c r="Q622" s="23"/>
      <c r="R622" s="23"/>
      <c r="S622" s="23"/>
      <c r="T622" s="23"/>
      <c r="U622" s="23" t="s">
        <v>1708</v>
      </c>
      <c r="V622" s="23"/>
      <c r="W622" s="23"/>
      <c r="X622" s="23"/>
      <c r="Y622" s="23"/>
      <c r="Z622" s="23" t="s">
        <v>5115</v>
      </c>
    </row>
    <row r="623" spans="1:38" ht="13" x14ac:dyDescent="0.15">
      <c r="A623" s="23" t="s">
        <v>17065</v>
      </c>
      <c r="B623" s="25" t="s">
        <v>9434</v>
      </c>
      <c r="C623" s="23" t="s">
        <v>1723</v>
      </c>
      <c r="D623" s="91">
        <v>42801</v>
      </c>
      <c r="E623" s="91">
        <v>43116</v>
      </c>
      <c r="F623" s="24" t="s">
        <v>9446</v>
      </c>
      <c r="G623" s="23" t="s">
        <v>15105</v>
      </c>
      <c r="H623" s="25"/>
      <c r="I623" s="23" t="s">
        <v>1724</v>
      </c>
      <c r="J623" s="23" t="s">
        <v>18188</v>
      </c>
      <c r="K623" s="23"/>
      <c r="L623" s="23"/>
      <c r="M623" s="23"/>
      <c r="N623" s="23"/>
      <c r="O623" s="23"/>
      <c r="P623" s="23"/>
      <c r="Q623" s="23"/>
      <c r="R623" s="23"/>
      <c r="S623" s="23"/>
      <c r="T623" s="23"/>
      <c r="U623" s="23" t="s">
        <v>1726</v>
      </c>
      <c r="V623" s="23"/>
      <c r="W623" s="23"/>
      <c r="X623" s="23"/>
      <c r="Y623" s="23"/>
      <c r="Z623" s="23"/>
      <c r="AA623" s="23"/>
      <c r="AB623" s="23"/>
      <c r="AC623" s="23"/>
      <c r="AD623" s="23"/>
      <c r="AE623" s="23"/>
      <c r="AF623" s="23"/>
    </row>
    <row r="624" spans="1:38" ht="104" x14ac:dyDescent="0.15">
      <c r="A624" s="23" t="s">
        <v>17066</v>
      </c>
      <c r="B624" s="25" t="s">
        <v>17067</v>
      </c>
      <c r="C624" s="22" t="s">
        <v>16793</v>
      </c>
      <c r="D624" s="91">
        <v>42801</v>
      </c>
      <c r="E624" s="91">
        <v>42824</v>
      </c>
      <c r="F624" s="91"/>
      <c r="G624" s="23" t="s">
        <v>15105</v>
      </c>
      <c r="H624" s="25"/>
      <c r="I624" s="22" t="s">
        <v>5575</v>
      </c>
      <c r="J624" s="22" t="s">
        <v>16791</v>
      </c>
      <c r="Z624" s="26" t="s">
        <v>17089</v>
      </c>
      <c r="AA624" s="25" t="s">
        <v>16321</v>
      </c>
      <c r="AJ624" s="23" t="s">
        <v>13137</v>
      </c>
      <c r="AK624" s="26" t="s">
        <v>17068</v>
      </c>
      <c r="AL624" s="26" t="s">
        <v>17070</v>
      </c>
    </row>
    <row r="625" spans="1:38" ht="104" x14ac:dyDescent="0.15">
      <c r="A625" s="23" t="s">
        <v>17071</v>
      </c>
      <c r="B625" s="25" t="s">
        <v>17072</v>
      </c>
      <c r="C625" s="22" t="s">
        <v>16793</v>
      </c>
      <c r="D625" s="91">
        <v>42801</v>
      </c>
      <c r="E625" s="91">
        <v>42824</v>
      </c>
      <c r="F625" s="91"/>
      <c r="G625" s="23" t="s">
        <v>15105</v>
      </c>
      <c r="H625" s="25"/>
      <c r="I625" s="22" t="s">
        <v>5575</v>
      </c>
      <c r="J625" s="22" t="s">
        <v>16791</v>
      </c>
      <c r="Z625" s="26" t="s">
        <v>17089</v>
      </c>
      <c r="AA625" s="25" t="s">
        <v>16321</v>
      </c>
      <c r="AJ625" s="23" t="s">
        <v>13137</v>
      </c>
      <c r="AK625" s="26" t="s">
        <v>17068</v>
      </c>
      <c r="AL625" s="26" t="s">
        <v>17070</v>
      </c>
    </row>
    <row r="626" spans="1:38" ht="13" x14ac:dyDescent="0.15">
      <c r="A626" s="23" t="s">
        <v>17105</v>
      </c>
      <c r="B626" s="25" t="s">
        <v>17106</v>
      </c>
      <c r="C626" s="23" t="s">
        <v>1837</v>
      </c>
      <c r="D626" s="91">
        <v>42810</v>
      </c>
      <c r="E626" s="91">
        <v>42824</v>
      </c>
      <c r="F626" s="91"/>
      <c r="G626" s="23" t="s">
        <v>15105</v>
      </c>
      <c r="I626" s="23" t="s">
        <v>1732</v>
      </c>
      <c r="J626" s="23"/>
      <c r="K626" s="23"/>
      <c r="L626" s="23" t="s">
        <v>5119</v>
      </c>
      <c r="M626" s="23"/>
      <c r="N626" s="23"/>
      <c r="O626" s="23"/>
      <c r="P626" s="23"/>
      <c r="Q626" s="23"/>
      <c r="R626" s="23"/>
      <c r="S626" s="23" t="s">
        <v>1586</v>
      </c>
    </row>
    <row r="627" spans="1:38" ht="13" x14ac:dyDescent="0.15">
      <c r="A627" s="23" t="s">
        <v>17168</v>
      </c>
      <c r="B627" s="25" t="s">
        <v>11325</v>
      </c>
      <c r="C627" s="23" t="s">
        <v>11326</v>
      </c>
      <c r="D627" s="91">
        <v>42830</v>
      </c>
      <c r="E627" s="91">
        <v>42870</v>
      </c>
      <c r="G627" s="23" t="s">
        <v>15105</v>
      </c>
      <c r="I627" s="22" t="s">
        <v>1747</v>
      </c>
      <c r="J627" s="23" t="s">
        <v>5117</v>
      </c>
      <c r="R627" s="372" t="s">
        <v>1873</v>
      </c>
      <c r="Z627" s="22" t="s">
        <v>1874</v>
      </c>
    </row>
    <row r="628" spans="1:38" ht="13" x14ac:dyDescent="0.15">
      <c r="A628" s="23" t="s">
        <v>17170</v>
      </c>
      <c r="B628" s="25" t="s">
        <v>9776</v>
      </c>
      <c r="C628" s="23" t="s">
        <v>1850</v>
      </c>
      <c r="D628" s="24">
        <v>42831</v>
      </c>
      <c r="E628" s="91">
        <v>42870</v>
      </c>
      <c r="F628" s="24" t="s">
        <v>9446</v>
      </c>
      <c r="G628" s="23" t="s">
        <v>15105</v>
      </c>
      <c r="H628" s="25"/>
      <c r="I628" s="23" t="s">
        <v>1720</v>
      </c>
      <c r="J628" s="23"/>
      <c r="K628" s="23"/>
      <c r="L628" s="23" t="s">
        <v>5119</v>
      </c>
      <c r="M628" s="23"/>
      <c r="N628" s="23"/>
      <c r="O628" s="23"/>
      <c r="P628" s="23"/>
      <c r="Q628" s="23"/>
      <c r="R628" s="23"/>
      <c r="S628" s="23" t="s">
        <v>1586</v>
      </c>
      <c r="T628" s="23"/>
      <c r="U628" s="23"/>
      <c r="V628" s="23"/>
      <c r="W628" s="23"/>
      <c r="X628" s="23"/>
      <c r="Y628" s="23"/>
      <c r="Z628" s="23"/>
      <c r="AA628" s="23"/>
      <c r="AB628" s="23"/>
      <c r="AC628" s="23"/>
      <c r="AD628" s="23"/>
      <c r="AE628" s="23"/>
      <c r="AF628" s="23"/>
    </row>
    <row r="629" spans="1:38" ht="13" x14ac:dyDescent="0.15">
      <c r="A629" s="23" t="s">
        <v>17171</v>
      </c>
      <c r="B629" s="25" t="s">
        <v>9776</v>
      </c>
      <c r="C629" s="23" t="s">
        <v>1845</v>
      </c>
      <c r="D629" s="91">
        <v>42831</v>
      </c>
      <c r="E629" s="91">
        <v>42870</v>
      </c>
      <c r="G629" s="23" t="s">
        <v>15105</v>
      </c>
      <c r="I629" s="23" t="s">
        <v>1490</v>
      </c>
      <c r="J629" s="23"/>
      <c r="K629" s="23"/>
      <c r="L629" s="23" t="s">
        <v>5119</v>
      </c>
      <c r="M629" s="23"/>
      <c r="N629" s="23"/>
      <c r="O629" s="23"/>
      <c r="P629" s="23"/>
      <c r="Q629" s="23"/>
      <c r="R629" s="23"/>
      <c r="S629" s="23" t="s">
        <v>1586</v>
      </c>
    </row>
    <row r="630" spans="1:38" ht="13" x14ac:dyDescent="0.15">
      <c r="A630" s="23" t="s">
        <v>17172</v>
      </c>
      <c r="B630" s="25" t="s">
        <v>10400</v>
      </c>
      <c r="C630" s="23" t="s">
        <v>1850</v>
      </c>
      <c r="D630" s="24">
        <v>42831</v>
      </c>
      <c r="E630" s="91">
        <v>42870</v>
      </c>
      <c r="F630" s="24" t="s">
        <v>9446</v>
      </c>
      <c r="G630" s="23" t="s">
        <v>15105</v>
      </c>
      <c r="H630" s="25"/>
      <c r="I630" s="23" t="s">
        <v>1720</v>
      </c>
      <c r="J630" s="23"/>
      <c r="K630" s="23"/>
      <c r="L630" s="23" t="s">
        <v>5119</v>
      </c>
      <c r="M630" s="23"/>
      <c r="N630" s="23"/>
      <c r="O630" s="23"/>
      <c r="P630" s="23"/>
      <c r="Q630" s="23"/>
      <c r="R630" s="23"/>
      <c r="S630" s="23" t="s">
        <v>1586</v>
      </c>
      <c r="T630" s="23"/>
      <c r="U630" s="23"/>
      <c r="V630" s="23"/>
      <c r="W630" s="23"/>
      <c r="X630" s="23"/>
      <c r="Y630" s="23"/>
      <c r="Z630" s="23"/>
      <c r="AA630" s="23"/>
      <c r="AB630" s="23"/>
      <c r="AC630" s="23"/>
      <c r="AD630" s="23"/>
      <c r="AE630" s="23"/>
      <c r="AF630" s="23"/>
    </row>
    <row r="631" spans="1:38" ht="13" x14ac:dyDescent="0.15">
      <c r="A631" s="23" t="s">
        <v>17186</v>
      </c>
      <c r="B631" s="25" t="s">
        <v>17187</v>
      </c>
      <c r="C631" s="22" t="s">
        <v>7660</v>
      </c>
      <c r="D631" s="91">
        <v>42837</v>
      </c>
      <c r="E631" s="91">
        <v>42870</v>
      </c>
      <c r="F631" s="91"/>
      <c r="G631" s="23" t="s">
        <v>15105</v>
      </c>
      <c r="I631" s="22" t="s">
        <v>1876</v>
      </c>
      <c r="J631" s="22" t="s">
        <v>5576</v>
      </c>
      <c r="R631" s="22" t="s">
        <v>1873</v>
      </c>
      <c r="Z631" s="23" t="s">
        <v>6458</v>
      </c>
    </row>
    <row r="632" spans="1:38" ht="13" x14ac:dyDescent="0.15">
      <c r="A632" s="23" t="s">
        <v>17213</v>
      </c>
      <c r="B632" s="25" t="s">
        <v>9438</v>
      </c>
      <c r="C632" s="23" t="s">
        <v>1723</v>
      </c>
      <c r="D632" s="91">
        <v>42843</v>
      </c>
      <c r="E632" s="91">
        <v>43116</v>
      </c>
      <c r="F632" s="24" t="s">
        <v>9446</v>
      </c>
      <c r="G632" s="23" t="s">
        <v>15105</v>
      </c>
      <c r="H632" s="25"/>
      <c r="I632" s="23" t="s">
        <v>1724</v>
      </c>
      <c r="J632" s="23" t="s">
        <v>18188</v>
      </c>
      <c r="K632" s="23"/>
      <c r="L632" s="23"/>
      <c r="M632" s="23"/>
      <c r="N632" s="23"/>
      <c r="O632" s="23"/>
      <c r="P632" s="23"/>
      <c r="Q632" s="23"/>
      <c r="R632" s="23"/>
      <c r="S632" s="23"/>
      <c r="T632" s="23"/>
      <c r="U632" s="23" t="s">
        <v>1726</v>
      </c>
      <c r="V632" s="23"/>
      <c r="W632" s="23"/>
      <c r="X632" s="23"/>
      <c r="Y632" s="23"/>
      <c r="Z632" s="23"/>
      <c r="AA632" s="23"/>
      <c r="AB632" s="23"/>
      <c r="AC632" s="23"/>
      <c r="AD632" s="23"/>
      <c r="AE632" s="23"/>
      <c r="AF632" s="23"/>
    </row>
    <row r="633" spans="1:38" ht="13" x14ac:dyDescent="0.15">
      <c r="A633" s="23" t="s">
        <v>17233</v>
      </c>
      <c r="B633" s="25" t="s">
        <v>11698</v>
      </c>
      <c r="C633" s="22" t="s">
        <v>1743</v>
      </c>
      <c r="D633" s="91">
        <v>42844</v>
      </c>
      <c r="E633" s="91">
        <v>42870</v>
      </c>
      <c r="F633" s="24" t="s">
        <v>9446</v>
      </c>
      <c r="G633" s="23" t="s">
        <v>15105</v>
      </c>
      <c r="I633" s="23" t="s">
        <v>1744</v>
      </c>
      <c r="J633" s="23" t="s">
        <v>7806</v>
      </c>
      <c r="K633" s="23"/>
      <c r="L633" s="23"/>
      <c r="M633" s="23"/>
      <c r="N633" s="23"/>
      <c r="O633" s="23"/>
      <c r="P633" s="23"/>
      <c r="Q633" s="23"/>
      <c r="R633" s="23"/>
      <c r="S633" s="23"/>
      <c r="T633" s="23"/>
      <c r="U633" s="23"/>
      <c r="V633" s="23" t="s">
        <v>4155</v>
      </c>
      <c r="W633" s="23"/>
      <c r="X633" s="23"/>
      <c r="Y633" s="23"/>
      <c r="Z633" s="23"/>
    </row>
    <row r="634" spans="1:38" ht="104" x14ac:dyDescent="0.15">
      <c r="A634" s="23" t="s">
        <v>17247</v>
      </c>
      <c r="B634" s="25" t="s">
        <v>17248</v>
      </c>
      <c r="C634" s="22" t="s">
        <v>17249</v>
      </c>
      <c r="D634" s="91">
        <v>42849</v>
      </c>
      <c r="E634" s="91">
        <v>42870</v>
      </c>
      <c r="F634" s="91"/>
      <c r="G634" s="23" t="s">
        <v>15105</v>
      </c>
      <c r="H634" s="25"/>
      <c r="I634" s="22" t="s">
        <v>5192</v>
      </c>
      <c r="J634" s="22" t="s">
        <v>16791</v>
      </c>
      <c r="Z634" s="26" t="s">
        <v>17089</v>
      </c>
      <c r="AA634" s="25" t="s">
        <v>16321</v>
      </c>
      <c r="AJ634" s="23" t="s">
        <v>13137</v>
      </c>
      <c r="AK634" s="26" t="s">
        <v>17068</v>
      </c>
      <c r="AL634" s="26" t="s">
        <v>17070</v>
      </c>
    </row>
    <row r="635" spans="1:38" ht="13" x14ac:dyDescent="0.15">
      <c r="A635" s="23" t="s">
        <v>17246</v>
      </c>
      <c r="B635" s="25" t="s">
        <v>17250</v>
      </c>
      <c r="C635" s="23" t="s">
        <v>1735</v>
      </c>
      <c r="D635" s="91">
        <v>42849</v>
      </c>
      <c r="E635" s="91">
        <v>43116</v>
      </c>
      <c r="G635" s="23" t="s">
        <v>15105</v>
      </c>
      <c r="I635" s="23" t="s">
        <v>1490</v>
      </c>
      <c r="J635" s="23" t="s">
        <v>18188</v>
      </c>
      <c r="K635" s="23"/>
      <c r="L635" s="23"/>
      <c r="M635" s="23"/>
      <c r="N635" s="23"/>
      <c r="O635" s="23"/>
      <c r="P635" s="23"/>
      <c r="Q635" s="23"/>
      <c r="R635" s="23"/>
      <c r="S635" s="23"/>
      <c r="T635" s="23"/>
      <c r="U635" s="23" t="s">
        <v>1726</v>
      </c>
    </row>
    <row r="636" spans="1:38" ht="13" x14ac:dyDescent="0.15">
      <c r="A636" s="23" t="s">
        <v>17251</v>
      </c>
      <c r="B636" s="25" t="s">
        <v>17086</v>
      </c>
      <c r="C636" s="23" t="s">
        <v>1735</v>
      </c>
      <c r="D636" s="91">
        <v>42849</v>
      </c>
      <c r="E636" s="91">
        <v>43116</v>
      </c>
      <c r="G636" s="23" t="s">
        <v>15105</v>
      </c>
      <c r="I636" s="23" t="s">
        <v>1490</v>
      </c>
      <c r="J636" s="23" t="s">
        <v>18188</v>
      </c>
      <c r="K636" s="23"/>
      <c r="L636" s="23"/>
      <c r="M636" s="23"/>
      <c r="N636" s="23"/>
      <c r="O636" s="23"/>
      <c r="P636" s="23"/>
      <c r="Q636" s="23"/>
      <c r="R636" s="23"/>
      <c r="S636" s="23"/>
      <c r="T636" s="23"/>
      <c r="U636" s="23" t="s">
        <v>1726</v>
      </c>
    </row>
    <row r="637" spans="1:38" ht="13" x14ac:dyDescent="0.15">
      <c r="A637" s="23" t="s">
        <v>17254</v>
      </c>
      <c r="B637" s="25" t="s">
        <v>17255</v>
      </c>
      <c r="C637" s="23" t="s">
        <v>1764</v>
      </c>
      <c r="D637" s="91">
        <v>42851</v>
      </c>
      <c r="E637" s="91">
        <v>42870</v>
      </c>
      <c r="G637" s="23" t="s">
        <v>15105</v>
      </c>
      <c r="I637" s="23" t="s">
        <v>1732</v>
      </c>
      <c r="J637" s="23"/>
      <c r="K637" s="23" t="s">
        <v>5109</v>
      </c>
      <c r="L637" s="23"/>
      <c r="M637" s="23"/>
      <c r="N637" s="23"/>
      <c r="O637" s="23"/>
      <c r="P637" s="23"/>
      <c r="Q637" s="23"/>
      <c r="R637" s="23"/>
      <c r="S637" s="23"/>
      <c r="T637" s="23" t="s">
        <v>1586</v>
      </c>
      <c r="AJ637" s="23"/>
    </row>
    <row r="638" spans="1:38" ht="104" x14ac:dyDescent="0.15">
      <c r="A638" s="23" t="s">
        <v>17307</v>
      </c>
      <c r="B638" s="25" t="s">
        <v>17308</v>
      </c>
      <c r="C638" s="22" t="s">
        <v>16793</v>
      </c>
      <c r="D638" s="91">
        <v>42864</v>
      </c>
      <c r="E638" s="91">
        <v>42894</v>
      </c>
      <c r="F638" s="91"/>
      <c r="G638" s="23" t="s">
        <v>15105</v>
      </c>
      <c r="H638" s="25"/>
      <c r="I638" s="22" t="s">
        <v>5575</v>
      </c>
      <c r="J638" s="22" t="s">
        <v>16791</v>
      </c>
      <c r="Z638" s="26" t="s">
        <v>17089</v>
      </c>
      <c r="AA638" s="25" t="s">
        <v>16321</v>
      </c>
      <c r="AJ638" s="23" t="s">
        <v>13137</v>
      </c>
      <c r="AK638" s="26" t="s">
        <v>17068</v>
      </c>
      <c r="AL638" s="26" t="s">
        <v>17070</v>
      </c>
    </row>
    <row r="639" spans="1:38" ht="104" x14ac:dyDescent="0.15">
      <c r="A639" s="23" t="s">
        <v>17311</v>
      </c>
      <c r="B639" s="25" t="s">
        <v>17312</v>
      </c>
      <c r="C639" s="22" t="s">
        <v>17249</v>
      </c>
      <c r="D639" s="91">
        <v>42865</v>
      </c>
      <c r="E639" s="91">
        <v>42894</v>
      </c>
      <c r="F639" s="91"/>
      <c r="G639" s="23" t="s">
        <v>15105</v>
      </c>
      <c r="H639" s="25"/>
      <c r="I639" s="22" t="s">
        <v>5192</v>
      </c>
      <c r="J639" s="22" t="s">
        <v>16791</v>
      </c>
      <c r="Z639" s="26" t="s">
        <v>17089</v>
      </c>
      <c r="AA639" s="25" t="s">
        <v>16321</v>
      </c>
      <c r="AJ639" s="23" t="s">
        <v>13137</v>
      </c>
      <c r="AK639" s="26" t="s">
        <v>17068</v>
      </c>
      <c r="AL639" s="26" t="s">
        <v>17070</v>
      </c>
    </row>
    <row r="640" spans="1:38" ht="13" x14ac:dyDescent="0.15">
      <c r="A640" s="23" t="s">
        <v>17345</v>
      </c>
      <c r="B640" s="25" t="s">
        <v>10855</v>
      </c>
      <c r="C640" s="23" t="s">
        <v>17006</v>
      </c>
      <c r="D640" s="91">
        <v>42871</v>
      </c>
      <c r="E640" s="388">
        <v>42894</v>
      </c>
      <c r="G640" s="23" t="s">
        <v>15105</v>
      </c>
      <c r="I640" s="22" t="s">
        <v>17007</v>
      </c>
      <c r="J640" s="22" t="s">
        <v>5576</v>
      </c>
      <c r="R640" s="22" t="s">
        <v>1873</v>
      </c>
      <c r="Z640" s="23" t="s">
        <v>6458</v>
      </c>
    </row>
    <row r="641" spans="1:43" ht="13" x14ac:dyDescent="0.15">
      <c r="A641" s="23" t="s">
        <v>17346</v>
      </c>
      <c r="B641" s="25" t="s">
        <v>17275</v>
      </c>
      <c r="C641" s="22" t="s">
        <v>17347</v>
      </c>
      <c r="D641" s="24">
        <v>42871</v>
      </c>
      <c r="E641" s="91">
        <v>42940</v>
      </c>
      <c r="G641" s="23" t="s">
        <v>15105</v>
      </c>
      <c r="I641" s="22" t="s">
        <v>1884</v>
      </c>
      <c r="J641" s="22" t="s">
        <v>5576</v>
      </c>
      <c r="R641" s="372" t="s">
        <v>1873</v>
      </c>
      <c r="Z641" s="23" t="s">
        <v>6458</v>
      </c>
    </row>
    <row r="642" spans="1:43" ht="13" x14ac:dyDescent="0.15">
      <c r="A642" s="23" t="s">
        <v>17397</v>
      </c>
      <c r="B642" s="25" t="s">
        <v>17398</v>
      </c>
      <c r="C642" s="22" t="s">
        <v>11822</v>
      </c>
      <c r="D642" s="91">
        <v>42874</v>
      </c>
      <c r="E642" s="91">
        <v>42894</v>
      </c>
      <c r="G642" s="23" t="s">
        <v>15105</v>
      </c>
      <c r="I642" s="22" t="s">
        <v>11819</v>
      </c>
      <c r="J642" s="22" t="s">
        <v>5576</v>
      </c>
      <c r="R642" s="22" t="s">
        <v>1873</v>
      </c>
      <c r="Z642" s="168" t="s">
        <v>6458</v>
      </c>
    </row>
    <row r="643" spans="1:43" ht="13" x14ac:dyDescent="0.15">
      <c r="A643" s="23" t="s">
        <v>17399</v>
      </c>
      <c r="B643" s="25" t="s">
        <v>10877</v>
      </c>
      <c r="C643" s="23" t="s">
        <v>1723</v>
      </c>
      <c r="D643" s="91">
        <v>42877</v>
      </c>
      <c r="E643" s="91">
        <v>43116</v>
      </c>
      <c r="F643" s="24" t="s">
        <v>9446</v>
      </c>
      <c r="G643" s="23" t="s">
        <v>15105</v>
      </c>
      <c r="H643" s="25"/>
      <c r="I643" s="23" t="s">
        <v>1724</v>
      </c>
      <c r="J643" s="23" t="s">
        <v>18188</v>
      </c>
      <c r="K643" s="23"/>
      <c r="L643" s="23"/>
      <c r="M643" s="23"/>
      <c r="N643" s="23"/>
      <c r="O643" s="23"/>
      <c r="P643" s="23"/>
      <c r="Q643" s="23"/>
      <c r="R643" s="23"/>
      <c r="S643" s="23"/>
      <c r="T643" s="23"/>
      <c r="U643" s="23" t="s">
        <v>1726</v>
      </c>
      <c r="V643" s="23"/>
      <c r="W643" s="23"/>
      <c r="X643" s="23"/>
      <c r="Y643" s="23"/>
      <c r="Z643" s="23"/>
      <c r="AA643" s="23"/>
      <c r="AB643" s="23"/>
      <c r="AC643" s="23"/>
      <c r="AD643" s="23"/>
      <c r="AE643" s="23"/>
      <c r="AF643" s="23"/>
    </row>
    <row r="644" spans="1:43" ht="13" x14ac:dyDescent="0.15">
      <c r="A644" s="23" t="s">
        <v>17400</v>
      </c>
      <c r="B644" s="25" t="s">
        <v>10323</v>
      </c>
      <c r="C644" s="23" t="s">
        <v>1731</v>
      </c>
      <c r="D644" s="24">
        <v>42877</v>
      </c>
      <c r="E644" s="24">
        <v>43116</v>
      </c>
      <c r="F644" s="24"/>
      <c r="G644" s="23" t="s">
        <v>15105</v>
      </c>
      <c r="H644" s="25"/>
      <c r="I644" s="23" t="s">
        <v>1732</v>
      </c>
      <c r="J644" s="23" t="s">
        <v>18188</v>
      </c>
      <c r="K644" s="23"/>
      <c r="L644" s="23"/>
      <c r="M644" s="23"/>
      <c r="N644" s="23"/>
      <c r="O644" s="23"/>
      <c r="P644" s="23"/>
      <c r="Q644" s="23"/>
      <c r="R644" s="23"/>
      <c r="S644" s="23"/>
      <c r="T644" s="23"/>
      <c r="U644" s="23" t="s">
        <v>1726</v>
      </c>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row>
    <row r="645" spans="1:43" ht="13" x14ac:dyDescent="0.15">
      <c r="A645" s="23" t="s">
        <v>17401</v>
      </c>
      <c r="B645" s="25" t="s">
        <v>10172</v>
      </c>
      <c r="C645" s="22" t="s">
        <v>1715</v>
      </c>
      <c r="D645" s="91">
        <v>42877</v>
      </c>
      <c r="E645" s="91">
        <v>42894</v>
      </c>
      <c r="F645" s="91"/>
      <c r="G645" s="23" t="s">
        <v>15105</v>
      </c>
      <c r="I645" s="23" t="s">
        <v>1716</v>
      </c>
      <c r="J645" s="23" t="s">
        <v>5114</v>
      </c>
      <c r="K645" s="23"/>
      <c r="L645" s="23"/>
      <c r="M645" s="23"/>
      <c r="N645" s="23"/>
      <c r="O645" s="23"/>
      <c r="P645" s="23"/>
      <c r="Q645" s="23"/>
      <c r="R645" s="23"/>
      <c r="S645" s="23"/>
      <c r="T645" s="23"/>
      <c r="U645" s="23" t="s">
        <v>1708</v>
      </c>
      <c r="V645" s="23"/>
      <c r="W645" s="23"/>
      <c r="X645" s="23"/>
      <c r="Y645" s="23"/>
      <c r="Z645" s="23" t="s">
        <v>5115</v>
      </c>
    </row>
    <row r="646" spans="1:43" ht="13" x14ac:dyDescent="0.15">
      <c r="A646" s="23" t="s">
        <v>17402</v>
      </c>
      <c r="B646" s="25" t="s">
        <v>11698</v>
      </c>
      <c r="C646" s="22" t="s">
        <v>1743</v>
      </c>
      <c r="D646" s="91">
        <v>42877</v>
      </c>
      <c r="E646" s="91">
        <v>42894</v>
      </c>
      <c r="F646" s="24" t="s">
        <v>9446</v>
      </c>
      <c r="G646" s="23" t="s">
        <v>15105</v>
      </c>
      <c r="I646" s="23" t="s">
        <v>1744</v>
      </c>
      <c r="J646" s="23" t="s">
        <v>7806</v>
      </c>
      <c r="K646" s="23"/>
      <c r="L646" s="23"/>
      <c r="M646" s="23"/>
      <c r="N646" s="23"/>
      <c r="O646" s="23"/>
      <c r="P646" s="23"/>
      <c r="Q646" s="23"/>
      <c r="R646" s="23"/>
      <c r="S646" s="23"/>
      <c r="T646" s="23"/>
      <c r="U646" s="23"/>
      <c r="V646" s="23" t="s">
        <v>4155</v>
      </c>
      <c r="W646" s="23"/>
      <c r="X646" s="23"/>
      <c r="Y646" s="23"/>
      <c r="Z646" s="23"/>
    </row>
    <row r="647" spans="1:43" ht="104" x14ac:dyDescent="0.15">
      <c r="A647" s="23" t="s">
        <v>17409</v>
      </c>
      <c r="B647" s="25" t="s">
        <v>17410</v>
      </c>
      <c r="C647" s="22" t="s">
        <v>16793</v>
      </c>
      <c r="D647" s="91">
        <v>42879</v>
      </c>
      <c r="E647" s="91">
        <v>42894</v>
      </c>
      <c r="F647" s="91"/>
      <c r="G647" s="23" t="s">
        <v>15105</v>
      </c>
      <c r="H647" s="25"/>
      <c r="I647" s="22" t="s">
        <v>5575</v>
      </c>
      <c r="J647" s="22" t="s">
        <v>16791</v>
      </c>
      <c r="Z647" s="26" t="s">
        <v>17089</v>
      </c>
      <c r="AA647" s="25" t="s">
        <v>16321</v>
      </c>
      <c r="AJ647" s="23" t="s">
        <v>13137</v>
      </c>
      <c r="AK647" s="26" t="s">
        <v>17068</v>
      </c>
      <c r="AL647" s="26" t="s">
        <v>17070</v>
      </c>
    </row>
    <row r="648" spans="1:43" ht="13" x14ac:dyDescent="0.15">
      <c r="A648" s="23" t="s">
        <v>17432</v>
      </c>
      <c r="B648" s="25" t="s">
        <v>8156</v>
      </c>
      <c r="C648" s="23" t="s">
        <v>10310</v>
      </c>
      <c r="D648" s="91">
        <v>42881</v>
      </c>
      <c r="E648" s="91">
        <v>42894</v>
      </c>
      <c r="F648" s="22" t="s">
        <v>10154</v>
      </c>
      <c r="G648" s="23" t="s">
        <v>15105</v>
      </c>
      <c r="I648" s="22" t="s">
        <v>10308</v>
      </c>
      <c r="J648" s="22" t="s">
        <v>10309</v>
      </c>
      <c r="V648" s="22" t="s">
        <v>4155</v>
      </c>
    </row>
    <row r="649" spans="1:43" ht="13" x14ac:dyDescent="0.15">
      <c r="A649" s="23" t="s">
        <v>17505</v>
      </c>
      <c r="B649" s="25" t="s">
        <v>8178</v>
      </c>
      <c r="C649" s="23" t="s">
        <v>9996</v>
      </c>
      <c r="D649" s="91">
        <v>42895</v>
      </c>
      <c r="E649" s="91">
        <v>42940</v>
      </c>
      <c r="F649" s="24" t="s">
        <v>9446</v>
      </c>
      <c r="G649" s="23" t="s">
        <v>15105</v>
      </c>
      <c r="I649" s="22" t="s">
        <v>9997</v>
      </c>
      <c r="J649" s="22" t="s">
        <v>1756</v>
      </c>
      <c r="S649" s="22" t="s">
        <v>1757</v>
      </c>
      <c r="Z649" s="22" t="s">
        <v>1758</v>
      </c>
    </row>
    <row r="650" spans="1:43" ht="13" x14ac:dyDescent="0.15">
      <c r="A650" s="23" t="s">
        <v>17575</v>
      </c>
      <c r="B650" s="25" t="s">
        <v>14094</v>
      </c>
      <c r="C650" s="22" t="s">
        <v>5193</v>
      </c>
      <c r="D650" s="91">
        <v>42906</v>
      </c>
      <c r="E650" s="91">
        <v>42940</v>
      </c>
      <c r="F650" s="91"/>
      <c r="G650" s="23" t="s">
        <v>15105</v>
      </c>
      <c r="I650" s="22" t="s">
        <v>5192</v>
      </c>
      <c r="O650" s="22" t="s">
        <v>1867</v>
      </c>
      <c r="Z650" s="22" t="s">
        <v>1868</v>
      </c>
    </row>
    <row r="651" spans="1:43" ht="13" x14ac:dyDescent="0.15">
      <c r="A651" s="23" t="s">
        <v>17578</v>
      </c>
      <c r="B651" s="25" t="s">
        <v>17579</v>
      </c>
      <c r="C651" s="22" t="s">
        <v>1808</v>
      </c>
      <c r="D651" s="91">
        <v>42907</v>
      </c>
      <c r="E651" s="91">
        <v>42940</v>
      </c>
      <c r="F651" s="91"/>
      <c r="G651" s="23" t="s">
        <v>15105</v>
      </c>
      <c r="I651" s="23" t="s">
        <v>1741</v>
      </c>
      <c r="J651" s="23"/>
      <c r="K651" s="23" t="s">
        <v>5109</v>
      </c>
      <c r="L651" s="23"/>
      <c r="M651" s="23"/>
      <c r="N651" s="23"/>
      <c r="O651" s="23"/>
      <c r="P651" s="23"/>
      <c r="Q651" s="23"/>
      <c r="R651" s="23"/>
      <c r="S651" s="23"/>
      <c r="T651" s="23" t="s">
        <v>1586</v>
      </c>
    </row>
    <row r="652" spans="1:43" ht="13" x14ac:dyDescent="0.15">
      <c r="A652" s="23" t="s">
        <v>17593</v>
      </c>
      <c r="B652" s="25" t="s">
        <v>17219</v>
      </c>
      <c r="C652" s="23" t="s">
        <v>1764</v>
      </c>
      <c r="D652" s="91">
        <v>42914</v>
      </c>
      <c r="E652" s="91">
        <v>42940</v>
      </c>
      <c r="G652" s="23" t="s">
        <v>15105</v>
      </c>
      <c r="I652" s="23" t="s">
        <v>1732</v>
      </c>
      <c r="J652" s="23"/>
      <c r="K652" s="23" t="s">
        <v>5109</v>
      </c>
      <c r="L652" s="23"/>
      <c r="M652" s="23"/>
      <c r="N652" s="23"/>
      <c r="O652" s="23"/>
      <c r="P652" s="23"/>
      <c r="Q652" s="23"/>
      <c r="R652" s="23"/>
      <c r="S652" s="23"/>
      <c r="T652" s="23" t="s">
        <v>1586</v>
      </c>
      <c r="AJ652" s="23"/>
    </row>
    <row r="653" spans="1:43" ht="13" x14ac:dyDescent="0.15">
      <c r="A653" s="23" t="s">
        <v>17604</v>
      </c>
      <c r="B653" s="25" t="s">
        <v>10366</v>
      </c>
      <c r="C653" s="23" t="s">
        <v>1764</v>
      </c>
      <c r="D653" s="91">
        <v>42928</v>
      </c>
      <c r="E653" s="91">
        <v>42940</v>
      </c>
      <c r="G653" s="23" t="s">
        <v>15105</v>
      </c>
      <c r="I653" s="23" t="s">
        <v>1732</v>
      </c>
      <c r="J653" s="23"/>
      <c r="K653" s="23" t="s">
        <v>5109</v>
      </c>
      <c r="L653" s="23"/>
      <c r="M653" s="23"/>
      <c r="N653" s="23"/>
      <c r="O653" s="23"/>
      <c r="P653" s="23"/>
      <c r="Q653" s="23"/>
      <c r="R653" s="23"/>
      <c r="S653" s="23"/>
      <c r="T653" s="23" t="s">
        <v>1586</v>
      </c>
      <c r="AJ653" s="23"/>
    </row>
    <row r="654" spans="1:43" ht="13" x14ac:dyDescent="0.15">
      <c r="A654" s="23" t="s">
        <v>17652</v>
      </c>
      <c r="B654" s="25" t="s">
        <v>12046</v>
      </c>
      <c r="C654" s="22" t="s">
        <v>5574</v>
      </c>
      <c r="D654" s="24">
        <v>42941</v>
      </c>
      <c r="E654" s="91">
        <v>42943</v>
      </c>
      <c r="G654" s="23" t="s">
        <v>15105</v>
      </c>
      <c r="I654" s="22" t="s">
        <v>5575</v>
      </c>
      <c r="J654" s="22" t="s">
        <v>5576</v>
      </c>
      <c r="R654" s="372" t="s">
        <v>1873</v>
      </c>
      <c r="Z654" s="23" t="s">
        <v>6458</v>
      </c>
    </row>
    <row r="655" spans="1:43" ht="13" x14ac:dyDescent="0.15">
      <c r="A655" s="23" t="s">
        <v>17653</v>
      </c>
      <c r="B655" s="25" t="s">
        <v>8176</v>
      </c>
      <c r="C655" s="22" t="s">
        <v>1706</v>
      </c>
      <c r="D655" s="91">
        <v>42941</v>
      </c>
      <c r="E655" s="91">
        <v>42943</v>
      </c>
      <c r="F655" s="22" t="s">
        <v>9446</v>
      </c>
      <c r="G655" s="23" t="s">
        <v>15105</v>
      </c>
      <c r="I655" s="22" t="s">
        <v>1707</v>
      </c>
      <c r="J655" s="22" t="s">
        <v>5114</v>
      </c>
      <c r="U655" s="22" t="s">
        <v>1708</v>
      </c>
      <c r="Z655" s="22" t="s">
        <v>5115</v>
      </c>
    </row>
    <row r="656" spans="1:43" ht="13" x14ac:dyDescent="0.15">
      <c r="A656" s="23" t="s">
        <v>17657</v>
      </c>
      <c r="B656" s="25" t="s">
        <v>11821</v>
      </c>
      <c r="C656" s="22" t="s">
        <v>11822</v>
      </c>
      <c r="D656" s="91">
        <v>42941</v>
      </c>
      <c r="E656" s="91">
        <v>42943</v>
      </c>
      <c r="G656" s="23" t="s">
        <v>15105</v>
      </c>
      <c r="I656" s="22" t="s">
        <v>11819</v>
      </c>
      <c r="J656" s="22" t="s">
        <v>5576</v>
      </c>
      <c r="R656" s="22" t="s">
        <v>1873</v>
      </c>
      <c r="Z656" s="168" t="s">
        <v>6458</v>
      </c>
    </row>
    <row r="657" spans="1:38" ht="13" x14ac:dyDescent="0.15">
      <c r="A657" s="23" t="s">
        <v>17681</v>
      </c>
      <c r="B657" s="25" t="s">
        <v>12664</v>
      </c>
      <c r="C657" s="22" t="s">
        <v>7660</v>
      </c>
      <c r="D657" s="91">
        <v>42943</v>
      </c>
      <c r="E657" s="91">
        <v>42947</v>
      </c>
      <c r="F657" s="91"/>
      <c r="G657" s="23" t="s">
        <v>15105</v>
      </c>
      <c r="I657" s="22" t="s">
        <v>1876</v>
      </c>
      <c r="J657" s="22" t="s">
        <v>5576</v>
      </c>
      <c r="R657" s="22" t="s">
        <v>1873</v>
      </c>
      <c r="Z657" s="23" t="s">
        <v>6458</v>
      </c>
    </row>
    <row r="658" spans="1:38" ht="13" x14ac:dyDescent="0.15">
      <c r="A658" s="23" t="s">
        <v>17692</v>
      </c>
      <c r="B658" s="25" t="s">
        <v>17693</v>
      </c>
      <c r="C658" s="22" t="s">
        <v>1788</v>
      </c>
      <c r="D658" s="91">
        <v>42944</v>
      </c>
      <c r="E658" s="91">
        <v>42947</v>
      </c>
      <c r="F658" s="91"/>
      <c r="G658" s="23" t="s">
        <v>15105</v>
      </c>
      <c r="I658" s="22" t="s">
        <v>1490</v>
      </c>
      <c r="K658" s="22" t="s">
        <v>5109</v>
      </c>
      <c r="T658" s="22" t="s">
        <v>1586</v>
      </c>
    </row>
    <row r="659" spans="1:38" ht="52" x14ac:dyDescent="0.15">
      <c r="A659" s="23" t="s">
        <v>17755</v>
      </c>
      <c r="B659" s="25" t="s">
        <v>17756</v>
      </c>
      <c r="C659" s="22" t="s">
        <v>17757</v>
      </c>
      <c r="D659" s="91">
        <v>42965</v>
      </c>
      <c r="E659" s="91">
        <v>43497</v>
      </c>
      <c r="F659" s="456" t="s">
        <v>19793</v>
      </c>
      <c r="G659" s="23" t="s">
        <v>15105</v>
      </c>
      <c r="I659" s="23" t="s">
        <v>17758</v>
      </c>
      <c r="J659" s="22" t="s">
        <v>17759</v>
      </c>
      <c r="X659" s="25" t="s">
        <v>17891</v>
      </c>
      <c r="Z659" s="26" t="s">
        <v>17760</v>
      </c>
    </row>
    <row r="660" spans="1:38" ht="13" x14ac:dyDescent="0.15">
      <c r="A660" s="23" t="s">
        <v>17813</v>
      </c>
      <c r="B660" s="25" t="s">
        <v>13817</v>
      </c>
      <c r="C660" s="23" t="s">
        <v>1826</v>
      </c>
      <c r="D660" s="24">
        <v>42993</v>
      </c>
      <c r="E660" s="91">
        <v>42999</v>
      </c>
      <c r="F660" s="24"/>
      <c r="G660" s="23" t="s">
        <v>15105</v>
      </c>
      <c r="H660" s="25"/>
      <c r="I660" s="23" t="s">
        <v>1724</v>
      </c>
      <c r="J660" s="23" t="s">
        <v>5111</v>
      </c>
      <c r="K660" s="23"/>
      <c r="L660" s="23"/>
      <c r="M660" s="23"/>
      <c r="N660" s="23"/>
      <c r="O660" s="23"/>
      <c r="P660" s="23"/>
      <c r="Q660" s="23"/>
      <c r="R660" s="23"/>
      <c r="S660" s="23" t="s">
        <v>1827</v>
      </c>
      <c r="T660" s="23"/>
      <c r="U660" s="23"/>
      <c r="V660" s="23"/>
      <c r="W660" s="23"/>
      <c r="X660" s="23"/>
      <c r="Y660" s="23"/>
      <c r="Z660" s="23"/>
      <c r="AA660" s="23"/>
      <c r="AB660" s="23"/>
      <c r="AC660" s="23"/>
      <c r="AD660" s="23"/>
      <c r="AE660" s="23"/>
      <c r="AF660" s="23"/>
      <c r="AG660" s="23"/>
      <c r="AH660" s="23"/>
      <c r="AI660" s="23"/>
    </row>
    <row r="661" spans="1:38" ht="13" x14ac:dyDescent="0.15">
      <c r="A661" s="23" t="s">
        <v>17838</v>
      </c>
      <c r="B661" s="25" t="s">
        <v>11698</v>
      </c>
      <c r="C661" s="23" t="s">
        <v>1719</v>
      </c>
      <c r="D661" s="91">
        <v>42998</v>
      </c>
      <c r="E661" s="91">
        <v>42999</v>
      </c>
      <c r="G661" s="23" t="s">
        <v>15105</v>
      </c>
      <c r="I661" s="22" t="s">
        <v>10226</v>
      </c>
      <c r="J661" s="23" t="s">
        <v>10227</v>
      </c>
      <c r="K661" s="23"/>
      <c r="U661" s="22" t="s">
        <v>1708</v>
      </c>
      <c r="Z661" s="22" t="s">
        <v>10228</v>
      </c>
    </row>
    <row r="662" spans="1:38" ht="13" x14ac:dyDescent="0.15">
      <c r="A662" s="23" t="s">
        <v>17855</v>
      </c>
      <c r="B662" s="25" t="s">
        <v>14815</v>
      </c>
      <c r="C662" s="22" t="s">
        <v>17856</v>
      </c>
      <c r="D662" s="91">
        <v>43006</v>
      </c>
      <c r="E662" s="91">
        <v>43017</v>
      </c>
      <c r="F662" s="91"/>
      <c r="G662" s="23" t="s">
        <v>15105</v>
      </c>
      <c r="I662" s="22" t="s">
        <v>1747</v>
      </c>
      <c r="J662" s="22" t="s">
        <v>5116</v>
      </c>
      <c r="R662" s="22" t="s">
        <v>1873</v>
      </c>
      <c r="Z662" s="22" t="s">
        <v>4979</v>
      </c>
    </row>
    <row r="663" spans="1:38" ht="52" x14ac:dyDescent="0.15">
      <c r="A663" s="23" t="s">
        <v>17887</v>
      </c>
      <c r="B663" s="25" t="s">
        <v>15981</v>
      </c>
      <c r="C663" s="23" t="s">
        <v>15310</v>
      </c>
      <c r="D663" s="24">
        <v>43017</v>
      </c>
      <c r="E663" s="24">
        <v>43077</v>
      </c>
      <c r="F663" s="498" t="s">
        <v>17990</v>
      </c>
      <c r="G663" s="23" t="s">
        <v>15105</v>
      </c>
      <c r="H663" s="25" t="s">
        <v>16321</v>
      </c>
      <c r="I663" s="23" t="s">
        <v>1832</v>
      </c>
      <c r="J663" s="23" t="s">
        <v>13406</v>
      </c>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t="s">
        <v>13408</v>
      </c>
      <c r="AH663" s="26" t="s">
        <v>17988</v>
      </c>
    </row>
    <row r="664" spans="1:38" ht="13" x14ac:dyDescent="0.15">
      <c r="A664" s="23" t="s">
        <v>17897</v>
      </c>
      <c r="B664" s="25" t="s">
        <v>17898</v>
      </c>
      <c r="C664" s="23" t="s">
        <v>10403</v>
      </c>
      <c r="D664" s="91">
        <v>43020</v>
      </c>
      <c r="E664" s="91">
        <v>43041</v>
      </c>
      <c r="G664" s="23" t="s">
        <v>15105</v>
      </c>
      <c r="I664" s="22" t="s">
        <v>10404</v>
      </c>
      <c r="J664" s="22" t="s">
        <v>5576</v>
      </c>
      <c r="R664" s="22" t="s">
        <v>1873</v>
      </c>
      <c r="Z664" s="23" t="s">
        <v>6458</v>
      </c>
    </row>
    <row r="665" spans="1:38" ht="26" x14ac:dyDescent="0.15">
      <c r="A665" s="23" t="s">
        <v>17922</v>
      </c>
      <c r="B665" s="25" t="s">
        <v>17923</v>
      </c>
      <c r="C665" s="22" t="s">
        <v>17924</v>
      </c>
      <c r="D665" s="24">
        <v>43031</v>
      </c>
      <c r="E665" s="91">
        <v>43041</v>
      </c>
      <c r="G665" s="23" t="s">
        <v>15105</v>
      </c>
      <c r="I665" s="23" t="s">
        <v>4574</v>
      </c>
      <c r="J665" s="22" t="s">
        <v>17925</v>
      </c>
      <c r="R665" s="372" t="s">
        <v>1873</v>
      </c>
      <c r="Z665" s="23" t="s">
        <v>17926</v>
      </c>
    </row>
    <row r="666" spans="1:38" ht="104" x14ac:dyDescent="0.15">
      <c r="A666" s="23" t="s">
        <v>17935</v>
      </c>
      <c r="B666" s="25" t="s">
        <v>17936</v>
      </c>
      <c r="C666" s="22" t="s">
        <v>16793</v>
      </c>
      <c r="D666" s="91">
        <v>43034</v>
      </c>
      <c r="E666" s="91">
        <v>43041</v>
      </c>
      <c r="F666" s="91"/>
      <c r="G666" s="23" t="s">
        <v>15105</v>
      </c>
      <c r="H666" s="25"/>
      <c r="I666" s="22" t="s">
        <v>5575</v>
      </c>
      <c r="J666" s="22" t="s">
        <v>16791</v>
      </c>
      <c r="Z666" s="26" t="s">
        <v>17089</v>
      </c>
      <c r="AA666" s="25" t="s">
        <v>16321</v>
      </c>
      <c r="AJ666" s="23" t="s">
        <v>13137</v>
      </c>
      <c r="AK666" s="26" t="s">
        <v>17068</v>
      </c>
      <c r="AL666" s="26" t="s">
        <v>17070</v>
      </c>
    </row>
    <row r="667" spans="1:38" ht="13" x14ac:dyDescent="0.15">
      <c r="A667" s="23" t="s">
        <v>17989</v>
      </c>
      <c r="B667" s="25" t="s">
        <v>17991</v>
      </c>
      <c r="C667" s="23" t="s">
        <v>1793</v>
      </c>
      <c r="D667" s="91">
        <v>43053</v>
      </c>
      <c r="E667" s="91">
        <v>43083</v>
      </c>
      <c r="G667" s="23" t="s">
        <v>15105</v>
      </c>
      <c r="I667" s="23" t="s">
        <v>1702</v>
      </c>
      <c r="J667" s="23"/>
      <c r="K667" s="23" t="s">
        <v>5109</v>
      </c>
      <c r="L667" s="23"/>
      <c r="M667" s="23"/>
      <c r="N667" s="23"/>
      <c r="O667" s="23"/>
      <c r="P667" s="23"/>
      <c r="Q667" s="23"/>
      <c r="R667" s="23"/>
      <c r="S667" s="23"/>
      <c r="T667" s="23" t="s">
        <v>1586</v>
      </c>
      <c r="AJ667" s="23"/>
    </row>
    <row r="668" spans="1:38" ht="13" x14ac:dyDescent="0.15">
      <c r="A668" s="23" t="s">
        <v>17992</v>
      </c>
      <c r="B668" s="25" t="s">
        <v>16117</v>
      </c>
      <c r="C668" s="23" t="s">
        <v>16131</v>
      </c>
      <c r="D668" s="91">
        <v>43077</v>
      </c>
      <c r="E668" s="91">
        <v>43083</v>
      </c>
      <c r="G668" s="23" t="s">
        <v>15105</v>
      </c>
      <c r="I668" s="22" t="s">
        <v>5192</v>
      </c>
      <c r="J668" s="22" t="s">
        <v>6833</v>
      </c>
      <c r="R668" s="23" t="s">
        <v>1873</v>
      </c>
      <c r="Z668" s="23"/>
    </row>
    <row r="669" spans="1:38" ht="13" x14ac:dyDescent="0.15">
      <c r="A669" s="23" t="s">
        <v>17993</v>
      </c>
      <c r="B669" s="25" t="s">
        <v>17994</v>
      </c>
      <c r="C669" s="23" t="s">
        <v>17995</v>
      </c>
      <c r="D669" s="91">
        <v>43077</v>
      </c>
      <c r="E669" s="91">
        <v>43083</v>
      </c>
      <c r="G669" s="23" t="s">
        <v>15105</v>
      </c>
      <c r="I669" s="22" t="s">
        <v>5672</v>
      </c>
      <c r="J669" s="22" t="s">
        <v>6833</v>
      </c>
      <c r="R669" s="23" t="s">
        <v>1873</v>
      </c>
      <c r="Z669" s="23"/>
    </row>
    <row r="670" spans="1:38" ht="13" x14ac:dyDescent="0.15">
      <c r="A670" s="23" t="s">
        <v>18004</v>
      </c>
      <c r="B670" s="25" t="s">
        <v>12821</v>
      </c>
      <c r="C670" s="23" t="s">
        <v>1764</v>
      </c>
      <c r="D670" s="91">
        <v>43066</v>
      </c>
      <c r="E670" s="91">
        <v>43083</v>
      </c>
      <c r="G670" s="23" t="s">
        <v>15105</v>
      </c>
      <c r="I670" s="23" t="s">
        <v>1732</v>
      </c>
      <c r="J670" s="23"/>
      <c r="K670" s="23" t="s">
        <v>5109</v>
      </c>
      <c r="L670" s="23"/>
      <c r="M670" s="23"/>
      <c r="N670" s="23"/>
      <c r="O670" s="23"/>
      <c r="P670" s="23"/>
      <c r="Q670" s="23"/>
      <c r="R670" s="23"/>
      <c r="S670" s="23"/>
      <c r="T670" s="23" t="s">
        <v>1586</v>
      </c>
      <c r="AJ670" s="23"/>
    </row>
    <row r="671" spans="1:38" ht="13" x14ac:dyDescent="0.15">
      <c r="A671" s="23" t="s">
        <v>18007</v>
      </c>
      <c r="B671" s="25" t="s">
        <v>18008</v>
      </c>
      <c r="C671" s="22" t="s">
        <v>14839</v>
      </c>
      <c r="D671" s="91">
        <v>43077</v>
      </c>
      <c r="E671" s="91">
        <v>43083</v>
      </c>
      <c r="F671" s="91"/>
      <c r="G671" s="23" t="s">
        <v>15105</v>
      </c>
      <c r="I671" s="22" t="s">
        <v>5575</v>
      </c>
      <c r="J671" s="22" t="s">
        <v>14806</v>
      </c>
      <c r="Y671" s="23" t="s">
        <v>7259</v>
      </c>
      <c r="Z671" s="22" t="s">
        <v>7257</v>
      </c>
      <c r="AE671" s="22" t="s">
        <v>7261</v>
      </c>
    </row>
    <row r="672" spans="1:38" ht="13" x14ac:dyDescent="0.15">
      <c r="A672" s="23" t="s">
        <v>18057</v>
      </c>
      <c r="B672" s="25" t="s">
        <v>8178</v>
      </c>
      <c r="C672" s="23" t="s">
        <v>9996</v>
      </c>
      <c r="D672" s="91">
        <v>43075</v>
      </c>
      <c r="E672" s="91">
        <v>43083</v>
      </c>
      <c r="F672" s="24" t="s">
        <v>9446</v>
      </c>
      <c r="G672" s="23" t="s">
        <v>15105</v>
      </c>
      <c r="I672" s="22" t="s">
        <v>9997</v>
      </c>
      <c r="J672" s="22" t="s">
        <v>1756</v>
      </c>
      <c r="S672" s="22" t="s">
        <v>1757</v>
      </c>
      <c r="Z672" s="22" t="s">
        <v>1758</v>
      </c>
    </row>
    <row r="673" spans="1:40" ht="52" x14ac:dyDescent="0.15">
      <c r="A673" s="23" t="s">
        <v>18065</v>
      </c>
      <c r="B673" s="25" t="s">
        <v>18066</v>
      </c>
      <c r="C673" s="22" t="s">
        <v>17757</v>
      </c>
      <c r="D673" s="91">
        <v>43080</v>
      </c>
      <c r="E673" s="91">
        <v>43497</v>
      </c>
      <c r="F673" s="456" t="s">
        <v>19793</v>
      </c>
      <c r="G673" s="23" t="s">
        <v>15105</v>
      </c>
      <c r="I673" s="23" t="s">
        <v>17758</v>
      </c>
      <c r="J673" s="22" t="s">
        <v>17759</v>
      </c>
      <c r="X673" s="25" t="s">
        <v>17891</v>
      </c>
      <c r="Z673" s="26" t="s">
        <v>17760</v>
      </c>
    </row>
    <row r="674" spans="1:40" ht="52" x14ac:dyDescent="0.15">
      <c r="A674" s="23" t="s">
        <v>18070</v>
      </c>
      <c r="B674" s="25" t="s">
        <v>15981</v>
      </c>
      <c r="C674" s="23" t="s">
        <v>15310</v>
      </c>
      <c r="D674" s="24">
        <v>43081</v>
      </c>
      <c r="E674" s="24">
        <v>43560</v>
      </c>
      <c r="F674" s="498" t="s">
        <v>20046</v>
      </c>
      <c r="G674" s="23" t="s">
        <v>15105</v>
      </c>
      <c r="H674" s="25" t="s">
        <v>16321</v>
      </c>
      <c r="I674" s="23" t="s">
        <v>1832</v>
      </c>
      <c r="J674" s="23" t="s">
        <v>13406</v>
      </c>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t="s">
        <v>13408</v>
      </c>
      <c r="AH674" s="26" t="s">
        <v>17988</v>
      </c>
      <c r="AL674" s="26" t="s">
        <v>18071</v>
      </c>
    </row>
    <row r="675" spans="1:40" ht="52" x14ac:dyDescent="0.15">
      <c r="A675" s="23" t="s">
        <v>18091</v>
      </c>
      <c r="B675" s="25" t="s">
        <v>18092</v>
      </c>
      <c r="C675" s="22" t="s">
        <v>18094</v>
      </c>
      <c r="D675" s="91">
        <v>43083</v>
      </c>
      <c r="E675" s="91">
        <v>43105</v>
      </c>
      <c r="F675" s="456" t="s">
        <v>17892</v>
      </c>
      <c r="G675" s="23" t="s">
        <v>15105</v>
      </c>
      <c r="I675" s="23" t="s">
        <v>18093</v>
      </c>
      <c r="J675" s="22" t="s">
        <v>17759</v>
      </c>
      <c r="X675" s="25" t="s">
        <v>17891</v>
      </c>
      <c r="Z675" s="26" t="s">
        <v>17760</v>
      </c>
    </row>
    <row r="676" spans="1:40" ht="52" x14ac:dyDescent="0.15">
      <c r="A676" s="23" t="s">
        <v>18104</v>
      </c>
      <c r="B676" s="25" t="s">
        <v>17756</v>
      </c>
      <c r="C676" s="22" t="s">
        <v>17757</v>
      </c>
      <c r="D676" s="91">
        <v>43088</v>
      </c>
      <c r="E676" s="91">
        <v>43497</v>
      </c>
      <c r="F676" s="456" t="s">
        <v>19793</v>
      </c>
      <c r="G676" s="23" t="s">
        <v>15105</v>
      </c>
      <c r="I676" s="23" t="s">
        <v>17758</v>
      </c>
      <c r="J676" s="22" t="s">
        <v>17759</v>
      </c>
      <c r="X676" s="25" t="s">
        <v>17891</v>
      </c>
      <c r="Z676" s="26" t="s">
        <v>17760</v>
      </c>
    </row>
    <row r="677" spans="1:40" ht="13" x14ac:dyDescent="0.15">
      <c r="A677" s="23" t="s">
        <v>18133</v>
      </c>
      <c r="B677" s="25" t="s">
        <v>18134</v>
      </c>
      <c r="C677" s="23" t="s">
        <v>18135</v>
      </c>
      <c r="D677" s="91">
        <v>43105</v>
      </c>
      <c r="E677" s="91">
        <v>43216</v>
      </c>
      <c r="G677" s="23" t="s">
        <v>15105</v>
      </c>
      <c r="I677" s="22" t="s">
        <v>18136</v>
      </c>
      <c r="J677" s="22" t="s">
        <v>6833</v>
      </c>
      <c r="R677" s="23" t="s">
        <v>1873</v>
      </c>
      <c r="Z677" s="23"/>
    </row>
    <row r="678" spans="1:40" ht="13" x14ac:dyDescent="0.15">
      <c r="A678" s="23" t="s">
        <v>18137</v>
      </c>
      <c r="B678" s="25" t="s">
        <v>15951</v>
      </c>
      <c r="C678" s="23" t="s">
        <v>1793</v>
      </c>
      <c r="D678" s="91">
        <v>43108</v>
      </c>
      <c r="E678" s="91">
        <v>43111</v>
      </c>
      <c r="G678" s="23" t="s">
        <v>15105</v>
      </c>
      <c r="I678" s="23" t="s">
        <v>1702</v>
      </c>
      <c r="J678" s="23"/>
      <c r="K678" s="23" t="s">
        <v>5109</v>
      </c>
      <c r="L678" s="23"/>
      <c r="M678" s="23"/>
      <c r="N678" s="23"/>
      <c r="O678" s="23"/>
      <c r="P678" s="23"/>
      <c r="Q678" s="23"/>
      <c r="R678" s="23"/>
      <c r="S678" s="23"/>
      <c r="T678" s="23" t="s">
        <v>1586</v>
      </c>
      <c r="AJ678" s="23"/>
    </row>
    <row r="679" spans="1:40" ht="13" x14ac:dyDescent="0.15">
      <c r="A679" s="23" t="s">
        <v>18174</v>
      </c>
      <c r="B679" s="25" t="s">
        <v>15347</v>
      </c>
      <c r="C679" s="23" t="s">
        <v>1793</v>
      </c>
      <c r="D679" s="91">
        <v>43111</v>
      </c>
      <c r="E679" s="91">
        <v>43118</v>
      </c>
      <c r="G679" s="23" t="s">
        <v>15105</v>
      </c>
      <c r="I679" s="23" t="s">
        <v>1702</v>
      </c>
      <c r="J679" s="23"/>
      <c r="K679" s="23" t="s">
        <v>5109</v>
      </c>
      <c r="L679" s="23"/>
      <c r="M679" s="23"/>
      <c r="N679" s="23"/>
      <c r="O679" s="23"/>
      <c r="P679" s="23"/>
      <c r="Q679" s="23"/>
      <c r="R679" s="23"/>
      <c r="S679" s="23"/>
      <c r="T679" s="23" t="s">
        <v>1586</v>
      </c>
      <c r="AJ679" s="23"/>
    </row>
    <row r="680" spans="1:40" ht="13" x14ac:dyDescent="0.15">
      <c r="A680" s="23" t="s">
        <v>18175</v>
      </c>
      <c r="B680" s="25" t="s">
        <v>14897</v>
      </c>
      <c r="C680" s="23" t="s">
        <v>1793</v>
      </c>
      <c r="D680" s="91">
        <v>43111</v>
      </c>
      <c r="E680" s="91">
        <v>43118</v>
      </c>
      <c r="G680" s="23" t="s">
        <v>15105</v>
      </c>
      <c r="I680" s="23" t="s">
        <v>1702</v>
      </c>
      <c r="J680" s="23"/>
      <c r="K680" s="23" t="s">
        <v>5109</v>
      </c>
      <c r="L680" s="23"/>
      <c r="M680" s="23"/>
      <c r="N680" s="23"/>
      <c r="O680" s="23"/>
      <c r="P680" s="23"/>
      <c r="Q680" s="23"/>
      <c r="R680" s="23"/>
      <c r="S680" s="23"/>
      <c r="T680" s="23" t="s">
        <v>1586</v>
      </c>
      <c r="AJ680" s="23"/>
    </row>
    <row r="681" spans="1:40" ht="13" x14ac:dyDescent="0.15">
      <c r="A681" s="23" t="s">
        <v>18179</v>
      </c>
      <c r="B681" s="25" t="s">
        <v>10085</v>
      </c>
      <c r="C681" s="23" t="s">
        <v>1793</v>
      </c>
      <c r="D681" s="91">
        <v>43111</v>
      </c>
      <c r="E681" s="91">
        <v>43118</v>
      </c>
      <c r="G681" s="23" t="s">
        <v>15105</v>
      </c>
      <c r="I681" s="23" t="s">
        <v>1702</v>
      </c>
      <c r="J681" s="23"/>
      <c r="K681" s="23" t="s">
        <v>5109</v>
      </c>
      <c r="L681" s="23"/>
      <c r="M681" s="23"/>
      <c r="N681" s="23"/>
      <c r="O681" s="23"/>
      <c r="P681" s="23"/>
      <c r="Q681" s="23"/>
      <c r="R681" s="23"/>
      <c r="S681" s="23"/>
      <c r="T681" s="23" t="s">
        <v>1586</v>
      </c>
      <c r="AJ681" s="23"/>
    </row>
    <row r="682" spans="1:40" ht="13" x14ac:dyDescent="0.15">
      <c r="A682" s="23" t="s">
        <v>18186</v>
      </c>
      <c r="B682" s="25" t="s">
        <v>18187</v>
      </c>
      <c r="C682" s="23" t="s">
        <v>6836</v>
      </c>
      <c r="D682" s="91">
        <v>43116</v>
      </c>
      <c r="E682" s="91">
        <v>43118</v>
      </c>
      <c r="G682" s="23" t="s">
        <v>15105</v>
      </c>
      <c r="I682" s="22" t="s">
        <v>5672</v>
      </c>
      <c r="J682" s="22" t="s">
        <v>5576</v>
      </c>
      <c r="R682" s="22" t="s">
        <v>1873</v>
      </c>
      <c r="Z682" s="23" t="s">
        <v>6458</v>
      </c>
    </row>
    <row r="683" spans="1:40" ht="26" x14ac:dyDescent="0.15">
      <c r="A683" s="29" t="s">
        <v>18219</v>
      </c>
      <c r="B683" s="201" t="s">
        <v>18220</v>
      </c>
      <c r="C683" s="22" t="s">
        <v>18221</v>
      </c>
      <c r="D683" s="91">
        <v>43124</v>
      </c>
      <c r="E683" s="91">
        <v>43132</v>
      </c>
      <c r="F683" s="22" t="s">
        <v>18229</v>
      </c>
      <c r="G683" s="22" t="s">
        <v>15105</v>
      </c>
      <c r="I683" s="26" t="s">
        <v>18222</v>
      </c>
      <c r="J683" s="22" t="s">
        <v>18223</v>
      </c>
      <c r="Z683" s="22" t="s">
        <v>18226</v>
      </c>
      <c r="AE683" s="22" t="s">
        <v>3131</v>
      </c>
      <c r="AM683" s="22" t="s">
        <v>18224</v>
      </c>
      <c r="AN683" s="22" t="s">
        <v>18228</v>
      </c>
    </row>
    <row r="684" spans="1:40" ht="13" x14ac:dyDescent="0.15">
      <c r="A684" s="23" t="s">
        <v>18283</v>
      </c>
      <c r="B684" s="25" t="s">
        <v>8156</v>
      </c>
      <c r="C684" s="22" t="s">
        <v>1711</v>
      </c>
      <c r="D684" s="91">
        <v>43152</v>
      </c>
      <c r="E684" s="91">
        <v>43171</v>
      </c>
      <c r="F684" s="91"/>
      <c r="G684" s="23" t="s">
        <v>15105</v>
      </c>
      <c r="I684" s="22" t="s">
        <v>1712</v>
      </c>
      <c r="J684" s="22" t="s">
        <v>5114</v>
      </c>
      <c r="U684" s="22" t="s">
        <v>1708</v>
      </c>
      <c r="Z684" s="22" t="s">
        <v>5115</v>
      </c>
    </row>
    <row r="685" spans="1:40" ht="26" x14ac:dyDescent="0.15">
      <c r="A685" s="23" t="s">
        <v>18292</v>
      </c>
      <c r="B685" s="25" t="s">
        <v>16315</v>
      </c>
      <c r="C685" s="22" t="s">
        <v>16310</v>
      </c>
      <c r="D685" s="91">
        <v>43153</v>
      </c>
      <c r="E685" s="91">
        <v>43175</v>
      </c>
      <c r="F685" s="91"/>
      <c r="G685" s="23" t="s">
        <v>15105</v>
      </c>
      <c r="I685" s="22" t="s">
        <v>11819</v>
      </c>
      <c r="J685" s="22" t="s">
        <v>16311</v>
      </c>
      <c r="Y685" s="25" t="s">
        <v>16312</v>
      </c>
      <c r="Z685" s="22" t="s">
        <v>16313</v>
      </c>
      <c r="AE685" s="22" t="s">
        <v>7261</v>
      </c>
    </row>
    <row r="686" spans="1:40" ht="26" x14ac:dyDescent="0.15">
      <c r="A686" s="23" t="s">
        <v>18293</v>
      </c>
      <c r="B686" s="25" t="s">
        <v>16296</v>
      </c>
      <c r="C686" s="22" t="s">
        <v>16310</v>
      </c>
      <c r="D686" s="91">
        <v>43153</v>
      </c>
      <c r="E686" s="91">
        <v>43175</v>
      </c>
      <c r="F686" s="91"/>
      <c r="G686" s="23" t="s">
        <v>15105</v>
      </c>
      <c r="I686" s="22" t="s">
        <v>11819</v>
      </c>
      <c r="J686" s="22" t="s">
        <v>16311</v>
      </c>
      <c r="Y686" s="25" t="s">
        <v>16312</v>
      </c>
      <c r="Z686" s="22" t="s">
        <v>16313</v>
      </c>
      <c r="AE686" s="22" t="s">
        <v>7261</v>
      </c>
    </row>
    <row r="687" spans="1:40" ht="13" x14ac:dyDescent="0.15">
      <c r="A687" s="23" t="s">
        <v>18294</v>
      </c>
      <c r="B687" s="25" t="s">
        <v>17187</v>
      </c>
      <c r="C687" s="22" t="s">
        <v>7660</v>
      </c>
      <c r="D687" s="91">
        <v>43157</v>
      </c>
      <c r="E687" s="91">
        <v>43175</v>
      </c>
      <c r="F687" s="91"/>
      <c r="G687" s="23" t="s">
        <v>15105</v>
      </c>
      <c r="I687" s="22" t="s">
        <v>1876</v>
      </c>
      <c r="J687" s="22" t="s">
        <v>5576</v>
      </c>
      <c r="R687" s="22" t="s">
        <v>1873</v>
      </c>
      <c r="Z687" s="23" t="s">
        <v>6458</v>
      </c>
    </row>
    <row r="688" spans="1:40" ht="13" x14ac:dyDescent="0.15">
      <c r="A688" s="23" t="s">
        <v>18301</v>
      </c>
      <c r="B688" s="25" t="s">
        <v>18302</v>
      </c>
      <c r="C688" s="23" t="s">
        <v>1764</v>
      </c>
      <c r="D688" s="91">
        <v>43159</v>
      </c>
      <c r="E688" s="91">
        <v>43175</v>
      </c>
      <c r="G688" s="23" t="s">
        <v>15105</v>
      </c>
      <c r="I688" s="23" t="s">
        <v>1732</v>
      </c>
      <c r="J688" s="23"/>
      <c r="K688" s="23" t="s">
        <v>5109</v>
      </c>
      <c r="L688" s="23"/>
      <c r="M688" s="23"/>
      <c r="N688" s="23"/>
      <c r="O688" s="23"/>
      <c r="P688" s="23"/>
      <c r="Q688" s="23"/>
      <c r="R688" s="23"/>
      <c r="S688" s="23"/>
      <c r="T688" s="23" t="s">
        <v>1586</v>
      </c>
      <c r="AJ688" s="23"/>
    </row>
    <row r="689" spans="1:42" ht="13" x14ac:dyDescent="0.15">
      <c r="A689" s="23" t="s">
        <v>18338</v>
      </c>
      <c r="B689" s="25" t="s">
        <v>18339</v>
      </c>
      <c r="C689" s="22" t="s">
        <v>1743</v>
      </c>
      <c r="D689" s="91">
        <v>43167</v>
      </c>
      <c r="E689" s="91">
        <v>43175</v>
      </c>
      <c r="F689" s="24" t="s">
        <v>9446</v>
      </c>
      <c r="G689" s="23" t="s">
        <v>15105</v>
      </c>
      <c r="I689" s="23" t="s">
        <v>1744</v>
      </c>
      <c r="J689" s="23" t="s">
        <v>7806</v>
      </c>
      <c r="K689" s="23"/>
      <c r="L689" s="23"/>
      <c r="M689" s="23"/>
      <c r="N689" s="23"/>
      <c r="O689" s="23"/>
      <c r="P689" s="23"/>
      <c r="Q689" s="23"/>
      <c r="R689" s="23"/>
      <c r="S689" s="23"/>
      <c r="T689" s="23"/>
      <c r="U689" s="23"/>
      <c r="V689" s="23" t="s">
        <v>4155</v>
      </c>
      <c r="W689" s="23"/>
      <c r="X689" s="23"/>
      <c r="Y689" s="23"/>
      <c r="Z689" s="23"/>
    </row>
    <row r="690" spans="1:42" ht="13" x14ac:dyDescent="0.15">
      <c r="A690" s="23" t="s">
        <v>18348</v>
      </c>
      <c r="B690" s="25" t="s">
        <v>13817</v>
      </c>
      <c r="C690" s="23" t="s">
        <v>1826</v>
      </c>
      <c r="D690" s="24">
        <v>43172</v>
      </c>
      <c r="E690" s="91">
        <v>43175</v>
      </c>
      <c r="F690" s="24"/>
      <c r="G690" s="23" t="s">
        <v>15105</v>
      </c>
      <c r="H690" s="25"/>
      <c r="I690" s="23" t="s">
        <v>1724</v>
      </c>
      <c r="J690" s="23" t="s">
        <v>5111</v>
      </c>
      <c r="K690" s="23"/>
      <c r="L690" s="23"/>
      <c r="M690" s="23"/>
      <c r="N690" s="23"/>
      <c r="O690" s="23"/>
      <c r="P690" s="23"/>
      <c r="Q690" s="23"/>
      <c r="R690" s="23"/>
      <c r="S690" s="23" t="s">
        <v>1827</v>
      </c>
      <c r="T690" s="23"/>
      <c r="U690" s="23"/>
      <c r="V690" s="23"/>
      <c r="W690" s="23"/>
      <c r="X690" s="23"/>
      <c r="Y690" s="23"/>
      <c r="Z690" s="23"/>
      <c r="AA690" s="23"/>
      <c r="AB690" s="23"/>
      <c r="AC690" s="23"/>
      <c r="AD690" s="23"/>
      <c r="AE690" s="23"/>
      <c r="AF690" s="23"/>
      <c r="AG690" s="23"/>
      <c r="AH690" s="23"/>
      <c r="AI690" s="23"/>
    </row>
    <row r="691" spans="1:42" ht="13" x14ac:dyDescent="0.15">
      <c r="A691" s="23" t="s">
        <v>18349</v>
      </c>
      <c r="B691" s="25" t="s">
        <v>18350</v>
      </c>
      <c r="C691" s="23" t="s">
        <v>1793</v>
      </c>
      <c r="D691" s="91">
        <v>43172</v>
      </c>
      <c r="E691" s="91">
        <v>43175</v>
      </c>
      <c r="G691" s="23" t="s">
        <v>15105</v>
      </c>
      <c r="I691" s="23" t="s">
        <v>1702</v>
      </c>
      <c r="J691" s="23"/>
      <c r="K691" s="23" t="s">
        <v>5109</v>
      </c>
      <c r="L691" s="23"/>
      <c r="M691" s="23"/>
      <c r="N691" s="23"/>
      <c r="O691" s="23"/>
      <c r="P691" s="23"/>
      <c r="Q691" s="23"/>
      <c r="R691" s="23"/>
      <c r="S691" s="23"/>
      <c r="T691" s="23" t="s">
        <v>1586</v>
      </c>
      <c r="AJ691" s="23"/>
    </row>
    <row r="692" spans="1:42" ht="104" x14ac:dyDescent="0.15">
      <c r="A692" s="23" t="s">
        <v>18359</v>
      </c>
      <c r="B692" s="25" t="s">
        <v>18360</v>
      </c>
      <c r="C692" s="22" t="s">
        <v>17249</v>
      </c>
      <c r="D692" s="91">
        <v>43173</v>
      </c>
      <c r="E692" s="91">
        <v>43175</v>
      </c>
      <c r="F692" s="91"/>
      <c r="G692" s="23" t="s">
        <v>15105</v>
      </c>
      <c r="H692" s="25"/>
      <c r="I692" s="22" t="s">
        <v>5192</v>
      </c>
      <c r="J692" s="22" t="s">
        <v>16791</v>
      </c>
      <c r="Z692" s="26" t="s">
        <v>17089</v>
      </c>
      <c r="AA692" s="25" t="s">
        <v>16321</v>
      </c>
      <c r="AJ692" s="23" t="s">
        <v>13137</v>
      </c>
      <c r="AK692" s="26" t="s">
        <v>17068</v>
      </c>
      <c r="AL692" s="26" t="s">
        <v>17070</v>
      </c>
    </row>
    <row r="693" spans="1:42" ht="13" x14ac:dyDescent="0.15">
      <c r="A693" s="23" t="s">
        <v>18380</v>
      </c>
      <c r="B693" s="25" t="s">
        <v>11698</v>
      </c>
      <c r="C693" s="23" t="s">
        <v>1719</v>
      </c>
      <c r="D693" s="91">
        <v>43178</v>
      </c>
      <c r="E693" s="91">
        <v>43188</v>
      </c>
      <c r="G693" s="23" t="s">
        <v>15105</v>
      </c>
      <c r="I693" s="22" t="s">
        <v>10226</v>
      </c>
      <c r="J693" s="23" t="s">
        <v>10227</v>
      </c>
      <c r="K693" s="23"/>
      <c r="U693" s="22" t="s">
        <v>1708</v>
      </c>
      <c r="Z693" s="22" t="s">
        <v>10228</v>
      </c>
    </row>
    <row r="694" spans="1:42" ht="13" x14ac:dyDescent="0.15">
      <c r="A694" s="23" t="s">
        <v>18382</v>
      </c>
      <c r="B694" s="25" t="s">
        <v>14575</v>
      </c>
      <c r="C694" s="23" t="s">
        <v>1793</v>
      </c>
      <c r="D694" s="91">
        <v>43179</v>
      </c>
      <c r="E694" s="91">
        <v>43188</v>
      </c>
      <c r="G694" s="23" t="s">
        <v>15105</v>
      </c>
      <c r="I694" s="23" t="s">
        <v>1702</v>
      </c>
      <c r="J694" s="23"/>
      <c r="K694" s="23" t="s">
        <v>5109</v>
      </c>
      <c r="L694" s="23"/>
      <c r="M694" s="23"/>
      <c r="N694" s="23"/>
      <c r="O694" s="23"/>
      <c r="P694" s="23"/>
      <c r="Q694" s="23"/>
      <c r="R694" s="23"/>
      <c r="S694" s="23"/>
      <c r="T694" s="23" t="s">
        <v>1586</v>
      </c>
      <c r="AJ694" s="23"/>
    </row>
    <row r="695" spans="1:42" ht="13" x14ac:dyDescent="0.15">
      <c r="A695" s="23" t="s">
        <v>18387</v>
      </c>
      <c r="B695" s="25" t="s">
        <v>18388</v>
      </c>
      <c r="C695" s="23" t="s">
        <v>1793</v>
      </c>
      <c r="D695" s="91">
        <v>43180</v>
      </c>
      <c r="E695" s="91">
        <v>43188</v>
      </c>
      <c r="G695" s="23" t="s">
        <v>15105</v>
      </c>
      <c r="I695" s="23" t="s">
        <v>1702</v>
      </c>
      <c r="J695" s="23"/>
      <c r="K695" s="23" t="s">
        <v>5109</v>
      </c>
      <c r="L695" s="23"/>
      <c r="M695" s="23"/>
      <c r="N695" s="23"/>
      <c r="O695" s="23"/>
      <c r="P695" s="23"/>
      <c r="Q695" s="23"/>
      <c r="R695" s="23"/>
      <c r="S695" s="23"/>
      <c r="T695" s="23" t="s">
        <v>1586</v>
      </c>
      <c r="AJ695" s="23"/>
    </row>
    <row r="696" spans="1:42" ht="104" x14ac:dyDescent="0.15">
      <c r="A696" s="23" t="s">
        <v>18393</v>
      </c>
      <c r="B696" s="25" t="s">
        <v>18375</v>
      </c>
      <c r="C696" s="22" t="s">
        <v>18394</v>
      </c>
      <c r="D696" s="91">
        <v>43186</v>
      </c>
      <c r="E696" s="91">
        <v>43349</v>
      </c>
      <c r="F696" s="91" t="s">
        <v>17600</v>
      </c>
      <c r="G696" s="23" t="s">
        <v>15105</v>
      </c>
      <c r="H696" s="25"/>
      <c r="I696" s="22" t="s">
        <v>18395</v>
      </c>
      <c r="J696" s="22" t="s">
        <v>18589</v>
      </c>
      <c r="T696" s="23"/>
      <c r="Z696" s="26" t="s">
        <v>18590</v>
      </c>
      <c r="AA696" s="25" t="s">
        <v>16321</v>
      </c>
      <c r="AJ696" s="23"/>
      <c r="AK696" s="26" t="s">
        <v>17068</v>
      </c>
      <c r="AL696" s="26" t="s">
        <v>17070</v>
      </c>
      <c r="AP696" s="23" t="s">
        <v>19006</v>
      </c>
    </row>
    <row r="697" spans="1:42" ht="13" x14ac:dyDescent="0.15">
      <c r="A697" s="23" t="s">
        <v>18400</v>
      </c>
      <c r="B697" s="25" t="s">
        <v>18401</v>
      </c>
      <c r="C697" s="23" t="s">
        <v>1749</v>
      </c>
      <c r="D697" s="91">
        <v>43188</v>
      </c>
      <c r="E697" s="91">
        <v>43195</v>
      </c>
      <c r="F697" s="91"/>
      <c r="G697" s="23" t="s">
        <v>15105</v>
      </c>
      <c r="I697" s="23" t="s">
        <v>1490</v>
      </c>
      <c r="J697" s="23"/>
      <c r="K697" s="23"/>
      <c r="L697" s="23"/>
      <c r="M697" s="23"/>
      <c r="N697" s="23" t="s">
        <v>7896</v>
      </c>
      <c r="O697" s="23"/>
      <c r="P697" s="23" t="s">
        <v>1750</v>
      </c>
      <c r="Q697" s="23"/>
      <c r="R697" s="23"/>
      <c r="S697" s="23"/>
      <c r="T697" s="23"/>
      <c r="U697" s="23"/>
      <c r="V697" s="23"/>
      <c r="W697" s="23"/>
      <c r="X697" s="23"/>
      <c r="Y697" s="23"/>
      <c r="Z697" s="23" t="s">
        <v>7897</v>
      </c>
    </row>
    <row r="698" spans="1:42" ht="13" x14ac:dyDescent="0.15">
      <c r="A698" s="23" t="s">
        <v>18424</v>
      </c>
      <c r="B698" s="25" t="s">
        <v>8156</v>
      </c>
      <c r="C698" s="22" t="s">
        <v>1711</v>
      </c>
      <c r="D698" s="91">
        <v>43193</v>
      </c>
      <c r="E698" s="91">
        <v>43195</v>
      </c>
      <c r="F698" s="91"/>
      <c r="G698" s="23" t="s">
        <v>15105</v>
      </c>
      <c r="I698" s="22" t="s">
        <v>1712</v>
      </c>
      <c r="J698" s="22" t="s">
        <v>5114</v>
      </c>
      <c r="U698" s="22" t="s">
        <v>1708</v>
      </c>
      <c r="Z698" s="22" t="s">
        <v>5115</v>
      </c>
    </row>
    <row r="699" spans="1:42" ht="104" x14ac:dyDescent="0.15">
      <c r="A699" s="23" t="s">
        <v>18440</v>
      </c>
      <c r="B699" s="25" t="s">
        <v>18441</v>
      </c>
      <c r="C699" s="22" t="s">
        <v>18394</v>
      </c>
      <c r="D699" s="91">
        <v>43195</v>
      </c>
      <c r="E699" s="91">
        <v>43349</v>
      </c>
      <c r="F699" s="91" t="s">
        <v>17600</v>
      </c>
      <c r="G699" s="23" t="s">
        <v>15105</v>
      </c>
      <c r="H699" s="25"/>
      <c r="I699" s="22" t="s">
        <v>18395</v>
      </c>
      <c r="J699" s="22" t="s">
        <v>18589</v>
      </c>
      <c r="T699" s="23"/>
      <c r="Z699" s="26" t="s">
        <v>18590</v>
      </c>
      <c r="AA699" s="25" t="s">
        <v>16321</v>
      </c>
      <c r="AJ699" s="23"/>
      <c r="AK699" s="26" t="s">
        <v>17068</v>
      </c>
      <c r="AL699" s="26" t="s">
        <v>17070</v>
      </c>
    </row>
    <row r="700" spans="1:42" ht="104" x14ac:dyDescent="0.15">
      <c r="A700" s="23" t="s">
        <v>18449</v>
      </c>
      <c r="B700" s="25" t="s">
        <v>18450</v>
      </c>
      <c r="C700" s="22" t="s">
        <v>18394</v>
      </c>
      <c r="D700" s="91">
        <v>43199</v>
      </c>
      <c r="E700" s="91" t="s">
        <v>17600</v>
      </c>
      <c r="F700" s="91"/>
      <c r="G700" s="23" t="s">
        <v>15105</v>
      </c>
      <c r="H700" s="25"/>
      <c r="I700" s="22" t="s">
        <v>18395</v>
      </c>
      <c r="J700" s="22" t="s">
        <v>18589</v>
      </c>
      <c r="T700" s="23"/>
      <c r="Z700" s="26" t="s">
        <v>18590</v>
      </c>
      <c r="AA700" s="25" t="s">
        <v>16321</v>
      </c>
      <c r="AJ700" s="23"/>
      <c r="AK700" s="26" t="s">
        <v>17068</v>
      </c>
      <c r="AL700" s="26" t="s">
        <v>17070</v>
      </c>
    </row>
    <row r="701" spans="1:42" ht="13" x14ac:dyDescent="0.15">
      <c r="A701" s="23" t="s">
        <v>18451</v>
      </c>
      <c r="B701" s="25" t="s">
        <v>8156</v>
      </c>
      <c r="C701" s="23" t="s">
        <v>10310</v>
      </c>
      <c r="D701" s="91">
        <v>43199</v>
      </c>
      <c r="E701" s="91">
        <v>43202</v>
      </c>
      <c r="F701" s="22" t="s">
        <v>10154</v>
      </c>
      <c r="G701" s="23" t="s">
        <v>15105</v>
      </c>
      <c r="I701" s="22" t="s">
        <v>10308</v>
      </c>
      <c r="J701" s="22" t="s">
        <v>10309</v>
      </c>
      <c r="V701" s="22" t="s">
        <v>4155</v>
      </c>
    </row>
    <row r="702" spans="1:42" ht="104" x14ac:dyDescent="0.15">
      <c r="A702" s="23" t="s">
        <v>18460</v>
      </c>
      <c r="B702" s="25" t="s">
        <v>18461</v>
      </c>
      <c r="C702" s="22" t="s">
        <v>18394</v>
      </c>
      <c r="D702" s="91">
        <v>43201</v>
      </c>
      <c r="E702" s="91">
        <v>43349</v>
      </c>
      <c r="F702" s="91" t="s">
        <v>17600</v>
      </c>
      <c r="G702" s="23" t="s">
        <v>15105</v>
      </c>
      <c r="H702" s="25"/>
      <c r="I702" s="22" t="s">
        <v>18395</v>
      </c>
      <c r="J702" s="22" t="s">
        <v>18589</v>
      </c>
      <c r="T702" s="23"/>
      <c r="Z702" s="26" t="s">
        <v>18590</v>
      </c>
      <c r="AA702" s="25" t="s">
        <v>16321</v>
      </c>
      <c r="AJ702" s="23"/>
      <c r="AK702" s="26" t="s">
        <v>17068</v>
      </c>
      <c r="AL702" s="26" t="s">
        <v>17070</v>
      </c>
    </row>
    <row r="703" spans="1:42" ht="39" x14ac:dyDescent="0.15">
      <c r="A703" s="23" t="s">
        <v>18462</v>
      </c>
      <c r="B703" s="25" t="s">
        <v>18463</v>
      </c>
      <c r="C703" s="23" t="s">
        <v>7700</v>
      </c>
      <c r="D703" s="91">
        <v>43202</v>
      </c>
      <c r="E703" s="91">
        <v>43209</v>
      </c>
      <c r="F703" s="91" t="s">
        <v>9446</v>
      </c>
      <c r="G703" s="23" t="s">
        <v>15105</v>
      </c>
      <c r="I703" s="23" t="s">
        <v>18464</v>
      </c>
      <c r="M703" s="22" t="s">
        <v>7702</v>
      </c>
      <c r="S703" s="63" t="s">
        <v>7703</v>
      </c>
      <c r="Z703" s="22" t="s">
        <v>7062</v>
      </c>
    </row>
    <row r="704" spans="1:42" ht="13" x14ac:dyDescent="0.15">
      <c r="A704" s="23" t="s">
        <v>18465</v>
      </c>
      <c r="B704" s="25" t="s">
        <v>18466</v>
      </c>
      <c r="C704" s="22" t="s">
        <v>17856</v>
      </c>
      <c r="D704" s="91">
        <v>43203</v>
      </c>
      <c r="E704" s="91">
        <v>43209</v>
      </c>
      <c r="F704" s="91"/>
      <c r="G704" s="23" t="s">
        <v>15105</v>
      </c>
      <c r="I704" s="22" t="s">
        <v>1747</v>
      </c>
      <c r="J704" s="22" t="s">
        <v>5116</v>
      </c>
      <c r="R704" s="22" t="s">
        <v>1873</v>
      </c>
      <c r="Z704" s="22" t="s">
        <v>4979</v>
      </c>
    </row>
    <row r="705" spans="1:42" ht="13" x14ac:dyDescent="0.15">
      <c r="A705" s="23" t="s">
        <v>18468</v>
      </c>
      <c r="B705" s="25" t="s">
        <v>17215</v>
      </c>
      <c r="C705" s="23" t="s">
        <v>1723</v>
      </c>
      <c r="D705" s="91">
        <v>43203</v>
      </c>
      <c r="E705" s="91">
        <v>43216</v>
      </c>
      <c r="F705" s="24" t="s">
        <v>9446</v>
      </c>
      <c r="G705" s="23" t="s">
        <v>15105</v>
      </c>
      <c r="H705" s="25"/>
      <c r="I705" s="23" t="s">
        <v>1724</v>
      </c>
      <c r="J705" s="23" t="s">
        <v>18188</v>
      </c>
      <c r="K705" s="23"/>
      <c r="L705" s="23"/>
      <c r="M705" s="23"/>
      <c r="N705" s="23"/>
      <c r="O705" s="23"/>
      <c r="P705" s="23"/>
      <c r="Q705" s="23"/>
      <c r="R705" s="23"/>
      <c r="S705" s="23"/>
      <c r="T705" s="23"/>
      <c r="U705" s="23" t="s">
        <v>1726</v>
      </c>
      <c r="V705" s="23"/>
      <c r="W705" s="23"/>
      <c r="X705" s="23"/>
      <c r="Y705" s="23"/>
      <c r="Z705" s="23"/>
      <c r="AA705" s="23"/>
      <c r="AB705" s="23"/>
      <c r="AC705" s="23"/>
      <c r="AD705" s="23"/>
      <c r="AE705" s="23"/>
      <c r="AF705" s="23"/>
    </row>
    <row r="706" spans="1:42" ht="13" x14ac:dyDescent="0.15">
      <c r="A706" s="23" t="s">
        <v>18483</v>
      </c>
      <c r="B706" s="25" t="s">
        <v>10170</v>
      </c>
      <c r="C706" s="23" t="s">
        <v>1764</v>
      </c>
      <c r="D706" s="91">
        <v>43209</v>
      </c>
      <c r="E706" s="91">
        <v>43216</v>
      </c>
      <c r="G706" s="23" t="s">
        <v>15105</v>
      </c>
      <c r="I706" s="23" t="s">
        <v>1732</v>
      </c>
      <c r="J706" s="23"/>
      <c r="K706" s="23" t="s">
        <v>5109</v>
      </c>
      <c r="L706" s="23"/>
      <c r="M706" s="23"/>
      <c r="N706" s="23"/>
      <c r="O706" s="23"/>
      <c r="P706" s="23"/>
      <c r="Q706" s="23"/>
      <c r="R706" s="23"/>
      <c r="S706" s="23"/>
      <c r="T706" s="23" t="s">
        <v>1586</v>
      </c>
      <c r="AJ706" s="23"/>
    </row>
    <row r="707" spans="1:42" ht="104" x14ac:dyDescent="0.15">
      <c r="A707" s="23" t="s">
        <v>18564</v>
      </c>
      <c r="B707" s="25" t="s">
        <v>18565</v>
      </c>
      <c r="C707" s="22" t="s">
        <v>18566</v>
      </c>
      <c r="D707" s="91">
        <v>43220</v>
      </c>
      <c r="E707" s="91">
        <v>43349</v>
      </c>
      <c r="F707" s="91" t="s">
        <v>17600</v>
      </c>
      <c r="G707" s="23" t="s">
        <v>15105</v>
      </c>
      <c r="H707" s="25"/>
      <c r="I707" s="22" t="s">
        <v>5073</v>
      </c>
      <c r="J707" s="22" t="s">
        <v>18589</v>
      </c>
      <c r="T707" s="23"/>
      <c r="Z707" s="26" t="s">
        <v>18590</v>
      </c>
      <c r="AA707" s="25" t="s">
        <v>16321</v>
      </c>
      <c r="AJ707" s="23"/>
      <c r="AK707" s="26" t="s">
        <v>17068</v>
      </c>
      <c r="AL707" s="26" t="s">
        <v>17070</v>
      </c>
      <c r="AP707" s="23" t="s">
        <v>19006</v>
      </c>
    </row>
    <row r="708" spans="1:42" ht="104" x14ac:dyDescent="0.15">
      <c r="A708" s="23" t="s">
        <v>18567</v>
      </c>
      <c r="B708" s="25" t="s">
        <v>18568</v>
      </c>
      <c r="C708" s="22" t="s">
        <v>18569</v>
      </c>
      <c r="D708" s="91">
        <v>43220</v>
      </c>
      <c r="E708" s="91">
        <v>43349</v>
      </c>
      <c r="F708" s="91" t="s">
        <v>17600</v>
      </c>
      <c r="G708" s="23" t="s">
        <v>15105</v>
      </c>
      <c r="H708" s="25"/>
      <c r="I708" s="22" t="s">
        <v>1823</v>
      </c>
      <c r="J708" s="22" t="s">
        <v>18589</v>
      </c>
      <c r="T708" s="23"/>
      <c r="Z708" s="26" t="s">
        <v>18590</v>
      </c>
      <c r="AA708" s="25" t="s">
        <v>16321</v>
      </c>
      <c r="AJ708" s="23"/>
      <c r="AK708" s="26" t="s">
        <v>17068</v>
      </c>
      <c r="AL708" s="26" t="s">
        <v>17070</v>
      </c>
      <c r="AP708" s="23" t="s">
        <v>19006</v>
      </c>
    </row>
    <row r="709" spans="1:42" ht="13" x14ac:dyDescent="0.15">
      <c r="A709" s="23" t="s">
        <v>18617</v>
      </c>
      <c r="B709" s="25" t="s">
        <v>8176</v>
      </c>
      <c r="C709" s="22" t="s">
        <v>1706</v>
      </c>
      <c r="D709" s="91">
        <v>43237</v>
      </c>
      <c r="E709" s="91">
        <v>43244</v>
      </c>
      <c r="F709" s="91"/>
      <c r="G709" s="23" t="s">
        <v>15105</v>
      </c>
      <c r="I709" s="22" t="s">
        <v>1707</v>
      </c>
      <c r="J709" s="22" t="s">
        <v>5114</v>
      </c>
      <c r="U709" s="22" t="s">
        <v>1708</v>
      </c>
      <c r="Z709" s="22" t="s">
        <v>5115</v>
      </c>
    </row>
    <row r="710" spans="1:42" ht="13" x14ac:dyDescent="0.15">
      <c r="A710" s="23" t="s">
        <v>18629</v>
      </c>
      <c r="B710" s="25" t="s">
        <v>10172</v>
      </c>
      <c r="C710" s="22" t="s">
        <v>1715</v>
      </c>
      <c r="D710" s="91">
        <v>43243</v>
      </c>
      <c r="E710" s="91">
        <v>43244</v>
      </c>
      <c r="F710" s="91"/>
      <c r="G710" s="23" t="s">
        <v>15105</v>
      </c>
      <c r="I710" s="23" t="s">
        <v>1716</v>
      </c>
      <c r="J710" s="23" t="s">
        <v>5114</v>
      </c>
      <c r="K710" s="23"/>
      <c r="L710" s="23"/>
      <c r="M710" s="23"/>
      <c r="N710" s="23"/>
      <c r="O710" s="23"/>
      <c r="P710" s="23"/>
      <c r="Q710" s="23"/>
      <c r="R710" s="23"/>
      <c r="S710" s="23"/>
      <c r="T710" s="23"/>
      <c r="U710" s="23" t="s">
        <v>1708</v>
      </c>
      <c r="V710" s="23"/>
      <c r="W710" s="23"/>
      <c r="X710" s="23"/>
      <c r="Y710" s="23"/>
      <c r="Z710" s="23" t="s">
        <v>5115</v>
      </c>
    </row>
    <row r="711" spans="1:42" ht="26" x14ac:dyDescent="0.15">
      <c r="A711" s="23" t="s">
        <v>18722</v>
      </c>
      <c r="B711" s="25" t="s">
        <v>18723</v>
      </c>
      <c r="C711" s="22" t="s">
        <v>18773</v>
      </c>
      <c r="D711" s="91">
        <v>43279</v>
      </c>
      <c r="E711" s="91">
        <v>43293</v>
      </c>
      <c r="G711" s="22" t="s">
        <v>15105</v>
      </c>
      <c r="I711" s="22" t="s">
        <v>5575</v>
      </c>
      <c r="J711" s="22" t="s">
        <v>18772</v>
      </c>
      <c r="AO711" s="26" t="s">
        <v>18771</v>
      </c>
    </row>
    <row r="712" spans="1:42" ht="52" x14ac:dyDescent="0.15">
      <c r="A712" s="23" t="s">
        <v>18738</v>
      </c>
      <c r="B712" s="25" t="s">
        <v>18739</v>
      </c>
      <c r="C712" s="22" t="s">
        <v>17757</v>
      </c>
      <c r="D712" s="91">
        <v>43273</v>
      </c>
      <c r="E712" s="91">
        <v>43497</v>
      </c>
      <c r="F712" s="456" t="s">
        <v>19793</v>
      </c>
      <c r="G712" s="23" t="s">
        <v>15105</v>
      </c>
      <c r="I712" s="23" t="s">
        <v>17758</v>
      </c>
      <c r="J712" s="22" t="s">
        <v>17759</v>
      </c>
      <c r="X712" s="25" t="s">
        <v>17891</v>
      </c>
      <c r="Z712" s="26" t="s">
        <v>17760</v>
      </c>
    </row>
    <row r="713" spans="1:42" ht="52" x14ac:dyDescent="0.15">
      <c r="A713" s="23" t="s">
        <v>18828</v>
      </c>
      <c r="B713" s="25" t="s">
        <v>18829</v>
      </c>
      <c r="C713" s="23" t="s">
        <v>15310</v>
      </c>
      <c r="D713" s="24">
        <v>43298</v>
      </c>
      <c r="E713" s="24">
        <v>43560</v>
      </c>
      <c r="F713" s="498" t="s">
        <v>20046</v>
      </c>
      <c r="G713" s="23" t="s">
        <v>15105</v>
      </c>
      <c r="H713" s="25" t="s">
        <v>16321</v>
      </c>
      <c r="I713" s="23" t="s">
        <v>1832</v>
      </c>
      <c r="J713" s="23" t="s">
        <v>13406</v>
      </c>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t="s">
        <v>13408</v>
      </c>
      <c r="AH713" s="26" t="s">
        <v>17988</v>
      </c>
      <c r="AL713" s="26" t="s">
        <v>18830</v>
      </c>
    </row>
    <row r="714" spans="1:42" ht="52" x14ac:dyDescent="0.15">
      <c r="A714" s="23" t="s">
        <v>18832</v>
      </c>
      <c r="B714" s="25" t="s">
        <v>18829</v>
      </c>
      <c r="C714" s="23" t="s">
        <v>15310</v>
      </c>
      <c r="D714" s="24">
        <v>43298</v>
      </c>
      <c r="E714" s="24">
        <v>43560</v>
      </c>
      <c r="F714" s="498" t="s">
        <v>20046</v>
      </c>
      <c r="G714" s="23" t="s">
        <v>15105</v>
      </c>
      <c r="H714" s="25" t="s">
        <v>16321</v>
      </c>
      <c r="I714" s="23" t="s">
        <v>1832</v>
      </c>
      <c r="J714" s="23" t="s">
        <v>13406</v>
      </c>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t="s">
        <v>13408</v>
      </c>
      <c r="AH714" s="26" t="s">
        <v>17988</v>
      </c>
      <c r="AL714" s="26" t="s">
        <v>18831</v>
      </c>
    </row>
    <row r="715" spans="1:42" ht="26" x14ac:dyDescent="0.15">
      <c r="A715" s="23" t="s">
        <v>18837</v>
      </c>
      <c r="B715" s="25" t="s">
        <v>16315</v>
      </c>
      <c r="C715" s="22" t="s">
        <v>16310</v>
      </c>
      <c r="D715" s="91">
        <v>43299</v>
      </c>
      <c r="E715" s="91">
        <v>43300</v>
      </c>
      <c r="F715" s="91"/>
      <c r="G715" s="23" t="s">
        <v>15105</v>
      </c>
      <c r="I715" s="22" t="s">
        <v>11819</v>
      </c>
      <c r="J715" s="22" t="s">
        <v>16311</v>
      </c>
      <c r="Y715" s="25" t="s">
        <v>16312</v>
      </c>
      <c r="Z715" s="22" t="s">
        <v>16313</v>
      </c>
      <c r="AE715" s="22" t="s">
        <v>7261</v>
      </c>
    </row>
    <row r="716" spans="1:42" ht="104" x14ac:dyDescent="0.15">
      <c r="A716" s="23" t="s">
        <v>18859</v>
      </c>
      <c r="B716" s="25" t="s">
        <v>18860</v>
      </c>
      <c r="C716" s="22" t="s">
        <v>18394</v>
      </c>
      <c r="D716" s="91">
        <v>43325</v>
      </c>
      <c r="E716" s="91">
        <v>43349</v>
      </c>
      <c r="F716" s="91" t="s">
        <v>12138</v>
      </c>
      <c r="G716" s="23" t="s">
        <v>15105</v>
      </c>
      <c r="H716" s="25"/>
      <c r="I716" s="22" t="s">
        <v>18395</v>
      </c>
      <c r="J716" s="22" t="s">
        <v>18589</v>
      </c>
      <c r="T716" s="23"/>
      <c r="Z716" s="26" t="s">
        <v>18590</v>
      </c>
      <c r="AA716" s="25" t="s">
        <v>16321</v>
      </c>
      <c r="AJ716" s="23"/>
      <c r="AK716" s="26" t="s">
        <v>17068</v>
      </c>
      <c r="AL716" s="26" t="s">
        <v>17070</v>
      </c>
      <c r="AP716" s="23" t="s">
        <v>19006</v>
      </c>
    </row>
    <row r="717" spans="1:42" ht="104" x14ac:dyDescent="0.15">
      <c r="A717" s="23" t="s">
        <v>19082</v>
      </c>
      <c r="B717" s="25" t="s">
        <v>19083</v>
      </c>
      <c r="C717" s="22" t="s">
        <v>18394</v>
      </c>
      <c r="D717" s="91">
        <v>43325</v>
      </c>
      <c r="E717" s="91">
        <v>43349</v>
      </c>
      <c r="F717" s="91" t="s">
        <v>12138</v>
      </c>
      <c r="G717" s="23" t="s">
        <v>15105</v>
      </c>
      <c r="H717" s="25"/>
      <c r="I717" s="22" t="s">
        <v>18395</v>
      </c>
      <c r="J717" s="22" t="s">
        <v>18589</v>
      </c>
      <c r="T717" s="23"/>
      <c r="Z717" s="26" t="s">
        <v>18590</v>
      </c>
      <c r="AA717" s="25" t="s">
        <v>16321</v>
      </c>
      <c r="AJ717" s="23"/>
      <c r="AK717" s="26" t="s">
        <v>17068</v>
      </c>
      <c r="AL717" s="26" t="s">
        <v>17070</v>
      </c>
      <c r="AP717" s="23" t="s">
        <v>19006</v>
      </c>
    </row>
    <row r="718" spans="1:42" ht="13" x14ac:dyDescent="0.15">
      <c r="A718" s="450" t="s">
        <v>19215</v>
      </c>
      <c r="B718" s="451" t="s">
        <v>19216</v>
      </c>
      <c r="C718" s="22" t="s">
        <v>19217</v>
      </c>
      <c r="D718" s="91">
        <v>43395</v>
      </c>
      <c r="G718" s="22" t="s">
        <v>15105</v>
      </c>
      <c r="I718" s="23" t="s">
        <v>1720</v>
      </c>
      <c r="J718" s="22" t="s">
        <v>19218</v>
      </c>
      <c r="Z718" s="26" t="s">
        <v>19289</v>
      </c>
      <c r="AG718" s="23" t="s">
        <v>19219</v>
      </c>
    </row>
    <row r="719" spans="1:42" ht="13" x14ac:dyDescent="0.15">
      <c r="A719" s="450" t="s">
        <v>19228</v>
      </c>
      <c r="B719" s="451" t="s">
        <v>19229</v>
      </c>
      <c r="C719" s="22" t="s">
        <v>19230</v>
      </c>
      <c r="D719" s="91">
        <v>43397</v>
      </c>
      <c r="G719" s="22" t="s">
        <v>15105</v>
      </c>
      <c r="I719" s="23" t="s">
        <v>1702</v>
      </c>
      <c r="J719" s="22" t="s">
        <v>19231</v>
      </c>
      <c r="Z719" s="26" t="s">
        <v>19232</v>
      </c>
      <c r="AE719" s="22" t="s">
        <v>3131</v>
      </c>
      <c r="AG719" s="23" t="s">
        <v>19233</v>
      </c>
    </row>
    <row r="720" spans="1:42" ht="13" x14ac:dyDescent="0.15">
      <c r="A720" s="23" t="s">
        <v>19259</v>
      </c>
      <c r="B720" s="25" t="s">
        <v>5191</v>
      </c>
      <c r="C720" s="22" t="s">
        <v>5193</v>
      </c>
      <c r="D720" s="91">
        <v>43405</v>
      </c>
      <c r="E720" s="91">
        <v>43409</v>
      </c>
      <c r="F720" s="91"/>
      <c r="G720" s="23" t="s">
        <v>15105</v>
      </c>
      <c r="I720" s="22" t="s">
        <v>5192</v>
      </c>
      <c r="O720" s="22" t="s">
        <v>1867</v>
      </c>
      <c r="Z720" s="22" t="s">
        <v>1868</v>
      </c>
    </row>
    <row r="721" spans="1:43" ht="13" x14ac:dyDescent="0.15">
      <c r="A721" s="450" t="s">
        <v>19260</v>
      </c>
      <c r="B721" s="451" t="s">
        <v>19261</v>
      </c>
      <c r="C721" s="23" t="s">
        <v>19262</v>
      </c>
      <c r="D721" s="91">
        <v>43405</v>
      </c>
      <c r="E721" s="91"/>
      <c r="G721" s="23" t="s">
        <v>15105</v>
      </c>
      <c r="I721" s="22" t="s">
        <v>15944</v>
      </c>
      <c r="J721" s="22" t="s">
        <v>6833</v>
      </c>
      <c r="R721" s="23" t="s">
        <v>1873</v>
      </c>
      <c r="Z721" s="23"/>
    </row>
    <row r="722" spans="1:43" ht="13" x14ac:dyDescent="0.15">
      <c r="A722" s="23" t="s">
        <v>19263</v>
      </c>
      <c r="B722" s="25" t="s">
        <v>19264</v>
      </c>
      <c r="C722" s="23" t="s">
        <v>1793</v>
      </c>
      <c r="D722" s="91">
        <v>43405</v>
      </c>
      <c r="E722" s="91">
        <v>43409</v>
      </c>
      <c r="G722" s="23" t="s">
        <v>15105</v>
      </c>
      <c r="I722" s="23" t="s">
        <v>1702</v>
      </c>
      <c r="J722" s="23"/>
      <c r="K722" s="23" t="s">
        <v>5109</v>
      </c>
      <c r="L722" s="23"/>
      <c r="M722" s="23"/>
      <c r="N722" s="23"/>
      <c r="O722" s="23"/>
      <c r="P722" s="23"/>
      <c r="Q722" s="23"/>
      <c r="R722" s="23"/>
      <c r="S722" s="23"/>
      <c r="T722" s="23" t="s">
        <v>1586</v>
      </c>
      <c r="AJ722" s="23"/>
    </row>
    <row r="723" spans="1:43" ht="13" x14ac:dyDescent="0.15">
      <c r="A723" s="23" t="s">
        <v>19265</v>
      </c>
      <c r="B723" s="25" t="s">
        <v>19285</v>
      </c>
      <c r="C723" s="22" t="s">
        <v>19286</v>
      </c>
      <c r="D723" s="91">
        <v>43409</v>
      </c>
      <c r="E723" s="91">
        <v>43431</v>
      </c>
      <c r="F723" s="91"/>
      <c r="G723" s="23" t="s">
        <v>15105</v>
      </c>
      <c r="I723" s="22" t="s">
        <v>6832</v>
      </c>
      <c r="J723" s="22" t="s">
        <v>14806</v>
      </c>
      <c r="Y723" s="23" t="s">
        <v>7259</v>
      </c>
      <c r="Z723" s="22" t="s">
        <v>7257</v>
      </c>
      <c r="AE723" s="22" t="s">
        <v>7261</v>
      </c>
    </row>
    <row r="724" spans="1:43" ht="104" x14ac:dyDescent="0.15">
      <c r="A724" s="23" t="s">
        <v>19287</v>
      </c>
      <c r="B724" s="25" t="s">
        <v>19288</v>
      </c>
      <c r="C724" s="22" t="s">
        <v>18394</v>
      </c>
      <c r="D724" s="91">
        <v>43409</v>
      </c>
      <c r="E724" s="91">
        <v>43424</v>
      </c>
      <c r="F724" s="91" t="s">
        <v>12138</v>
      </c>
      <c r="G724" s="23" t="s">
        <v>15105</v>
      </c>
      <c r="H724" s="25"/>
      <c r="I724" s="22" t="s">
        <v>18395</v>
      </c>
      <c r="J724" s="22" t="s">
        <v>18589</v>
      </c>
      <c r="T724" s="23"/>
      <c r="Z724" s="26" t="s">
        <v>18590</v>
      </c>
      <c r="AA724" s="25" t="s">
        <v>16321</v>
      </c>
      <c r="AJ724" s="23"/>
      <c r="AK724" s="26" t="s">
        <v>17068</v>
      </c>
      <c r="AL724" s="26" t="s">
        <v>17070</v>
      </c>
      <c r="AP724" s="23" t="s">
        <v>19006</v>
      </c>
    </row>
    <row r="725" spans="1:43" ht="13" x14ac:dyDescent="0.15">
      <c r="A725" s="23" t="s">
        <v>19328</v>
      </c>
      <c r="B725" s="25" t="s">
        <v>14897</v>
      </c>
      <c r="C725" s="23" t="s">
        <v>1793</v>
      </c>
      <c r="D725" s="91">
        <v>43425</v>
      </c>
      <c r="E725" s="91">
        <v>43431</v>
      </c>
      <c r="G725" s="23" t="s">
        <v>15105</v>
      </c>
      <c r="I725" s="23" t="s">
        <v>1702</v>
      </c>
      <c r="J725" s="23"/>
      <c r="K725" s="23" t="s">
        <v>5109</v>
      </c>
      <c r="L725" s="23"/>
      <c r="M725" s="23"/>
      <c r="N725" s="23"/>
      <c r="O725" s="23"/>
      <c r="P725" s="23"/>
      <c r="Q725" s="23"/>
      <c r="R725" s="23"/>
      <c r="S725" s="23"/>
      <c r="T725" s="23" t="s">
        <v>1586</v>
      </c>
      <c r="AJ725" s="23"/>
    </row>
    <row r="726" spans="1:43" ht="13" x14ac:dyDescent="0.15">
      <c r="A726" s="450" t="s">
        <v>19410</v>
      </c>
      <c r="B726" s="451" t="s">
        <v>19229</v>
      </c>
      <c r="C726" s="22" t="s">
        <v>19230</v>
      </c>
      <c r="D726" s="91">
        <v>43439</v>
      </c>
      <c r="G726" s="22" t="s">
        <v>15105</v>
      </c>
      <c r="I726" s="23" t="s">
        <v>1702</v>
      </c>
      <c r="J726" s="22" t="s">
        <v>19231</v>
      </c>
      <c r="Z726" s="26" t="s">
        <v>19232</v>
      </c>
      <c r="AE726" s="22" t="s">
        <v>3131</v>
      </c>
      <c r="AG726" s="23" t="s">
        <v>19233</v>
      </c>
    </row>
    <row r="727" spans="1:43" ht="13" x14ac:dyDescent="0.15">
      <c r="A727" s="23" t="s">
        <v>19411</v>
      </c>
      <c r="B727" s="25" t="s">
        <v>19412</v>
      </c>
      <c r="C727" s="23" t="s">
        <v>1793</v>
      </c>
      <c r="D727" s="91">
        <v>43439</v>
      </c>
      <c r="E727" s="91">
        <v>43440</v>
      </c>
      <c r="G727" s="23" t="s">
        <v>15105</v>
      </c>
      <c r="I727" s="23" t="s">
        <v>1702</v>
      </c>
      <c r="J727" s="23"/>
      <c r="K727" s="23" t="s">
        <v>5109</v>
      </c>
      <c r="L727" s="23"/>
      <c r="M727" s="23"/>
      <c r="N727" s="23"/>
      <c r="O727" s="23"/>
      <c r="P727" s="23"/>
      <c r="Q727" s="23"/>
      <c r="R727" s="23"/>
      <c r="S727" s="23"/>
      <c r="T727" s="23" t="s">
        <v>1586</v>
      </c>
      <c r="AJ727" s="23"/>
    </row>
    <row r="728" spans="1:43" ht="52" x14ac:dyDescent="0.15">
      <c r="A728" s="450" t="s">
        <v>19460</v>
      </c>
      <c r="B728" s="451" t="s">
        <v>19461</v>
      </c>
      <c r="C728" s="22" t="s">
        <v>18094</v>
      </c>
      <c r="D728" s="91">
        <v>43446</v>
      </c>
      <c r="E728" s="91"/>
      <c r="F728" s="456" t="s">
        <v>19793</v>
      </c>
      <c r="G728" s="23" t="s">
        <v>15105</v>
      </c>
      <c r="I728" s="23" t="s">
        <v>18093</v>
      </c>
      <c r="J728" s="22" t="s">
        <v>17759</v>
      </c>
      <c r="X728" s="25" t="s">
        <v>17891</v>
      </c>
      <c r="Z728" s="26" t="s">
        <v>17760</v>
      </c>
    </row>
    <row r="729" spans="1:43" ht="13" x14ac:dyDescent="0.15">
      <c r="A729" s="23" t="s">
        <v>19614</v>
      </c>
      <c r="B729" s="25" t="s">
        <v>15004</v>
      </c>
      <c r="C729" s="22" t="s">
        <v>14839</v>
      </c>
      <c r="D729" s="91">
        <v>43479</v>
      </c>
      <c r="E729" s="91">
        <v>43486</v>
      </c>
      <c r="F729" s="91"/>
      <c r="G729" s="23" t="s">
        <v>15105</v>
      </c>
      <c r="I729" s="22" t="s">
        <v>5575</v>
      </c>
      <c r="J729" s="22" t="s">
        <v>14806</v>
      </c>
      <c r="Y729" s="23" t="s">
        <v>7259</v>
      </c>
      <c r="Z729" s="22" t="s">
        <v>7257</v>
      </c>
      <c r="AE729" s="22" t="s">
        <v>7261</v>
      </c>
    </row>
    <row r="730" spans="1:43" ht="13" x14ac:dyDescent="0.15">
      <c r="A730" s="450" t="s">
        <v>19688</v>
      </c>
      <c r="B730" s="451" t="s">
        <v>19689</v>
      </c>
      <c r="C730" s="22" t="s">
        <v>19217</v>
      </c>
      <c r="D730" s="91">
        <v>43483</v>
      </c>
      <c r="G730" s="22" t="s">
        <v>15105</v>
      </c>
      <c r="I730" s="23" t="s">
        <v>1720</v>
      </c>
      <c r="J730" s="22" t="s">
        <v>19218</v>
      </c>
      <c r="Z730" s="26" t="s">
        <v>19289</v>
      </c>
      <c r="AG730" s="23" t="s">
        <v>19219</v>
      </c>
    </row>
    <row r="731" spans="1:43" ht="26" x14ac:dyDescent="0.15">
      <c r="A731" s="23" t="s">
        <v>19731</v>
      </c>
      <c r="B731" s="25" t="s">
        <v>19732</v>
      </c>
      <c r="C731" s="22" t="s">
        <v>19733</v>
      </c>
      <c r="D731" s="91">
        <v>43489</v>
      </c>
      <c r="E731" s="91">
        <v>43493</v>
      </c>
      <c r="G731" s="22" t="s">
        <v>15105</v>
      </c>
      <c r="H731" s="26" t="s">
        <v>2735</v>
      </c>
      <c r="I731" s="22" t="s">
        <v>19734</v>
      </c>
      <c r="AQ731" s="26" t="s">
        <v>19735</v>
      </c>
    </row>
    <row r="732" spans="1:43" ht="13" x14ac:dyDescent="0.15">
      <c r="A732" s="450" t="s">
        <v>19801</v>
      </c>
      <c r="B732" s="451" t="s">
        <v>19802</v>
      </c>
      <c r="C732" s="23" t="s">
        <v>16131</v>
      </c>
      <c r="D732" s="91">
        <v>43501</v>
      </c>
      <c r="E732" s="91"/>
      <c r="G732" s="23" t="s">
        <v>15105</v>
      </c>
      <c r="I732" s="22" t="s">
        <v>5192</v>
      </c>
      <c r="J732" s="22" t="s">
        <v>6833</v>
      </c>
      <c r="R732" s="23" t="s">
        <v>1873</v>
      </c>
      <c r="Z732" s="23"/>
    </row>
    <row r="733" spans="1:43" ht="13" x14ac:dyDescent="0.15">
      <c r="A733" s="23" t="s">
        <v>19803</v>
      </c>
      <c r="B733" s="25" t="s">
        <v>19804</v>
      </c>
      <c r="C733" s="23" t="s">
        <v>19805</v>
      </c>
      <c r="D733" s="91">
        <v>43501</v>
      </c>
      <c r="E733" s="91">
        <v>43504</v>
      </c>
      <c r="G733" s="23" t="s">
        <v>15105</v>
      </c>
      <c r="I733" s="23" t="s">
        <v>1823</v>
      </c>
      <c r="J733" s="23"/>
      <c r="K733" s="23" t="s">
        <v>5109</v>
      </c>
      <c r="L733" s="23"/>
      <c r="M733" s="23"/>
      <c r="N733" s="23"/>
      <c r="O733" s="23"/>
      <c r="P733" s="23"/>
      <c r="Q733" s="23"/>
      <c r="R733" s="23"/>
      <c r="S733" s="23"/>
      <c r="T733" s="23" t="s">
        <v>1586</v>
      </c>
      <c r="AJ733" s="23"/>
    </row>
    <row r="734" spans="1:43" ht="13" x14ac:dyDescent="0.15">
      <c r="A734" s="23" t="s">
        <v>19827</v>
      </c>
      <c r="B734" s="25" t="s">
        <v>16117</v>
      </c>
      <c r="C734" s="23" t="s">
        <v>16131</v>
      </c>
      <c r="D734" s="91">
        <v>43504</v>
      </c>
      <c r="E734" s="91">
        <v>43524</v>
      </c>
      <c r="F734" s="26"/>
      <c r="G734" s="23" t="s">
        <v>15105</v>
      </c>
      <c r="I734" s="22" t="s">
        <v>5192</v>
      </c>
      <c r="J734" s="22" t="s">
        <v>6833</v>
      </c>
      <c r="R734" s="23" t="s">
        <v>1873</v>
      </c>
      <c r="Z734" s="23"/>
    </row>
    <row r="735" spans="1:43" ht="13" x14ac:dyDescent="0.15">
      <c r="A735" s="23" t="s">
        <v>19863</v>
      </c>
      <c r="B735" s="25" t="s">
        <v>19864</v>
      </c>
      <c r="C735" s="23" t="s">
        <v>19865</v>
      </c>
      <c r="D735" s="91">
        <v>43508</v>
      </c>
      <c r="E735" s="91">
        <v>43523</v>
      </c>
      <c r="F735" s="26"/>
      <c r="G735" s="23" t="s">
        <v>15105</v>
      </c>
      <c r="I735" s="23" t="s">
        <v>5263</v>
      </c>
      <c r="J735" s="22" t="s">
        <v>6833</v>
      </c>
      <c r="R735" s="23" t="s">
        <v>1873</v>
      </c>
      <c r="Z735" s="23"/>
    </row>
    <row r="736" spans="1:43" ht="26" x14ac:dyDescent="0.15">
      <c r="A736" s="23" t="s">
        <v>19953</v>
      </c>
      <c r="B736" s="25" t="s">
        <v>19954</v>
      </c>
      <c r="C736" s="22" t="s">
        <v>18773</v>
      </c>
      <c r="D736" s="91">
        <v>43538</v>
      </c>
      <c r="E736" s="91">
        <v>43552</v>
      </c>
      <c r="G736" s="22" t="s">
        <v>15105</v>
      </c>
      <c r="I736" s="22" t="s">
        <v>5575</v>
      </c>
      <c r="J736" s="22" t="s">
        <v>18772</v>
      </c>
      <c r="AO736" s="26" t="s">
        <v>18771</v>
      </c>
    </row>
    <row r="737" spans="1:45" ht="13" x14ac:dyDescent="0.15">
      <c r="A737" s="23" t="s">
        <v>19966</v>
      </c>
      <c r="B737" s="25" t="s">
        <v>19967</v>
      </c>
      <c r="C737" s="22" t="s">
        <v>19968</v>
      </c>
      <c r="D737" s="91">
        <v>43543</v>
      </c>
      <c r="E737" s="91">
        <v>43552</v>
      </c>
      <c r="F737" s="91"/>
      <c r="G737" s="23" t="s">
        <v>15105</v>
      </c>
      <c r="I737" s="22" t="s">
        <v>1605</v>
      </c>
      <c r="J737" s="22" t="s">
        <v>5576</v>
      </c>
      <c r="R737" s="22" t="s">
        <v>1873</v>
      </c>
      <c r="Z737" s="23" t="s">
        <v>6458</v>
      </c>
    </row>
    <row r="738" spans="1:45" ht="13" x14ac:dyDescent="0.15">
      <c r="A738" s="23" t="s">
        <v>19969</v>
      </c>
      <c r="B738" s="25" t="s">
        <v>19970</v>
      </c>
      <c r="C738" s="23" t="s">
        <v>19971</v>
      </c>
      <c r="D738" s="91">
        <v>43543</v>
      </c>
      <c r="E738" s="91">
        <v>43588</v>
      </c>
      <c r="G738" s="23" t="s">
        <v>15105</v>
      </c>
      <c r="I738" s="22" t="s">
        <v>19972</v>
      </c>
      <c r="J738" s="22" t="s">
        <v>6833</v>
      </c>
      <c r="R738" s="23" t="s">
        <v>1873</v>
      </c>
      <c r="Z738" s="23"/>
    </row>
    <row r="739" spans="1:45" ht="13" x14ac:dyDescent="0.15">
      <c r="A739" s="23" t="s">
        <v>19973</v>
      </c>
      <c r="B739" s="25" t="s">
        <v>19974</v>
      </c>
      <c r="C739" s="23" t="s">
        <v>19975</v>
      </c>
      <c r="D739" s="91">
        <v>43543</v>
      </c>
      <c r="E739" s="91">
        <v>43573</v>
      </c>
      <c r="F739" s="24"/>
      <c r="G739" s="23" t="s">
        <v>15105</v>
      </c>
      <c r="I739" s="23" t="s">
        <v>7556</v>
      </c>
      <c r="J739" s="23"/>
      <c r="K739" s="23"/>
      <c r="L739" s="23"/>
      <c r="M739" s="23"/>
      <c r="N739" s="23"/>
      <c r="O739" s="23"/>
      <c r="P739" s="23"/>
      <c r="Q739" s="23"/>
      <c r="R739" s="23"/>
      <c r="S739" s="23"/>
      <c r="T739" s="23"/>
      <c r="U739" s="23"/>
      <c r="V739" s="23"/>
      <c r="W739" s="23"/>
      <c r="X739" s="23" t="s">
        <v>5215</v>
      </c>
      <c r="Y739" s="23"/>
      <c r="Z739" s="23" t="s">
        <v>7062</v>
      </c>
      <c r="AE739" s="22">
        <v>38</v>
      </c>
    </row>
    <row r="740" spans="1:45" ht="13" x14ac:dyDescent="0.15">
      <c r="A740" s="23" t="s">
        <v>19980</v>
      </c>
      <c r="B740" s="25" t="s">
        <v>19802</v>
      </c>
      <c r="C740" s="23" t="s">
        <v>16131</v>
      </c>
      <c r="D740" s="91">
        <v>43544</v>
      </c>
      <c r="E740" s="91">
        <v>43552</v>
      </c>
      <c r="F740" s="26"/>
      <c r="G740" s="23" t="s">
        <v>15105</v>
      </c>
      <c r="I740" s="22" t="s">
        <v>5192</v>
      </c>
      <c r="J740" s="22" t="s">
        <v>6833</v>
      </c>
      <c r="R740" s="23" t="s">
        <v>1873</v>
      </c>
      <c r="Z740" s="23"/>
    </row>
    <row r="741" spans="1:45" ht="13" x14ac:dyDescent="0.15">
      <c r="A741" s="23" t="s">
        <v>19988</v>
      </c>
      <c r="B741" s="25" t="s">
        <v>19989</v>
      </c>
      <c r="C741" s="22" t="s">
        <v>19990</v>
      </c>
      <c r="D741" s="91">
        <v>43546</v>
      </c>
      <c r="E741" s="91">
        <v>43552</v>
      </c>
      <c r="G741" s="22" t="s">
        <v>15105</v>
      </c>
      <c r="I741" s="22" t="s">
        <v>5192</v>
      </c>
      <c r="J741" s="22" t="s">
        <v>18772</v>
      </c>
      <c r="AO741" s="26" t="s">
        <v>18771</v>
      </c>
    </row>
    <row r="742" spans="1:45" ht="13" x14ac:dyDescent="0.15">
      <c r="A742" s="23" t="s">
        <v>20018</v>
      </c>
      <c r="B742" s="25" t="s">
        <v>20019</v>
      </c>
      <c r="C742" s="22" t="s">
        <v>20020</v>
      </c>
      <c r="D742" s="91">
        <v>43553</v>
      </c>
      <c r="E742" s="91">
        <v>43588</v>
      </c>
      <c r="F742" s="91"/>
      <c r="G742" s="23" t="s">
        <v>15105</v>
      </c>
      <c r="I742" s="22" t="s">
        <v>1744</v>
      </c>
      <c r="O742" s="22" t="s">
        <v>1867</v>
      </c>
      <c r="Z742" s="22" t="s">
        <v>1868</v>
      </c>
    </row>
    <row r="743" spans="1:45" ht="13" x14ac:dyDescent="0.15">
      <c r="A743" s="23" t="s">
        <v>20114</v>
      </c>
      <c r="B743" s="25" t="s">
        <v>14838</v>
      </c>
      <c r="C743" s="22" t="s">
        <v>14839</v>
      </c>
      <c r="D743" s="91">
        <v>43479</v>
      </c>
      <c r="E743" s="91">
        <v>43573</v>
      </c>
      <c r="F743" s="91"/>
      <c r="G743" s="23" t="s">
        <v>15105</v>
      </c>
      <c r="I743" s="22" t="s">
        <v>5575</v>
      </c>
      <c r="J743" s="22" t="s">
        <v>14806</v>
      </c>
      <c r="Y743" s="23" t="s">
        <v>7259</v>
      </c>
      <c r="Z743" s="22" t="s">
        <v>7257</v>
      </c>
      <c r="AE743" s="22" t="s">
        <v>7261</v>
      </c>
    </row>
    <row r="744" spans="1:45" ht="13" x14ac:dyDescent="0.15">
      <c r="A744" s="450" t="s">
        <v>20130</v>
      </c>
      <c r="B744" s="451" t="s">
        <v>20131</v>
      </c>
      <c r="C744" s="23" t="s">
        <v>20132</v>
      </c>
      <c r="D744" s="91">
        <v>43579</v>
      </c>
      <c r="E744" s="91"/>
      <c r="F744" s="24"/>
      <c r="G744" s="23" t="s">
        <v>15105</v>
      </c>
      <c r="I744" s="22" t="s">
        <v>20133</v>
      </c>
      <c r="J744" s="23"/>
      <c r="K744" s="23"/>
      <c r="L744" s="23"/>
      <c r="M744" s="23"/>
      <c r="N744" s="23"/>
      <c r="O744" s="23"/>
      <c r="P744" s="23"/>
      <c r="Q744" s="23"/>
      <c r="R744" s="23"/>
      <c r="S744" s="23"/>
      <c r="T744" s="23"/>
      <c r="U744" s="23"/>
      <c r="V744" s="23"/>
      <c r="W744" s="23"/>
      <c r="X744" s="23" t="s">
        <v>5215</v>
      </c>
      <c r="Y744" s="23"/>
      <c r="Z744" s="23" t="s">
        <v>7062</v>
      </c>
      <c r="AE744" s="22">
        <v>38</v>
      </c>
    </row>
    <row r="745" spans="1:45" ht="13" x14ac:dyDescent="0.15">
      <c r="A745" s="450" t="s">
        <v>20134</v>
      </c>
      <c r="B745" s="451" t="s">
        <v>20135</v>
      </c>
      <c r="C745" s="23" t="s">
        <v>20136</v>
      </c>
      <c r="D745" s="91">
        <v>43579</v>
      </c>
      <c r="E745" s="91"/>
      <c r="F745" s="24"/>
      <c r="G745" s="23" t="s">
        <v>15105</v>
      </c>
      <c r="I745" s="23" t="s">
        <v>5073</v>
      </c>
      <c r="J745" s="23"/>
      <c r="K745" s="23"/>
      <c r="L745" s="23"/>
      <c r="M745" s="23"/>
      <c r="N745" s="23"/>
      <c r="O745" s="23"/>
      <c r="P745" s="23"/>
      <c r="Q745" s="23"/>
      <c r="R745" s="23"/>
      <c r="S745" s="23"/>
      <c r="T745" s="23"/>
      <c r="U745" s="23"/>
      <c r="V745" s="23"/>
      <c r="W745" s="23"/>
      <c r="X745" s="23" t="s">
        <v>5215</v>
      </c>
      <c r="Y745" s="23"/>
      <c r="Z745" s="23" t="s">
        <v>7062</v>
      </c>
      <c r="AE745" s="22">
        <v>38</v>
      </c>
    </row>
    <row r="746" spans="1:45" ht="13" x14ac:dyDescent="0.15">
      <c r="A746" s="23" t="s">
        <v>20146</v>
      </c>
      <c r="B746" s="25" t="s">
        <v>20081</v>
      </c>
      <c r="C746" s="23" t="s">
        <v>20147</v>
      </c>
      <c r="D746" s="91">
        <v>43580</v>
      </c>
      <c r="E746" s="91">
        <v>43587</v>
      </c>
      <c r="F746" s="26"/>
      <c r="G746" s="23" t="s">
        <v>15105</v>
      </c>
      <c r="I746" s="23" t="s">
        <v>5073</v>
      </c>
      <c r="J746" s="22" t="s">
        <v>6833</v>
      </c>
      <c r="R746" s="23" t="s">
        <v>1873</v>
      </c>
      <c r="Z746" s="23"/>
    </row>
    <row r="747" spans="1:45" ht="13" x14ac:dyDescent="0.15">
      <c r="A747" s="23" t="s">
        <v>20160</v>
      </c>
      <c r="B747" s="25" t="s">
        <v>19285</v>
      </c>
      <c r="C747" s="22" t="s">
        <v>19286</v>
      </c>
      <c r="D747" s="91">
        <v>43585</v>
      </c>
      <c r="E747" s="91">
        <v>43587</v>
      </c>
      <c r="F747" s="91"/>
      <c r="G747" s="23" t="s">
        <v>15105</v>
      </c>
      <c r="I747" s="22" t="s">
        <v>6832</v>
      </c>
      <c r="J747" s="22" t="s">
        <v>14806</v>
      </c>
      <c r="Y747" s="23" t="s">
        <v>7259</v>
      </c>
      <c r="Z747" s="22" t="s">
        <v>7257</v>
      </c>
      <c r="AE747" s="22" t="s">
        <v>7261</v>
      </c>
    </row>
    <row r="748" spans="1:45" ht="26" x14ac:dyDescent="0.15">
      <c r="A748" s="23" t="s">
        <v>20161</v>
      </c>
      <c r="B748" s="25" t="s">
        <v>20162</v>
      </c>
      <c r="C748" s="22" t="s">
        <v>18773</v>
      </c>
      <c r="D748" s="91">
        <v>43585</v>
      </c>
      <c r="E748" s="91">
        <v>43587</v>
      </c>
      <c r="G748" s="22" t="s">
        <v>15105</v>
      </c>
      <c r="I748" s="22" t="s">
        <v>5575</v>
      </c>
      <c r="J748" s="22" t="s">
        <v>18772</v>
      </c>
      <c r="AO748" s="26" t="s">
        <v>18771</v>
      </c>
    </row>
    <row r="749" spans="1:45" ht="13" x14ac:dyDescent="0.15">
      <c r="A749" s="23" t="s">
        <v>20163</v>
      </c>
      <c r="B749" s="25" t="s">
        <v>20164</v>
      </c>
      <c r="C749" s="22" t="s">
        <v>20165</v>
      </c>
      <c r="D749" s="91">
        <v>43585</v>
      </c>
      <c r="E749" s="91">
        <v>43587</v>
      </c>
      <c r="F749" s="91"/>
      <c r="G749" s="23" t="s">
        <v>15105</v>
      </c>
      <c r="I749" s="23" t="s">
        <v>1724</v>
      </c>
      <c r="J749" s="22" t="s">
        <v>5576</v>
      </c>
      <c r="R749" s="22" t="s">
        <v>1873</v>
      </c>
      <c r="Z749" s="23" t="s">
        <v>6458</v>
      </c>
    </row>
    <row r="750" spans="1:45" ht="13" x14ac:dyDescent="0.15">
      <c r="A750" s="23" t="s">
        <v>20172</v>
      </c>
      <c r="B750" s="25" t="s">
        <v>20173</v>
      </c>
      <c r="C750" s="22" t="s">
        <v>20174</v>
      </c>
      <c r="D750" s="91">
        <v>43586</v>
      </c>
      <c r="E750" s="91">
        <v>43587</v>
      </c>
      <c r="G750" s="22" t="s">
        <v>15105</v>
      </c>
      <c r="AR750" s="22" t="s">
        <v>15105</v>
      </c>
      <c r="AS750" s="22" t="s">
        <v>2819</v>
      </c>
    </row>
    <row r="751" spans="1:45" ht="13" x14ac:dyDescent="0.15">
      <c r="A751" s="450" t="s">
        <v>20251</v>
      </c>
      <c r="B751" s="451" t="s">
        <v>20252</v>
      </c>
      <c r="C751" s="22" t="s">
        <v>20165</v>
      </c>
      <c r="D751" s="91">
        <v>43601</v>
      </c>
      <c r="E751" s="91"/>
      <c r="F751" s="91"/>
      <c r="G751" s="23" t="s">
        <v>15105</v>
      </c>
      <c r="I751" s="23" t="s">
        <v>1724</v>
      </c>
      <c r="J751" s="22" t="s">
        <v>5576</v>
      </c>
      <c r="R751" s="22" t="s">
        <v>1873</v>
      </c>
      <c r="Z751" s="23" t="s">
        <v>6458</v>
      </c>
    </row>
    <row r="752" spans="1:45" ht="13" x14ac:dyDescent="0.15">
      <c r="A752" s="450" t="s">
        <v>20274</v>
      </c>
      <c r="B752" s="451" t="s">
        <v>20275</v>
      </c>
      <c r="C752" s="23" t="s">
        <v>20276</v>
      </c>
      <c r="D752" s="91">
        <v>43605</v>
      </c>
      <c r="E752" s="91"/>
      <c r="F752" s="26"/>
      <c r="G752" s="23" t="s">
        <v>15105</v>
      </c>
      <c r="I752" s="22" t="s">
        <v>15940</v>
      </c>
      <c r="J752" s="22" t="s">
        <v>6833</v>
      </c>
      <c r="R752" s="23" t="s">
        <v>1873</v>
      </c>
      <c r="Z752" s="23"/>
    </row>
    <row r="753" spans="1:36" ht="13" x14ac:dyDescent="0.15">
      <c r="A753" s="450" t="s">
        <v>20295</v>
      </c>
      <c r="B753" s="451" t="s">
        <v>8178</v>
      </c>
      <c r="C753" s="23" t="s">
        <v>9996</v>
      </c>
      <c r="D753" s="91">
        <v>43607</v>
      </c>
      <c r="E753" s="91"/>
      <c r="F753" s="24" t="s">
        <v>9446</v>
      </c>
      <c r="G753" s="23" t="s">
        <v>15105</v>
      </c>
      <c r="I753" s="22" t="s">
        <v>9997</v>
      </c>
      <c r="J753" s="22" t="s">
        <v>1756</v>
      </c>
      <c r="S753" s="22" t="s">
        <v>1757</v>
      </c>
      <c r="Z753" s="22" t="s">
        <v>1758</v>
      </c>
    </row>
    <row r="754" spans="1:36" ht="13" x14ac:dyDescent="0.15">
      <c r="A754" s="450" t="s">
        <v>20363</v>
      </c>
      <c r="B754" s="451" t="s">
        <v>10100</v>
      </c>
      <c r="C754" s="23" t="s">
        <v>20364</v>
      </c>
      <c r="D754" s="91">
        <v>43616</v>
      </c>
      <c r="E754" s="91"/>
      <c r="F754" s="26"/>
      <c r="G754" s="23" t="s">
        <v>15105</v>
      </c>
      <c r="I754" s="23" t="s">
        <v>5575</v>
      </c>
      <c r="J754" s="22" t="s">
        <v>6833</v>
      </c>
      <c r="R754" s="23" t="s">
        <v>1873</v>
      </c>
      <c r="Z754" s="23"/>
    </row>
    <row r="755" spans="1:36" ht="13" x14ac:dyDescent="0.15">
      <c r="A755" s="450" t="s">
        <v>20365</v>
      </c>
      <c r="B755" s="451" t="s">
        <v>19261</v>
      </c>
      <c r="C755" s="23" t="s">
        <v>19262</v>
      </c>
      <c r="D755" s="91">
        <v>43616</v>
      </c>
      <c r="E755" s="91"/>
      <c r="F755" s="26"/>
      <c r="G755" s="23" t="s">
        <v>15105</v>
      </c>
      <c r="I755" s="22" t="s">
        <v>15944</v>
      </c>
      <c r="J755" s="22" t="s">
        <v>6833</v>
      </c>
      <c r="R755" s="23" t="s">
        <v>1873</v>
      </c>
      <c r="Z755" s="23"/>
    </row>
    <row r="756" spans="1:36" ht="13" x14ac:dyDescent="0.15">
      <c r="A756" s="23" t="s">
        <v>20402</v>
      </c>
      <c r="B756" s="25" t="s">
        <v>20403</v>
      </c>
      <c r="C756" s="23" t="s">
        <v>1723</v>
      </c>
      <c r="D756" s="91">
        <v>43621</v>
      </c>
      <c r="E756" s="91">
        <v>43670</v>
      </c>
      <c r="F756" s="24" t="s">
        <v>9446</v>
      </c>
      <c r="G756" s="23" t="s">
        <v>15105</v>
      </c>
      <c r="H756" s="25"/>
      <c r="I756" s="23" t="s">
        <v>1724</v>
      </c>
      <c r="J756" s="23" t="s">
        <v>18188</v>
      </c>
      <c r="K756" s="23"/>
      <c r="L756" s="23"/>
      <c r="M756" s="23"/>
      <c r="N756" s="23"/>
      <c r="O756" s="23"/>
      <c r="P756" s="23"/>
      <c r="Q756" s="23"/>
      <c r="R756" s="23"/>
      <c r="S756" s="23"/>
      <c r="T756" s="23"/>
      <c r="U756" s="23" t="s">
        <v>1726</v>
      </c>
      <c r="V756" s="23"/>
      <c r="W756" s="23"/>
      <c r="X756" s="23"/>
      <c r="Y756" s="23"/>
      <c r="Z756" s="23"/>
      <c r="AA756" s="23"/>
      <c r="AB756" s="23"/>
      <c r="AC756" s="23"/>
      <c r="AD756" s="23"/>
      <c r="AE756" s="23"/>
      <c r="AF756" s="23"/>
    </row>
    <row r="757" spans="1:36" ht="13" x14ac:dyDescent="0.15">
      <c r="A757" s="23" t="s">
        <v>20404</v>
      </c>
      <c r="B757" s="25" t="s">
        <v>20403</v>
      </c>
      <c r="C757" s="23" t="s">
        <v>1723</v>
      </c>
      <c r="D757" s="91">
        <v>43621</v>
      </c>
      <c r="E757" s="91">
        <v>43670</v>
      </c>
      <c r="F757" s="24" t="s">
        <v>9446</v>
      </c>
      <c r="G757" s="23" t="s">
        <v>15105</v>
      </c>
      <c r="H757" s="25"/>
      <c r="I757" s="23" t="s">
        <v>1724</v>
      </c>
      <c r="J757" s="23" t="s">
        <v>18188</v>
      </c>
      <c r="K757" s="23"/>
      <c r="L757" s="23"/>
      <c r="M757" s="23"/>
      <c r="N757" s="23"/>
      <c r="O757" s="23"/>
      <c r="P757" s="23"/>
      <c r="Q757" s="23"/>
      <c r="R757" s="23"/>
      <c r="S757" s="23"/>
      <c r="T757" s="23"/>
      <c r="U757" s="23" t="s">
        <v>1726</v>
      </c>
      <c r="V757" s="23"/>
      <c r="W757" s="23"/>
      <c r="X757" s="23"/>
      <c r="Y757" s="23"/>
      <c r="Z757" s="23"/>
      <c r="AA757" s="23"/>
      <c r="AB757" s="23"/>
      <c r="AC757" s="23"/>
      <c r="AD757" s="23"/>
      <c r="AE757" s="23"/>
      <c r="AF757" s="23"/>
    </row>
    <row r="758" spans="1:36" ht="13" x14ac:dyDescent="0.15">
      <c r="A758" s="23" t="s">
        <v>20429</v>
      </c>
      <c r="B758" s="25" t="s">
        <v>20430</v>
      </c>
      <c r="C758" s="22" t="s">
        <v>5061</v>
      </c>
      <c r="D758" s="91">
        <v>43627</v>
      </c>
      <c r="E758" s="91">
        <v>43670</v>
      </c>
      <c r="F758" s="91"/>
      <c r="G758" s="23" t="s">
        <v>15105</v>
      </c>
      <c r="I758" s="23" t="s">
        <v>1707</v>
      </c>
      <c r="J758" s="22" t="s">
        <v>5576</v>
      </c>
      <c r="R758" s="22" t="s">
        <v>1873</v>
      </c>
      <c r="Z758" s="23" t="s">
        <v>6458</v>
      </c>
    </row>
    <row r="759" spans="1:36" ht="13" x14ac:dyDescent="0.15">
      <c r="A759" s="450" t="s">
        <v>20457</v>
      </c>
      <c r="B759" s="451" t="s">
        <v>14449</v>
      </c>
      <c r="C759" s="23" t="s">
        <v>1793</v>
      </c>
      <c r="D759" s="91">
        <v>43633</v>
      </c>
      <c r="E759" s="91"/>
      <c r="G759" s="23" t="s">
        <v>15105</v>
      </c>
      <c r="I759" s="23" t="s">
        <v>1702</v>
      </c>
      <c r="J759" s="23"/>
      <c r="K759" s="23" t="s">
        <v>5109</v>
      </c>
      <c r="L759" s="23"/>
      <c r="M759" s="23"/>
      <c r="N759" s="23"/>
      <c r="O759" s="23"/>
      <c r="P759" s="23"/>
      <c r="Q759" s="23"/>
      <c r="R759" s="23"/>
      <c r="S759" s="23"/>
      <c r="T759" s="23" t="s">
        <v>1586</v>
      </c>
      <c r="AJ759" s="23"/>
    </row>
    <row r="760" spans="1:36" ht="13" x14ac:dyDescent="0.15">
      <c r="A760" s="450" t="s">
        <v>20475</v>
      </c>
      <c r="B760" s="451" t="s">
        <v>9158</v>
      </c>
      <c r="C760" s="22" t="s">
        <v>14839</v>
      </c>
      <c r="D760" s="91">
        <v>43634</v>
      </c>
      <c r="E760" s="91"/>
      <c r="F760" s="91"/>
      <c r="G760" s="23" t="s">
        <v>15105</v>
      </c>
      <c r="I760" s="22" t="s">
        <v>5575</v>
      </c>
      <c r="J760" s="22" t="s">
        <v>14806</v>
      </c>
      <c r="Y760" s="23" t="s">
        <v>7259</v>
      </c>
      <c r="Z760" s="22" t="s">
        <v>7257</v>
      </c>
      <c r="AE760" s="22" t="s">
        <v>7261</v>
      </c>
    </row>
    <row r="761" spans="1:36" ht="13" x14ac:dyDescent="0.15">
      <c r="A761" s="23" t="s">
        <v>20543</v>
      </c>
      <c r="B761" s="25" t="s">
        <v>20544</v>
      </c>
      <c r="C761" s="22" t="s">
        <v>6519</v>
      </c>
      <c r="D761" s="91">
        <v>43654</v>
      </c>
      <c r="E761" s="91">
        <v>43670</v>
      </c>
      <c r="F761" s="91"/>
      <c r="G761" s="23" t="s">
        <v>15105</v>
      </c>
      <c r="I761" s="22" t="s">
        <v>4863</v>
      </c>
      <c r="J761" s="22" t="s">
        <v>5576</v>
      </c>
      <c r="R761" s="22" t="s">
        <v>1873</v>
      </c>
      <c r="Z761" s="23" t="s">
        <v>6458</v>
      </c>
    </row>
    <row r="762" spans="1:36" ht="13" x14ac:dyDescent="0.15">
      <c r="A762" s="450" t="s">
        <v>20562</v>
      </c>
      <c r="B762" s="451" t="s">
        <v>20563</v>
      </c>
      <c r="C762" s="23" t="s">
        <v>1764</v>
      </c>
      <c r="D762" s="91">
        <v>43658</v>
      </c>
      <c r="E762" s="91"/>
      <c r="G762" s="23" t="s">
        <v>15105</v>
      </c>
      <c r="I762" s="23" t="s">
        <v>1732</v>
      </c>
      <c r="J762" s="23"/>
      <c r="K762" s="23" t="s">
        <v>5109</v>
      </c>
      <c r="L762" s="23"/>
      <c r="M762" s="23"/>
      <c r="N762" s="23"/>
      <c r="O762" s="23"/>
      <c r="P762" s="23"/>
      <c r="Q762" s="23"/>
      <c r="R762" s="23"/>
      <c r="S762" s="23"/>
      <c r="T762" s="23" t="s">
        <v>1586</v>
      </c>
      <c r="AJ762" s="23"/>
    </row>
    <row r="763" spans="1:36" ht="13" x14ac:dyDescent="0.15">
      <c r="A763" s="450" t="s">
        <v>20603</v>
      </c>
      <c r="B763" s="451" t="s">
        <v>20604</v>
      </c>
      <c r="C763" s="23" t="s">
        <v>1793</v>
      </c>
      <c r="D763" s="91">
        <v>43668</v>
      </c>
      <c r="E763" s="91"/>
      <c r="G763" s="23" t="s">
        <v>15105</v>
      </c>
      <c r="I763" s="23" t="s">
        <v>1702</v>
      </c>
      <c r="J763" s="23"/>
      <c r="K763" s="23" t="s">
        <v>5109</v>
      </c>
      <c r="L763" s="23"/>
      <c r="M763" s="23"/>
      <c r="N763" s="23"/>
      <c r="O763" s="23"/>
      <c r="P763" s="23"/>
      <c r="Q763" s="23"/>
      <c r="R763" s="23"/>
      <c r="S763" s="23"/>
      <c r="T763" s="23" t="s">
        <v>1586</v>
      </c>
      <c r="AJ763" s="23"/>
    </row>
    <row r="764" spans="1:36" ht="13" x14ac:dyDescent="0.15">
      <c r="A764" s="450" t="s">
        <v>20615</v>
      </c>
      <c r="B764" s="451" t="s">
        <v>10172</v>
      </c>
      <c r="C764" s="22" t="s">
        <v>1715</v>
      </c>
      <c r="D764" s="91">
        <v>43670</v>
      </c>
      <c r="E764" s="91"/>
      <c r="F764" s="91"/>
      <c r="G764" s="23" t="s">
        <v>15105</v>
      </c>
      <c r="I764" s="23" t="s">
        <v>1716</v>
      </c>
      <c r="J764" s="23" t="s">
        <v>5114</v>
      </c>
      <c r="K764" s="23"/>
      <c r="L764" s="23"/>
      <c r="M764" s="23"/>
      <c r="N764" s="23"/>
      <c r="O764" s="23"/>
      <c r="P764" s="23"/>
      <c r="Q764" s="23"/>
      <c r="R764" s="23"/>
      <c r="S764" s="23"/>
      <c r="T764" s="23"/>
      <c r="U764" s="23" t="s">
        <v>1708</v>
      </c>
      <c r="V764" s="23"/>
      <c r="W764" s="23"/>
      <c r="X764" s="23"/>
      <c r="Y764" s="23"/>
      <c r="Z764" s="23" t="s">
        <v>5115</v>
      </c>
    </row>
    <row r="765" spans="1:36" ht="13" x14ac:dyDescent="0.15">
      <c r="A765" s="450" t="s">
        <v>20619</v>
      </c>
      <c r="B765" s="451" t="s">
        <v>6944</v>
      </c>
      <c r="C765" s="22" t="s">
        <v>20620</v>
      </c>
      <c r="D765" s="24">
        <v>43670</v>
      </c>
      <c r="E765" s="91"/>
      <c r="G765" s="23" t="s">
        <v>15105</v>
      </c>
      <c r="I765" s="22" t="s">
        <v>17007</v>
      </c>
      <c r="J765" s="22" t="s">
        <v>17925</v>
      </c>
      <c r="R765" s="372" t="s">
        <v>1873</v>
      </c>
      <c r="Z765" s="23" t="s">
        <v>17926</v>
      </c>
    </row>
    <row r="766" spans="1:36" ht="13" x14ac:dyDescent="0.15">
      <c r="A766" s="450" t="s">
        <v>20668</v>
      </c>
      <c r="B766" s="451" t="s">
        <v>20669</v>
      </c>
      <c r="C766" s="22" t="s">
        <v>20670</v>
      </c>
      <c r="D766" s="91">
        <v>43679</v>
      </c>
      <c r="E766" s="91"/>
      <c r="F766" s="91"/>
      <c r="G766" s="23" t="s">
        <v>15105</v>
      </c>
      <c r="I766" s="23"/>
      <c r="J766" s="23" t="s">
        <v>5114</v>
      </c>
      <c r="K766" s="23"/>
      <c r="L766" s="23"/>
      <c r="M766" s="23"/>
      <c r="N766" s="23"/>
      <c r="O766" s="23"/>
      <c r="P766" s="23"/>
      <c r="Q766" s="23"/>
      <c r="R766" s="23"/>
      <c r="S766" s="23"/>
      <c r="T766" s="23"/>
      <c r="U766" s="23" t="s">
        <v>1708</v>
      </c>
      <c r="V766" s="23"/>
      <c r="W766" s="23"/>
      <c r="X766" s="23"/>
      <c r="Y766" s="23"/>
      <c r="Z766" s="23" t="s">
        <v>5115</v>
      </c>
    </row>
    <row r="1048576" spans="4:4" x14ac:dyDescent="0.15">
      <c r="D1048576" s="24"/>
    </row>
  </sheetData>
  <autoFilter ref="A1:AE331" xr:uid="{00000000-0009-0000-0000-000002000000}"/>
  <customSheetViews>
    <customSheetView guid="{6AB3AC03-22A4-4809-83CA-C1D68C851D61}" showAutoFilter="1">
      <pane xSplit="3" ySplit="1" topLeftCell="D284" activePane="bottomRight" state="frozenSplit"/>
      <selection pane="bottomRight" activeCell="E298" sqref="E298"/>
      <pageMargins left="0.7" right="0.7" top="0.75" bottom="0.75" header="0.3" footer="0.3"/>
      <pageSetup orientation="portrait" r:id="rId1"/>
      <autoFilter ref="A1:AE305" xr:uid="{00000000-0000-0000-0000-000000000000}"/>
    </customSheetView>
    <customSheetView guid="{BFB73080-C595-410B-86AB-674FF7B777B3}" showAutoFilter="1">
      <pane xSplit="3" ySplit="1" topLeftCell="F147" activePane="bottomRight" state="frozenSplit"/>
      <selection pane="bottomRight" activeCell="A158" sqref="A158"/>
      <pageMargins left="0.7" right="0.7" top="0.75" bottom="0.75" header="0.3" footer="0.3"/>
      <pageSetup orientation="portrait" r:id="rId2"/>
      <autoFilter ref="A1:AE291" xr:uid="{00000000-0000-0000-0000-000000000000}"/>
    </customSheetView>
    <customSheetView guid="{CC4BE5D8-8A14-4B7A-8555-F7CB4F51CB2A}" showAutoFilter="1">
      <pane xSplit="3" ySplit="1" topLeftCell="D250" activePane="bottomRight" state="frozenSplit"/>
      <selection pane="bottomRight" activeCell="A262" sqref="A262"/>
      <pageMargins left="0.7" right="0.7" top="0.75" bottom="0.75" header="0.3" footer="0.3"/>
      <pageSetup orientation="portrait" r:id="rId3"/>
      <autoFilter ref="A1:AC263" xr:uid="{00000000-0000-0000-0000-000000000000}"/>
    </customSheetView>
    <customSheetView guid="{D5A1C5FF-2027-4AC6-A238-93261C2785BF}" filter="1" showAutoFilter="1">
      <pane xSplit="3" ySplit="121" topLeftCell="D123" activePane="bottomRight" state="frozenSplit"/>
      <selection pane="bottomRight" activeCell="E138" sqref="E138"/>
      <pageMargins left="0.7" right="0.7" top="0.75" bottom="0.75" header="0.3" footer="0.3"/>
      <pageSetup orientation="portrait" r:id="rId4"/>
      <autoFilter ref="A1:AC237" xr:uid="{00000000-0000-0000-0000-000000000000}">
        <filterColumn colId="2">
          <customFilters>
            <customFilter val="*8508*"/>
          </customFilters>
        </filterColumn>
      </autoFilter>
    </customSheetView>
    <customSheetView guid="{B8943A4C-5AC8-47C7-9B46-4A9E5D038C0F}" showAutoFilter="1">
      <pane xSplit="3" ySplit="1" topLeftCell="D232" activePane="bottomRight" state="frozenSplit"/>
      <selection pane="bottomRight" activeCell="A234" sqref="A234"/>
      <pageMargins left="0.7" right="0.7" top="0.75" bottom="0.75" header="0.3" footer="0.3"/>
      <pageSetup orientation="portrait" r:id="rId5"/>
      <autoFilter ref="A1:AC235" xr:uid="{00000000-0000-0000-0000-000000000000}"/>
    </customSheetView>
    <customSheetView guid="{697847CE-5139-4EBD-A73A-6A939E260B2D}" showAutoFilter="1">
      <pane xSplit="3" ySplit="18" topLeftCell="D197" activePane="bottomRight" state="frozenSplit"/>
      <selection pane="bottomRight" activeCell="A199" sqref="A199"/>
      <pageMargins left="0.7" right="0.7" top="0.75" bottom="0.75" header="0.3" footer="0.3"/>
      <pageSetup orientation="portrait" r:id="rId6"/>
      <autoFilter ref="A1:AC219" xr:uid="{00000000-0000-0000-0000-000000000000}"/>
    </customSheetView>
    <customSheetView guid="{5321CD09-EC16-47F7-8AA4-24BD71FF8F01}" filter="1" showAutoFilter="1">
      <pane xSplit="3" ySplit="1" topLeftCell="D116" activePane="bottomRight" state="frozenSplit"/>
      <selection pane="bottomRight" activeCell="E116" sqref="E116"/>
      <pageMargins left="0.7" right="0.7" top="0.75" bottom="0.75" header="0.3" footer="0.3"/>
      <pageSetup orientation="portrait" r:id="rId7"/>
      <autoFilter ref="A1:AB197" xr:uid="{00000000-0000-0000-0000-000000000000}">
        <filterColumn colId="2">
          <filters>
            <filter val="Analytical - Web_NP5115U_7.5"/>
          </filters>
        </filterColumn>
      </autoFilter>
    </customSheetView>
    <customSheetView guid="{B5E1699C-A8CF-4A4A-8218-6486F661691F}" showAutoFilter="1" topLeftCell="A91">
      <selection activeCell="D112" sqref="D112"/>
      <pageMargins left="0.7" right="0.7" top="0.75" bottom="0.75" header="0.3" footer="0.3"/>
      <autoFilter ref="A1:W117" xr:uid="{00000000-0000-0000-0000-000000000000}"/>
    </customSheetView>
    <customSheetView guid="{E4317D26-7340-437F-B408-AC7B573D4F1A}" showAutoFilter="1">
      <selection sqref="A1:XFD1048576"/>
      <pageMargins left="0.7" right="0.7" top="0.75" bottom="0.75" header="0.3" footer="0.3"/>
      <pageSetup orientation="portrait" r:id="rId8"/>
      <autoFilter ref="A1:AB157" xr:uid="{00000000-0000-0000-0000-000000000000}"/>
    </customSheetView>
    <customSheetView guid="{87D4F8BA-D64D-4F76-8174-E2443EA77F9D}" showAutoFilter="1">
      <pane xSplit="3" ySplit="1" topLeftCell="D232" activePane="bottomRight" state="frozenSplit"/>
      <selection pane="bottomRight" activeCell="A234" sqref="A234"/>
      <pageMargins left="0.7" right="0.7" top="0.75" bottom="0.75" header="0.3" footer="0.3"/>
      <pageSetup orientation="portrait" r:id="rId9"/>
      <autoFilter ref="A1:AC235" xr:uid="{00000000-0000-0000-0000-000000000000}"/>
    </customSheetView>
    <customSheetView guid="{8B5205BC-47B1-4489-AD40-C2E0484361A0}" showAutoFilter="1">
      <pane xSplit="3" ySplit="1" topLeftCell="D241" activePane="bottomRight" state="frozenSplit"/>
      <selection pane="bottomRight" activeCell="E245" sqref="E245"/>
      <pageMargins left="0.7" right="0.7" top="0.75" bottom="0.75" header="0.3" footer="0.3"/>
      <pageSetup orientation="portrait" r:id="rId10"/>
      <autoFilter ref="A1:AC254" xr:uid="{00000000-0000-0000-0000-000000000000}"/>
    </customSheetView>
    <customSheetView guid="{F0F0981A-2E0C-4FA4-A465-23A3F548E14E}" showAutoFilter="1" topLeftCell="A292">
      <selection activeCell="B316" sqref="B316"/>
      <pageMargins left="0.7" right="0.7" top="0.75" bottom="0.75" header="0.3" footer="0.3"/>
      <pageSetup orientation="portrait" r:id="rId11"/>
      <autoFilter ref="A1:AE307" xr:uid="{00000000-0000-0000-0000-000000000000}"/>
    </customSheetView>
    <customSheetView guid="{98762CE7-B7CB-4017-BD9C-C31369E38615}" showAutoFilter="1">
      <pane ySplit="1" topLeftCell="A293" activePane="bottomLeft" state="frozen"/>
      <selection pane="bottomLeft" activeCell="E303" sqref="E303"/>
      <pageMargins left="0.7" right="0.7" top="0.75" bottom="0.75" header="0.3" footer="0.3"/>
      <pageSetup orientation="portrait" r:id="rId12"/>
      <autoFilter ref="A1:AE310" xr:uid="{00000000-0000-0000-0000-000000000000}"/>
    </customSheetView>
  </customSheetViews>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BB43"/>
  <sheetViews>
    <sheetView workbookViewId="0">
      <pane xSplit="2" ySplit="1" topLeftCell="C41" activePane="bottomRight" state="frozenSplit"/>
      <selection pane="topRight" activeCell="C1" sqref="C1"/>
      <selection pane="bottomLeft" activeCell="A2" sqref="A2"/>
      <selection pane="bottomRight" activeCell="C43" sqref="C43"/>
    </sheetView>
  </sheetViews>
  <sheetFormatPr baseColWidth="10" defaultColWidth="9.1640625" defaultRowHeight="14" x14ac:dyDescent="0.15"/>
  <cols>
    <col min="1" max="1" width="9.6640625" customWidth="1"/>
    <col min="2" max="2" width="13.5" customWidth="1"/>
    <col min="3" max="3" width="18.83203125" customWidth="1"/>
    <col min="4" max="4" width="10.6640625" customWidth="1"/>
    <col min="6" max="8" width="25.1640625" style="308" customWidth="1"/>
    <col min="11" max="11" width="9.1640625" style="378"/>
    <col min="12" max="12" width="10.83203125" style="378" customWidth="1"/>
    <col min="18" max="18" width="12.1640625" style="378" customWidth="1"/>
    <col min="19" max="19" width="11.5" style="378" customWidth="1"/>
    <col min="20" max="20" width="13.5" style="378" customWidth="1"/>
    <col min="21" max="21" width="15" style="378" customWidth="1"/>
    <col min="22" max="22" width="11.83203125" style="378" customWidth="1"/>
    <col min="25" max="25" width="12" customWidth="1"/>
    <col min="31" max="31" width="39.1640625" customWidth="1"/>
    <col min="32" max="32" width="39.1640625" style="378" customWidth="1"/>
    <col min="41" max="46" width="9.1640625" style="191"/>
    <col min="47" max="48" width="13.6640625" style="191" customWidth="1"/>
    <col min="49" max="50" width="17.33203125" style="191" customWidth="1"/>
    <col min="51" max="51" width="13" style="191" customWidth="1"/>
    <col min="52" max="52" width="12.6640625" style="191" customWidth="1"/>
    <col min="53" max="53" width="14.1640625" style="191" customWidth="1"/>
    <col min="54" max="54" width="11.83203125" style="191" customWidth="1"/>
    <col min="55" max="16384" width="9.1640625" style="191"/>
  </cols>
  <sheetData>
    <row r="1" spans="1:54" s="192" customFormat="1" ht="39" x14ac:dyDescent="0.15">
      <c r="A1" s="42" t="s">
        <v>1</v>
      </c>
      <c r="B1" s="42" t="s">
        <v>2</v>
      </c>
      <c r="C1" s="42" t="s">
        <v>406</v>
      </c>
      <c r="D1" s="42" t="s">
        <v>408</v>
      </c>
      <c r="E1" s="42" t="s">
        <v>409</v>
      </c>
      <c r="F1" s="42" t="s">
        <v>407</v>
      </c>
      <c r="G1" s="42" t="s">
        <v>18087</v>
      </c>
      <c r="H1" s="42" t="s">
        <v>19220</v>
      </c>
      <c r="I1" s="42" t="s">
        <v>1684</v>
      </c>
      <c r="J1" s="42" t="s">
        <v>2374</v>
      </c>
      <c r="K1" s="42" t="s">
        <v>18085</v>
      </c>
      <c r="L1" s="42" t="s">
        <v>16753</v>
      </c>
      <c r="M1" s="42" t="s">
        <v>2797</v>
      </c>
      <c r="N1" s="42" t="s">
        <v>2798</v>
      </c>
      <c r="O1" s="42" t="s">
        <v>2799</v>
      </c>
      <c r="P1" s="42" t="s">
        <v>2800</v>
      </c>
      <c r="Q1" s="42" t="s">
        <v>2801</v>
      </c>
      <c r="R1" s="42" t="s">
        <v>1885</v>
      </c>
      <c r="S1" s="42" t="s">
        <v>1888</v>
      </c>
      <c r="T1" s="42" t="s">
        <v>19533</v>
      </c>
      <c r="U1" s="42" t="s">
        <v>4745</v>
      </c>
      <c r="V1" s="42" t="s">
        <v>10333</v>
      </c>
      <c r="W1" s="42" t="s">
        <v>2802</v>
      </c>
      <c r="X1" s="42" t="s">
        <v>2803</v>
      </c>
      <c r="Y1" s="42" t="s">
        <v>4314</v>
      </c>
      <c r="Z1" s="42" t="s">
        <v>4315</v>
      </c>
      <c r="AA1" s="42" t="s">
        <v>2804</v>
      </c>
      <c r="AB1" s="42" t="s">
        <v>2805</v>
      </c>
      <c r="AC1" s="42" t="s">
        <v>4914</v>
      </c>
      <c r="AD1" s="42" t="s">
        <v>4915</v>
      </c>
      <c r="AE1" s="42" t="s">
        <v>2806</v>
      </c>
      <c r="AF1" s="42" t="s">
        <v>20027</v>
      </c>
      <c r="AG1" s="42" t="s">
        <v>2807</v>
      </c>
      <c r="AH1" s="42" t="s">
        <v>2808</v>
      </c>
      <c r="AI1" s="42" t="s">
        <v>2809</v>
      </c>
      <c r="AJ1" s="42" t="s">
        <v>2810</v>
      </c>
      <c r="AK1" s="42" t="s">
        <v>2811</v>
      </c>
      <c r="AL1" s="42" t="s">
        <v>2812</v>
      </c>
      <c r="AM1" s="42" t="s">
        <v>2813</v>
      </c>
      <c r="AN1" s="42" t="s">
        <v>2814</v>
      </c>
      <c r="AO1" s="42" t="s">
        <v>7247</v>
      </c>
      <c r="AP1" s="42" t="s">
        <v>7248</v>
      </c>
      <c r="AQ1" s="42" t="s">
        <v>7249</v>
      </c>
      <c r="AR1" s="42" t="s">
        <v>7250</v>
      </c>
      <c r="AS1" s="231" t="s">
        <v>9246</v>
      </c>
      <c r="AT1" s="231" t="s">
        <v>9247</v>
      </c>
      <c r="AU1" s="231" t="s">
        <v>19532</v>
      </c>
      <c r="AV1" s="231" t="s">
        <v>19540</v>
      </c>
      <c r="AW1" s="42" t="s">
        <v>17467</v>
      </c>
      <c r="AX1" s="42" t="s">
        <v>19516</v>
      </c>
      <c r="AY1" s="508" t="s">
        <v>16834</v>
      </c>
      <c r="AZ1" s="508" t="s">
        <v>16835</v>
      </c>
      <c r="BA1" s="509" t="s">
        <v>16836</v>
      </c>
      <c r="BB1" s="508" t="s">
        <v>16837</v>
      </c>
    </row>
    <row r="2" spans="1:54" s="193" customFormat="1" ht="91" x14ac:dyDescent="0.15">
      <c r="A2" s="232" t="s">
        <v>2844</v>
      </c>
      <c r="B2" s="232" t="s">
        <v>16821</v>
      </c>
      <c r="C2" s="227" t="s">
        <v>16820</v>
      </c>
      <c r="D2" s="233">
        <v>40858</v>
      </c>
      <c r="E2" s="233">
        <v>42762</v>
      </c>
      <c r="F2" s="258" t="s">
        <v>15621</v>
      </c>
      <c r="G2" s="258"/>
      <c r="H2" s="258"/>
      <c r="I2" s="232" t="s">
        <v>2818</v>
      </c>
      <c r="J2" s="232" t="s">
        <v>2736</v>
      </c>
      <c r="K2" s="232"/>
      <c r="L2" s="232" t="s">
        <v>16754</v>
      </c>
      <c r="M2" s="232" t="s">
        <v>2819</v>
      </c>
      <c r="N2" s="232">
        <f>3.791-0.017</f>
        <v>3.774</v>
      </c>
      <c r="O2" s="232">
        <f>3.791+0.017</f>
        <v>3.8079999999999998</v>
      </c>
      <c r="P2" s="232">
        <f>6.7-0.06</f>
        <v>6.6400000000000006</v>
      </c>
      <c r="Q2" s="232">
        <f>6.7+0.06</f>
        <v>6.76</v>
      </c>
      <c r="R2" s="232"/>
      <c r="S2" s="232"/>
      <c r="T2" s="232"/>
      <c r="U2" s="232"/>
      <c r="V2" s="232"/>
      <c r="W2" s="232">
        <f>0.13-0.034</f>
        <v>9.6000000000000002E-2</v>
      </c>
      <c r="X2" s="232">
        <f>0.13+0.034</f>
        <v>0.16400000000000001</v>
      </c>
      <c r="Y2" s="232"/>
      <c r="Z2" s="232"/>
      <c r="AA2" s="232">
        <f>3.681-0.017</f>
        <v>3.6640000000000001</v>
      </c>
      <c r="AB2" s="232">
        <f>3.681+0.017</f>
        <v>3.698</v>
      </c>
      <c r="AC2" s="232"/>
      <c r="AD2" s="232"/>
      <c r="AE2" s="232" t="s">
        <v>2819</v>
      </c>
      <c r="AF2" s="232"/>
      <c r="AG2" s="232"/>
      <c r="AH2" s="232"/>
      <c r="AI2" s="232">
        <v>50</v>
      </c>
      <c r="AJ2" s="232">
        <v>56</v>
      </c>
      <c r="AK2" s="232"/>
      <c r="AL2" s="232"/>
      <c r="AM2" s="232"/>
      <c r="AN2" s="232"/>
    </row>
    <row r="3" spans="1:54" s="193" customFormat="1" ht="39" x14ac:dyDescent="0.15">
      <c r="A3" s="232" t="s">
        <v>2821</v>
      </c>
      <c r="B3" s="232" t="s">
        <v>2822</v>
      </c>
      <c r="C3" s="5" t="s">
        <v>2823</v>
      </c>
      <c r="D3" s="234">
        <v>40851</v>
      </c>
      <c r="E3" s="233">
        <v>40896</v>
      </c>
      <c r="F3" s="258" t="s">
        <v>2824</v>
      </c>
      <c r="G3" s="258"/>
      <c r="H3" s="258"/>
      <c r="I3" s="232" t="s">
        <v>2825</v>
      </c>
      <c r="J3" s="232" t="s">
        <v>2736</v>
      </c>
      <c r="K3" s="232"/>
      <c r="L3" s="232"/>
      <c r="M3" s="232" t="s">
        <v>2819</v>
      </c>
      <c r="N3" s="232">
        <f>3.1- 0.01</f>
        <v>3.0900000000000003</v>
      </c>
      <c r="O3" s="232">
        <f>3.1+0.01</f>
        <v>3.11</v>
      </c>
      <c r="P3" s="247">
        <f>5.05- 0.05</f>
        <v>5</v>
      </c>
      <c r="Q3" s="247">
        <f>5.05+0.05</f>
        <v>5.0999999999999996</v>
      </c>
      <c r="R3" s="247"/>
      <c r="S3" s="247"/>
      <c r="T3" s="247"/>
      <c r="U3" s="247"/>
      <c r="V3" s="247"/>
      <c r="W3" s="232"/>
      <c r="X3" s="232"/>
      <c r="Y3" s="232"/>
      <c r="Z3" s="232"/>
      <c r="AA3" s="232">
        <f>3.02- 0.01</f>
        <v>3.0100000000000002</v>
      </c>
      <c r="AB3" s="232">
        <f>3.02+ 0.01</f>
        <v>3.03</v>
      </c>
      <c r="AC3" s="232"/>
      <c r="AD3" s="232"/>
      <c r="AE3" s="232" t="s">
        <v>2826</v>
      </c>
      <c r="AF3" s="232"/>
      <c r="AG3" s="232">
        <v>2000</v>
      </c>
      <c r="AH3" s="232">
        <v>3000</v>
      </c>
      <c r="AI3" s="232">
        <f>28.7-2.5</f>
        <v>26.2</v>
      </c>
      <c r="AJ3" s="232">
        <f>28.7+2.5</f>
        <v>31.2</v>
      </c>
      <c r="AK3" s="232">
        <f>31.5-2.5</f>
        <v>29</v>
      </c>
      <c r="AL3" s="232">
        <f>31.5+2.5</f>
        <v>34</v>
      </c>
      <c r="AM3" s="232" t="s">
        <v>2819</v>
      </c>
      <c r="AN3" s="232" t="s">
        <v>2819</v>
      </c>
    </row>
    <row r="4" spans="1:54" s="193" customFormat="1" ht="39" x14ac:dyDescent="0.15">
      <c r="A4" s="232" t="s">
        <v>9245</v>
      </c>
      <c r="B4" s="232" t="s">
        <v>9244</v>
      </c>
      <c r="C4" s="5" t="s">
        <v>9243</v>
      </c>
      <c r="D4" s="233">
        <v>41359</v>
      </c>
      <c r="E4" s="233">
        <v>41359</v>
      </c>
      <c r="F4" s="258" t="s">
        <v>2847</v>
      </c>
      <c r="G4" s="258"/>
      <c r="H4" s="258"/>
      <c r="I4" s="232" t="s">
        <v>2818</v>
      </c>
      <c r="J4" s="232" t="s">
        <v>2736</v>
      </c>
      <c r="K4" s="232"/>
      <c r="L4" s="232"/>
      <c r="M4" s="232" t="s">
        <v>2819</v>
      </c>
      <c r="N4" s="232"/>
      <c r="O4" s="232"/>
      <c r="P4" s="321">
        <f>8.41-0.06</f>
        <v>8.35</v>
      </c>
      <c r="Q4" s="321">
        <f>8.41+0.06</f>
        <v>8.4700000000000006</v>
      </c>
      <c r="R4" s="321"/>
      <c r="S4" s="321"/>
      <c r="T4" s="321"/>
      <c r="U4" s="321"/>
      <c r="V4" s="321"/>
      <c r="W4" s="232"/>
      <c r="X4" s="232"/>
      <c r="Y4" s="232"/>
      <c r="Z4" s="235" t="s">
        <v>2848</v>
      </c>
      <c r="AA4" s="232">
        <f>4.604- 0.05</f>
        <v>4.5540000000000003</v>
      </c>
      <c r="AB4" s="232">
        <f>4.604+0.05</f>
        <v>4.6539999999999999</v>
      </c>
      <c r="AC4" s="232"/>
      <c r="AD4" s="232"/>
      <c r="AE4" s="232" t="s">
        <v>2819</v>
      </c>
      <c r="AF4" s="232"/>
      <c r="AG4" s="232"/>
      <c r="AH4" s="232"/>
      <c r="AI4" s="232">
        <v>100</v>
      </c>
      <c r="AJ4" s="232">
        <v>110</v>
      </c>
      <c r="AK4" s="232"/>
      <c r="AL4" s="232"/>
      <c r="AM4" s="232"/>
      <c r="AN4" s="232"/>
      <c r="AS4" s="232">
        <f>4.724- 0.05</f>
        <v>4.6740000000000004</v>
      </c>
      <c r="AT4" s="232">
        <f>4.724+ 0.05</f>
        <v>4.774</v>
      </c>
      <c r="AU4" s="232"/>
      <c r="AV4" s="232"/>
      <c r="AW4" s="232"/>
      <c r="AX4" s="232"/>
    </row>
    <row r="5" spans="1:54" s="193" customFormat="1" ht="39" x14ac:dyDescent="0.15">
      <c r="A5" s="232" t="s">
        <v>2827</v>
      </c>
      <c r="B5" s="232" t="s">
        <v>2828</v>
      </c>
      <c r="C5" s="5" t="s">
        <v>2829</v>
      </c>
      <c r="D5" s="234">
        <v>40851</v>
      </c>
      <c r="E5" s="233">
        <v>40896</v>
      </c>
      <c r="F5" s="258" t="s">
        <v>2824</v>
      </c>
      <c r="G5" s="258"/>
      <c r="H5" s="258"/>
      <c r="I5" s="232" t="s">
        <v>2825</v>
      </c>
      <c r="J5" s="232" t="s">
        <v>2736</v>
      </c>
      <c r="K5" s="232"/>
      <c r="L5" s="232"/>
      <c r="M5" s="232" t="s">
        <v>2819</v>
      </c>
      <c r="N5" s="232">
        <f>3.1- 0.01</f>
        <v>3.0900000000000003</v>
      </c>
      <c r="O5" s="232">
        <f>3.1+0.01</f>
        <v>3.11</v>
      </c>
      <c r="P5" s="247">
        <f>5.05- 0.05</f>
        <v>5</v>
      </c>
      <c r="Q5" s="247">
        <f>5.05+0.05</f>
        <v>5.0999999999999996</v>
      </c>
      <c r="R5" s="247"/>
      <c r="S5" s="247"/>
      <c r="T5" s="247"/>
      <c r="U5" s="247"/>
      <c r="V5" s="247"/>
      <c r="W5" s="232"/>
      <c r="X5" s="232"/>
      <c r="Y5" s="232"/>
      <c r="Z5" s="232"/>
      <c r="AA5" s="232">
        <f>3.02- 0.01</f>
        <v>3.0100000000000002</v>
      </c>
      <c r="AB5" s="232">
        <f>3.02+0.01</f>
        <v>3.03</v>
      </c>
      <c r="AC5" s="232"/>
      <c r="AD5" s="232"/>
      <c r="AE5" s="232" t="s">
        <v>2826</v>
      </c>
      <c r="AF5" s="232"/>
      <c r="AG5" s="232">
        <v>2000</v>
      </c>
      <c r="AH5" s="232">
        <v>3000</v>
      </c>
      <c r="AI5" s="232"/>
      <c r="AJ5" s="232"/>
      <c r="AK5" s="232">
        <f>31.5-2.5</f>
        <v>29</v>
      </c>
      <c r="AL5" s="232">
        <f>31.5+2.5</f>
        <v>34</v>
      </c>
      <c r="AM5" s="232" t="s">
        <v>2819</v>
      </c>
      <c r="AN5" s="232" t="s">
        <v>2819</v>
      </c>
    </row>
    <row r="6" spans="1:54" s="193" customFormat="1" ht="26" x14ac:dyDescent="0.15">
      <c r="A6" s="232" t="s">
        <v>2815</v>
      </c>
      <c r="B6" s="232" t="s">
        <v>2816</v>
      </c>
      <c r="C6" s="5" t="s">
        <v>2817</v>
      </c>
      <c r="D6" s="234">
        <v>40851</v>
      </c>
      <c r="E6" s="233">
        <v>40896</v>
      </c>
      <c r="F6" s="258"/>
      <c r="G6" s="258"/>
      <c r="H6" s="258"/>
      <c r="I6" s="232" t="s">
        <v>2818</v>
      </c>
      <c r="J6" s="232" t="s">
        <v>2736</v>
      </c>
      <c r="K6" s="232"/>
      <c r="L6" s="232"/>
      <c r="M6" s="232" t="s">
        <v>2819</v>
      </c>
      <c r="N6" s="232">
        <f>4.333- 0.018</f>
        <v>4.3150000000000004</v>
      </c>
      <c r="O6" s="232">
        <f>4.333+0.018</f>
        <v>4.351</v>
      </c>
      <c r="P6" s="232">
        <f>8.692- 0.06</f>
        <v>8.6319999999999997</v>
      </c>
      <c r="Q6" s="232">
        <f>8.692+0.06</f>
        <v>8.7520000000000007</v>
      </c>
      <c r="R6" s="232"/>
      <c r="S6" s="232"/>
      <c r="T6" s="232"/>
      <c r="U6" s="232"/>
      <c r="V6" s="232"/>
      <c r="W6" s="232">
        <f>0.188- 0.018</f>
        <v>0.17</v>
      </c>
      <c r="X6" s="232">
        <f>0.188+ 0.018</f>
        <v>0.20599999999999999</v>
      </c>
      <c r="Y6" s="232"/>
      <c r="Z6" s="232"/>
      <c r="AA6" s="232">
        <f>4.25-0.018</f>
        <v>4.2320000000000002</v>
      </c>
      <c r="AB6" s="232">
        <f>4.25+0.018</f>
        <v>4.2679999999999998</v>
      </c>
      <c r="AC6" s="232"/>
      <c r="AD6" s="232"/>
      <c r="AE6" s="232" t="s">
        <v>2819</v>
      </c>
      <c r="AF6" s="232"/>
      <c r="AG6" s="232">
        <v>3000</v>
      </c>
      <c r="AH6" s="232">
        <v>4500</v>
      </c>
      <c r="AI6" s="232">
        <f>72- 3.2</f>
        <v>68.8</v>
      </c>
      <c r="AJ6" s="232">
        <f>72 +3.2</f>
        <v>75.2</v>
      </c>
      <c r="AK6" s="232"/>
      <c r="AL6" s="232"/>
      <c r="AM6" s="232"/>
      <c r="AN6" s="232"/>
    </row>
    <row r="7" spans="1:54" s="193" customFormat="1" ht="78" x14ac:dyDescent="0.15">
      <c r="A7" s="232" t="s">
        <v>2830</v>
      </c>
      <c r="B7" s="232" t="s">
        <v>2831</v>
      </c>
      <c r="C7" s="227" t="s">
        <v>15625</v>
      </c>
      <c r="D7" s="234">
        <v>40851</v>
      </c>
      <c r="E7" s="233">
        <v>42513</v>
      </c>
      <c r="F7" s="258" t="s">
        <v>15623</v>
      </c>
      <c r="G7" s="258"/>
      <c r="H7" s="258"/>
      <c r="I7" s="232" t="s">
        <v>2825</v>
      </c>
      <c r="J7" s="232" t="s">
        <v>2736</v>
      </c>
      <c r="K7" s="232"/>
      <c r="L7" s="232"/>
      <c r="M7" s="232" t="s">
        <v>2819</v>
      </c>
      <c r="N7" s="232">
        <f>3.1- 0.01</f>
        <v>3.0900000000000003</v>
      </c>
      <c r="O7" s="232">
        <f>3.1+0.01</f>
        <v>3.11</v>
      </c>
      <c r="P7" s="247">
        <f>5.05- 0.05</f>
        <v>5</v>
      </c>
      <c r="Q7" s="247">
        <f>5.05+0.05</f>
        <v>5.0999999999999996</v>
      </c>
      <c r="R7" s="247"/>
      <c r="S7" s="247"/>
      <c r="T7" s="247"/>
      <c r="U7" s="247"/>
      <c r="V7" s="247"/>
      <c r="W7" s="232"/>
      <c r="X7" s="232"/>
      <c r="Y7" s="232"/>
      <c r="Z7" s="232"/>
      <c r="AA7" s="232">
        <f>3.02- 0.01</f>
        <v>3.0100000000000002</v>
      </c>
      <c r="AB7" s="232">
        <f>3.02+0.01</f>
        <v>3.03</v>
      </c>
      <c r="AC7" s="232"/>
      <c r="AD7" s="232"/>
      <c r="AE7" s="232" t="s">
        <v>2832</v>
      </c>
      <c r="AF7" s="232"/>
      <c r="AG7" s="232">
        <v>2000</v>
      </c>
      <c r="AH7" s="232">
        <v>3000</v>
      </c>
      <c r="AI7" s="232"/>
      <c r="AJ7" s="232"/>
      <c r="AK7" s="232">
        <f>31.5-2.5</f>
        <v>29</v>
      </c>
      <c r="AL7" s="232">
        <f>31.5+2.5</f>
        <v>34</v>
      </c>
      <c r="AM7" s="232" t="s">
        <v>2819</v>
      </c>
      <c r="AN7" s="232" t="s">
        <v>2819</v>
      </c>
    </row>
    <row r="8" spans="1:54" s="193" customFormat="1" ht="78" x14ac:dyDescent="0.15">
      <c r="A8" s="232" t="s">
        <v>2845</v>
      </c>
      <c r="B8" s="232" t="s">
        <v>2846</v>
      </c>
      <c r="C8" s="232" t="s">
        <v>2823</v>
      </c>
      <c r="D8" s="233">
        <v>40858</v>
      </c>
      <c r="E8" s="233">
        <v>40896</v>
      </c>
      <c r="F8" s="258" t="s">
        <v>2824</v>
      </c>
      <c r="G8" s="258"/>
      <c r="H8" s="258"/>
      <c r="I8" s="232" t="s">
        <v>2825</v>
      </c>
      <c r="J8" s="232" t="s">
        <v>2736</v>
      </c>
      <c r="K8" s="232"/>
      <c r="L8" s="232"/>
      <c r="M8" s="232" t="s">
        <v>2819</v>
      </c>
      <c r="N8" s="232">
        <f>3.1-0.01</f>
        <v>3.0900000000000003</v>
      </c>
      <c r="O8" s="232">
        <f>3.1+0.01</f>
        <v>3.11</v>
      </c>
      <c r="P8" s="247">
        <f>5.05- 0.05</f>
        <v>5</v>
      </c>
      <c r="Q8" s="247">
        <f>5.05+0.05</f>
        <v>5.0999999999999996</v>
      </c>
      <c r="R8" s="247"/>
      <c r="S8" s="247"/>
      <c r="T8" s="247"/>
      <c r="U8" s="247"/>
      <c r="V8" s="247"/>
      <c r="W8" s="232"/>
      <c r="X8" s="232"/>
      <c r="Y8" s="232"/>
      <c r="Z8" s="232"/>
      <c r="AA8" s="232">
        <f>3.02- 0.01</f>
        <v>3.0100000000000002</v>
      </c>
      <c r="AB8" s="232">
        <f>3.02+0.01</f>
        <v>3.03</v>
      </c>
      <c r="AC8" s="232"/>
      <c r="AD8" s="232"/>
      <c r="AE8" s="232" t="s">
        <v>2832</v>
      </c>
      <c r="AF8" s="232"/>
      <c r="AG8" s="232">
        <v>2000</v>
      </c>
      <c r="AH8" s="232">
        <v>3000</v>
      </c>
      <c r="AI8" s="232">
        <f>28.7-2.5</f>
        <v>26.2</v>
      </c>
      <c r="AJ8" s="232">
        <f>28.7+2.5</f>
        <v>31.2</v>
      </c>
      <c r="AK8" s="232">
        <f>31.5-2.5</f>
        <v>29</v>
      </c>
      <c r="AL8" s="232">
        <f>31.5+2.5</f>
        <v>34</v>
      </c>
      <c r="AM8" s="232" t="s">
        <v>2819</v>
      </c>
      <c r="AN8" s="232" t="s">
        <v>2819</v>
      </c>
    </row>
    <row r="9" spans="1:54" s="193" customFormat="1" ht="78" x14ac:dyDescent="0.15">
      <c r="A9" s="232" t="s">
        <v>2833</v>
      </c>
      <c r="B9" s="232" t="s">
        <v>2834</v>
      </c>
      <c r="C9" s="5" t="s">
        <v>2829</v>
      </c>
      <c r="D9" s="234">
        <v>40851</v>
      </c>
      <c r="E9" s="233">
        <v>40896</v>
      </c>
      <c r="F9" s="258" t="s">
        <v>2824</v>
      </c>
      <c r="G9" s="258"/>
      <c r="H9" s="258"/>
      <c r="I9" s="232" t="s">
        <v>2825</v>
      </c>
      <c r="J9" s="232" t="s">
        <v>2736</v>
      </c>
      <c r="K9" s="232"/>
      <c r="L9" s="232"/>
      <c r="M9" s="232" t="s">
        <v>2819</v>
      </c>
      <c r="N9" s="232">
        <f>3.1- 0.01</f>
        <v>3.0900000000000003</v>
      </c>
      <c r="O9" s="232">
        <f>3.1+0.01</f>
        <v>3.11</v>
      </c>
      <c r="P9" s="247">
        <f>5.05- 0.05</f>
        <v>5</v>
      </c>
      <c r="Q9" s="247">
        <f>5.05+0.05</f>
        <v>5.0999999999999996</v>
      </c>
      <c r="R9" s="247"/>
      <c r="S9" s="247"/>
      <c r="T9" s="247"/>
      <c r="U9" s="247"/>
      <c r="V9" s="247"/>
      <c r="W9" s="232"/>
      <c r="X9" s="232"/>
      <c r="Y9" s="232"/>
      <c r="Z9" s="232"/>
      <c r="AA9" s="232">
        <f>3.02- 0.01</f>
        <v>3.0100000000000002</v>
      </c>
      <c r="AB9" s="232">
        <f>3.02+0.01</f>
        <v>3.03</v>
      </c>
      <c r="AC9" s="232"/>
      <c r="AD9" s="232"/>
      <c r="AE9" s="232" t="s">
        <v>2832</v>
      </c>
      <c r="AF9" s="232"/>
      <c r="AG9" s="232">
        <v>2000</v>
      </c>
      <c r="AH9" s="232">
        <v>3000</v>
      </c>
      <c r="AI9" s="232"/>
      <c r="AJ9" s="232"/>
      <c r="AK9" s="232">
        <f>31.5-2.5</f>
        <v>29</v>
      </c>
      <c r="AL9" s="232">
        <f>31.5+2.5</f>
        <v>34</v>
      </c>
      <c r="AM9" s="232" t="s">
        <v>2819</v>
      </c>
      <c r="AN9" s="232" t="s">
        <v>2819</v>
      </c>
    </row>
    <row r="10" spans="1:54" s="193" customFormat="1" ht="26" x14ac:dyDescent="0.15">
      <c r="A10" s="232" t="s">
        <v>4313</v>
      </c>
      <c r="B10" s="228" t="s">
        <v>7598</v>
      </c>
      <c r="C10" s="232" t="s">
        <v>7599</v>
      </c>
      <c r="D10" s="229">
        <v>41047</v>
      </c>
      <c r="E10" s="229">
        <v>43607</v>
      </c>
      <c r="F10" s="226" t="s">
        <v>12076</v>
      </c>
      <c r="G10" s="226"/>
      <c r="H10" s="226"/>
      <c r="I10" s="236" t="s">
        <v>1003</v>
      </c>
      <c r="J10" s="236" t="s">
        <v>2736</v>
      </c>
      <c r="K10" s="236"/>
      <c r="L10" s="236"/>
      <c r="M10" s="232" t="s">
        <v>2819</v>
      </c>
      <c r="N10" s="236">
        <v>3.1070000000000002</v>
      </c>
      <c r="O10" s="236">
        <v>3.1429999999999998</v>
      </c>
      <c r="P10" s="237">
        <v>6.45</v>
      </c>
      <c r="Q10" s="237">
        <v>6.57</v>
      </c>
      <c r="R10" s="237"/>
      <c r="S10" s="237"/>
      <c r="T10" s="237"/>
      <c r="U10" s="237"/>
      <c r="V10" s="237"/>
      <c r="W10" s="236"/>
      <c r="X10" s="236"/>
      <c r="Y10" s="236">
        <v>8.7999999999999995E-2</v>
      </c>
      <c r="Z10" s="236">
        <v>8.7999999999999995E-2</v>
      </c>
      <c r="AA10" s="236">
        <v>3.0019999999999998</v>
      </c>
      <c r="AB10" s="236">
        <v>3.0379999999999998</v>
      </c>
      <c r="AC10" s="236"/>
      <c r="AD10" s="236"/>
      <c r="AE10" s="232" t="s">
        <v>2819</v>
      </c>
      <c r="AF10" s="232"/>
      <c r="AG10" s="228"/>
      <c r="AH10" s="228"/>
      <c r="AI10" s="238">
        <v>28</v>
      </c>
      <c r="AJ10" s="238">
        <v>34</v>
      </c>
      <c r="AK10" s="228"/>
      <c r="AL10" s="228"/>
      <c r="AM10" s="228"/>
      <c r="AN10" s="228"/>
    </row>
    <row r="11" spans="1:54" s="193" customFormat="1" ht="104" x14ac:dyDescent="0.15">
      <c r="A11" s="232" t="s">
        <v>2835</v>
      </c>
      <c r="B11" s="232" t="s">
        <v>2836</v>
      </c>
      <c r="C11" s="232" t="s">
        <v>2837</v>
      </c>
      <c r="D11" s="233">
        <v>40858</v>
      </c>
      <c r="E11" s="233">
        <v>40896</v>
      </c>
      <c r="F11" s="258" t="s">
        <v>2838</v>
      </c>
      <c r="G11" s="258"/>
      <c r="H11" s="258"/>
      <c r="I11" s="232" t="s">
        <v>2839</v>
      </c>
      <c r="J11" s="232" t="s">
        <v>2736</v>
      </c>
      <c r="K11" s="232"/>
      <c r="L11" s="232"/>
      <c r="M11" s="232" t="s">
        <v>2819</v>
      </c>
      <c r="N11" s="232">
        <f>3.1- 0.01</f>
        <v>3.0900000000000003</v>
      </c>
      <c r="O11" s="232">
        <f>3.1+0.01</f>
        <v>3.11</v>
      </c>
      <c r="P11" s="232">
        <f>5.01</f>
        <v>5.01</v>
      </c>
      <c r="Q11" s="232">
        <v>5.0209999999999999</v>
      </c>
      <c r="R11" s="232"/>
      <c r="S11" s="232"/>
      <c r="T11" s="232"/>
      <c r="U11" s="232"/>
      <c r="V11" s="232"/>
      <c r="W11" s="232">
        <f>0.135- 0.01</f>
        <v>0.125</v>
      </c>
      <c r="X11" s="232">
        <f>0.135+0.01</f>
        <v>0.14500000000000002</v>
      </c>
      <c r="Y11" s="232"/>
      <c r="Z11" s="232"/>
      <c r="AA11" s="232">
        <f>3.02- 0.01</f>
        <v>3.0100000000000002</v>
      </c>
      <c r="AB11" s="232">
        <f>3.02+0.01</f>
        <v>3.03</v>
      </c>
      <c r="AC11" s="232"/>
      <c r="AD11" s="232"/>
      <c r="AE11" s="232" t="s">
        <v>2819</v>
      </c>
      <c r="AF11" s="232"/>
      <c r="AG11" s="232"/>
      <c r="AH11" s="232"/>
      <c r="AI11" s="232">
        <f>29.65-2.5</f>
        <v>27.15</v>
      </c>
      <c r="AJ11" s="232">
        <f>29.65+2.5</f>
        <v>32.15</v>
      </c>
      <c r="AK11" s="232">
        <f>32.5-2.5</f>
        <v>30</v>
      </c>
      <c r="AL11" s="232">
        <f>32.5+2.5</f>
        <v>35</v>
      </c>
      <c r="AM11" s="232" t="s">
        <v>2840</v>
      </c>
      <c r="AN11" s="232" t="s">
        <v>2819</v>
      </c>
    </row>
    <row r="12" spans="1:54" s="193" customFormat="1" ht="91" x14ac:dyDescent="0.15">
      <c r="A12" s="232" t="s">
        <v>2841</v>
      </c>
      <c r="B12" s="232" t="s">
        <v>2842</v>
      </c>
      <c r="C12" s="227" t="s">
        <v>16751</v>
      </c>
      <c r="D12" s="233">
        <v>40858</v>
      </c>
      <c r="E12" s="233">
        <v>42754</v>
      </c>
      <c r="F12" s="258" t="s">
        <v>16752</v>
      </c>
      <c r="G12" s="258"/>
      <c r="H12" s="258"/>
      <c r="I12" s="232" t="s">
        <v>2818</v>
      </c>
      <c r="J12" s="232" t="s">
        <v>2736</v>
      </c>
      <c r="K12" s="232"/>
      <c r="L12" s="232" t="s">
        <v>16754</v>
      </c>
      <c r="M12" s="232" t="s">
        <v>2819</v>
      </c>
      <c r="N12" s="232">
        <f>4.926- 0.018</f>
        <v>4.9080000000000004</v>
      </c>
      <c r="O12" s="232">
        <f>4.926+ 0.018</f>
        <v>4.944</v>
      </c>
      <c r="P12" s="232">
        <f>6.766-0.06</f>
        <v>6.7060000000000004</v>
      </c>
      <c r="Q12" s="232">
        <f>6.766+0.06</f>
        <v>6.8259999999999996</v>
      </c>
      <c r="R12" s="232"/>
      <c r="S12" s="232"/>
      <c r="T12" s="232"/>
      <c r="U12" s="232"/>
      <c r="V12" s="232"/>
      <c r="W12" s="232">
        <f>0.16-0.018</f>
        <v>0.14200000000000002</v>
      </c>
      <c r="X12" s="232">
        <f>0.16+0.018</f>
        <v>0.17799999999999999</v>
      </c>
      <c r="Y12" s="232"/>
      <c r="Z12" s="232"/>
      <c r="AA12" s="232"/>
      <c r="AC12" s="232">
        <f>5.016-0.018</f>
        <v>4.9980000000000002</v>
      </c>
      <c r="AD12" s="232">
        <f>5.016+0.018</f>
        <v>5.0339999999999998</v>
      </c>
      <c r="AE12" s="232" t="s">
        <v>2843</v>
      </c>
      <c r="AF12" s="232"/>
      <c r="AG12" s="232">
        <v>2000</v>
      </c>
      <c r="AH12" s="232">
        <v>3500</v>
      </c>
      <c r="AI12" s="232">
        <v>67.5</v>
      </c>
      <c r="AJ12" s="232">
        <v>72.5</v>
      </c>
      <c r="AK12" s="232"/>
      <c r="AL12" s="232"/>
      <c r="AM12" s="232"/>
      <c r="AN12" s="232"/>
    </row>
    <row r="13" spans="1:54" ht="91" x14ac:dyDescent="0.15">
      <c r="A13" s="232" t="s">
        <v>2820</v>
      </c>
      <c r="B13" s="232" t="s">
        <v>18321</v>
      </c>
      <c r="C13" s="227" t="s">
        <v>15626</v>
      </c>
      <c r="D13" s="234">
        <v>40851</v>
      </c>
      <c r="E13" s="233">
        <v>43161</v>
      </c>
      <c r="F13" s="488" t="s">
        <v>15624</v>
      </c>
      <c r="G13" s="488"/>
      <c r="H13" s="488"/>
      <c r="I13" s="232" t="s">
        <v>2818</v>
      </c>
      <c r="J13" s="232" t="s">
        <v>2736</v>
      </c>
      <c r="K13" s="232"/>
      <c r="L13" s="232" t="s">
        <v>16754</v>
      </c>
      <c r="M13" s="232" t="s">
        <v>2819</v>
      </c>
      <c r="N13" s="232">
        <f>3.252- 0.017</f>
        <v>3.2349999999999999</v>
      </c>
      <c r="O13" s="232">
        <f>3.252+ 0.017</f>
        <v>3.2689999999999997</v>
      </c>
      <c r="P13" s="232">
        <f>7.75- 0.06</f>
        <v>7.69</v>
      </c>
      <c r="Q13" s="232">
        <f>7.75+0.06</f>
        <v>7.81</v>
      </c>
      <c r="R13" s="232"/>
      <c r="S13" s="232"/>
      <c r="T13" s="232"/>
      <c r="U13" s="232"/>
      <c r="V13" s="232"/>
      <c r="W13" s="232"/>
      <c r="X13" s="232"/>
      <c r="Y13" s="232">
        <f>0.13- 0.017</f>
        <v>0.113</v>
      </c>
      <c r="Z13" s="232">
        <f>0.13+ 0.017</f>
        <v>0.14700000000000002</v>
      </c>
      <c r="AA13" s="232">
        <f>3.15- 0.017</f>
        <v>3.133</v>
      </c>
      <c r="AB13" s="232">
        <f>3.15+0.017</f>
        <v>3.1669999999999998</v>
      </c>
      <c r="AC13" s="232"/>
      <c r="AD13" s="232"/>
      <c r="AE13" s="232" t="s">
        <v>2819</v>
      </c>
      <c r="AF13" s="232"/>
      <c r="AG13" s="232"/>
      <c r="AH13" s="232"/>
      <c r="AI13" s="232">
        <v>43</v>
      </c>
      <c r="AJ13" s="232">
        <v>49</v>
      </c>
      <c r="AK13" s="232"/>
      <c r="AL13" s="232"/>
      <c r="AM13" s="232"/>
      <c r="AN13" s="232"/>
    </row>
    <row r="14" spans="1:54" ht="91" x14ac:dyDescent="0.15">
      <c r="A14" s="239" t="s">
        <v>7037</v>
      </c>
      <c r="B14" s="232" t="s">
        <v>7038</v>
      </c>
      <c r="C14" s="227" t="s">
        <v>16841</v>
      </c>
      <c r="D14" s="240">
        <v>40977</v>
      </c>
      <c r="E14" s="240">
        <v>42766</v>
      </c>
      <c r="F14" s="488" t="s">
        <v>15624</v>
      </c>
      <c r="G14" s="488"/>
      <c r="H14" s="488"/>
      <c r="I14" s="241" t="s">
        <v>2818</v>
      </c>
      <c r="J14" s="241" t="s">
        <v>2736</v>
      </c>
      <c r="K14" s="241"/>
      <c r="L14" s="232" t="s">
        <v>16754</v>
      </c>
      <c r="M14" s="241" t="s">
        <v>2819</v>
      </c>
      <c r="N14" s="241">
        <v>3.7679999999999998</v>
      </c>
      <c r="O14" s="241">
        <v>3.7919999999999998</v>
      </c>
      <c r="P14" s="241">
        <v>6.6079999999999997</v>
      </c>
      <c r="Q14" s="241">
        <v>6.7320000000000002</v>
      </c>
      <c r="R14" s="241"/>
      <c r="S14" s="241"/>
      <c r="T14" s="241"/>
      <c r="U14" s="241"/>
      <c r="V14" s="241"/>
      <c r="W14" s="241">
        <v>0.127</v>
      </c>
      <c r="X14" s="241">
        <v>0.14299999999999999</v>
      </c>
      <c r="Y14" s="241"/>
      <c r="Z14" s="241"/>
      <c r="AA14" s="241">
        <v>3.673</v>
      </c>
      <c r="AB14" s="241">
        <v>3.6970000000000001</v>
      </c>
      <c r="AC14" s="241"/>
      <c r="AD14" s="241"/>
      <c r="AE14" s="241" t="s">
        <v>2819</v>
      </c>
      <c r="AF14" s="241"/>
      <c r="AG14" s="241">
        <v>2000</v>
      </c>
      <c r="AH14" s="241">
        <v>3500</v>
      </c>
      <c r="AI14" s="242">
        <v>52</v>
      </c>
      <c r="AJ14" s="242">
        <v>56</v>
      </c>
      <c r="AK14" s="191"/>
      <c r="AL14" s="191"/>
      <c r="AM14" s="191"/>
      <c r="AN14" s="191"/>
    </row>
    <row r="15" spans="1:54" ht="91" x14ac:dyDescent="0.15">
      <c r="A15" s="239" t="s">
        <v>7059</v>
      </c>
      <c r="B15" s="226" t="s">
        <v>7060</v>
      </c>
      <c r="C15" s="227" t="s">
        <v>16773</v>
      </c>
      <c r="D15" s="243">
        <v>40981</v>
      </c>
      <c r="E15" s="243">
        <v>42758</v>
      </c>
      <c r="F15" s="488" t="s">
        <v>16772</v>
      </c>
      <c r="G15" s="488"/>
      <c r="H15" s="488"/>
      <c r="I15" s="239" t="s">
        <v>1003</v>
      </c>
      <c r="J15" s="239" t="s">
        <v>2736</v>
      </c>
      <c r="K15" s="239"/>
      <c r="L15" s="232" t="s">
        <v>16754</v>
      </c>
      <c r="M15" s="239" t="s">
        <v>2819</v>
      </c>
      <c r="N15" s="191"/>
      <c r="O15" s="191"/>
      <c r="P15" s="191"/>
      <c r="Q15" s="191"/>
      <c r="R15" s="191"/>
      <c r="S15" s="191"/>
      <c r="T15" s="191"/>
      <c r="U15" s="191"/>
      <c r="V15" s="191"/>
      <c r="W15" s="191"/>
      <c r="X15" s="191"/>
      <c r="Y15" s="191"/>
      <c r="Z15" s="191"/>
      <c r="AA15" s="191"/>
      <c r="AB15" s="191"/>
      <c r="AC15" s="191"/>
      <c r="AD15" s="191"/>
      <c r="AE15" s="232" t="s">
        <v>2843</v>
      </c>
      <c r="AF15" s="232"/>
      <c r="AG15" s="191"/>
      <c r="AH15" s="191"/>
      <c r="AI15" s="244">
        <v>87</v>
      </c>
      <c r="AJ15" s="244">
        <v>93</v>
      </c>
      <c r="AK15" s="191"/>
      <c r="AL15" s="191"/>
      <c r="AM15" s="191"/>
      <c r="AN15" s="191"/>
    </row>
    <row r="16" spans="1:54" s="199" customFormat="1" ht="52" x14ac:dyDescent="0.15">
      <c r="A16" s="232" t="s">
        <v>10138</v>
      </c>
      <c r="B16" s="232" t="s">
        <v>7245</v>
      </c>
      <c r="C16" s="227" t="s">
        <v>7251</v>
      </c>
      <c r="D16" s="245">
        <v>41003</v>
      </c>
      <c r="E16" s="245">
        <v>41013</v>
      </c>
      <c r="F16" s="341"/>
      <c r="G16" s="341"/>
      <c r="H16" s="341"/>
      <c r="I16" s="232" t="s">
        <v>1003</v>
      </c>
      <c r="J16" s="232" t="s">
        <v>2736</v>
      </c>
      <c r="K16" s="232"/>
      <c r="L16" s="232"/>
      <c r="M16" s="232" t="s">
        <v>2819</v>
      </c>
      <c r="P16" s="198">
        <v>2.74</v>
      </c>
      <c r="Q16" s="198">
        <v>2.76</v>
      </c>
      <c r="R16" s="198"/>
      <c r="S16" s="198"/>
      <c r="T16" s="198"/>
      <c r="U16" s="198"/>
      <c r="V16" s="198"/>
      <c r="AE16" s="246" t="s">
        <v>7246</v>
      </c>
      <c r="AF16" s="246"/>
      <c r="AI16" s="247">
        <v>66.5</v>
      </c>
      <c r="AJ16" s="247">
        <v>73.5</v>
      </c>
      <c r="AO16" s="198">
        <v>4.49</v>
      </c>
      <c r="AP16" s="198">
        <v>4.51</v>
      </c>
      <c r="AQ16" s="198">
        <v>6.3380000000000001</v>
      </c>
      <c r="AR16" s="200">
        <v>6.3579999999999997</v>
      </c>
    </row>
    <row r="17" spans="1:54" ht="65" x14ac:dyDescent="0.15">
      <c r="A17" s="232" t="s">
        <v>8039</v>
      </c>
      <c r="B17" s="232" t="s">
        <v>8038</v>
      </c>
      <c r="C17" s="227" t="s">
        <v>15622</v>
      </c>
      <c r="D17" s="271">
        <v>41149</v>
      </c>
      <c r="E17" s="271">
        <v>42513</v>
      </c>
      <c r="F17" s="258" t="s">
        <v>15623</v>
      </c>
      <c r="G17" s="258"/>
      <c r="H17" s="258"/>
      <c r="I17" s="232" t="s">
        <v>2825</v>
      </c>
      <c r="J17" s="232" t="s">
        <v>2736</v>
      </c>
      <c r="K17" s="232"/>
      <c r="L17" s="232"/>
      <c r="M17" s="232" t="s">
        <v>2819</v>
      </c>
      <c r="N17" s="232">
        <f>3.1- 0.01</f>
        <v>3.0900000000000003</v>
      </c>
      <c r="O17" s="232">
        <f>3.1+0.01</f>
        <v>3.11</v>
      </c>
      <c r="P17" s="247">
        <f>5.05- 0.05</f>
        <v>5</v>
      </c>
      <c r="Q17" s="247">
        <f>5.05+0.05</f>
        <v>5.0999999999999996</v>
      </c>
      <c r="R17" s="247"/>
      <c r="S17" s="247"/>
      <c r="T17" s="247"/>
      <c r="U17" s="247"/>
      <c r="V17" s="247"/>
      <c r="W17" s="232"/>
      <c r="X17" s="232"/>
      <c r="Y17" s="232"/>
      <c r="Z17" s="232"/>
      <c r="AA17" s="232">
        <f>3.02- 0.01</f>
        <v>3.0100000000000002</v>
      </c>
      <c r="AB17" s="232">
        <f>3.02+0.01</f>
        <v>3.03</v>
      </c>
      <c r="AC17" s="232"/>
      <c r="AD17" s="232"/>
      <c r="AE17" s="232" t="s">
        <v>2826</v>
      </c>
      <c r="AF17" s="232"/>
      <c r="AG17" s="232">
        <v>2000</v>
      </c>
      <c r="AH17" s="232">
        <v>3000</v>
      </c>
      <c r="AI17" s="232"/>
      <c r="AJ17" s="232"/>
      <c r="AK17" s="232">
        <f>31.5-2.5</f>
        <v>29</v>
      </c>
      <c r="AL17" s="232">
        <f>31.5+2.5</f>
        <v>34</v>
      </c>
      <c r="AM17" s="232" t="s">
        <v>2819</v>
      </c>
      <c r="AN17" s="232" t="s">
        <v>2819</v>
      </c>
    </row>
    <row r="18" spans="1:54" ht="39" x14ac:dyDescent="0.15">
      <c r="A18" s="232" t="s">
        <v>8190</v>
      </c>
      <c r="B18" s="232" t="s">
        <v>8191</v>
      </c>
      <c r="C18" s="5" t="s">
        <v>2829</v>
      </c>
      <c r="D18" s="271">
        <v>41197</v>
      </c>
      <c r="E18" s="271">
        <v>41197</v>
      </c>
      <c r="F18" s="258" t="s">
        <v>2824</v>
      </c>
      <c r="G18" s="258"/>
      <c r="H18" s="258"/>
      <c r="I18" s="232" t="s">
        <v>2825</v>
      </c>
      <c r="J18" s="232" t="s">
        <v>2736</v>
      </c>
      <c r="K18" s="232"/>
      <c r="L18" s="232"/>
      <c r="M18" s="232" t="s">
        <v>2819</v>
      </c>
      <c r="N18" s="232">
        <f>3.1- 0.01</f>
        <v>3.0900000000000003</v>
      </c>
      <c r="O18" s="232">
        <f>3.1+0.01</f>
        <v>3.11</v>
      </c>
      <c r="P18" s="247">
        <f>5.05- 0.05</f>
        <v>5</v>
      </c>
      <c r="Q18" s="247">
        <f>5.05+0.05</f>
        <v>5.0999999999999996</v>
      </c>
      <c r="R18" s="247"/>
      <c r="S18" s="247"/>
      <c r="T18" s="247"/>
      <c r="U18" s="247"/>
      <c r="V18" s="247"/>
      <c r="W18" s="232"/>
      <c r="X18" s="232"/>
      <c r="Y18" s="232"/>
      <c r="Z18" s="232"/>
      <c r="AA18" s="232">
        <f>3.02- 0.01</f>
        <v>3.0100000000000002</v>
      </c>
      <c r="AB18" s="232">
        <f>3.02+0.01</f>
        <v>3.03</v>
      </c>
      <c r="AC18" s="232"/>
      <c r="AD18" s="232"/>
      <c r="AE18" s="232" t="s">
        <v>2826</v>
      </c>
      <c r="AF18" s="232"/>
      <c r="AG18" s="232">
        <v>2000</v>
      </c>
      <c r="AH18" s="232">
        <v>3000</v>
      </c>
      <c r="AI18" s="232"/>
      <c r="AJ18" s="232"/>
      <c r="AK18" s="232">
        <f>31.5-2.5</f>
        <v>29</v>
      </c>
      <c r="AL18" s="232">
        <f>31.5+2.5</f>
        <v>34</v>
      </c>
      <c r="AM18" s="232" t="s">
        <v>2819</v>
      </c>
      <c r="AN18" s="232" t="s">
        <v>2819</v>
      </c>
    </row>
    <row r="19" spans="1:54" ht="45" x14ac:dyDescent="0.15">
      <c r="A19" s="232" t="s">
        <v>16830</v>
      </c>
      <c r="B19" s="232" t="s">
        <v>16831</v>
      </c>
      <c r="C19" s="492" t="s">
        <v>16832</v>
      </c>
      <c r="D19" s="271">
        <v>42765</v>
      </c>
      <c r="E19" s="271">
        <v>43081</v>
      </c>
      <c r="F19" s="308" t="s">
        <v>11854</v>
      </c>
      <c r="I19" s="241" t="s">
        <v>2818</v>
      </c>
      <c r="J19" s="241" t="s">
        <v>2736</v>
      </c>
      <c r="K19" s="241"/>
      <c r="M19" s="232" t="s">
        <v>2819</v>
      </c>
      <c r="P19">
        <v>8.3670000000000009</v>
      </c>
      <c r="Q19">
        <v>8.4870000000000001</v>
      </c>
      <c r="R19" s="378" t="s">
        <v>18076</v>
      </c>
      <c r="V19" s="378" t="s">
        <v>18077</v>
      </c>
      <c r="AE19" s="232" t="s">
        <v>16833</v>
      </c>
      <c r="AF19" s="232"/>
      <c r="AI19" t="s">
        <v>18073</v>
      </c>
      <c r="AJ19" t="s">
        <v>18074</v>
      </c>
      <c r="AY19" s="191" t="s">
        <v>16838</v>
      </c>
      <c r="AZ19" s="191" t="s">
        <v>16839</v>
      </c>
      <c r="BA19" s="191" t="s">
        <v>18075</v>
      </c>
      <c r="BB19" s="193" t="s">
        <v>16840</v>
      </c>
    </row>
    <row r="20" spans="1:54" ht="45" x14ac:dyDescent="0.15">
      <c r="A20" s="232" t="s">
        <v>17462</v>
      </c>
      <c r="B20" s="232" t="s">
        <v>17463</v>
      </c>
      <c r="C20" s="492" t="s">
        <v>17464</v>
      </c>
      <c r="D20" s="271">
        <v>42893</v>
      </c>
      <c r="E20" s="271">
        <v>42940</v>
      </c>
      <c r="F20" s="308" t="s">
        <v>18974</v>
      </c>
      <c r="I20" s="241" t="s">
        <v>2818</v>
      </c>
      <c r="J20" s="241" t="s">
        <v>2736</v>
      </c>
      <c r="K20" s="241"/>
      <c r="M20" s="232" t="s">
        <v>2819</v>
      </c>
      <c r="N20" s="378"/>
      <c r="O20" s="378"/>
      <c r="P20" s="378">
        <v>3.45</v>
      </c>
      <c r="Q20" s="378">
        <v>3.544</v>
      </c>
      <c r="W20" s="378"/>
      <c r="X20" s="378"/>
      <c r="Y20" s="378"/>
      <c r="Z20" s="378"/>
      <c r="AA20" s="378"/>
      <c r="AB20" s="378"/>
      <c r="AC20" s="378"/>
      <c r="AD20" s="378"/>
      <c r="AE20" s="232" t="s">
        <v>16833</v>
      </c>
      <c r="AF20" s="232"/>
      <c r="AG20" s="378"/>
      <c r="AH20" s="378"/>
      <c r="AI20" s="378" t="s">
        <v>17465</v>
      </c>
      <c r="AJ20" s="378" t="s">
        <v>17466</v>
      </c>
      <c r="AK20" s="378"/>
      <c r="AL20" s="378"/>
      <c r="AM20" s="378"/>
      <c r="AN20" s="378"/>
      <c r="AW20" s="191" t="s">
        <v>17468</v>
      </c>
      <c r="AY20" s="191" t="s">
        <v>17469</v>
      </c>
      <c r="AZ20" s="191" t="s">
        <v>17470</v>
      </c>
      <c r="BA20" s="191" t="s">
        <v>18861</v>
      </c>
      <c r="BB20" s="193" t="s">
        <v>18862</v>
      </c>
    </row>
    <row r="21" spans="1:54" ht="45" x14ac:dyDescent="0.15">
      <c r="A21" s="232" t="s">
        <v>18082</v>
      </c>
      <c r="B21" s="232" t="s">
        <v>18083</v>
      </c>
      <c r="C21" s="492" t="s">
        <v>18084</v>
      </c>
      <c r="D21" s="271">
        <v>43082</v>
      </c>
      <c r="E21" s="271">
        <v>43111</v>
      </c>
      <c r="G21" s="500" t="s">
        <v>18088</v>
      </c>
      <c r="H21" s="500"/>
      <c r="I21" s="232" t="s">
        <v>1003</v>
      </c>
      <c r="K21" s="492" t="s">
        <v>18086</v>
      </c>
      <c r="M21" s="232" t="s">
        <v>18108</v>
      </c>
      <c r="P21" t="s">
        <v>18113</v>
      </c>
      <c r="Q21" t="s">
        <v>18114</v>
      </c>
      <c r="AE21" s="232" t="s">
        <v>18109</v>
      </c>
      <c r="AF21" s="232"/>
      <c r="AI21" t="s">
        <v>18111</v>
      </c>
      <c r="AJ21" t="s">
        <v>18110</v>
      </c>
      <c r="AW21" s="192" t="s">
        <v>18112</v>
      </c>
      <c r="AX21" s="192"/>
    </row>
    <row r="22" spans="1:54" ht="91" x14ac:dyDescent="0.15">
      <c r="A22" s="232" t="s">
        <v>18345</v>
      </c>
      <c r="B22" s="232" t="s">
        <v>18347</v>
      </c>
      <c r="C22" s="227" t="s">
        <v>18344</v>
      </c>
      <c r="D22" s="233">
        <v>43172</v>
      </c>
      <c r="E22" s="233">
        <v>43409</v>
      </c>
      <c r="F22" s="258" t="s">
        <v>19290</v>
      </c>
      <c r="G22" s="258"/>
      <c r="H22" s="258" t="s">
        <v>19221</v>
      </c>
      <c r="I22" s="232" t="s">
        <v>1003</v>
      </c>
      <c r="J22" s="232" t="s">
        <v>2736</v>
      </c>
      <c r="L22" s="232" t="s">
        <v>16754</v>
      </c>
      <c r="M22" s="232" t="s">
        <v>2819</v>
      </c>
      <c r="AE22" s="232" t="s">
        <v>18346</v>
      </c>
      <c r="AF22" s="232"/>
      <c r="AI22" t="s">
        <v>19224</v>
      </c>
      <c r="AJ22" t="s">
        <v>19225</v>
      </c>
    </row>
    <row r="23" spans="1:54" ht="91" x14ac:dyDescent="0.15">
      <c r="A23" s="232" t="s">
        <v>18351</v>
      </c>
      <c r="B23" s="232" t="s">
        <v>18353</v>
      </c>
      <c r="C23" s="227" t="s">
        <v>18354</v>
      </c>
      <c r="D23" s="233">
        <v>43172</v>
      </c>
      <c r="E23" s="233">
        <v>43405</v>
      </c>
      <c r="F23" s="258" t="s">
        <v>18352</v>
      </c>
      <c r="G23" s="258" t="s">
        <v>11854</v>
      </c>
      <c r="H23" s="258" t="s">
        <v>19221</v>
      </c>
      <c r="I23" s="232" t="s">
        <v>1003</v>
      </c>
      <c r="J23" s="232" t="s">
        <v>2736</v>
      </c>
      <c r="L23" s="232" t="s">
        <v>16754</v>
      </c>
      <c r="M23" s="232" t="s">
        <v>2819</v>
      </c>
      <c r="N23" s="378"/>
      <c r="O23" s="378"/>
      <c r="P23" s="378"/>
      <c r="Q23" s="378"/>
      <c r="W23" s="378"/>
      <c r="X23" s="378"/>
      <c r="Y23" s="378"/>
      <c r="Z23" s="378"/>
      <c r="AA23" s="378"/>
      <c r="AB23" s="378"/>
      <c r="AC23" s="378"/>
      <c r="AD23" s="378"/>
      <c r="AE23" s="232" t="s">
        <v>18346</v>
      </c>
      <c r="AF23" s="232"/>
      <c r="AG23" s="378"/>
      <c r="AH23" s="378"/>
      <c r="AI23" s="378" t="s">
        <v>19222</v>
      </c>
      <c r="AJ23" s="378" t="s">
        <v>19223</v>
      </c>
      <c r="AK23" s="378"/>
      <c r="AL23" s="378"/>
      <c r="AM23" s="378"/>
      <c r="AN23" s="378"/>
    </row>
    <row r="24" spans="1:54" ht="45" x14ac:dyDescent="0.15">
      <c r="A24" s="232" t="s">
        <v>18524</v>
      </c>
      <c r="B24" s="232" t="s">
        <v>18525</v>
      </c>
      <c r="C24" s="492" t="s">
        <v>18526</v>
      </c>
      <c r="D24" s="271">
        <v>43216</v>
      </c>
      <c r="E24" s="271">
        <v>43223</v>
      </c>
      <c r="I24" s="232" t="s">
        <v>18527</v>
      </c>
      <c r="J24" s="232" t="s">
        <v>2736</v>
      </c>
      <c r="K24" s="232"/>
      <c r="L24" s="232"/>
      <c r="M24" s="232" t="s">
        <v>2819</v>
      </c>
      <c r="R24" s="492" t="s">
        <v>18528</v>
      </c>
      <c r="S24" s="492" t="s">
        <v>18529</v>
      </c>
      <c r="T24" s="492"/>
      <c r="U24" s="492"/>
    </row>
    <row r="25" spans="1:54" ht="39" x14ac:dyDescent="0.15">
      <c r="A25" s="232" t="s">
        <v>19145</v>
      </c>
      <c r="B25" s="232" t="s">
        <v>19146</v>
      </c>
      <c r="C25" s="492" t="s">
        <v>19147</v>
      </c>
      <c r="D25" s="271">
        <v>43377</v>
      </c>
      <c r="E25" s="271">
        <v>43388</v>
      </c>
      <c r="I25" s="232" t="s">
        <v>19148</v>
      </c>
      <c r="J25" s="232" t="s">
        <v>2736</v>
      </c>
      <c r="M25" s="232" t="s">
        <v>2819</v>
      </c>
      <c r="P25" t="s">
        <v>19153</v>
      </c>
      <c r="Q25" t="s">
        <v>19154</v>
      </c>
      <c r="R25" s="378" t="s">
        <v>19151</v>
      </c>
      <c r="U25" s="378" t="s">
        <v>19152</v>
      </c>
      <c r="V25" s="378" t="s">
        <v>19150</v>
      </c>
      <c r="AE25" s="232" t="s">
        <v>19149</v>
      </c>
      <c r="AF25" s="232"/>
    </row>
    <row r="26" spans="1:54" ht="30" x14ac:dyDescent="0.15">
      <c r="A26" s="232" t="s">
        <v>19512</v>
      </c>
      <c r="B26" s="232" t="s">
        <v>19513</v>
      </c>
      <c r="C26" s="492" t="s">
        <v>19514</v>
      </c>
      <c r="D26" s="271">
        <v>43453</v>
      </c>
      <c r="E26" s="271">
        <v>43468</v>
      </c>
      <c r="I26" s="232" t="s">
        <v>4651</v>
      </c>
      <c r="M26" s="232" t="s">
        <v>2819</v>
      </c>
      <c r="R26" s="378" t="s">
        <v>19515</v>
      </c>
      <c r="AW26" s="192" t="s">
        <v>19517</v>
      </c>
      <c r="AX26" s="191" t="s">
        <v>19518</v>
      </c>
    </row>
    <row r="27" spans="1:54" ht="30" x14ac:dyDescent="0.15">
      <c r="A27" s="232" t="s">
        <v>19522</v>
      </c>
      <c r="B27" s="232" t="s">
        <v>19523</v>
      </c>
      <c r="C27" s="492" t="s">
        <v>19524</v>
      </c>
      <c r="D27" s="271">
        <v>43453</v>
      </c>
      <c r="E27" s="271">
        <v>43468</v>
      </c>
      <c r="I27" s="232" t="s">
        <v>4651</v>
      </c>
      <c r="M27" s="232" t="s">
        <v>2819</v>
      </c>
      <c r="R27" s="378" t="s">
        <v>19525</v>
      </c>
      <c r="AW27" s="192" t="s">
        <v>19526</v>
      </c>
      <c r="AX27" s="191" t="s">
        <v>19527</v>
      </c>
    </row>
    <row r="28" spans="1:54" ht="30" x14ac:dyDescent="0.15">
      <c r="A28" s="232" t="s">
        <v>19528</v>
      </c>
      <c r="B28" s="232" t="s">
        <v>19529</v>
      </c>
      <c r="C28" s="492" t="s">
        <v>19530</v>
      </c>
      <c r="D28" s="271">
        <v>43467</v>
      </c>
      <c r="E28" s="271">
        <v>43468</v>
      </c>
      <c r="I28" s="232" t="s">
        <v>1003</v>
      </c>
      <c r="M28" s="232" t="s">
        <v>2819</v>
      </c>
      <c r="T28" s="378" t="s">
        <v>19534</v>
      </c>
      <c r="AE28" t="s">
        <v>19531</v>
      </c>
      <c r="AU28" s="191" t="s">
        <v>19535</v>
      </c>
    </row>
    <row r="29" spans="1:54" ht="30" x14ac:dyDescent="0.15">
      <c r="A29" s="232" t="s">
        <v>19536</v>
      </c>
      <c r="B29" s="232" t="s">
        <v>19537</v>
      </c>
      <c r="C29" s="492" t="s">
        <v>19538</v>
      </c>
      <c r="D29" s="271">
        <v>43467</v>
      </c>
      <c r="E29" s="271">
        <v>43468</v>
      </c>
      <c r="I29" s="232" t="s">
        <v>4651</v>
      </c>
      <c r="M29" s="232" t="s">
        <v>2819</v>
      </c>
      <c r="R29" s="378" t="s">
        <v>19539</v>
      </c>
      <c r="AV29" s="191" t="s">
        <v>19541</v>
      </c>
    </row>
    <row r="30" spans="1:54" ht="30" x14ac:dyDescent="0.15">
      <c r="A30" s="232" t="s">
        <v>19542</v>
      </c>
      <c r="B30" s="232" t="s">
        <v>19543</v>
      </c>
      <c r="C30" s="492" t="s">
        <v>19544</v>
      </c>
      <c r="D30" s="271">
        <v>43467</v>
      </c>
      <c r="E30" s="271">
        <v>43468</v>
      </c>
      <c r="I30" s="232" t="s">
        <v>4651</v>
      </c>
      <c r="J30" s="378"/>
      <c r="M30" s="232" t="s">
        <v>2819</v>
      </c>
      <c r="N30" s="378"/>
      <c r="O30" s="378"/>
      <c r="P30" s="378"/>
      <c r="Q30" s="378"/>
      <c r="R30" s="378" t="s">
        <v>19545</v>
      </c>
      <c r="W30" s="378"/>
      <c r="X30" s="378"/>
      <c r="Y30" s="378"/>
      <c r="Z30" s="378"/>
      <c r="AA30" s="378"/>
      <c r="AB30" s="378"/>
      <c r="AC30" s="378"/>
      <c r="AD30" s="378"/>
      <c r="AE30" s="378"/>
      <c r="AG30" s="378"/>
      <c r="AH30" s="378"/>
      <c r="AI30" s="378"/>
      <c r="AJ30" s="378"/>
      <c r="AK30" s="378"/>
      <c r="AL30" s="378"/>
      <c r="AM30" s="378"/>
      <c r="AN30" s="378"/>
      <c r="AV30" s="191" t="s">
        <v>19546</v>
      </c>
    </row>
    <row r="31" spans="1:54" ht="30" x14ac:dyDescent="0.15">
      <c r="A31" s="232" t="s">
        <v>19547</v>
      </c>
      <c r="B31" s="232" t="s">
        <v>19548</v>
      </c>
      <c r="C31" s="492" t="s">
        <v>19549</v>
      </c>
      <c r="D31" s="271">
        <v>43468</v>
      </c>
      <c r="E31" s="271">
        <v>43479</v>
      </c>
      <c r="AE31" s="492" t="s">
        <v>19550</v>
      </c>
      <c r="AF31" s="492"/>
    </row>
    <row r="32" spans="1:54" ht="30" x14ac:dyDescent="0.15">
      <c r="A32" s="232" t="s">
        <v>19551</v>
      </c>
      <c r="B32" s="232" t="s">
        <v>19552</v>
      </c>
      <c r="C32" s="492" t="s">
        <v>19553</v>
      </c>
      <c r="D32" s="271">
        <v>43468</v>
      </c>
      <c r="E32" s="271">
        <v>43479</v>
      </c>
      <c r="M32" s="232" t="s">
        <v>2819</v>
      </c>
    </row>
    <row r="33" spans="1:54" ht="30" x14ac:dyDescent="0.15">
      <c r="A33" s="232" t="s">
        <v>19554</v>
      </c>
      <c r="B33" s="232" t="s">
        <v>19555</v>
      </c>
      <c r="C33" s="492" t="s">
        <v>19556</v>
      </c>
      <c r="D33" s="271">
        <v>43468</v>
      </c>
      <c r="E33" s="271">
        <v>43479</v>
      </c>
      <c r="AE33" s="492" t="s">
        <v>19557</v>
      </c>
      <c r="AF33" s="492"/>
    </row>
    <row r="34" spans="1:54" ht="30" x14ac:dyDescent="0.15">
      <c r="A34" s="232" t="s">
        <v>19558</v>
      </c>
      <c r="B34" s="232" t="s">
        <v>19559</v>
      </c>
      <c r="C34" s="492" t="s">
        <v>19560</v>
      </c>
      <c r="D34" s="271">
        <v>43468</v>
      </c>
      <c r="E34" s="271">
        <v>43479</v>
      </c>
      <c r="M34" s="232" t="s">
        <v>2819</v>
      </c>
    </row>
    <row r="35" spans="1:54" ht="117" x14ac:dyDescent="0.15">
      <c r="A35" s="232" t="s">
        <v>19833</v>
      </c>
      <c r="B35" s="232" t="s">
        <v>19834</v>
      </c>
      <c r="C35" s="227" t="s">
        <v>19835</v>
      </c>
      <c r="D35" s="271">
        <v>43507</v>
      </c>
      <c r="E35" s="271">
        <v>43515</v>
      </c>
      <c r="H35" s="258" t="s">
        <v>19848</v>
      </c>
      <c r="I35" t="s">
        <v>1003</v>
      </c>
      <c r="J35" s="492" t="s">
        <v>2883</v>
      </c>
      <c r="L35" s="232" t="s">
        <v>19836</v>
      </c>
      <c r="M35" s="232" t="s">
        <v>2819</v>
      </c>
      <c r="N35" t="s">
        <v>19839</v>
      </c>
      <c r="O35" t="s">
        <v>19840</v>
      </c>
      <c r="P35" t="s">
        <v>19841</v>
      </c>
      <c r="Q35" t="s">
        <v>19842</v>
      </c>
      <c r="U35" s="492" t="s">
        <v>19847</v>
      </c>
      <c r="AA35" t="s">
        <v>19843</v>
      </c>
      <c r="AB35" t="s">
        <v>19844</v>
      </c>
      <c r="AC35" t="s">
        <v>19837</v>
      </c>
      <c r="AD35" t="s">
        <v>19838</v>
      </c>
      <c r="AF35" s="422" t="s">
        <v>20045</v>
      </c>
      <c r="AI35" t="s">
        <v>19845</v>
      </c>
      <c r="AJ35" t="s">
        <v>19846</v>
      </c>
    </row>
    <row r="36" spans="1:54" ht="117" x14ac:dyDescent="0.15">
      <c r="A36" s="232" t="s">
        <v>20024</v>
      </c>
      <c r="B36" s="232" t="s">
        <v>20025</v>
      </c>
      <c r="C36" s="227" t="s">
        <v>20026</v>
      </c>
      <c r="D36" s="271">
        <v>43559</v>
      </c>
      <c r="E36" s="271">
        <v>43573</v>
      </c>
      <c r="H36" s="258" t="s">
        <v>19848</v>
      </c>
      <c r="I36" s="378" t="s">
        <v>1003</v>
      </c>
      <c r="J36" s="492" t="s">
        <v>2883</v>
      </c>
      <c r="L36" s="232" t="s">
        <v>19836</v>
      </c>
      <c r="M36" s="232" t="s">
        <v>2819</v>
      </c>
      <c r="N36" s="378" t="s">
        <v>20029</v>
      </c>
      <c r="O36" s="378" t="s">
        <v>20030</v>
      </c>
      <c r="P36" s="378" t="s">
        <v>20031</v>
      </c>
      <c r="Q36" s="378" t="s">
        <v>20032</v>
      </c>
      <c r="U36" s="492" t="s">
        <v>19847</v>
      </c>
      <c r="W36" s="378"/>
      <c r="X36" s="378"/>
      <c r="Y36" s="378"/>
      <c r="Z36" s="378"/>
      <c r="AA36" s="378" t="s">
        <v>20033</v>
      </c>
      <c r="AB36" s="378" t="s">
        <v>20034</v>
      </c>
      <c r="AC36" s="378" t="s">
        <v>20035</v>
      </c>
      <c r="AD36" s="378" t="s">
        <v>20036</v>
      </c>
      <c r="AE36" s="378"/>
      <c r="AF36" s="422" t="s">
        <v>20028</v>
      </c>
      <c r="AG36" s="378"/>
      <c r="AH36" s="378"/>
      <c r="AI36" s="378" t="s">
        <v>19222</v>
      </c>
      <c r="AJ36" s="378" t="s">
        <v>19223</v>
      </c>
      <c r="AK36" s="378"/>
      <c r="AL36" s="378"/>
      <c r="AM36" s="378"/>
      <c r="AN36" s="378"/>
    </row>
    <row r="37" spans="1:54" ht="117" x14ac:dyDescent="0.15">
      <c r="A37" s="232" t="s">
        <v>20040</v>
      </c>
      <c r="B37" s="232" t="s">
        <v>20041</v>
      </c>
      <c r="C37" s="227" t="s">
        <v>20042</v>
      </c>
      <c r="D37" s="271">
        <v>43560</v>
      </c>
      <c r="E37" s="271">
        <v>43573</v>
      </c>
      <c r="H37" s="258" t="s">
        <v>19848</v>
      </c>
      <c r="I37" s="378" t="s">
        <v>1003</v>
      </c>
      <c r="J37" s="492" t="s">
        <v>2883</v>
      </c>
      <c r="L37" s="232" t="s">
        <v>19836</v>
      </c>
      <c r="M37" s="232" t="s">
        <v>2819</v>
      </c>
      <c r="N37" s="378" t="s">
        <v>20029</v>
      </c>
      <c r="O37" s="378" t="s">
        <v>20030</v>
      </c>
      <c r="P37" s="378" t="s">
        <v>20043</v>
      </c>
      <c r="Q37" s="378" t="s">
        <v>20044</v>
      </c>
      <c r="U37" s="492" t="s">
        <v>19847</v>
      </c>
      <c r="W37" s="378"/>
      <c r="X37" s="378"/>
      <c r="Y37" s="378"/>
      <c r="Z37" s="378"/>
      <c r="AA37" s="378" t="s">
        <v>20033</v>
      </c>
      <c r="AB37" s="378" t="s">
        <v>20034</v>
      </c>
      <c r="AC37" s="378" t="s">
        <v>20035</v>
      </c>
      <c r="AD37" s="378" t="s">
        <v>20036</v>
      </c>
      <c r="AE37" s="378"/>
      <c r="AF37" s="422" t="s">
        <v>20045</v>
      </c>
      <c r="AG37" s="378"/>
      <c r="AH37" s="378"/>
      <c r="AI37" s="378" t="s">
        <v>19224</v>
      </c>
      <c r="AJ37" s="378" t="s">
        <v>19225</v>
      </c>
      <c r="AK37" s="378"/>
      <c r="AL37" s="378"/>
      <c r="AM37" s="378"/>
      <c r="AN37" s="378"/>
    </row>
    <row r="38" spans="1:54" ht="117" x14ac:dyDescent="0.15">
      <c r="A38" s="232" t="s">
        <v>20119</v>
      </c>
      <c r="B38" s="232" t="s">
        <v>19834</v>
      </c>
      <c r="C38" s="227" t="s">
        <v>20122</v>
      </c>
      <c r="D38" s="271">
        <v>43577</v>
      </c>
      <c r="E38" s="271">
        <v>43587</v>
      </c>
      <c r="H38" s="258" t="s">
        <v>19848</v>
      </c>
      <c r="I38" s="378" t="s">
        <v>1003</v>
      </c>
      <c r="J38" s="492" t="s">
        <v>2883</v>
      </c>
      <c r="L38" s="232" t="s">
        <v>19836</v>
      </c>
      <c r="M38" s="232" t="s">
        <v>2819</v>
      </c>
      <c r="N38" s="378" t="s">
        <v>19839</v>
      </c>
      <c r="O38" s="378" t="s">
        <v>19840</v>
      </c>
      <c r="P38" s="378" t="s">
        <v>19841</v>
      </c>
      <c r="Q38" s="378" t="s">
        <v>19842</v>
      </c>
      <c r="U38" s="492" t="s">
        <v>19847</v>
      </c>
      <c r="W38" s="378"/>
      <c r="X38" s="378"/>
      <c r="Y38" s="378" t="s">
        <v>20125</v>
      </c>
      <c r="Z38" s="378"/>
      <c r="AA38" s="378" t="s">
        <v>19843</v>
      </c>
      <c r="AB38" s="378" t="s">
        <v>19844</v>
      </c>
      <c r="AC38" s="378" t="s">
        <v>19837</v>
      </c>
      <c r="AD38" s="378" t="s">
        <v>19838</v>
      </c>
      <c r="AE38" s="378"/>
      <c r="AF38" s="422" t="s">
        <v>20045</v>
      </c>
      <c r="AG38" s="378"/>
      <c r="AH38" s="378"/>
      <c r="AI38" s="378" t="s">
        <v>19845</v>
      </c>
      <c r="AJ38" s="378" t="s">
        <v>19846</v>
      </c>
      <c r="AK38" s="378"/>
      <c r="AL38" s="378"/>
      <c r="AM38" s="378"/>
      <c r="AN38" s="378"/>
    </row>
    <row r="39" spans="1:54" ht="117" x14ac:dyDescent="0.15">
      <c r="A39" s="232" t="s">
        <v>20120</v>
      </c>
      <c r="B39" s="232" t="s">
        <v>20025</v>
      </c>
      <c r="C39" s="227" t="s">
        <v>20123</v>
      </c>
      <c r="D39" s="271">
        <v>43577</v>
      </c>
      <c r="E39" s="271">
        <v>43587</v>
      </c>
      <c r="H39" s="258" t="s">
        <v>19848</v>
      </c>
      <c r="I39" s="378" t="s">
        <v>1003</v>
      </c>
      <c r="J39" s="492" t="s">
        <v>2883</v>
      </c>
      <c r="L39" s="232" t="s">
        <v>19836</v>
      </c>
      <c r="M39" s="232" t="s">
        <v>2819</v>
      </c>
      <c r="N39" s="378" t="s">
        <v>20029</v>
      </c>
      <c r="O39" s="378" t="s">
        <v>20030</v>
      </c>
      <c r="P39" s="378" t="s">
        <v>20031</v>
      </c>
      <c r="Q39" s="378" t="s">
        <v>20032</v>
      </c>
      <c r="U39" s="492" t="s">
        <v>19847</v>
      </c>
      <c r="W39" s="378"/>
      <c r="X39" s="378"/>
      <c r="Y39" s="378" t="s">
        <v>20125</v>
      </c>
      <c r="Z39" s="378"/>
      <c r="AA39" s="378" t="s">
        <v>20033</v>
      </c>
      <c r="AB39" s="378" t="s">
        <v>20034</v>
      </c>
      <c r="AC39" s="378" t="s">
        <v>20035</v>
      </c>
      <c r="AD39" s="378" t="s">
        <v>20036</v>
      </c>
      <c r="AE39" s="378"/>
      <c r="AF39" s="422" t="s">
        <v>20028</v>
      </c>
      <c r="AG39" s="378"/>
      <c r="AH39" s="378"/>
      <c r="AI39" s="378" t="s">
        <v>19222</v>
      </c>
      <c r="AJ39" s="378" t="s">
        <v>19223</v>
      </c>
      <c r="AK39" s="378"/>
      <c r="AL39" s="378"/>
      <c r="AM39" s="378"/>
      <c r="AN39" s="378"/>
    </row>
    <row r="40" spans="1:54" ht="117" x14ac:dyDescent="0.15">
      <c r="A40" s="232" t="s">
        <v>20121</v>
      </c>
      <c r="B40" s="232" t="s">
        <v>20041</v>
      </c>
      <c r="C40" s="227" t="s">
        <v>20124</v>
      </c>
      <c r="D40" s="271">
        <v>43577</v>
      </c>
      <c r="E40" s="271">
        <v>43587</v>
      </c>
      <c r="H40" s="258" t="s">
        <v>19848</v>
      </c>
      <c r="I40" s="378" t="s">
        <v>1003</v>
      </c>
      <c r="J40" s="492" t="s">
        <v>2883</v>
      </c>
      <c r="L40" s="232" t="s">
        <v>19836</v>
      </c>
      <c r="M40" s="232" t="s">
        <v>2819</v>
      </c>
      <c r="N40" s="378" t="s">
        <v>20029</v>
      </c>
      <c r="O40" s="378" t="s">
        <v>20030</v>
      </c>
      <c r="P40" s="378" t="s">
        <v>20043</v>
      </c>
      <c r="Q40" s="378" t="s">
        <v>20044</v>
      </c>
      <c r="U40" s="492" t="s">
        <v>19847</v>
      </c>
      <c r="W40" s="378"/>
      <c r="X40" s="378"/>
      <c r="Y40" s="378" t="s">
        <v>20125</v>
      </c>
      <c r="Z40" s="378"/>
      <c r="AA40" s="378" t="s">
        <v>20033</v>
      </c>
      <c r="AB40" s="378" t="s">
        <v>20034</v>
      </c>
      <c r="AC40" s="378" t="s">
        <v>20035</v>
      </c>
      <c r="AD40" s="378" t="s">
        <v>20036</v>
      </c>
      <c r="AE40" s="378"/>
      <c r="AF40" s="422" t="s">
        <v>20045</v>
      </c>
      <c r="AG40" s="378"/>
      <c r="AH40" s="378"/>
      <c r="AI40" s="378" t="s">
        <v>19224</v>
      </c>
      <c r="AJ40" s="378" t="s">
        <v>19225</v>
      </c>
      <c r="AK40" s="378"/>
      <c r="AL40" s="378"/>
      <c r="AM40" s="378"/>
      <c r="AN40" s="378"/>
    </row>
    <row r="41" spans="1:54" ht="30" x14ac:dyDescent="0.15">
      <c r="A41" s="523" t="s">
        <v>20547</v>
      </c>
      <c r="B41" s="523" t="s">
        <v>20546</v>
      </c>
      <c r="C41" s="492" t="s">
        <v>20545</v>
      </c>
      <c r="D41" s="271">
        <v>43654</v>
      </c>
      <c r="E41" s="271"/>
      <c r="I41" s="232" t="s">
        <v>4651</v>
      </c>
      <c r="J41" s="378"/>
      <c r="M41" s="232" t="s">
        <v>2819</v>
      </c>
      <c r="N41" s="378"/>
      <c r="O41" s="378"/>
      <c r="P41" s="378"/>
      <c r="Q41" s="378"/>
      <c r="R41" s="378" t="s">
        <v>20548</v>
      </c>
      <c r="W41" s="378"/>
      <c r="X41" s="378"/>
      <c r="Y41" s="378"/>
      <c r="Z41" s="378"/>
      <c r="AA41" s="378"/>
      <c r="AB41" s="378"/>
      <c r="AC41" s="378"/>
      <c r="AD41" s="378"/>
      <c r="AE41" s="378"/>
      <c r="AG41" s="378"/>
      <c r="AH41" s="378"/>
      <c r="AI41" s="378"/>
      <c r="AJ41" s="378"/>
      <c r="AK41" s="378"/>
      <c r="AL41" s="378"/>
      <c r="AM41" s="378"/>
      <c r="AN41" s="378"/>
      <c r="AW41" s="192" t="s">
        <v>20549</v>
      </c>
      <c r="AX41" s="191" t="s">
        <v>20550</v>
      </c>
    </row>
    <row r="42" spans="1:54" ht="30" x14ac:dyDescent="0.15">
      <c r="A42" s="523" t="s">
        <v>20551</v>
      </c>
      <c r="B42" s="523" t="s">
        <v>20552</v>
      </c>
      <c r="C42" s="492" t="s">
        <v>20553</v>
      </c>
      <c r="D42" s="271">
        <v>43654</v>
      </c>
      <c r="E42" s="271"/>
      <c r="I42" s="232" t="s">
        <v>4651</v>
      </c>
      <c r="J42" s="378"/>
      <c r="M42" s="232" t="s">
        <v>2819</v>
      </c>
      <c r="N42" s="378"/>
      <c r="O42" s="378"/>
      <c r="P42" s="378"/>
      <c r="Q42" s="378"/>
      <c r="R42" s="378" t="s">
        <v>20554</v>
      </c>
      <c r="W42" s="378"/>
      <c r="X42" s="378"/>
      <c r="Y42" s="378"/>
      <c r="Z42" s="378"/>
      <c r="AA42" s="378"/>
      <c r="AB42" s="378"/>
      <c r="AC42" s="378"/>
      <c r="AD42" s="378"/>
      <c r="AE42" s="378"/>
      <c r="AG42" s="378"/>
      <c r="AH42" s="378"/>
      <c r="AI42" s="378"/>
      <c r="AJ42" s="378"/>
      <c r="AK42" s="378"/>
      <c r="AL42" s="378"/>
      <c r="AM42" s="378"/>
      <c r="AN42" s="378"/>
      <c r="AV42" s="191" t="s">
        <v>20555</v>
      </c>
    </row>
    <row r="43" spans="1:54" ht="60" x14ac:dyDescent="0.15">
      <c r="A43" s="523" t="s">
        <v>20584</v>
      </c>
      <c r="B43" s="523" t="s">
        <v>20585</v>
      </c>
      <c r="C43" s="492" t="s">
        <v>20586</v>
      </c>
      <c r="D43" s="271">
        <v>43663</v>
      </c>
      <c r="E43" s="271"/>
      <c r="F43" s="308" t="s">
        <v>11854</v>
      </c>
      <c r="I43" s="241" t="s">
        <v>2818</v>
      </c>
      <c r="J43" s="241" t="s">
        <v>2736</v>
      </c>
      <c r="K43" s="241"/>
      <c r="M43" s="232" t="s">
        <v>2819</v>
      </c>
      <c r="N43" s="378"/>
      <c r="O43" s="378"/>
      <c r="P43" s="378" t="s">
        <v>20588</v>
      </c>
      <c r="Q43" s="378" t="s">
        <v>20589</v>
      </c>
      <c r="R43" s="378" t="s">
        <v>20590</v>
      </c>
      <c r="V43" s="378" t="s">
        <v>20587</v>
      </c>
      <c r="W43" s="378"/>
      <c r="X43" s="378"/>
      <c r="Y43" s="378"/>
      <c r="Z43" s="378"/>
      <c r="AA43" s="378"/>
      <c r="AB43" s="378"/>
      <c r="AC43" s="378"/>
      <c r="AD43" s="378"/>
      <c r="AE43" s="232" t="s">
        <v>16833</v>
      </c>
      <c r="AF43" s="232"/>
      <c r="AG43" s="378"/>
      <c r="AH43" s="378"/>
      <c r="AI43" s="378" t="s">
        <v>20591</v>
      </c>
      <c r="AJ43" s="378" t="s">
        <v>20592</v>
      </c>
      <c r="AK43" s="378"/>
      <c r="AL43" s="378"/>
      <c r="AM43" s="378"/>
      <c r="AN43" s="378"/>
      <c r="AY43" s="191" t="s">
        <v>16838</v>
      </c>
      <c r="AZ43" s="191" t="s">
        <v>16839</v>
      </c>
      <c r="BA43" s="191" t="s">
        <v>20593</v>
      </c>
      <c r="BB43" s="193"/>
    </row>
  </sheetData>
  <autoFilter ref="A1:AT19" xr:uid="{00000000-0009-0000-0000-000003000000}"/>
  <sortState xmlns:xlrd2="http://schemas.microsoft.com/office/spreadsheetml/2017/richdata2" ref="A2:AD15">
    <sortCondition ref="A2:A15"/>
  </sortState>
  <customSheetViews>
    <customSheetView guid="{6AB3AC03-22A4-4809-83CA-C1D68C851D61}" showAutoFilter="1">
      <pane xSplit="2" ySplit="1" topLeftCell="C13" activePane="bottomRight" state="frozenSplit"/>
      <selection pane="bottomRight" activeCell="C18" sqref="C18"/>
      <pageMargins left="0.7" right="0.7" top="0.75" bottom="0.75" header="0.3" footer="0.3"/>
      <pageSetup orientation="portrait" r:id="rId1"/>
      <autoFilter ref="A1:AJ19" xr:uid="{00000000-0000-0000-0000-000000000000}"/>
    </customSheetView>
    <customSheetView guid="{BFB73080-C595-410B-86AB-674FF7B777B3}" showAutoFilter="1">
      <pane xSplit="2" ySplit="1" topLeftCell="D13" activePane="bottomRight" state="frozenSplit"/>
      <selection pane="bottomRight" activeCell="A18" sqref="A18"/>
      <pageMargins left="0.7" right="0.7" top="0.75" bottom="0.75" header="0.3" footer="0.3"/>
      <pageSetup orientation="portrait" r:id="rId2"/>
      <autoFilter ref="A1:AJ18" xr:uid="{00000000-0000-0000-0000-000000000000}"/>
    </customSheetView>
    <customSheetView guid="{CC4BE5D8-8A14-4B7A-8555-F7CB4F51CB2A}" showAutoFilter="1">
      <pane xSplit="3" ySplit="1" topLeftCell="D17" activePane="bottomRight" state="frozenSplit"/>
      <selection pane="bottomRight" activeCell="E18" sqref="E18"/>
      <pageMargins left="0.7" right="0.7" top="0.75" bottom="0.75" header="0.3" footer="0.3"/>
      <pageSetup orientation="portrait" r:id="rId3"/>
      <autoFilter ref="A1:AH18" xr:uid="{00000000-0000-0000-0000-000000000000}"/>
    </customSheetView>
    <customSheetView guid="{D5A1C5FF-2027-4AC6-A238-93261C2785BF}" filter="1" showAutoFilter="1">
      <pane xSplit="3" ySplit="1" topLeftCell="D6" activePane="bottomRight" state="frozenSplit"/>
      <selection pane="bottomRight" activeCell="G1" sqref="G1:I1"/>
      <pageMargins left="0.7" right="0.7" top="0.75" bottom="0.75" header="0.3" footer="0.3"/>
      <pageSetup orientation="portrait" r:id="rId4"/>
      <autoFilter ref="A1:AD17" xr:uid="{00000000-0000-0000-0000-000000000000}">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B8943A4C-5AC8-47C7-9B46-4A9E5D038C0F}" filter="1" showAutoFilter="1">
      <pane xSplit="3" ySplit="1" topLeftCell="D6" activePane="bottomRight" state="frozenSplit"/>
      <selection pane="bottomRight" activeCell="G1" sqref="G1:I1"/>
      <pageMargins left="0.7" right="0.7" top="0.75" bottom="0.75" header="0.3" footer="0.3"/>
      <pageSetup orientation="portrait" r:id="rId5"/>
      <autoFilter ref="A1:AD16" xr:uid="{00000000-0000-0000-0000-000000000000}">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697847CE-5139-4EBD-A73A-6A939E260B2D}" filter="1" showAutoFilter="1">
      <pane xSplit="3" ySplit="1" topLeftCell="D6" activePane="bottomRight" state="frozenSplit"/>
      <selection pane="bottomRight" activeCell="G1" sqref="G1:I1"/>
      <pageMargins left="0.7" right="0.7" top="0.75" bottom="0.75" header="0.3" footer="0.3"/>
      <pageSetup orientation="portrait" r:id="rId6"/>
      <autoFilter ref="A1:AD16" xr:uid="{00000000-0000-0000-0000-000000000000}">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5321CD09-EC16-47F7-8AA4-24BD71FF8F01}" showAutoFilter="1" topLeftCell="AA1">
      <pane ySplit="1" topLeftCell="A13" activePane="bottomLeft" state="frozenSplit"/>
      <selection pane="bottomLeft" activeCell="AD1" sqref="AD1:AD15"/>
      <pageMargins left="0.7" right="0.7" top="0.75" bottom="0.75" header="0.3" footer="0.3"/>
      <pageSetup orientation="portrait" r:id="rId7"/>
      <autoFilter ref="A1:AD15" xr:uid="{00000000-0000-0000-0000-000000000000}"/>
    </customSheetView>
    <customSheetView guid="{B5E1699C-A8CF-4A4A-8218-6486F661691F}" topLeftCell="A13">
      <selection activeCell="L14" sqref="L14"/>
      <pageMargins left="0.7" right="0.7" top="0.75" bottom="0.75" header="0.3" footer="0.3"/>
    </customSheetView>
    <customSheetView guid="{E4317D26-7340-437F-B408-AC7B573D4F1A}" showAutoFilter="1">
      <pane xSplit="1" ySplit="1" topLeftCell="B8" activePane="bottomRight" state="frozen"/>
      <selection pane="bottomRight" activeCell="D10" sqref="D10"/>
      <pageMargins left="0.7" right="0.7" top="0.75" bottom="0.75" header="0.3" footer="0.3"/>
      <pageSetup orientation="portrait" r:id="rId8"/>
      <autoFilter ref="A1:AD13" xr:uid="{00000000-0000-0000-0000-000000000000}"/>
    </customSheetView>
    <customSheetView guid="{87D4F8BA-D64D-4F76-8174-E2443EA77F9D}" filter="1" showAutoFilter="1">
      <pane xSplit="3" ySplit="1" topLeftCell="D6" activePane="bottomRight" state="frozenSplit"/>
      <selection pane="bottomRight" activeCell="G1" sqref="G1:I1"/>
      <pageMargins left="0.7" right="0.7" top="0.75" bottom="0.75" header="0.3" footer="0.3"/>
      <pageSetup orientation="portrait" r:id="rId9"/>
      <autoFilter ref="A1:AD16" xr:uid="{00000000-0000-0000-0000-000000000000}">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8B5205BC-47B1-4489-AD40-C2E0484361A0}" showAutoFilter="1">
      <pane xSplit="3" ySplit="1" topLeftCell="D17" activePane="bottomRight" state="frozenSplit"/>
      <selection pane="bottomRight" activeCell="E18" sqref="E18"/>
      <pageMargins left="0.7" right="0.7" top="0.75" bottom="0.75" header="0.3" footer="0.3"/>
      <pageSetup orientation="portrait" r:id="rId10"/>
      <autoFilter ref="A1:AH18" xr:uid="{00000000-0000-0000-0000-000000000000}"/>
    </customSheetView>
    <customSheetView guid="{F0F0981A-2E0C-4FA4-A465-23A3F548E14E}" showAutoFilter="1">
      <pane xSplit="2" ySplit="1" topLeftCell="D13" activePane="bottomRight" state="frozenSplit"/>
      <selection pane="bottomRight" activeCell="A18" sqref="A18"/>
      <pageMargins left="0.7" right="0.7" top="0.75" bottom="0.75" header="0.3" footer="0.3"/>
      <pageSetup orientation="portrait" r:id="rId11"/>
      <autoFilter ref="A1:AJ19" xr:uid="{00000000-0000-0000-0000-000000000000}"/>
    </customSheetView>
    <customSheetView guid="{98762CE7-B7CB-4017-BD9C-C31369E38615}" showAutoFilter="1">
      <pane xSplit="2" ySplit="1" topLeftCell="C14" activePane="bottomRight" state="frozenSplit"/>
      <selection pane="bottomRight" activeCell="C18" sqref="C18"/>
      <pageMargins left="0.7" right="0.7" top="0.75" bottom="0.75" header="0.3" footer="0.3"/>
      <pageSetup orientation="portrait" r:id="rId12"/>
      <autoFilter ref="A1:AJ19" xr:uid="{00000000-0000-0000-0000-000000000000}"/>
    </customSheetView>
  </customSheetViews>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1"/>
  <sheetViews>
    <sheetView topLeftCell="A10" workbookViewId="0">
      <selection activeCell="A10" sqref="A10:B10"/>
    </sheetView>
  </sheetViews>
  <sheetFormatPr baseColWidth="10" defaultColWidth="8.83203125" defaultRowHeight="14" x14ac:dyDescent="0.15"/>
  <cols>
    <col min="1" max="1" width="11.6640625" customWidth="1"/>
    <col min="2" max="2" width="26.83203125" customWidth="1"/>
    <col min="3" max="3" width="13.5" customWidth="1"/>
    <col min="4" max="4" width="14.5" customWidth="1"/>
    <col min="5" max="5" width="13.33203125" customWidth="1"/>
    <col min="6" max="6" width="10.5" customWidth="1"/>
    <col min="7" max="7" width="11.5" customWidth="1"/>
    <col min="8" max="8" width="16.1640625" customWidth="1"/>
    <col min="9" max="9" width="22.1640625" customWidth="1"/>
    <col min="10" max="10" width="26" customWidth="1"/>
    <col min="11" max="11" width="13.33203125" customWidth="1"/>
    <col min="12" max="12" width="13.6640625" customWidth="1"/>
    <col min="13" max="13" width="13.1640625" customWidth="1"/>
    <col min="14" max="14" width="16.1640625" customWidth="1"/>
    <col min="15" max="15" width="13.5" customWidth="1"/>
    <col min="16" max="16" width="11.83203125" customWidth="1"/>
    <col min="17" max="17" width="13" customWidth="1"/>
    <col min="18" max="18" width="10.1640625" customWidth="1"/>
    <col min="19" max="19" width="13.33203125" customWidth="1"/>
  </cols>
  <sheetData>
    <row r="1" spans="1:33" ht="26" x14ac:dyDescent="0.15">
      <c r="A1" s="4" t="s">
        <v>1</v>
      </c>
      <c r="B1" s="4" t="s">
        <v>2</v>
      </c>
      <c r="C1" s="3" t="s">
        <v>406</v>
      </c>
      <c r="D1" s="9" t="s">
        <v>408</v>
      </c>
      <c r="E1" s="3" t="s">
        <v>409</v>
      </c>
      <c r="F1" s="3" t="s">
        <v>407</v>
      </c>
      <c r="G1" s="3" t="s">
        <v>1684</v>
      </c>
      <c r="H1" s="3" t="s">
        <v>2374</v>
      </c>
      <c r="I1" s="367" t="s">
        <v>2375</v>
      </c>
      <c r="J1" s="368" t="s">
        <v>2376</v>
      </c>
      <c r="K1" s="367" t="s">
        <v>1885</v>
      </c>
      <c r="L1" s="367" t="s">
        <v>1888</v>
      </c>
      <c r="M1" s="367" t="s">
        <v>10333</v>
      </c>
      <c r="N1" s="367" t="s">
        <v>2854</v>
      </c>
      <c r="O1" s="367" t="s">
        <v>1891</v>
      </c>
      <c r="P1" s="512" t="s">
        <v>19768</v>
      </c>
      <c r="Q1" s="512" t="s">
        <v>19770</v>
      </c>
      <c r="R1" s="512" t="s">
        <v>19772</v>
      </c>
      <c r="S1" s="512" t="s">
        <v>19774</v>
      </c>
    </row>
    <row r="2" spans="1:33" ht="91" x14ac:dyDescent="0.15">
      <c r="A2" s="369" t="s">
        <v>10123</v>
      </c>
      <c r="B2" s="258" t="s">
        <v>10124</v>
      </c>
      <c r="C2" s="5" t="s">
        <v>10341</v>
      </c>
      <c r="D2" s="89">
        <v>41557</v>
      </c>
      <c r="E2" s="370">
        <v>41558</v>
      </c>
      <c r="F2" s="31"/>
      <c r="G2" s="64" t="s">
        <v>2735</v>
      </c>
      <c r="H2" s="64" t="s">
        <v>10334</v>
      </c>
      <c r="I2" s="11" t="s">
        <v>10335</v>
      </c>
      <c r="J2" s="11" t="s">
        <v>10336</v>
      </c>
      <c r="K2" s="64" t="s">
        <v>10337</v>
      </c>
      <c r="L2" s="64" t="s">
        <v>10338</v>
      </c>
      <c r="M2" s="64" t="s">
        <v>10339</v>
      </c>
      <c r="N2" s="64" t="s">
        <v>10340</v>
      </c>
    </row>
    <row r="3" spans="1:33" ht="78" x14ac:dyDescent="0.15">
      <c r="A3" s="83" t="s">
        <v>10477</v>
      </c>
      <c r="B3" s="12" t="s">
        <v>10478</v>
      </c>
      <c r="C3" s="5" t="s">
        <v>10721</v>
      </c>
      <c r="D3" s="89">
        <v>41626</v>
      </c>
      <c r="E3" s="89">
        <v>41628</v>
      </c>
      <c r="G3" s="64" t="s">
        <v>2735</v>
      </c>
      <c r="H3" s="64" t="s">
        <v>10334</v>
      </c>
      <c r="I3" s="11" t="s">
        <v>10722</v>
      </c>
      <c r="J3" s="11" t="s">
        <v>10723</v>
      </c>
      <c r="K3" s="64" t="s">
        <v>10727</v>
      </c>
      <c r="L3" s="64" t="s">
        <v>10726</v>
      </c>
      <c r="M3" s="64"/>
      <c r="N3" s="64" t="s">
        <v>10724</v>
      </c>
      <c r="O3" s="64" t="s">
        <v>10725</v>
      </c>
    </row>
    <row r="4" spans="1:33" ht="104" x14ac:dyDescent="0.15">
      <c r="A4" s="425" t="s">
        <v>10546</v>
      </c>
      <c r="B4" s="12" t="s">
        <v>10478</v>
      </c>
      <c r="C4" s="5" t="s">
        <v>10844</v>
      </c>
      <c r="D4" s="89">
        <v>41649</v>
      </c>
      <c r="E4" s="89">
        <v>41697</v>
      </c>
      <c r="F4" s="378"/>
      <c r="G4" s="64" t="s">
        <v>2735</v>
      </c>
      <c r="H4" s="64" t="s">
        <v>10334</v>
      </c>
      <c r="I4" s="11" t="s">
        <v>10845</v>
      </c>
      <c r="J4" s="11" t="s">
        <v>10723</v>
      </c>
      <c r="K4" s="64" t="s">
        <v>10848</v>
      </c>
      <c r="L4" s="64" t="s">
        <v>10847</v>
      </c>
      <c r="M4" s="64"/>
      <c r="N4" s="64" t="s">
        <v>11175</v>
      </c>
      <c r="O4" s="64" t="s">
        <v>10846</v>
      </c>
    </row>
    <row r="5" spans="1:33" ht="104" x14ac:dyDescent="0.15">
      <c r="A5" s="306" t="s">
        <v>11152</v>
      </c>
      <c r="B5" s="159" t="s">
        <v>11153</v>
      </c>
      <c r="C5" s="5" t="s">
        <v>11154</v>
      </c>
      <c r="D5" s="432">
        <v>41696</v>
      </c>
      <c r="E5" s="432">
        <v>41696</v>
      </c>
      <c r="G5" s="430" t="s">
        <v>11155</v>
      </c>
      <c r="H5" s="430" t="s">
        <v>10334</v>
      </c>
      <c r="I5" s="11" t="s">
        <v>11156</v>
      </c>
      <c r="J5" s="431" t="s">
        <v>11157</v>
      </c>
      <c r="K5" s="431" t="s">
        <v>11158</v>
      </c>
      <c r="L5" s="431" t="s">
        <v>11159</v>
      </c>
      <c r="N5" s="430" t="s">
        <v>11160</v>
      </c>
      <c r="O5" s="431" t="s">
        <v>11161</v>
      </c>
    </row>
    <row r="6" spans="1:33" ht="104" x14ac:dyDescent="0.15">
      <c r="A6" s="306" t="s">
        <v>13430</v>
      </c>
      <c r="B6" s="306" t="s">
        <v>10478</v>
      </c>
      <c r="C6" s="5" t="s">
        <v>13431</v>
      </c>
      <c r="D6" s="89">
        <v>41964</v>
      </c>
      <c r="E6" s="89">
        <v>41967</v>
      </c>
      <c r="F6" s="378"/>
      <c r="G6" s="64" t="s">
        <v>2735</v>
      </c>
      <c r="H6" s="64" t="s">
        <v>10334</v>
      </c>
      <c r="I6" s="11" t="s">
        <v>10845</v>
      </c>
      <c r="J6" s="11" t="s">
        <v>10723</v>
      </c>
      <c r="K6" s="64" t="s">
        <v>13432</v>
      </c>
      <c r="L6" s="64" t="s">
        <v>13433</v>
      </c>
      <c r="M6" s="64"/>
      <c r="N6" s="64" t="s">
        <v>13434</v>
      </c>
      <c r="O6" s="64" t="s">
        <v>13435</v>
      </c>
      <c r="P6" s="378"/>
    </row>
    <row r="7" spans="1:33" ht="158.25" customHeight="1" x14ac:dyDescent="0.15">
      <c r="A7" s="232" t="s">
        <v>14886</v>
      </c>
      <c r="B7" s="232" t="s">
        <v>14887</v>
      </c>
      <c r="C7" s="483" t="s">
        <v>14888</v>
      </c>
      <c r="D7" s="481">
        <v>42326</v>
      </c>
      <c r="E7" s="481">
        <v>42404</v>
      </c>
      <c r="F7" s="482" t="s">
        <v>15166</v>
      </c>
      <c r="G7" s="484" t="s">
        <v>14889</v>
      </c>
      <c r="H7" s="484" t="s">
        <v>10334</v>
      </c>
      <c r="I7" s="11" t="s">
        <v>14890</v>
      </c>
      <c r="J7" s="11" t="s">
        <v>14891</v>
      </c>
      <c r="K7" s="64" t="s">
        <v>14892</v>
      </c>
      <c r="L7" s="64" t="s">
        <v>14893</v>
      </c>
      <c r="N7" s="64" t="s">
        <v>14894</v>
      </c>
      <c r="O7" s="64" t="s">
        <v>14895</v>
      </c>
    </row>
    <row r="8" spans="1:33" ht="91" x14ac:dyDescent="0.15">
      <c r="A8" s="30" t="s">
        <v>16558</v>
      </c>
      <c r="B8" s="30" t="s">
        <v>16559</v>
      </c>
      <c r="C8" s="5" t="s">
        <v>16560</v>
      </c>
      <c r="D8" s="89">
        <v>42724</v>
      </c>
      <c r="E8" s="89">
        <v>42744</v>
      </c>
      <c r="F8" s="378"/>
      <c r="G8" s="64" t="s">
        <v>16561</v>
      </c>
      <c r="H8" s="64" t="s">
        <v>10334</v>
      </c>
      <c r="I8" s="11" t="s">
        <v>16562</v>
      </c>
      <c r="J8" s="11" t="s">
        <v>10723</v>
      </c>
      <c r="K8" s="64" t="s">
        <v>16563</v>
      </c>
      <c r="L8" s="64" t="s">
        <v>16564</v>
      </c>
      <c r="N8" s="64" t="s">
        <v>16565</v>
      </c>
      <c r="O8" s="64" t="s">
        <v>16566</v>
      </c>
    </row>
    <row r="9" spans="1:33" ht="104" x14ac:dyDescent="0.15">
      <c r="A9" s="30" t="s">
        <v>16925</v>
      </c>
      <c r="B9" s="30" t="s">
        <v>16926</v>
      </c>
      <c r="C9" s="5" t="s">
        <v>16927</v>
      </c>
      <c r="D9" s="271">
        <v>42782</v>
      </c>
      <c r="E9" s="271">
        <v>42940</v>
      </c>
      <c r="F9" t="s">
        <v>11670</v>
      </c>
      <c r="G9" s="64" t="s">
        <v>16928</v>
      </c>
      <c r="H9" s="64" t="s">
        <v>10334</v>
      </c>
      <c r="I9" s="11" t="s">
        <v>10845</v>
      </c>
      <c r="J9" s="11" t="s">
        <v>10723</v>
      </c>
      <c r="K9" s="64" t="s">
        <v>16563</v>
      </c>
      <c r="L9" s="64" t="s">
        <v>16564</v>
      </c>
      <c r="M9" s="378"/>
      <c r="N9" s="64" t="s">
        <v>17537</v>
      </c>
      <c r="O9" s="64" t="s">
        <v>16566</v>
      </c>
    </row>
    <row r="10" spans="1:33" ht="130" x14ac:dyDescent="0.15">
      <c r="A10" s="30" t="s">
        <v>19761</v>
      </c>
      <c r="B10" s="30" t="s">
        <v>19762</v>
      </c>
      <c r="C10" s="483" t="s">
        <v>19763</v>
      </c>
      <c r="D10" s="481">
        <v>43494</v>
      </c>
      <c r="E10" s="481">
        <v>43515</v>
      </c>
      <c r="F10" s="482"/>
      <c r="G10" s="484" t="s">
        <v>14889</v>
      </c>
      <c r="H10" s="484" t="s">
        <v>10334</v>
      </c>
      <c r="I10" s="11" t="s">
        <v>14890</v>
      </c>
      <c r="J10" s="11" t="s">
        <v>14891</v>
      </c>
      <c r="K10" s="64" t="s">
        <v>19764</v>
      </c>
      <c r="L10" s="64" t="s">
        <v>19765</v>
      </c>
      <c r="M10" s="378"/>
      <c r="N10" s="64" t="s">
        <v>19767</v>
      </c>
      <c r="O10" s="64" t="s">
        <v>19766</v>
      </c>
      <c r="P10" s="64" t="s">
        <v>19769</v>
      </c>
      <c r="Q10" s="11" t="s">
        <v>19771</v>
      </c>
      <c r="R10" s="11" t="s">
        <v>19773</v>
      </c>
      <c r="S10" s="11" t="s">
        <v>19775</v>
      </c>
      <c r="T10" s="378"/>
      <c r="U10" s="378"/>
      <c r="V10" s="378"/>
      <c r="W10" s="378"/>
      <c r="X10" s="378"/>
      <c r="Y10" s="378"/>
      <c r="Z10" s="378"/>
      <c r="AA10" s="378"/>
      <c r="AB10" s="378"/>
      <c r="AC10" s="378"/>
      <c r="AD10" s="378"/>
      <c r="AE10" s="378"/>
      <c r="AF10" s="378"/>
      <c r="AG10" s="378"/>
    </row>
    <row r="11" spans="1:33" ht="117" x14ac:dyDescent="0.15">
      <c r="A11" s="30" t="s">
        <v>19785</v>
      </c>
      <c r="B11" s="307" t="s">
        <v>19786</v>
      </c>
      <c r="C11" s="5" t="s">
        <v>19787</v>
      </c>
      <c r="D11" s="271">
        <v>43496</v>
      </c>
      <c r="E11" s="271">
        <v>43504</v>
      </c>
      <c r="G11" s="64" t="s">
        <v>1003</v>
      </c>
      <c r="H11" s="64" t="s">
        <v>10334</v>
      </c>
      <c r="I11" s="11" t="s">
        <v>19788</v>
      </c>
      <c r="J11" s="11" t="s">
        <v>2819</v>
      </c>
      <c r="K11" s="11" t="s">
        <v>19789</v>
      </c>
      <c r="L11" s="11" t="s">
        <v>19790</v>
      </c>
      <c r="N11" s="64" t="s">
        <v>19792</v>
      </c>
      <c r="O11" s="11" t="s">
        <v>19791</v>
      </c>
      <c r="P11" s="64" t="s">
        <v>19769</v>
      </c>
      <c r="R11" s="11" t="s">
        <v>19773</v>
      </c>
      <c r="S11" s="11" t="s">
        <v>19775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A1:BH1048576"/>
  <sheetViews>
    <sheetView zoomScaleNormal="100" workbookViewId="0">
      <pane xSplit="3" ySplit="1" topLeftCell="D216" activePane="bottomRight" state="frozenSplit"/>
      <selection pane="topRight" activeCell="D1" sqref="D1"/>
      <selection pane="bottomLeft" activeCell="A2" sqref="A2"/>
      <selection pane="bottomRight" activeCell="C217" sqref="C217"/>
    </sheetView>
  </sheetViews>
  <sheetFormatPr baseColWidth="10" defaultColWidth="9.1640625" defaultRowHeight="12" x14ac:dyDescent="0.15"/>
  <cols>
    <col min="1" max="1" width="11" style="227" customWidth="1"/>
    <col min="2" max="2" width="15.1640625" style="227" customWidth="1"/>
    <col min="3" max="4" width="18.1640625" style="227" customWidth="1"/>
    <col min="5" max="5" width="13.83203125" style="227" customWidth="1"/>
    <col min="6" max="6" width="9.6640625" style="227" customWidth="1"/>
    <col min="7" max="12" width="23.1640625" style="227" customWidth="1"/>
    <col min="13" max="13" width="17.33203125" style="227" customWidth="1"/>
    <col min="14" max="14" width="11.33203125" style="227" customWidth="1"/>
    <col min="15" max="15" width="10.83203125" style="227" customWidth="1"/>
    <col min="16" max="16" width="19.6640625" style="227" customWidth="1"/>
    <col min="17" max="23" width="20.5" style="227" customWidth="1"/>
    <col min="24" max="24" width="11" style="227" customWidth="1"/>
    <col min="25" max="26" width="11.5" style="227" customWidth="1"/>
    <col min="27" max="27" width="11" style="227" customWidth="1"/>
    <col min="28" max="28" width="13.33203125" style="227" customWidth="1"/>
    <col min="29" max="29" width="10.1640625" style="227" customWidth="1"/>
    <col min="30" max="30" width="9.1640625" style="227"/>
    <col min="31" max="31" width="10.6640625" style="227" customWidth="1"/>
    <col min="32" max="39" width="9.1640625" style="227"/>
    <col min="40" max="43" width="9.1640625" style="227" customWidth="1"/>
    <col min="44" max="52" width="9.1640625" style="227"/>
    <col min="53" max="53" width="15.6640625" style="227" customWidth="1"/>
    <col min="54" max="54" width="45.6640625" style="227" customWidth="1"/>
    <col min="55" max="57" width="9.1640625" style="227"/>
    <col min="58" max="58" width="11.83203125" style="227" customWidth="1"/>
    <col min="59" max="16384" width="9.1640625" style="227"/>
  </cols>
  <sheetData>
    <row r="1" spans="1:60" ht="39" x14ac:dyDescent="0.15">
      <c r="A1" s="262" t="s">
        <v>1</v>
      </c>
      <c r="B1" s="262" t="s">
        <v>2</v>
      </c>
      <c r="C1" s="262" t="s">
        <v>406</v>
      </c>
      <c r="D1" s="262" t="s">
        <v>8141</v>
      </c>
      <c r="E1" s="3" t="s">
        <v>408</v>
      </c>
      <c r="F1" s="3" t="s">
        <v>409</v>
      </c>
      <c r="G1" s="262" t="s">
        <v>407</v>
      </c>
      <c r="H1" s="262" t="s">
        <v>19610</v>
      </c>
      <c r="I1" s="262" t="s">
        <v>19612</v>
      </c>
      <c r="J1" s="262" t="s">
        <v>18085</v>
      </c>
      <c r="K1" s="262" t="s">
        <v>18708</v>
      </c>
      <c r="L1" s="262" t="s">
        <v>18142</v>
      </c>
      <c r="M1" s="263" t="s">
        <v>4144</v>
      </c>
      <c r="N1" s="263" t="s">
        <v>1684</v>
      </c>
      <c r="O1" s="263" t="s">
        <v>2374</v>
      </c>
      <c r="P1" s="263" t="s">
        <v>2375</v>
      </c>
      <c r="Q1" s="263" t="s">
        <v>2376</v>
      </c>
      <c r="R1" s="263" t="s">
        <v>1891</v>
      </c>
      <c r="S1" s="263" t="s">
        <v>17467</v>
      </c>
      <c r="T1" s="263" t="s">
        <v>18158</v>
      </c>
      <c r="U1" s="501" t="s">
        <v>18154</v>
      </c>
      <c r="V1" s="263" t="s">
        <v>18159</v>
      </c>
      <c r="W1" s="263" t="s">
        <v>17533</v>
      </c>
      <c r="X1" s="263" t="s">
        <v>2849</v>
      </c>
      <c r="Y1" s="263" t="s">
        <v>2850</v>
      </c>
      <c r="Z1" s="263" t="s">
        <v>2851</v>
      </c>
      <c r="AA1" s="263" t="s">
        <v>2852</v>
      </c>
      <c r="AB1" s="263" t="s">
        <v>2853</v>
      </c>
      <c r="AC1" s="263" t="s">
        <v>4343</v>
      </c>
      <c r="AD1" s="263" t="s">
        <v>2854</v>
      </c>
      <c r="AE1" s="263" t="s">
        <v>2855</v>
      </c>
      <c r="AF1" s="263" t="s">
        <v>2856</v>
      </c>
      <c r="AG1" s="263" t="s">
        <v>2857</v>
      </c>
      <c r="AH1" s="263" t="s">
        <v>2858</v>
      </c>
      <c r="AI1" s="263" t="s">
        <v>2859</v>
      </c>
      <c r="AJ1" s="263" t="s">
        <v>2860</v>
      </c>
      <c r="AK1" s="263" t="s">
        <v>2861</v>
      </c>
      <c r="AL1" s="263" t="s">
        <v>7619</v>
      </c>
      <c r="AM1" s="263" t="s">
        <v>2862</v>
      </c>
      <c r="AN1" s="263" t="s">
        <v>4147</v>
      </c>
      <c r="AO1" s="263" t="s">
        <v>4148</v>
      </c>
      <c r="AP1" s="263" t="s">
        <v>4149</v>
      </c>
      <c r="AQ1" s="263" t="s">
        <v>4150</v>
      </c>
      <c r="AR1" s="263" t="s">
        <v>2863</v>
      </c>
      <c r="AS1" s="263" t="s">
        <v>19640</v>
      </c>
      <c r="AT1" s="263" t="s">
        <v>2864</v>
      </c>
      <c r="AU1" s="263" t="s">
        <v>19636</v>
      </c>
      <c r="AV1" s="263" t="s">
        <v>19637</v>
      </c>
      <c r="AW1" s="263" t="s">
        <v>2865</v>
      </c>
      <c r="AX1" s="263" t="s">
        <v>2866</v>
      </c>
      <c r="AY1" s="263" t="s">
        <v>17522</v>
      </c>
      <c r="AZ1" s="263" t="s">
        <v>14789</v>
      </c>
      <c r="BA1" s="263" t="s">
        <v>2867</v>
      </c>
      <c r="BB1" s="263" t="s">
        <v>2372</v>
      </c>
      <c r="BC1" s="263" t="s">
        <v>6475</v>
      </c>
      <c r="BD1" s="263" t="s">
        <v>18149</v>
      </c>
      <c r="BE1" s="263" t="s">
        <v>6937</v>
      </c>
      <c r="BF1" s="449" t="s">
        <v>12307</v>
      </c>
      <c r="BG1" s="449" t="s">
        <v>18703</v>
      </c>
      <c r="BH1" s="449" t="s">
        <v>18704</v>
      </c>
    </row>
    <row r="2" spans="1:60" ht="143" x14ac:dyDescent="0.15">
      <c r="A2" s="248" t="s">
        <v>2868</v>
      </c>
      <c r="B2" s="248" t="s">
        <v>2869</v>
      </c>
      <c r="C2" s="249" t="s">
        <v>7267</v>
      </c>
      <c r="D2" s="249"/>
      <c r="E2" s="250">
        <v>41016</v>
      </c>
      <c r="F2" s="250">
        <v>41016</v>
      </c>
      <c r="G2" s="249" t="s">
        <v>4532</v>
      </c>
      <c r="H2" s="249"/>
      <c r="I2" s="249"/>
      <c r="J2" s="249"/>
      <c r="K2" s="249"/>
      <c r="L2" s="249"/>
      <c r="M2" s="249" t="s">
        <v>4145</v>
      </c>
      <c r="N2" s="249" t="s">
        <v>7266</v>
      </c>
      <c r="O2" s="251" t="s">
        <v>7145</v>
      </c>
      <c r="P2" s="251" t="s">
        <v>7146</v>
      </c>
      <c r="Q2" s="227" t="s">
        <v>7163</v>
      </c>
      <c r="Y2" s="249" t="s">
        <v>2948</v>
      </c>
      <c r="Z2" s="249" t="s">
        <v>2951</v>
      </c>
      <c r="AD2" s="249" t="s">
        <v>2949</v>
      </c>
      <c r="AE2" s="249"/>
      <c r="AF2" s="249"/>
      <c r="AG2" s="249"/>
      <c r="AH2" s="249"/>
      <c r="AI2" s="249"/>
      <c r="AJ2" s="249"/>
      <c r="AK2" s="252"/>
      <c r="AL2" s="249"/>
      <c r="AM2" s="249" t="s">
        <v>7164</v>
      </c>
      <c r="AN2" s="249">
        <v>3.6675</v>
      </c>
      <c r="AO2" s="249">
        <v>3.7925</v>
      </c>
      <c r="AP2" s="249">
        <v>1.8125</v>
      </c>
      <c r="AQ2" s="249">
        <v>1.9375</v>
      </c>
      <c r="AR2" s="249"/>
      <c r="AS2" s="249"/>
      <c r="AT2" s="249"/>
      <c r="AU2" s="249"/>
      <c r="AV2" s="249"/>
      <c r="AW2" s="249"/>
      <c r="AX2" s="249"/>
      <c r="AY2" s="249"/>
      <c r="AZ2" s="249"/>
      <c r="BA2" s="249" t="s">
        <v>2870</v>
      </c>
      <c r="BB2" s="249"/>
    </row>
    <row r="3" spans="1:60" ht="52" x14ac:dyDescent="0.15">
      <c r="A3" s="248" t="s">
        <v>2871</v>
      </c>
      <c r="B3" s="248" t="s">
        <v>2872</v>
      </c>
      <c r="C3" s="249" t="s">
        <v>4146</v>
      </c>
      <c r="D3" s="249"/>
      <c r="E3" s="250">
        <v>40861</v>
      </c>
      <c r="F3" s="250">
        <v>40943</v>
      </c>
      <c r="G3" s="249"/>
      <c r="H3" s="249"/>
      <c r="I3" s="249"/>
      <c r="J3" s="249"/>
      <c r="K3" s="249"/>
      <c r="L3" s="249"/>
      <c r="M3" s="249" t="s">
        <v>4145</v>
      </c>
      <c r="N3" s="249"/>
      <c r="O3" s="249" t="s">
        <v>4153</v>
      </c>
      <c r="P3" s="249" t="s">
        <v>2819</v>
      </c>
      <c r="Q3" s="249"/>
      <c r="R3" s="249"/>
      <c r="S3" s="249"/>
      <c r="T3" s="249"/>
      <c r="U3" s="249"/>
      <c r="V3" s="249"/>
      <c r="W3" s="249"/>
      <c r="X3" s="249"/>
      <c r="Y3" s="249"/>
      <c r="Z3" s="249"/>
      <c r="AA3" s="249"/>
      <c r="AB3" s="249"/>
      <c r="AC3" s="249"/>
      <c r="AD3" s="249"/>
      <c r="AE3" s="249"/>
      <c r="AF3" s="249"/>
      <c r="AG3" s="249"/>
      <c r="AH3" s="249"/>
      <c r="AI3" s="249"/>
      <c r="AJ3" s="249"/>
      <c r="AK3" s="249"/>
      <c r="AL3" s="249"/>
      <c r="AM3" s="249"/>
      <c r="AN3" s="249">
        <v>3.6675</v>
      </c>
      <c r="AO3" s="249">
        <v>3.7925</v>
      </c>
      <c r="AP3" s="249">
        <v>1.8125</v>
      </c>
      <c r="AQ3" s="249">
        <v>1.9375</v>
      </c>
      <c r="AR3" s="249"/>
      <c r="AS3" s="249"/>
      <c r="AT3" s="249"/>
      <c r="AU3" s="249"/>
      <c r="AV3" s="249"/>
      <c r="AW3" s="249"/>
      <c r="AX3" s="249"/>
      <c r="AY3" s="249"/>
      <c r="AZ3" s="249"/>
      <c r="BA3" s="249" t="s">
        <v>2870</v>
      </c>
      <c r="BB3" s="249"/>
    </row>
    <row r="4" spans="1:60" ht="52" x14ac:dyDescent="0.15">
      <c r="A4" s="248" t="s">
        <v>2873</v>
      </c>
      <c r="B4" s="248" t="s">
        <v>2874</v>
      </c>
      <c r="C4" s="249" t="s">
        <v>4146</v>
      </c>
      <c r="D4" s="249"/>
      <c r="E4" s="250">
        <v>40861</v>
      </c>
      <c r="F4" s="250">
        <v>40943</v>
      </c>
      <c r="G4" s="249"/>
      <c r="H4" s="249"/>
      <c r="I4" s="249"/>
      <c r="J4" s="249"/>
      <c r="K4" s="249"/>
      <c r="L4" s="249"/>
      <c r="M4" s="249" t="s">
        <v>4145</v>
      </c>
      <c r="N4" s="249"/>
      <c r="O4" s="249" t="s">
        <v>4153</v>
      </c>
      <c r="P4" s="249" t="s">
        <v>2819</v>
      </c>
      <c r="Q4" s="249"/>
      <c r="R4" s="249"/>
      <c r="S4" s="249"/>
      <c r="T4" s="249"/>
      <c r="U4" s="249"/>
      <c r="V4" s="249"/>
      <c r="W4" s="249"/>
      <c r="X4" s="249"/>
      <c r="Y4" s="249"/>
      <c r="Z4" s="249"/>
      <c r="AA4" s="249"/>
      <c r="AB4" s="249"/>
      <c r="AC4" s="249"/>
      <c r="AD4" s="249"/>
      <c r="AE4" s="249"/>
      <c r="AF4" s="249"/>
      <c r="AG4" s="249"/>
      <c r="AH4" s="249"/>
      <c r="AI4" s="249"/>
      <c r="AJ4" s="249"/>
      <c r="AK4" s="249"/>
      <c r="AL4" s="249"/>
      <c r="AM4" s="249"/>
      <c r="AN4" s="249">
        <v>3.6675</v>
      </c>
      <c r="AO4" s="249">
        <v>3.7925</v>
      </c>
      <c r="AP4" s="249">
        <v>1.8125</v>
      </c>
      <c r="AQ4" s="249">
        <v>1.9375</v>
      </c>
      <c r="AR4" s="249"/>
      <c r="AS4" s="249"/>
      <c r="AT4" s="249"/>
      <c r="AU4" s="249"/>
      <c r="AV4" s="249"/>
      <c r="AW4" s="249"/>
      <c r="AX4" s="249"/>
      <c r="AY4" s="249"/>
      <c r="AZ4" s="249"/>
      <c r="BA4" s="249" t="s">
        <v>2870</v>
      </c>
      <c r="BB4" s="249"/>
    </row>
    <row r="5" spans="1:60" ht="52" x14ac:dyDescent="0.15">
      <c r="A5" s="248" t="s">
        <v>2875</v>
      </c>
      <c r="B5" s="248" t="s">
        <v>2876</v>
      </c>
      <c r="C5" s="249" t="s">
        <v>4146</v>
      </c>
      <c r="D5" s="249"/>
      <c r="E5" s="250">
        <v>40861</v>
      </c>
      <c r="F5" s="250">
        <v>40943</v>
      </c>
      <c r="G5" s="249"/>
      <c r="H5" s="249"/>
      <c r="I5" s="249"/>
      <c r="J5" s="249"/>
      <c r="K5" s="249"/>
      <c r="L5" s="249"/>
      <c r="M5" s="249" t="s">
        <v>4145</v>
      </c>
      <c r="N5" s="249"/>
      <c r="O5" s="249" t="s">
        <v>4153</v>
      </c>
      <c r="P5" s="249" t="s">
        <v>2819</v>
      </c>
      <c r="Q5" s="249"/>
      <c r="R5" s="249"/>
      <c r="S5" s="249"/>
      <c r="T5" s="249"/>
      <c r="U5" s="249"/>
      <c r="V5" s="249"/>
      <c r="W5" s="249"/>
      <c r="X5" s="249"/>
      <c r="Y5" s="249"/>
      <c r="Z5" s="249"/>
      <c r="AA5" s="249"/>
      <c r="AB5" s="249"/>
      <c r="AC5" s="249"/>
      <c r="AD5" s="249"/>
      <c r="AE5" s="249"/>
      <c r="AF5" s="249"/>
      <c r="AG5" s="249"/>
      <c r="AH5" s="249"/>
      <c r="AI5" s="249"/>
      <c r="AJ5" s="249"/>
      <c r="AK5" s="249"/>
      <c r="AL5" s="249"/>
      <c r="AM5" s="249"/>
      <c r="AN5" s="249">
        <v>3.6675</v>
      </c>
      <c r="AO5" s="249">
        <v>3.7925</v>
      </c>
      <c r="AP5" s="249">
        <v>1.8125</v>
      </c>
      <c r="AQ5" s="249">
        <v>1.9375</v>
      </c>
      <c r="AR5" s="249"/>
      <c r="AS5" s="249"/>
      <c r="AT5" s="249"/>
      <c r="AU5" s="249"/>
      <c r="AV5" s="249"/>
      <c r="AW5" s="249"/>
      <c r="AX5" s="249"/>
      <c r="AY5" s="249"/>
      <c r="AZ5" s="249"/>
      <c r="BA5" s="249" t="s">
        <v>2870</v>
      </c>
      <c r="BB5" s="249"/>
    </row>
    <row r="6" spans="1:60" ht="52" x14ac:dyDescent="0.15">
      <c r="A6" s="248" t="s">
        <v>2877</v>
      </c>
      <c r="B6" s="248" t="s">
        <v>2878</v>
      </c>
      <c r="C6" s="249" t="s">
        <v>4151</v>
      </c>
      <c r="D6" s="249"/>
      <c r="E6" s="250">
        <v>40861</v>
      </c>
      <c r="F6" s="230">
        <v>40942</v>
      </c>
      <c r="G6" s="249"/>
      <c r="H6" s="249"/>
      <c r="I6" s="249"/>
      <c r="J6" s="249"/>
      <c r="K6" s="249"/>
      <c r="L6" s="249"/>
      <c r="M6" s="249" t="s">
        <v>4145</v>
      </c>
      <c r="N6" s="249"/>
      <c r="O6" s="249" t="s">
        <v>4153</v>
      </c>
      <c r="P6" s="249" t="s">
        <v>2819</v>
      </c>
      <c r="Q6" s="249"/>
      <c r="R6" s="249"/>
      <c r="S6" s="249"/>
      <c r="T6" s="249"/>
      <c r="U6" s="249"/>
      <c r="V6" s="249"/>
      <c r="W6" s="249"/>
      <c r="X6" s="249"/>
      <c r="Y6" s="249"/>
      <c r="Z6" s="249"/>
      <c r="AA6" s="249"/>
      <c r="AB6" s="249"/>
      <c r="AC6" s="249"/>
      <c r="AD6" s="249"/>
      <c r="AE6" s="249"/>
      <c r="AF6" s="249"/>
      <c r="AG6" s="249"/>
      <c r="AH6" s="249"/>
      <c r="AI6" s="249"/>
      <c r="AJ6" s="249"/>
      <c r="AK6" s="249"/>
      <c r="AL6" s="249"/>
      <c r="AM6" s="249"/>
      <c r="AN6" s="249">
        <v>1.8125</v>
      </c>
      <c r="AO6" s="249">
        <v>1.9375</v>
      </c>
      <c r="AP6" s="249">
        <v>3.6675</v>
      </c>
      <c r="AQ6" s="249">
        <v>3.7925</v>
      </c>
      <c r="AR6" s="249"/>
      <c r="AS6" s="249"/>
      <c r="AT6" s="249"/>
      <c r="AU6" s="249"/>
      <c r="AV6" s="249"/>
      <c r="AW6" s="249"/>
      <c r="AX6" s="249"/>
      <c r="AY6" s="249"/>
      <c r="AZ6" s="249"/>
      <c r="BA6" s="249" t="s">
        <v>2870</v>
      </c>
      <c r="BB6" s="249"/>
    </row>
    <row r="7" spans="1:60" ht="55.5" customHeight="1" x14ac:dyDescent="0.15">
      <c r="A7" s="248" t="s">
        <v>2879</v>
      </c>
      <c r="B7" s="248" t="s">
        <v>2880</v>
      </c>
      <c r="C7" s="249" t="s">
        <v>4151</v>
      </c>
      <c r="D7" s="249"/>
      <c r="E7" s="250">
        <v>40861</v>
      </c>
      <c r="F7" s="230">
        <v>40942</v>
      </c>
      <c r="G7" s="249"/>
      <c r="H7" s="249"/>
      <c r="I7" s="249"/>
      <c r="J7" s="249"/>
      <c r="K7" s="249"/>
      <c r="L7" s="249"/>
      <c r="M7" s="249" t="s">
        <v>4145</v>
      </c>
      <c r="N7" s="249"/>
      <c r="O7" s="249" t="s">
        <v>4153</v>
      </c>
      <c r="P7" s="249" t="s">
        <v>2819</v>
      </c>
      <c r="Q7" s="249"/>
      <c r="R7" s="249"/>
      <c r="S7" s="249"/>
      <c r="T7" s="249"/>
      <c r="U7" s="249"/>
      <c r="V7" s="249"/>
      <c r="W7" s="249"/>
      <c r="X7" s="249"/>
      <c r="Y7" s="249"/>
      <c r="Z7" s="249"/>
      <c r="AA7" s="249"/>
      <c r="AB7" s="249"/>
      <c r="AC7" s="249"/>
      <c r="AD7" s="249"/>
      <c r="AE7" s="249"/>
      <c r="AF7" s="249"/>
      <c r="AG7" s="249"/>
      <c r="AH7" s="249"/>
      <c r="AI7" s="249"/>
      <c r="AJ7" s="249"/>
      <c r="AK7" s="249"/>
      <c r="AL7" s="249"/>
      <c r="AM7" s="249"/>
      <c r="AN7" s="249">
        <v>1.8125</v>
      </c>
      <c r="AO7" s="249">
        <v>1.9375</v>
      </c>
      <c r="AP7" s="249">
        <v>3.6675</v>
      </c>
      <c r="AQ7" s="249">
        <v>3.7925</v>
      </c>
      <c r="AR7" s="249"/>
      <c r="AS7" s="249"/>
      <c r="AT7" s="249"/>
      <c r="AU7" s="249"/>
      <c r="AV7" s="249"/>
      <c r="AW7" s="249"/>
      <c r="AX7" s="249"/>
      <c r="AY7" s="249"/>
      <c r="AZ7" s="249"/>
      <c r="BA7" s="249" t="s">
        <v>2870</v>
      </c>
      <c r="BB7" s="249"/>
    </row>
    <row r="8" spans="1:60" ht="52" x14ac:dyDescent="0.15">
      <c r="A8" s="248" t="s">
        <v>2881</v>
      </c>
      <c r="B8" s="248" t="s">
        <v>2882</v>
      </c>
      <c r="C8" s="249" t="s">
        <v>4298</v>
      </c>
      <c r="D8" s="249"/>
      <c r="E8" s="250">
        <v>40870</v>
      </c>
      <c r="F8" s="230">
        <v>40942</v>
      </c>
      <c r="G8" s="249"/>
      <c r="H8" s="249"/>
      <c r="I8" s="249"/>
      <c r="J8" s="249"/>
      <c r="K8" s="249"/>
      <c r="L8" s="249"/>
      <c r="M8" s="249"/>
      <c r="N8" s="249" t="s">
        <v>4295</v>
      </c>
      <c r="O8" s="249" t="s">
        <v>2883</v>
      </c>
      <c r="P8" s="249" t="s">
        <v>2819</v>
      </c>
      <c r="Q8" s="249" t="s">
        <v>2819</v>
      </c>
      <c r="R8" s="249"/>
      <c r="S8" s="249"/>
      <c r="T8" s="249"/>
      <c r="U8" s="249"/>
      <c r="V8" s="249"/>
      <c r="W8" s="249"/>
      <c r="X8" s="249" t="s">
        <v>2884</v>
      </c>
      <c r="Y8" s="249" t="s">
        <v>2885</v>
      </c>
      <c r="Z8" s="44" t="s">
        <v>2886</v>
      </c>
      <c r="AA8" s="249" t="s">
        <v>2887</v>
      </c>
      <c r="AB8" s="249" t="s">
        <v>2888</v>
      </c>
      <c r="AC8" s="44" t="s">
        <v>2889</v>
      </c>
      <c r="AD8" s="249" t="s">
        <v>2890</v>
      </c>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row>
    <row r="9" spans="1:60" ht="52" x14ac:dyDescent="0.15">
      <c r="A9" s="248" t="s">
        <v>2891</v>
      </c>
      <c r="B9" s="248" t="s">
        <v>2892</v>
      </c>
      <c r="C9" s="249" t="s">
        <v>4299</v>
      </c>
      <c r="D9" s="249"/>
      <c r="E9" s="250">
        <v>40870</v>
      </c>
      <c r="F9" s="250">
        <v>40955</v>
      </c>
      <c r="G9" s="249"/>
      <c r="H9" s="249"/>
      <c r="I9" s="249"/>
      <c r="J9" s="249"/>
      <c r="K9" s="249"/>
      <c r="L9" s="249"/>
      <c r="M9" s="249"/>
      <c r="N9" s="249" t="s">
        <v>4296</v>
      </c>
      <c r="O9" s="249" t="s">
        <v>2883</v>
      </c>
      <c r="P9" s="249" t="s">
        <v>2819</v>
      </c>
      <c r="Q9" s="249" t="s">
        <v>2819</v>
      </c>
      <c r="R9" s="249"/>
      <c r="S9" s="249"/>
      <c r="T9" s="249"/>
      <c r="U9" s="249"/>
      <c r="V9" s="249"/>
      <c r="W9" s="249"/>
      <c r="X9" s="249" t="s">
        <v>2884</v>
      </c>
      <c r="Y9" s="249" t="s">
        <v>2885</v>
      </c>
      <c r="Z9" s="44" t="s">
        <v>2886</v>
      </c>
      <c r="AA9" s="249" t="s">
        <v>2887</v>
      </c>
      <c r="AB9" s="249" t="s">
        <v>2888</v>
      </c>
      <c r="AC9" s="44" t="s">
        <v>2889</v>
      </c>
      <c r="AD9" s="249" t="s">
        <v>2890</v>
      </c>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row>
    <row r="10" spans="1:60" ht="65" x14ac:dyDescent="0.15">
      <c r="A10" s="249" t="s">
        <v>2903</v>
      </c>
      <c r="B10" s="248" t="s">
        <v>2904</v>
      </c>
      <c r="C10" s="249" t="s">
        <v>4184</v>
      </c>
      <c r="D10" s="249"/>
      <c r="E10" s="250">
        <v>40876</v>
      </c>
      <c r="F10" s="250">
        <v>41031</v>
      </c>
      <c r="G10" s="249"/>
      <c r="H10" s="249"/>
      <c r="I10" s="249"/>
      <c r="J10" s="249"/>
      <c r="K10" s="249"/>
      <c r="L10" s="249"/>
      <c r="M10" s="249"/>
      <c r="N10" s="249" t="s">
        <v>1003</v>
      </c>
      <c r="O10" s="249" t="s">
        <v>2883</v>
      </c>
      <c r="P10" s="249" t="s">
        <v>2819</v>
      </c>
      <c r="Q10" s="249" t="s">
        <v>2819</v>
      </c>
      <c r="R10" s="249"/>
      <c r="S10" s="249"/>
      <c r="T10" s="249"/>
      <c r="U10" s="249"/>
      <c r="V10" s="249"/>
      <c r="W10" s="249"/>
      <c r="X10" s="249" t="s">
        <v>2905</v>
      </c>
      <c r="Y10" s="249" t="s">
        <v>2906</v>
      </c>
      <c r="Z10" s="249"/>
      <c r="AA10" s="249"/>
      <c r="AB10" s="249"/>
      <c r="AC10" s="249"/>
      <c r="AD10" s="249" t="s">
        <v>2907</v>
      </c>
      <c r="AE10" s="249"/>
      <c r="AF10" s="249"/>
      <c r="AG10" s="249" t="s">
        <v>2908</v>
      </c>
      <c r="AH10" s="249"/>
      <c r="AI10" s="249"/>
      <c r="AJ10" s="249"/>
      <c r="AK10" s="249"/>
      <c r="AL10" s="249"/>
      <c r="AM10" s="249"/>
      <c r="AN10" s="249"/>
      <c r="AO10" s="249"/>
      <c r="AP10" s="249"/>
      <c r="AQ10" s="249"/>
      <c r="AR10" s="249"/>
      <c r="AS10" s="249"/>
      <c r="AT10" s="249"/>
      <c r="AU10" s="249"/>
      <c r="AV10" s="249"/>
      <c r="AW10" s="249"/>
      <c r="AX10" s="249"/>
      <c r="AY10" s="249"/>
      <c r="AZ10" s="249"/>
      <c r="BA10" s="249"/>
      <c r="BB10" s="249"/>
    </row>
    <row r="11" spans="1:60" ht="52" x14ac:dyDescent="0.15">
      <c r="A11" s="248" t="s">
        <v>2909</v>
      </c>
      <c r="B11" s="248" t="s">
        <v>2910</v>
      </c>
      <c r="C11" s="249" t="s">
        <v>4146</v>
      </c>
      <c r="D11" s="249"/>
      <c r="E11" s="250">
        <v>40861</v>
      </c>
      <c r="F11" s="250">
        <v>40952</v>
      </c>
      <c r="G11" s="249"/>
      <c r="H11" s="249"/>
      <c r="I11" s="249"/>
      <c r="J11" s="249"/>
      <c r="K11" s="249"/>
      <c r="L11" s="249"/>
      <c r="M11" s="249" t="s">
        <v>4145</v>
      </c>
      <c r="N11" s="249"/>
      <c r="O11" s="249" t="s">
        <v>4153</v>
      </c>
      <c r="P11" s="249" t="s">
        <v>4154</v>
      </c>
      <c r="Q11" s="249"/>
      <c r="R11" s="249"/>
      <c r="S11" s="249"/>
      <c r="T11" s="249"/>
      <c r="U11" s="249"/>
      <c r="V11" s="249"/>
      <c r="W11" s="249"/>
      <c r="X11" s="249"/>
      <c r="Y11" s="249"/>
      <c r="Z11" s="249"/>
      <c r="AA11" s="249"/>
      <c r="AB11" s="249"/>
      <c r="AC11" s="249"/>
      <c r="AD11" s="249"/>
      <c r="AE11" s="249"/>
      <c r="AF11" s="249"/>
      <c r="AG11" s="249"/>
      <c r="AH11" s="249"/>
      <c r="AI11" s="249"/>
      <c r="AJ11" s="249"/>
      <c r="AK11" s="249"/>
      <c r="AL11" s="249"/>
      <c r="AM11" s="249"/>
      <c r="AN11" s="249">
        <v>3.6675</v>
      </c>
      <c r="AO11" s="249">
        <v>3.7925</v>
      </c>
      <c r="AP11" s="249">
        <v>1.8125</v>
      </c>
      <c r="AQ11" s="249">
        <v>1.9375</v>
      </c>
      <c r="AR11" s="249"/>
      <c r="AS11" s="249"/>
      <c r="AT11" s="249"/>
      <c r="AU11" s="249"/>
      <c r="AV11" s="249"/>
      <c r="AW11" s="249"/>
      <c r="AX11" s="249"/>
      <c r="AY11" s="249"/>
      <c r="AZ11" s="249"/>
      <c r="BA11" s="249" t="s">
        <v>2870</v>
      </c>
      <c r="BB11" s="249"/>
    </row>
    <row r="12" spans="1:60" ht="117" x14ac:dyDescent="0.15">
      <c r="A12" s="248" t="s">
        <v>2911</v>
      </c>
      <c r="B12" s="248" t="s">
        <v>2912</v>
      </c>
      <c r="C12" s="249" t="s">
        <v>4186</v>
      </c>
      <c r="D12" s="249"/>
      <c r="E12" s="250">
        <v>40945</v>
      </c>
      <c r="F12" s="250">
        <v>43161</v>
      </c>
      <c r="G12" s="249" t="s">
        <v>2913</v>
      </c>
      <c r="H12" s="249"/>
      <c r="I12" s="249"/>
      <c r="J12" s="249"/>
      <c r="K12" s="249"/>
      <c r="L12" s="249"/>
      <c r="M12" s="249"/>
      <c r="N12" s="249" t="s">
        <v>4543</v>
      </c>
      <c r="O12" s="249" t="s">
        <v>2883</v>
      </c>
      <c r="P12" s="249" t="s">
        <v>2819</v>
      </c>
      <c r="Q12" s="249" t="s">
        <v>2894</v>
      </c>
      <c r="R12" s="249"/>
      <c r="S12" s="249"/>
      <c r="T12" s="249"/>
      <c r="U12" s="249"/>
      <c r="V12" s="249"/>
      <c r="W12" s="249"/>
      <c r="X12" s="249" t="s">
        <v>18318</v>
      </c>
      <c r="Y12" s="249" t="s">
        <v>2896</v>
      </c>
      <c r="Z12" s="249" t="s">
        <v>2897</v>
      </c>
      <c r="AA12" s="249"/>
      <c r="AB12" s="249" t="s">
        <v>2899</v>
      </c>
      <c r="AC12" s="249"/>
      <c r="AD12" s="249" t="s">
        <v>18319</v>
      </c>
      <c r="AE12" s="249" t="s">
        <v>2902</v>
      </c>
      <c r="AF12" s="249" t="s">
        <v>2915</v>
      </c>
      <c r="AG12" s="249"/>
      <c r="AH12" s="249" t="s">
        <v>2916</v>
      </c>
      <c r="AI12" s="249"/>
      <c r="AJ12" s="249"/>
      <c r="AK12" s="249"/>
      <c r="AL12" s="249"/>
      <c r="AM12" s="249"/>
      <c r="AN12" s="249"/>
      <c r="AO12" s="249"/>
      <c r="AP12" s="249"/>
      <c r="AQ12" s="249"/>
      <c r="AR12" s="249"/>
      <c r="AS12" s="249"/>
      <c r="AT12" s="249"/>
      <c r="AU12" s="249"/>
      <c r="AV12" s="249"/>
      <c r="AW12" s="249"/>
      <c r="AX12" s="249"/>
      <c r="AY12" s="249"/>
      <c r="AZ12" s="249"/>
      <c r="BA12" s="249"/>
      <c r="BB12" s="249"/>
    </row>
    <row r="13" spans="1:60" ht="104" x14ac:dyDescent="0.15">
      <c r="A13" s="248" t="s">
        <v>2917</v>
      </c>
      <c r="B13" s="248" t="s">
        <v>2918</v>
      </c>
      <c r="C13" s="249" t="s">
        <v>4188</v>
      </c>
      <c r="D13" s="249"/>
      <c r="E13" s="250">
        <v>40945</v>
      </c>
      <c r="F13" s="250">
        <v>43161</v>
      </c>
      <c r="G13" s="249" t="s">
        <v>2913</v>
      </c>
      <c r="H13" s="249"/>
      <c r="I13" s="249"/>
      <c r="J13" s="249"/>
      <c r="K13" s="249"/>
      <c r="L13" s="249"/>
      <c r="M13" s="249"/>
      <c r="N13" s="249" t="s">
        <v>4331</v>
      </c>
      <c r="O13" s="249" t="s">
        <v>2883</v>
      </c>
      <c r="P13" s="249" t="s">
        <v>2819</v>
      </c>
      <c r="Q13" s="249" t="s">
        <v>6826</v>
      </c>
      <c r="R13" s="249"/>
      <c r="S13" s="249"/>
      <c r="T13" s="249"/>
      <c r="U13" s="249"/>
      <c r="V13" s="249"/>
      <c r="W13" s="249"/>
      <c r="X13" s="249" t="s">
        <v>18318</v>
      </c>
      <c r="Y13" s="249" t="s">
        <v>2896</v>
      </c>
      <c r="Z13" s="249" t="s">
        <v>2897</v>
      </c>
      <c r="AA13" s="249"/>
      <c r="AB13" s="249"/>
      <c r="AC13" s="249"/>
      <c r="AD13" s="249" t="s">
        <v>18319</v>
      </c>
      <c r="AE13" s="249" t="s">
        <v>2920</v>
      </c>
      <c r="AF13" s="249" t="s">
        <v>2921</v>
      </c>
      <c r="AG13" s="249"/>
      <c r="AH13" s="249" t="s">
        <v>2922</v>
      </c>
      <c r="AI13" s="249" t="s">
        <v>2923</v>
      </c>
      <c r="AJ13" s="249" t="s">
        <v>2924</v>
      </c>
      <c r="AK13" s="249"/>
      <c r="AL13" s="249"/>
      <c r="AM13" s="249"/>
      <c r="AN13" s="249"/>
      <c r="AO13" s="249"/>
      <c r="AP13" s="249"/>
      <c r="AQ13" s="249"/>
      <c r="AR13" s="249"/>
      <c r="AS13" s="249"/>
      <c r="AT13" s="249"/>
      <c r="AU13" s="249"/>
      <c r="AV13" s="249"/>
      <c r="AW13" s="249"/>
      <c r="AX13" s="249"/>
      <c r="AY13" s="249"/>
      <c r="AZ13" s="249"/>
      <c r="BA13" s="249"/>
      <c r="BB13" s="249"/>
    </row>
    <row r="14" spans="1:60" ht="52" x14ac:dyDescent="0.15">
      <c r="A14" s="248" t="s">
        <v>2925</v>
      </c>
      <c r="B14" s="248" t="s">
        <v>2926</v>
      </c>
      <c r="C14" s="249" t="s">
        <v>4146</v>
      </c>
      <c r="D14" s="249"/>
      <c r="E14" s="250">
        <v>40861</v>
      </c>
      <c r="F14" s="250">
        <v>40945</v>
      </c>
      <c r="G14" s="249"/>
      <c r="H14" s="249"/>
      <c r="I14" s="249"/>
      <c r="J14" s="249"/>
      <c r="K14" s="249"/>
      <c r="L14" s="249"/>
      <c r="M14" s="249" t="s">
        <v>4145</v>
      </c>
      <c r="N14" s="249"/>
      <c r="O14" s="249" t="s">
        <v>4153</v>
      </c>
      <c r="P14" s="249" t="s">
        <v>4154</v>
      </c>
      <c r="Q14" s="249"/>
      <c r="R14" s="249"/>
      <c r="S14" s="249"/>
      <c r="T14" s="249"/>
      <c r="U14" s="249"/>
      <c r="V14" s="249"/>
      <c r="W14" s="249"/>
      <c r="X14" s="249"/>
      <c r="Y14" s="249"/>
      <c r="Z14" s="249"/>
      <c r="AA14" s="249"/>
      <c r="AB14" s="249"/>
      <c r="AC14" s="249"/>
      <c r="AD14" s="249"/>
      <c r="AE14" s="249"/>
      <c r="AF14" s="249"/>
      <c r="AG14" s="249"/>
      <c r="AH14" s="249"/>
      <c r="AI14" s="249"/>
      <c r="AJ14" s="249"/>
      <c r="AK14" s="249"/>
      <c r="AL14" s="249"/>
      <c r="AM14" s="249"/>
      <c r="AN14" s="249">
        <v>3.6675</v>
      </c>
      <c r="AO14" s="249">
        <v>3.7925</v>
      </c>
      <c r="AP14" s="249">
        <v>1.8125</v>
      </c>
      <c r="AQ14" s="249">
        <v>1.9375</v>
      </c>
      <c r="AR14" s="249"/>
      <c r="AS14" s="249"/>
      <c r="AT14" s="249"/>
      <c r="AU14" s="249"/>
      <c r="AV14" s="249"/>
      <c r="AW14" s="249"/>
      <c r="AX14" s="249"/>
      <c r="AY14" s="249"/>
      <c r="AZ14" s="249"/>
      <c r="BA14" s="249" t="s">
        <v>2870</v>
      </c>
      <c r="BB14" s="249"/>
    </row>
    <row r="15" spans="1:60" ht="52" x14ac:dyDescent="0.15">
      <c r="A15" s="248" t="s">
        <v>2927</v>
      </c>
      <c r="B15" s="248" t="s">
        <v>2928</v>
      </c>
      <c r="C15" s="249" t="s">
        <v>4146</v>
      </c>
      <c r="D15" s="249"/>
      <c r="E15" s="250">
        <v>40861</v>
      </c>
      <c r="F15" s="250">
        <v>40945</v>
      </c>
      <c r="G15" s="249"/>
      <c r="H15" s="249"/>
      <c r="I15" s="249"/>
      <c r="J15" s="249"/>
      <c r="K15" s="249"/>
      <c r="L15" s="249"/>
      <c r="M15" s="249" t="s">
        <v>4145</v>
      </c>
      <c r="N15" s="249"/>
      <c r="O15" s="249" t="s">
        <v>4153</v>
      </c>
      <c r="P15" s="249" t="s">
        <v>4154</v>
      </c>
      <c r="Q15" s="249"/>
      <c r="R15" s="249"/>
      <c r="S15" s="249"/>
      <c r="T15" s="249"/>
      <c r="U15" s="249"/>
      <c r="V15" s="249"/>
      <c r="W15" s="249"/>
      <c r="X15" s="249"/>
      <c r="Y15" s="249"/>
      <c r="Z15" s="249"/>
      <c r="AA15" s="249"/>
      <c r="AB15" s="249"/>
      <c r="AC15" s="249"/>
      <c r="AD15" s="249"/>
      <c r="AE15" s="249"/>
      <c r="AF15" s="249"/>
      <c r="AG15" s="249"/>
      <c r="AH15" s="249"/>
      <c r="AI15" s="249"/>
      <c r="AJ15" s="249"/>
      <c r="AK15" s="249"/>
      <c r="AL15" s="249"/>
      <c r="AM15" s="249"/>
      <c r="AN15" s="249">
        <v>3.6675</v>
      </c>
      <c r="AO15" s="249">
        <v>3.7925</v>
      </c>
      <c r="AP15" s="249">
        <v>1.8125</v>
      </c>
      <c r="AQ15" s="249">
        <v>1.9375</v>
      </c>
      <c r="AR15" s="249"/>
      <c r="AS15" s="249"/>
      <c r="AT15" s="249"/>
      <c r="AU15" s="249"/>
      <c r="AV15" s="249"/>
      <c r="AW15" s="249"/>
      <c r="AX15" s="249"/>
      <c r="AY15" s="249"/>
      <c r="AZ15" s="249"/>
      <c r="BA15" s="249" t="s">
        <v>2870</v>
      </c>
      <c r="BB15" s="249"/>
    </row>
    <row r="16" spans="1:60" ht="52" x14ac:dyDescent="0.15">
      <c r="A16" s="248" t="s">
        <v>2929</v>
      </c>
      <c r="B16" s="248" t="s">
        <v>2930</v>
      </c>
      <c r="C16" s="249" t="s">
        <v>4151</v>
      </c>
      <c r="D16" s="249"/>
      <c r="E16" s="250">
        <v>40861</v>
      </c>
      <c r="F16" s="230">
        <v>40942</v>
      </c>
      <c r="G16" s="249"/>
      <c r="H16" s="249"/>
      <c r="I16" s="249"/>
      <c r="J16" s="249"/>
      <c r="K16" s="249"/>
      <c r="L16" s="249"/>
      <c r="M16" s="249" t="s">
        <v>4145</v>
      </c>
      <c r="N16" s="249"/>
      <c r="O16" s="249" t="s">
        <v>4153</v>
      </c>
      <c r="P16" s="249" t="s">
        <v>4154</v>
      </c>
      <c r="Q16" s="249"/>
      <c r="R16" s="249"/>
      <c r="S16" s="249"/>
      <c r="T16" s="249"/>
      <c r="U16" s="249"/>
      <c r="V16" s="249"/>
      <c r="W16" s="249"/>
      <c r="X16" s="249"/>
      <c r="Y16" s="249"/>
      <c r="Z16" s="249"/>
      <c r="AA16" s="249"/>
      <c r="AB16" s="249"/>
      <c r="AC16" s="249"/>
      <c r="AD16" s="249"/>
      <c r="AE16" s="249"/>
      <c r="AF16" s="249"/>
      <c r="AG16" s="249"/>
      <c r="AH16" s="249"/>
      <c r="AI16" s="249"/>
      <c r="AJ16" s="249"/>
      <c r="AK16" s="249"/>
      <c r="AL16" s="249"/>
      <c r="AM16" s="249"/>
      <c r="AN16" s="249">
        <v>1.8125</v>
      </c>
      <c r="AO16" s="249">
        <v>1.9375</v>
      </c>
      <c r="AP16" s="249">
        <v>3.6675</v>
      </c>
      <c r="AQ16" s="249">
        <v>3.7925</v>
      </c>
      <c r="AR16" s="249"/>
      <c r="AS16" s="249"/>
      <c r="AT16" s="249"/>
      <c r="AU16" s="249"/>
      <c r="AV16" s="249"/>
      <c r="AW16" s="249"/>
      <c r="AX16" s="249"/>
      <c r="AY16" s="249"/>
      <c r="AZ16" s="249"/>
      <c r="BA16" s="249" t="s">
        <v>2870</v>
      </c>
      <c r="BB16" s="249"/>
    </row>
    <row r="17" spans="1:54" ht="52" x14ac:dyDescent="0.15">
      <c r="A17" s="248" t="s">
        <v>2931</v>
      </c>
      <c r="B17" s="248" t="s">
        <v>2932</v>
      </c>
      <c r="C17" s="249" t="s">
        <v>4152</v>
      </c>
      <c r="D17" s="249"/>
      <c r="E17" s="250">
        <v>40862</v>
      </c>
      <c r="F17" s="250">
        <v>40945</v>
      </c>
      <c r="G17" s="249"/>
      <c r="H17" s="249"/>
      <c r="I17" s="249"/>
      <c r="J17" s="249"/>
      <c r="K17" s="249"/>
      <c r="L17" s="249"/>
      <c r="M17" s="249" t="s">
        <v>4145</v>
      </c>
      <c r="N17" s="249"/>
      <c r="O17" s="249" t="s">
        <v>4153</v>
      </c>
      <c r="P17" s="249" t="s">
        <v>4154</v>
      </c>
      <c r="Q17" s="249"/>
      <c r="R17" s="249"/>
      <c r="S17" s="249"/>
      <c r="T17" s="249"/>
      <c r="U17" s="249"/>
      <c r="V17" s="249"/>
      <c r="W17" s="249"/>
      <c r="X17" s="249"/>
      <c r="Y17" s="249"/>
      <c r="Z17" s="249"/>
      <c r="AA17" s="249"/>
      <c r="AB17" s="249"/>
      <c r="AC17" s="249"/>
      <c r="AD17" s="249"/>
      <c r="AE17" s="249"/>
      <c r="AF17" s="249"/>
      <c r="AG17" s="249"/>
      <c r="AH17" s="249"/>
      <c r="AI17" s="249"/>
      <c r="AJ17" s="249"/>
      <c r="AK17" s="249"/>
      <c r="AL17" s="249"/>
      <c r="AM17" s="249"/>
      <c r="AN17" s="249">
        <v>1.9065000000000001</v>
      </c>
      <c r="AO17" s="249">
        <v>2.0315000000000003</v>
      </c>
      <c r="AP17" s="249">
        <v>1.7095</v>
      </c>
      <c r="AQ17" s="249">
        <v>1.8345</v>
      </c>
      <c r="AR17" s="249"/>
      <c r="AS17" s="249"/>
      <c r="AT17" s="249"/>
      <c r="AU17" s="249"/>
      <c r="AV17" s="249"/>
      <c r="AW17" s="249"/>
      <c r="AX17" s="249"/>
      <c r="AY17" s="249"/>
      <c r="AZ17" s="249"/>
      <c r="BA17" s="249" t="s">
        <v>2870</v>
      </c>
      <c r="BB17" s="249"/>
    </row>
    <row r="18" spans="1:54" ht="52" x14ac:dyDescent="0.15">
      <c r="A18" s="248" t="s">
        <v>2933</v>
      </c>
      <c r="B18" s="248" t="s">
        <v>2934</v>
      </c>
      <c r="C18" s="249" t="s">
        <v>4151</v>
      </c>
      <c r="D18" s="249"/>
      <c r="E18" s="250">
        <v>40861</v>
      </c>
      <c r="F18" s="250">
        <v>40945</v>
      </c>
      <c r="G18" s="249"/>
      <c r="H18" s="249"/>
      <c r="I18" s="249"/>
      <c r="J18" s="249"/>
      <c r="K18" s="249"/>
      <c r="L18" s="249"/>
      <c r="M18" s="249" t="s">
        <v>4145</v>
      </c>
      <c r="N18" s="249"/>
      <c r="O18" s="249" t="s">
        <v>4153</v>
      </c>
      <c r="P18" s="249" t="s">
        <v>4154</v>
      </c>
      <c r="Q18" s="249"/>
      <c r="R18" s="249"/>
      <c r="S18" s="249"/>
      <c r="T18" s="249"/>
      <c r="U18" s="249"/>
      <c r="V18" s="249"/>
      <c r="W18" s="249"/>
      <c r="X18" s="249"/>
      <c r="Y18" s="249"/>
      <c r="Z18" s="249"/>
      <c r="AA18" s="249"/>
      <c r="AB18" s="249"/>
      <c r="AC18" s="249"/>
      <c r="AD18" s="249"/>
      <c r="AE18" s="249"/>
      <c r="AF18" s="249"/>
      <c r="AG18" s="249"/>
      <c r="AH18" s="249"/>
      <c r="AI18" s="249"/>
      <c r="AJ18" s="249"/>
      <c r="AK18" s="249"/>
      <c r="AL18" s="249"/>
      <c r="AM18" s="249"/>
      <c r="AN18" s="249">
        <v>1.8125</v>
      </c>
      <c r="AO18" s="249">
        <v>1.9375</v>
      </c>
      <c r="AP18" s="249">
        <v>3.6675</v>
      </c>
      <c r="AQ18" s="249">
        <v>3.7925</v>
      </c>
      <c r="AR18" s="249"/>
      <c r="AS18" s="249"/>
      <c r="AT18" s="249"/>
      <c r="AU18" s="249"/>
      <c r="AV18" s="249"/>
      <c r="AW18" s="249"/>
      <c r="AX18" s="249"/>
      <c r="AY18" s="249"/>
      <c r="AZ18" s="249"/>
      <c r="BA18" s="249" t="s">
        <v>2870</v>
      </c>
      <c r="BB18" s="249"/>
    </row>
    <row r="19" spans="1:54" ht="39" x14ac:dyDescent="0.15">
      <c r="A19" s="248" t="s">
        <v>2935</v>
      </c>
      <c r="B19" s="248" t="s">
        <v>2936</v>
      </c>
      <c r="C19" s="249" t="s">
        <v>4172</v>
      </c>
      <c r="D19" s="249"/>
      <c r="E19" s="250">
        <v>40862</v>
      </c>
      <c r="F19" s="249" t="s">
        <v>4895</v>
      </c>
      <c r="G19" s="249" t="s">
        <v>2937</v>
      </c>
      <c r="H19" s="249"/>
      <c r="I19" s="249"/>
      <c r="J19" s="249"/>
      <c r="K19" s="249"/>
      <c r="L19" s="249"/>
      <c r="M19" s="249"/>
      <c r="N19" s="249"/>
      <c r="O19" s="249" t="s">
        <v>4153</v>
      </c>
      <c r="P19" s="249" t="s">
        <v>4154</v>
      </c>
      <c r="Q19" s="249"/>
      <c r="R19" s="249"/>
      <c r="S19" s="249"/>
      <c r="T19" s="249"/>
      <c r="U19" s="249"/>
      <c r="V19" s="249"/>
      <c r="W19" s="249"/>
      <c r="X19" s="249"/>
      <c r="Y19" s="249"/>
      <c r="Z19" s="249"/>
      <c r="AA19" s="249"/>
      <c r="AB19" s="249"/>
      <c r="AC19" s="249"/>
      <c r="AD19" s="249"/>
      <c r="AE19" s="249"/>
      <c r="AF19" s="249"/>
      <c r="AG19" s="249"/>
      <c r="AH19" s="249"/>
      <c r="AI19" s="249"/>
      <c r="AJ19" s="249"/>
      <c r="AK19" s="249"/>
      <c r="AL19" s="249"/>
      <c r="AM19" s="249"/>
      <c r="AN19" s="249">
        <v>1.8125</v>
      </c>
      <c r="AO19" s="249">
        <v>1.9375</v>
      </c>
      <c r="AP19" s="249">
        <v>3.6675</v>
      </c>
      <c r="AQ19" s="249">
        <v>3.7925</v>
      </c>
      <c r="AR19" s="249"/>
      <c r="AS19" s="249"/>
      <c r="AT19" s="249"/>
      <c r="AU19" s="249"/>
      <c r="AV19" s="249"/>
      <c r="AW19" s="249"/>
      <c r="AX19" s="249"/>
      <c r="AY19" s="249"/>
      <c r="AZ19" s="249"/>
      <c r="BA19" s="249"/>
      <c r="BB19" s="249"/>
    </row>
    <row r="20" spans="1:54" ht="52" x14ac:dyDescent="0.15">
      <c r="A20" s="248" t="s">
        <v>2938</v>
      </c>
      <c r="B20" s="248" t="s">
        <v>2939</v>
      </c>
      <c r="C20" s="249" t="s">
        <v>4151</v>
      </c>
      <c r="D20" s="249"/>
      <c r="E20" s="250">
        <v>40862</v>
      </c>
      <c r="F20" s="250">
        <v>40945</v>
      </c>
      <c r="G20" s="249"/>
      <c r="H20" s="249"/>
      <c r="I20" s="249"/>
      <c r="J20" s="249"/>
      <c r="K20" s="249"/>
      <c r="L20" s="249"/>
      <c r="M20" s="249" t="s">
        <v>4145</v>
      </c>
      <c r="N20" s="249"/>
      <c r="O20" s="249" t="s">
        <v>4153</v>
      </c>
      <c r="P20" s="249" t="s">
        <v>4154</v>
      </c>
      <c r="Q20" s="249"/>
      <c r="R20" s="249"/>
      <c r="S20" s="249"/>
      <c r="T20" s="249"/>
      <c r="U20" s="249"/>
      <c r="V20" s="249"/>
      <c r="W20" s="249"/>
      <c r="X20" s="249"/>
      <c r="Y20" s="249"/>
      <c r="Z20" s="249"/>
      <c r="AA20" s="249"/>
      <c r="AB20" s="249"/>
      <c r="AC20" s="249"/>
      <c r="AD20" s="249"/>
      <c r="AE20" s="249"/>
      <c r="AF20" s="249"/>
      <c r="AG20" s="249"/>
      <c r="AH20" s="249"/>
      <c r="AI20" s="249"/>
      <c r="AJ20" s="249"/>
      <c r="AK20" s="249"/>
      <c r="AL20" s="249"/>
      <c r="AM20" s="249"/>
      <c r="AN20" s="249">
        <v>1.8125</v>
      </c>
      <c r="AO20" s="249">
        <v>1.9375</v>
      </c>
      <c r="AP20" s="249">
        <v>3.6675</v>
      </c>
      <c r="AQ20" s="249">
        <v>3.7925</v>
      </c>
      <c r="AR20" s="249"/>
      <c r="AS20" s="249"/>
      <c r="AT20" s="249"/>
      <c r="AU20" s="249"/>
      <c r="AV20" s="249"/>
      <c r="AW20" s="249"/>
      <c r="AX20" s="249"/>
      <c r="AY20" s="249"/>
      <c r="AZ20" s="249"/>
      <c r="BA20" s="249" t="s">
        <v>2870</v>
      </c>
      <c r="BB20" s="249"/>
    </row>
    <row r="21" spans="1:54" ht="52" x14ac:dyDescent="0.15">
      <c r="A21" s="248" t="s">
        <v>2940</v>
      </c>
      <c r="B21" s="248" t="s">
        <v>2941</v>
      </c>
      <c r="C21" s="249" t="s">
        <v>4146</v>
      </c>
      <c r="D21" s="249"/>
      <c r="E21" s="250">
        <v>40861</v>
      </c>
      <c r="F21" s="250">
        <v>40945</v>
      </c>
      <c r="G21" s="249"/>
      <c r="H21" s="249"/>
      <c r="I21" s="249"/>
      <c r="J21" s="249"/>
      <c r="K21" s="249"/>
      <c r="L21" s="249"/>
      <c r="M21" s="249" t="s">
        <v>4145</v>
      </c>
      <c r="N21" s="249"/>
      <c r="O21" s="249" t="s">
        <v>4153</v>
      </c>
      <c r="P21" s="249" t="s">
        <v>4154</v>
      </c>
      <c r="Q21" s="249"/>
      <c r="R21" s="249"/>
      <c r="S21" s="249"/>
      <c r="T21" s="249"/>
      <c r="U21" s="249"/>
      <c r="V21" s="249"/>
      <c r="W21" s="249"/>
      <c r="X21" s="249"/>
      <c r="Y21" s="249"/>
      <c r="Z21" s="249"/>
      <c r="AA21" s="249"/>
      <c r="AB21" s="249"/>
      <c r="AC21" s="249"/>
      <c r="AD21" s="249"/>
      <c r="AE21" s="249"/>
      <c r="AF21" s="249"/>
      <c r="AG21" s="249"/>
      <c r="AH21" s="249"/>
      <c r="AI21" s="249"/>
      <c r="AJ21" s="249"/>
      <c r="AK21" s="249"/>
      <c r="AL21" s="249"/>
      <c r="AM21" s="249"/>
      <c r="AN21" s="249">
        <v>3.6675</v>
      </c>
      <c r="AO21" s="249">
        <v>3.7925</v>
      </c>
      <c r="AP21" s="249">
        <v>1.8125</v>
      </c>
      <c r="AQ21" s="249">
        <v>1.9375</v>
      </c>
      <c r="AR21" s="249"/>
      <c r="AS21" s="249"/>
      <c r="AT21" s="249"/>
      <c r="AU21" s="249"/>
      <c r="AV21" s="249"/>
      <c r="AW21" s="249"/>
      <c r="AX21" s="249"/>
      <c r="AY21" s="249"/>
      <c r="AZ21" s="249"/>
      <c r="BA21" s="249" t="s">
        <v>2870</v>
      </c>
      <c r="BB21" s="249"/>
    </row>
    <row r="22" spans="1:54" ht="52" x14ac:dyDescent="0.15">
      <c r="A22" s="248" t="s">
        <v>2942</v>
      </c>
      <c r="B22" s="248" t="s">
        <v>2939</v>
      </c>
      <c r="C22" s="249" t="s">
        <v>4146</v>
      </c>
      <c r="D22" s="249"/>
      <c r="E22" s="250">
        <v>40861</v>
      </c>
      <c r="F22" s="250">
        <v>40945</v>
      </c>
      <c r="G22" s="249"/>
      <c r="H22" s="249"/>
      <c r="I22" s="249"/>
      <c r="J22" s="249"/>
      <c r="K22" s="249"/>
      <c r="L22" s="249"/>
      <c r="M22" s="249" t="s">
        <v>4145</v>
      </c>
      <c r="N22" s="249"/>
      <c r="O22" s="249" t="s">
        <v>4153</v>
      </c>
      <c r="P22" s="249" t="s">
        <v>4154</v>
      </c>
      <c r="Q22" s="249"/>
      <c r="R22" s="249"/>
      <c r="S22" s="249"/>
      <c r="T22" s="249"/>
      <c r="U22" s="249"/>
      <c r="V22" s="249"/>
      <c r="W22" s="249"/>
      <c r="X22" s="249"/>
      <c r="Y22" s="249"/>
      <c r="Z22" s="249"/>
      <c r="AA22" s="249"/>
      <c r="AB22" s="249"/>
      <c r="AC22" s="249"/>
      <c r="AD22" s="249"/>
      <c r="AE22" s="249"/>
      <c r="AF22" s="249"/>
      <c r="AG22" s="249"/>
      <c r="AH22" s="249"/>
      <c r="AI22" s="249"/>
      <c r="AJ22" s="249"/>
      <c r="AK22" s="252"/>
      <c r="AL22" s="249"/>
      <c r="AM22" s="249"/>
      <c r="AN22" s="249">
        <v>3.6675</v>
      </c>
      <c r="AO22" s="249">
        <v>3.7925</v>
      </c>
      <c r="AP22" s="249">
        <v>1.8125</v>
      </c>
      <c r="AQ22" s="249">
        <v>1.9375</v>
      </c>
      <c r="AR22" s="249"/>
      <c r="AS22" s="249"/>
      <c r="AT22" s="249"/>
      <c r="AU22" s="249"/>
      <c r="AV22" s="249"/>
      <c r="AW22" s="249"/>
      <c r="AX22" s="249"/>
      <c r="AY22" s="249"/>
      <c r="AZ22" s="249"/>
      <c r="BA22" s="249" t="s">
        <v>2870</v>
      </c>
      <c r="BB22" s="249"/>
    </row>
    <row r="23" spans="1:54" ht="52" x14ac:dyDescent="0.15">
      <c r="A23" s="248" t="s">
        <v>2943</v>
      </c>
      <c r="B23" s="248" t="s">
        <v>2878</v>
      </c>
      <c r="C23" s="249" t="s">
        <v>4146</v>
      </c>
      <c r="D23" s="249"/>
      <c r="E23" s="250">
        <v>40861</v>
      </c>
      <c r="F23" s="250">
        <v>40945</v>
      </c>
      <c r="G23" s="249"/>
      <c r="H23" s="249"/>
      <c r="I23" s="249"/>
      <c r="J23" s="249"/>
      <c r="K23" s="249"/>
      <c r="L23" s="249"/>
      <c r="M23" s="249" t="s">
        <v>4145</v>
      </c>
      <c r="N23" s="249"/>
      <c r="O23" s="249" t="s">
        <v>4153</v>
      </c>
      <c r="P23" s="249" t="s">
        <v>4154</v>
      </c>
      <c r="Q23" s="249"/>
      <c r="R23" s="249"/>
      <c r="S23" s="249"/>
      <c r="T23" s="249"/>
      <c r="U23" s="249"/>
      <c r="V23" s="249"/>
      <c r="W23" s="249"/>
      <c r="X23" s="249"/>
      <c r="Y23" s="249"/>
      <c r="Z23" s="249"/>
      <c r="AA23" s="249"/>
      <c r="AB23" s="249"/>
      <c r="AC23" s="249"/>
      <c r="AD23" s="249"/>
      <c r="AE23" s="249"/>
      <c r="AF23" s="249"/>
      <c r="AG23" s="249"/>
      <c r="AH23" s="249"/>
      <c r="AI23" s="249"/>
      <c r="AJ23" s="249"/>
      <c r="AK23" s="252"/>
      <c r="AL23" s="249"/>
      <c r="AM23" s="249"/>
      <c r="AN23" s="249">
        <v>3.6675</v>
      </c>
      <c r="AO23" s="249">
        <v>3.7925</v>
      </c>
      <c r="AP23" s="249">
        <v>1.8125</v>
      </c>
      <c r="AQ23" s="249">
        <v>1.9375</v>
      </c>
      <c r="AR23" s="249"/>
      <c r="AS23" s="249"/>
      <c r="AT23" s="249"/>
      <c r="AU23" s="249"/>
      <c r="AV23" s="249"/>
      <c r="AW23" s="249"/>
      <c r="AX23" s="249"/>
      <c r="AY23" s="249"/>
      <c r="AZ23" s="249"/>
      <c r="BA23" s="249" t="s">
        <v>2870</v>
      </c>
      <c r="BB23" s="249"/>
    </row>
    <row r="24" spans="1:54" ht="52" x14ac:dyDescent="0.15">
      <c r="A24" s="248" t="s">
        <v>2944</v>
      </c>
      <c r="B24" s="248" t="s">
        <v>2880</v>
      </c>
      <c r="C24" s="249" t="s">
        <v>4146</v>
      </c>
      <c r="D24" s="249"/>
      <c r="E24" s="250">
        <v>40861</v>
      </c>
      <c r="F24" s="250">
        <v>40945</v>
      </c>
      <c r="G24" s="249"/>
      <c r="H24" s="249"/>
      <c r="I24" s="249"/>
      <c r="J24" s="249"/>
      <c r="K24" s="249"/>
      <c r="L24" s="249"/>
      <c r="M24" s="249" t="s">
        <v>4145</v>
      </c>
      <c r="N24" s="249"/>
      <c r="O24" s="249" t="s">
        <v>4153</v>
      </c>
      <c r="P24" s="249" t="s">
        <v>4154</v>
      </c>
      <c r="Q24" s="249"/>
      <c r="R24" s="249"/>
      <c r="S24" s="249"/>
      <c r="T24" s="249"/>
      <c r="U24" s="249"/>
      <c r="V24" s="249"/>
      <c r="W24" s="249"/>
      <c r="X24" s="249"/>
      <c r="Y24" s="249"/>
      <c r="Z24" s="249"/>
      <c r="AA24" s="249"/>
      <c r="AB24" s="249"/>
      <c r="AC24" s="249"/>
      <c r="AD24" s="249"/>
      <c r="AE24" s="249"/>
      <c r="AF24" s="249"/>
      <c r="AG24" s="249"/>
      <c r="AH24" s="249"/>
      <c r="AI24" s="249"/>
      <c r="AJ24" s="249"/>
      <c r="AK24" s="252"/>
      <c r="AL24" s="249"/>
      <c r="AM24" s="249"/>
      <c r="AN24" s="249">
        <v>3.6675</v>
      </c>
      <c r="AO24" s="249">
        <v>3.7925</v>
      </c>
      <c r="AP24" s="249">
        <v>1.8125</v>
      </c>
      <c r="AQ24" s="249">
        <v>1.9375</v>
      </c>
      <c r="AR24" s="249"/>
      <c r="AS24" s="249"/>
      <c r="AT24" s="249"/>
      <c r="AU24" s="249"/>
      <c r="AV24" s="249"/>
      <c r="AW24" s="249"/>
      <c r="AX24" s="249"/>
      <c r="AY24" s="249"/>
      <c r="AZ24" s="249"/>
      <c r="BA24" s="249" t="s">
        <v>2870</v>
      </c>
      <c r="BB24" s="249"/>
    </row>
    <row r="25" spans="1:54" ht="39" x14ac:dyDescent="0.15">
      <c r="A25" s="248" t="s">
        <v>2945</v>
      </c>
      <c r="B25" s="248" t="s">
        <v>2946</v>
      </c>
      <c r="C25" s="249" t="s">
        <v>4189</v>
      </c>
      <c r="D25" s="249"/>
      <c r="E25" s="250">
        <v>40876</v>
      </c>
      <c r="F25" s="250">
        <v>40956</v>
      </c>
      <c r="G25" s="249" t="s">
        <v>4531</v>
      </c>
      <c r="H25" s="249"/>
      <c r="I25" s="249"/>
      <c r="J25" s="249"/>
      <c r="K25" s="249"/>
      <c r="L25" s="249"/>
      <c r="M25" s="249"/>
      <c r="N25" s="249"/>
      <c r="O25" s="249" t="s">
        <v>2947</v>
      </c>
      <c r="P25" s="249" t="s">
        <v>2819</v>
      </c>
      <c r="Q25" s="249" t="s">
        <v>2819</v>
      </c>
      <c r="R25" s="249"/>
      <c r="S25" s="249"/>
      <c r="T25" s="249"/>
      <c r="U25" s="249"/>
      <c r="V25" s="249"/>
      <c r="W25" s="249"/>
      <c r="X25" s="249"/>
      <c r="Y25" s="249" t="s">
        <v>2948</v>
      </c>
      <c r="Z25" s="249" t="s">
        <v>2951</v>
      </c>
      <c r="AA25" s="249"/>
      <c r="AB25" s="249"/>
      <c r="AC25" s="249"/>
      <c r="AD25" s="249" t="s">
        <v>2949</v>
      </c>
      <c r="AE25" s="249"/>
      <c r="AF25" s="249"/>
      <c r="AG25" s="249"/>
      <c r="AH25" s="249"/>
      <c r="AI25" s="249"/>
      <c r="AJ25" s="249"/>
      <c r="AK25" s="249"/>
      <c r="AL25" s="249"/>
      <c r="AM25" s="249" t="s">
        <v>2950</v>
      </c>
      <c r="AN25" s="249"/>
      <c r="AO25" s="249"/>
      <c r="AP25" s="249"/>
      <c r="AQ25" s="249"/>
      <c r="AR25" s="249"/>
      <c r="AS25" s="249"/>
      <c r="AT25" s="249"/>
      <c r="AU25" s="249"/>
      <c r="AV25" s="249"/>
      <c r="AW25" s="249"/>
      <c r="AX25" s="249"/>
      <c r="AY25" s="249"/>
      <c r="AZ25" s="249"/>
      <c r="BA25" s="249"/>
      <c r="BB25" s="249"/>
    </row>
    <row r="26" spans="1:54" ht="130" x14ac:dyDescent="0.15">
      <c r="A26" s="248" t="s">
        <v>2952</v>
      </c>
      <c r="B26" s="248" t="s">
        <v>2953</v>
      </c>
      <c r="C26" s="253" t="s">
        <v>8728</v>
      </c>
      <c r="D26" s="253"/>
      <c r="E26" s="249"/>
      <c r="F26" s="249"/>
      <c r="G26" s="249" t="s">
        <v>4532</v>
      </c>
      <c r="H26" s="249"/>
      <c r="I26" s="249"/>
      <c r="J26" s="249"/>
      <c r="K26" s="249"/>
      <c r="L26" s="249"/>
      <c r="M26" s="249"/>
      <c r="N26" s="249"/>
      <c r="O26" s="249" t="s">
        <v>2947</v>
      </c>
      <c r="P26" s="249" t="s">
        <v>2819</v>
      </c>
      <c r="Q26" s="253" t="s">
        <v>2954</v>
      </c>
      <c r="R26" s="253"/>
      <c r="S26" s="253"/>
      <c r="T26" s="253"/>
      <c r="U26" s="253"/>
      <c r="V26" s="253"/>
      <c r="W26" s="253"/>
      <c r="X26" s="249"/>
      <c r="Y26" s="249" t="s">
        <v>2948</v>
      </c>
      <c r="Z26" s="249" t="s">
        <v>2951</v>
      </c>
      <c r="AA26" s="249"/>
      <c r="AB26" s="249"/>
      <c r="AC26" s="249"/>
      <c r="AD26" s="249" t="s">
        <v>2949</v>
      </c>
      <c r="AE26" s="249"/>
      <c r="AF26" s="249"/>
      <c r="AG26" s="249"/>
      <c r="AH26" s="249"/>
      <c r="AI26" s="249"/>
      <c r="AJ26" s="249"/>
      <c r="AK26" s="249"/>
      <c r="AL26" s="249"/>
      <c r="AM26" s="249" t="s">
        <v>2950</v>
      </c>
      <c r="AN26" s="249"/>
      <c r="AO26" s="249"/>
      <c r="AP26" s="249"/>
      <c r="AQ26" s="249"/>
      <c r="AR26" s="249"/>
      <c r="AS26" s="249"/>
      <c r="AT26" s="249"/>
      <c r="AU26" s="249"/>
      <c r="AV26" s="249"/>
      <c r="AW26" s="249"/>
      <c r="AX26" s="249"/>
      <c r="AY26" s="249"/>
      <c r="AZ26" s="249"/>
      <c r="BA26" s="249"/>
      <c r="BB26" s="249"/>
    </row>
    <row r="27" spans="1:54" ht="39" x14ac:dyDescent="0.15">
      <c r="A27" s="248" t="s">
        <v>2955</v>
      </c>
      <c r="B27" s="248" t="s">
        <v>2956</v>
      </c>
      <c r="C27" s="249" t="s">
        <v>4182</v>
      </c>
      <c r="D27" s="249"/>
      <c r="E27" s="250">
        <v>40876</v>
      </c>
      <c r="F27" s="250">
        <v>40956</v>
      </c>
      <c r="G27" s="249" t="s">
        <v>4230</v>
      </c>
      <c r="H27" s="249"/>
      <c r="I27" s="249"/>
      <c r="J27" s="249"/>
      <c r="K27" s="249"/>
      <c r="L27" s="249"/>
      <c r="M27" s="249"/>
      <c r="N27" s="249" t="s">
        <v>4326</v>
      </c>
      <c r="O27" s="249" t="s">
        <v>2883</v>
      </c>
      <c r="P27" s="249" t="s">
        <v>2819</v>
      </c>
      <c r="Q27" s="249" t="s">
        <v>2819</v>
      </c>
      <c r="R27" s="249"/>
      <c r="S27" s="249"/>
      <c r="T27" s="249"/>
      <c r="U27" s="249"/>
      <c r="V27" s="249"/>
      <c r="W27" s="249"/>
      <c r="Y27" s="249" t="s">
        <v>2958</v>
      </c>
      <c r="Z27" s="249"/>
      <c r="AA27" s="249"/>
      <c r="AB27" s="249" t="s">
        <v>2959</v>
      </c>
      <c r="AC27" s="40"/>
      <c r="AD27" s="249" t="s">
        <v>2960</v>
      </c>
      <c r="AE27" s="249"/>
      <c r="AF27" s="249"/>
      <c r="AG27" s="249"/>
      <c r="AH27" s="249"/>
      <c r="AI27" s="249"/>
      <c r="AJ27" s="249"/>
      <c r="AK27" s="249"/>
      <c r="AL27" s="249"/>
      <c r="AM27" s="249"/>
      <c r="AN27" s="249"/>
      <c r="AO27" s="249"/>
      <c r="AP27" s="249"/>
      <c r="AQ27" s="249"/>
      <c r="AR27" s="249"/>
      <c r="AS27" s="249"/>
      <c r="AT27" s="249" t="s">
        <v>2957</v>
      </c>
      <c r="AU27" s="249"/>
      <c r="AV27" s="249"/>
      <c r="AW27" s="249"/>
      <c r="AX27" s="249"/>
      <c r="AY27" s="249"/>
      <c r="AZ27" s="249"/>
      <c r="BA27" s="249"/>
      <c r="BB27" s="249"/>
    </row>
    <row r="28" spans="1:54" ht="91" x14ac:dyDescent="0.15">
      <c r="A28" s="248" t="s">
        <v>2961</v>
      </c>
      <c r="B28" s="248" t="s">
        <v>2962</v>
      </c>
      <c r="C28" s="249" t="s">
        <v>4180</v>
      </c>
      <c r="D28" s="249"/>
      <c r="E28" s="250">
        <v>40877</v>
      </c>
      <c r="F28" s="250">
        <v>40983</v>
      </c>
      <c r="G28" s="249" t="s">
        <v>2963</v>
      </c>
      <c r="H28" s="249"/>
      <c r="I28" s="249"/>
      <c r="J28" s="249"/>
      <c r="K28" s="249"/>
      <c r="L28" s="249"/>
      <c r="M28" s="249"/>
      <c r="N28" s="249" t="s">
        <v>4322</v>
      </c>
      <c r="O28" s="249" t="s">
        <v>2883</v>
      </c>
      <c r="P28" s="249" t="s">
        <v>2819</v>
      </c>
      <c r="Q28" s="249" t="s">
        <v>2819</v>
      </c>
      <c r="R28" s="249"/>
      <c r="S28" s="249"/>
      <c r="T28" s="249"/>
      <c r="U28" s="249"/>
      <c r="V28" s="249"/>
      <c r="W28" s="249"/>
      <c r="X28" s="249" t="s">
        <v>6459</v>
      </c>
      <c r="Y28" s="249" t="s">
        <v>2964</v>
      </c>
      <c r="Z28" s="249" t="s">
        <v>2965</v>
      </c>
      <c r="AA28" s="249"/>
      <c r="AB28" s="249" t="s">
        <v>2899</v>
      </c>
      <c r="AC28" s="249"/>
      <c r="AD28" s="249" t="s">
        <v>2966</v>
      </c>
      <c r="AE28" s="249" t="s">
        <v>2902</v>
      </c>
      <c r="AF28" s="249" t="s">
        <v>2967</v>
      </c>
      <c r="AG28" s="249"/>
      <c r="AH28" s="249"/>
      <c r="AI28" s="249"/>
      <c r="AJ28" s="249"/>
      <c r="AK28" s="249"/>
      <c r="AL28" s="249"/>
      <c r="AM28" s="249"/>
      <c r="AN28" s="249"/>
      <c r="AO28" s="249"/>
      <c r="AP28" s="249"/>
      <c r="AQ28" s="249"/>
      <c r="AR28" s="249" t="s">
        <v>2968</v>
      </c>
      <c r="AS28" s="249"/>
      <c r="AT28" s="249"/>
      <c r="AU28" s="249"/>
      <c r="AV28" s="249"/>
      <c r="AW28" s="249"/>
      <c r="AX28" s="249"/>
      <c r="AY28" s="249"/>
      <c r="AZ28" s="249"/>
      <c r="BA28" s="249"/>
      <c r="BB28" s="249"/>
    </row>
    <row r="29" spans="1:54" ht="91" x14ac:dyDescent="0.15">
      <c r="A29" s="248" t="s">
        <v>2969</v>
      </c>
      <c r="B29" s="248" t="s">
        <v>2970</v>
      </c>
      <c r="C29" s="249" t="s">
        <v>4538</v>
      </c>
      <c r="D29" s="249"/>
      <c r="E29" s="250">
        <v>40877</v>
      </c>
      <c r="F29" s="250">
        <v>40983</v>
      </c>
      <c r="G29" s="249" t="s">
        <v>2963</v>
      </c>
      <c r="H29" s="249"/>
      <c r="I29" s="249"/>
      <c r="J29" s="249"/>
      <c r="K29" s="249"/>
      <c r="L29" s="249"/>
      <c r="M29" s="249"/>
      <c r="N29" s="249" t="s">
        <v>4323</v>
      </c>
      <c r="O29" s="249" t="s">
        <v>2883</v>
      </c>
      <c r="P29" s="249" t="s">
        <v>2819</v>
      </c>
      <c r="Q29" s="249" t="s">
        <v>2819</v>
      </c>
      <c r="R29" s="249"/>
      <c r="S29" s="249"/>
      <c r="T29" s="249"/>
      <c r="U29" s="249"/>
      <c r="V29" s="249"/>
      <c r="W29" s="249"/>
      <c r="X29" s="249" t="s">
        <v>6459</v>
      </c>
      <c r="Y29" s="249" t="s">
        <v>2964</v>
      </c>
      <c r="Z29" s="249" t="s">
        <v>2965</v>
      </c>
      <c r="AA29" s="249"/>
      <c r="AB29" s="249" t="s">
        <v>2899</v>
      </c>
      <c r="AC29" s="40"/>
      <c r="AD29" s="249" t="s">
        <v>2966</v>
      </c>
      <c r="AE29" s="249" t="s">
        <v>2902</v>
      </c>
      <c r="AF29" s="249" t="s">
        <v>2967</v>
      </c>
      <c r="AG29" s="249"/>
      <c r="AH29" s="249"/>
      <c r="AI29" s="249"/>
      <c r="AJ29" s="249"/>
      <c r="AK29" s="249"/>
      <c r="AL29" s="249"/>
      <c r="AM29" s="249"/>
      <c r="AN29" s="249"/>
      <c r="AO29" s="249"/>
      <c r="AP29" s="249"/>
      <c r="AQ29" s="249"/>
      <c r="AR29" s="249" t="s">
        <v>2968</v>
      </c>
      <c r="AS29" s="249"/>
      <c r="AT29" s="249"/>
      <c r="AU29" s="249"/>
      <c r="AV29" s="249"/>
      <c r="AW29" s="249"/>
      <c r="AX29" s="249"/>
      <c r="AY29" s="249"/>
      <c r="AZ29" s="249"/>
      <c r="BA29" s="249"/>
      <c r="BB29" s="249"/>
    </row>
    <row r="30" spans="1:54" ht="52" x14ac:dyDescent="0.15">
      <c r="A30" s="248" t="s">
        <v>2971</v>
      </c>
      <c r="B30" s="248" t="s">
        <v>18355</v>
      </c>
      <c r="C30" s="249" t="s">
        <v>4178</v>
      </c>
      <c r="D30" s="249"/>
      <c r="E30" s="250">
        <v>41050</v>
      </c>
      <c r="F30" s="250">
        <v>43173</v>
      </c>
      <c r="G30" s="249" t="s">
        <v>12618</v>
      </c>
      <c r="H30" s="249"/>
      <c r="I30" s="249"/>
      <c r="J30" s="249"/>
      <c r="K30" s="249"/>
      <c r="L30" s="249"/>
      <c r="M30" s="249"/>
      <c r="N30" s="249" t="s">
        <v>4287</v>
      </c>
      <c r="O30" s="249" t="s">
        <v>2883</v>
      </c>
      <c r="P30" s="249" t="s">
        <v>2819</v>
      </c>
      <c r="Q30" s="249" t="s">
        <v>7607</v>
      </c>
      <c r="R30" s="249"/>
      <c r="S30" s="249"/>
      <c r="T30" s="249"/>
      <c r="U30" s="249"/>
      <c r="V30" s="249"/>
      <c r="W30" s="249"/>
      <c r="X30" s="249" t="s">
        <v>2895</v>
      </c>
      <c r="Y30" s="249" t="s">
        <v>2896</v>
      </c>
      <c r="Z30" s="44" t="s">
        <v>2897</v>
      </c>
      <c r="AA30" s="249" t="s">
        <v>2898</v>
      </c>
      <c r="AB30" s="249" t="s">
        <v>2899</v>
      </c>
      <c r="AC30" s="44" t="s">
        <v>2900</v>
      </c>
      <c r="AD30" s="249" t="s">
        <v>18357</v>
      </c>
      <c r="AE30" s="249" t="s">
        <v>2902</v>
      </c>
      <c r="AF30" s="249"/>
      <c r="AG30" s="249"/>
      <c r="AH30" s="249" t="s">
        <v>18356</v>
      </c>
      <c r="AI30" s="249"/>
      <c r="AJ30" s="249"/>
      <c r="AK30" s="249"/>
      <c r="AL30" s="249"/>
      <c r="AM30" s="249"/>
      <c r="AN30" s="249"/>
      <c r="AO30" s="249"/>
      <c r="AP30" s="249"/>
      <c r="AQ30" s="249"/>
      <c r="AR30" s="249"/>
      <c r="AS30" s="249"/>
      <c r="AT30" s="249"/>
      <c r="AU30" s="249"/>
      <c r="AV30" s="249"/>
      <c r="AW30" s="249"/>
      <c r="AX30" s="249"/>
      <c r="AY30" s="249"/>
      <c r="AZ30" s="249"/>
      <c r="BA30" s="249"/>
      <c r="BB30" s="249"/>
    </row>
    <row r="31" spans="1:54" ht="52" x14ac:dyDescent="0.15">
      <c r="A31" s="248" t="s">
        <v>2972</v>
      </c>
      <c r="B31" s="248" t="s">
        <v>18329</v>
      </c>
      <c r="C31" s="249" t="s">
        <v>4280</v>
      </c>
      <c r="D31" s="249"/>
      <c r="E31" s="250">
        <v>40945</v>
      </c>
      <c r="F31" s="250">
        <v>43167</v>
      </c>
      <c r="G31" s="249" t="s">
        <v>18330</v>
      </c>
      <c r="H31" s="249"/>
      <c r="I31" s="249"/>
      <c r="J31" s="249"/>
      <c r="K31" s="249"/>
      <c r="L31" s="249"/>
      <c r="M31" s="249"/>
      <c r="N31" s="249" t="s">
        <v>4288</v>
      </c>
      <c r="O31" s="249" t="s">
        <v>2883</v>
      </c>
      <c r="P31" s="249" t="s">
        <v>2819</v>
      </c>
      <c r="Q31" s="249" t="s">
        <v>8066</v>
      </c>
      <c r="R31" s="249"/>
      <c r="S31" s="249"/>
      <c r="T31" s="249"/>
      <c r="U31" s="249"/>
      <c r="V31" s="249"/>
      <c r="W31" s="249"/>
      <c r="X31" s="249" t="s">
        <v>2895</v>
      </c>
      <c r="Y31" s="249" t="s">
        <v>2896</v>
      </c>
      <c r="Z31" s="44" t="s">
        <v>2897</v>
      </c>
      <c r="AA31" s="249" t="s">
        <v>2898</v>
      </c>
      <c r="AB31" s="249" t="s">
        <v>2899</v>
      </c>
      <c r="AC31" s="44" t="s">
        <v>2900</v>
      </c>
      <c r="AD31" s="249" t="s">
        <v>18331</v>
      </c>
      <c r="AE31" s="249" t="s">
        <v>2902</v>
      </c>
      <c r="AF31" s="249"/>
      <c r="AG31" s="249"/>
      <c r="AH31" s="249" t="s">
        <v>18327</v>
      </c>
      <c r="AI31" s="249"/>
      <c r="AJ31" s="249"/>
      <c r="AK31" s="249"/>
      <c r="AL31" s="249"/>
      <c r="AM31" s="249"/>
      <c r="AN31" s="249"/>
      <c r="AO31" s="249"/>
      <c r="AP31" s="249"/>
      <c r="AQ31" s="249"/>
      <c r="AR31" s="249"/>
      <c r="AS31" s="249"/>
      <c r="AT31" s="249"/>
      <c r="AU31" s="249"/>
      <c r="AV31" s="249"/>
      <c r="AW31" s="249"/>
      <c r="AX31" s="249"/>
      <c r="AY31" s="249"/>
      <c r="AZ31" s="249"/>
      <c r="BA31" s="249"/>
      <c r="BB31" s="249"/>
    </row>
    <row r="32" spans="1:54" ht="117" x14ac:dyDescent="0.15">
      <c r="A32" s="248" t="s">
        <v>2973</v>
      </c>
      <c r="B32" s="248" t="s">
        <v>2974</v>
      </c>
      <c r="C32" s="249" t="s">
        <v>4281</v>
      </c>
      <c r="D32" s="249"/>
      <c r="E32" s="250">
        <v>40945</v>
      </c>
      <c r="F32" s="250">
        <v>40952</v>
      </c>
      <c r="G32" s="249"/>
      <c r="H32" s="249"/>
      <c r="I32" s="249"/>
      <c r="J32" s="249"/>
      <c r="K32" s="249"/>
      <c r="L32" s="249"/>
      <c r="M32" s="249"/>
      <c r="N32" s="249" t="s">
        <v>4289</v>
      </c>
      <c r="O32" s="249" t="s">
        <v>2883</v>
      </c>
      <c r="P32" s="249" t="s">
        <v>2819</v>
      </c>
      <c r="Q32" s="249" t="s">
        <v>2894</v>
      </c>
      <c r="R32" s="249"/>
      <c r="S32" s="249"/>
      <c r="T32" s="249"/>
      <c r="U32" s="249"/>
      <c r="V32" s="249"/>
      <c r="W32" s="249"/>
      <c r="X32" s="249" t="s">
        <v>2895</v>
      </c>
      <c r="Y32" s="249" t="s">
        <v>2896</v>
      </c>
      <c r="Z32" s="44" t="s">
        <v>2897</v>
      </c>
      <c r="AA32" s="249" t="s">
        <v>2898</v>
      </c>
      <c r="AB32" s="249" t="s">
        <v>2899</v>
      </c>
      <c r="AC32" s="44" t="s">
        <v>2900</v>
      </c>
      <c r="AD32" s="249" t="s">
        <v>2901</v>
      </c>
      <c r="AE32" s="249" t="s">
        <v>2902</v>
      </c>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row>
    <row r="33" spans="1:54" ht="39" x14ac:dyDescent="0.15">
      <c r="A33" s="248" t="s">
        <v>2975</v>
      </c>
      <c r="B33" s="248" t="s">
        <v>2976</v>
      </c>
      <c r="C33" s="249" t="s">
        <v>4185</v>
      </c>
      <c r="D33" s="249"/>
      <c r="E33" s="250">
        <v>40876</v>
      </c>
      <c r="F33" s="250">
        <v>40952</v>
      </c>
      <c r="G33" s="249" t="s">
        <v>2977</v>
      </c>
      <c r="H33" s="249"/>
      <c r="I33" s="249"/>
      <c r="J33" s="249"/>
      <c r="K33" s="249"/>
      <c r="L33" s="249"/>
      <c r="M33" s="249"/>
      <c r="N33" s="249" t="s">
        <v>2978</v>
      </c>
      <c r="O33" s="249" t="s">
        <v>2883</v>
      </c>
      <c r="P33" s="249" t="s">
        <v>2819</v>
      </c>
      <c r="Q33" s="249" t="s">
        <v>2819</v>
      </c>
      <c r="R33" s="249"/>
      <c r="S33" s="249"/>
      <c r="T33" s="249"/>
      <c r="U33" s="249"/>
      <c r="V33" s="249"/>
      <c r="W33" s="249"/>
      <c r="X33" s="249" t="s">
        <v>2979</v>
      </c>
      <c r="Y33" s="249" t="s">
        <v>2980</v>
      </c>
      <c r="Z33" s="249"/>
      <c r="AA33" s="249"/>
      <c r="AB33" s="249"/>
      <c r="AC33" s="40"/>
      <c r="AD33" s="249" t="s">
        <v>2981</v>
      </c>
      <c r="AE33" s="249"/>
      <c r="AF33" s="249" t="s">
        <v>2982</v>
      </c>
      <c r="AG33" s="249"/>
      <c r="AH33" s="249"/>
      <c r="AI33" s="249"/>
      <c r="AJ33" s="249"/>
      <c r="AK33" s="249"/>
      <c r="AL33" s="249"/>
      <c r="AM33" s="249"/>
      <c r="AN33" s="249"/>
      <c r="AO33" s="249"/>
      <c r="AP33" s="249"/>
      <c r="AQ33" s="249"/>
      <c r="AR33" s="249"/>
      <c r="AS33" s="249"/>
      <c r="AT33" s="249" t="s">
        <v>2983</v>
      </c>
      <c r="AU33" s="249"/>
      <c r="AV33" s="249"/>
      <c r="AW33" s="249"/>
      <c r="AX33" s="249"/>
      <c r="AY33" s="249"/>
      <c r="AZ33" s="249"/>
      <c r="BA33" s="249"/>
      <c r="BB33" s="249"/>
    </row>
    <row r="34" spans="1:54" ht="117" x14ac:dyDescent="0.15">
      <c r="A34" s="248" t="s">
        <v>2984</v>
      </c>
      <c r="B34" s="248" t="s">
        <v>2985</v>
      </c>
      <c r="C34" s="249" t="s">
        <v>4282</v>
      </c>
      <c r="D34" s="249"/>
      <c r="E34" s="250">
        <v>40945</v>
      </c>
      <c r="F34" s="250">
        <v>40952</v>
      </c>
      <c r="G34" s="249"/>
      <c r="H34" s="249"/>
      <c r="I34" s="249"/>
      <c r="J34" s="249"/>
      <c r="K34" s="249"/>
      <c r="L34" s="249"/>
      <c r="M34" s="249"/>
      <c r="N34" s="249" t="s">
        <v>4290</v>
      </c>
      <c r="O34" s="249" t="s">
        <v>2883</v>
      </c>
      <c r="P34" s="249" t="s">
        <v>2819</v>
      </c>
      <c r="Q34" s="249" t="s">
        <v>2894</v>
      </c>
      <c r="R34" s="249"/>
      <c r="S34" s="249"/>
      <c r="T34" s="249"/>
      <c r="U34" s="249"/>
      <c r="V34" s="249"/>
      <c r="W34" s="249"/>
      <c r="X34" s="249" t="s">
        <v>2895</v>
      </c>
      <c r="Y34" s="249" t="s">
        <v>2896</v>
      </c>
      <c r="Z34" s="44" t="s">
        <v>2897</v>
      </c>
      <c r="AA34" s="249" t="s">
        <v>2898</v>
      </c>
      <c r="AB34" s="249" t="s">
        <v>2899</v>
      </c>
      <c r="AC34" s="44" t="s">
        <v>2900</v>
      </c>
      <c r="AD34" s="249" t="s">
        <v>2901</v>
      </c>
      <c r="AE34" s="249" t="s">
        <v>2902</v>
      </c>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row>
    <row r="35" spans="1:54" ht="39" x14ac:dyDescent="0.15">
      <c r="A35" s="248" t="s">
        <v>2986</v>
      </c>
      <c r="B35" s="248" t="s">
        <v>2987</v>
      </c>
      <c r="C35" s="249" t="s">
        <v>4179</v>
      </c>
      <c r="D35" s="249"/>
      <c r="E35" s="250">
        <v>40870</v>
      </c>
      <c r="F35" s="250">
        <v>40951</v>
      </c>
      <c r="G35" s="249" t="s">
        <v>2988</v>
      </c>
      <c r="H35" s="249"/>
      <c r="I35" s="249"/>
      <c r="J35" s="249"/>
      <c r="K35" s="249"/>
      <c r="L35" s="249"/>
      <c r="M35" s="249"/>
      <c r="N35" s="249" t="s">
        <v>4316</v>
      </c>
      <c r="O35" s="249" t="s">
        <v>2883</v>
      </c>
      <c r="P35" s="249" t="s">
        <v>2819</v>
      </c>
      <c r="Q35" s="249" t="s">
        <v>2819</v>
      </c>
      <c r="R35" s="249"/>
      <c r="S35" s="249"/>
      <c r="T35" s="249"/>
      <c r="U35" s="249"/>
      <c r="V35" s="249"/>
      <c r="W35" s="249"/>
      <c r="X35" s="249" t="s">
        <v>2989</v>
      </c>
      <c r="Y35" s="249" t="s">
        <v>2990</v>
      </c>
      <c r="Z35" s="44" t="s">
        <v>2965</v>
      </c>
      <c r="AA35" s="249"/>
      <c r="AB35" s="249" t="s">
        <v>2991</v>
      </c>
      <c r="AC35" s="249" t="s">
        <v>2992</v>
      </c>
      <c r="AD35" s="249" t="s">
        <v>2993</v>
      </c>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row>
    <row r="36" spans="1:54" ht="39" x14ac:dyDescent="0.15">
      <c r="A36" s="248" t="s">
        <v>2994</v>
      </c>
      <c r="B36" s="248" t="s">
        <v>2995</v>
      </c>
      <c r="C36" s="249" t="s">
        <v>9566</v>
      </c>
      <c r="D36" s="249"/>
      <c r="E36" s="250">
        <v>40876</v>
      </c>
      <c r="F36" s="250">
        <v>40956</v>
      </c>
      <c r="G36" s="249" t="s">
        <v>4230</v>
      </c>
      <c r="H36" s="249"/>
      <c r="I36" s="249"/>
      <c r="J36" s="249"/>
      <c r="K36" s="249"/>
      <c r="L36" s="249"/>
      <c r="M36" s="249"/>
      <c r="N36" s="249" t="s">
        <v>4327</v>
      </c>
      <c r="O36" s="249" t="s">
        <v>2883</v>
      </c>
      <c r="P36" s="249" t="s">
        <v>2819</v>
      </c>
      <c r="Q36" s="249" t="s">
        <v>2819</v>
      </c>
      <c r="R36" s="249"/>
      <c r="S36" s="249"/>
      <c r="T36" s="249"/>
      <c r="U36" s="249"/>
      <c r="V36" s="249"/>
      <c r="W36" s="249"/>
      <c r="X36" s="249"/>
      <c r="Y36" s="249" t="s">
        <v>2958</v>
      </c>
      <c r="Z36" s="249"/>
      <c r="AA36" s="249"/>
      <c r="AB36" s="249" t="s">
        <v>2959</v>
      </c>
      <c r="AC36" s="249"/>
      <c r="AD36" s="249" t="s">
        <v>2960</v>
      </c>
      <c r="AE36" s="249"/>
      <c r="AF36" s="249"/>
      <c r="AG36" s="249"/>
      <c r="AH36" s="249"/>
      <c r="AI36" s="249"/>
      <c r="AJ36" s="249"/>
      <c r="AK36" s="249"/>
      <c r="AL36" s="249"/>
      <c r="AM36" s="249"/>
      <c r="AN36" s="249"/>
      <c r="AO36" s="249"/>
      <c r="AP36" s="249"/>
      <c r="AQ36" s="249"/>
      <c r="AR36" s="249"/>
      <c r="AS36" s="249"/>
      <c r="AT36" s="249" t="s">
        <v>2957</v>
      </c>
      <c r="AU36" s="249"/>
      <c r="AV36" s="249"/>
      <c r="AW36" s="249"/>
      <c r="AX36" s="249"/>
      <c r="AY36" s="249"/>
      <c r="AZ36" s="249"/>
      <c r="BA36" s="249"/>
      <c r="BB36" s="249"/>
    </row>
    <row r="37" spans="1:54" ht="78" x14ac:dyDescent="0.15">
      <c r="A37" s="248" t="s">
        <v>2996</v>
      </c>
      <c r="B37" s="248" t="s">
        <v>4345</v>
      </c>
      <c r="C37" s="249" t="s">
        <v>8954</v>
      </c>
      <c r="D37" s="249"/>
      <c r="E37" s="250">
        <v>41311</v>
      </c>
      <c r="F37" s="250">
        <v>41796</v>
      </c>
      <c r="G37" s="227" t="s">
        <v>8088</v>
      </c>
      <c r="M37" s="249"/>
      <c r="N37" s="249" t="s">
        <v>4542</v>
      </c>
      <c r="O37" s="249" t="s">
        <v>2883</v>
      </c>
      <c r="P37" s="249" t="s">
        <v>2819</v>
      </c>
      <c r="Q37" s="249" t="s">
        <v>2819</v>
      </c>
      <c r="R37" s="249"/>
      <c r="S37" s="249"/>
      <c r="T37" s="249"/>
      <c r="U37" s="249"/>
      <c r="V37" s="249"/>
      <c r="W37" s="249"/>
      <c r="X37" s="249" t="s">
        <v>2884</v>
      </c>
      <c r="Y37" s="249" t="s">
        <v>8089</v>
      </c>
      <c r="Z37" s="44" t="s">
        <v>2886</v>
      </c>
      <c r="AA37" s="249" t="s">
        <v>2887</v>
      </c>
      <c r="AB37" s="249" t="s">
        <v>7893</v>
      </c>
      <c r="AC37" s="249" t="s">
        <v>2889</v>
      </c>
      <c r="AD37" s="249" t="s">
        <v>11977</v>
      </c>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row>
    <row r="38" spans="1:54" ht="52" x14ac:dyDescent="0.15">
      <c r="A38" s="248" t="s">
        <v>2997</v>
      </c>
      <c r="B38" s="248" t="s">
        <v>2998</v>
      </c>
      <c r="C38" s="249" t="s">
        <v>4527</v>
      </c>
      <c r="D38" s="249"/>
      <c r="E38" s="250">
        <v>40876</v>
      </c>
      <c r="F38" s="250">
        <v>40949</v>
      </c>
      <c r="G38" s="249" t="s">
        <v>4230</v>
      </c>
      <c r="H38" s="249"/>
      <c r="I38" s="249"/>
      <c r="J38" s="249"/>
      <c r="K38" s="249"/>
      <c r="L38" s="249"/>
      <c r="M38" s="249"/>
      <c r="N38" s="249" t="s">
        <v>6008</v>
      </c>
      <c r="O38" s="249" t="s">
        <v>2883</v>
      </c>
      <c r="P38" s="249" t="s">
        <v>2819</v>
      </c>
      <c r="Q38" s="249" t="s">
        <v>2819</v>
      </c>
      <c r="R38" s="249"/>
      <c r="S38" s="249"/>
      <c r="T38" s="249"/>
      <c r="U38" s="249"/>
      <c r="V38" s="249"/>
      <c r="W38" s="249"/>
      <c r="Y38" s="249" t="s">
        <v>2958</v>
      </c>
      <c r="Z38" s="249"/>
      <c r="AA38" s="249"/>
      <c r="AB38" s="249" t="s">
        <v>2999</v>
      </c>
      <c r="AC38" s="249"/>
      <c r="AD38" s="249" t="s">
        <v>2960</v>
      </c>
      <c r="AE38" s="249"/>
      <c r="AF38" s="249"/>
      <c r="AG38" s="249"/>
      <c r="AH38" s="249"/>
      <c r="AI38" s="249"/>
      <c r="AJ38" s="249"/>
      <c r="AK38" s="249"/>
      <c r="AL38" s="249"/>
      <c r="AM38" s="249"/>
      <c r="AN38" s="249"/>
      <c r="AO38" s="249"/>
      <c r="AP38" s="249"/>
      <c r="AQ38" s="249"/>
      <c r="AR38" s="249"/>
      <c r="AS38" s="249"/>
      <c r="AT38" s="249" t="s">
        <v>2957</v>
      </c>
      <c r="AU38" s="249"/>
      <c r="AV38" s="249"/>
      <c r="AW38" s="249"/>
      <c r="AX38" s="249"/>
      <c r="AY38" s="249"/>
      <c r="AZ38" s="249"/>
      <c r="BA38" s="249"/>
      <c r="BB38" s="249"/>
    </row>
    <row r="39" spans="1:54" ht="117" x14ac:dyDescent="0.15">
      <c r="A39" s="249" t="s">
        <v>3000</v>
      </c>
      <c r="B39" s="249" t="s">
        <v>18332</v>
      </c>
      <c r="C39" s="249" t="s">
        <v>4541</v>
      </c>
      <c r="D39" s="249"/>
      <c r="E39" s="250">
        <v>40945</v>
      </c>
      <c r="F39" s="250">
        <v>43167</v>
      </c>
      <c r="G39" s="249" t="s">
        <v>18333</v>
      </c>
      <c r="H39" s="249"/>
      <c r="I39" s="249"/>
      <c r="J39" s="249"/>
      <c r="K39" s="249"/>
      <c r="L39" s="249"/>
      <c r="M39" s="249"/>
      <c r="N39" s="249" t="s">
        <v>4581</v>
      </c>
      <c r="O39" s="249" t="s">
        <v>2883</v>
      </c>
      <c r="P39" s="249" t="s">
        <v>2819</v>
      </c>
      <c r="Q39" s="249" t="s">
        <v>2894</v>
      </c>
      <c r="R39" s="249"/>
      <c r="S39" s="249"/>
      <c r="T39" s="249"/>
      <c r="U39" s="249"/>
      <c r="V39" s="249"/>
      <c r="W39" s="249"/>
      <c r="X39" s="249" t="s">
        <v>18334</v>
      </c>
      <c r="Y39" s="249" t="s">
        <v>2896</v>
      </c>
      <c r="Z39" s="249" t="s">
        <v>2897</v>
      </c>
      <c r="AA39" s="249"/>
      <c r="AB39" s="249"/>
      <c r="AC39" s="249"/>
      <c r="AD39" s="249" t="s">
        <v>18326</v>
      </c>
      <c r="AE39" s="249" t="s">
        <v>2920</v>
      </c>
      <c r="AF39" s="249" t="s">
        <v>2921</v>
      </c>
      <c r="AG39" s="249"/>
      <c r="AH39" s="249" t="s">
        <v>2922</v>
      </c>
      <c r="AI39" s="249" t="s">
        <v>2923</v>
      </c>
      <c r="AJ39" s="249" t="s">
        <v>2924</v>
      </c>
      <c r="AK39" s="249"/>
      <c r="AL39" s="249"/>
      <c r="AM39" s="249"/>
      <c r="AN39" s="249"/>
      <c r="AO39" s="249"/>
      <c r="AP39" s="249"/>
      <c r="AQ39" s="249"/>
      <c r="AR39" s="249"/>
      <c r="AS39" s="249"/>
      <c r="AT39" s="249"/>
      <c r="AU39" s="249"/>
      <c r="AV39" s="249"/>
      <c r="AW39" s="249"/>
      <c r="AX39" s="249"/>
      <c r="AY39" s="249"/>
      <c r="AZ39" s="249"/>
      <c r="BA39" s="249"/>
      <c r="BB39" s="249"/>
    </row>
    <row r="40" spans="1:54" ht="39" x14ac:dyDescent="0.15">
      <c r="A40" s="248" t="s">
        <v>3001</v>
      </c>
      <c r="B40" s="248" t="s">
        <v>3002</v>
      </c>
      <c r="C40" s="249" t="s">
        <v>4337</v>
      </c>
      <c r="D40" s="249"/>
      <c r="E40" s="250">
        <v>40879</v>
      </c>
      <c r="F40" s="250">
        <v>40949</v>
      </c>
      <c r="G40" s="249" t="s">
        <v>2988</v>
      </c>
      <c r="H40" s="249"/>
      <c r="I40" s="249"/>
      <c r="J40" s="249"/>
      <c r="K40" s="249"/>
      <c r="L40" s="249"/>
      <c r="M40" s="249"/>
      <c r="N40" s="249" t="s">
        <v>4580</v>
      </c>
      <c r="O40" s="249" t="s">
        <v>2883</v>
      </c>
      <c r="P40" s="249" t="s">
        <v>2819</v>
      </c>
      <c r="Q40" s="249" t="s">
        <v>2819</v>
      </c>
      <c r="R40" s="249"/>
      <c r="S40" s="249"/>
      <c r="T40" s="249"/>
      <c r="U40" s="249"/>
      <c r="V40" s="249"/>
      <c r="W40" s="249"/>
      <c r="X40" s="249" t="s">
        <v>2989</v>
      </c>
      <c r="Y40" s="249" t="s">
        <v>2990</v>
      </c>
      <c r="Z40" s="44" t="s">
        <v>2965</v>
      </c>
      <c r="AA40" s="249"/>
      <c r="AB40" s="249" t="s">
        <v>2991</v>
      </c>
      <c r="AC40" s="249" t="s">
        <v>2992</v>
      </c>
      <c r="AD40" s="249" t="s">
        <v>2993</v>
      </c>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row>
    <row r="41" spans="1:54" ht="39" x14ac:dyDescent="0.15">
      <c r="A41" s="248" t="s">
        <v>3003</v>
      </c>
      <c r="B41" s="248" t="s">
        <v>3004</v>
      </c>
      <c r="C41" s="249" t="s">
        <v>4528</v>
      </c>
      <c r="D41" s="249"/>
      <c r="E41" s="250">
        <v>40876</v>
      </c>
      <c r="F41" s="250">
        <v>40949</v>
      </c>
      <c r="G41" s="249" t="s">
        <v>2977</v>
      </c>
      <c r="H41" s="249"/>
      <c r="I41" s="249"/>
      <c r="J41" s="249"/>
      <c r="K41" s="249"/>
      <c r="L41" s="249"/>
      <c r="M41" s="249"/>
      <c r="N41" s="249" t="s">
        <v>4328</v>
      </c>
      <c r="O41" s="249" t="s">
        <v>2883</v>
      </c>
      <c r="P41" s="249" t="s">
        <v>2819</v>
      </c>
      <c r="Q41" s="249" t="s">
        <v>2819</v>
      </c>
      <c r="R41" s="249"/>
      <c r="S41" s="249"/>
      <c r="T41" s="249"/>
      <c r="U41" s="249"/>
      <c r="V41" s="249"/>
      <c r="W41" s="249"/>
      <c r="X41" s="249" t="s">
        <v>2979</v>
      </c>
      <c r="Y41" s="249" t="s">
        <v>2980</v>
      </c>
      <c r="Z41" s="249"/>
      <c r="AA41" s="249"/>
      <c r="AB41" s="249"/>
      <c r="AC41" s="249"/>
      <c r="AD41" s="249" t="s">
        <v>2981</v>
      </c>
      <c r="AE41" s="249"/>
      <c r="AF41" s="249" t="s">
        <v>2982</v>
      </c>
      <c r="AG41" s="249"/>
      <c r="AH41" s="249"/>
      <c r="AI41" s="249"/>
      <c r="AJ41" s="249"/>
      <c r="AK41" s="249"/>
      <c r="AL41" s="249"/>
      <c r="AM41" s="249"/>
      <c r="AN41" s="249"/>
      <c r="AO41" s="249"/>
      <c r="AP41" s="249"/>
      <c r="AQ41" s="249"/>
      <c r="AR41" s="249"/>
      <c r="AS41" s="249"/>
      <c r="AT41" s="249" t="s">
        <v>2983</v>
      </c>
      <c r="AU41" s="249"/>
      <c r="AV41" s="249"/>
      <c r="AW41" s="248"/>
      <c r="AX41" s="248"/>
      <c r="AY41" s="248"/>
      <c r="AZ41" s="248"/>
      <c r="BA41" s="248"/>
      <c r="BB41" s="249"/>
    </row>
    <row r="42" spans="1:54" ht="52" x14ac:dyDescent="0.15">
      <c r="A42" s="248" t="s">
        <v>3005</v>
      </c>
      <c r="B42" s="248" t="s">
        <v>2976</v>
      </c>
      <c r="C42" s="249" t="s">
        <v>4529</v>
      </c>
      <c r="D42" s="249"/>
      <c r="E42" s="250">
        <v>40876</v>
      </c>
      <c r="F42" s="250">
        <v>40949</v>
      </c>
      <c r="G42" s="249" t="s">
        <v>2977</v>
      </c>
      <c r="H42" s="249"/>
      <c r="I42" s="249"/>
      <c r="J42" s="249"/>
      <c r="K42" s="249"/>
      <c r="L42" s="249"/>
      <c r="M42" s="249"/>
      <c r="N42" s="249" t="s">
        <v>6058</v>
      </c>
      <c r="O42" s="249" t="s">
        <v>2883</v>
      </c>
      <c r="P42" s="249" t="s">
        <v>2819</v>
      </c>
      <c r="Q42" s="249" t="s">
        <v>2819</v>
      </c>
      <c r="R42" s="249"/>
      <c r="S42" s="249"/>
      <c r="T42" s="249"/>
      <c r="U42" s="249"/>
      <c r="V42" s="249"/>
      <c r="W42" s="249"/>
      <c r="X42" s="249" t="s">
        <v>2979</v>
      </c>
      <c r="Y42" s="249" t="s">
        <v>2980</v>
      </c>
      <c r="Z42" s="249"/>
      <c r="AA42" s="249"/>
      <c r="AB42" s="249"/>
      <c r="AC42" s="249"/>
      <c r="AD42" s="249" t="s">
        <v>2981</v>
      </c>
      <c r="AE42" s="249"/>
      <c r="AF42" s="249" t="s">
        <v>2982</v>
      </c>
      <c r="AG42" s="249"/>
      <c r="AH42" s="249"/>
      <c r="AI42" s="249"/>
      <c r="AJ42" s="249"/>
      <c r="AK42" s="249"/>
      <c r="AL42" s="249"/>
      <c r="AM42" s="249"/>
      <c r="AN42" s="249"/>
      <c r="AO42" s="249"/>
      <c r="AP42" s="249"/>
      <c r="AQ42" s="249"/>
      <c r="AR42" s="249"/>
      <c r="AS42" s="249"/>
      <c r="AT42" s="249" t="s">
        <v>2983</v>
      </c>
      <c r="AU42" s="249"/>
      <c r="AV42" s="249"/>
      <c r="AW42" s="249"/>
      <c r="AX42" s="249"/>
      <c r="AY42" s="249"/>
      <c r="AZ42" s="249"/>
      <c r="BA42" s="249"/>
      <c r="BB42" s="249"/>
    </row>
    <row r="43" spans="1:54" ht="39" x14ac:dyDescent="0.15">
      <c r="A43" s="248" t="s">
        <v>3006</v>
      </c>
      <c r="B43" s="248" t="s">
        <v>3007</v>
      </c>
      <c r="C43" s="249" t="s">
        <v>4338</v>
      </c>
      <c r="D43" s="249"/>
      <c r="E43" s="250">
        <v>40870</v>
      </c>
      <c r="F43" s="250">
        <v>40955</v>
      </c>
      <c r="G43" s="249" t="s">
        <v>2988</v>
      </c>
      <c r="H43" s="249"/>
      <c r="I43" s="249"/>
      <c r="J43" s="249"/>
      <c r="K43" s="249"/>
      <c r="L43" s="249"/>
      <c r="M43" s="249"/>
      <c r="N43" s="249" t="s">
        <v>4317</v>
      </c>
      <c r="O43" s="249" t="s">
        <v>2883</v>
      </c>
      <c r="P43" s="249" t="s">
        <v>2819</v>
      </c>
      <c r="Q43" s="249" t="s">
        <v>2819</v>
      </c>
      <c r="R43" s="249"/>
      <c r="S43" s="249"/>
      <c r="T43" s="249"/>
      <c r="U43" s="249"/>
      <c r="V43" s="249"/>
      <c r="W43" s="249"/>
      <c r="X43" s="249" t="s">
        <v>2989</v>
      </c>
      <c r="Y43" s="249" t="s">
        <v>2990</v>
      </c>
      <c r="Z43" s="44" t="s">
        <v>2965</v>
      </c>
      <c r="AA43" s="249"/>
      <c r="AB43" s="249" t="s">
        <v>2991</v>
      </c>
      <c r="AC43" s="249" t="s">
        <v>2992</v>
      </c>
      <c r="AD43" s="249" t="s">
        <v>2993</v>
      </c>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row>
    <row r="44" spans="1:54" ht="39" x14ac:dyDescent="0.15">
      <c r="A44" s="248" t="s">
        <v>3011</v>
      </c>
      <c r="B44" s="248" t="s">
        <v>3012</v>
      </c>
      <c r="C44" s="249" t="s">
        <v>4530</v>
      </c>
      <c r="D44" s="249"/>
      <c r="E44" s="250">
        <v>40876</v>
      </c>
      <c r="F44" s="250">
        <v>40955</v>
      </c>
      <c r="G44" s="249" t="s">
        <v>2977</v>
      </c>
      <c r="H44" s="249"/>
      <c r="I44" s="249"/>
      <c r="J44" s="249"/>
      <c r="K44" s="249"/>
      <c r="L44" s="249"/>
      <c r="M44" s="249"/>
      <c r="N44" s="249" t="s">
        <v>4329</v>
      </c>
      <c r="O44" s="249" t="s">
        <v>2883</v>
      </c>
      <c r="P44" s="249" t="s">
        <v>2819</v>
      </c>
      <c r="Q44" s="249" t="s">
        <v>2819</v>
      </c>
      <c r="R44" s="249"/>
      <c r="S44" s="249"/>
      <c r="T44" s="249"/>
      <c r="U44" s="249"/>
      <c r="V44" s="249"/>
      <c r="W44" s="249"/>
      <c r="X44" s="249" t="s">
        <v>2979</v>
      </c>
      <c r="Y44" s="249" t="s">
        <v>2980</v>
      </c>
      <c r="Z44" s="249"/>
      <c r="AA44" s="249"/>
      <c r="AB44" s="249"/>
      <c r="AC44" s="40"/>
      <c r="AD44" s="249" t="s">
        <v>2981</v>
      </c>
      <c r="AE44" s="249"/>
      <c r="AF44" s="249" t="s">
        <v>2982</v>
      </c>
      <c r="AG44" s="249"/>
      <c r="AH44" s="249"/>
      <c r="AI44" s="249"/>
      <c r="AJ44" s="249"/>
      <c r="AK44" s="249"/>
      <c r="AL44" s="249"/>
      <c r="AM44" s="249"/>
      <c r="AN44" s="249"/>
      <c r="AO44" s="249"/>
      <c r="AP44" s="249"/>
      <c r="AQ44" s="249"/>
      <c r="AR44" s="249"/>
      <c r="AS44" s="249"/>
      <c r="AT44" s="249" t="s">
        <v>2983</v>
      </c>
      <c r="AU44" s="249"/>
      <c r="AV44" s="249"/>
      <c r="AW44" s="249"/>
      <c r="AX44" s="249"/>
      <c r="AY44" s="249"/>
      <c r="AZ44" s="249"/>
      <c r="BA44" s="249"/>
      <c r="BB44" s="249"/>
    </row>
    <row r="45" spans="1:54" ht="117" x14ac:dyDescent="0.15">
      <c r="A45" s="248" t="s">
        <v>3013</v>
      </c>
      <c r="B45" s="248" t="s">
        <v>6623</v>
      </c>
      <c r="C45" s="249" t="s">
        <v>4283</v>
      </c>
      <c r="D45" s="249"/>
      <c r="E45" s="250">
        <v>40945</v>
      </c>
      <c r="F45" s="250">
        <v>43168</v>
      </c>
      <c r="G45" s="249" t="s">
        <v>12076</v>
      </c>
      <c r="H45" s="249"/>
      <c r="I45" s="249"/>
      <c r="J45" s="249"/>
      <c r="K45" s="249"/>
      <c r="L45" s="249"/>
      <c r="M45" s="249"/>
      <c r="N45" s="249" t="s">
        <v>4291</v>
      </c>
      <c r="O45" s="249" t="s">
        <v>2883</v>
      </c>
      <c r="P45" s="249" t="s">
        <v>2819</v>
      </c>
      <c r="Q45" s="249" t="s">
        <v>2894</v>
      </c>
      <c r="R45" s="249"/>
      <c r="S45" s="249"/>
      <c r="T45" s="249"/>
      <c r="U45" s="249"/>
      <c r="V45" s="249"/>
      <c r="W45" s="249"/>
      <c r="X45" s="249" t="s">
        <v>2895</v>
      </c>
      <c r="Y45" s="249" t="s">
        <v>2896</v>
      </c>
      <c r="Z45" s="44" t="s">
        <v>2897</v>
      </c>
      <c r="AA45" s="249"/>
      <c r="AB45" s="249"/>
      <c r="AC45" s="44"/>
      <c r="AD45" s="249" t="s">
        <v>18331</v>
      </c>
      <c r="AE45" s="249" t="s">
        <v>2902</v>
      </c>
      <c r="AF45" s="249" t="s">
        <v>18340</v>
      </c>
      <c r="AG45" s="249"/>
      <c r="AH45" s="249" t="s">
        <v>18343</v>
      </c>
      <c r="AI45" s="249" t="s">
        <v>18341</v>
      </c>
      <c r="AJ45" s="249" t="s">
        <v>18342</v>
      </c>
      <c r="AK45" s="249"/>
      <c r="AL45" s="249"/>
      <c r="AM45" s="249"/>
      <c r="AN45" s="249"/>
      <c r="AO45" s="249"/>
      <c r="AP45" s="249"/>
      <c r="AQ45" s="249"/>
      <c r="AR45" s="249"/>
      <c r="AS45" s="249"/>
      <c r="AT45" s="249"/>
      <c r="AU45" s="249"/>
      <c r="AV45" s="249"/>
      <c r="AW45" s="249"/>
      <c r="AX45" s="249"/>
      <c r="AY45" s="249"/>
      <c r="AZ45" s="249"/>
      <c r="BA45" s="249"/>
      <c r="BB45" s="249"/>
    </row>
    <row r="46" spans="1:54" ht="91" x14ac:dyDescent="0.15">
      <c r="A46" s="248" t="s">
        <v>3014</v>
      </c>
      <c r="B46" s="248" t="s">
        <v>3015</v>
      </c>
      <c r="C46" s="249" t="s">
        <v>4539</v>
      </c>
      <c r="D46" s="249"/>
      <c r="E46" s="250">
        <v>40877</v>
      </c>
      <c r="F46" s="250">
        <v>40955</v>
      </c>
      <c r="G46" s="249" t="s">
        <v>2963</v>
      </c>
      <c r="H46" s="249"/>
      <c r="I46" s="249"/>
      <c r="J46" s="249"/>
      <c r="K46" s="249"/>
      <c r="L46" s="249"/>
      <c r="M46" s="249"/>
      <c r="N46" s="249" t="s">
        <v>4324</v>
      </c>
      <c r="O46" s="249" t="s">
        <v>2883</v>
      </c>
      <c r="P46" s="249" t="s">
        <v>2819</v>
      </c>
      <c r="Q46" s="249" t="s">
        <v>2819</v>
      </c>
      <c r="R46" s="249"/>
      <c r="S46" s="249"/>
      <c r="T46" s="249"/>
      <c r="U46" s="249"/>
      <c r="V46" s="249"/>
      <c r="W46" s="249"/>
      <c r="X46" s="249" t="s">
        <v>6459</v>
      </c>
      <c r="Y46" s="249" t="s">
        <v>2964</v>
      </c>
      <c r="Z46" s="249" t="s">
        <v>2965</v>
      </c>
      <c r="AA46" s="249"/>
      <c r="AB46" s="249" t="s">
        <v>2899</v>
      </c>
      <c r="AC46" s="249"/>
      <c r="AD46" s="249" t="s">
        <v>2966</v>
      </c>
      <c r="AE46" s="249" t="s">
        <v>2902</v>
      </c>
      <c r="AF46" s="249" t="s">
        <v>2967</v>
      </c>
      <c r="AG46" s="249"/>
      <c r="AH46" s="249"/>
      <c r="AI46" s="249"/>
      <c r="AJ46" s="249"/>
      <c r="AK46" s="249"/>
      <c r="AL46" s="249"/>
      <c r="AM46" s="249"/>
      <c r="AN46" s="249"/>
      <c r="AO46" s="249"/>
      <c r="AP46" s="249"/>
      <c r="AQ46" s="249"/>
      <c r="AR46" s="249" t="s">
        <v>2968</v>
      </c>
      <c r="AS46" s="249"/>
      <c r="AT46" s="249"/>
      <c r="AU46" s="249"/>
      <c r="AV46" s="249"/>
      <c r="AW46" s="249"/>
      <c r="AX46" s="249"/>
      <c r="AY46" s="249"/>
      <c r="AZ46" s="249"/>
      <c r="BA46" s="249"/>
      <c r="BB46" s="249"/>
    </row>
    <row r="47" spans="1:54" ht="39" x14ac:dyDescent="0.15">
      <c r="A47" s="248" t="s">
        <v>3016</v>
      </c>
      <c r="B47" s="248" t="s">
        <v>3017</v>
      </c>
      <c r="C47" s="249" t="s">
        <v>4339</v>
      </c>
      <c r="D47" s="249"/>
      <c r="E47" s="250">
        <v>40870</v>
      </c>
      <c r="F47" s="250">
        <v>40955</v>
      </c>
      <c r="G47" s="249" t="s">
        <v>2988</v>
      </c>
      <c r="H47" s="249"/>
      <c r="I47" s="249"/>
      <c r="J47" s="249"/>
      <c r="K47" s="249"/>
      <c r="L47" s="249"/>
      <c r="M47" s="249"/>
      <c r="N47" s="249" t="s">
        <v>4318</v>
      </c>
      <c r="O47" s="249" t="s">
        <v>2883</v>
      </c>
      <c r="P47" s="249" t="s">
        <v>2819</v>
      </c>
      <c r="Q47" s="249" t="s">
        <v>2819</v>
      </c>
      <c r="R47" s="249"/>
      <c r="S47" s="249"/>
      <c r="T47" s="249"/>
      <c r="U47" s="249"/>
      <c r="V47" s="249"/>
      <c r="W47" s="249"/>
      <c r="X47" s="249" t="s">
        <v>2989</v>
      </c>
      <c r="Y47" s="249" t="s">
        <v>2990</v>
      </c>
      <c r="Z47" s="44" t="s">
        <v>2965</v>
      </c>
      <c r="AA47" s="249"/>
      <c r="AB47" s="249" t="s">
        <v>2991</v>
      </c>
      <c r="AC47" s="44" t="s">
        <v>2992</v>
      </c>
      <c r="AD47" s="249" t="s">
        <v>2993</v>
      </c>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row>
    <row r="48" spans="1:54" ht="65" x14ac:dyDescent="0.15">
      <c r="A48" s="248" t="s">
        <v>3018</v>
      </c>
      <c r="B48" s="248" t="s">
        <v>3019</v>
      </c>
      <c r="C48" s="249" t="s">
        <v>4181</v>
      </c>
      <c r="D48" s="249"/>
      <c r="E48" s="250">
        <v>40877</v>
      </c>
      <c r="F48" s="250">
        <v>40947</v>
      </c>
      <c r="G48" s="249" t="s">
        <v>3020</v>
      </c>
      <c r="H48" s="249"/>
      <c r="I48" s="249"/>
      <c r="J48" s="249"/>
      <c r="K48" s="249"/>
      <c r="L48" s="249"/>
      <c r="M48" s="249"/>
      <c r="N48" s="249" t="s">
        <v>4325</v>
      </c>
      <c r="O48" s="249" t="s">
        <v>2883</v>
      </c>
      <c r="P48" s="249" t="s">
        <v>2819</v>
      </c>
      <c r="Q48" s="249" t="s">
        <v>2819</v>
      </c>
      <c r="R48" s="249"/>
      <c r="S48" s="249"/>
      <c r="T48" s="249"/>
      <c r="U48" s="249"/>
      <c r="V48" s="249"/>
      <c r="W48" s="249"/>
      <c r="X48" s="249" t="s">
        <v>2989</v>
      </c>
      <c r="Y48" s="249" t="s">
        <v>3008</v>
      </c>
      <c r="Z48" s="249"/>
      <c r="AA48" s="249"/>
      <c r="AB48" s="249" t="s">
        <v>3009</v>
      </c>
      <c r="AC48" s="249" t="s">
        <v>2992</v>
      </c>
      <c r="AD48" s="249" t="s">
        <v>3010</v>
      </c>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row>
    <row r="49" spans="1:57" ht="117" x14ac:dyDescent="0.15">
      <c r="A49" s="249" t="s">
        <v>7253</v>
      </c>
      <c r="B49" s="249" t="s">
        <v>3021</v>
      </c>
      <c r="C49" s="249" t="s">
        <v>4582</v>
      </c>
      <c r="D49" s="249"/>
      <c r="E49" s="250">
        <v>41003</v>
      </c>
      <c r="F49" s="250">
        <v>41014</v>
      </c>
      <c r="G49" s="249" t="s">
        <v>2913</v>
      </c>
      <c r="H49" s="249"/>
      <c r="I49" s="249"/>
      <c r="J49" s="249"/>
      <c r="K49" s="249"/>
      <c r="L49" s="249"/>
      <c r="M49" s="249"/>
      <c r="N49" s="254" t="s">
        <v>7252</v>
      </c>
      <c r="O49" s="249" t="s">
        <v>2883</v>
      </c>
      <c r="P49" s="249" t="s">
        <v>2819</v>
      </c>
      <c r="Q49" s="249" t="s">
        <v>2894</v>
      </c>
      <c r="R49" s="249"/>
      <c r="S49" s="249"/>
      <c r="T49" s="249"/>
      <c r="U49" s="249"/>
      <c r="V49" s="249"/>
      <c r="W49" s="249"/>
      <c r="X49" s="249"/>
      <c r="Y49" s="249" t="s">
        <v>2896</v>
      </c>
      <c r="Z49" s="249" t="s">
        <v>2897</v>
      </c>
      <c r="AA49" s="249"/>
      <c r="AB49" s="249"/>
      <c r="AC49" s="255"/>
      <c r="AD49" s="249" t="s">
        <v>2919</v>
      </c>
      <c r="AE49" s="249" t="s">
        <v>2920</v>
      </c>
      <c r="AF49" s="249" t="s">
        <v>2921</v>
      </c>
      <c r="AG49" s="249"/>
      <c r="AH49" s="249" t="s">
        <v>2922</v>
      </c>
      <c r="AI49" s="249" t="s">
        <v>2923</v>
      </c>
      <c r="AJ49" s="249" t="s">
        <v>2924</v>
      </c>
      <c r="AK49" s="249"/>
      <c r="AL49" s="249"/>
      <c r="AM49" s="249"/>
      <c r="AN49" s="249"/>
      <c r="AO49" s="249"/>
      <c r="AP49" s="249"/>
      <c r="AQ49" s="249"/>
      <c r="AR49" s="249"/>
      <c r="AS49" s="249"/>
      <c r="AT49" s="249"/>
      <c r="AU49" s="249"/>
      <c r="AV49" s="249"/>
      <c r="AW49" s="249"/>
      <c r="AX49" s="249"/>
      <c r="AY49" s="249"/>
      <c r="AZ49" s="249"/>
      <c r="BA49" s="249"/>
      <c r="BB49" s="249"/>
    </row>
    <row r="50" spans="1:57" ht="39" x14ac:dyDescent="0.15">
      <c r="A50" s="248" t="s">
        <v>3022</v>
      </c>
      <c r="B50" s="248" t="s">
        <v>3023</v>
      </c>
      <c r="C50" s="249" t="s">
        <v>4340</v>
      </c>
      <c r="D50" s="249"/>
      <c r="E50" s="250">
        <v>40870</v>
      </c>
      <c r="F50" s="250">
        <v>40947</v>
      </c>
      <c r="G50" s="249" t="s">
        <v>2988</v>
      </c>
      <c r="H50" s="249"/>
      <c r="I50" s="249"/>
      <c r="J50" s="249"/>
      <c r="K50" s="249"/>
      <c r="L50" s="249"/>
      <c r="M50" s="249"/>
      <c r="N50" s="43" t="s">
        <v>4319</v>
      </c>
      <c r="O50" s="249" t="s">
        <v>2883</v>
      </c>
      <c r="P50" s="249" t="s">
        <v>2819</v>
      </c>
      <c r="Q50" s="249" t="s">
        <v>2819</v>
      </c>
      <c r="R50" s="249"/>
      <c r="S50" s="249"/>
      <c r="T50" s="249"/>
      <c r="U50" s="249"/>
      <c r="V50" s="249"/>
      <c r="W50" s="249"/>
      <c r="X50" s="249" t="s">
        <v>2989</v>
      </c>
      <c r="Y50" s="249" t="s">
        <v>2990</v>
      </c>
      <c r="Z50" s="44" t="s">
        <v>2965</v>
      </c>
      <c r="AA50" s="249"/>
      <c r="AB50" s="249" t="s">
        <v>2991</v>
      </c>
      <c r="AC50" s="249" t="s">
        <v>2992</v>
      </c>
      <c r="AD50" s="249" t="s">
        <v>2993</v>
      </c>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row>
    <row r="51" spans="1:57" ht="117" x14ac:dyDescent="0.15">
      <c r="A51" s="248" t="s">
        <v>3024</v>
      </c>
      <c r="B51" s="248" t="s">
        <v>3025</v>
      </c>
      <c r="C51" s="249" t="s">
        <v>4284</v>
      </c>
      <c r="D51" s="249"/>
      <c r="E51" s="250">
        <v>40945</v>
      </c>
      <c r="F51" s="250">
        <v>40945</v>
      </c>
      <c r="G51" s="249"/>
      <c r="H51" s="249"/>
      <c r="I51" s="249"/>
      <c r="J51" s="249"/>
      <c r="K51" s="249"/>
      <c r="L51" s="249"/>
      <c r="M51" s="249"/>
      <c r="N51" s="249" t="s">
        <v>4292</v>
      </c>
      <c r="O51" s="249" t="s">
        <v>2883</v>
      </c>
      <c r="P51" s="249" t="s">
        <v>2819</v>
      </c>
      <c r="Q51" s="249" t="s">
        <v>2894</v>
      </c>
      <c r="R51" s="249"/>
      <c r="S51" s="249"/>
      <c r="T51" s="249"/>
      <c r="U51" s="249"/>
      <c r="V51" s="249"/>
      <c r="W51" s="249"/>
      <c r="X51" s="249" t="s">
        <v>2895</v>
      </c>
      <c r="Y51" s="249" t="s">
        <v>2896</v>
      </c>
      <c r="Z51" s="44" t="s">
        <v>2897</v>
      </c>
      <c r="AA51" s="249" t="s">
        <v>2898</v>
      </c>
      <c r="AB51" s="249" t="s">
        <v>2899</v>
      </c>
      <c r="AC51" s="44" t="s">
        <v>2900</v>
      </c>
      <c r="AD51" s="249" t="s">
        <v>2901</v>
      </c>
      <c r="AE51" s="249" t="s">
        <v>2902</v>
      </c>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row>
    <row r="52" spans="1:57" ht="26" x14ac:dyDescent="0.15">
      <c r="A52" s="248" t="s">
        <v>3026</v>
      </c>
      <c r="B52" s="248" t="s">
        <v>3027</v>
      </c>
      <c r="C52" s="249" t="s">
        <v>4190</v>
      </c>
      <c r="D52" s="249"/>
      <c r="E52" s="249"/>
      <c r="F52" s="249"/>
      <c r="G52" s="249" t="s">
        <v>4547</v>
      </c>
      <c r="H52" s="249"/>
      <c r="I52" s="249"/>
      <c r="J52" s="249"/>
      <c r="K52" s="249"/>
      <c r="L52" s="249"/>
      <c r="M52" s="249"/>
      <c r="N52" s="249" t="s">
        <v>1003</v>
      </c>
      <c r="O52" s="249" t="s">
        <v>2736</v>
      </c>
      <c r="P52" s="249" t="s">
        <v>2819</v>
      </c>
      <c r="Q52" s="249"/>
      <c r="R52" s="249"/>
      <c r="S52" s="249"/>
      <c r="T52" s="249"/>
      <c r="U52" s="249"/>
      <c r="V52" s="249"/>
      <c r="W52" s="249"/>
      <c r="X52" s="249"/>
      <c r="Y52" s="249"/>
      <c r="Z52" s="249"/>
      <c r="AA52" s="249"/>
      <c r="AB52" s="249"/>
      <c r="AC52" s="40"/>
      <c r="AD52" s="249"/>
      <c r="AE52" s="249"/>
      <c r="AF52" s="249"/>
      <c r="AG52" s="249"/>
      <c r="AH52" s="249"/>
      <c r="AI52" s="249"/>
      <c r="AJ52" s="249"/>
      <c r="AK52" s="249"/>
      <c r="AL52" s="249"/>
      <c r="AM52" s="249"/>
      <c r="AN52" s="249"/>
      <c r="AO52" s="249"/>
      <c r="AP52" s="249"/>
      <c r="AQ52" s="249"/>
      <c r="AR52" s="249"/>
      <c r="AS52" s="249"/>
      <c r="AT52" s="249"/>
      <c r="AU52" s="249"/>
      <c r="AV52" s="249"/>
      <c r="AW52" s="249" t="s">
        <v>3028</v>
      </c>
      <c r="AX52" s="249" t="s">
        <v>3029</v>
      </c>
      <c r="AY52" s="249"/>
      <c r="AZ52" s="249"/>
      <c r="BA52" s="249"/>
      <c r="BB52" s="249"/>
    </row>
    <row r="53" spans="1:57" ht="52" x14ac:dyDescent="0.15">
      <c r="A53" s="248" t="s">
        <v>3030</v>
      </c>
      <c r="B53" s="248" t="s">
        <v>3031</v>
      </c>
      <c r="C53" s="249" t="s">
        <v>4341</v>
      </c>
      <c r="D53" s="249"/>
      <c r="E53" s="250">
        <v>40870</v>
      </c>
      <c r="F53" s="250">
        <v>40947</v>
      </c>
      <c r="G53" s="249" t="s">
        <v>3032</v>
      </c>
      <c r="H53" s="249"/>
      <c r="I53" s="249"/>
      <c r="J53" s="249"/>
      <c r="K53" s="249"/>
      <c r="L53" s="249"/>
      <c r="M53" s="249"/>
      <c r="N53" s="43" t="s">
        <v>4320</v>
      </c>
      <c r="O53" s="249" t="s">
        <v>2883</v>
      </c>
      <c r="P53" s="249" t="s">
        <v>2819</v>
      </c>
      <c r="Q53" s="249" t="s">
        <v>2819</v>
      </c>
      <c r="R53" s="249"/>
      <c r="S53" s="249"/>
      <c r="T53" s="249"/>
      <c r="U53" s="249"/>
      <c r="V53" s="249"/>
      <c r="W53" s="249"/>
      <c r="X53" s="249" t="s">
        <v>2989</v>
      </c>
      <c r="Y53" s="249" t="s">
        <v>2990</v>
      </c>
      <c r="Z53" s="44" t="s">
        <v>2965</v>
      </c>
      <c r="AA53" s="249"/>
      <c r="AB53" s="249" t="s">
        <v>2991</v>
      </c>
      <c r="AC53" s="44" t="s">
        <v>2992</v>
      </c>
      <c r="AD53" s="249" t="s">
        <v>2993</v>
      </c>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row>
    <row r="54" spans="1:57" ht="117" x14ac:dyDescent="0.15">
      <c r="A54" s="248" t="s">
        <v>3033</v>
      </c>
      <c r="B54" s="248" t="s">
        <v>15165</v>
      </c>
      <c r="C54" s="249" t="s">
        <v>4540</v>
      </c>
      <c r="D54" s="249"/>
      <c r="E54" s="250">
        <v>40945</v>
      </c>
      <c r="F54" s="250">
        <v>43167</v>
      </c>
      <c r="G54" s="249" t="s">
        <v>18335</v>
      </c>
      <c r="H54" s="249"/>
      <c r="I54" s="249"/>
      <c r="J54" s="249"/>
      <c r="K54" s="249"/>
      <c r="L54" s="249"/>
      <c r="M54" s="249"/>
      <c r="N54" s="249" t="s">
        <v>4544</v>
      </c>
      <c r="O54" s="249" t="s">
        <v>2883</v>
      </c>
      <c r="P54" s="249" t="s">
        <v>2819</v>
      </c>
      <c r="Q54" s="249" t="s">
        <v>2894</v>
      </c>
      <c r="R54" s="249"/>
      <c r="S54" s="249"/>
      <c r="T54" s="249"/>
      <c r="U54" s="249"/>
      <c r="V54" s="249"/>
      <c r="W54" s="249"/>
      <c r="X54" s="249" t="s">
        <v>18337</v>
      </c>
      <c r="Y54" s="249" t="s">
        <v>2896</v>
      </c>
      <c r="Z54" s="249" t="s">
        <v>2897</v>
      </c>
      <c r="AA54" s="249"/>
      <c r="AB54" s="249" t="s">
        <v>2899</v>
      </c>
      <c r="AC54" s="249"/>
      <c r="AD54" s="249" t="s">
        <v>18336</v>
      </c>
      <c r="AE54" s="249" t="s">
        <v>2902</v>
      </c>
      <c r="AF54" s="249" t="s">
        <v>2915</v>
      </c>
      <c r="AG54" s="249"/>
      <c r="AH54" s="249" t="s">
        <v>2916</v>
      </c>
      <c r="AI54" s="249"/>
      <c r="AJ54" s="249"/>
      <c r="AK54" s="249"/>
      <c r="AL54" s="249"/>
      <c r="AM54" s="249"/>
      <c r="AN54" s="249"/>
      <c r="AO54" s="249"/>
      <c r="AP54" s="249"/>
      <c r="AQ54" s="249"/>
      <c r="AR54" s="249"/>
      <c r="AS54" s="249"/>
      <c r="AT54" s="249"/>
      <c r="AU54" s="249"/>
      <c r="AV54" s="249"/>
      <c r="AW54" s="249"/>
      <c r="AX54" s="249"/>
      <c r="AY54" s="249"/>
      <c r="AZ54" s="249"/>
      <c r="BA54" s="249"/>
      <c r="BB54" s="249"/>
    </row>
    <row r="55" spans="1:57" s="5" customFormat="1" ht="117" x14ac:dyDescent="0.15">
      <c r="A55" s="248" t="s">
        <v>3034</v>
      </c>
      <c r="B55" s="248" t="s">
        <v>3035</v>
      </c>
      <c r="C55" s="249" t="s">
        <v>4285</v>
      </c>
      <c r="D55" s="249"/>
      <c r="E55" s="250">
        <v>40945</v>
      </c>
      <c r="F55" s="250">
        <v>40945</v>
      </c>
      <c r="G55" s="249" t="s">
        <v>2893</v>
      </c>
      <c r="H55" s="249"/>
      <c r="I55" s="249"/>
      <c r="J55" s="249"/>
      <c r="K55" s="249"/>
      <c r="L55" s="249"/>
      <c r="M55" s="249"/>
      <c r="N55" s="249" t="s">
        <v>4294</v>
      </c>
      <c r="O55" s="249" t="s">
        <v>2883</v>
      </c>
      <c r="P55" s="249" t="s">
        <v>2819</v>
      </c>
      <c r="Q55" s="249" t="s">
        <v>2894</v>
      </c>
      <c r="R55" s="249"/>
      <c r="S55" s="249"/>
      <c r="T55" s="249"/>
      <c r="U55" s="249"/>
      <c r="V55" s="249"/>
      <c r="W55" s="249"/>
      <c r="X55" s="249" t="s">
        <v>2895</v>
      </c>
      <c r="Y55" s="249" t="s">
        <v>2896</v>
      </c>
      <c r="Z55" s="44" t="s">
        <v>2897</v>
      </c>
      <c r="AA55" s="249" t="s">
        <v>2898</v>
      </c>
      <c r="AB55" s="249" t="s">
        <v>2899</v>
      </c>
      <c r="AC55" s="44" t="s">
        <v>2900</v>
      </c>
      <c r="AD55" s="249" t="s">
        <v>2901</v>
      </c>
      <c r="AE55" s="249" t="s">
        <v>2902</v>
      </c>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row>
    <row r="56" spans="1:57" s="5" customFormat="1" ht="52" x14ac:dyDescent="0.15">
      <c r="A56" s="248" t="s">
        <v>3036</v>
      </c>
      <c r="B56" s="248" t="s">
        <v>3037</v>
      </c>
      <c r="C56" s="249" t="s">
        <v>4342</v>
      </c>
      <c r="D56" s="249"/>
      <c r="E56" s="250">
        <v>40870</v>
      </c>
      <c r="F56" s="250">
        <v>40946</v>
      </c>
      <c r="G56" s="249" t="s">
        <v>3032</v>
      </c>
      <c r="H56" s="249"/>
      <c r="I56" s="249"/>
      <c r="J56" s="249"/>
      <c r="K56" s="249"/>
      <c r="L56" s="249"/>
      <c r="M56" s="249"/>
      <c r="N56" s="249" t="s">
        <v>4321</v>
      </c>
      <c r="O56" s="249" t="s">
        <v>2883</v>
      </c>
      <c r="P56" s="249" t="s">
        <v>2819</v>
      </c>
      <c r="Q56" s="249" t="s">
        <v>2819</v>
      </c>
      <c r="R56" s="249"/>
      <c r="S56" s="249"/>
      <c r="T56" s="249"/>
      <c r="U56" s="249"/>
      <c r="V56" s="249"/>
      <c r="W56" s="249"/>
      <c r="X56" s="249" t="s">
        <v>2989</v>
      </c>
      <c r="Y56" s="249" t="s">
        <v>2990</v>
      </c>
      <c r="Z56" s="44" t="s">
        <v>2965</v>
      </c>
      <c r="AA56" s="249"/>
      <c r="AB56" s="249" t="s">
        <v>2991</v>
      </c>
      <c r="AC56" s="249" t="s">
        <v>2992</v>
      </c>
      <c r="AD56" s="249" t="s">
        <v>2993</v>
      </c>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row>
    <row r="57" spans="1:57" ht="117" x14ac:dyDescent="0.15">
      <c r="A57" s="248" t="s">
        <v>3038</v>
      </c>
      <c r="B57" s="248" t="s">
        <v>3039</v>
      </c>
      <c r="C57" s="249" t="s">
        <v>4187</v>
      </c>
      <c r="D57" s="249"/>
      <c r="E57" s="250">
        <v>40945</v>
      </c>
      <c r="F57" s="250">
        <v>40946</v>
      </c>
      <c r="G57" s="249"/>
      <c r="H57" s="249"/>
      <c r="I57" s="249"/>
      <c r="J57" s="249"/>
      <c r="K57" s="249"/>
      <c r="L57" s="249"/>
      <c r="M57" s="249"/>
      <c r="N57" s="249" t="s">
        <v>4330</v>
      </c>
      <c r="O57" s="249" t="s">
        <v>2883</v>
      </c>
      <c r="P57" s="249" t="s">
        <v>2819</v>
      </c>
      <c r="Q57" s="249" t="s">
        <v>2894</v>
      </c>
      <c r="R57" s="249"/>
      <c r="S57" s="249"/>
      <c r="T57" s="249"/>
      <c r="U57" s="249"/>
      <c r="V57" s="249"/>
      <c r="W57" s="249"/>
      <c r="X57" s="249"/>
      <c r="Y57" s="249" t="s">
        <v>2896</v>
      </c>
      <c r="Z57" s="249" t="s">
        <v>2897</v>
      </c>
      <c r="AA57" s="249" t="s">
        <v>3040</v>
      </c>
      <c r="AB57" s="249" t="s">
        <v>2899</v>
      </c>
      <c r="AC57" s="40"/>
      <c r="AD57" s="249" t="s">
        <v>2914</v>
      </c>
      <c r="AE57" s="249" t="s">
        <v>2902</v>
      </c>
      <c r="AF57" s="249" t="s">
        <v>2915</v>
      </c>
      <c r="AG57" s="249"/>
      <c r="AH57" s="249" t="s">
        <v>5999</v>
      </c>
      <c r="AI57" s="249"/>
      <c r="AJ57" s="249"/>
      <c r="AK57" s="249"/>
      <c r="AL57" s="249"/>
      <c r="AM57" s="249"/>
      <c r="AN57" s="249"/>
      <c r="AO57" s="249"/>
      <c r="AP57" s="249"/>
      <c r="AQ57" s="249"/>
      <c r="AR57" s="249"/>
      <c r="AS57" s="249"/>
      <c r="AT57" s="249"/>
      <c r="AU57" s="249"/>
      <c r="AV57" s="249"/>
      <c r="AW57" s="249"/>
      <c r="AX57" s="249"/>
      <c r="AY57" s="249"/>
      <c r="AZ57" s="249"/>
      <c r="BA57" s="249"/>
      <c r="BB57" s="249"/>
    </row>
    <row r="58" spans="1:57" ht="104" x14ac:dyDescent="0.15">
      <c r="A58" s="248" t="s">
        <v>3041</v>
      </c>
      <c r="B58" s="248" t="s">
        <v>3042</v>
      </c>
      <c r="C58" s="249" t="s">
        <v>4286</v>
      </c>
      <c r="D58" s="249"/>
      <c r="E58" s="250">
        <v>40945</v>
      </c>
      <c r="F58" s="250">
        <v>40945</v>
      </c>
      <c r="G58" s="249" t="s">
        <v>2893</v>
      </c>
      <c r="H58" s="249"/>
      <c r="I58" s="249"/>
      <c r="J58" s="249"/>
      <c r="K58" s="249"/>
      <c r="L58" s="249"/>
      <c r="M58" s="249"/>
      <c r="N58" s="249" t="s">
        <v>4293</v>
      </c>
      <c r="O58" s="249" t="s">
        <v>2883</v>
      </c>
      <c r="P58" s="249" t="s">
        <v>2819</v>
      </c>
      <c r="Q58" s="249" t="s">
        <v>6826</v>
      </c>
      <c r="R58" s="249"/>
      <c r="S58" s="249"/>
      <c r="T58" s="249"/>
      <c r="U58" s="249"/>
      <c r="V58" s="249"/>
      <c r="W58" s="249"/>
      <c r="X58" s="249" t="s">
        <v>2895</v>
      </c>
      <c r="Y58" s="249" t="s">
        <v>2896</v>
      </c>
      <c r="Z58" s="44" t="s">
        <v>2897</v>
      </c>
      <c r="AA58" s="249" t="s">
        <v>2898</v>
      </c>
      <c r="AB58" s="249" t="s">
        <v>2899</v>
      </c>
      <c r="AC58" s="44" t="s">
        <v>2900</v>
      </c>
      <c r="AD58" s="249" t="s">
        <v>2901</v>
      </c>
      <c r="AE58" s="249" t="s">
        <v>2902</v>
      </c>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row>
    <row r="59" spans="1:57" ht="39" x14ac:dyDescent="0.15">
      <c r="A59" s="248" t="s">
        <v>3043</v>
      </c>
      <c r="B59" s="248" t="s">
        <v>3044</v>
      </c>
      <c r="C59" s="249" t="s">
        <v>8730</v>
      </c>
      <c r="D59" s="249"/>
      <c r="E59" s="250">
        <v>41298</v>
      </c>
      <c r="F59" s="250">
        <v>41796</v>
      </c>
      <c r="G59" s="227" t="s">
        <v>8088</v>
      </c>
      <c r="M59" s="248"/>
      <c r="N59" s="249" t="s">
        <v>4297</v>
      </c>
      <c r="O59" s="249" t="s">
        <v>2883</v>
      </c>
      <c r="P59" s="249" t="s">
        <v>2819</v>
      </c>
      <c r="Q59" s="249" t="s">
        <v>2819</v>
      </c>
      <c r="R59" s="249"/>
      <c r="S59" s="249"/>
      <c r="T59" s="249"/>
      <c r="U59" s="249"/>
      <c r="V59" s="249"/>
      <c r="W59" s="249"/>
      <c r="X59" s="249" t="s">
        <v>2884</v>
      </c>
      <c r="Y59" s="227" t="s">
        <v>8089</v>
      </c>
      <c r="Z59" s="44" t="s">
        <v>2886</v>
      </c>
      <c r="AA59" s="249" t="s">
        <v>2887</v>
      </c>
      <c r="AB59" s="249" t="s">
        <v>7893</v>
      </c>
      <c r="AC59" s="249" t="s">
        <v>2889</v>
      </c>
      <c r="AD59" s="249" t="s">
        <v>11977</v>
      </c>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row>
    <row r="60" spans="1:57" ht="52" x14ac:dyDescent="0.15">
      <c r="A60" s="227" t="s">
        <v>4923</v>
      </c>
      <c r="B60" s="227" t="s">
        <v>6935</v>
      </c>
      <c r="C60" s="227" t="s">
        <v>6940</v>
      </c>
      <c r="E60" s="230">
        <v>40973</v>
      </c>
      <c r="F60" s="230">
        <v>40981</v>
      </c>
      <c r="G60" s="249" t="s">
        <v>6939</v>
      </c>
      <c r="H60" s="249"/>
      <c r="I60" s="249"/>
      <c r="J60" s="249"/>
      <c r="K60" s="249"/>
      <c r="L60" s="249"/>
      <c r="N60" s="227" t="s">
        <v>6936</v>
      </c>
      <c r="O60" s="227" t="s">
        <v>2736</v>
      </c>
      <c r="P60" s="249" t="s">
        <v>2819</v>
      </c>
      <c r="Q60" s="249" t="s">
        <v>2819</v>
      </c>
      <c r="R60" s="249"/>
      <c r="S60" s="249"/>
      <c r="T60" s="249"/>
      <c r="U60" s="249"/>
      <c r="V60" s="249"/>
      <c r="W60" s="249"/>
      <c r="AD60" s="227" t="s">
        <v>2981</v>
      </c>
      <c r="AF60" s="227" t="s">
        <v>4925</v>
      </c>
      <c r="AT60" s="227" t="s">
        <v>4924</v>
      </c>
      <c r="BE60" s="227" t="s">
        <v>6938</v>
      </c>
    </row>
    <row r="61" spans="1:57" ht="52" x14ac:dyDescent="0.15">
      <c r="A61" s="227" t="s">
        <v>4926</v>
      </c>
      <c r="B61" s="227" t="s">
        <v>4928</v>
      </c>
      <c r="C61" s="249" t="s">
        <v>4927</v>
      </c>
      <c r="D61" s="249"/>
      <c r="E61" s="230">
        <v>40897</v>
      </c>
      <c r="F61" s="230">
        <v>40949</v>
      </c>
      <c r="M61" s="249" t="s">
        <v>4145</v>
      </c>
      <c r="N61" s="249"/>
      <c r="O61" s="249" t="s">
        <v>4153</v>
      </c>
      <c r="P61" s="249" t="s">
        <v>4154</v>
      </c>
      <c r="Q61" s="249"/>
      <c r="R61" s="249"/>
      <c r="S61" s="249"/>
      <c r="T61" s="249"/>
      <c r="U61" s="249"/>
      <c r="V61" s="249"/>
      <c r="W61" s="249"/>
      <c r="X61" s="249"/>
      <c r="Y61" s="249"/>
      <c r="Z61" s="249"/>
      <c r="AA61" s="249"/>
      <c r="AB61" s="249"/>
      <c r="AC61" s="249"/>
      <c r="AD61" s="249"/>
      <c r="AE61" s="249"/>
      <c r="AF61" s="249"/>
      <c r="AG61" s="249"/>
      <c r="AH61" s="249"/>
      <c r="AI61" s="249"/>
      <c r="AJ61" s="249"/>
      <c r="AK61" s="252"/>
      <c r="AL61" s="249"/>
      <c r="AM61" s="249"/>
      <c r="AN61" s="256">
        <v>1.9059999999999999</v>
      </c>
      <c r="AO61" s="256">
        <v>2.0310000000000001</v>
      </c>
      <c r="AP61" s="249">
        <v>1.7092000000000001</v>
      </c>
      <c r="AQ61" s="249">
        <v>1.8342000000000001</v>
      </c>
      <c r="AR61" s="249"/>
      <c r="AS61" s="249"/>
      <c r="AT61" s="249"/>
      <c r="AU61" s="249"/>
      <c r="AV61" s="249"/>
      <c r="AW61" s="249"/>
      <c r="AX61" s="249"/>
      <c r="AY61" s="249"/>
      <c r="AZ61" s="249"/>
      <c r="BA61" s="249" t="s">
        <v>2870</v>
      </c>
    </row>
    <row r="62" spans="1:57" ht="143" x14ac:dyDescent="0.15">
      <c r="A62" s="227" t="s">
        <v>4929</v>
      </c>
      <c r="B62" s="227" t="s">
        <v>4930</v>
      </c>
      <c r="C62" s="249" t="s">
        <v>7165</v>
      </c>
      <c r="D62" s="249"/>
      <c r="E62" s="230">
        <v>40991</v>
      </c>
      <c r="F62" s="230">
        <v>40991</v>
      </c>
      <c r="G62" s="249" t="s">
        <v>4532</v>
      </c>
      <c r="H62" s="249"/>
      <c r="I62" s="249"/>
      <c r="J62" s="249"/>
      <c r="K62" s="249"/>
      <c r="L62" s="249"/>
      <c r="M62" s="249" t="s">
        <v>4145</v>
      </c>
      <c r="N62" s="251" t="s">
        <v>7162</v>
      </c>
      <c r="O62" s="251" t="s">
        <v>7145</v>
      </c>
      <c r="P62" s="251" t="s">
        <v>7146</v>
      </c>
      <c r="Q62" s="227" t="s">
        <v>7163</v>
      </c>
      <c r="Y62" s="249" t="s">
        <v>2948</v>
      </c>
      <c r="Z62" s="249" t="s">
        <v>2951</v>
      </c>
      <c r="AD62" s="249" t="s">
        <v>2949</v>
      </c>
      <c r="AE62" s="249"/>
      <c r="AF62" s="249"/>
      <c r="AG62" s="249"/>
      <c r="AH62" s="249"/>
      <c r="AI62" s="249"/>
      <c r="AJ62" s="249"/>
      <c r="AK62" s="252"/>
      <c r="AL62" s="249"/>
      <c r="AM62" s="249" t="s">
        <v>7164</v>
      </c>
      <c r="AN62" s="256">
        <v>1.8125</v>
      </c>
      <c r="AO62" s="256">
        <v>1.9375</v>
      </c>
      <c r="AP62" s="249">
        <v>3.6675</v>
      </c>
      <c r="AQ62" s="249">
        <v>3.7925</v>
      </c>
      <c r="AR62" s="249"/>
      <c r="AS62" s="249"/>
      <c r="AT62" s="249"/>
      <c r="AU62" s="249"/>
      <c r="AV62" s="249"/>
      <c r="AW62" s="249"/>
      <c r="AX62" s="249"/>
      <c r="AY62" s="249"/>
      <c r="AZ62" s="249"/>
      <c r="BA62" s="249" t="s">
        <v>2870</v>
      </c>
    </row>
    <row r="63" spans="1:57" ht="143" x14ac:dyDescent="0.15">
      <c r="A63" s="227" t="s">
        <v>4931</v>
      </c>
      <c r="B63" s="227" t="s">
        <v>4932</v>
      </c>
      <c r="C63" s="249" t="s">
        <v>7165</v>
      </c>
      <c r="D63" s="249"/>
      <c r="E63" s="230">
        <v>40991</v>
      </c>
      <c r="F63" s="230">
        <v>40991</v>
      </c>
      <c r="G63" s="249" t="s">
        <v>4532</v>
      </c>
      <c r="H63" s="249"/>
      <c r="I63" s="249"/>
      <c r="J63" s="249"/>
      <c r="K63" s="249"/>
      <c r="L63" s="249"/>
      <c r="M63" s="249" t="s">
        <v>4145</v>
      </c>
      <c r="N63" s="251" t="s">
        <v>7162</v>
      </c>
      <c r="O63" s="251" t="s">
        <v>7145</v>
      </c>
      <c r="P63" s="251" t="s">
        <v>7146</v>
      </c>
      <c r="Q63" s="227" t="s">
        <v>7163</v>
      </c>
      <c r="Y63" s="249" t="s">
        <v>2948</v>
      </c>
      <c r="Z63" s="249" t="s">
        <v>2951</v>
      </c>
      <c r="AD63" s="249" t="s">
        <v>2949</v>
      </c>
      <c r="AE63" s="249"/>
      <c r="AF63" s="249"/>
      <c r="AG63" s="249"/>
      <c r="AH63" s="249"/>
      <c r="AI63" s="249"/>
      <c r="AJ63" s="249"/>
      <c r="AK63" s="252"/>
      <c r="AL63" s="249"/>
      <c r="AM63" s="249" t="s">
        <v>7164</v>
      </c>
      <c r="AN63" s="256">
        <v>1.8125</v>
      </c>
      <c r="AO63" s="256">
        <v>1.9375</v>
      </c>
      <c r="AP63" s="249">
        <v>3.6675</v>
      </c>
      <c r="AQ63" s="249">
        <v>3.7925</v>
      </c>
      <c r="AR63" s="249"/>
      <c r="AS63" s="249"/>
      <c r="AT63" s="249"/>
      <c r="AU63" s="249"/>
      <c r="AV63" s="249"/>
      <c r="AW63" s="249"/>
      <c r="AX63" s="249"/>
      <c r="AY63" s="249"/>
      <c r="AZ63" s="249"/>
      <c r="BA63" s="249" t="s">
        <v>2870</v>
      </c>
    </row>
    <row r="64" spans="1:57" ht="52" x14ac:dyDescent="0.15">
      <c r="A64" s="5" t="s">
        <v>5027</v>
      </c>
      <c r="B64" s="227" t="s">
        <v>5028</v>
      </c>
      <c r="C64" s="249" t="s">
        <v>4151</v>
      </c>
      <c r="D64" s="249"/>
      <c r="E64" s="230">
        <v>40911</v>
      </c>
      <c r="F64" s="230">
        <v>40942</v>
      </c>
      <c r="M64" s="249" t="s">
        <v>4145</v>
      </c>
      <c r="N64" s="249"/>
      <c r="O64" s="249" t="s">
        <v>4153</v>
      </c>
      <c r="P64" s="249" t="s">
        <v>4154</v>
      </c>
      <c r="AN64" s="256">
        <v>1.8125</v>
      </c>
      <c r="AO64" s="256">
        <v>1.9375</v>
      </c>
      <c r="AP64" s="249">
        <v>3.6675</v>
      </c>
      <c r="AQ64" s="249">
        <v>3.7925</v>
      </c>
      <c r="BA64" s="249" t="s">
        <v>2870</v>
      </c>
    </row>
    <row r="65" spans="1:55" ht="182" x14ac:dyDescent="0.15">
      <c r="A65" s="227" t="s">
        <v>5094</v>
      </c>
      <c r="B65" s="227" t="s">
        <v>5095</v>
      </c>
      <c r="C65" s="249" t="s">
        <v>7144</v>
      </c>
      <c r="D65" s="249"/>
      <c r="E65" s="230">
        <v>41491</v>
      </c>
      <c r="F65" s="230">
        <v>41690</v>
      </c>
      <c r="M65" s="251" t="s">
        <v>4145</v>
      </c>
      <c r="N65" s="251" t="s">
        <v>7142</v>
      </c>
      <c r="O65" s="251" t="s">
        <v>7145</v>
      </c>
      <c r="P65" s="251" t="s">
        <v>7146</v>
      </c>
      <c r="Q65" s="227" t="s">
        <v>7143</v>
      </c>
      <c r="AD65" s="227" t="s">
        <v>3131</v>
      </c>
      <c r="AN65" s="257">
        <v>1.9059999999999999</v>
      </c>
      <c r="AO65" s="257">
        <v>2.0310000000000001</v>
      </c>
      <c r="AP65" s="251">
        <v>1.7092000000000001</v>
      </c>
      <c r="AQ65" s="251">
        <v>1.8342000000000001</v>
      </c>
      <c r="BB65" s="227" t="s">
        <v>7147</v>
      </c>
    </row>
    <row r="66" spans="1:55" ht="117" x14ac:dyDescent="0.15">
      <c r="A66" s="227" t="s">
        <v>5160</v>
      </c>
      <c r="B66" s="227" t="s">
        <v>5161</v>
      </c>
      <c r="C66" s="258" t="s">
        <v>5276</v>
      </c>
      <c r="D66" s="258"/>
      <c r="E66" s="230">
        <v>40928</v>
      </c>
      <c r="F66" s="230">
        <v>40959</v>
      </c>
      <c r="G66" s="251" t="s">
        <v>4531</v>
      </c>
      <c r="H66" s="251"/>
      <c r="I66" s="251"/>
      <c r="J66" s="251"/>
      <c r="K66" s="251"/>
      <c r="L66" s="251"/>
      <c r="N66" s="5" t="s">
        <v>5162</v>
      </c>
      <c r="O66" s="227" t="s">
        <v>2947</v>
      </c>
      <c r="P66" s="227" t="s">
        <v>2819</v>
      </c>
      <c r="Q66" s="5" t="s">
        <v>5167</v>
      </c>
      <c r="R66" s="5"/>
      <c r="S66" s="5"/>
      <c r="T66" s="5"/>
      <c r="U66" s="5"/>
      <c r="V66" s="5"/>
      <c r="W66" s="5"/>
      <c r="Y66" s="227" t="s">
        <v>5163</v>
      </c>
      <c r="Z66" s="227" t="s">
        <v>5165</v>
      </c>
      <c r="AD66" s="227" t="s">
        <v>5166</v>
      </c>
      <c r="AM66" s="227" t="s">
        <v>5164</v>
      </c>
    </row>
    <row r="67" spans="1:55" ht="117" x14ac:dyDescent="0.15">
      <c r="A67" s="227" t="s">
        <v>5169</v>
      </c>
      <c r="B67" s="227" t="s">
        <v>5168</v>
      </c>
      <c r="C67" s="258" t="s">
        <v>5275</v>
      </c>
      <c r="D67" s="258"/>
      <c r="E67" s="230">
        <v>40928</v>
      </c>
      <c r="F67" s="230">
        <v>40962</v>
      </c>
      <c r="G67" s="251" t="s">
        <v>4531</v>
      </c>
      <c r="H67" s="251"/>
      <c r="I67" s="251"/>
      <c r="J67" s="251"/>
      <c r="K67" s="251"/>
      <c r="L67" s="251"/>
      <c r="O67" s="227" t="s">
        <v>2947</v>
      </c>
      <c r="P67" s="227" t="s">
        <v>2819</v>
      </c>
      <c r="Q67" s="5" t="s">
        <v>5167</v>
      </c>
      <c r="R67" s="5"/>
      <c r="S67" s="5"/>
      <c r="T67" s="5"/>
      <c r="U67" s="5"/>
      <c r="V67" s="5"/>
      <c r="W67" s="5"/>
      <c r="Y67" s="227" t="s">
        <v>5163</v>
      </c>
      <c r="Z67" s="227" t="s">
        <v>5165</v>
      </c>
      <c r="AD67" s="227" t="s">
        <v>5170</v>
      </c>
      <c r="AM67" s="227" t="s">
        <v>5164</v>
      </c>
    </row>
    <row r="68" spans="1:55" ht="117" x14ac:dyDescent="0.15">
      <c r="A68" s="227" t="s">
        <v>5171</v>
      </c>
      <c r="B68" s="227" t="s">
        <v>5172</v>
      </c>
      <c r="C68" s="258" t="s">
        <v>5275</v>
      </c>
      <c r="D68" s="258"/>
      <c r="E68" s="230">
        <v>40928</v>
      </c>
      <c r="F68" s="230">
        <v>40961</v>
      </c>
      <c r="G68" s="251" t="s">
        <v>4531</v>
      </c>
      <c r="H68" s="251"/>
      <c r="I68" s="251"/>
      <c r="J68" s="251"/>
      <c r="K68" s="251"/>
      <c r="L68" s="251"/>
      <c r="O68" s="227" t="s">
        <v>2947</v>
      </c>
      <c r="P68" s="227" t="s">
        <v>2819</v>
      </c>
      <c r="Q68" s="5" t="s">
        <v>5167</v>
      </c>
      <c r="R68" s="5"/>
      <c r="S68" s="5"/>
      <c r="T68" s="5"/>
      <c r="U68" s="5"/>
      <c r="V68" s="5"/>
      <c r="W68" s="5"/>
      <c r="Y68" s="227" t="s">
        <v>5163</v>
      </c>
      <c r="Z68" s="227" t="s">
        <v>5165</v>
      </c>
      <c r="AD68" s="227" t="s">
        <v>5170</v>
      </c>
      <c r="AM68" s="227" t="s">
        <v>5164</v>
      </c>
    </row>
    <row r="69" spans="1:55" ht="52" x14ac:dyDescent="0.15">
      <c r="A69" s="227" t="s">
        <v>5583</v>
      </c>
      <c r="B69" s="227" t="s">
        <v>5584</v>
      </c>
      <c r="C69" s="251" t="s">
        <v>4151</v>
      </c>
      <c r="D69" s="251"/>
      <c r="E69" s="230">
        <v>40938</v>
      </c>
      <c r="F69" s="230">
        <v>40956</v>
      </c>
      <c r="M69" s="251" t="s">
        <v>4145</v>
      </c>
      <c r="N69" s="251"/>
      <c r="O69" s="251" t="s">
        <v>4153</v>
      </c>
      <c r="P69" s="251" t="s">
        <v>4154</v>
      </c>
      <c r="AN69" s="257">
        <v>1.8125</v>
      </c>
      <c r="AO69" s="257">
        <v>1.9375</v>
      </c>
      <c r="AP69" s="251">
        <v>3.6675</v>
      </c>
      <c r="AQ69" s="251">
        <v>3.7925</v>
      </c>
      <c r="BA69" s="251" t="s">
        <v>2870</v>
      </c>
    </row>
    <row r="70" spans="1:55" ht="52" x14ac:dyDescent="0.15">
      <c r="A70" s="259" t="s">
        <v>5673</v>
      </c>
      <c r="B70" s="227" t="s">
        <v>5674</v>
      </c>
      <c r="C70" s="251" t="s">
        <v>4151</v>
      </c>
      <c r="D70" s="251"/>
      <c r="E70" s="230">
        <v>40939</v>
      </c>
      <c r="F70" s="230">
        <v>40956</v>
      </c>
      <c r="M70" s="251" t="s">
        <v>4145</v>
      </c>
      <c r="N70" s="251"/>
      <c r="O70" s="251" t="s">
        <v>4153</v>
      </c>
      <c r="P70" s="251" t="s">
        <v>4154</v>
      </c>
      <c r="AN70" s="257">
        <v>1.8125</v>
      </c>
      <c r="AO70" s="257">
        <v>1.9375</v>
      </c>
      <c r="AP70" s="251">
        <v>3.6675</v>
      </c>
      <c r="AQ70" s="251">
        <v>3.7925</v>
      </c>
    </row>
    <row r="71" spans="1:55" ht="104" x14ac:dyDescent="0.15">
      <c r="A71" s="227" t="s">
        <v>6469</v>
      </c>
      <c r="B71" s="227" t="s">
        <v>6470</v>
      </c>
      <c r="C71" s="249" t="s">
        <v>6476</v>
      </c>
      <c r="D71" s="249"/>
      <c r="E71" s="230">
        <v>40968</v>
      </c>
      <c r="F71" s="230">
        <v>40981</v>
      </c>
      <c r="G71" s="249" t="s">
        <v>2913</v>
      </c>
      <c r="H71" s="249"/>
      <c r="I71" s="249"/>
      <c r="J71" s="249"/>
      <c r="K71" s="249"/>
      <c r="L71" s="249"/>
      <c r="N71" s="249" t="s">
        <v>6471</v>
      </c>
      <c r="O71" s="249" t="s">
        <v>2883</v>
      </c>
      <c r="P71" s="249" t="s">
        <v>2819</v>
      </c>
      <c r="Q71" s="249" t="s">
        <v>6474</v>
      </c>
      <c r="R71" s="249"/>
      <c r="S71" s="249"/>
      <c r="T71" s="249"/>
      <c r="U71" s="249"/>
      <c r="V71" s="249"/>
      <c r="W71" s="249"/>
      <c r="X71" s="249"/>
      <c r="Y71" s="249" t="s">
        <v>2896</v>
      </c>
      <c r="Z71" s="44" t="s">
        <v>6857</v>
      </c>
      <c r="AA71" s="249"/>
      <c r="AB71" s="249"/>
      <c r="AC71" s="44"/>
      <c r="AD71" s="249" t="s">
        <v>6473</v>
      </c>
      <c r="AE71" s="249"/>
      <c r="AF71" s="227" t="s">
        <v>6472</v>
      </c>
      <c r="AH71" s="227" t="s">
        <v>6855</v>
      </c>
      <c r="BC71" s="227" t="s">
        <v>6856</v>
      </c>
    </row>
    <row r="72" spans="1:55" ht="52" x14ac:dyDescent="0.15">
      <c r="A72" s="227" t="s">
        <v>6477</v>
      </c>
      <c r="B72" s="227" t="s">
        <v>6478</v>
      </c>
      <c r="C72" s="251" t="s">
        <v>4151</v>
      </c>
      <c r="D72" s="251"/>
      <c r="E72" s="230">
        <v>40954</v>
      </c>
      <c r="F72" s="230">
        <v>40962</v>
      </c>
      <c r="M72" s="251" t="s">
        <v>4145</v>
      </c>
      <c r="N72" s="251"/>
      <c r="O72" s="251" t="s">
        <v>4153</v>
      </c>
      <c r="P72" s="251" t="s">
        <v>4154</v>
      </c>
      <c r="AN72" s="257">
        <v>1.8125</v>
      </c>
      <c r="AO72" s="257">
        <v>1.9375</v>
      </c>
      <c r="AP72" s="251">
        <v>3.6675</v>
      </c>
      <c r="AQ72" s="251">
        <v>3.7925</v>
      </c>
    </row>
    <row r="73" spans="1:55" ht="52" x14ac:dyDescent="0.15">
      <c r="A73" s="227" t="s">
        <v>6521</v>
      </c>
      <c r="B73" s="227" t="s">
        <v>6522</v>
      </c>
      <c r="C73" s="251" t="s">
        <v>6523</v>
      </c>
      <c r="D73" s="251"/>
      <c r="E73" s="230">
        <v>40956</v>
      </c>
      <c r="F73" s="230">
        <v>40961</v>
      </c>
      <c r="M73" s="251" t="s">
        <v>4145</v>
      </c>
      <c r="N73" s="251"/>
      <c r="O73" s="251" t="s">
        <v>4153</v>
      </c>
      <c r="P73" s="251" t="s">
        <v>4154</v>
      </c>
      <c r="AN73" s="257">
        <v>1.1875</v>
      </c>
      <c r="AO73" s="257">
        <v>1.3125</v>
      </c>
      <c r="AP73" s="251">
        <v>1.6375</v>
      </c>
      <c r="AQ73" s="251">
        <v>1.7625</v>
      </c>
    </row>
    <row r="74" spans="1:55" ht="104" x14ac:dyDescent="0.15">
      <c r="A74" s="227" t="s">
        <v>6622</v>
      </c>
      <c r="B74" s="227" t="s">
        <v>6623</v>
      </c>
      <c r="C74" s="249" t="s">
        <v>6624</v>
      </c>
      <c r="D74" s="249"/>
      <c r="E74" s="230">
        <v>40961</v>
      </c>
      <c r="F74" s="260">
        <v>43180</v>
      </c>
      <c r="G74" s="249" t="s">
        <v>18386</v>
      </c>
      <c r="H74" s="249"/>
      <c r="I74" s="249"/>
      <c r="J74" s="249"/>
      <c r="K74" s="249"/>
      <c r="L74" s="249"/>
      <c r="N74" s="227" t="s">
        <v>6625</v>
      </c>
      <c r="O74" s="249" t="s">
        <v>2883</v>
      </c>
      <c r="P74" s="249" t="s">
        <v>2819</v>
      </c>
      <c r="Q74" s="249" t="s">
        <v>6474</v>
      </c>
      <c r="R74" s="249"/>
      <c r="S74" s="249"/>
      <c r="T74" s="249"/>
      <c r="U74" s="249"/>
      <c r="V74" s="249"/>
      <c r="W74" s="249"/>
      <c r="X74" s="249" t="s">
        <v>18325</v>
      </c>
      <c r="Y74" s="249" t="s">
        <v>2896</v>
      </c>
      <c r="Z74" s="249" t="s">
        <v>2897</v>
      </c>
      <c r="AA74" s="249"/>
      <c r="AB74" s="249"/>
      <c r="AC74" s="249"/>
      <c r="AD74" s="249" t="s">
        <v>18326</v>
      </c>
      <c r="AE74" s="249" t="s">
        <v>2920</v>
      </c>
      <c r="AF74" s="249" t="s">
        <v>2921</v>
      </c>
      <c r="AG74" s="249"/>
      <c r="AH74" s="249" t="s">
        <v>2922</v>
      </c>
      <c r="AI74" s="249" t="s">
        <v>2923</v>
      </c>
      <c r="AJ74" s="249" t="s">
        <v>2924</v>
      </c>
    </row>
    <row r="75" spans="1:55" ht="104" x14ac:dyDescent="0.15">
      <c r="A75" s="227" t="s">
        <v>6823</v>
      </c>
      <c r="B75" s="227" t="s">
        <v>6824</v>
      </c>
      <c r="C75" s="249" t="s">
        <v>6828</v>
      </c>
      <c r="D75" s="249"/>
      <c r="E75" s="250">
        <v>40967</v>
      </c>
      <c r="F75" s="261">
        <v>40988</v>
      </c>
      <c r="G75" s="249" t="s">
        <v>2893</v>
      </c>
      <c r="H75" s="249"/>
      <c r="I75" s="249"/>
      <c r="J75" s="249"/>
      <c r="K75" s="249"/>
      <c r="L75" s="249"/>
      <c r="M75" s="249"/>
      <c r="N75" s="249" t="s">
        <v>6825</v>
      </c>
      <c r="O75" s="249" t="s">
        <v>2883</v>
      </c>
      <c r="P75" s="249" t="s">
        <v>2819</v>
      </c>
      <c r="Q75" s="249" t="s">
        <v>6826</v>
      </c>
      <c r="R75" s="249"/>
      <c r="S75" s="249"/>
      <c r="T75" s="249"/>
      <c r="U75" s="249"/>
      <c r="V75" s="249"/>
      <c r="W75" s="249"/>
      <c r="X75" s="249" t="s">
        <v>2895</v>
      </c>
      <c r="Y75" s="249" t="s">
        <v>2896</v>
      </c>
      <c r="Z75" s="44" t="s">
        <v>2897</v>
      </c>
      <c r="AA75" s="249" t="s">
        <v>2898</v>
      </c>
      <c r="AB75" s="249" t="s">
        <v>2899</v>
      </c>
      <c r="AC75" s="44" t="s">
        <v>2921</v>
      </c>
      <c r="AD75" s="249" t="s">
        <v>6827</v>
      </c>
      <c r="AE75" s="249" t="s">
        <v>2902</v>
      </c>
      <c r="AF75" s="249"/>
      <c r="AG75" s="249"/>
      <c r="AH75" s="249"/>
      <c r="AI75" s="249"/>
      <c r="AJ75" s="249"/>
    </row>
    <row r="76" spans="1:55" ht="182" x14ac:dyDescent="0.15">
      <c r="A76" s="227" t="s">
        <v>7141</v>
      </c>
      <c r="B76" s="227" t="s">
        <v>5095</v>
      </c>
      <c r="C76" s="249" t="s">
        <v>7144</v>
      </c>
      <c r="D76" s="249"/>
      <c r="E76" s="230">
        <v>41491</v>
      </c>
      <c r="F76" s="230">
        <v>41491</v>
      </c>
      <c r="M76" s="251" t="s">
        <v>4145</v>
      </c>
      <c r="N76" s="251" t="s">
        <v>7142</v>
      </c>
      <c r="O76" s="251" t="s">
        <v>7145</v>
      </c>
      <c r="P76" s="251" t="s">
        <v>7146</v>
      </c>
      <c r="Q76" s="227" t="s">
        <v>7143</v>
      </c>
      <c r="AD76" s="227" t="s">
        <v>10107</v>
      </c>
      <c r="AN76" s="257">
        <v>1.9059999999999999</v>
      </c>
      <c r="AO76" s="257">
        <v>2.0310000000000001</v>
      </c>
      <c r="AP76" s="251">
        <v>1.7092000000000001</v>
      </c>
      <c r="AQ76" s="251">
        <v>1.8342000000000001</v>
      </c>
      <c r="BB76" s="227" t="s">
        <v>7147</v>
      </c>
    </row>
    <row r="77" spans="1:55" ht="52" x14ac:dyDescent="0.15">
      <c r="A77" s="227" t="s">
        <v>7273</v>
      </c>
      <c r="B77" s="227" t="s">
        <v>7274</v>
      </c>
      <c r="C77" s="251" t="s">
        <v>4151</v>
      </c>
      <c r="D77" s="251"/>
      <c r="E77" s="230">
        <v>41016</v>
      </c>
      <c r="F77" s="230">
        <v>41017</v>
      </c>
      <c r="M77" s="251" t="s">
        <v>4145</v>
      </c>
      <c r="N77" s="251"/>
      <c r="O77" s="251" t="s">
        <v>4153</v>
      </c>
      <c r="P77" s="251" t="s">
        <v>4154</v>
      </c>
      <c r="AN77" s="227">
        <v>1.8125</v>
      </c>
      <c r="AO77" s="227">
        <v>1.9375</v>
      </c>
      <c r="AP77" s="227">
        <v>3.6675</v>
      </c>
      <c r="AQ77" s="227">
        <v>3.7925</v>
      </c>
    </row>
    <row r="78" spans="1:55" ht="52" x14ac:dyDescent="0.15">
      <c r="A78" s="227" t="s">
        <v>7617</v>
      </c>
      <c r="B78" s="227" t="s">
        <v>7618</v>
      </c>
      <c r="C78" s="251" t="s">
        <v>4151</v>
      </c>
      <c r="D78" s="251"/>
      <c r="M78" s="251" t="s">
        <v>4145</v>
      </c>
      <c r="N78" s="251"/>
      <c r="O78" s="251" t="s">
        <v>4153</v>
      </c>
      <c r="P78" s="251" t="s">
        <v>4154</v>
      </c>
      <c r="AN78" s="227">
        <v>1.8125</v>
      </c>
      <c r="AO78" s="227">
        <v>1.9375</v>
      </c>
      <c r="AP78" s="227">
        <v>3.6675</v>
      </c>
      <c r="AQ78" s="227">
        <v>3.7925</v>
      </c>
    </row>
    <row r="79" spans="1:55" ht="52" x14ac:dyDescent="0.15">
      <c r="A79" s="227" t="s">
        <v>7760</v>
      </c>
      <c r="B79" s="227" t="s">
        <v>7761</v>
      </c>
      <c r="C79" s="251" t="s">
        <v>4151</v>
      </c>
      <c r="D79" s="251"/>
      <c r="E79" s="230">
        <v>41078</v>
      </c>
      <c r="F79" s="230">
        <v>41078</v>
      </c>
      <c r="M79" s="251" t="s">
        <v>4145</v>
      </c>
      <c r="N79" s="251"/>
      <c r="O79" s="251" t="s">
        <v>4153</v>
      </c>
      <c r="P79" s="251" t="s">
        <v>4154</v>
      </c>
      <c r="AN79" s="227">
        <v>1.8125</v>
      </c>
      <c r="AO79" s="227">
        <v>1.9375</v>
      </c>
      <c r="AP79" s="227">
        <v>3.6675</v>
      </c>
      <c r="AQ79" s="227">
        <v>3.7925</v>
      </c>
    </row>
    <row r="80" spans="1:55" ht="52" x14ac:dyDescent="0.15">
      <c r="A80" s="227" t="s">
        <v>7850</v>
      </c>
      <c r="B80" s="227" t="s">
        <v>7851</v>
      </c>
      <c r="C80" s="249" t="s">
        <v>7895</v>
      </c>
      <c r="D80" s="249"/>
      <c r="E80" s="230">
        <v>41170</v>
      </c>
      <c r="F80" s="230">
        <v>41796</v>
      </c>
      <c r="G80" s="227" t="s">
        <v>8088</v>
      </c>
      <c r="N80" s="227" t="s">
        <v>7894</v>
      </c>
      <c r="O80" s="227" t="s">
        <v>2947</v>
      </c>
      <c r="P80" s="249" t="s">
        <v>2819</v>
      </c>
      <c r="Q80" s="249" t="s">
        <v>2819</v>
      </c>
      <c r="R80" s="249"/>
      <c r="S80" s="249"/>
      <c r="T80" s="249"/>
      <c r="U80" s="249"/>
      <c r="V80" s="249"/>
      <c r="W80" s="249"/>
      <c r="X80" s="227" t="s">
        <v>2884</v>
      </c>
      <c r="Y80" s="227" t="s">
        <v>8089</v>
      </c>
      <c r="Z80" s="227" t="s">
        <v>2886</v>
      </c>
      <c r="AA80" s="227" t="s">
        <v>2887</v>
      </c>
      <c r="AB80" s="227" t="s">
        <v>7893</v>
      </c>
      <c r="AC80" s="227" t="s">
        <v>2889</v>
      </c>
      <c r="AD80" s="227" t="s">
        <v>11976</v>
      </c>
    </row>
    <row r="81" spans="1:57" ht="13" x14ac:dyDescent="0.15">
      <c r="A81" s="227" t="s">
        <v>7969</v>
      </c>
    </row>
    <row r="82" spans="1:57" ht="143" x14ac:dyDescent="0.15">
      <c r="A82" s="227" t="s">
        <v>8032</v>
      </c>
      <c r="B82" s="227" t="s">
        <v>8035</v>
      </c>
      <c r="C82" s="249" t="s">
        <v>8034</v>
      </c>
      <c r="D82" s="249"/>
      <c r="E82" s="230">
        <v>41148</v>
      </c>
      <c r="F82" s="230">
        <v>41173</v>
      </c>
      <c r="G82" s="249" t="s">
        <v>4532</v>
      </c>
      <c r="H82" s="249"/>
      <c r="I82" s="249"/>
      <c r="J82" s="249"/>
      <c r="K82" s="249"/>
      <c r="L82" s="249"/>
      <c r="M82" s="249" t="s">
        <v>4145</v>
      </c>
      <c r="N82" s="249"/>
      <c r="O82" s="251" t="s">
        <v>7145</v>
      </c>
      <c r="P82" s="251" t="s">
        <v>7146</v>
      </c>
      <c r="Q82" s="227" t="s">
        <v>8033</v>
      </c>
      <c r="Y82" s="249" t="s">
        <v>2948</v>
      </c>
      <c r="Z82" s="249" t="s">
        <v>2951</v>
      </c>
      <c r="AD82" s="249" t="s">
        <v>2949</v>
      </c>
      <c r="AE82" s="249"/>
      <c r="AF82" s="249"/>
      <c r="AG82" s="249"/>
      <c r="AH82" s="249"/>
      <c r="AI82" s="249"/>
      <c r="AJ82" s="249"/>
      <c r="AK82" s="252"/>
      <c r="AL82" s="249"/>
      <c r="AM82" s="249" t="s">
        <v>7164</v>
      </c>
      <c r="AN82" s="249">
        <v>1.8125</v>
      </c>
      <c r="AO82" s="249">
        <v>1.9375</v>
      </c>
      <c r="AP82" s="249">
        <v>3.6675</v>
      </c>
      <c r="AQ82" s="249">
        <v>3.7925</v>
      </c>
      <c r="AR82" s="249"/>
      <c r="AS82" s="249"/>
      <c r="AT82" s="249"/>
      <c r="AU82" s="249"/>
      <c r="AV82" s="249"/>
      <c r="AW82" s="249"/>
      <c r="AX82" s="249"/>
      <c r="AY82" s="249"/>
      <c r="AZ82" s="249"/>
      <c r="BA82" s="249" t="s">
        <v>2870</v>
      </c>
    </row>
    <row r="83" spans="1:57" ht="104" x14ac:dyDescent="0.15">
      <c r="A83" s="5" t="s">
        <v>8077</v>
      </c>
      <c r="B83" s="5" t="s">
        <v>8078</v>
      </c>
      <c r="C83" s="249" t="s">
        <v>10521</v>
      </c>
      <c r="D83" s="249"/>
      <c r="E83" s="230">
        <v>41592</v>
      </c>
      <c r="F83" s="230">
        <v>43167</v>
      </c>
      <c r="G83" s="249" t="s">
        <v>18328</v>
      </c>
      <c r="H83" s="249"/>
      <c r="I83" s="249"/>
      <c r="J83" s="249"/>
      <c r="K83" s="249"/>
      <c r="L83" s="249"/>
      <c r="N83" s="227" t="s">
        <v>8080</v>
      </c>
      <c r="O83" s="227" t="s">
        <v>2947</v>
      </c>
      <c r="P83" s="249" t="s">
        <v>8079</v>
      </c>
      <c r="Q83" s="249" t="s">
        <v>8066</v>
      </c>
      <c r="R83" s="249"/>
      <c r="S83" s="249"/>
      <c r="T83" s="249"/>
      <c r="U83" s="249"/>
      <c r="V83" s="249"/>
      <c r="W83" s="249"/>
      <c r="X83" s="5" t="s">
        <v>18325</v>
      </c>
      <c r="Y83" s="249" t="s">
        <v>2896</v>
      </c>
      <c r="Z83" s="44" t="s">
        <v>2897</v>
      </c>
      <c r="AA83" s="249"/>
      <c r="AB83" s="249" t="s">
        <v>2899</v>
      </c>
      <c r="AC83" s="44" t="s">
        <v>10520</v>
      </c>
      <c r="AD83" s="249" t="s">
        <v>18326</v>
      </c>
      <c r="AE83" s="249" t="s">
        <v>2902</v>
      </c>
      <c r="AH83" s="227" t="s">
        <v>18327</v>
      </c>
      <c r="AN83" s="249"/>
      <c r="AO83" s="249"/>
    </row>
    <row r="84" spans="1:57" ht="65" x14ac:dyDescent="0.15">
      <c r="A84" s="227" t="s">
        <v>8115</v>
      </c>
      <c r="B84" s="248" t="s">
        <v>16748</v>
      </c>
      <c r="C84" s="249" t="s">
        <v>8824</v>
      </c>
      <c r="D84" s="249"/>
      <c r="E84" s="250">
        <v>41184</v>
      </c>
      <c r="F84" s="250">
        <v>42754</v>
      </c>
      <c r="G84" s="227" t="s">
        <v>16749</v>
      </c>
      <c r="M84" s="249"/>
      <c r="N84" s="249" t="s">
        <v>8397</v>
      </c>
      <c r="O84" s="249" t="s">
        <v>2883</v>
      </c>
      <c r="P84" s="249" t="s">
        <v>2819</v>
      </c>
      <c r="Q84" s="249" t="s">
        <v>2819</v>
      </c>
      <c r="R84" s="249"/>
      <c r="S84" s="249"/>
      <c r="T84" s="249"/>
      <c r="U84" s="249"/>
      <c r="V84" s="249"/>
      <c r="W84" s="249"/>
      <c r="X84" s="249" t="s">
        <v>2884</v>
      </c>
      <c r="Y84" s="249" t="s">
        <v>8089</v>
      </c>
      <c r="Z84" s="44" t="s">
        <v>2886</v>
      </c>
      <c r="AA84" s="249" t="s">
        <v>2887</v>
      </c>
      <c r="AB84" s="249" t="s">
        <v>7893</v>
      </c>
      <c r="AC84" s="44" t="s">
        <v>2889</v>
      </c>
      <c r="AD84" s="249" t="s">
        <v>16750</v>
      </c>
    </row>
    <row r="85" spans="1:57" ht="39" x14ac:dyDescent="0.15">
      <c r="A85" t="s">
        <v>8460</v>
      </c>
      <c r="B85" s="248" t="s">
        <v>5028</v>
      </c>
      <c r="C85" s="227" t="s">
        <v>4151</v>
      </c>
      <c r="D85" s="227" t="s">
        <v>8461</v>
      </c>
      <c r="E85" s="285">
        <v>41264</v>
      </c>
      <c r="AK85" s="227">
        <v>1.875</v>
      </c>
      <c r="AL85" s="227">
        <v>3.73</v>
      </c>
    </row>
    <row r="86" spans="1:57" ht="39" x14ac:dyDescent="0.15">
      <c r="A86" s="227" t="s">
        <v>8488</v>
      </c>
      <c r="B86" s="227" t="s">
        <v>8489</v>
      </c>
    </row>
    <row r="87" spans="1:57" ht="104" x14ac:dyDescent="0.15">
      <c r="A87" s="227" t="s">
        <v>8547</v>
      </c>
      <c r="B87" s="227" t="s">
        <v>8548</v>
      </c>
      <c r="C87" s="249" t="s">
        <v>4189</v>
      </c>
      <c r="E87" s="230">
        <v>41283</v>
      </c>
      <c r="F87" s="230">
        <v>41283</v>
      </c>
      <c r="G87" s="249" t="s">
        <v>4532</v>
      </c>
      <c r="H87" s="249"/>
      <c r="I87" s="249"/>
      <c r="J87" s="249"/>
      <c r="K87" s="249"/>
      <c r="L87" s="249"/>
      <c r="O87" s="249" t="s">
        <v>2883</v>
      </c>
      <c r="P87" s="227" t="s">
        <v>8549</v>
      </c>
      <c r="Q87" s="227" t="s">
        <v>8550</v>
      </c>
      <c r="Y87" s="227" t="s">
        <v>5163</v>
      </c>
      <c r="Z87" s="249" t="s">
        <v>2951</v>
      </c>
      <c r="AD87" s="249" t="s">
        <v>2949</v>
      </c>
      <c r="AM87" s="249" t="s">
        <v>7164</v>
      </c>
    </row>
    <row r="88" spans="1:57" ht="117" x14ac:dyDescent="0.15">
      <c r="A88" s="5" t="s">
        <v>8711</v>
      </c>
      <c r="B88" s="227" t="s">
        <v>8723</v>
      </c>
      <c r="C88" s="249" t="s">
        <v>8729</v>
      </c>
      <c r="E88" s="230">
        <v>41296</v>
      </c>
      <c r="F88" s="230">
        <v>41351</v>
      </c>
      <c r="G88" s="249" t="s">
        <v>4532</v>
      </c>
      <c r="H88" s="249"/>
      <c r="I88" s="249"/>
      <c r="J88" s="249"/>
      <c r="K88" s="249"/>
      <c r="L88" s="249"/>
      <c r="O88" s="249" t="s">
        <v>2883</v>
      </c>
      <c r="P88" s="227" t="s">
        <v>8726</v>
      </c>
      <c r="Q88" s="227" t="s">
        <v>8727</v>
      </c>
      <c r="Y88" s="227" t="s">
        <v>5163</v>
      </c>
      <c r="Z88" s="227" t="s">
        <v>5165</v>
      </c>
      <c r="AD88" s="227" t="s">
        <v>8725</v>
      </c>
      <c r="AM88" s="227" t="s">
        <v>8724</v>
      </c>
    </row>
    <row r="89" spans="1:57" ht="26" x14ac:dyDescent="0.15">
      <c r="A89" s="5" t="s">
        <v>8803</v>
      </c>
      <c r="B89" s="227" t="s">
        <v>8820</v>
      </c>
      <c r="C89" s="227" t="s">
        <v>4151</v>
      </c>
      <c r="D89" s="227" t="s">
        <v>8461</v>
      </c>
      <c r="E89" s="230">
        <v>41299</v>
      </c>
      <c r="F89" s="230">
        <v>41319</v>
      </c>
      <c r="AK89" s="227">
        <v>1.875</v>
      </c>
      <c r="AL89" s="227">
        <v>3.73</v>
      </c>
    </row>
    <row r="90" spans="1:57" ht="39" x14ac:dyDescent="0.15">
      <c r="A90" s="227" t="s">
        <v>9060</v>
      </c>
      <c r="B90" s="227" t="s">
        <v>9063</v>
      </c>
      <c r="C90" s="227" t="s">
        <v>4151</v>
      </c>
      <c r="D90" s="227" t="s">
        <v>8461</v>
      </c>
      <c r="E90" s="230">
        <v>41334</v>
      </c>
      <c r="F90" s="230">
        <v>41334</v>
      </c>
      <c r="AK90" s="227">
        <v>1.875</v>
      </c>
      <c r="AL90" s="227">
        <v>3.73</v>
      </c>
    </row>
    <row r="91" spans="1:57" ht="13" x14ac:dyDescent="0.15">
      <c r="A91" s="227" t="s">
        <v>9183</v>
      </c>
      <c r="B91" s="227" t="s">
        <v>8035</v>
      </c>
      <c r="C91" s="227" t="s">
        <v>4151</v>
      </c>
      <c r="D91" s="227" t="s">
        <v>8461</v>
      </c>
      <c r="E91" s="230">
        <v>41348</v>
      </c>
      <c r="F91" s="230">
        <v>41368</v>
      </c>
      <c r="AK91" s="227">
        <v>1.875</v>
      </c>
      <c r="AL91" s="227">
        <v>3.73</v>
      </c>
    </row>
    <row r="92" spans="1:57" ht="52" x14ac:dyDescent="0.15">
      <c r="A92" s="227" t="s">
        <v>9206</v>
      </c>
      <c r="B92" s="227" t="s">
        <v>9208</v>
      </c>
      <c r="C92" s="249" t="s">
        <v>9210</v>
      </c>
      <c r="E92" s="250">
        <v>41325</v>
      </c>
      <c r="F92" s="250">
        <v>41366</v>
      </c>
      <c r="G92" s="249" t="s">
        <v>3032</v>
      </c>
      <c r="H92" s="249"/>
      <c r="I92" s="249"/>
      <c r="J92" s="249"/>
      <c r="K92" s="249"/>
      <c r="L92" s="249"/>
      <c r="M92" s="249"/>
      <c r="N92" s="249" t="s">
        <v>9209</v>
      </c>
      <c r="O92" s="249" t="s">
        <v>2883</v>
      </c>
      <c r="P92" s="249" t="s">
        <v>2819</v>
      </c>
      <c r="Q92" s="249" t="s">
        <v>2819</v>
      </c>
      <c r="R92" s="249"/>
      <c r="S92" s="249"/>
      <c r="T92" s="249"/>
      <c r="U92" s="249"/>
      <c r="V92" s="249"/>
      <c r="W92" s="249"/>
      <c r="X92" s="249" t="s">
        <v>2989</v>
      </c>
      <c r="Y92" s="249" t="s">
        <v>2990</v>
      </c>
      <c r="Z92" s="44" t="s">
        <v>2965</v>
      </c>
      <c r="AA92" s="249"/>
      <c r="AB92" s="249" t="s">
        <v>2991</v>
      </c>
      <c r="AC92" s="249" t="s">
        <v>2992</v>
      </c>
      <c r="AD92" s="249" t="s">
        <v>2993</v>
      </c>
    </row>
    <row r="93" spans="1:57" ht="52" x14ac:dyDescent="0.15">
      <c r="A93" s="227" t="s">
        <v>9207</v>
      </c>
      <c r="B93" s="227" t="s">
        <v>9211</v>
      </c>
      <c r="C93" s="249" t="s">
        <v>9213</v>
      </c>
      <c r="E93" s="250">
        <v>41325</v>
      </c>
      <c r="F93" s="250">
        <v>41366</v>
      </c>
      <c r="G93" s="249" t="s">
        <v>3032</v>
      </c>
      <c r="H93" s="249"/>
      <c r="I93" s="249"/>
      <c r="J93" s="249"/>
      <c r="K93" s="249"/>
      <c r="L93" s="249"/>
      <c r="M93" s="249"/>
      <c r="N93" s="249" t="s">
        <v>9212</v>
      </c>
      <c r="O93" s="249" t="s">
        <v>2883</v>
      </c>
      <c r="P93" s="249" t="s">
        <v>2819</v>
      </c>
      <c r="Q93" s="249" t="s">
        <v>2819</v>
      </c>
      <c r="R93" s="249"/>
      <c r="S93" s="249"/>
      <c r="T93" s="249"/>
      <c r="U93" s="249"/>
      <c r="V93" s="249"/>
      <c r="W93" s="249"/>
      <c r="X93" s="249" t="s">
        <v>2989</v>
      </c>
      <c r="Y93" s="249" t="s">
        <v>2990</v>
      </c>
      <c r="Z93" s="44" t="s">
        <v>2965</v>
      </c>
      <c r="AA93" s="249"/>
      <c r="AB93" s="249" t="s">
        <v>2991</v>
      </c>
      <c r="AC93" s="249" t="s">
        <v>2992</v>
      </c>
      <c r="AD93" s="249" t="s">
        <v>2993</v>
      </c>
    </row>
    <row r="94" spans="1:57" ht="39" x14ac:dyDescent="0.15">
      <c r="A94" s="227" t="s">
        <v>9254</v>
      </c>
      <c r="B94" s="227" t="s">
        <v>9565</v>
      </c>
      <c r="C94" s="249" t="s">
        <v>4183</v>
      </c>
      <c r="E94" s="230">
        <v>41397</v>
      </c>
      <c r="F94" s="230">
        <v>41505</v>
      </c>
      <c r="N94" s="227" t="s">
        <v>9209</v>
      </c>
      <c r="O94" s="249" t="s">
        <v>2883</v>
      </c>
      <c r="P94" s="249" t="s">
        <v>2819</v>
      </c>
      <c r="Q94" s="249" t="s">
        <v>2819</v>
      </c>
      <c r="R94" s="249"/>
      <c r="S94" s="249"/>
      <c r="T94" s="249"/>
      <c r="U94" s="249"/>
      <c r="V94" s="249"/>
      <c r="W94" s="249"/>
      <c r="Y94" s="227" t="s">
        <v>9256</v>
      </c>
      <c r="AB94" s="227" t="s">
        <v>9297</v>
      </c>
      <c r="AD94" s="227" t="s">
        <v>9298</v>
      </c>
      <c r="AT94" s="227" t="s">
        <v>10139</v>
      </c>
    </row>
    <row r="95" spans="1:57" ht="39" x14ac:dyDescent="0.15">
      <c r="A95" s="227" t="s">
        <v>9255</v>
      </c>
      <c r="B95" s="227" t="s">
        <v>9567</v>
      </c>
      <c r="C95" s="249" t="s">
        <v>9257</v>
      </c>
      <c r="E95" s="230">
        <v>41397</v>
      </c>
      <c r="F95" s="230">
        <v>41505</v>
      </c>
      <c r="N95" s="227" t="s">
        <v>9212</v>
      </c>
      <c r="O95" s="249" t="s">
        <v>2883</v>
      </c>
      <c r="P95" s="249" t="s">
        <v>2819</v>
      </c>
      <c r="Q95" s="249" t="s">
        <v>2819</v>
      </c>
      <c r="R95" s="249"/>
      <c r="S95" s="249"/>
      <c r="T95" s="249"/>
      <c r="U95" s="249"/>
      <c r="V95" s="249"/>
      <c r="W95" s="249"/>
      <c r="Y95" s="227" t="s">
        <v>9256</v>
      </c>
      <c r="AB95" s="227" t="s">
        <v>9297</v>
      </c>
      <c r="AD95" s="227" t="s">
        <v>9298</v>
      </c>
      <c r="AT95" s="227" t="s">
        <v>10139</v>
      </c>
    </row>
    <row r="96" spans="1:57" ht="26" x14ac:dyDescent="0.15">
      <c r="A96" s="227" t="s">
        <v>9420</v>
      </c>
      <c r="B96" s="227" t="s">
        <v>9422</v>
      </c>
      <c r="C96" s="249" t="s">
        <v>9423</v>
      </c>
      <c r="E96" s="230">
        <v>41383</v>
      </c>
      <c r="F96" s="230">
        <v>41386</v>
      </c>
      <c r="G96" s="249" t="s">
        <v>6939</v>
      </c>
      <c r="H96" s="249"/>
      <c r="I96" s="249"/>
      <c r="J96" s="249"/>
      <c r="K96" s="249"/>
      <c r="L96" s="249"/>
      <c r="N96" s="227" t="s">
        <v>1003</v>
      </c>
      <c r="O96" s="227" t="s">
        <v>2736</v>
      </c>
      <c r="P96" s="249" t="s">
        <v>2819</v>
      </c>
      <c r="Q96" s="249" t="s">
        <v>2819</v>
      </c>
      <c r="R96" s="249"/>
      <c r="S96" s="249"/>
      <c r="T96" s="249"/>
      <c r="U96" s="249"/>
      <c r="V96" s="249"/>
      <c r="W96" s="249"/>
      <c r="AD96" s="227" t="s">
        <v>2981</v>
      </c>
      <c r="AF96" s="227" t="s">
        <v>4925</v>
      </c>
      <c r="AT96" s="227" t="s">
        <v>4924</v>
      </c>
      <c r="BE96" s="227" t="s">
        <v>6938</v>
      </c>
    </row>
    <row r="97" spans="1:57" ht="26" x14ac:dyDescent="0.15">
      <c r="A97" s="227" t="s">
        <v>9421</v>
      </c>
      <c r="B97" s="227" t="s">
        <v>9427</v>
      </c>
      <c r="C97" s="249" t="s">
        <v>9429</v>
      </c>
      <c r="E97" s="230">
        <v>41386</v>
      </c>
      <c r="F97" s="230">
        <v>41386</v>
      </c>
      <c r="G97" s="249" t="s">
        <v>6939</v>
      </c>
      <c r="H97" s="249"/>
      <c r="I97" s="249"/>
      <c r="J97" s="249"/>
      <c r="K97" s="249"/>
      <c r="L97" s="249"/>
      <c r="N97" s="227" t="s">
        <v>9428</v>
      </c>
      <c r="O97" s="227" t="s">
        <v>2736</v>
      </c>
      <c r="P97" s="249" t="s">
        <v>2819</v>
      </c>
      <c r="Q97" s="249" t="s">
        <v>2819</v>
      </c>
      <c r="R97" s="249"/>
      <c r="S97" s="249"/>
      <c r="T97" s="249"/>
      <c r="U97" s="249"/>
      <c r="V97" s="249"/>
      <c r="W97" s="249"/>
      <c r="AD97" s="227" t="s">
        <v>2981</v>
      </c>
      <c r="AF97" s="227" t="s">
        <v>4925</v>
      </c>
      <c r="AT97" s="227" t="s">
        <v>4924</v>
      </c>
      <c r="BE97" s="227" t="s">
        <v>6938</v>
      </c>
    </row>
    <row r="98" spans="1:57" ht="39" x14ac:dyDescent="0.15">
      <c r="A98" s="227" t="s">
        <v>9620</v>
      </c>
      <c r="B98" s="227" t="s">
        <v>9631</v>
      </c>
      <c r="C98" s="227" t="s">
        <v>4151</v>
      </c>
      <c r="D98" s="227" t="s">
        <v>8461</v>
      </c>
      <c r="E98" s="230">
        <v>41408</v>
      </c>
      <c r="F98" s="230">
        <v>41408</v>
      </c>
      <c r="AK98" s="227">
        <v>1.875</v>
      </c>
      <c r="AL98" s="227">
        <v>3.73</v>
      </c>
    </row>
    <row r="99" spans="1:57" ht="39" x14ac:dyDescent="0.15">
      <c r="A99" s="5" t="s">
        <v>9704</v>
      </c>
      <c r="B99" s="5" t="s">
        <v>9718</v>
      </c>
      <c r="C99" s="227" t="s">
        <v>9720</v>
      </c>
      <c r="D99" s="227" t="s">
        <v>8461</v>
      </c>
      <c r="E99" s="230">
        <v>41435</v>
      </c>
      <c r="F99" s="230">
        <v>41435</v>
      </c>
      <c r="AK99" s="227">
        <v>1.7717000000000001</v>
      </c>
      <c r="AL99" s="227">
        <v>1.9684999999999999</v>
      </c>
      <c r="AN99" s="227">
        <v>1.7092000000000001</v>
      </c>
      <c r="AO99" s="249">
        <v>1.8342000000000001</v>
      </c>
      <c r="AP99" s="256">
        <v>1.9059999999999999</v>
      </c>
      <c r="AQ99" s="256">
        <v>2.0310000000000001</v>
      </c>
    </row>
    <row r="100" spans="1:57" ht="39" x14ac:dyDescent="0.15">
      <c r="A100" s="5" t="s">
        <v>9705</v>
      </c>
      <c r="B100" s="5" t="s">
        <v>9719</v>
      </c>
      <c r="C100" s="227" t="s">
        <v>9720</v>
      </c>
      <c r="D100" s="227" t="s">
        <v>8461</v>
      </c>
      <c r="E100" s="230">
        <v>41435</v>
      </c>
      <c r="F100" s="230">
        <v>41435</v>
      </c>
      <c r="AK100" s="227">
        <v>1.7717000000000001</v>
      </c>
      <c r="AL100" s="227">
        <v>1.9684999999999999</v>
      </c>
      <c r="AN100" s="227">
        <v>1.7092000000000001</v>
      </c>
      <c r="AO100" s="249">
        <v>1.8342000000000001</v>
      </c>
      <c r="AP100" s="256">
        <v>1.9059999999999999</v>
      </c>
      <c r="AQ100" s="256">
        <v>2.0310000000000001</v>
      </c>
    </row>
    <row r="101" spans="1:57" ht="117" x14ac:dyDescent="0.15">
      <c r="A101" s="5" t="s">
        <v>9879</v>
      </c>
      <c r="B101" s="5" t="s">
        <v>9880</v>
      </c>
      <c r="C101" s="258" t="s">
        <v>9915</v>
      </c>
      <c r="E101" s="230">
        <v>41463</v>
      </c>
      <c r="F101" s="230">
        <v>41470</v>
      </c>
      <c r="G101" s="249" t="s">
        <v>4532</v>
      </c>
      <c r="H101" s="249"/>
      <c r="I101" s="249"/>
      <c r="J101" s="249"/>
      <c r="K101" s="249"/>
      <c r="L101" s="249"/>
      <c r="N101" s="227" t="s">
        <v>1003</v>
      </c>
      <c r="O101" s="227" t="s">
        <v>2947</v>
      </c>
      <c r="P101" s="227" t="s">
        <v>8726</v>
      </c>
      <c r="Q101" s="227" t="s">
        <v>8727</v>
      </c>
      <c r="Y101" s="227" t="s">
        <v>5163</v>
      </c>
      <c r="Z101" s="227" t="s">
        <v>5165</v>
      </c>
      <c r="AD101" s="227" t="s">
        <v>8725</v>
      </c>
      <c r="AM101" s="227" t="s">
        <v>8724</v>
      </c>
    </row>
    <row r="102" spans="1:57" ht="143" x14ac:dyDescent="0.15">
      <c r="A102" s="5" t="s">
        <v>9973</v>
      </c>
      <c r="B102" s="5" t="s">
        <v>9974</v>
      </c>
      <c r="C102" s="249" t="s">
        <v>8034</v>
      </c>
      <c r="D102" s="227" t="s">
        <v>10034</v>
      </c>
      <c r="E102" s="230">
        <v>41480</v>
      </c>
      <c r="F102" s="230">
        <v>41481</v>
      </c>
      <c r="G102" s="249" t="s">
        <v>4532</v>
      </c>
      <c r="H102" s="249"/>
      <c r="I102" s="249"/>
      <c r="J102" s="249"/>
      <c r="K102" s="249"/>
      <c r="L102" s="249"/>
      <c r="M102" s="249" t="s">
        <v>4145</v>
      </c>
      <c r="O102" s="251" t="s">
        <v>7145</v>
      </c>
      <c r="P102" s="251" t="s">
        <v>7146</v>
      </c>
      <c r="Q102" s="227" t="s">
        <v>8550</v>
      </c>
      <c r="Y102" s="227" t="s">
        <v>5163</v>
      </c>
      <c r="Z102" s="249" t="s">
        <v>2951</v>
      </c>
      <c r="AD102" s="249" t="s">
        <v>2949</v>
      </c>
      <c r="AK102" s="227">
        <v>1.875</v>
      </c>
      <c r="AL102" s="227">
        <v>3.73</v>
      </c>
      <c r="AM102" s="249" t="s">
        <v>7164</v>
      </c>
      <c r="AN102" s="227">
        <v>1.8125</v>
      </c>
      <c r="AO102" s="249">
        <v>1.9375</v>
      </c>
      <c r="AP102" s="256">
        <v>3.6675</v>
      </c>
      <c r="AQ102" s="256">
        <v>3.7925</v>
      </c>
    </row>
    <row r="103" spans="1:57" ht="182" x14ac:dyDescent="0.15">
      <c r="A103" s="5" t="s">
        <v>10523</v>
      </c>
      <c r="B103" s="12" t="s">
        <v>10524</v>
      </c>
      <c r="C103" s="227" t="s">
        <v>10801</v>
      </c>
      <c r="D103" s="227" t="s">
        <v>10800</v>
      </c>
      <c r="E103" s="230">
        <v>41645</v>
      </c>
      <c r="F103" s="230">
        <v>41718</v>
      </c>
      <c r="G103" s="259" t="s">
        <v>10802</v>
      </c>
      <c r="H103" s="259"/>
      <c r="I103" s="259"/>
      <c r="J103" s="259"/>
      <c r="K103" s="259"/>
      <c r="L103" s="259"/>
      <c r="M103" s="249" t="s">
        <v>4145</v>
      </c>
      <c r="N103" s="227" t="s">
        <v>1003</v>
      </c>
      <c r="O103" s="251" t="s">
        <v>7145</v>
      </c>
      <c r="P103" s="251" t="s">
        <v>10803</v>
      </c>
      <c r="Q103" s="227" t="s">
        <v>7143</v>
      </c>
      <c r="AD103" s="227" t="s">
        <v>11282</v>
      </c>
      <c r="AK103" s="227" t="s">
        <v>10784</v>
      </c>
      <c r="AL103" s="227" t="s">
        <v>10785</v>
      </c>
      <c r="AN103" s="227">
        <v>1.7092000000000001</v>
      </c>
      <c r="AO103" s="249">
        <v>1.8342000000000001</v>
      </c>
      <c r="AP103" s="256">
        <v>1.9059999999999999</v>
      </c>
      <c r="AQ103" s="256">
        <v>2.0310000000000001</v>
      </c>
      <c r="AW103" s="227" t="s">
        <v>10804</v>
      </c>
      <c r="AX103" s="227" t="s">
        <v>10805</v>
      </c>
    </row>
    <row r="104" spans="1:57" ht="182" x14ac:dyDescent="0.15">
      <c r="A104" s="5" t="s">
        <v>10525</v>
      </c>
      <c r="B104" s="12" t="s">
        <v>10526</v>
      </c>
      <c r="C104" s="227" t="s">
        <v>10801</v>
      </c>
      <c r="D104" s="227" t="s">
        <v>10800</v>
      </c>
      <c r="E104" s="230">
        <v>41645</v>
      </c>
      <c r="F104" s="230">
        <v>41718</v>
      </c>
      <c r="G104" s="259" t="s">
        <v>10802</v>
      </c>
      <c r="H104" s="259"/>
      <c r="I104" s="259"/>
      <c r="J104" s="259"/>
      <c r="K104" s="259"/>
      <c r="L104" s="259"/>
      <c r="M104" s="249" t="s">
        <v>4145</v>
      </c>
      <c r="N104" s="227" t="s">
        <v>1003</v>
      </c>
      <c r="O104" s="251" t="s">
        <v>7145</v>
      </c>
      <c r="P104" s="251" t="s">
        <v>10803</v>
      </c>
      <c r="Q104" s="227" t="s">
        <v>7143</v>
      </c>
      <c r="AD104" s="227" t="s">
        <v>11282</v>
      </c>
      <c r="AK104" s="227" t="s">
        <v>10784</v>
      </c>
      <c r="AL104" s="227" t="s">
        <v>10785</v>
      </c>
      <c r="AN104" s="227">
        <v>1.7092000000000001</v>
      </c>
      <c r="AO104" s="249">
        <v>1.8342000000000001</v>
      </c>
      <c r="AP104" s="256">
        <v>1.9059999999999999</v>
      </c>
      <c r="AQ104" s="256">
        <v>2.0310000000000001</v>
      </c>
      <c r="AW104" s="227" t="s">
        <v>10804</v>
      </c>
      <c r="AX104" s="227" t="s">
        <v>10805</v>
      </c>
    </row>
    <row r="105" spans="1:57" ht="143" x14ac:dyDescent="0.15">
      <c r="A105" s="5" t="s">
        <v>10537</v>
      </c>
      <c r="B105" s="12" t="s">
        <v>10538</v>
      </c>
      <c r="C105" s="249" t="s">
        <v>11739</v>
      </c>
      <c r="D105" s="249" t="s">
        <v>10863</v>
      </c>
      <c r="E105" s="250">
        <v>41767</v>
      </c>
      <c r="F105" s="250">
        <v>41767</v>
      </c>
      <c r="G105" s="249" t="s">
        <v>4532</v>
      </c>
      <c r="H105" s="249"/>
      <c r="I105" s="249"/>
      <c r="J105" s="249"/>
      <c r="K105" s="249"/>
      <c r="L105" s="249"/>
      <c r="M105" s="249" t="s">
        <v>4145</v>
      </c>
      <c r="O105" s="251" t="s">
        <v>7145</v>
      </c>
      <c r="P105" s="251" t="s">
        <v>10803</v>
      </c>
      <c r="Q105" s="227" t="s">
        <v>8550</v>
      </c>
      <c r="Y105" s="227" t="s">
        <v>5163</v>
      </c>
      <c r="Z105" s="249" t="s">
        <v>2951</v>
      </c>
      <c r="AD105" s="249" t="s">
        <v>2949</v>
      </c>
      <c r="AK105" s="227">
        <v>1.875</v>
      </c>
      <c r="AL105" s="227">
        <v>3.73</v>
      </c>
      <c r="AM105" s="249" t="s">
        <v>7164</v>
      </c>
      <c r="AN105" s="227">
        <v>1.8125</v>
      </c>
      <c r="AO105" s="249">
        <v>1.9375</v>
      </c>
      <c r="AP105" s="256">
        <v>3.6675</v>
      </c>
      <c r="AQ105" s="256">
        <v>3.7925</v>
      </c>
    </row>
    <row r="106" spans="1:57" ht="143" x14ac:dyDescent="0.15">
      <c r="A106" s="5" t="s">
        <v>10788</v>
      </c>
      <c r="B106" s="5" t="s">
        <v>10795</v>
      </c>
      <c r="C106" s="249" t="s">
        <v>10993</v>
      </c>
      <c r="D106" s="249" t="s">
        <v>10863</v>
      </c>
      <c r="E106" s="250">
        <v>41670</v>
      </c>
      <c r="F106" s="250">
        <v>41670</v>
      </c>
      <c r="G106" s="249" t="s">
        <v>4532</v>
      </c>
      <c r="H106" s="249"/>
      <c r="I106" s="249"/>
      <c r="J106" s="249"/>
      <c r="K106" s="249"/>
      <c r="L106" s="249"/>
      <c r="M106" s="249" t="s">
        <v>4145</v>
      </c>
      <c r="O106" s="251" t="s">
        <v>7145</v>
      </c>
      <c r="P106" s="251" t="s">
        <v>10803</v>
      </c>
      <c r="Q106" s="227" t="s">
        <v>8550</v>
      </c>
      <c r="Y106" s="227" t="s">
        <v>5163</v>
      </c>
      <c r="Z106" s="249" t="s">
        <v>2951</v>
      </c>
      <c r="AD106" s="249" t="s">
        <v>2949</v>
      </c>
      <c r="AK106" s="227">
        <v>1.875</v>
      </c>
      <c r="AL106" s="227">
        <v>3.73</v>
      </c>
      <c r="AM106" s="249" t="s">
        <v>7164</v>
      </c>
      <c r="AN106" s="227">
        <v>1.8125</v>
      </c>
      <c r="AO106" s="249">
        <v>1.9375</v>
      </c>
      <c r="AP106" s="256">
        <v>3.6675</v>
      </c>
      <c r="AQ106" s="256">
        <v>3.7925</v>
      </c>
    </row>
    <row r="107" spans="1:57" ht="52" x14ac:dyDescent="0.15">
      <c r="A107" s="249" t="s">
        <v>10809</v>
      </c>
      <c r="B107" s="249" t="s">
        <v>10807</v>
      </c>
      <c r="C107" s="249" t="s">
        <v>10808</v>
      </c>
      <c r="D107" s="227" t="s">
        <v>8461</v>
      </c>
      <c r="E107" s="250">
        <v>41646</v>
      </c>
      <c r="F107" s="250">
        <v>41646</v>
      </c>
      <c r="G107" s="249"/>
      <c r="H107" s="249"/>
      <c r="I107" s="249"/>
      <c r="J107" s="249"/>
      <c r="K107" s="249"/>
      <c r="L107" s="249"/>
      <c r="M107" s="249" t="s">
        <v>4145</v>
      </c>
      <c r="N107" s="249"/>
      <c r="O107" s="249" t="s">
        <v>4153</v>
      </c>
      <c r="P107" s="249" t="s">
        <v>4154</v>
      </c>
      <c r="Q107" s="249"/>
      <c r="R107" s="249"/>
      <c r="S107" s="249"/>
      <c r="T107" s="249"/>
      <c r="U107" s="249"/>
      <c r="V107" s="249"/>
      <c r="W107" s="249"/>
      <c r="X107" s="249"/>
      <c r="Y107" s="249"/>
      <c r="Z107" s="249"/>
      <c r="AA107" s="249"/>
      <c r="AB107" s="249"/>
      <c r="AC107" s="249"/>
      <c r="AD107" s="249"/>
      <c r="AE107" s="249"/>
      <c r="AF107" s="249"/>
      <c r="AG107" s="249"/>
      <c r="AH107" s="249"/>
      <c r="AI107" s="249"/>
      <c r="AJ107" s="249"/>
      <c r="AK107" s="249"/>
      <c r="AL107" s="249"/>
      <c r="AM107" s="249"/>
      <c r="AN107" s="249">
        <v>1.8125</v>
      </c>
      <c r="AO107" s="249">
        <v>1.9375</v>
      </c>
      <c r="AP107" s="249">
        <v>3.6675</v>
      </c>
      <c r="AQ107" s="249">
        <v>3.7925</v>
      </c>
      <c r="AR107" s="249"/>
      <c r="AS107" s="249"/>
      <c r="AT107" s="249"/>
      <c r="AU107" s="249"/>
      <c r="AV107" s="249"/>
      <c r="AW107" s="249"/>
      <c r="AX107" s="249"/>
      <c r="AY107" s="249"/>
      <c r="AZ107" s="249"/>
      <c r="BA107" s="249" t="s">
        <v>2870</v>
      </c>
      <c r="BB107" s="249"/>
    </row>
    <row r="108" spans="1:57" ht="143" x14ac:dyDescent="0.15">
      <c r="A108" s="227" t="s">
        <v>10864</v>
      </c>
      <c r="B108" s="249" t="s">
        <v>10807</v>
      </c>
      <c r="C108" s="249" t="s">
        <v>10865</v>
      </c>
      <c r="D108" s="249" t="s">
        <v>10863</v>
      </c>
      <c r="E108" s="250">
        <v>41653</v>
      </c>
      <c r="F108" s="250">
        <v>41653</v>
      </c>
      <c r="G108" s="249" t="s">
        <v>4532</v>
      </c>
      <c r="H108" s="249"/>
      <c r="I108" s="249"/>
      <c r="J108" s="249"/>
      <c r="K108" s="249"/>
      <c r="L108" s="249"/>
      <c r="M108" s="249" t="s">
        <v>4145</v>
      </c>
      <c r="O108" s="251" t="s">
        <v>7145</v>
      </c>
      <c r="P108" s="251" t="s">
        <v>10803</v>
      </c>
      <c r="Q108" s="227" t="s">
        <v>8550</v>
      </c>
      <c r="Y108" s="227" t="s">
        <v>5163</v>
      </c>
      <c r="Z108" s="249" t="s">
        <v>2951</v>
      </c>
      <c r="AD108" s="249" t="s">
        <v>2949</v>
      </c>
      <c r="AK108" s="227">
        <v>1.875</v>
      </c>
      <c r="AL108" s="227">
        <v>3.73</v>
      </c>
      <c r="AM108" s="249" t="s">
        <v>7164</v>
      </c>
      <c r="AN108" s="227">
        <v>1.8125</v>
      </c>
      <c r="AO108" s="249">
        <v>1.9375</v>
      </c>
      <c r="AP108" s="256">
        <v>3.6675</v>
      </c>
      <c r="AQ108" s="256">
        <v>3.7925</v>
      </c>
    </row>
    <row r="109" spans="1:57" ht="104" x14ac:dyDescent="0.15">
      <c r="A109" s="427" t="s">
        <v>10985</v>
      </c>
      <c r="B109" s="427" t="s">
        <v>10986</v>
      </c>
      <c r="C109" s="227" t="s">
        <v>9423</v>
      </c>
      <c r="E109" s="230">
        <v>41670</v>
      </c>
      <c r="F109" s="230">
        <v>41673</v>
      </c>
      <c r="G109" s="249" t="s">
        <v>6939</v>
      </c>
      <c r="H109" s="249"/>
      <c r="I109" s="249"/>
      <c r="J109" s="249"/>
      <c r="K109" s="249"/>
      <c r="L109" s="249"/>
      <c r="N109" s="227" t="s">
        <v>10987</v>
      </c>
      <c r="O109" s="227" t="s">
        <v>2736</v>
      </c>
      <c r="P109" s="426" t="s">
        <v>10988</v>
      </c>
      <c r="Q109" s="249" t="s">
        <v>8066</v>
      </c>
      <c r="R109" s="249"/>
      <c r="S109" s="249"/>
      <c r="T109" s="249"/>
      <c r="U109" s="249"/>
      <c r="V109" s="249"/>
      <c r="W109" s="249"/>
      <c r="AD109" s="227" t="s">
        <v>2981</v>
      </c>
      <c r="AF109" s="227" t="s">
        <v>4925</v>
      </c>
      <c r="AT109" s="227" t="s">
        <v>4924</v>
      </c>
      <c r="BE109" s="227" t="s">
        <v>6938</v>
      </c>
    </row>
    <row r="110" spans="1:57" ht="104" x14ac:dyDescent="0.15">
      <c r="A110" s="5" t="s">
        <v>10998</v>
      </c>
      <c r="B110" s="427" t="s">
        <v>10999</v>
      </c>
      <c r="C110" s="227" t="s">
        <v>9423</v>
      </c>
      <c r="E110" s="230">
        <v>41670</v>
      </c>
      <c r="F110" s="230">
        <v>41673</v>
      </c>
      <c r="G110" s="249" t="s">
        <v>6939</v>
      </c>
      <c r="H110" s="249"/>
      <c r="I110" s="249"/>
      <c r="J110" s="249"/>
      <c r="K110" s="249"/>
      <c r="L110" s="249"/>
      <c r="N110" s="227" t="s">
        <v>6936</v>
      </c>
      <c r="O110" s="227" t="s">
        <v>2736</v>
      </c>
      <c r="P110" s="426" t="s">
        <v>10988</v>
      </c>
      <c r="Q110" s="249" t="s">
        <v>8066</v>
      </c>
      <c r="R110" s="249"/>
      <c r="S110" s="249"/>
      <c r="T110" s="249"/>
      <c r="U110" s="249"/>
      <c r="V110" s="249"/>
      <c r="W110" s="249"/>
      <c r="AD110" s="227" t="s">
        <v>2981</v>
      </c>
      <c r="AF110" s="227" t="s">
        <v>4925</v>
      </c>
      <c r="AT110" s="227" t="s">
        <v>4924</v>
      </c>
      <c r="BE110" s="227" t="s">
        <v>6938</v>
      </c>
    </row>
    <row r="111" spans="1:57" ht="143" x14ac:dyDescent="0.15">
      <c r="A111" s="5" t="s">
        <v>11382</v>
      </c>
      <c r="B111" s="5" t="s">
        <v>7851</v>
      </c>
      <c r="C111" s="249" t="s">
        <v>11385</v>
      </c>
      <c r="D111" s="249"/>
      <c r="E111" s="230">
        <v>41726</v>
      </c>
      <c r="F111" s="230">
        <v>41767</v>
      </c>
      <c r="G111" s="227" t="s">
        <v>11741</v>
      </c>
      <c r="N111" s="227" t="s">
        <v>11383</v>
      </c>
      <c r="O111" s="227" t="s">
        <v>2947</v>
      </c>
      <c r="P111" s="426" t="s">
        <v>11384</v>
      </c>
      <c r="Q111" s="249" t="s">
        <v>8066</v>
      </c>
      <c r="R111" s="249"/>
      <c r="S111" s="249"/>
      <c r="T111" s="249"/>
      <c r="U111" s="249"/>
      <c r="V111" s="249"/>
      <c r="W111" s="249"/>
      <c r="X111" s="227" t="s">
        <v>2884</v>
      </c>
      <c r="Y111" s="227" t="s">
        <v>8089</v>
      </c>
      <c r="Z111" s="227" t="s">
        <v>2886</v>
      </c>
      <c r="AA111" s="227" t="s">
        <v>2887</v>
      </c>
      <c r="AB111" s="227" t="s">
        <v>7893</v>
      </c>
      <c r="AC111" s="227" t="s">
        <v>2889</v>
      </c>
      <c r="AD111" s="227" t="s">
        <v>11740</v>
      </c>
    </row>
    <row r="112" spans="1:57" ht="143" x14ac:dyDescent="0.15">
      <c r="A112" s="5" t="s">
        <v>11539</v>
      </c>
      <c r="B112" s="5" t="s">
        <v>10795</v>
      </c>
      <c r="C112" s="249" t="s">
        <v>11538</v>
      </c>
      <c r="D112" s="249" t="s">
        <v>10863</v>
      </c>
      <c r="E112" s="250">
        <v>41740</v>
      </c>
      <c r="F112" s="250">
        <v>41741</v>
      </c>
      <c r="G112" s="249" t="s">
        <v>4532</v>
      </c>
      <c r="H112" s="249"/>
      <c r="I112" s="249"/>
      <c r="J112" s="249"/>
      <c r="K112" s="249"/>
      <c r="L112" s="249"/>
      <c r="M112" s="249" t="s">
        <v>4145</v>
      </c>
      <c r="O112" s="251" t="s">
        <v>7145</v>
      </c>
      <c r="P112" s="251" t="s">
        <v>10803</v>
      </c>
      <c r="Q112" s="227" t="s">
        <v>8550</v>
      </c>
      <c r="Y112" s="227" t="s">
        <v>5163</v>
      </c>
      <c r="Z112" s="249" t="s">
        <v>2951</v>
      </c>
      <c r="AD112" s="249" t="s">
        <v>2949</v>
      </c>
      <c r="AK112" s="227">
        <v>1.875</v>
      </c>
      <c r="AL112" s="227">
        <v>3.73</v>
      </c>
      <c r="AM112" s="249" t="s">
        <v>7164</v>
      </c>
      <c r="AN112" s="227">
        <v>1.8125</v>
      </c>
      <c r="AO112" s="249">
        <v>1.9375</v>
      </c>
      <c r="AP112" s="256">
        <v>3.6675</v>
      </c>
      <c r="AQ112" s="256">
        <v>3.7925</v>
      </c>
    </row>
    <row r="113" spans="1:58" ht="143" x14ac:dyDescent="0.15">
      <c r="A113" s="5" t="s">
        <v>11967</v>
      </c>
      <c r="B113" s="5" t="s">
        <v>9974</v>
      </c>
      <c r="C113" s="249" t="s">
        <v>11968</v>
      </c>
      <c r="D113" s="249" t="s">
        <v>10863</v>
      </c>
      <c r="E113" s="250">
        <v>41796</v>
      </c>
      <c r="F113" s="250">
        <v>41796</v>
      </c>
      <c r="G113" s="249" t="s">
        <v>4532</v>
      </c>
      <c r="H113" s="249"/>
      <c r="I113" s="249"/>
      <c r="J113" s="249"/>
      <c r="K113" s="249"/>
      <c r="L113" s="249"/>
      <c r="M113" s="249" t="s">
        <v>4145</v>
      </c>
      <c r="O113" s="251" t="s">
        <v>7145</v>
      </c>
      <c r="P113" s="251" t="s">
        <v>10803</v>
      </c>
      <c r="Q113" s="227" t="s">
        <v>8550</v>
      </c>
      <c r="Y113" s="227" t="s">
        <v>5163</v>
      </c>
      <c r="Z113" s="249" t="s">
        <v>2951</v>
      </c>
      <c r="AD113" s="249" t="s">
        <v>2949</v>
      </c>
      <c r="AK113" s="227">
        <v>1.875</v>
      </c>
      <c r="AL113" s="227">
        <v>3.73</v>
      </c>
      <c r="AM113" s="249" t="s">
        <v>7164</v>
      </c>
      <c r="AN113" s="227">
        <v>1.8125</v>
      </c>
      <c r="AO113" s="249">
        <v>1.9375</v>
      </c>
      <c r="AP113" s="256">
        <v>3.6675</v>
      </c>
      <c r="AQ113" s="256">
        <v>3.7925</v>
      </c>
    </row>
    <row r="114" spans="1:58" ht="130" x14ac:dyDescent="0.15">
      <c r="A114" s="5" t="s">
        <v>11969</v>
      </c>
      <c r="B114" s="5" t="s">
        <v>11970</v>
      </c>
      <c r="C114" s="249" t="s">
        <v>11974</v>
      </c>
      <c r="D114" s="249"/>
      <c r="E114" s="250">
        <v>41796</v>
      </c>
      <c r="F114" s="250">
        <v>41796</v>
      </c>
      <c r="G114" s="249" t="s">
        <v>4531</v>
      </c>
      <c r="H114" s="249"/>
      <c r="I114" s="249"/>
      <c r="J114" s="249"/>
      <c r="K114" s="249"/>
      <c r="L114" s="249"/>
      <c r="M114" s="249"/>
      <c r="N114" s="249"/>
      <c r="O114" s="249" t="s">
        <v>2947</v>
      </c>
      <c r="P114" s="251" t="s">
        <v>11971</v>
      </c>
      <c r="Q114" s="227" t="s">
        <v>8727</v>
      </c>
      <c r="X114" s="249"/>
      <c r="Y114" s="249" t="s">
        <v>2948</v>
      </c>
      <c r="Z114" s="249" t="s">
        <v>2951</v>
      </c>
      <c r="AA114" s="249"/>
      <c r="AB114" s="249"/>
      <c r="AC114" s="249"/>
      <c r="AD114" s="249" t="s">
        <v>11972</v>
      </c>
      <c r="AE114" s="249"/>
      <c r="AF114" s="249"/>
      <c r="AG114" s="249"/>
      <c r="AH114" s="249"/>
      <c r="AI114" s="249"/>
      <c r="AJ114" s="249"/>
      <c r="AK114" s="249"/>
      <c r="AL114" s="249"/>
      <c r="AM114" s="249" t="s">
        <v>11973</v>
      </c>
      <c r="AN114" s="249"/>
      <c r="AO114" s="249"/>
      <c r="AP114" s="249"/>
      <c r="AQ114" s="249"/>
      <c r="AR114" s="249"/>
      <c r="AS114" s="249"/>
      <c r="AT114" s="249"/>
      <c r="AU114" s="249"/>
      <c r="AV114" s="249"/>
      <c r="AW114" s="249"/>
      <c r="AX114" s="249"/>
      <c r="AY114" s="249"/>
      <c r="AZ114" s="249"/>
      <c r="BA114" s="249"/>
      <c r="BB114" s="249"/>
    </row>
    <row r="115" spans="1:58" ht="52" x14ac:dyDescent="0.15">
      <c r="A115" s="248" t="s">
        <v>12003</v>
      </c>
      <c r="B115" s="248" t="s">
        <v>2930</v>
      </c>
      <c r="C115" s="249" t="s">
        <v>12004</v>
      </c>
      <c r="D115" s="249" t="s">
        <v>8461</v>
      </c>
      <c r="E115" s="250">
        <v>41801</v>
      </c>
      <c r="F115" s="230">
        <v>41802</v>
      </c>
      <c r="G115" s="249"/>
      <c r="H115" s="249"/>
      <c r="I115" s="249"/>
      <c r="J115" s="249"/>
      <c r="K115" s="249"/>
      <c r="L115" s="249"/>
      <c r="M115" s="249" t="s">
        <v>4145</v>
      </c>
      <c r="N115" s="249"/>
      <c r="O115" s="249" t="s">
        <v>4153</v>
      </c>
      <c r="P115" s="249" t="s">
        <v>4154</v>
      </c>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v>1.8125</v>
      </c>
      <c r="AO115" s="249">
        <v>1.9375</v>
      </c>
      <c r="AP115" s="249">
        <v>3.6675</v>
      </c>
      <c r="AQ115" s="249">
        <v>3.7925</v>
      </c>
      <c r="AR115" s="249"/>
      <c r="AS115" s="249"/>
      <c r="AT115" s="249"/>
      <c r="AU115" s="249"/>
      <c r="AV115" s="249"/>
      <c r="AW115" s="249"/>
      <c r="AX115" s="249"/>
      <c r="AY115" s="249"/>
      <c r="AZ115" s="249"/>
      <c r="BA115" s="249" t="s">
        <v>2870</v>
      </c>
      <c r="BB115" s="249"/>
    </row>
    <row r="116" spans="1:58" ht="130" x14ac:dyDescent="0.15">
      <c r="A116" s="5" t="s">
        <v>12300</v>
      </c>
      <c r="B116" s="5" t="s">
        <v>12301</v>
      </c>
      <c r="C116" s="249" t="s">
        <v>12302</v>
      </c>
      <c r="E116" s="230">
        <v>41836</v>
      </c>
      <c r="F116" s="230">
        <v>41836</v>
      </c>
      <c r="G116" s="227" t="s">
        <v>12304</v>
      </c>
      <c r="N116" s="227" t="s">
        <v>1003</v>
      </c>
      <c r="O116" s="227" t="s">
        <v>10334</v>
      </c>
      <c r="P116" s="251" t="s">
        <v>11971</v>
      </c>
      <c r="Q116" s="227" t="s">
        <v>12303</v>
      </c>
      <c r="Y116" s="227" t="s">
        <v>12305</v>
      </c>
      <c r="Z116" s="227" t="s">
        <v>12309</v>
      </c>
      <c r="AD116" s="227" t="s">
        <v>12310</v>
      </c>
      <c r="AM116" s="227" t="s">
        <v>12306</v>
      </c>
      <c r="BF116" s="227" t="s">
        <v>12308</v>
      </c>
    </row>
    <row r="117" spans="1:58" ht="52" x14ac:dyDescent="0.15">
      <c r="A117" s="5" t="s">
        <v>12409</v>
      </c>
      <c r="B117" s="5" t="s">
        <v>12410</v>
      </c>
      <c r="C117" s="249" t="s">
        <v>12411</v>
      </c>
      <c r="D117" s="227" t="s">
        <v>12412</v>
      </c>
      <c r="E117" s="250">
        <v>41844</v>
      </c>
      <c r="F117" s="250">
        <v>41848</v>
      </c>
      <c r="G117" s="249"/>
      <c r="H117" s="249"/>
      <c r="I117" s="249"/>
      <c r="J117" s="249"/>
      <c r="K117" s="249"/>
      <c r="L117" s="249"/>
      <c r="M117" s="249" t="s">
        <v>4145</v>
      </c>
      <c r="N117" s="249"/>
      <c r="O117" s="249" t="s">
        <v>4153</v>
      </c>
      <c r="P117" s="249" t="s">
        <v>2819</v>
      </c>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249"/>
      <c r="AL117" s="249"/>
      <c r="AM117" s="249"/>
      <c r="AN117" s="249">
        <v>1.8125</v>
      </c>
      <c r="AO117" s="249">
        <v>1.9375</v>
      </c>
      <c r="AP117" s="249">
        <v>3.6675</v>
      </c>
      <c r="AQ117" s="249">
        <v>3.7925</v>
      </c>
      <c r="AR117" s="249"/>
      <c r="AS117" s="249"/>
      <c r="AT117" s="249"/>
      <c r="AU117" s="249"/>
      <c r="AV117" s="249"/>
      <c r="AW117" s="249"/>
      <c r="AX117" s="249"/>
      <c r="AY117" s="249"/>
      <c r="AZ117" s="249"/>
      <c r="BA117" s="249" t="s">
        <v>2870</v>
      </c>
      <c r="BB117" s="249"/>
    </row>
    <row r="118" spans="1:58" ht="143" x14ac:dyDescent="0.15">
      <c r="A118" s="5" t="s">
        <v>12413</v>
      </c>
      <c r="B118" s="5" t="s">
        <v>12414</v>
      </c>
      <c r="C118" s="249" t="s">
        <v>12415</v>
      </c>
      <c r="D118" s="249" t="s">
        <v>10863</v>
      </c>
      <c r="E118" s="250">
        <v>41844</v>
      </c>
      <c r="F118" s="250">
        <v>41848</v>
      </c>
      <c r="G118" s="249" t="s">
        <v>4532</v>
      </c>
      <c r="H118" s="249"/>
      <c r="I118" s="249"/>
      <c r="J118" s="249"/>
      <c r="K118" s="249"/>
      <c r="L118" s="249"/>
      <c r="M118" s="249" t="s">
        <v>4145</v>
      </c>
      <c r="N118" s="227" t="s">
        <v>1003</v>
      </c>
      <c r="O118" s="251" t="s">
        <v>7145</v>
      </c>
      <c r="P118" s="251" t="s">
        <v>10803</v>
      </c>
      <c r="Q118" s="227" t="s">
        <v>8550</v>
      </c>
      <c r="Y118" s="227" t="s">
        <v>5163</v>
      </c>
      <c r="Z118" s="249" t="s">
        <v>2951</v>
      </c>
      <c r="AD118" s="249" t="s">
        <v>2949</v>
      </c>
      <c r="AK118" s="227">
        <v>1.875</v>
      </c>
      <c r="AL118" s="227">
        <v>3.73</v>
      </c>
      <c r="AM118" s="249" t="s">
        <v>7164</v>
      </c>
      <c r="AN118" s="227">
        <v>1.8125</v>
      </c>
      <c r="AO118" s="249">
        <v>1.9375</v>
      </c>
      <c r="AP118" s="256">
        <v>3.6675</v>
      </c>
      <c r="AQ118" s="256">
        <v>3.7925</v>
      </c>
    </row>
    <row r="119" spans="1:58" ht="52" x14ac:dyDescent="0.15">
      <c r="A119" s="5" t="s">
        <v>12416</v>
      </c>
      <c r="B119" s="5" t="s">
        <v>12417</v>
      </c>
      <c r="C119" s="249" t="s">
        <v>12418</v>
      </c>
      <c r="D119" s="227" t="s">
        <v>12412</v>
      </c>
      <c r="E119" s="250">
        <v>41844</v>
      </c>
      <c r="F119" s="250">
        <v>41848</v>
      </c>
      <c r="G119" s="249"/>
      <c r="H119" s="249"/>
      <c r="I119" s="249"/>
      <c r="J119" s="249"/>
      <c r="K119" s="249"/>
      <c r="L119" s="249"/>
      <c r="M119" s="249" t="s">
        <v>4145</v>
      </c>
      <c r="N119" s="249"/>
      <c r="O119" s="249" t="s">
        <v>4153</v>
      </c>
      <c r="P119" s="249" t="s">
        <v>2819</v>
      </c>
      <c r="Q119" s="249"/>
      <c r="R119" s="249"/>
      <c r="S119" s="249"/>
      <c r="T119" s="249"/>
      <c r="U119" s="249"/>
      <c r="V119" s="249"/>
      <c r="W119" s="249"/>
      <c r="X119" s="249"/>
      <c r="Y119" s="249"/>
      <c r="Z119" s="249"/>
      <c r="AA119" s="249"/>
      <c r="AB119" s="249"/>
      <c r="AC119" s="249"/>
      <c r="AD119" s="249"/>
      <c r="AE119" s="249"/>
      <c r="AF119" s="249"/>
      <c r="AG119" s="249"/>
      <c r="AH119" s="249"/>
      <c r="AI119" s="249"/>
      <c r="AJ119" s="249"/>
      <c r="AK119" s="249"/>
      <c r="AL119" s="249"/>
      <c r="AM119" s="249"/>
      <c r="AN119" s="249">
        <v>1.8125</v>
      </c>
      <c r="AO119" s="249">
        <v>1.9375</v>
      </c>
      <c r="AP119" s="249">
        <v>3.6675</v>
      </c>
      <c r="AQ119" s="249">
        <v>3.7925</v>
      </c>
      <c r="AR119" s="249"/>
      <c r="AS119" s="249"/>
      <c r="AT119" s="249"/>
      <c r="AU119" s="249"/>
      <c r="AV119" s="249"/>
      <c r="AW119" s="249"/>
      <c r="AX119" s="249"/>
      <c r="AY119" s="249"/>
      <c r="AZ119" s="249"/>
      <c r="BA119" s="249" t="s">
        <v>2870</v>
      </c>
      <c r="BB119" s="249"/>
    </row>
    <row r="120" spans="1:58" ht="130" x14ac:dyDescent="0.15">
      <c r="A120" s="5" t="s">
        <v>12586</v>
      </c>
      <c r="B120" s="5" t="s">
        <v>12587</v>
      </c>
      <c r="C120" s="227" t="s">
        <v>12588</v>
      </c>
      <c r="E120" s="230">
        <v>41863</v>
      </c>
      <c r="F120" s="230">
        <v>41864</v>
      </c>
      <c r="G120" s="249" t="s">
        <v>4531</v>
      </c>
      <c r="H120" s="249"/>
      <c r="I120" s="249"/>
      <c r="J120" s="249"/>
      <c r="K120" s="249"/>
      <c r="L120" s="249"/>
      <c r="O120" s="227" t="s">
        <v>10334</v>
      </c>
      <c r="P120" s="251" t="s">
        <v>12589</v>
      </c>
      <c r="Q120" s="227" t="s">
        <v>8727</v>
      </c>
      <c r="Y120" s="249" t="s">
        <v>2948</v>
      </c>
      <c r="Z120" s="249" t="s">
        <v>2951</v>
      </c>
      <c r="AD120" s="227" t="s">
        <v>12590</v>
      </c>
      <c r="AM120" s="249" t="s">
        <v>11973</v>
      </c>
    </row>
    <row r="121" spans="1:58" ht="143" x14ac:dyDescent="0.15">
      <c r="A121" s="5" t="s">
        <v>12655</v>
      </c>
      <c r="B121" s="5" t="s">
        <v>12656</v>
      </c>
      <c r="C121" s="249" t="s">
        <v>12657</v>
      </c>
      <c r="D121" s="249" t="s">
        <v>10863</v>
      </c>
      <c r="E121" s="250">
        <v>41871</v>
      </c>
      <c r="F121" s="250">
        <v>41873</v>
      </c>
      <c r="G121" s="249" t="s">
        <v>4532</v>
      </c>
      <c r="H121" s="249"/>
      <c r="I121" s="249"/>
      <c r="J121" s="249"/>
      <c r="K121" s="249"/>
      <c r="L121" s="249"/>
      <c r="M121" s="249" t="s">
        <v>4145</v>
      </c>
      <c r="N121" s="227" t="s">
        <v>1003</v>
      </c>
      <c r="O121" s="251" t="s">
        <v>7145</v>
      </c>
      <c r="P121" s="251" t="s">
        <v>10803</v>
      </c>
      <c r="Q121" s="227" t="s">
        <v>8550</v>
      </c>
      <c r="Y121" s="227" t="s">
        <v>5163</v>
      </c>
      <c r="Z121" s="249" t="s">
        <v>2951</v>
      </c>
      <c r="AD121" s="249" t="s">
        <v>2949</v>
      </c>
      <c r="AK121" s="227">
        <v>1.875</v>
      </c>
      <c r="AL121" s="227">
        <v>3.73</v>
      </c>
      <c r="AM121" s="249" t="s">
        <v>7164</v>
      </c>
      <c r="AN121" s="227">
        <v>1.8125</v>
      </c>
      <c r="AO121" s="249">
        <v>1.9375</v>
      </c>
      <c r="AP121" s="256">
        <v>3.6675</v>
      </c>
      <c r="AQ121" s="256">
        <v>3.7925</v>
      </c>
    </row>
    <row r="122" spans="1:58" ht="143" x14ac:dyDescent="0.15">
      <c r="A122" s="5" t="s">
        <v>12718</v>
      </c>
      <c r="B122" s="5" t="s">
        <v>12719</v>
      </c>
      <c r="C122" s="249" t="s">
        <v>12720</v>
      </c>
      <c r="D122" s="227" t="s">
        <v>12721</v>
      </c>
      <c r="E122" s="230">
        <v>41880</v>
      </c>
      <c r="F122" s="230">
        <v>41884</v>
      </c>
      <c r="M122" s="249" t="s">
        <v>4145</v>
      </c>
      <c r="N122" s="227" t="s">
        <v>7142</v>
      </c>
      <c r="O122" s="251" t="s">
        <v>7145</v>
      </c>
      <c r="P122" s="251" t="s">
        <v>12722</v>
      </c>
      <c r="Q122" s="227" t="s">
        <v>12723</v>
      </c>
      <c r="AK122" s="227">
        <v>1.9684999999999999</v>
      </c>
      <c r="AL122" s="227">
        <v>1.7717000000000001</v>
      </c>
      <c r="AN122" s="227">
        <v>1.9059999999999999</v>
      </c>
      <c r="AO122" s="227">
        <v>2.0310000000000001</v>
      </c>
      <c r="AP122" s="227">
        <v>1.7092000000000001</v>
      </c>
      <c r="AQ122" s="227">
        <v>1.8342000000000001</v>
      </c>
      <c r="BB122" s="227" t="s">
        <v>7147</v>
      </c>
    </row>
    <row r="123" spans="1:58" ht="130" x14ac:dyDescent="0.15">
      <c r="A123" s="5" t="s">
        <v>12724</v>
      </c>
      <c r="B123" s="5" t="s">
        <v>12725</v>
      </c>
      <c r="C123" s="249" t="s">
        <v>12726</v>
      </c>
      <c r="E123" s="230">
        <v>41880</v>
      </c>
      <c r="F123" s="230">
        <v>41884</v>
      </c>
      <c r="G123" s="227" t="s">
        <v>12304</v>
      </c>
      <c r="N123" s="227" t="s">
        <v>1003</v>
      </c>
      <c r="O123" s="227" t="s">
        <v>10334</v>
      </c>
      <c r="P123" s="251" t="s">
        <v>11971</v>
      </c>
      <c r="Q123" s="227" t="s">
        <v>12303</v>
      </c>
      <c r="Y123" s="227" t="s">
        <v>12305</v>
      </c>
      <c r="Z123" s="227" t="s">
        <v>12309</v>
      </c>
      <c r="AD123" s="227" t="s">
        <v>12310</v>
      </c>
      <c r="AM123" s="227" t="s">
        <v>12306</v>
      </c>
      <c r="BF123" s="227" t="s">
        <v>12308</v>
      </c>
    </row>
    <row r="124" spans="1:58" ht="130" x14ac:dyDescent="0.15">
      <c r="A124" s="5" t="s">
        <v>12811</v>
      </c>
      <c r="B124" s="5" t="s">
        <v>12812</v>
      </c>
      <c r="C124" s="249" t="s">
        <v>12813</v>
      </c>
      <c r="E124" s="230">
        <v>41887</v>
      </c>
      <c r="F124" s="230">
        <v>42192</v>
      </c>
      <c r="G124" s="227" t="s">
        <v>14360</v>
      </c>
      <c r="N124" s="227" t="s">
        <v>14359</v>
      </c>
      <c r="O124" s="227" t="s">
        <v>10334</v>
      </c>
      <c r="P124" s="251" t="s">
        <v>11971</v>
      </c>
      <c r="Q124" s="227" t="s">
        <v>12303</v>
      </c>
      <c r="Y124" s="227" t="s">
        <v>12305</v>
      </c>
      <c r="Z124" s="227" t="s">
        <v>12309</v>
      </c>
      <c r="AD124" s="227" t="s">
        <v>12310</v>
      </c>
      <c r="AM124" s="227" t="s">
        <v>12306</v>
      </c>
      <c r="BF124" s="227" t="s">
        <v>12308</v>
      </c>
    </row>
    <row r="125" spans="1:58" ht="130" x14ac:dyDescent="0.15">
      <c r="A125" s="5" t="s">
        <v>12815</v>
      </c>
      <c r="B125" s="5" t="s">
        <v>12812</v>
      </c>
      <c r="C125" s="249" t="s">
        <v>12814</v>
      </c>
      <c r="E125" s="230">
        <v>41887</v>
      </c>
      <c r="F125" s="230">
        <v>41891</v>
      </c>
      <c r="G125" s="227" t="s">
        <v>12304</v>
      </c>
      <c r="N125" s="227" t="s">
        <v>1003</v>
      </c>
      <c r="O125" s="227" t="s">
        <v>10334</v>
      </c>
      <c r="P125" s="251" t="s">
        <v>11971</v>
      </c>
      <c r="Q125" s="227" t="s">
        <v>12303</v>
      </c>
      <c r="Y125" s="227" t="s">
        <v>12305</v>
      </c>
      <c r="Z125" s="227" t="s">
        <v>12309</v>
      </c>
      <c r="AD125" s="227" t="s">
        <v>12310</v>
      </c>
      <c r="AM125" s="227" t="s">
        <v>12306</v>
      </c>
      <c r="BF125" s="227" t="s">
        <v>12308</v>
      </c>
    </row>
    <row r="126" spans="1:58" ht="143" x14ac:dyDescent="0.15">
      <c r="A126" s="5" t="s">
        <v>12850</v>
      </c>
      <c r="B126" s="5" t="s">
        <v>9974</v>
      </c>
      <c r="C126" s="249" t="s">
        <v>12849</v>
      </c>
      <c r="D126" s="249" t="s">
        <v>10863</v>
      </c>
      <c r="E126" s="250">
        <v>41893</v>
      </c>
      <c r="F126" s="250">
        <v>41898</v>
      </c>
      <c r="G126" s="249" t="s">
        <v>4532</v>
      </c>
      <c r="H126" s="249"/>
      <c r="I126" s="249"/>
      <c r="J126" s="249"/>
      <c r="K126" s="249"/>
      <c r="L126" s="249"/>
      <c r="M126" s="249" t="s">
        <v>4145</v>
      </c>
      <c r="N126" s="227" t="s">
        <v>1003</v>
      </c>
      <c r="O126" s="251" t="s">
        <v>7145</v>
      </c>
      <c r="P126" s="251" t="s">
        <v>10803</v>
      </c>
      <c r="Q126" s="227" t="s">
        <v>8550</v>
      </c>
      <c r="Y126" s="227" t="s">
        <v>5163</v>
      </c>
      <c r="Z126" s="249" t="s">
        <v>2951</v>
      </c>
      <c r="AD126" s="249" t="s">
        <v>2949</v>
      </c>
      <c r="AK126" s="227">
        <v>1.875</v>
      </c>
      <c r="AL126" s="227">
        <v>3.73</v>
      </c>
      <c r="AM126" s="249" t="s">
        <v>7164</v>
      </c>
      <c r="AN126" s="227">
        <v>1.8125</v>
      </c>
      <c r="AO126" s="249">
        <v>1.9375</v>
      </c>
      <c r="AP126" s="256">
        <v>3.6675</v>
      </c>
      <c r="AQ126" s="256">
        <v>3.7925</v>
      </c>
    </row>
    <row r="127" spans="1:58" ht="143" x14ac:dyDescent="0.15">
      <c r="A127" s="5" t="s">
        <v>12860</v>
      </c>
      <c r="B127" s="5" t="s">
        <v>12414</v>
      </c>
      <c r="C127" s="249" t="s">
        <v>12861</v>
      </c>
      <c r="D127" s="249" t="s">
        <v>10863</v>
      </c>
      <c r="E127" s="250">
        <v>41894</v>
      </c>
      <c r="F127" s="250">
        <v>41898</v>
      </c>
      <c r="G127" s="249" t="s">
        <v>4532</v>
      </c>
      <c r="H127" s="249"/>
      <c r="I127" s="249"/>
      <c r="J127" s="249"/>
      <c r="K127" s="249"/>
      <c r="L127" s="249"/>
      <c r="M127" s="249" t="s">
        <v>4145</v>
      </c>
      <c r="N127" s="227" t="s">
        <v>1003</v>
      </c>
      <c r="O127" s="251" t="s">
        <v>7145</v>
      </c>
      <c r="P127" s="251" t="s">
        <v>10803</v>
      </c>
      <c r="Q127" s="227" t="s">
        <v>8550</v>
      </c>
      <c r="Y127" s="227" t="s">
        <v>5163</v>
      </c>
      <c r="Z127" s="249" t="s">
        <v>2951</v>
      </c>
      <c r="AD127" s="249" t="s">
        <v>2949</v>
      </c>
      <c r="AK127" s="227">
        <v>1.875</v>
      </c>
      <c r="AL127" s="227">
        <v>3.73</v>
      </c>
      <c r="AM127" s="249" t="s">
        <v>7164</v>
      </c>
      <c r="AN127" s="227">
        <v>1.8125</v>
      </c>
      <c r="AO127" s="249">
        <v>1.9375</v>
      </c>
      <c r="AP127" s="256">
        <v>3.6675</v>
      </c>
      <c r="AQ127" s="256">
        <v>3.7925</v>
      </c>
    </row>
    <row r="128" spans="1:58" ht="143" x14ac:dyDescent="0.15">
      <c r="A128" s="5" t="s">
        <v>13174</v>
      </c>
      <c r="B128" s="5" t="s">
        <v>9974</v>
      </c>
      <c r="C128" s="249" t="s">
        <v>13175</v>
      </c>
      <c r="D128" s="249" t="s">
        <v>10863</v>
      </c>
      <c r="E128" s="250">
        <v>41936</v>
      </c>
      <c r="F128" s="250">
        <v>41943</v>
      </c>
      <c r="G128" s="249" t="s">
        <v>4532</v>
      </c>
      <c r="H128" s="249"/>
      <c r="I128" s="249"/>
      <c r="J128" s="249"/>
      <c r="K128" s="249"/>
      <c r="L128" s="249"/>
      <c r="M128" s="249" t="s">
        <v>4145</v>
      </c>
      <c r="N128" s="227" t="s">
        <v>1003</v>
      </c>
      <c r="O128" s="251" t="s">
        <v>7145</v>
      </c>
      <c r="P128" s="251" t="s">
        <v>10803</v>
      </c>
      <c r="Q128" s="227" t="s">
        <v>8550</v>
      </c>
      <c r="Y128" s="227" t="s">
        <v>5163</v>
      </c>
      <c r="Z128" s="249" t="s">
        <v>2951</v>
      </c>
      <c r="AD128" s="249" t="s">
        <v>2949</v>
      </c>
      <c r="AK128" s="227">
        <v>1.875</v>
      </c>
      <c r="AL128" s="227">
        <v>3.73</v>
      </c>
      <c r="AM128" s="249" t="s">
        <v>7164</v>
      </c>
      <c r="AN128" s="227">
        <v>1.8125</v>
      </c>
      <c r="AO128" s="249">
        <v>1.9375</v>
      </c>
      <c r="AP128" s="256">
        <v>3.6675</v>
      </c>
      <c r="AQ128" s="256">
        <v>3.7925</v>
      </c>
    </row>
    <row r="129" spans="1:58" ht="39" x14ac:dyDescent="0.15">
      <c r="A129" s="5" t="s">
        <v>13176</v>
      </c>
      <c r="B129" s="5" t="s">
        <v>13177</v>
      </c>
      <c r="C129" s="227" t="s">
        <v>9720</v>
      </c>
      <c r="D129" s="227" t="s">
        <v>8461</v>
      </c>
      <c r="E129" s="230">
        <v>41936</v>
      </c>
      <c r="F129" s="230">
        <v>41942</v>
      </c>
      <c r="AK129" s="227">
        <v>1.9684999999999999</v>
      </c>
      <c r="AL129" s="227">
        <v>1.7717000000000001</v>
      </c>
      <c r="AN129" s="256">
        <v>1.9059999999999999</v>
      </c>
      <c r="AO129" s="256">
        <v>2.0310000000000001</v>
      </c>
      <c r="AP129" s="227">
        <v>1.7092000000000001</v>
      </c>
      <c r="AQ129" s="249">
        <v>1.8342000000000001</v>
      </c>
    </row>
    <row r="130" spans="1:58" ht="130" x14ac:dyDescent="0.15">
      <c r="A130" s="5" t="s">
        <v>13212</v>
      </c>
      <c r="B130" s="5" t="s">
        <v>13213</v>
      </c>
      <c r="C130" s="249" t="s">
        <v>13214</v>
      </c>
      <c r="D130" s="249" t="s">
        <v>13216</v>
      </c>
      <c r="E130" s="250">
        <v>41940</v>
      </c>
      <c r="F130" s="250">
        <v>41943</v>
      </c>
      <c r="G130" s="249" t="s">
        <v>4532</v>
      </c>
      <c r="H130" s="249"/>
      <c r="I130" s="249"/>
      <c r="J130" s="249"/>
      <c r="K130" s="249"/>
      <c r="L130" s="249"/>
      <c r="M130" s="249" t="s">
        <v>4145</v>
      </c>
      <c r="O130" s="251" t="s">
        <v>13217</v>
      </c>
      <c r="P130" s="251" t="s">
        <v>13215</v>
      </c>
      <c r="Q130" s="227" t="s">
        <v>8550</v>
      </c>
      <c r="Y130" s="227" t="s">
        <v>5163</v>
      </c>
      <c r="Z130" s="249" t="s">
        <v>2951</v>
      </c>
      <c r="AD130" s="249" t="s">
        <v>11972</v>
      </c>
      <c r="AK130" s="227">
        <v>1.875</v>
      </c>
      <c r="AL130" s="227">
        <v>3.73</v>
      </c>
      <c r="AM130" s="249" t="s">
        <v>8724</v>
      </c>
      <c r="AN130" s="227">
        <v>1.8125</v>
      </c>
      <c r="AO130" s="249">
        <v>1.9375</v>
      </c>
      <c r="AP130" s="256">
        <v>3.6675</v>
      </c>
      <c r="AQ130" s="256">
        <v>3.7925</v>
      </c>
    </row>
    <row r="131" spans="1:58" ht="130" x14ac:dyDescent="0.15">
      <c r="A131" s="227" t="s">
        <v>13238</v>
      </c>
      <c r="B131" s="227" t="s">
        <v>12587</v>
      </c>
      <c r="C131" s="249" t="s">
        <v>13237</v>
      </c>
      <c r="E131" s="230">
        <v>41942</v>
      </c>
      <c r="F131" s="230">
        <v>41943</v>
      </c>
      <c r="G131" s="227" t="s">
        <v>12304</v>
      </c>
      <c r="N131" s="227" t="s">
        <v>1003</v>
      </c>
      <c r="O131" s="227" t="s">
        <v>10334</v>
      </c>
      <c r="P131" s="251" t="s">
        <v>11971</v>
      </c>
      <c r="Q131" s="227" t="s">
        <v>12303</v>
      </c>
      <c r="Y131" s="227" t="s">
        <v>12305</v>
      </c>
      <c r="Z131" s="227" t="s">
        <v>12309</v>
      </c>
      <c r="AD131" s="227" t="s">
        <v>12310</v>
      </c>
      <c r="AM131" s="227" t="s">
        <v>12306</v>
      </c>
      <c r="BF131" s="227" t="s">
        <v>12308</v>
      </c>
    </row>
    <row r="132" spans="1:58" ht="52" x14ac:dyDescent="0.15">
      <c r="A132" s="5" t="s">
        <v>13253</v>
      </c>
      <c r="B132" s="5" t="s">
        <v>4928</v>
      </c>
      <c r="C132" s="249" t="s">
        <v>10801</v>
      </c>
      <c r="D132" s="249" t="s">
        <v>12412</v>
      </c>
      <c r="E132" s="230">
        <v>41943</v>
      </c>
      <c r="F132" s="230">
        <v>41948</v>
      </c>
      <c r="M132" s="249" t="s">
        <v>4145</v>
      </c>
      <c r="N132" s="249"/>
      <c r="O132" s="249" t="s">
        <v>4153</v>
      </c>
      <c r="P132" s="249" t="s">
        <v>4154</v>
      </c>
      <c r="Q132" s="249"/>
      <c r="R132" s="249"/>
      <c r="S132" s="249"/>
      <c r="T132" s="249"/>
      <c r="U132" s="249"/>
      <c r="V132" s="249"/>
      <c r="W132" s="249"/>
      <c r="X132" s="249"/>
      <c r="Y132" s="249"/>
      <c r="Z132" s="249"/>
      <c r="AA132" s="249"/>
      <c r="AB132" s="249"/>
      <c r="AC132" s="249"/>
      <c r="AD132" s="249"/>
      <c r="AE132" s="249"/>
      <c r="AF132" s="249"/>
      <c r="AG132" s="249"/>
      <c r="AH132" s="249"/>
      <c r="AI132" s="249"/>
      <c r="AJ132" s="249"/>
      <c r="AK132" s="252"/>
      <c r="AL132" s="249"/>
      <c r="AM132" s="249"/>
      <c r="AN132" s="256">
        <v>1.9059999999999999</v>
      </c>
      <c r="AO132" s="256">
        <v>2.0310000000000001</v>
      </c>
      <c r="AP132" s="249">
        <v>1.7092000000000001</v>
      </c>
      <c r="AQ132" s="249">
        <v>1.8342000000000001</v>
      </c>
      <c r="AR132" s="249"/>
      <c r="AS132" s="249"/>
      <c r="AT132" s="249"/>
      <c r="AU132" s="249"/>
      <c r="AV132" s="249"/>
      <c r="AW132" s="249"/>
      <c r="AX132" s="249"/>
      <c r="AY132" s="249"/>
      <c r="AZ132" s="249"/>
      <c r="BA132" s="249" t="s">
        <v>2870</v>
      </c>
    </row>
    <row r="133" spans="1:58" ht="143" x14ac:dyDescent="0.15">
      <c r="A133" s="5" t="s">
        <v>13341</v>
      </c>
      <c r="B133" s="5" t="s">
        <v>7851</v>
      </c>
      <c r="C133" s="249" t="s">
        <v>13342</v>
      </c>
      <c r="D133" s="249"/>
      <c r="E133" s="230">
        <v>41954</v>
      </c>
      <c r="F133" s="230">
        <v>41962</v>
      </c>
      <c r="G133" s="227" t="s">
        <v>11741</v>
      </c>
      <c r="N133" s="227" t="s">
        <v>11383</v>
      </c>
      <c r="O133" s="227" t="s">
        <v>2947</v>
      </c>
      <c r="P133" s="426" t="s">
        <v>11384</v>
      </c>
      <c r="Q133" s="249" t="s">
        <v>8066</v>
      </c>
      <c r="R133" s="249"/>
      <c r="S133" s="249"/>
      <c r="T133" s="249"/>
      <c r="U133" s="249"/>
      <c r="V133" s="249"/>
      <c r="W133" s="249"/>
      <c r="X133" s="227" t="s">
        <v>2884</v>
      </c>
      <c r="Y133" s="227" t="s">
        <v>8089</v>
      </c>
      <c r="Z133" s="227" t="s">
        <v>2886</v>
      </c>
      <c r="AA133" s="227" t="s">
        <v>2887</v>
      </c>
      <c r="AB133" s="227" t="s">
        <v>7893</v>
      </c>
      <c r="AC133" s="227" t="s">
        <v>2889</v>
      </c>
      <c r="AD133" s="227" t="s">
        <v>13343</v>
      </c>
    </row>
    <row r="134" spans="1:58" ht="104" x14ac:dyDescent="0.15">
      <c r="A134" s="5" t="s">
        <v>13344</v>
      </c>
      <c r="B134" s="5" t="s">
        <v>13345</v>
      </c>
      <c r="C134" s="249" t="s">
        <v>13348</v>
      </c>
      <c r="D134" s="249"/>
      <c r="E134" s="230">
        <v>41954</v>
      </c>
      <c r="F134" s="230">
        <v>41962</v>
      </c>
      <c r="G134" s="249" t="s">
        <v>2893</v>
      </c>
      <c r="H134" s="249"/>
      <c r="I134" s="249"/>
      <c r="J134" s="249"/>
      <c r="K134" s="249"/>
      <c r="L134" s="249"/>
      <c r="N134" s="227" t="s">
        <v>13346</v>
      </c>
      <c r="O134" s="227" t="s">
        <v>2947</v>
      </c>
      <c r="P134" s="249" t="s">
        <v>8079</v>
      </c>
      <c r="Q134" s="249" t="s">
        <v>13347</v>
      </c>
      <c r="R134" s="249"/>
      <c r="S134" s="249"/>
      <c r="T134" s="249"/>
      <c r="U134" s="249"/>
      <c r="V134" s="249"/>
      <c r="W134" s="249"/>
      <c r="X134" s="5" t="s">
        <v>2916</v>
      </c>
      <c r="Y134" s="249" t="s">
        <v>2896</v>
      </c>
      <c r="Z134" s="44" t="s">
        <v>2897</v>
      </c>
      <c r="AA134" s="249"/>
      <c r="AB134" s="249" t="s">
        <v>2899</v>
      </c>
      <c r="AC134" s="44" t="s">
        <v>10520</v>
      </c>
      <c r="AD134" s="249" t="s">
        <v>10519</v>
      </c>
      <c r="AE134" s="249" t="s">
        <v>2902</v>
      </c>
      <c r="AN134" s="249"/>
      <c r="AO134" s="249"/>
    </row>
    <row r="135" spans="1:58" ht="130" x14ac:dyDescent="0.15">
      <c r="A135" s="5" t="s">
        <v>13471</v>
      </c>
      <c r="B135" s="5" t="s">
        <v>13472</v>
      </c>
      <c r="C135" s="249" t="s">
        <v>13473</v>
      </c>
      <c r="E135" s="230">
        <v>41978</v>
      </c>
      <c r="F135" s="230">
        <v>41981</v>
      </c>
      <c r="G135" s="227" t="s">
        <v>12304</v>
      </c>
      <c r="N135" s="227" t="s">
        <v>1003</v>
      </c>
      <c r="O135" s="227" t="s">
        <v>10334</v>
      </c>
      <c r="P135" s="251" t="s">
        <v>11971</v>
      </c>
      <c r="Q135" s="227" t="s">
        <v>12303</v>
      </c>
      <c r="Y135" s="227" t="s">
        <v>12305</v>
      </c>
      <c r="Z135" s="227" t="s">
        <v>12309</v>
      </c>
      <c r="AD135" s="227" t="s">
        <v>12310</v>
      </c>
      <c r="AM135" s="227" t="s">
        <v>12306</v>
      </c>
      <c r="BF135" s="227" t="s">
        <v>12308</v>
      </c>
    </row>
    <row r="136" spans="1:58" ht="130" x14ac:dyDescent="0.15">
      <c r="A136" s="5" t="s">
        <v>13476</v>
      </c>
      <c r="B136" s="5" t="s">
        <v>13477</v>
      </c>
      <c r="C136" s="249" t="s">
        <v>13478</v>
      </c>
      <c r="E136" s="230">
        <v>41978</v>
      </c>
      <c r="F136" s="230">
        <v>41981</v>
      </c>
      <c r="G136" s="227" t="s">
        <v>12304</v>
      </c>
      <c r="N136" s="227" t="s">
        <v>1003</v>
      </c>
      <c r="O136" s="227" t="s">
        <v>10334</v>
      </c>
      <c r="P136" s="251" t="s">
        <v>11971</v>
      </c>
      <c r="Q136" s="227" t="s">
        <v>12303</v>
      </c>
      <c r="Y136" s="227" t="s">
        <v>12305</v>
      </c>
      <c r="Z136" s="227" t="s">
        <v>12309</v>
      </c>
      <c r="AD136" s="227" t="s">
        <v>12310</v>
      </c>
      <c r="AM136" s="227" t="s">
        <v>12306</v>
      </c>
      <c r="BF136" s="227" t="s">
        <v>12308</v>
      </c>
    </row>
    <row r="137" spans="1:58" ht="130" x14ac:dyDescent="0.15">
      <c r="A137" s="5" t="s">
        <v>13606</v>
      </c>
      <c r="B137" s="5" t="s">
        <v>13607</v>
      </c>
      <c r="C137" s="249" t="s">
        <v>13608</v>
      </c>
      <c r="E137" s="230">
        <v>42011</v>
      </c>
      <c r="F137" s="230">
        <v>42012</v>
      </c>
      <c r="G137" s="227" t="s">
        <v>12304</v>
      </c>
      <c r="N137" s="227" t="s">
        <v>1003</v>
      </c>
      <c r="O137" s="227" t="s">
        <v>10334</v>
      </c>
      <c r="P137" s="251" t="s">
        <v>11971</v>
      </c>
      <c r="Q137" s="227" t="s">
        <v>12303</v>
      </c>
      <c r="Y137" s="227" t="s">
        <v>12305</v>
      </c>
      <c r="Z137" s="227" t="s">
        <v>12309</v>
      </c>
      <c r="AD137" s="227" t="s">
        <v>12310</v>
      </c>
      <c r="AM137" s="227" t="s">
        <v>12306</v>
      </c>
      <c r="BF137" s="227" t="s">
        <v>12308</v>
      </c>
    </row>
    <row r="138" spans="1:58" ht="52" x14ac:dyDescent="0.15">
      <c r="A138" s="5" t="s">
        <v>13938</v>
      </c>
      <c r="B138" s="5" t="s">
        <v>13939</v>
      </c>
      <c r="C138" s="249" t="s">
        <v>13940</v>
      </c>
      <c r="D138" s="249" t="s">
        <v>12412</v>
      </c>
      <c r="E138" s="230">
        <v>42066</v>
      </c>
      <c r="F138" s="230">
        <v>42069</v>
      </c>
      <c r="M138" s="249" t="s">
        <v>4145</v>
      </c>
      <c r="N138" s="249"/>
      <c r="O138" s="249" t="s">
        <v>4153</v>
      </c>
      <c r="P138" s="249" t="s">
        <v>4154</v>
      </c>
      <c r="Q138" s="249"/>
      <c r="R138" s="249"/>
      <c r="S138" s="249"/>
      <c r="T138" s="249"/>
      <c r="U138" s="249"/>
      <c r="V138" s="249"/>
      <c r="W138" s="249"/>
      <c r="X138" s="249"/>
      <c r="Y138" s="249"/>
      <c r="Z138" s="249"/>
      <c r="AA138" s="249"/>
      <c r="AB138" s="249"/>
      <c r="AC138" s="249"/>
      <c r="AD138" s="249"/>
      <c r="AE138" s="249"/>
      <c r="AF138" s="249"/>
      <c r="AG138" s="249"/>
      <c r="AH138" s="249"/>
      <c r="AI138" s="249"/>
      <c r="AJ138" s="249"/>
      <c r="AK138" s="227">
        <v>1.875</v>
      </c>
      <c r="AL138" s="227">
        <v>3.73</v>
      </c>
      <c r="AM138" s="249"/>
      <c r="AN138" s="227">
        <v>1.8125</v>
      </c>
      <c r="AO138" s="249">
        <v>1.9375</v>
      </c>
      <c r="AP138" s="256">
        <v>3.6675</v>
      </c>
      <c r="AQ138" s="256">
        <v>3.7925</v>
      </c>
      <c r="BA138" s="249" t="s">
        <v>2870</v>
      </c>
    </row>
    <row r="139" spans="1:58" ht="143" x14ac:dyDescent="0.15">
      <c r="A139" s="5" t="s">
        <v>14000</v>
      </c>
      <c r="B139" s="5" t="s">
        <v>14001</v>
      </c>
      <c r="C139" s="249" t="s">
        <v>14002</v>
      </c>
      <c r="D139" s="249" t="s">
        <v>10863</v>
      </c>
      <c r="E139" s="250">
        <v>42079</v>
      </c>
      <c r="F139" s="250">
        <v>42093</v>
      </c>
      <c r="G139" s="249" t="s">
        <v>4532</v>
      </c>
      <c r="H139" s="249"/>
      <c r="I139" s="249"/>
      <c r="J139" s="249"/>
      <c r="K139" s="249"/>
      <c r="L139" s="249"/>
      <c r="M139" s="249" t="s">
        <v>4145</v>
      </c>
      <c r="O139" s="251" t="s">
        <v>7145</v>
      </c>
      <c r="P139" s="251" t="s">
        <v>10803</v>
      </c>
      <c r="Q139" s="227" t="s">
        <v>8550</v>
      </c>
      <c r="Y139" s="227" t="s">
        <v>5163</v>
      </c>
      <c r="Z139" s="249" t="s">
        <v>2951</v>
      </c>
      <c r="AD139" s="249" t="s">
        <v>2949</v>
      </c>
      <c r="AK139" s="227">
        <v>1.875</v>
      </c>
      <c r="AL139" s="227">
        <v>3.73</v>
      </c>
      <c r="AM139" s="249" t="s">
        <v>7164</v>
      </c>
      <c r="AN139" s="227">
        <v>1.8125</v>
      </c>
      <c r="AO139" s="249">
        <v>1.9375</v>
      </c>
      <c r="AP139" s="256">
        <v>3.6675</v>
      </c>
      <c r="AQ139" s="256">
        <v>3.7925</v>
      </c>
    </row>
    <row r="140" spans="1:58" ht="52" x14ac:dyDescent="0.15">
      <c r="A140" s="5" t="s">
        <v>14060</v>
      </c>
      <c r="B140" s="5" t="s">
        <v>8820</v>
      </c>
      <c r="C140" s="249" t="s">
        <v>14059</v>
      </c>
      <c r="D140" s="249" t="s">
        <v>12412</v>
      </c>
      <c r="E140" s="230">
        <v>42087</v>
      </c>
      <c r="F140" s="230">
        <v>42093</v>
      </c>
      <c r="M140" s="249" t="s">
        <v>4145</v>
      </c>
      <c r="N140" s="249"/>
      <c r="O140" s="249" t="s">
        <v>4153</v>
      </c>
      <c r="P140" s="249" t="s">
        <v>4154</v>
      </c>
      <c r="Q140" s="249"/>
      <c r="R140" s="249"/>
      <c r="S140" s="249"/>
      <c r="T140" s="249"/>
      <c r="U140" s="249"/>
      <c r="V140" s="249"/>
      <c r="W140" s="249"/>
      <c r="X140" s="249"/>
      <c r="Y140" s="249"/>
      <c r="Z140" s="249"/>
      <c r="AA140" s="249"/>
      <c r="AB140" s="249"/>
      <c r="AC140" s="249"/>
      <c r="AD140" s="249"/>
      <c r="AE140" s="249"/>
      <c r="AF140" s="249"/>
      <c r="AG140" s="249"/>
      <c r="AH140" s="249"/>
      <c r="AI140" s="249"/>
      <c r="AJ140" s="249"/>
      <c r="AK140" s="227">
        <v>1.875</v>
      </c>
      <c r="AL140" s="227">
        <v>3.73</v>
      </c>
      <c r="AM140" s="249"/>
      <c r="AN140" s="227">
        <v>1.8125</v>
      </c>
      <c r="AO140" s="249">
        <v>1.9375</v>
      </c>
      <c r="AP140" s="256">
        <v>3.6675</v>
      </c>
      <c r="AQ140" s="256">
        <v>3.7925</v>
      </c>
      <c r="BA140" s="249" t="s">
        <v>2870</v>
      </c>
    </row>
    <row r="141" spans="1:58" ht="39" x14ac:dyDescent="0.15">
      <c r="A141" s="5" t="s">
        <v>14230</v>
      </c>
      <c r="B141" s="5" t="s">
        <v>9718</v>
      </c>
      <c r="C141" s="227" t="s">
        <v>14231</v>
      </c>
      <c r="D141" s="227" t="s">
        <v>8461</v>
      </c>
      <c r="E141" s="230">
        <v>42151</v>
      </c>
      <c r="F141" s="230">
        <v>42153</v>
      </c>
      <c r="AK141" s="227">
        <v>1.7717000000000001</v>
      </c>
      <c r="AL141" s="227">
        <v>1.9684999999999999</v>
      </c>
      <c r="AN141" s="227">
        <v>1.7092000000000001</v>
      </c>
      <c r="AO141" s="249">
        <v>1.8342000000000001</v>
      </c>
      <c r="AP141" s="256">
        <v>1.9059999999999999</v>
      </c>
      <c r="AQ141" s="256">
        <v>2.0310000000000001</v>
      </c>
    </row>
    <row r="142" spans="1:58" ht="143" x14ac:dyDescent="0.15">
      <c r="A142" s="5" t="s">
        <v>14236</v>
      </c>
      <c r="B142" s="5" t="s">
        <v>9974</v>
      </c>
      <c r="C142" s="249" t="s">
        <v>14237</v>
      </c>
      <c r="D142" s="249" t="s">
        <v>10863</v>
      </c>
      <c r="E142" s="250">
        <v>42152</v>
      </c>
      <c r="F142" s="250">
        <v>42160</v>
      </c>
      <c r="G142" s="249" t="s">
        <v>4532</v>
      </c>
      <c r="H142" s="249"/>
      <c r="I142" s="249"/>
      <c r="J142" s="249"/>
      <c r="K142" s="249"/>
      <c r="L142" s="249"/>
      <c r="M142" s="249" t="s">
        <v>4145</v>
      </c>
      <c r="N142" s="227" t="s">
        <v>1003</v>
      </c>
      <c r="O142" s="251" t="s">
        <v>7145</v>
      </c>
      <c r="P142" s="251" t="s">
        <v>10803</v>
      </c>
      <c r="Q142" s="227" t="s">
        <v>8550</v>
      </c>
      <c r="Y142" s="227" t="s">
        <v>5163</v>
      </c>
      <c r="Z142" s="249" t="s">
        <v>2951</v>
      </c>
      <c r="AD142" s="249" t="s">
        <v>2949</v>
      </c>
      <c r="AK142" s="227">
        <v>1.875</v>
      </c>
      <c r="AL142" s="227">
        <v>3.73</v>
      </c>
      <c r="AM142" s="249" t="s">
        <v>7164</v>
      </c>
      <c r="AN142" s="227">
        <v>1.8125</v>
      </c>
      <c r="AO142" s="249">
        <v>1.9375</v>
      </c>
      <c r="AP142" s="256">
        <v>3.6675</v>
      </c>
      <c r="AQ142" s="256">
        <v>3.7925</v>
      </c>
    </row>
    <row r="143" spans="1:58" ht="143" x14ac:dyDescent="0.15">
      <c r="A143" s="5" t="s">
        <v>14261</v>
      </c>
      <c r="B143" s="5" t="s">
        <v>9974</v>
      </c>
      <c r="C143" s="249" t="s">
        <v>14262</v>
      </c>
      <c r="D143" s="249" t="s">
        <v>10863</v>
      </c>
      <c r="E143" s="250">
        <v>42159</v>
      </c>
      <c r="F143" s="250">
        <v>42163</v>
      </c>
      <c r="G143" s="249" t="s">
        <v>4532</v>
      </c>
      <c r="H143" s="249"/>
      <c r="I143" s="249"/>
      <c r="J143" s="249"/>
      <c r="K143" s="249"/>
      <c r="L143" s="249"/>
      <c r="M143" s="249" t="s">
        <v>4145</v>
      </c>
      <c r="N143" s="227" t="s">
        <v>1003</v>
      </c>
      <c r="O143" s="251" t="s">
        <v>7145</v>
      </c>
      <c r="P143" s="251" t="s">
        <v>10803</v>
      </c>
      <c r="Q143" s="227" t="s">
        <v>8550</v>
      </c>
      <c r="Y143" s="227" t="s">
        <v>5163</v>
      </c>
      <c r="Z143" s="249" t="s">
        <v>2951</v>
      </c>
      <c r="AD143" s="249" t="s">
        <v>2949</v>
      </c>
      <c r="AK143" s="227">
        <v>1.875</v>
      </c>
      <c r="AL143" s="227">
        <v>3.73</v>
      </c>
      <c r="AM143" s="249" t="s">
        <v>7164</v>
      </c>
      <c r="AN143" s="227">
        <v>1.8125</v>
      </c>
      <c r="AO143" s="249">
        <v>1.9375</v>
      </c>
      <c r="AP143" s="256">
        <v>3.6675</v>
      </c>
      <c r="AQ143" s="256">
        <v>3.7925</v>
      </c>
    </row>
    <row r="144" spans="1:58" ht="143" x14ac:dyDescent="0.15">
      <c r="A144" s="5" t="s">
        <v>14503</v>
      </c>
      <c r="B144" s="5" t="s">
        <v>14504</v>
      </c>
      <c r="C144" s="249" t="s">
        <v>14505</v>
      </c>
      <c r="D144" s="249" t="s">
        <v>10863</v>
      </c>
      <c r="E144" s="250">
        <v>42243</v>
      </c>
      <c r="F144" s="250">
        <v>42247</v>
      </c>
      <c r="G144" s="249" t="s">
        <v>4532</v>
      </c>
      <c r="H144" s="249"/>
      <c r="I144" s="249"/>
      <c r="J144" s="249"/>
      <c r="K144" s="249"/>
      <c r="L144" s="249"/>
      <c r="M144" s="249" t="s">
        <v>4145</v>
      </c>
      <c r="N144" s="227" t="s">
        <v>1003</v>
      </c>
      <c r="O144" s="251" t="s">
        <v>7145</v>
      </c>
      <c r="P144" s="251" t="s">
        <v>10803</v>
      </c>
      <c r="Q144" s="227" t="s">
        <v>8550</v>
      </c>
      <c r="Y144" s="227" t="s">
        <v>5163</v>
      </c>
      <c r="Z144" s="249" t="s">
        <v>2951</v>
      </c>
      <c r="AD144" s="249" t="s">
        <v>2949</v>
      </c>
      <c r="AK144" s="227">
        <v>1.875</v>
      </c>
      <c r="AL144" s="227">
        <v>3.73</v>
      </c>
      <c r="AM144" s="249" t="s">
        <v>7164</v>
      </c>
      <c r="AN144" s="227">
        <v>1.8125</v>
      </c>
      <c r="AO144" s="249">
        <v>1.9375</v>
      </c>
      <c r="AP144" s="256">
        <v>3.6675</v>
      </c>
      <c r="AQ144" s="256">
        <v>3.7925</v>
      </c>
    </row>
    <row r="145" spans="1:58" ht="130" x14ac:dyDescent="0.15">
      <c r="A145" s="5" t="s">
        <v>14544</v>
      </c>
      <c r="B145" s="5" t="s">
        <v>14545</v>
      </c>
      <c r="C145" s="249" t="s">
        <v>14548</v>
      </c>
      <c r="E145" s="230">
        <v>42257</v>
      </c>
      <c r="F145" s="230">
        <v>42262</v>
      </c>
      <c r="G145" s="249" t="s">
        <v>6939</v>
      </c>
      <c r="H145" s="249"/>
      <c r="I145" s="249"/>
      <c r="J145" s="249"/>
      <c r="K145" s="249"/>
      <c r="L145" s="249"/>
      <c r="N145" s="227" t="s">
        <v>14546</v>
      </c>
      <c r="O145" s="227" t="s">
        <v>2736</v>
      </c>
      <c r="P145" s="251" t="s">
        <v>11971</v>
      </c>
      <c r="Q145" s="249" t="s">
        <v>14547</v>
      </c>
      <c r="R145" s="249"/>
      <c r="S145" s="249"/>
      <c r="T145" s="249"/>
      <c r="U145" s="249"/>
      <c r="V145" s="249"/>
      <c r="W145" s="249"/>
      <c r="AD145" s="227" t="s">
        <v>2981</v>
      </c>
      <c r="AF145" s="227" t="s">
        <v>4925</v>
      </c>
      <c r="AT145" s="227" t="s">
        <v>4924</v>
      </c>
      <c r="BE145" s="227" t="s">
        <v>6938</v>
      </c>
    </row>
    <row r="146" spans="1:58" ht="39" x14ac:dyDescent="0.15">
      <c r="A146" s="310" t="s">
        <v>14559</v>
      </c>
      <c r="B146" s="113" t="s">
        <v>14560</v>
      </c>
      <c r="C146" s="227" t="s">
        <v>14561</v>
      </c>
      <c r="D146" s="227" t="s">
        <v>8461</v>
      </c>
      <c r="E146" s="230">
        <v>42261</v>
      </c>
      <c r="F146" s="230">
        <v>42264</v>
      </c>
      <c r="AK146" s="227">
        <v>1.7717000000000001</v>
      </c>
      <c r="AL146" s="227">
        <v>1.9684999999999999</v>
      </c>
      <c r="AN146" s="227">
        <v>1.7092000000000001</v>
      </c>
      <c r="AO146" s="249">
        <v>1.8342000000000001</v>
      </c>
      <c r="AP146" s="256">
        <v>1.9059999999999999</v>
      </c>
      <c r="AQ146" s="256">
        <v>2.0310000000000001</v>
      </c>
    </row>
    <row r="147" spans="1:58" ht="130" x14ac:dyDescent="0.15">
      <c r="A147" s="5" t="s">
        <v>14589</v>
      </c>
      <c r="B147" s="5" t="s">
        <v>14590</v>
      </c>
      <c r="C147" s="249" t="s">
        <v>14591</v>
      </c>
      <c r="E147" s="230">
        <v>42270</v>
      </c>
      <c r="F147" s="230">
        <v>42278</v>
      </c>
      <c r="G147" s="249" t="s">
        <v>6939</v>
      </c>
      <c r="H147" s="249"/>
      <c r="I147" s="249"/>
      <c r="J147" s="249"/>
      <c r="K147" s="249"/>
      <c r="L147" s="249"/>
      <c r="N147" s="227" t="s">
        <v>14592</v>
      </c>
      <c r="O147" s="227" t="s">
        <v>2736</v>
      </c>
      <c r="P147" s="251" t="s">
        <v>11971</v>
      </c>
      <c r="Q147" s="249" t="s">
        <v>14547</v>
      </c>
      <c r="R147" s="249"/>
      <c r="S147" s="249"/>
      <c r="T147" s="249"/>
      <c r="U147" s="249"/>
      <c r="V147" s="249"/>
      <c r="W147" s="249"/>
      <c r="AD147" s="227" t="s">
        <v>2981</v>
      </c>
      <c r="AF147" s="227" t="s">
        <v>4925</v>
      </c>
      <c r="AT147" s="227" t="s">
        <v>4924</v>
      </c>
      <c r="BE147" s="227" t="s">
        <v>6938</v>
      </c>
    </row>
    <row r="148" spans="1:58" ht="143" x14ac:dyDescent="0.15">
      <c r="A148" s="5" t="s">
        <v>14706</v>
      </c>
      <c r="B148" s="5" t="s">
        <v>14707</v>
      </c>
      <c r="C148" s="249" t="s">
        <v>14708</v>
      </c>
      <c r="D148" s="249" t="s">
        <v>10863</v>
      </c>
      <c r="E148" s="250">
        <v>42284</v>
      </c>
      <c r="F148" s="250">
        <v>42292</v>
      </c>
      <c r="G148" s="249" t="s">
        <v>4532</v>
      </c>
      <c r="H148" s="249"/>
      <c r="I148" s="249"/>
      <c r="J148" s="249"/>
      <c r="K148" s="249"/>
      <c r="L148" s="249"/>
      <c r="M148" s="249" t="s">
        <v>4145</v>
      </c>
      <c r="N148" s="227" t="s">
        <v>1003</v>
      </c>
      <c r="O148" s="251" t="s">
        <v>7145</v>
      </c>
      <c r="P148" s="251" t="s">
        <v>10803</v>
      </c>
      <c r="Q148" s="227" t="s">
        <v>8550</v>
      </c>
      <c r="Y148" s="227" t="s">
        <v>5163</v>
      </c>
      <c r="Z148" s="249" t="s">
        <v>2951</v>
      </c>
      <c r="AD148" s="249" t="s">
        <v>2949</v>
      </c>
      <c r="AK148" s="227">
        <v>1.875</v>
      </c>
      <c r="AL148" s="227">
        <v>3.73</v>
      </c>
      <c r="AM148" s="249" t="s">
        <v>7164</v>
      </c>
      <c r="AN148" s="227">
        <v>1.8125</v>
      </c>
      <c r="AO148" s="249">
        <v>1.9375</v>
      </c>
      <c r="AP148" s="256">
        <v>3.6675</v>
      </c>
      <c r="AQ148" s="256">
        <v>3.7925</v>
      </c>
    </row>
    <row r="149" spans="1:58" ht="130" x14ac:dyDescent="0.15">
      <c r="A149" s="5" t="s">
        <v>14784</v>
      </c>
      <c r="B149" s="5" t="s">
        <v>14785</v>
      </c>
      <c r="C149" s="249" t="s">
        <v>14786</v>
      </c>
      <c r="E149" s="230">
        <v>42298</v>
      </c>
      <c r="F149" s="230">
        <v>42324</v>
      </c>
      <c r="G149" s="227" t="s">
        <v>12138</v>
      </c>
      <c r="N149" s="227" t="s">
        <v>1003</v>
      </c>
      <c r="O149" s="227" t="s">
        <v>10334</v>
      </c>
      <c r="P149" s="251" t="s">
        <v>11971</v>
      </c>
      <c r="Q149" s="227" t="s">
        <v>12303</v>
      </c>
      <c r="AD149" s="227" t="s">
        <v>14787</v>
      </c>
      <c r="AM149" s="227" t="s">
        <v>14884</v>
      </c>
      <c r="AZ149" s="227" t="s">
        <v>14790</v>
      </c>
      <c r="BF149" s="227" t="s">
        <v>14788</v>
      </c>
    </row>
    <row r="150" spans="1:58" ht="143" x14ac:dyDescent="0.15">
      <c r="A150" s="5" t="s">
        <v>14832</v>
      </c>
      <c r="B150" s="5" t="s">
        <v>14833</v>
      </c>
      <c r="C150" s="249" t="s">
        <v>14836</v>
      </c>
      <c r="D150" s="249" t="s">
        <v>14834</v>
      </c>
      <c r="E150" s="250">
        <v>42317</v>
      </c>
      <c r="F150" s="250">
        <v>42340</v>
      </c>
      <c r="G150" s="249" t="s">
        <v>4532</v>
      </c>
      <c r="H150" s="249"/>
      <c r="I150" s="249"/>
      <c r="J150" s="249"/>
      <c r="K150" s="249"/>
      <c r="L150" s="249"/>
      <c r="M150" s="249" t="s">
        <v>4145</v>
      </c>
      <c r="N150" s="227" t="s">
        <v>14835</v>
      </c>
      <c r="O150" s="251" t="s">
        <v>2736</v>
      </c>
      <c r="P150" s="251" t="s">
        <v>10803</v>
      </c>
      <c r="Q150" s="227" t="s">
        <v>8550</v>
      </c>
      <c r="Y150" s="227" t="s">
        <v>5163</v>
      </c>
      <c r="Z150" s="249" t="s">
        <v>2951</v>
      </c>
      <c r="AD150" s="249" t="s">
        <v>2949</v>
      </c>
      <c r="AK150" s="227">
        <v>1.875</v>
      </c>
      <c r="AL150" s="227">
        <v>3.73</v>
      </c>
      <c r="AM150" s="249" t="s">
        <v>7164</v>
      </c>
      <c r="AN150" s="227">
        <v>1.8125</v>
      </c>
      <c r="AO150" s="249">
        <v>1.9375</v>
      </c>
      <c r="AP150" s="256">
        <v>3.6675</v>
      </c>
      <c r="AQ150" s="256">
        <v>3.7925</v>
      </c>
    </row>
    <row r="151" spans="1:58" ht="26" x14ac:dyDescent="0.15">
      <c r="A151" s="5" t="s">
        <v>14937</v>
      </c>
      <c r="B151" s="5" t="s">
        <v>14938</v>
      </c>
      <c r="C151" s="227" t="s">
        <v>14939</v>
      </c>
      <c r="D151" s="227" t="s">
        <v>8461</v>
      </c>
      <c r="E151" s="230">
        <v>42350</v>
      </c>
      <c r="F151" s="230">
        <v>42359</v>
      </c>
      <c r="AK151" s="227">
        <v>1.7717000000000001</v>
      </c>
      <c r="AL151" s="227">
        <v>1.9684999999999999</v>
      </c>
      <c r="AN151" s="227">
        <v>1.7092000000000001</v>
      </c>
      <c r="AO151" s="249">
        <v>1.8342000000000001</v>
      </c>
      <c r="AP151" s="256">
        <v>1.9059999999999999</v>
      </c>
      <c r="AQ151" s="256">
        <v>2.0310000000000001</v>
      </c>
    </row>
    <row r="152" spans="1:58" ht="104" x14ac:dyDescent="0.15">
      <c r="A152" s="5" t="s">
        <v>15057</v>
      </c>
      <c r="B152" s="5" t="s">
        <v>15058</v>
      </c>
      <c r="C152" s="249" t="s">
        <v>15059</v>
      </c>
      <c r="D152" s="249"/>
      <c r="E152" s="230">
        <v>42390</v>
      </c>
      <c r="F152" s="260">
        <v>42397</v>
      </c>
      <c r="G152" s="249" t="s">
        <v>2913</v>
      </c>
      <c r="H152" s="249"/>
      <c r="I152" s="249"/>
      <c r="J152" s="249"/>
      <c r="K152" s="249"/>
      <c r="L152" s="249"/>
      <c r="N152" s="227" t="s">
        <v>15060</v>
      </c>
      <c r="O152" s="249" t="s">
        <v>2883</v>
      </c>
      <c r="P152" s="249" t="s">
        <v>2819</v>
      </c>
      <c r="Q152" s="249" t="s">
        <v>6474</v>
      </c>
      <c r="R152" s="249"/>
      <c r="S152" s="249"/>
      <c r="T152" s="249"/>
      <c r="U152" s="249"/>
      <c r="V152" s="249"/>
      <c r="W152" s="249"/>
      <c r="X152" s="249"/>
      <c r="Y152" s="249" t="s">
        <v>2896</v>
      </c>
      <c r="Z152" s="249" t="s">
        <v>2897</v>
      </c>
      <c r="AA152" s="249"/>
      <c r="AB152" s="249"/>
      <c r="AC152" s="249"/>
      <c r="AD152" s="249" t="s">
        <v>2919</v>
      </c>
      <c r="AE152" s="249" t="s">
        <v>2920</v>
      </c>
      <c r="AF152" s="249" t="s">
        <v>2921</v>
      </c>
      <c r="AG152" s="249"/>
      <c r="AH152" s="249" t="s">
        <v>2922</v>
      </c>
      <c r="AI152" s="249" t="s">
        <v>2923</v>
      </c>
      <c r="AJ152" s="249" t="s">
        <v>2924</v>
      </c>
    </row>
    <row r="153" spans="1:58" ht="130" x14ac:dyDescent="0.15">
      <c r="A153" s="5" t="s">
        <v>15061</v>
      </c>
      <c r="B153" s="5" t="s">
        <v>11970</v>
      </c>
      <c r="C153" s="249" t="s">
        <v>15062</v>
      </c>
      <c r="E153" s="230">
        <v>42390</v>
      </c>
      <c r="F153" s="260">
        <v>42397</v>
      </c>
      <c r="G153" s="227" t="s">
        <v>12304</v>
      </c>
      <c r="N153" s="227" t="s">
        <v>1003</v>
      </c>
      <c r="O153" s="227" t="s">
        <v>10334</v>
      </c>
      <c r="P153" s="251" t="s">
        <v>11971</v>
      </c>
      <c r="Q153" s="227" t="s">
        <v>12303</v>
      </c>
      <c r="Y153" s="227" t="s">
        <v>12305</v>
      </c>
      <c r="Z153" s="227" t="s">
        <v>12309</v>
      </c>
      <c r="AD153" s="227" t="s">
        <v>12310</v>
      </c>
      <c r="AM153" s="227" t="s">
        <v>12306</v>
      </c>
      <c r="BF153" s="227" t="s">
        <v>12308</v>
      </c>
    </row>
    <row r="154" spans="1:58" ht="143" x14ac:dyDescent="0.15">
      <c r="A154" s="5" t="s">
        <v>15199</v>
      </c>
      <c r="B154" s="5" t="s">
        <v>15200</v>
      </c>
      <c r="C154" s="249" t="s">
        <v>15201</v>
      </c>
      <c r="D154" s="249"/>
      <c r="E154" s="230">
        <v>42408</v>
      </c>
      <c r="F154" s="230">
        <v>42411</v>
      </c>
      <c r="G154" s="227" t="s">
        <v>15203</v>
      </c>
      <c r="N154" s="227" t="s">
        <v>15202</v>
      </c>
      <c r="O154" s="227" t="s">
        <v>2947</v>
      </c>
      <c r="P154" s="426" t="s">
        <v>11384</v>
      </c>
      <c r="Q154" s="249" t="s">
        <v>8066</v>
      </c>
      <c r="R154" s="249"/>
      <c r="S154" s="249"/>
      <c r="T154" s="249"/>
      <c r="U154" s="249"/>
      <c r="V154" s="249"/>
      <c r="W154" s="249"/>
      <c r="X154" s="227" t="s">
        <v>2884</v>
      </c>
      <c r="Y154" s="227" t="s">
        <v>8089</v>
      </c>
      <c r="Z154" s="227" t="s">
        <v>2886</v>
      </c>
      <c r="AA154" s="227" t="s">
        <v>2887</v>
      </c>
      <c r="AB154" s="227" t="s">
        <v>7893</v>
      </c>
      <c r="AC154" s="227" t="s">
        <v>2889</v>
      </c>
      <c r="AD154" s="227" t="s">
        <v>15204</v>
      </c>
    </row>
    <row r="155" spans="1:58" ht="26" x14ac:dyDescent="0.15">
      <c r="A155" s="5" t="s">
        <v>15473</v>
      </c>
      <c r="B155" s="5" t="s">
        <v>15474</v>
      </c>
      <c r="C155" s="227" t="s">
        <v>15475</v>
      </c>
      <c r="D155" s="227" t="s">
        <v>8461</v>
      </c>
      <c r="E155" s="230">
        <v>42474</v>
      </c>
      <c r="F155" s="230">
        <v>42541</v>
      </c>
      <c r="AK155" s="227">
        <v>2.25</v>
      </c>
      <c r="AL155" s="227">
        <v>1.75</v>
      </c>
      <c r="AN155" s="227">
        <v>2.1875</v>
      </c>
      <c r="AO155" s="249">
        <v>2.3125</v>
      </c>
      <c r="AP155" s="256">
        <v>1.6875</v>
      </c>
      <c r="AQ155" s="256">
        <v>1.8125</v>
      </c>
    </row>
    <row r="156" spans="1:58" ht="143" x14ac:dyDescent="0.15">
      <c r="A156" s="5" t="s">
        <v>15541</v>
      </c>
      <c r="B156" s="5" t="s">
        <v>9974</v>
      </c>
      <c r="C156" s="249" t="s">
        <v>15542</v>
      </c>
      <c r="D156" s="249" t="s">
        <v>10863</v>
      </c>
      <c r="E156" s="250">
        <v>42488</v>
      </c>
      <c r="F156" s="250">
        <v>42541</v>
      </c>
      <c r="G156" s="249" t="s">
        <v>4532</v>
      </c>
      <c r="H156" s="249"/>
      <c r="I156" s="249"/>
      <c r="J156" s="249"/>
      <c r="K156" s="249"/>
      <c r="L156" s="249"/>
      <c r="M156" s="249" t="s">
        <v>4145</v>
      </c>
      <c r="N156" s="227" t="s">
        <v>1003</v>
      </c>
      <c r="O156" s="251" t="s">
        <v>7145</v>
      </c>
      <c r="P156" s="251" t="s">
        <v>10803</v>
      </c>
      <c r="Q156" s="227" t="s">
        <v>8550</v>
      </c>
      <c r="Y156" s="227" t="s">
        <v>5163</v>
      </c>
      <c r="Z156" s="249" t="s">
        <v>2951</v>
      </c>
      <c r="AD156" s="249" t="s">
        <v>2949</v>
      </c>
      <c r="AK156" s="227">
        <v>1.875</v>
      </c>
      <c r="AL156" s="227">
        <v>3.73</v>
      </c>
      <c r="AM156" s="249" t="s">
        <v>7164</v>
      </c>
      <c r="AN156" s="227">
        <v>1.8125</v>
      </c>
      <c r="AO156" s="249">
        <v>1.9375</v>
      </c>
      <c r="AP156" s="256">
        <v>3.6675</v>
      </c>
      <c r="AQ156" s="256">
        <v>3.7925</v>
      </c>
    </row>
    <row r="157" spans="1:58" ht="39" x14ac:dyDescent="0.15">
      <c r="A157" s="5" t="s">
        <v>15639</v>
      </c>
      <c r="B157" s="5" t="s">
        <v>15640</v>
      </c>
      <c r="C157" s="227" t="s">
        <v>15641</v>
      </c>
      <c r="D157" s="227" t="s">
        <v>8461</v>
      </c>
      <c r="E157" s="230">
        <v>42515</v>
      </c>
      <c r="F157" s="230">
        <v>42541</v>
      </c>
      <c r="AK157" s="227">
        <v>1.875</v>
      </c>
      <c r="AL157" s="227">
        <v>3.73</v>
      </c>
      <c r="AN157" s="227">
        <v>1.8125</v>
      </c>
      <c r="AO157" s="249">
        <v>1.9375</v>
      </c>
      <c r="AP157" s="256">
        <v>3.6675</v>
      </c>
      <c r="AQ157" s="256">
        <v>3.7925</v>
      </c>
    </row>
    <row r="158" spans="1:58" ht="143" x14ac:dyDescent="0.15">
      <c r="A158" s="486" t="s">
        <v>15733</v>
      </c>
      <c r="B158" s="486" t="s">
        <v>9974</v>
      </c>
      <c r="C158" s="249" t="s">
        <v>15734</v>
      </c>
      <c r="D158" s="249" t="s">
        <v>10863</v>
      </c>
      <c r="E158" s="250">
        <v>42544</v>
      </c>
      <c r="F158" s="250"/>
      <c r="G158" s="249" t="s">
        <v>4532</v>
      </c>
      <c r="H158" s="249"/>
      <c r="I158" s="249"/>
      <c r="J158" s="249"/>
      <c r="K158" s="249"/>
      <c r="L158" s="249"/>
      <c r="M158" s="249" t="s">
        <v>4145</v>
      </c>
      <c r="O158" s="251" t="s">
        <v>7145</v>
      </c>
      <c r="P158" s="251" t="s">
        <v>10803</v>
      </c>
      <c r="Q158" s="227" t="s">
        <v>8550</v>
      </c>
      <c r="Y158" s="227" t="s">
        <v>5163</v>
      </c>
      <c r="Z158" s="249" t="s">
        <v>2951</v>
      </c>
      <c r="AD158" s="249" t="s">
        <v>2949</v>
      </c>
      <c r="AK158" s="227">
        <v>1.875</v>
      </c>
      <c r="AL158" s="227">
        <v>3.73</v>
      </c>
      <c r="AM158" s="249" t="s">
        <v>7164</v>
      </c>
      <c r="AN158" s="227">
        <v>1.8125</v>
      </c>
      <c r="AO158" s="249">
        <v>1.9375</v>
      </c>
      <c r="AP158" s="256">
        <v>3.6675</v>
      </c>
      <c r="AQ158" s="256">
        <v>3.7925</v>
      </c>
    </row>
    <row r="159" spans="1:58" ht="143" x14ac:dyDescent="0.15">
      <c r="A159" s="486" t="s">
        <v>15735</v>
      </c>
      <c r="B159" s="486" t="s">
        <v>12414</v>
      </c>
      <c r="C159" s="249" t="s">
        <v>15736</v>
      </c>
      <c r="D159" s="249" t="s">
        <v>10863</v>
      </c>
      <c r="E159" s="250">
        <v>42544</v>
      </c>
      <c r="F159" s="250"/>
      <c r="G159" s="249" t="s">
        <v>4532</v>
      </c>
      <c r="H159" s="249"/>
      <c r="I159" s="249"/>
      <c r="J159" s="249"/>
      <c r="K159" s="249"/>
      <c r="L159" s="249"/>
      <c r="M159" s="249" t="s">
        <v>4145</v>
      </c>
      <c r="N159" s="227" t="s">
        <v>1003</v>
      </c>
      <c r="O159" s="251" t="s">
        <v>7145</v>
      </c>
      <c r="P159" s="251" t="s">
        <v>10803</v>
      </c>
      <c r="Q159" s="227" t="s">
        <v>8550</v>
      </c>
      <c r="Y159" s="227" t="s">
        <v>5163</v>
      </c>
      <c r="Z159" s="249" t="s">
        <v>2951</v>
      </c>
      <c r="AD159" s="249" t="s">
        <v>2949</v>
      </c>
      <c r="AK159" s="227">
        <v>1.875</v>
      </c>
      <c r="AL159" s="227">
        <v>3.73</v>
      </c>
      <c r="AM159" s="249" t="s">
        <v>7164</v>
      </c>
      <c r="AN159" s="227">
        <v>1.8125</v>
      </c>
      <c r="AO159" s="249">
        <v>1.9375</v>
      </c>
      <c r="AP159" s="256">
        <v>3.6675</v>
      </c>
      <c r="AQ159" s="256">
        <v>3.7925</v>
      </c>
    </row>
    <row r="160" spans="1:58" ht="143" x14ac:dyDescent="0.15">
      <c r="A160" s="486" t="s">
        <v>15737</v>
      </c>
      <c r="B160" s="486" t="s">
        <v>9974</v>
      </c>
      <c r="C160" s="249" t="s">
        <v>15738</v>
      </c>
      <c r="D160" s="249" t="s">
        <v>10863</v>
      </c>
      <c r="E160" s="250">
        <v>42544</v>
      </c>
      <c r="F160" s="250"/>
      <c r="G160" s="249" t="s">
        <v>4532</v>
      </c>
      <c r="H160" s="249"/>
      <c r="I160" s="249"/>
      <c r="J160" s="249"/>
      <c r="K160" s="249"/>
      <c r="L160" s="249"/>
      <c r="M160" s="249" t="s">
        <v>4145</v>
      </c>
      <c r="N160" s="227" t="s">
        <v>1003</v>
      </c>
      <c r="O160" s="251" t="s">
        <v>7145</v>
      </c>
      <c r="P160" s="251" t="s">
        <v>10803</v>
      </c>
      <c r="Q160" s="227" t="s">
        <v>8550</v>
      </c>
      <c r="Y160" s="227" t="s">
        <v>5163</v>
      </c>
      <c r="Z160" s="249" t="s">
        <v>2951</v>
      </c>
      <c r="AD160" s="249" t="s">
        <v>2949</v>
      </c>
      <c r="AK160" s="227">
        <v>1.875</v>
      </c>
      <c r="AL160" s="227">
        <v>3.73</v>
      </c>
      <c r="AM160" s="249" t="s">
        <v>7164</v>
      </c>
      <c r="AN160" s="227">
        <v>1.8125</v>
      </c>
      <c r="AO160" s="249">
        <v>1.9375</v>
      </c>
      <c r="AP160" s="256">
        <v>3.6675</v>
      </c>
      <c r="AQ160" s="256">
        <v>3.7925</v>
      </c>
    </row>
    <row r="161" spans="1:58" ht="143" x14ac:dyDescent="0.15">
      <c r="A161" s="486" t="s">
        <v>15739</v>
      </c>
      <c r="B161" s="486" t="s">
        <v>12414</v>
      </c>
      <c r="C161" s="249" t="s">
        <v>15740</v>
      </c>
      <c r="D161" s="249" t="s">
        <v>10863</v>
      </c>
      <c r="E161" s="250">
        <v>42544</v>
      </c>
      <c r="F161" s="250"/>
      <c r="G161" s="249" t="s">
        <v>4532</v>
      </c>
      <c r="H161" s="249"/>
      <c r="I161" s="249"/>
      <c r="J161" s="249"/>
      <c r="K161" s="249"/>
      <c r="L161" s="249"/>
      <c r="M161" s="249" t="s">
        <v>4145</v>
      </c>
      <c r="N161" s="227" t="s">
        <v>1003</v>
      </c>
      <c r="O161" s="251" t="s">
        <v>7145</v>
      </c>
      <c r="P161" s="251" t="s">
        <v>10803</v>
      </c>
      <c r="Q161" s="227" t="s">
        <v>8550</v>
      </c>
      <c r="Y161" s="227" t="s">
        <v>5163</v>
      </c>
      <c r="Z161" s="249" t="s">
        <v>2951</v>
      </c>
      <c r="AD161" s="249" t="s">
        <v>2949</v>
      </c>
      <c r="AK161" s="227">
        <v>1.875</v>
      </c>
      <c r="AL161" s="227">
        <v>3.73</v>
      </c>
      <c r="AM161" s="249" t="s">
        <v>7164</v>
      </c>
      <c r="AN161" s="227">
        <v>1.8125</v>
      </c>
      <c r="AO161" s="249">
        <v>1.9375</v>
      </c>
      <c r="AP161" s="256">
        <v>3.6675</v>
      </c>
      <c r="AQ161" s="256">
        <v>3.7925</v>
      </c>
    </row>
    <row r="162" spans="1:58" ht="143" x14ac:dyDescent="0.15">
      <c r="A162" s="486" t="s">
        <v>15741</v>
      </c>
      <c r="B162" s="486" t="s">
        <v>12414</v>
      </c>
      <c r="C162" s="249" t="s">
        <v>15742</v>
      </c>
      <c r="D162" s="249" t="s">
        <v>10863</v>
      </c>
      <c r="E162" s="250">
        <v>42544</v>
      </c>
      <c r="F162" s="250"/>
      <c r="G162" s="249" t="s">
        <v>4532</v>
      </c>
      <c r="H162" s="249"/>
      <c r="I162" s="249"/>
      <c r="J162" s="249"/>
      <c r="K162" s="249"/>
      <c r="L162" s="249"/>
      <c r="M162" s="249" t="s">
        <v>4145</v>
      </c>
      <c r="N162" s="227" t="s">
        <v>1003</v>
      </c>
      <c r="O162" s="251" t="s">
        <v>7145</v>
      </c>
      <c r="P162" s="251" t="s">
        <v>10803</v>
      </c>
      <c r="Q162" s="227" t="s">
        <v>8550</v>
      </c>
      <c r="Y162" s="227" t="s">
        <v>5163</v>
      </c>
      <c r="Z162" s="249" t="s">
        <v>2951</v>
      </c>
      <c r="AD162" s="249" t="s">
        <v>2949</v>
      </c>
      <c r="AK162" s="227">
        <v>1.875</v>
      </c>
      <c r="AL162" s="227">
        <v>3.73</v>
      </c>
      <c r="AM162" s="249" t="s">
        <v>7164</v>
      </c>
      <c r="AN162" s="227">
        <v>1.8125</v>
      </c>
      <c r="AO162" s="249">
        <v>1.9375</v>
      </c>
      <c r="AP162" s="256">
        <v>3.6675</v>
      </c>
      <c r="AQ162" s="256">
        <v>3.7925</v>
      </c>
    </row>
    <row r="163" spans="1:58" ht="39" x14ac:dyDescent="0.15">
      <c r="A163" s="5" t="s">
        <v>15746</v>
      </c>
      <c r="B163" s="5" t="s">
        <v>15747</v>
      </c>
      <c r="C163" s="227" t="s">
        <v>15745</v>
      </c>
      <c r="D163" s="227" t="s">
        <v>8461</v>
      </c>
      <c r="E163" s="230">
        <v>42544</v>
      </c>
      <c r="F163" s="230">
        <v>42612</v>
      </c>
      <c r="AK163" s="227" t="s">
        <v>15748</v>
      </c>
      <c r="AL163" s="227" t="s">
        <v>15749</v>
      </c>
      <c r="AN163" s="227" t="s">
        <v>15750</v>
      </c>
      <c r="AO163" s="249" t="s">
        <v>15751</v>
      </c>
      <c r="AP163" s="256" t="s">
        <v>15752</v>
      </c>
      <c r="AQ163" s="256" t="s">
        <v>15753</v>
      </c>
    </row>
    <row r="164" spans="1:58" ht="39" x14ac:dyDescent="0.15">
      <c r="A164" s="5" t="s">
        <v>15754</v>
      </c>
      <c r="B164" s="5" t="s">
        <v>15755</v>
      </c>
      <c r="C164" s="227" t="s">
        <v>15756</v>
      </c>
      <c r="D164" s="227" t="s">
        <v>8461</v>
      </c>
      <c r="E164" s="230">
        <v>42544</v>
      </c>
      <c r="F164" s="230">
        <v>42612</v>
      </c>
      <c r="AK164" s="227" t="s">
        <v>15748</v>
      </c>
      <c r="AL164" s="227" t="s">
        <v>15749</v>
      </c>
      <c r="AN164" s="227" t="s">
        <v>15750</v>
      </c>
      <c r="AO164" s="249" t="s">
        <v>15751</v>
      </c>
      <c r="AP164" s="256" t="s">
        <v>15752</v>
      </c>
      <c r="AQ164" s="256" t="s">
        <v>15753</v>
      </c>
    </row>
    <row r="165" spans="1:58" ht="26" x14ac:dyDescent="0.15">
      <c r="A165" s="486" t="s">
        <v>15782</v>
      </c>
      <c r="B165" s="486" t="s">
        <v>15783</v>
      </c>
      <c r="C165" s="227" t="s">
        <v>15784</v>
      </c>
      <c r="D165" s="227" t="s">
        <v>8461</v>
      </c>
      <c r="E165" s="230">
        <v>42549</v>
      </c>
      <c r="F165" s="230"/>
      <c r="AK165" s="227" t="s">
        <v>15748</v>
      </c>
      <c r="AL165" s="227" t="s">
        <v>15749</v>
      </c>
      <c r="AN165" s="227" t="s">
        <v>15750</v>
      </c>
      <c r="AO165" s="249" t="s">
        <v>15751</v>
      </c>
      <c r="AP165" s="256" t="s">
        <v>15752</v>
      </c>
      <c r="AQ165" s="256" t="s">
        <v>15753</v>
      </c>
    </row>
    <row r="166" spans="1:58" ht="26" x14ac:dyDescent="0.15">
      <c r="A166" s="486" t="s">
        <v>15795</v>
      </c>
      <c r="B166" s="486" t="s">
        <v>15796</v>
      </c>
      <c r="C166" s="227" t="s">
        <v>15797</v>
      </c>
      <c r="D166" s="227" t="s">
        <v>8461</v>
      </c>
      <c r="E166" s="230">
        <v>42549</v>
      </c>
      <c r="F166" s="230"/>
      <c r="AK166" s="227">
        <v>1.875</v>
      </c>
      <c r="AL166" s="227">
        <v>3.73</v>
      </c>
      <c r="AN166" s="227">
        <v>1.8125</v>
      </c>
      <c r="AO166" s="249">
        <v>1.9375</v>
      </c>
      <c r="AP166" s="256">
        <v>3.6675</v>
      </c>
      <c r="AQ166" s="256">
        <v>3.7925</v>
      </c>
    </row>
    <row r="167" spans="1:58" ht="26" x14ac:dyDescent="0.15">
      <c r="A167" s="486" t="s">
        <v>15798</v>
      </c>
      <c r="B167" s="486" t="s">
        <v>15796</v>
      </c>
      <c r="C167" s="227" t="s">
        <v>15799</v>
      </c>
      <c r="D167" s="227" t="s">
        <v>8461</v>
      </c>
      <c r="E167" s="230">
        <v>42549</v>
      </c>
      <c r="F167" s="230"/>
      <c r="AK167" s="227">
        <v>1.875</v>
      </c>
      <c r="AL167" s="227">
        <v>3.73</v>
      </c>
      <c r="AN167" s="227">
        <v>1.8125</v>
      </c>
      <c r="AO167" s="249">
        <v>1.9375</v>
      </c>
      <c r="AP167" s="256">
        <v>3.6675</v>
      </c>
      <c r="AQ167" s="256">
        <v>3.7925</v>
      </c>
    </row>
    <row r="168" spans="1:58" ht="143" x14ac:dyDescent="0.15">
      <c r="A168" s="5" t="s">
        <v>16046</v>
      </c>
      <c r="B168" s="5" t="s">
        <v>12414</v>
      </c>
      <c r="C168" s="249" t="s">
        <v>16047</v>
      </c>
      <c r="D168" s="249" t="s">
        <v>10863</v>
      </c>
      <c r="E168" s="250">
        <v>42587</v>
      </c>
      <c r="F168" s="250">
        <v>42612</v>
      </c>
      <c r="G168" s="249" t="s">
        <v>4532</v>
      </c>
      <c r="H168" s="249"/>
      <c r="I168" s="249"/>
      <c r="J168" s="249"/>
      <c r="K168" s="249"/>
      <c r="L168" s="249"/>
      <c r="M168" s="249" t="s">
        <v>4145</v>
      </c>
      <c r="N168" s="227" t="s">
        <v>1003</v>
      </c>
      <c r="O168" s="251" t="s">
        <v>7145</v>
      </c>
      <c r="P168" s="251" t="s">
        <v>10803</v>
      </c>
      <c r="Q168" s="227" t="s">
        <v>8550</v>
      </c>
      <c r="Y168" s="227" t="s">
        <v>5163</v>
      </c>
      <c r="Z168" s="249" t="s">
        <v>2951</v>
      </c>
      <c r="AD168" s="249" t="s">
        <v>2949</v>
      </c>
      <c r="AK168" s="227">
        <v>1.875</v>
      </c>
      <c r="AL168" s="227">
        <v>3.73</v>
      </c>
      <c r="AM168" s="249" t="s">
        <v>7164</v>
      </c>
      <c r="AN168" s="227">
        <v>1.8125</v>
      </c>
      <c r="AO168" s="249">
        <v>1.9375</v>
      </c>
      <c r="AP168" s="256">
        <v>3.6675</v>
      </c>
      <c r="AQ168" s="256">
        <v>3.7925</v>
      </c>
    </row>
    <row r="169" spans="1:58" ht="39" x14ac:dyDescent="0.15">
      <c r="A169" s="5" t="s">
        <v>16066</v>
      </c>
      <c r="B169" s="5" t="s">
        <v>14560</v>
      </c>
      <c r="C169" s="227" t="s">
        <v>16067</v>
      </c>
      <c r="D169" s="227" t="s">
        <v>8461</v>
      </c>
      <c r="E169" s="230">
        <v>42593</v>
      </c>
      <c r="F169" s="230">
        <v>42612</v>
      </c>
      <c r="AK169" s="227" t="s">
        <v>15748</v>
      </c>
      <c r="AL169" s="227" t="s">
        <v>15749</v>
      </c>
      <c r="AN169" s="227" t="s">
        <v>15750</v>
      </c>
      <c r="AO169" s="249" t="s">
        <v>15751</v>
      </c>
      <c r="AP169" s="256" t="s">
        <v>15752</v>
      </c>
      <c r="AQ169" s="256" t="s">
        <v>15753</v>
      </c>
    </row>
    <row r="170" spans="1:58" ht="26" x14ac:dyDescent="0.15">
      <c r="A170" s="486" t="s">
        <v>16071</v>
      </c>
      <c r="B170" s="486" t="s">
        <v>16072</v>
      </c>
      <c r="C170" s="227" t="s">
        <v>16073</v>
      </c>
      <c r="D170" s="227" t="s">
        <v>8461</v>
      </c>
      <c r="E170" s="230">
        <v>42594</v>
      </c>
      <c r="F170" s="230"/>
      <c r="AK170" s="227">
        <v>2.25</v>
      </c>
      <c r="AL170" s="227">
        <v>1.75</v>
      </c>
      <c r="AN170" s="227">
        <v>2.1875</v>
      </c>
      <c r="AO170" s="249">
        <v>2.3125</v>
      </c>
      <c r="AP170" s="256">
        <v>1.6875</v>
      </c>
      <c r="AQ170" s="256">
        <v>1.8125</v>
      </c>
    </row>
    <row r="171" spans="1:58" ht="26" x14ac:dyDescent="0.15">
      <c r="A171" s="5" t="s">
        <v>16110</v>
      </c>
      <c r="B171" s="5" t="s">
        <v>16111</v>
      </c>
      <c r="C171" s="227" t="s">
        <v>16073</v>
      </c>
      <c r="D171" s="227" t="s">
        <v>8461</v>
      </c>
      <c r="E171" s="230">
        <v>42611</v>
      </c>
      <c r="F171" s="230">
        <v>42612</v>
      </c>
      <c r="AK171" s="227">
        <v>1.875</v>
      </c>
      <c r="AL171" s="227">
        <v>3.73</v>
      </c>
      <c r="AN171" s="227">
        <v>1.8125</v>
      </c>
      <c r="AO171" s="249">
        <v>1.9375</v>
      </c>
      <c r="AP171" s="256">
        <v>3.6675</v>
      </c>
      <c r="AQ171" s="256">
        <v>3.7925</v>
      </c>
    </row>
    <row r="172" spans="1:58" ht="26" x14ac:dyDescent="0.15">
      <c r="A172" s="5" t="s">
        <v>16355</v>
      </c>
      <c r="B172" s="5" t="s">
        <v>16111</v>
      </c>
      <c r="C172" s="227" t="s">
        <v>16356</v>
      </c>
      <c r="D172" s="227" t="s">
        <v>8461</v>
      </c>
      <c r="E172" s="230">
        <v>42689</v>
      </c>
      <c r="F172" s="230">
        <v>42691</v>
      </c>
      <c r="AK172" s="227">
        <v>1.875</v>
      </c>
      <c r="AL172" s="227">
        <v>3.73</v>
      </c>
      <c r="AN172" s="227">
        <v>1.8125</v>
      </c>
      <c r="AO172" s="249">
        <v>1.9375</v>
      </c>
      <c r="AP172" s="256">
        <v>3.6675</v>
      </c>
      <c r="AQ172" s="256">
        <v>3.7925</v>
      </c>
    </row>
    <row r="173" spans="1:58" ht="26" x14ac:dyDescent="0.15">
      <c r="A173" s="5" t="s">
        <v>16361</v>
      </c>
      <c r="B173" s="5" t="s">
        <v>16111</v>
      </c>
      <c r="C173" s="227" t="s">
        <v>16356</v>
      </c>
      <c r="D173" s="227" t="s">
        <v>8461</v>
      </c>
      <c r="E173" s="230">
        <v>42692</v>
      </c>
      <c r="F173" s="230">
        <v>42704</v>
      </c>
      <c r="AK173" s="227">
        <v>1.875</v>
      </c>
      <c r="AL173" s="227">
        <v>3.73</v>
      </c>
      <c r="AN173" s="227">
        <v>1.8125</v>
      </c>
      <c r="AO173" s="249">
        <v>1.9375</v>
      </c>
      <c r="AP173" s="256">
        <v>3.6675</v>
      </c>
      <c r="AQ173" s="256">
        <v>3.7925</v>
      </c>
    </row>
    <row r="174" spans="1:58" ht="26" x14ac:dyDescent="0.15">
      <c r="A174" s="5" t="s">
        <v>16392</v>
      </c>
      <c r="B174" s="5" t="s">
        <v>16111</v>
      </c>
      <c r="C174" s="227" t="s">
        <v>16356</v>
      </c>
      <c r="D174" s="227" t="s">
        <v>8461</v>
      </c>
      <c r="E174" s="230">
        <v>42697</v>
      </c>
      <c r="F174" s="230">
        <v>42713</v>
      </c>
      <c r="AK174" s="227">
        <v>1.875</v>
      </c>
      <c r="AL174" s="227">
        <v>3.73</v>
      </c>
      <c r="AN174" s="227">
        <v>1.8125</v>
      </c>
      <c r="AO174" s="249">
        <v>1.9375</v>
      </c>
      <c r="AP174" s="256">
        <v>3.6675</v>
      </c>
      <c r="AQ174" s="256">
        <v>3.7925</v>
      </c>
    </row>
    <row r="175" spans="1:58" ht="104" x14ac:dyDescent="0.15">
      <c r="A175" s="5" t="s">
        <v>16505</v>
      </c>
      <c r="B175" s="5" t="s">
        <v>16506</v>
      </c>
      <c r="C175" s="249" t="s">
        <v>16507</v>
      </c>
      <c r="D175" s="249"/>
      <c r="E175" s="230">
        <v>42717</v>
      </c>
      <c r="F175" s="230">
        <v>42723</v>
      </c>
      <c r="G175" s="249" t="s">
        <v>2913</v>
      </c>
      <c r="H175" s="249"/>
      <c r="I175" s="249"/>
      <c r="J175" s="249"/>
      <c r="K175" s="249"/>
      <c r="L175" s="249"/>
      <c r="N175" s="249" t="s">
        <v>16508</v>
      </c>
      <c r="O175" s="249" t="s">
        <v>2883</v>
      </c>
      <c r="P175" s="249" t="s">
        <v>2819</v>
      </c>
      <c r="Q175" s="249" t="s">
        <v>6474</v>
      </c>
      <c r="R175" s="249"/>
      <c r="S175" s="249"/>
      <c r="T175" s="249"/>
      <c r="U175" s="249"/>
      <c r="V175" s="249"/>
      <c r="W175" s="249"/>
      <c r="X175" s="249"/>
      <c r="Y175" s="249" t="s">
        <v>2896</v>
      </c>
      <c r="Z175" s="44" t="s">
        <v>6857</v>
      </c>
      <c r="AA175" s="249"/>
      <c r="AB175" s="249"/>
      <c r="AC175" s="44"/>
      <c r="AD175" s="249" t="s">
        <v>16509</v>
      </c>
      <c r="AE175" s="249"/>
      <c r="AF175" s="227" t="s">
        <v>6472</v>
      </c>
      <c r="AH175" s="227" t="s">
        <v>6855</v>
      </c>
      <c r="BC175" s="227" t="s">
        <v>6856</v>
      </c>
    </row>
    <row r="176" spans="1:58" ht="130" x14ac:dyDescent="0.15">
      <c r="A176" s="5" t="s">
        <v>16546</v>
      </c>
      <c r="B176" s="5" t="s">
        <v>11970</v>
      </c>
      <c r="C176" s="249" t="s">
        <v>16547</v>
      </c>
      <c r="E176" s="230">
        <v>42723</v>
      </c>
      <c r="F176" s="260">
        <v>42724</v>
      </c>
      <c r="G176" s="227" t="s">
        <v>12304</v>
      </c>
      <c r="N176" s="227" t="s">
        <v>1003</v>
      </c>
      <c r="O176" s="227" t="s">
        <v>10334</v>
      </c>
      <c r="P176" s="251" t="s">
        <v>11971</v>
      </c>
      <c r="Q176" s="227" t="s">
        <v>12303</v>
      </c>
      <c r="Y176" s="227" t="s">
        <v>12305</v>
      </c>
      <c r="Z176" s="227" t="s">
        <v>12309</v>
      </c>
      <c r="AD176" s="227" t="s">
        <v>12310</v>
      </c>
      <c r="AM176" s="227" t="s">
        <v>12306</v>
      </c>
      <c r="BF176" s="227" t="s">
        <v>12308</v>
      </c>
    </row>
    <row r="177" spans="1:58" ht="130" x14ac:dyDescent="0.15">
      <c r="A177" s="5" t="s">
        <v>16567</v>
      </c>
      <c r="B177" s="5" t="s">
        <v>16568</v>
      </c>
      <c r="C177" s="249" t="s">
        <v>16569</v>
      </c>
      <c r="E177" s="230">
        <v>42724</v>
      </c>
      <c r="F177" s="260">
        <v>42744</v>
      </c>
      <c r="G177" s="227" t="s">
        <v>12304</v>
      </c>
      <c r="N177" s="227" t="s">
        <v>16570</v>
      </c>
      <c r="O177" s="227" t="s">
        <v>10334</v>
      </c>
      <c r="P177" s="251" t="s">
        <v>11971</v>
      </c>
      <c r="Q177" s="227" t="s">
        <v>12303</v>
      </c>
      <c r="Y177" s="227" t="s">
        <v>16571</v>
      </c>
      <c r="Z177" s="227" t="s">
        <v>16572</v>
      </c>
      <c r="AD177" s="227" t="s">
        <v>16573</v>
      </c>
      <c r="AM177" s="227" t="s">
        <v>16574</v>
      </c>
      <c r="AX177" s="227" t="s">
        <v>16575</v>
      </c>
      <c r="BF177" s="227" t="s">
        <v>16576</v>
      </c>
    </row>
    <row r="178" spans="1:58" ht="26" x14ac:dyDescent="0.15">
      <c r="A178" s="23" t="s">
        <v>16661</v>
      </c>
      <c r="B178" s="25" t="s">
        <v>16662</v>
      </c>
      <c r="C178" s="227" t="s">
        <v>16356</v>
      </c>
      <c r="D178" s="227" t="s">
        <v>8461</v>
      </c>
      <c r="E178" s="230">
        <v>42745</v>
      </c>
      <c r="F178" s="230">
        <v>42755</v>
      </c>
      <c r="AK178" s="227">
        <v>1.875</v>
      </c>
      <c r="AL178" s="227">
        <v>3.73</v>
      </c>
      <c r="AN178" s="227">
        <v>1.8125</v>
      </c>
      <c r="AO178" s="249">
        <v>1.9375</v>
      </c>
      <c r="AP178" s="256">
        <v>3.6675</v>
      </c>
      <c r="AQ178" s="256">
        <v>3.7925</v>
      </c>
    </row>
    <row r="179" spans="1:58" ht="143" x14ac:dyDescent="0.15">
      <c r="A179" s="5" t="s">
        <v>16763</v>
      </c>
      <c r="B179" s="5" t="s">
        <v>9974</v>
      </c>
      <c r="C179" s="249" t="s">
        <v>16764</v>
      </c>
      <c r="D179" s="249" t="s">
        <v>10863</v>
      </c>
      <c r="E179" s="250">
        <v>42755</v>
      </c>
      <c r="F179" s="250">
        <v>42768</v>
      </c>
      <c r="G179" s="249" t="s">
        <v>4532</v>
      </c>
      <c r="H179" s="249"/>
      <c r="I179" s="249"/>
      <c r="J179" s="249"/>
      <c r="K179" s="249"/>
      <c r="L179" s="249"/>
      <c r="M179" s="249" t="s">
        <v>4145</v>
      </c>
      <c r="N179" s="227" t="s">
        <v>1003</v>
      </c>
      <c r="O179" s="251" t="s">
        <v>7145</v>
      </c>
      <c r="P179" s="251" t="s">
        <v>10803</v>
      </c>
      <c r="Q179" s="227" t="s">
        <v>8550</v>
      </c>
      <c r="Y179" s="227" t="s">
        <v>5163</v>
      </c>
      <c r="Z179" s="249" t="s">
        <v>2951</v>
      </c>
      <c r="AD179" s="249" t="s">
        <v>2949</v>
      </c>
      <c r="AK179" s="227">
        <v>1.875</v>
      </c>
      <c r="AL179" s="227">
        <v>3.73</v>
      </c>
      <c r="AM179" s="249" t="s">
        <v>7164</v>
      </c>
      <c r="AN179" s="227">
        <v>1.8125</v>
      </c>
      <c r="AO179" s="249">
        <v>1.9375</v>
      </c>
      <c r="AP179" s="256">
        <v>3.6675</v>
      </c>
      <c r="AQ179" s="256">
        <v>3.7925</v>
      </c>
    </row>
    <row r="180" spans="1:58" ht="39" x14ac:dyDescent="0.15">
      <c r="A180" s="5" t="s">
        <v>16765</v>
      </c>
      <c r="B180" s="5" t="s">
        <v>16766</v>
      </c>
      <c r="C180" s="227" t="s">
        <v>16767</v>
      </c>
      <c r="D180" s="227" t="s">
        <v>8461</v>
      </c>
      <c r="E180" s="230">
        <v>42755</v>
      </c>
      <c r="F180" s="230">
        <v>42761</v>
      </c>
      <c r="AK180" s="227">
        <v>1.875</v>
      </c>
      <c r="AL180" s="227">
        <v>3.73</v>
      </c>
      <c r="AN180" s="227">
        <v>1.8125</v>
      </c>
      <c r="AO180" s="249">
        <v>1.9375</v>
      </c>
      <c r="AP180" s="256">
        <v>3.6675</v>
      </c>
      <c r="AQ180" s="256">
        <v>3.7925</v>
      </c>
    </row>
    <row r="181" spans="1:58" ht="91" x14ac:dyDescent="0.15">
      <c r="A181" s="5" t="s">
        <v>17057</v>
      </c>
      <c r="B181" s="5" t="s">
        <v>17058</v>
      </c>
      <c r="C181" s="249" t="s">
        <v>17063</v>
      </c>
      <c r="D181" s="249"/>
      <c r="E181" s="230">
        <v>42801</v>
      </c>
      <c r="F181" s="230">
        <v>43161</v>
      </c>
      <c r="G181" s="249" t="s">
        <v>2913</v>
      </c>
      <c r="H181" s="249"/>
      <c r="I181" s="249"/>
      <c r="J181" s="249"/>
      <c r="K181" s="249"/>
      <c r="L181" s="249"/>
      <c r="N181" s="249" t="s">
        <v>17059</v>
      </c>
      <c r="O181" s="249" t="s">
        <v>2883</v>
      </c>
      <c r="P181" s="249" t="s">
        <v>2819</v>
      </c>
      <c r="Q181" s="249" t="s">
        <v>17060</v>
      </c>
      <c r="R181" s="249"/>
      <c r="S181" s="249"/>
      <c r="T181" s="249"/>
      <c r="U181" s="249"/>
      <c r="V181" s="249"/>
      <c r="W181" s="249"/>
      <c r="X181" s="249"/>
      <c r="Y181" s="249" t="s">
        <v>2896</v>
      </c>
      <c r="Z181" s="44" t="s">
        <v>6857</v>
      </c>
      <c r="AA181" s="249"/>
      <c r="AB181" s="249"/>
      <c r="AC181" s="44"/>
      <c r="AD181" s="249" t="s">
        <v>17061</v>
      </c>
      <c r="AE181" s="249"/>
      <c r="AF181" s="227" t="s">
        <v>18320</v>
      </c>
      <c r="AH181" s="227" t="s">
        <v>6855</v>
      </c>
      <c r="BC181" s="227" t="s">
        <v>17062</v>
      </c>
    </row>
    <row r="182" spans="1:58" ht="143" x14ac:dyDescent="0.15">
      <c r="A182" s="5" t="s">
        <v>17188</v>
      </c>
      <c r="B182" s="5" t="s">
        <v>17189</v>
      </c>
      <c r="C182" s="249" t="s">
        <v>17190</v>
      </c>
      <c r="D182" s="249"/>
      <c r="E182" s="230">
        <v>42837</v>
      </c>
      <c r="F182" s="230">
        <v>42908</v>
      </c>
      <c r="G182" s="227" t="s">
        <v>15203</v>
      </c>
      <c r="N182" s="227" t="s">
        <v>17191</v>
      </c>
      <c r="O182" s="227" t="s">
        <v>2947</v>
      </c>
      <c r="P182" s="426" t="s">
        <v>11384</v>
      </c>
      <c r="Q182" s="249" t="s">
        <v>8066</v>
      </c>
      <c r="R182" s="249"/>
      <c r="S182" s="249"/>
      <c r="T182" s="249"/>
      <c r="U182" s="249"/>
      <c r="V182" s="249"/>
      <c r="W182" s="249"/>
      <c r="X182" s="227" t="s">
        <v>2884</v>
      </c>
      <c r="Y182" s="227" t="s">
        <v>8089</v>
      </c>
      <c r="Z182" s="227" t="s">
        <v>2886</v>
      </c>
      <c r="AA182" s="227" t="s">
        <v>2887</v>
      </c>
      <c r="AB182" s="227" t="s">
        <v>7893</v>
      </c>
      <c r="AC182" s="227" t="s">
        <v>2889</v>
      </c>
      <c r="AD182" s="227" t="s">
        <v>15204</v>
      </c>
    </row>
    <row r="183" spans="1:58" ht="130" x14ac:dyDescent="0.15">
      <c r="A183" s="5" t="s">
        <v>17206</v>
      </c>
      <c r="B183" s="5" t="s">
        <v>17207</v>
      </c>
      <c r="C183" s="249" t="s">
        <v>17208</v>
      </c>
      <c r="E183" s="230">
        <v>42842</v>
      </c>
      <c r="F183" s="260">
        <v>42908</v>
      </c>
      <c r="G183" s="227" t="s">
        <v>12304</v>
      </c>
      <c r="N183" s="227" t="s">
        <v>1003</v>
      </c>
      <c r="O183" s="227" t="s">
        <v>10334</v>
      </c>
      <c r="P183" s="251" t="s">
        <v>11971</v>
      </c>
      <c r="Q183" s="227" t="s">
        <v>12303</v>
      </c>
      <c r="Y183" s="227" t="s">
        <v>12305</v>
      </c>
      <c r="Z183" s="227" t="s">
        <v>12309</v>
      </c>
      <c r="AD183" s="227" t="s">
        <v>12310</v>
      </c>
      <c r="AM183" s="227" t="s">
        <v>12306</v>
      </c>
      <c r="BF183" s="227" t="s">
        <v>12308</v>
      </c>
    </row>
    <row r="184" spans="1:58" ht="143" x14ac:dyDescent="0.15">
      <c r="A184" s="5" t="s">
        <v>17231</v>
      </c>
      <c r="B184" s="5" t="s">
        <v>14001</v>
      </c>
      <c r="C184" s="249" t="s">
        <v>17232</v>
      </c>
      <c r="D184" s="249" t="s">
        <v>10863</v>
      </c>
      <c r="E184" s="250">
        <v>42844</v>
      </c>
      <c r="F184" s="250">
        <v>41812</v>
      </c>
      <c r="G184" s="249" t="s">
        <v>4532</v>
      </c>
      <c r="H184" s="249"/>
      <c r="I184" s="249"/>
      <c r="J184" s="249"/>
      <c r="K184" s="249"/>
      <c r="L184" s="249"/>
      <c r="M184" s="249" t="s">
        <v>4145</v>
      </c>
      <c r="O184" s="251" t="s">
        <v>7145</v>
      </c>
      <c r="P184" s="251" t="s">
        <v>10803</v>
      </c>
      <c r="Q184" s="227" t="s">
        <v>8550</v>
      </c>
      <c r="Y184" s="227" t="s">
        <v>5163</v>
      </c>
      <c r="Z184" s="249" t="s">
        <v>2951</v>
      </c>
      <c r="AD184" s="249" t="s">
        <v>2949</v>
      </c>
      <c r="AK184" s="227">
        <v>1.875</v>
      </c>
      <c r="AL184" s="227">
        <v>3.73</v>
      </c>
      <c r="AM184" s="249" t="s">
        <v>7164</v>
      </c>
      <c r="AN184" s="227">
        <v>1.8125</v>
      </c>
      <c r="AO184" s="249">
        <v>1.9375</v>
      </c>
      <c r="AP184" s="256">
        <v>3.6675</v>
      </c>
      <c r="AQ184" s="256">
        <v>3.7925</v>
      </c>
    </row>
    <row r="185" spans="1:58" ht="104" x14ac:dyDescent="0.15">
      <c r="A185" s="5" t="s">
        <v>17471</v>
      </c>
      <c r="B185" s="5" t="s">
        <v>17472</v>
      </c>
      <c r="C185" s="249" t="s">
        <v>17473</v>
      </c>
      <c r="E185" s="230">
        <v>42894</v>
      </c>
      <c r="F185" s="230">
        <v>43570</v>
      </c>
      <c r="G185" s="227" t="s">
        <v>11854</v>
      </c>
      <c r="N185" s="227" t="s">
        <v>17474</v>
      </c>
      <c r="O185" s="227" t="s">
        <v>2736</v>
      </c>
      <c r="P185" s="227" t="s">
        <v>17475</v>
      </c>
      <c r="Q185" s="227" t="s">
        <v>17476</v>
      </c>
      <c r="R185" s="227" t="s">
        <v>17477</v>
      </c>
      <c r="S185" s="227" t="s">
        <v>17478</v>
      </c>
      <c r="T185" s="227" t="s">
        <v>17479</v>
      </c>
      <c r="V185" s="227" t="s">
        <v>17480</v>
      </c>
      <c r="AD185" s="227" t="s">
        <v>20115</v>
      </c>
    </row>
    <row r="186" spans="1:58" ht="104" x14ac:dyDescent="0.15">
      <c r="A186" s="5" t="s">
        <v>17518</v>
      </c>
      <c r="B186" s="5" t="s">
        <v>19598</v>
      </c>
      <c r="C186" s="249" t="s">
        <v>17519</v>
      </c>
      <c r="E186" s="230">
        <v>42898</v>
      </c>
      <c r="F186" s="230">
        <v>43476</v>
      </c>
      <c r="G186" s="227" t="s">
        <v>11854</v>
      </c>
      <c r="N186" s="227" t="s">
        <v>1003</v>
      </c>
      <c r="O186" s="227" t="s">
        <v>2736</v>
      </c>
      <c r="P186" s="227" t="s">
        <v>17520</v>
      </c>
      <c r="Q186" s="227" t="s">
        <v>19601</v>
      </c>
      <c r="R186" s="227" t="s">
        <v>19600</v>
      </c>
      <c r="AX186" s="227" t="s">
        <v>19599</v>
      </c>
      <c r="AY186" s="227" t="s">
        <v>17523</v>
      </c>
    </row>
    <row r="187" spans="1:58" ht="130" x14ac:dyDescent="0.15">
      <c r="A187" s="502" t="s">
        <v>17524</v>
      </c>
      <c r="B187" s="502" t="s">
        <v>17525</v>
      </c>
      <c r="C187" s="249" t="s">
        <v>17526</v>
      </c>
      <c r="E187" s="230">
        <v>42899</v>
      </c>
      <c r="N187" s="227" t="s">
        <v>1003</v>
      </c>
      <c r="O187" s="227" t="s">
        <v>2736</v>
      </c>
      <c r="P187" s="227" t="s">
        <v>17527</v>
      </c>
      <c r="Q187" s="227" t="s">
        <v>17528</v>
      </c>
      <c r="R187" s="227" t="s">
        <v>17529</v>
      </c>
      <c r="S187" s="227" t="s">
        <v>17530</v>
      </c>
      <c r="T187" s="227" t="s">
        <v>17531</v>
      </c>
      <c r="V187" s="227" t="s">
        <v>17532</v>
      </c>
      <c r="W187" s="227" t="s">
        <v>17534</v>
      </c>
    </row>
    <row r="188" spans="1:58" ht="130" x14ac:dyDescent="0.15">
      <c r="A188" s="486" t="s">
        <v>17763</v>
      </c>
      <c r="B188" s="486" t="s">
        <v>17761</v>
      </c>
      <c r="C188" s="249" t="s">
        <v>17762</v>
      </c>
      <c r="E188" s="230">
        <v>42968</v>
      </c>
      <c r="F188" s="260"/>
      <c r="G188" s="227" t="s">
        <v>12304</v>
      </c>
      <c r="N188" s="227" t="s">
        <v>1003</v>
      </c>
      <c r="O188" s="227" t="s">
        <v>10334</v>
      </c>
      <c r="P188" s="251" t="s">
        <v>11971</v>
      </c>
      <c r="Q188" s="227" t="s">
        <v>12303</v>
      </c>
      <c r="Y188" s="227" t="s">
        <v>12305</v>
      </c>
      <c r="Z188" s="227" t="s">
        <v>12309</v>
      </c>
      <c r="AD188" s="227" t="s">
        <v>12310</v>
      </c>
      <c r="AM188" s="227" t="s">
        <v>12306</v>
      </c>
      <c r="BF188" s="227" t="s">
        <v>12308</v>
      </c>
    </row>
    <row r="189" spans="1:58" ht="52" x14ac:dyDescent="0.15">
      <c r="A189" s="5" t="s">
        <v>17857</v>
      </c>
      <c r="B189" s="5" t="s">
        <v>17858</v>
      </c>
      <c r="C189" s="227" t="s">
        <v>17859</v>
      </c>
      <c r="D189" s="227" t="s">
        <v>8461</v>
      </c>
      <c r="E189" s="230">
        <v>43006</v>
      </c>
      <c r="F189" s="230">
        <v>43017</v>
      </c>
      <c r="M189" s="249" t="s">
        <v>4145</v>
      </c>
      <c r="O189" s="227" t="s">
        <v>4153</v>
      </c>
      <c r="AK189" s="227">
        <v>1.875</v>
      </c>
      <c r="AL189" s="227">
        <v>3.73</v>
      </c>
      <c r="AN189" s="227">
        <v>1.8125</v>
      </c>
      <c r="AO189" s="249">
        <v>1.9375</v>
      </c>
      <c r="AP189" s="256">
        <v>3.6675</v>
      </c>
      <c r="AQ189" s="256">
        <v>3.7925</v>
      </c>
    </row>
    <row r="190" spans="1:58" ht="52" x14ac:dyDescent="0.15">
      <c r="A190" s="5" t="s">
        <v>17888</v>
      </c>
      <c r="B190" s="5" t="s">
        <v>17889</v>
      </c>
      <c r="C190" s="227" t="s">
        <v>17890</v>
      </c>
      <c r="D190" s="227" t="s">
        <v>8461</v>
      </c>
      <c r="E190" s="230">
        <v>43017</v>
      </c>
      <c r="F190" s="230">
        <v>43020</v>
      </c>
      <c r="M190" s="249" t="s">
        <v>4145</v>
      </c>
      <c r="O190" s="227" t="s">
        <v>4153</v>
      </c>
      <c r="AK190" s="227">
        <v>2.25</v>
      </c>
      <c r="AL190" s="227">
        <v>1.75</v>
      </c>
      <c r="AN190" s="227">
        <v>2.1875</v>
      </c>
      <c r="AO190" s="249">
        <v>2.3125</v>
      </c>
      <c r="AP190" s="256">
        <v>1.6875</v>
      </c>
      <c r="AQ190" s="256">
        <v>1.8125</v>
      </c>
    </row>
    <row r="191" spans="1:58" ht="52" x14ac:dyDescent="0.15">
      <c r="A191" s="5" t="s">
        <v>18061</v>
      </c>
      <c r="B191" s="5" t="s">
        <v>12414</v>
      </c>
      <c r="C191" s="227" t="s">
        <v>18062</v>
      </c>
      <c r="D191" s="227" t="s">
        <v>8461</v>
      </c>
      <c r="E191" s="230">
        <v>43077</v>
      </c>
      <c r="F191" s="230">
        <v>43083</v>
      </c>
      <c r="M191" s="249" t="s">
        <v>4145</v>
      </c>
      <c r="O191" s="227" t="s">
        <v>4153</v>
      </c>
      <c r="AK191" s="227">
        <v>1.875</v>
      </c>
      <c r="AL191" s="227">
        <v>3.73</v>
      </c>
      <c r="AN191" s="227">
        <v>1.8125</v>
      </c>
      <c r="AO191" s="249">
        <v>1.9375</v>
      </c>
      <c r="AP191" s="256">
        <v>3.6675</v>
      </c>
      <c r="AQ191" s="256">
        <v>3.7925</v>
      </c>
    </row>
    <row r="192" spans="1:58" ht="39" x14ac:dyDescent="0.15">
      <c r="A192" s="5" t="s">
        <v>18138</v>
      </c>
      <c r="B192" s="5" t="s">
        <v>18139</v>
      </c>
      <c r="C192" s="227" t="s">
        <v>18140</v>
      </c>
      <c r="E192" s="230">
        <v>43109</v>
      </c>
      <c r="F192" s="230">
        <v>43111</v>
      </c>
      <c r="J192" s="227" t="s">
        <v>18141</v>
      </c>
      <c r="L192" s="227" t="s">
        <v>18143</v>
      </c>
      <c r="N192" s="227" t="s">
        <v>1003</v>
      </c>
      <c r="O192" s="227" t="s">
        <v>2736</v>
      </c>
      <c r="P192" s="227" t="s">
        <v>18144</v>
      </c>
      <c r="Q192" s="227" t="s">
        <v>18145</v>
      </c>
      <c r="R192" s="227" t="s">
        <v>18147</v>
      </c>
      <c r="S192" s="227" t="s">
        <v>18146</v>
      </c>
      <c r="AD192" s="227" t="s">
        <v>18151</v>
      </c>
      <c r="BC192" s="227" t="s">
        <v>18148</v>
      </c>
      <c r="BD192" s="227" t="s">
        <v>18150</v>
      </c>
    </row>
    <row r="193" spans="1:60" ht="130" x14ac:dyDescent="0.15">
      <c r="A193" s="502" t="s">
        <v>18152</v>
      </c>
      <c r="B193" s="502" t="s">
        <v>18153</v>
      </c>
      <c r="C193" s="227" t="s">
        <v>18168</v>
      </c>
      <c r="E193" s="230">
        <v>43109</v>
      </c>
      <c r="N193" s="227" t="s">
        <v>1003</v>
      </c>
      <c r="O193" s="227" t="s">
        <v>2736</v>
      </c>
      <c r="P193" s="227" t="s">
        <v>17527</v>
      </c>
      <c r="Q193" s="227" t="s">
        <v>18156</v>
      </c>
      <c r="R193" s="227" t="s">
        <v>18157</v>
      </c>
      <c r="S193" s="227" t="s">
        <v>18160</v>
      </c>
      <c r="T193" s="227" t="s">
        <v>18161</v>
      </c>
      <c r="U193" s="227" t="s">
        <v>18155</v>
      </c>
      <c r="V193" s="227" t="s">
        <v>18162</v>
      </c>
    </row>
    <row r="194" spans="1:60" ht="143" x14ac:dyDescent="0.15">
      <c r="A194" s="5" t="s">
        <v>18295</v>
      </c>
      <c r="B194" s="5" t="s">
        <v>13999</v>
      </c>
      <c r="C194" s="249" t="s">
        <v>18296</v>
      </c>
      <c r="D194" s="249" t="s">
        <v>10863</v>
      </c>
      <c r="E194" s="250">
        <v>43158</v>
      </c>
      <c r="F194" s="250">
        <v>43188</v>
      </c>
      <c r="G194" s="249" t="s">
        <v>4532</v>
      </c>
      <c r="H194" s="249"/>
      <c r="I194" s="249"/>
      <c r="J194" s="249"/>
      <c r="K194" s="249"/>
      <c r="L194" s="249"/>
      <c r="M194" s="249" t="s">
        <v>4145</v>
      </c>
      <c r="O194" s="251" t="s">
        <v>7145</v>
      </c>
      <c r="P194" s="251" t="s">
        <v>10803</v>
      </c>
      <c r="Q194" s="227" t="s">
        <v>8550</v>
      </c>
      <c r="Y194" s="227" t="s">
        <v>5163</v>
      </c>
      <c r="Z194" s="249" t="s">
        <v>2951</v>
      </c>
      <c r="AD194" s="249" t="s">
        <v>2949</v>
      </c>
      <c r="AK194" s="227">
        <v>1.875</v>
      </c>
      <c r="AL194" s="227">
        <v>3.73</v>
      </c>
      <c r="AM194" s="249" t="s">
        <v>7164</v>
      </c>
      <c r="AN194" s="227">
        <v>1.8125</v>
      </c>
      <c r="AO194" s="249">
        <v>1.9375</v>
      </c>
      <c r="AP194" s="256">
        <v>3.6675</v>
      </c>
      <c r="AQ194" s="256">
        <v>3.7925</v>
      </c>
    </row>
    <row r="195" spans="1:60" ht="52" x14ac:dyDescent="0.15">
      <c r="A195" s="5" t="s">
        <v>18514</v>
      </c>
      <c r="B195" s="5" t="s">
        <v>17858</v>
      </c>
      <c r="C195" s="227" t="s">
        <v>18515</v>
      </c>
      <c r="D195" s="227" t="s">
        <v>8461</v>
      </c>
      <c r="E195" s="230">
        <v>43214</v>
      </c>
      <c r="F195" s="230">
        <v>43216</v>
      </c>
      <c r="M195" s="249" t="s">
        <v>4145</v>
      </c>
      <c r="O195" s="227" t="s">
        <v>4153</v>
      </c>
      <c r="AK195" s="227">
        <v>1.875</v>
      </c>
      <c r="AL195" s="227">
        <v>3.73</v>
      </c>
      <c r="AN195" s="227">
        <v>1.8125</v>
      </c>
      <c r="AO195" s="249">
        <v>1.9375</v>
      </c>
      <c r="AP195" s="256">
        <v>3.6675</v>
      </c>
      <c r="AQ195" s="256">
        <v>3.7925</v>
      </c>
    </row>
    <row r="196" spans="1:60" ht="130" x14ac:dyDescent="0.15">
      <c r="A196" s="5" t="s">
        <v>18613</v>
      </c>
      <c r="B196" s="5" t="s">
        <v>11970</v>
      </c>
      <c r="C196" s="249" t="s">
        <v>18614</v>
      </c>
      <c r="E196" s="230">
        <v>43237</v>
      </c>
      <c r="F196" s="260">
        <v>43244</v>
      </c>
      <c r="G196" s="227" t="s">
        <v>12304</v>
      </c>
      <c r="N196" s="227" t="s">
        <v>1003</v>
      </c>
      <c r="O196" s="227" t="s">
        <v>10334</v>
      </c>
      <c r="P196" s="251" t="s">
        <v>11971</v>
      </c>
      <c r="Q196" s="227" t="s">
        <v>12303</v>
      </c>
      <c r="Y196" s="227" t="s">
        <v>12305</v>
      </c>
      <c r="Z196" s="227" t="s">
        <v>12309</v>
      </c>
      <c r="AD196" s="227" t="s">
        <v>12310</v>
      </c>
      <c r="AM196" s="227" t="s">
        <v>12306</v>
      </c>
      <c r="BF196" s="227" t="s">
        <v>12308</v>
      </c>
    </row>
    <row r="197" spans="1:60" ht="130" x14ac:dyDescent="0.15">
      <c r="A197" s="5" t="s">
        <v>18622</v>
      </c>
      <c r="B197" s="5" t="s">
        <v>12587</v>
      </c>
      <c r="C197" s="227" t="s">
        <v>18621</v>
      </c>
      <c r="E197" s="230">
        <v>43242</v>
      </c>
      <c r="F197" s="230">
        <v>43249</v>
      </c>
      <c r="G197" s="249" t="s">
        <v>4531</v>
      </c>
      <c r="H197" s="249"/>
      <c r="I197" s="249"/>
      <c r="J197" s="249"/>
      <c r="K197" s="249"/>
      <c r="L197" s="249"/>
      <c r="N197" s="227" t="s">
        <v>1003</v>
      </c>
      <c r="O197" s="227" t="s">
        <v>10334</v>
      </c>
      <c r="P197" s="251" t="s">
        <v>12589</v>
      </c>
      <c r="Q197" s="227" t="s">
        <v>8727</v>
      </c>
      <c r="Y197" s="249" t="s">
        <v>2948</v>
      </c>
      <c r="Z197" s="249" t="s">
        <v>2951</v>
      </c>
      <c r="AD197" s="227" t="s">
        <v>18623</v>
      </c>
      <c r="AM197" s="249" t="s">
        <v>11973</v>
      </c>
    </row>
    <row r="198" spans="1:60" ht="104" x14ac:dyDescent="0.15">
      <c r="A198" s="5" t="s">
        <v>18700</v>
      </c>
      <c r="B198" s="5" t="s">
        <v>18701</v>
      </c>
      <c r="C198" s="249" t="s">
        <v>18702</v>
      </c>
      <c r="E198" s="230">
        <v>43269</v>
      </c>
      <c r="F198" s="230">
        <v>43279</v>
      </c>
      <c r="K198" s="227" t="s">
        <v>18709</v>
      </c>
      <c r="N198" s="227" t="s">
        <v>1003</v>
      </c>
      <c r="O198" s="227" t="s">
        <v>2736</v>
      </c>
      <c r="P198" s="227" t="s">
        <v>17520</v>
      </c>
      <c r="Q198" s="227" t="s">
        <v>17521</v>
      </c>
      <c r="R198" s="227" t="s">
        <v>18707</v>
      </c>
      <c r="AX198" s="227" t="s">
        <v>18706</v>
      </c>
      <c r="AY198" s="227" t="s">
        <v>18705</v>
      </c>
      <c r="BG198" s="227" t="s">
        <v>1643</v>
      </c>
      <c r="BH198" s="227" t="s">
        <v>1643</v>
      </c>
    </row>
    <row r="199" spans="1:60" ht="130" x14ac:dyDescent="0.15">
      <c r="A199" s="5" t="s">
        <v>18943</v>
      </c>
      <c r="B199" s="5" t="s">
        <v>18944</v>
      </c>
      <c r="C199" s="249" t="s">
        <v>18952</v>
      </c>
      <c r="E199" s="230">
        <v>43336</v>
      </c>
      <c r="F199" s="260">
        <v>43342</v>
      </c>
      <c r="G199" s="227" t="s">
        <v>12304</v>
      </c>
      <c r="N199" s="227" t="s">
        <v>1003</v>
      </c>
      <c r="O199" s="227" t="s">
        <v>10334</v>
      </c>
      <c r="P199" s="251" t="s">
        <v>11971</v>
      </c>
      <c r="Q199" s="227" t="s">
        <v>12303</v>
      </c>
      <c r="Y199" s="227" t="s">
        <v>16571</v>
      </c>
      <c r="Z199" s="227" t="s">
        <v>16572</v>
      </c>
      <c r="AD199" s="227" t="s">
        <v>16573</v>
      </c>
      <c r="AM199" s="227" t="s">
        <v>16574</v>
      </c>
      <c r="AX199" s="227" t="s">
        <v>16575</v>
      </c>
      <c r="BF199" s="227" t="s">
        <v>16576</v>
      </c>
    </row>
    <row r="200" spans="1:60" ht="39" x14ac:dyDescent="0.15">
      <c r="A200" s="5" t="s">
        <v>19256</v>
      </c>
      <c r="B200" s="5" t="s">
        <v>19257</v>
      </c>
      <c r="C200" s="227" t="s">
        <v>19258</v>
      </c>
      <c r="D200" s="227" t="s">
        <v>8461</v>
      </c>
      <c r="E200" s="230">
        <v>43405</v>
      </c>
      <c r="F200" s="230">
        <v>43409</v>
      </c>
      <c r="AK200" s="227" t="s">
        <v>15748</v>
      </c>
      <c r="AL200" s="227" t="s">
        <v>15749</v>
      </c>
      <c r="AN200" s="227" t="s">
        <v>15750</v>
      </c>
      <c r="AO200" s="249" t="s">
        <v>15751</v>
      </c>
      <c r="AP200" s="256" t="s">
        <v>15752</v>
      </c>
      <c r="AQ200" s="256" t="s">
        <v>15753</v>
      </c>
    </row>
    <row r="201" spans="1:60" ht="143" x14ac:dyDescent="0.15">
      <c r="A201" s="5" t="s">
        <v>19304</v>
      </c>
      <c r="B201" s="5" t="s">
        <v>19305</v>
      </c>
      <c r="C201" s="249" t="s">
        <v>19306</v>
      </c>
      <c r="D201" s="249" t="s">
        <v>10863</v>
      </c>
      <c r="E201" s="250">
        <v>43411</v>
      </c>
      <c r="F201" s="250">
        <v>43431</v>
      </c>
      <c r="G201" s="249" t="s">
        <v>4532</v>
      </c>
      <c r="H201" s="249"/>
      <c r="I201" s="249"/>
      <c r="J201" s="249"/>
      <c r="K201" s="249"/>
      <c r="L201" s="249"/>
      <c r="M201" s="249" t="s">
        <v>4145</v>
      </c>
      <c r="O201" s="251" t="s">
        <v>7145</v>
      </c>
      <c r="P201" s="251" t="s">
        <v>10803</v>
      </c>
      <c r="Q201" s="227" t="s">
        <v>8550</v>
      </c>
      <c r="Y201" s="227" t="s">
        <v>5163</v>
      </c>
      <c r="Z201" s="249" t="s">
        <v>2951</v>
      </c>
      <c r="AD201" s="249" t="s">
        <v>2949</v>
      </c>
      <c r="AK201" s="227">
        <v>1.875</v>
      </c>
      <c r="AL201" s="227">
        <v>3.75</v>
      </c>
      <c r="AM201" s="249" t="s">
        <v>7164</v>
      </c>
      <c r="AN201" s="227">
        <v>1.8125</v>
      </c>
      <c r="AO201" s="249">
        <v>1.9375</v>
      </c>
      <c r="AP201" s="256">
        <v>3.6875</v>
      </c>
      <c r="AQ201" s="256">
        <v>3.8125</v>
      </c>
    </row>
    <row r="202" spans="1:60" ht="143" x14ac:dyDescent="0.15">
      <c r="A202" s="5" t="s">
        <v>19307</v>
      </c>
      <c r="B202" s="5" t="s">
        <v>19308</v>
      </c>
      <c r="C202" s="249" t="s">
        <v>19309</v>
      </c>
      <c r="D202" s="249" t="s">
        <v>10863</v>
      </c>
      <c r="E202" s="250">
        <v>43411</v>
      </c>
      <c r="F202" s="250">
        <v>43431</v>
      </c>
      <c r="G202" s="249" t="s">
        <v>4532</v>
      </c>
      <c r="H202" s="249"/>
      <c r="I202" s="249"/>
      <c r="J202" s="249"/>
      <c r="K202" s="249"/>
      <c r="L202" s="249"/>
      <c r="M202" s="249" t="s">
        <v>4145</v>
      </c>
      <c r="O202" s="251" t="s">
        <v>7145</v>
      </c>
      <c r="P202" s="251" t="s">
        <v>10803</v>
      </c>
      <c r="Q202" s="227" t="s">
        <v>8550</v>
      </c>
      <c r="Y202" s="227" t="s">
        <v>5163</v>
      </c>
      <c r="Z202" s="249" t="s">
        <v>2951</v>
      </c>
      <c r="AD202" s="249" t="s">
        <v>2949</v>
      </c>
      <c r="AK202" s="227">
        <v>1.875</v>
      </c>
      <c r="AL202" s="227">
        <v>3.73</v>
      </c>
      <c r="AM202" s="249" t="s">
        <v>7164</v>
      </c>
      <c r="AN202" s="227">
        <v>1.8125</v>
      </c>
      <c r="AO202" s="249">
        <v>1.9375</v>
      </c>
      <c r="AP202" s="256">
        <v>3.6675</v>
      </c>
      <c r="AQ202" s="256">
        <v>3.7925</v>
      </c>
    </row>
    <row r="203" spans="1:60" ht="104" x14ac:dyDescent="0.15">
      <c r="A203" s="5" t="s">
        <v>19602</v>
      </c>
      <c r="B203" s="5" t="s">
        <v>19603</v>
      </c>
      <c r="C203" s="249" t="s">
        <v>19604</v>
      </c>
      <c r="E203" s="230">
        <v>43479</v>
      </c>
      <c r="F203" s="230">
        <v>43486</v>
      </c>
      <c r="H203" s="227" t="s">
        <v>19611</v>
      </c>
      <c r="I203" s="227" t="s">
        <v>19613</v>
      </c>
      <c r="K203" s="227" t="s">
        <v>19609</v>
      </c>
      <c r="N203" s="227" t="s">
        <v>1003</v>
      </c>
      <c r="O203" s="227" t="s">
        <v>2736</v>
      </c>
      <c r="P203" s="227" t="s">
        <v>19605</v>
      </c>
      <c r="Q203" s="227" t="s">
        <v>19601</v>
      </c>
      <c r="R203" s="227" t="s">
        <v>19608</v>
      </c>
      <c r="AX203" s="227" t="s">
        <v>19607</v>
      </c>
      <c r="AY203" s="227" t="s">
        <v>19606</v>
      </c>
    </row>
    <row r="204" spans="1:60" ht="39" x14ac:dyDescent="0.15">
      <c r="A204" s="5" t="s">
        <v>19630</v>
      </c>
      <c r="B204" s="5" t="s">
        <v>19631</v>
      </c>
      <c r="C204" s="5" t="s">
        <v>19781</v>
      </c>
      <c r="F204" s="230">
        <v>43504</v>
      </c>
      <c r="G204" s="513"/>
      <c r="N204" s="227" t="s">
        <v>19632</v>
      </c>
      <c r="O204" s="227" t="s">
        <v>2736</v>
      </c>
      <c r="P204" s="227" t="s">
        <v>19633</v>
      </c>
      <c r="Q204" s="227" t="s">
        <v>19634</v>
      </c>
      <c r="AD204" s="227" t="s">
        <v>19635</v>
      </c>
      <c r="AS204" s="513" t="s">
        <v>19779</v>
      </c>
      <c r="AU204" s="227" t="s">
        <v>19638</v>
      </c>
      <c r="AV204" s="227" t="s">
        <v>19639</v>
      </c>
    </row>
    <row r="205" spans="1:60" ht="130" x14ac:dyDescent="0.15">
      <c r="A205" s="5" t="s">
        <v>19714</v>
      </c>
      <c r="B205" s="5" t="s">
        <v>19715</v>
      </c>
      <c r="C205" s="227" t="s">
        <v>19716</v>
      </c>
      <c r="E205" s="230">
        <v>43487</v>
      </c>
      <c r="F205" s="230">
        <v>43552</v>
      </c>
      <c r="G205" s="227" t="s">
        <v>20007</v>
      </c>
      <c r="N205" s="227" t="s">
        <v>19148</v>
      </c>
      <c r="O205" s="227" t="s">
        <v>10334</v>
      </c>
      <c r="P205" s="251" t="s">
        <v>11971</v>
      </c>
      <c r="Q205" s="227" t="s">
        <v>12303</v>
      </c>
      <c r="Y205" s="227" t="s">
        <v>12305</v>
      </c>
      <c r="Z205" s="227" t="s">
        <v>12309</v>
      </c>
      <c r="AD205" s="227" t="s">
        <v>12310</v>
      </c>
      <c r="AM205" s="227" t="s">
        <v>12306</v>
      </c>
      <c r="BF205" s="227" t="s">
        <v>12308</v>
      </c>
    </row>
    <row r="206" spans="1:60" ht="39" x14ac:dyDescent="0.15">
      <c r="A206" s="5" t="s">
        <v>19776</v>
      </c>
      <c r="B206" s="5" t="s">
        <v>19777</v>
      </c>
      <c r="C206" s="5" t="s">
        <v>19780</v>
      </c>
      <c r="F206" s="230">
        <v>43504</v>
      </c>
      <c r="G206" s="513"/>
      <c r="N206" s="227" t="s">
        <v>19778</v>
      </c>
      <c r="O206" s="227" t="s">
        <v>2736</v>
      </c>
      <c r="P206" s="227" t="s">
        <v>19633</v>
      </c>
      <c r="Q206" s="227" t="s">
        <v>19634</v>
      </c>
      <c r="AD206" s="227" t="s">
        <v>19635</v>
      </c>
      <c r="AS206" s="513" t="s">
        <v>19779</v>
      </c>
      <c r="AU206" s="227" t="s">
        <v>19638</v>
      </c>
      <c r="AV206" s="227" t="s">
        <v>19639</v>
      </c>
    </row>
    <row r="207" spans="1:60" ht="52" x14ac:dyDescent="0.15">
      <c r="A207" s="486" t="s">
        <v>20080</v>
      </c>
      <c r="B207" s="486" t="s">
        <v>20081</v>
      </c>
      <c r="C207" s="227" t="s">
        <v>20445</v>
      </c>
      <c r="D207" s="227" t="s">
        <v>8461</v>
      </c>
      <c r="E207" s="230">
        <v>43628</v>
      </c>
      <c r="F207" s="230"/>
      <c r="M207" s="249" t="s">
        <v>4145</v>
      </c>
      <c r="O207" s="227" t="s">
        <v>4153</v>
      </c>
      <c r="AK207" s="227">
        <v>2.25</v>
      </c>
      <c r="AL207" s="227">
        <v>1.75</v>
      </c>
      <c r="AN207" s="227">
        <v>2.1875</v>
      </c>
      <c r="AO207" s="249">
        <v>2.3125</v>
      </c>
      <c r="AP207" s="256">
        <v>1.6875</v>
      </c>
      <c r="AQ207" s="256">
        <v>1.8125</v>
      </c>
    </row>
    <row r="208" spans="1:60" ht="143" x14ac:dyDescent="0.15">
      <c r="A208" s="486" t="s">
        <v>20144</v>
      </c>
      <c r="B208" s="486" t="s">
        <v>19308</v>
      </c>
      <c r="C208" s="249" t="s">
        <v>20145</v>
      </c>
      <c r="D208" s="249" t="s">
        <v>10863</v>
      </c>
      <c r="E208" s="250">
        <v>43580</v>
      </c>
      <c r="F208" s="250"/>
      <c r="G208" s="249" t="s">
        <v>4532</v>
      </c>
      <c r="H208" s="249"/>
      <c r="I208" s="249"/>
      <c r="J208" s="249"/>
      <c r="K208" s="249"/>
      <c r="L208" s="249"/>
      <c r="M208" s="249" t="s">
        <v>4145</v>
      </c>
      <c r="N208" s="227" t="s">
        <v>1003</v>
      </c>
      <c r="O208" s="251" t="s">
        <v>7145</v>
      </c>
      <c r="P208" s="251" t="s">
        <v>10803</v>
      </c>
      <c r="Q208" s="227" t="s">
        <v>8550</v>
      </c>
      <c r="Y208" s="227" t="s">
        <v>5163</v>
      </c>
      <c r="Z208" s="249" t="s">
        <v>2951</v>
      </c>
      <c r="AD208" s="249" t="s">
        <v>2949</v>
      </c>
      <c r="AK208" s="227">
        <v>1.875</v>
      </c>
      <c r="AL208" s="227">
        <v>3.73</v>
      </c>
      <c r="AM208" s="249" t="s">
        <v>7164</v>
      </c>
      <c r="AN208" s="227">
        <v>1.8125</v>
      </c>
      <c r="AO208" s="249">
        <v>1.9375</v>
      </c>
      <c r="AP208" s="256">
        <v>3.6675</v>
      </c>
      <c r="AQ208" s="256">
        <v>3.7925</v>
      </c>
    </row>
    <row r="209" spans="1:58" ht="52" x14ac:dyDescent="0.15">
      <c r="A209" s="486" t="s">
        <v>20218</v>
      </c>
      <c r="B209" s="486" t="s">
        <v>20219</v>
      </c>
      <c r="C209" s="227" t="s">
        <v>20220</v>
      </c>
      <c r="D209" s="227" t="s">
        <v>8461</v>
      </c>
      <c r="E209" s="230">
        <v>43595</v>
      </c>
      <c r="F209" s="230"/>
      <c r="M209" s="249" t="s">
        <v>4145</v>
      </c>
      <c r="O209" s="227" t="s">
        <v>4153</v>
      </c>
      <c r="AK209" s="227">
        <v>2.25</v>
      </c>
      <c r="AL209" s="227">
        <v>1.75</v>
      </c>
      <c r="AN209" s="227">
        <v>2.1875</v>
      </c>
      <c r="AO209" s="249">
        <v>2.3125</v>
      </c>
      <c r="AP209" s="256">
        <v>1.6875</v>
      </c>
      <c r="AQ209" s="256">
        <v>1.8125</v>
      </c>
    </row>
    <row r="210" spans="1:58" ht="130" x14ac:dyDescent="0.15">
      <c r="A210" s="486" t="s">
        <v>20292</v>
      </c>
      <c r="B210" s="486" t="s">
        <v>20228</v>
      </c>
      <c r="C210" s="227" t="s">
        <v>20293</v>
      </c>
      <c r="D210" s="227" t="s">
        <v>20294</v>
      </c>
      <c r="E210" s="230">
        <v>43606</v>
      </c>
      <c r="G210" s="227" t="s">
        <v>12304</v>
      </c>
      <c r="N210" s="227" t="s">
        <v>1003</v>
      </c>
      <c r="O210" s="227" t="s">
        <v>10334</v>
      </c>
      <c r="P210" s="251" t="s">
        <v>11971</v>
      </c>
      <c r="Q210" s="227" t="s">
        <v>12303</v>
      </c>
      <c r="Y210" s="227" t="s">
        <v>12305</v>
      </c>
      <c r="Z210" s="227" t="s">
        <v>12309</v>
      </c>
      <c r="AD210" s="227" t="s">
        <v>12310</v>
      </c>
      <c r="AM210" s="227" t="s">
        <v>12306</v>
      </c>
      <c r="BF210" s="227" t="s">
        <v>12308</v>
      </c>
    </row>
    <row r="211" spans="1:58" ht="130" x14ac:dyDescent="0.15">
      <c r="A211" s="486" t="s">
        <v>20301</v>
      </c>
      <c r="B211" s="486" t="s">
        <v>20179</v>
      </c>
      <c r="C211" s="227" t="s">
        <v>20300</v>
      </c>
      <c r="D211" s="227" t="s">
        <v>20294</v>
      </c>
      <c r="E211" s="230">
        <v>43607</v>
      </c>
      <c r="G211" s="227" t="s">
        <v>12304</v>
      </c>
      <c r="N211" s="227" t="s">
        <v>1003</v>
      </c>
      <c r="O211" s="227" t="s">
        <v>10334</v>
      </c>
      <c r="P211" s="251" t="s">
        <v>11971</v>
      </c>
      <c r="Q211" s="227" t="s">
        <v>12303</v>
      </c>
      <c r="Y211" s="227" t="s">
        <v>12305</v>
      </c>
      <c r="Z211" s="227" t="s">
        <v>12309</v>
      </c>
      <c r="AD211" s="227" t="s">
        <v>12310</v>
      </c>
      <c r="AM211" s="227" t="s">
        <v>12306</v>
      </c>
      <c r="BF211" s="227" t="s">
        <v>12308</v>
      </c>
    </row>
    <row r="212" spans="1:58" ht="130" x14ac:dyDescent="0.15">
      <c r="A212" s="486" t="s">
        <v>20302</v>
      </c>
      <c r="B212" s="486" t="s">
        <v>20168</v>
      </c>
      <c r="C212" s="227" t="s">
        <v>20303</v>
      </c>
      <c r="D212" s="227" t="s">
        <v>20294</v>
      </c>
      <c r="E212" s="230">
        <v>43607</v>
      </c>
      <c r="G212" s="227" t="s">
        <v>12304</v>
      </c>
      <c r="N212" s="227" t="s">
        <v>1003</v>
      </c>
      <c r="O212" s="227" t="s">
        <v>10334</v>
      </c>
      <c r="P212" s="251" t="s">
        <v>11971</v>
      </c>
      <c r="Q212" s="227" t="s">
        <v>12303</v>
      </c>
      <c r="Y212" s="227" t="s">
        <v>12305</v>
      </c>
      <c r="Z212" s="227" t="s">
        <v>12309</v>
      </c>
      <c r="AD212" s="227" t="s">
        <v>12310</v>
      </c>
      <c r="AM212" s="227" t="s">
        <v>12306</v>
      </c>
      <c r="BF212" s="227" t="s">
        <v>12308</v>
      </c>
    </row>
    <row r="213" spans="1:58" ht="130" x14ac:dyDescent="0.15">
      <c r="A213" s="486" t="s">
        <v>20304</v>
      </c>
      <c r="B213" s="486" t="s">
        <v>20184</v>
      </c>
      <c r="C213" s="227" t="s">
        <v>20305</v>
      </c>
      <c r="D213" s="227" t="s">
        <v>20294</v>
      </c>
      <c r="E213" s="230">
        <v>43607</v>
      </c>
      <c r="G213" s="227" t="s">
        <v>12304</v>
      </c>
      <c r="N213" s="227" t="s">
        <v>1003</v>
      </c>
      <c r="O213" s="227" t="s">
        <v>10334</v>
      </c>
      <c r="P213" s="251" t="s">
        <v>11971</v>
      </c>
      <c r="Q213" s="227" t="s">
        <v>12303</v>
      </c>
      <c r="Y213" s="227" t="s">
        <v>12305</v>
      </c>
      <c r="Z213" s="227" t="s">
        <v>12309</v>
      </c>
      <c r="AD213" s="227" t="s">
        <v>12310</v>
      </c>
      <c r="AM213" s="227" t="s">
        <v>12306</v>
      </c>
      <c r="BF213" s="227" t="s">
        <v>12308</v>
      </c>
    </row>
    <row r="214" spans="1:58" ht="130" x14ac:dyDescent="0.15">
      <c r="A214" s="486" t="s">
        <v>20306</v>
      </c>
      <c r="B214" s="486" t="s">
        <v>20307</v>
      </c>
      <c r="C214" s="227" t="s">
        <v>20308</v>
      </c>
      <c r="D214" s="227" t="s">
        <v>20294</v>
      </c>
      <c r="E214" s="230">
        <v>43607</v>
      </c>
      <c r="G214" s="227" t="s">
        <v>12304</v>
      </c>
      <c r="N214" s="227" t="s">
        <v>1003</v>
      </c>
      <c r="O214" s="227" t="s">
        <v>10334</v>
      </c>
      <c r="P214" s="251" t="s">
        <v>11971</v>
      </c>
      <c r="Q214" s="227" t="s">
        <v>12303</v>
      </c>
      <c r="Y214" s="227" t="s">
        <v>12305</v>
      </c>
      <c r="Z214" s="227" t="s">
        <v>12309</v>
      </c>
      <c r="AD214" s="227" t="s">
        <v>12310</v>
      </c>
      <c r="AM214" s="227" t="s">
        <v>12306</v>
      </c>
      <c r="BF214" s="227" t="s">
        <v>12308</v>
      </c>
    </row>
    <row r="215" spans="1:58" ht="130" x14ac:dyDescent="0.15">
      <c r="A215" s="486" t="s">
        <v>20311</v>
      </c>
      <c r="B215" s="486" t="s">
        <v>20309</v>
      </c>
      <c r="C215" s="227" t="s">
        <v>20310</v>
      </c>
      <c r="D215" s="227" t="s">
        <v>20294</v>
      </c>
      <c r="E215" s="230">
        <v>43607</v>
      </c>
      <c r="G215" s="227" t="s">
        <v>12304</v>
      </c>
      <c r="N215" s="227" t="s">
        <v>1003</v>
      </c>
      <c r="O215" s="227" t="s">
        <v>10334</v>
      </c>
      <c r="P215" s="251" t="s">
        <v>11971</v>
      </c>
      <c r="Q215" s="227" t="s">
        <v>12303</v>
      </c>
      <c r="Y215" s="227" t="s">
        <v>12305</v>
      </c>
      <c r="Z215" s="227" t="s">
        <v>12309</v>
      </c>
      <c r="AD215" s="227" t="s">
        <v>12310</v>
      </c>
      <c r="AM215" s="227" t="s">
        <v>12306</v>
      </c>
      <c r="BF215" s="227" t="s">
        <v>12308</v>
      </c>
    </row>
    <row r="216" spans="1:58" ht="130" x14ac:dyDescent="0.15">
      <c r="A216" s="486" t="s">
        <v>20628</v>
      </c>
      <c r="B216" s="486" t="s">
        <v>20629</v>
      </c>
      <c r="C216" s="227" t="s">
        <v>20630</v>
      </c>
      <c r="D216" s="227" t="s">
        <v>20294</v>
      </c>
      <c r="E216" s="230">
        <v>43671</v>
      </c>
      <c r="G216" s="227" t="s">
        <v>12304</v>
      </c>
      <c r="N216" s="227" t="s">
        <v>1003</v>
      </c>
      <c r="O216" s="227" t="s">
        <v>10334</v>
      </c>
      <c r="P216" s="251" t="s">
        <v>11971</v>
      </c>
      <c r="Q216" s="227" t="s">
        <v>12303</v>
      </c>
      <c r="Y216" s="227" t="s">
        <v>12305</v>
      </c>
      <c r="Z216" s="227" t="s">
        <v>12309</v>
      </c>
      <c r="AD216" s="227" t="s">
        <v>12310</v>
      </c>
      <c r="AM216" s="227" t="s">
        <v>12306</v>
      </c>
      <c r="AN216" s="227">
        <v>1.9444999999999999</v>
      </c>
      <c r="AO216" s="227">
        <v>2.0695000000000001</v>
      </c>
      <c r="AP216" s="227">
        <v>2.8294999999999999</v>
      </c>
      <c r="AQ216" s="227">
        <v>2.9544999999999999</v>
      </c>
      <c r="BF216" s="227" t="s">
        <v>12308</v>
      </c>
    </row>
    <row r="217" spans="1:58" ht="130" x14ac:dyDescent="0.15">
      <c r="A217" s="486" t="s">
        <v>20672</v>
      </c>
      <c r="B217" s="486" t="s">
        <v>20673</v>
      </c>
      <c r="C217" s="227" t="s">
        <v>20674</v>
      </c>
      <c r="E217" s="230">
        <v>43682</v>
      </c>
      <c r="G217" s="227" t="s">
        <v>12304</v>
      </c>
      <c r="N217" s="227" t="s">
        <v>20675</v>
      </c>
      <c r="O217" s="227" t="s">
        <v>10334</v>
      </c>
      <c r="P217" s="251" t="s">
        <v>11971</v>
      </c>
      <c r="Q217" s="227" t="s">
        <v>12303</v>
      </c>
      <c r="Y217" s="227" t="s">
        <v>12305</v>
      </c>
      <c r="Z217" s="227" t="s">
        <v>12309</v>
      </c>
      <c r="AD217" s="227" t="s">
        <v>12310</v>
      </c>
      <c r="AM217" s="227" t="s">
        <v>12306</v>
      </c>
      <c r="BF217" s="227" t="s">
        <v>12308</v>
      </c>
    </row>
    <row r="1048576" spans="3:4" x14ac:dyDescent="0.15">
      <c r="C1048576" s="249"/>
      <c r="D1048576" s="249"/>
    </row>
  </sheetData>
  <autoFilter ref="A1:BE102" xr:uid="{00000000-0009-0000-0000-000005000000}"/>
  <customSheetViews>
    <customSheetView guid="{6AB3AC03-22A4-4809-83CA-C1D68C851D61}" showAutoFilter="1">
      <pane xSplit="3" ySplit="1" topLeftCell="D96" activePane="bottomRight" state="frozenSplit"/>
      <selection pane="bottomRight" activeCell="A102" sqref="A102"/>
      <rowBreaks count="1" manualBreakCount="1">
        <brk id="4" max="16383" man="1"/>
      </rowBreaks>
      <pageMargins left="0.7" right="0.7" top="0.75" bottom="0.75" header="0.3" footer="0.3"/>
      <pageSetup orientation="portrait" r:id="rId1"/>
      <autoFilter ref="A1:AN102" xr:uid="{00000000-0000-0000-0000-000000000000}"/>
    </customSheetView>
    <customSheetView guid="{BFB73080-C595-410B-86AB-674FF7B777B3}" filter="1" showAutoFilter="1">
      <pane xSplit="3" ySplit="1" topLeftCell="D66" activePane="bottomRight" state="frozenSplit"/>
      <selection pane="bottomRight" activeCell="D101" sqref="D101"/>
      <rowBreaks count="1" manualBreakCount="1">
        <brk id="4" max="16383" man="1"/>
      </rowBreaks>
      <pageMargins left="0.7" right="0.7" top="0.75" bottom="0.75" header="0.3" footer="0.3"/>
      <pageSetup orientation="portrait" r:id="rId2"/>
      <autoFilter ref="A1:AN101" xr:uid="{00000000-0000-0000-0000-000000000000}">
        <filterColumn colId="8">
          <customFilters>
            <customFilter operator="notEqual" val=" "/>
          </customFilters>
        </filterColumn>
        <filterColumn colId="9">
          <filters>
            <filter val="None Detectable"/>
            <filter val="None detectable."/>
          </filters>
        </filterColumn>
        <filterColumn colId="13">
          <filters>
            <filter val="0.370” ± 0.015”"/>
          </filters>
        </filterColumn>
      </autoFilter>
    </customSheetView>
    <customSheetView guid="{CC4BE5D8-8A14-4B7A-8555-F7CB4F51CB2A}" showAutoFilter="1">
      <pane xSplit="3" ySplit="1" topLeftCell="J35" activePane="bottomRight" state="frozenSplit"/>
      <selection pane="bottomRight" activeCell="S37" sqref="S37"/>
      <rowBreaks count="1" manualBreakCount="1">
        <brk id="4" max="16383" man="1"/>
      </rowBreaks>
      <pageMargins left="0.7" right="0.7" top="0.75" bottom="0.75" header="0.3" footer="0.3"/>
      <pageSetup orientation="portrait" r:id="rId3"/>
      <autoFilter ref="A1:AN89" xr:uid="{00000000-0000-0000-0000-000000000000}"/>
    </customSheetView>
    <customSheetView guid="{D5A1C5FF-2027-4AC6-A238-93261C2785BF}" showAutoFilter="1">
      <pane xSplit="3" ySplit="1" topLeftCell="D77" activePane="bottomRight" state="frozenSplit"/>
      <selection pane="bottomRight" activeCell="D79" sqref="D79"/>
      <pageMargins left="0.7" right="0.7" top="0.75" bottom="0.75" header="0.3" footer="0.3"/>
      <autoFilter ref="A1:AM82" xr:uid="{00000000-0000-0000-0000-000000000000}"/>
    </customSheetView>
    <customSheetView guid="{B8943A4C-5AC8-47C7-9B46-4A9E5D038C0F}" showAutoFilter="1">
      <pane xSplit="3" ySplit="1" topLeftCell="D77" activePane="bottomRight" state="frozenSplit"/>
      <selection pane="bottomRight" activeCell="D79" sqref="D79"/>
      <pageMargins left="0.7" right="0.7" top="0.75" bottom="0.75" header="0.3" footer="0.3"/>
      <autoFilter ref="A1:AM81" xr:uid="{00000000-0000-0000-0000-000000000000}"/>
    </customSheetView>
    <customSheetView guid="{697847CE-5139-4EBD-A73A-6A939E260B2D}" showAutoFilter="1">
      <pane xSplit="3" ySplit="1" topLeftCell="D2" activePane="bottomRight" state="frozenSplit"/>
      <selection pane="bottomRight" activeCell="A2" sqref="A2"/>
      <pageMargins left="0.7" right="0.7" top="0.75" bottom="0.75" header="0.3" footer="0.3"/>
      <pageSetup orientation="portrait" r:id="rId4"/>
      <autoFilter ref="A1:AM79" xr:uid="{00000000-0000-0000-0000-000000000000}"/>
    </customSheetView>
    <customSheetView guid="{5321CD09-EC16-47F7-8AA4-24BD71FF8F01}" showAutoFilter="1">
      <pane xSplit="3" ySplit="1" topLeftCell="D2" activePane="bottomRight" state="frozenSplit"/>
      <selection pane="bottomRight" activeCell="D10" sqref="D10"/>
      <pageMargins left="0.7" right="0.7" top="0.75" bottom="0.75" header="0.3" footer="0.3"/>
      <autoFilter ref="A1:AM76" xr:uid="{00000000-0000-0000-0000-000000000000}"/>
    </customSheetView>
    <customSheetView guid="{B5E1699C-A8CF-4A4A-8218-6486F661691F}">
      <selection sqref="A1:AE64"/>
      <pageMargins left="0.7" right="0.7" top="0.75" bottom="0.75" header="0.3" footer="0.3"/>
    </customSheetView>
    <customSheetView guid="{E4317D26-7340-437F-B408-AC7B573D4F1A}" showAutoFilter="1">
      <pane xSplit="3" ySplit="1" topLeftCell="D33" activePane="bottomRight" state="frozenSplit"/>
      <selection pane="bottomRight" activeCell="E37" sqref="E37"/>
      <pageMargins left="0.7" right="0.7" top="0.75" bottom="0.75" header="0.3" footer="0.3"/>
      <autoFilter ref="A1:AK70" xr:uid="{00000000-0000-0000-0000-000000000000}"/>
    </customSheetView>
    <customSheetView guid="{87D4F8BA-D64D-4F76-8174-E2443EA77F9D}" showAutoFilter="1">
      <pane xSplit="3" ySplit="1" topLeftCell="D77" activePane="bottomRight" state="frozenSplit"/>
      <selection pane="bottomRight" activeCell="D79" sqref="D79"/>
      <pageMargins left="0.7" right="0.7" top="0.75" bottom="0.75" header="0.3" footer="0.3"/>
      <autoFilter ref="A1:AM81" xr:uid="{00000000-0000-0000-0000-000000000000}"/>
    </customSheetView>
    <customSheetView guid="{8B5205BC-47B1-4489-AD40-C2E0484361A0}" showAutoFilter="1">
      <pane xSplit="3" ySplit="1" topLeftCell="XEQ83" activePane="bottomRight" state="frozenSplit"/>
      <selection pane="bottomRight" activeCell="A86" sqref="A86:B86"/>
      <rowBreaks count="1" manualBreakCount="1">
        <brk id="4" max="16383" man="1"/>
      </rowBreaks>
      <pageMargins left="0.7" right="0.7" top="0.75" bottom="0.75" header="0.3" footer="0.3"/>
      <pageSetup orientation="portrait" r:id="rId5"/>
      <autoFilter ref="A1:AN85" xr:uid="{00000000-0000-0000-0000-000000000000}"/>
    </customSheetView>
    <customSheetView guid="{F0F0981A-2E0C-4FA4-A465-23A3F548E14E}" showAutoFilter="1">
      <pane xSplit="3" ySplit="1" topLeftCell="D106" activePane="bottomRight" state="frozenSplit"/>
      <selection pane="bottomRight" activeCell="A102" sqref="A102"/>
      <rowBreaks count="1" manualBreakCount="1">
        <brk id="4" max="16383" man="1"/>
      </rowBreaks>
      <pageMargins left="0.7" right="0.7" top="0.75" bottom="0.75" header="0.3" footer="0.3"/>
      <pageSetup orientation="portrait" r:id="rId6"/>
      <autoFilter ref="A1:AN102" xr:uid="{00000000-0000-0000-0000-000000000000}"/>
    </customSheetView>
    <customSheetView guid="{98762CE7-B7CB-4017-BD9C-C31369E38615}" showAutoFilter="1">
      <pane xSplit="3" ySplit="1" topLeftCell="D100" activePane="bottomRight" state="frozenSplit"/>
      <selection pane="bottomRight" activeCell="A102" sqref="A102"/>
      <rowBreaks count="1" manualBreakCount="1">
        <brk id="4" max="16383" man="1"/>
      </rowBreaks>
      <pageMargins left="0.7" right="0.7" top="0.75" bottom="0.75" header="0.3" footer="0.3"/>
      <pageSetup orientation="portrait" r:id="rId7"/>
      <autoFilter ref="A1:AN102" xr:uid="{00000000-0000-0000-0000-000000000000}"/>
    </customSheetView>
  </customSheetViews>
  <pageMargins left="0.7" right="0.7" top="0.75" bottom="0.75" header="0.3" footer="0.3"/>
  <pageSetup orientation="portrait" r:id="rId8"/>
  <rowBreaks count="1" manualBreakCount="1">
    <brk id="4"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autoPageBreaks="0"/>
  </sheetPr>
  <dimension ref="A1:CD397"/>
  <sheetViews>
    <sheetView workbookViewId="0">
      <pane xSplit="3" ySplit="1" topLeftCell="D391" activePane="bottomRight" state="frozen"/>
      <selection pane="topRight" activeCell="D1" sqref="D1"/>
      <selection pane="bottomLeft" activeCell="A2" sqref="A2"/>
      <selection pane="bottomRight" activeCell="W397" sqref="W397"/>
    </sheetView>
  </sheetViews>
  <sheetFormatPr baseColWidth="10" defaultColWidth="9.1640625" defaultRowHeight="12" x14ac:dyDescent="0.15"/>
  <cols>
    <col min="1" max="1" width="12.33203125" style="64" customWidth="1"/>
    <col min="2" max="2" width="20.6640625" style="11" customWidth="1"/>
    <col min="3" max="3" width="37.5" style="64" customWidth="1"/>
    <col min="4" max="4" width="11" style="64" customWidth="1"/>
    <col min="5" max="5" width="12.6640625" style="87" customWidth="1"/>
    <col min="6" max="6" width="9.33203125" style="87" customWidth="1"/>
    <col min="7" max="8" width="12.5" style="64" customWidth="1"/>
    <col min="9" max="11" width="15.6640625" style="64" customWidth="1"/>
    <col min="12" max="12" width="25.83203125" style="64" customWidth="1"/>
    <col min="13" max="13" width="9.1640625" style="64"/>
    <col min="14" max="15" width="12.5" style="64" customWidth="1"/>
    <col min="16" max="16" width="13.1640625" style="64" customWidth="1"/>
    <col min="17" max="17" width="9.1640625" style="64"/>
    <col min="18" max="19" width="13.5" style="64" customWidth="1"/>
    <col min="20" max="20" width="10.83203125" style="64" customWidth="1"/>
    <col min="21" max="21" width="13" style="64" customWidth="1"/>
    <col min="22" max="22" width="13.1640625" style="64" customWidth="1"/>
    <col min="23" max="24" width="16.5" style="64" customWidth="1"/>
    <col min="25" max="28" width="14.6640625" style="64" customWidth="1"/>
    <col min="29" max="29" width="13.83203125" style="64" customWidth="1"/>
    <col min="30" max="30" width="21.6640625" style="64" customWidth="1"/>
    <col min="31" max="34" width="13.5" style="64" customWidth="1"/>
    <col min="35" max="35" width="12.5" style="64" customWidth="1"/>
    <col min="36" max="41" width="14.6640625" style="64" customWidth="1"/>
    <col min="42" max="42" width="14.6640625" style="68" customWidth="1"/>
    <col min="43" max="46" width="14.6640625" style="64" customWidth="1"/>
    <col min="47" max="50" width="14.83203125" style="64" customWidth="1"/>
    <col min="51" max="51" width="13.5" style="64" customWidth="1"/>
    <col min="52" max="52" width="11.5" style="64" customWidth="1"/>
    <col min="53" max="53" width="12" style="64" customWidth="1"/>
    <col min="54" max="54" width="14.5" style="64" customWidth="1"/>
    <col min="55" max="55" width="11" style="64" customWidth="1"/>
    <col min="56" max="56" width="11.1640625" style="64" customWidth="1"/>
    <col min="57" max="57" width="14.1640625" style="64" customWidth="1"/>
    <col min="58" max="58" width="9.1640625" style="64"/>
    <col min="59" max="59" width="13" style="64" customWidth="1"/>
    <col min="60" max="61" width="11" style="64" customWidth="1"/>
    <col min="62" max="62" width="12.5" style="64" customWidth="1"/>
    <col min="63" max="63" width="10.6640625" style="64" customWidth="1"/>
    <col min="64" max="64" width="14.5" style="64" customWidth="1"/>
    <col min="65" max="65" width="13.5" style="64" customWidth="1"/>
    <col min="66" max="66" width="17.1640625" style="64" customWidth="1"/>
    <col min="67" max="16384" width="9.1640625" style="64"/>
  </cols>
  <sheetData>
    <row r="1" spans="1:66" ht="52" x14ac:dyDescent="0.15">
      <c r="A1" s="4" t="s">
        <v>1</v>
      </c>
      <c r="B1" s="4" t="s">
        <v>2</v>
      </c>
      <c r="C1" s="32" t="s">
        <v>406</v>
      </c>
      <c r="D1" s="32" t="s">
        <v>407</v>
      </c>
      <c r="E1" s="33" t="s">
        <v>408</v>
      </c>
      <c r="F1" s="32" t="s">
        <v>409</v>
      </c>
      <c r="G1" s="32" t="s">
        <v>1224</v>
      </c>
      <c r="H1" s="32" t="s">
        <v>1225</v>
      </c>
      <c r="I1" s="32" t="s">
        <v>1226</v>
      </c>
      <c r="J1" s="32" t="s">
        <v>1227</v>
      </c>
      <c r="K1" s="32" t="s">
        <v>12908</v>
      </c>
      <c r="L1" s="32" t="s">
        <v>1228</v>
      </c>
      <c r="M1" s="32" t="s">
        <v>4249</v>
      </c>
      <c r="N1" s="32" t="s">
        <v>1229</v>
      </c>
      <c r="O1" s="32" t="s">
        <v>1230</v>
      </c>
      <c r="P1" s="32" t="s">
        <v>1231</v>
      </c>
      <c r="Q1" s="32" t="s">
        <v>1232</v>
      </c>
      <c r="R1" s="32" t="s">
        <v>1233</v>
      </c>
      <c r="S1" s="32" t="s">
        <v>3400</v>
      </c>
      <c r="T1" s="32" t="s">
        <v>1234</v>
      </c>
      <c r="U1" s="32" t="s">
        <v>1235</v>
      </c>
      <c r="V1" s="32" t="s">
        <v>1236</v>
      </c>
      <c r="W1" s="32" t="s">
        <v>1237</v>
      </c>
      <c r="X1" s="32" t="s">
        <v>11788</v>
      </c>
      <c r="Y1" s="32" t="s">
        <v>1238</v>
      </c>
      <c r="Z1" s="32" t="s">
        <v>1239</v>
      </c>
      <c r="AA1" s="32" t="s">
        <v>1240</v>
      </c>
      <c r="AB1" s="32" t="s">
        <v>1241</v>
      </c>
      <c r="AC1" s="32" t="s">
        <v>1242</v>
      </c>
      <c r="AD1" s="32" t="s">
        <v>1243</v>
      </c>
      <c r="AE1" s="32" t="s">
        <v>1244</v>
      </c>
      <c r="AF1" s="32" t="s">
        <v>1245</v>
      </c>
      <c r="AG1" s="34" t="s">
        <v>17609</v>
      </c>
      <c r="AH1" s="34" t="s">
        <v>17610</v>
      </c>
      <c r="AI1" s="34" t="s">
        <v>1246</v>
      </c>
      <c r="AJ1" s="32" t="s">
        <v>1247</v>
      </c>
      <c r="AK1" s="32" t="s">
        <v>1248</v>
      </c>
      <c r="AL1" s="32" t="s">
        <v>1249</v>
      </c>
      <c r="AM1" s="32" t="s">
        <v>1250</v>
      </c>
      <c r="AN1" s="34" t="s">
        <v>10971</v>
      </c>
      <c r="AO1" s="34" t="s">
        <v>11422</v>
      </c>
      <c r="AP1" s="476" t="s">
        <v>14487</v>
      </c>
      <c r="AQ1" s="34" t="s">
        <v>11423</v>
      </c>
      <c r="AR1" s="34" t="s">
        <v>11146</v>
      </c>
      <c r="AS1" s="34" t="s">
        <v>10972</v>
      </c>
      <c r="AT1" s="34" t="s">
        <v>14101</v>
      </c>
      <c r="AU1" s="34" t="s">
        <v>7549</v>
      </c>
      <c r="AV1" s="34" t="s">
        <v>12372</v>
      </c>
      <c r="AW1" s="34" t="s">
        <v>16989</v>
      </c>
      <c r="AX1" s="34" t="s">
        <v>12375</v>
      </c>
      <c r="AY1" s="10" t="s">
        <v>1251</v>
      </c>
      <c r="AZ1" s="10" t="s">
        <v>1252</v>
      </c>
      <c r="BA1" s="10" t="s">
        <v>1253</v>
      </c>
      <c r="BB1" s="10" t="s">
        <v>1254</v>
      </c>
      <c r="BC1" s="10" t="s">
        <v>1255</v>
      </c>
      <c r="BD1" s="10" t="s">
        <v>1256</v>
      </c>
      <c r="BE1" s="10" t="s">
        <v>1257</v>
      </c>
      <c r="BF1" s="10" t="s">
        <v>1258</v>
      </c>
      <c r="BG1" s="10" t="s">
        <v>1259</v>
      </c>
      <c r="BH1" s="10" t="s">
        <v>1260</v>
      </c>
      <c r="BI1" s="10" t="s">
        <v>20195</v>
      </c>
      <c r="BJ1" s="10" t="s">
        <v>1261</v>
      </c>
      <c r="BK1" s="10" t="s">
        <v>1262</v>
      </c>
      <c r="BL1" s="10" t="s">
        <v>1263</v>
      </c>
      <c r="BM1" s="10" t="s">
        <v>1264</v>
      </c>
      <c r="BN1" s="10" t="s">
        <v>1265</v>
      </c>
    </row>
    <row r="2" spans="1:66" s="83" customFormat="1" ht="39" x14ac:dyDescent="0.15">
      <c r="A2" s="44" t="s">
        <v>3399</v>
      </c>
      <c r="B2" s="8" t="s">
        <v>4968</v>
      </c>
      <c r="C2" s="8" t="s">
        <v>9585</v>
      </c>
      <c r="D2" s="8" t="s">
        <v>9446</v>
      </c>
      <c r="E2" s="18">
        <v>41520</v>
      </c>
      <c r="F2" s="18">
        <v>41520</v>
      </c>
      <c r="G2" s="16" t="s">
        <v>1269</v>
      </c>
      <c r="H2" s="16"/>
      <c r="I2" s="6" t="s">
        <v>9459</v>
      </c>
      <c r="J2" s="6" t="s">
        <v>9460</v>
      </c>
      <c r="K2" s="6"/>
      <c r="L2" s="6" t="s">
        <v>9482</v>
      </c>
      <c r="M2" s="12"/>
      <c r="N2" s="12" t="s">
        <v>1655</v>
      </c>
      <c r="O2" s="12"/>
      <c r="P2" s="12"/>
      <c r="Q2" s="12"/>
      <c r="R2" s="12"/>
      <c r="S2" s="12"/>
      <c r="T2" s="12"/>
      <c r="U2" s="12"/>
      <c r="V2" s="12" t="s">
        <v>9579</v>
      </c>
      <c r="W2" s="12"/>
      <c r="X2" s="12"/>
      <c r="Y2" s="12" t="s">
        <v>9580</v>
      </c>
      <c r="Z2" s="12" t="s">
        <v>9581</v>
      </c>
      <c r="AA2" s="12" t="s">
        <v>9582</v>
      </c>
      <c r="AB2" s="12" t="s">
        <v>9583</v>
      </c>
      <c r="AC2" s="12"/>
      <c r="AD2" s="12" t="s">
        <v>9584</v>
      </c>
      <c r="AE2" s="12" t="s">
        <v>4969</v>
      </c>
      <c r="AP2" s="310"/>
    </row>
    <row r="3" spans="1:66" s="83" customFormat="1" ht="65" x14ac:dyDescent="0.15">
      <c r="A3" s="8" t="s">
        <v>7785</v>
      </c>
      <c r="B3" s="8" t="s">
        <v>10136</v>
      </c>
      <c r="C3" s="8" t="s">
        <v>10137</v>
      </c>
      <c r="D3" s="8" t="s">
        <v>9446</v>
      </c>
      <c r="E3" s="18">
        <v>41505</v>
      </c>
      <c r="F3" s="18">
        <v>41506</v>
      </c>
      <c r="G3" s="16" t="s">
        <v>1269</v>
      </c>
      <c r="H3" s="16"/>
      <c r="I3" s="16" t="s">
        <v>9459</v>
      </c>
      <c r="J3" s="16" t="s">
        <v>9929</v>
      </c>
      <c r="K3" s="16"/>
      <c r="L3" s="16" t="s">
        <v>10134</v>
      </c>
      <c r="M3" s="16"/>
      <c r="N3" s="12" t="s">
        <v>1476</v>
      </c>
      <c r="O3" s="12"/>
      <c r="P3" s="8"/>
      <c r="Q3" s="8"/>
      <c r="R3" s="8"/>
      <c r="S3" s="8"/>
      <c r="T3" s="8"/>
      <c r="U3" s="12"/>
      <c r="V3" s="12" t="s">
        <v>1282</v>
      </c>
      <c r="W3" s="12"/>
      <c r="X3" s="12"/>
      <c r="Y3" s="12" t="s">
        <v>7970</v>
      </c>
      <c r="Z3" s="12" t="s">
        <v>9278</v>
      </c>
      <c r="AA3" s="12"/>
      <c r="AB3" s="12"/>
      <c r="AC3" s="12"/>
      <c r="AD3" s="8" t="s">
        <v>7594</v>
      </c>
      <c r="AE3" s="8" t="s">
        <v>7593</v>
      </c>
      <c r="AF3" s="8"/>
      <c r="AG3" s="8"/>
      <c r="AH3" s="8"/>
      <c r="AI3" s="8"/>
      <c r="AJ3" s="8"/>
      <c r="AK3" s="8"/>
      <c r="AL3" s="8"/>
      <c r="AM3" s="8"/>
      <c r="AN3" s="8"/>
      <c r="AO3" s="8"/>
      <c r="AP3" s="113"/>
      <c r="AQ3" s="8"/>
      <c r="AR3" s="8"/>
      <c r="AS3" s="8"/>
      <c r="AT3" s="8"/>
      <c r="AU3" s="8"/>
      <c r="AV3" s="8"/>
      <c r="AW3" s="8"/>
      <c r="AX3" s="8"/>
      <c r="AY3" s="8"/>
      <c r="AZ3" s="8"/>
      <c r="BA3" s="8"/>
      <c r="BB3" s="8"/>
      <c r="BC3" s="8"/>
      <c r="BD3" s="8"/>
      <c r="BE3" s="8"/>
      <c r="BF3" s="8"/>
      <c r="BG3" s="8"/>
      <c r="BH3" s="8"/>
      <c r="BI3" s="8"/>
      <c r="BJ3" s="8"/>
      <c r="BK3" s="8"/>
      <c r="BL3" s="8"/>
      <c r="BM3" s="8"/>
      <c r="BN3" s="8"/>
    </row>
    <row r="4" spans="1:66" ht="39" x14ac:dyDescent="0.15">
      <c r="A4" s="6" t="s">
        <v>9376</v>
      </c>
      <c r="B4" s="6" t="s">
        <v>9390</v>
      </c>
      <c r="C4" s="6" t="s">
        <v>9462</v>
      </c>
      <c r="D4" s="8" t="s">
        <v>9446</v>
      </c>
      <c r="E4" s="7">
        <v>41388</v>
      </c>
      <c r="F4" s="7">
        <v>41465</v>
      </c>
      <c r="G4" s="6" t="s">
        <v>1269</v>
      </c>
      <c r="H4" s="6"/>
      <c r="I4" s="6" t="s">
        <v>9459</v>
      </c>
      <c r="J4" s="6" t="s">
        <v>9460</v>
      </c>
      <c r="K4" s="6"/>
      <c r="L4" s="6" t="s">
        <v>1269</v>
      </c>
      <c r="M4" s="6"/>
      <c r="N4" s="11" t="s">
        <v>9391</v>
      </c>
      <c r="O4" s="11"/>
      <c r="P4" s="8"/>
      <c r="Q4" s="8"/>
      <c r="R4" s="8"/>
      <c r="S4" s="8"/>
      <c r="T4" s="12"/>
      <c r="U4" s="12"/>
      <c r="V4" s="12"/>
      <c r="W4" s="12" t="s">
        <v>9392</v>
      </c>
      <c r="X4" s="12"/>
      <c r="Y4" s="11" t="s">
        <v>1598</v>
      </c>
      <c r="Z4" s="11" t="s">
        <v>1599</v>
      </c>
      <c r="AA4" s="11"/>
      <c r="AB4" s="11"/>
      <c r="AC4" s="11"/>
      <c r="AD4" s="6" t="s">
        <v>1600</v>
      </c>
      <c r="AE4" s="6" t="s">
        <v>1286</v>
      </c>
      <c r="AF4" s="6"/>
      <c r="AG4" s="6"/>
      <c r="AH4" s="6"/>
      <c r="AI4" s="6"/>
      <c r="AJ4" s="6"/>
      <c r="AK4" s="6"/>
      <c r="AL4" s="6"/>
      <c r="AM4" s="6"/>
      <c r="AN4" s="6"/>
      <c r="AO4" s="6"/>
      <c r="AP4" s="66"/>
      <c r="AQ4" s="6"/>
      <c r="AR4" s="6"/>
      <c r="AS4" s="6"/>
      <c r="AT4" s="6"/>
      <c r="AU4" s="6"/>
      <c r="AV4" s="6"/>
      <c r="AW4" s="6"/>
      <c r="AX4" s="6"/>
      <c r="AY4" s="6"/>
      <c r="AZ4" s="6"/>
      <c r="BA4" s="6"/>
      <c r="BB4" s="6"/>
      <c r="BC4" s="6"/>
      <c r="BD4" s="6"/>
      <c r="BE4" s="6"/>
      <c r="BF4" s="6"/>
      <c r="BG4" s="6"/>
      <c r="BH4" s="6"/>
      <c r="BI4" s="6"/>
      <c r="BJ4" s="6"/>
      <c r="BK4" s="6"/>
      <c r="BL4" s="6"/>
      <c r="BM4" s="6"/>
      <c r="BN4" s="6"/>
    </row>
    <row r="5" spans="1:66" ht="26" x14ac:dyDescent="0.15">
      <c r="A5" s="8" t="s">
        <v>1491</v>
      </c>
      <c r="B5" s="8" t="s">
        <v>1492</v>
      </c>
      <c r="C5" s="6" t="s">
        <v>1493</v>
      </c>
      <c r="D5" s="6"/>
      <c r="E5" s="18">
        <v>40840</v>
      </c>
      <c r="F5" s="7">
        <v>40886</v>
      </c>
      <c r="G5" s="13" t="s">
        <v>1269</v>
      </c>
      <c r="H5" s="13"/>
      <c r="I5" s="13" t="s">
        <v>1269</v>
      </c>
      <c r="J5" s="13" t="s">
        <v>1269</v>
      </c>
      <c r="K5" s="13"/>
      <c r="L5" s="13" t="s">
        <v>1269</v>
      </c>
      <c r="M5" s="13"/>
      <c r="N5" s="11" t="s">
        <v>1494</v>
      </c>
      <c r="O5" s="11"/>
      <c r="P5" s="8"/>
      <c r="Q5" s="8"/>
      <c r="R5" s="8"/>
      <c r="S5" s="8"/>
      <c r="T5" s="8"/>
      <c r="U5" s="12" t="s">
        <v>1282</v>
      </c>
      <c r="V5" s="12"/>
      <c r="W5" s="12"/>
      <c r="X5" s="12"/>
      <c r="Y5" s="11" t="s">
        <v>1283</v>
      </c>
      <c r="Z5" s="11" t="s">
        <v>1284</v>
      </c>
      <c r="AA5" s="8"/>
      <c r="AB5" s="8"/>
      <c r="AC5" s="8"/>
      <c r="AD5" s="8" t="s">
        <v>1495</v>
      </c>
      <c r="AE5" s="8" t="s">
        <v>1496</v>
      </c>
      <c r="AF5" s="8"/>
      <c r="AG5" s="8"/>
      <c r="AH5" s="8"/>
      <c r="AI5" s="8"/>
      <c r="AJ5" s="8"/>
      <c r="AK5" s="8"/>
      <c r="AL5" s="8"/>
      <c r="AM5" s="8"/>
      <c r="AN5" s="8"/>
      <c r="AO5" s="8"/>
      <c r="AP5" s="113"/>
      <c r="AQ5" s="8"/>
      <c r="AR5" s="8"/>
      <c r="AS5" s="8"/>
      <c r="AT5" s="8"/>
      <c r="AU5" s="8"/>
      <c r="AV5" s="8"/>
      <c r="AW5" s="8"/>
      <c r="AX5" s="8"/>
      <c r="AY5" s="8"/>
      <c r="AZ5" s="8"/>
      <c r="BA5" s="8"/>
      <c r="BB5" s="8"/>
      <c r="BC5" s="8"/>
      <c r="BD5" s="8"/>
      <c r="BE5" s="8"/>
      <c r="BF5" s="8"/>
      <c r="BG5" s="8"/>
      <c r="BH5" s="8"/>
      <c r="BI5" s="8"/>
      <c r="BJ5" s="8"/>
      <c r="BK5" s="8"/>
      <c r="BL5" s="8"/>
      <c r="BM5" s="8"/>
      <c r="BN5" s="8"/>
    </row>
    <row r="6" spans="1:66" ht="13" x14ac:dyDescent="0.15">
      <c r="A6" s="6" t="s">
        <v>1510</v>
      </c>
      <c r="B6" s="6" t="s">
        <v>1511</v>
      </c>
      <c r="C6" s="6" t="s">
        <v>1512</v>
      </c>
      <c r="D6" s="6"/>
      <c r="E6" s="18">
        <v>40841</v>
      </c>
      <c r="F6" s="7">
        <v>40886</v>
      </c>
      <c r="G6" s="13" t="s">
        <v>1269</v>
      </c>
      <c r="H6" s="13"/>
      <c r="I6" s="13" t="s">
        <v>1269</v>
      </c>
      <c r="J6" s="13" t="s">
        <v>1269</v>
      </c>
      <c r="K6" s="13"/>
      <c r="L6" s="13" t="s">
        <v>1269</v>
      </c>
      <c r="M6" s="13"/>
      <c r="N6" s="11" t="s">
        <v>457</v>
      </c>
      <c r="O6" s="11"/>
      <c r="P6" s="8"/>
      <c r="Q6" s="8"/>
      <c r="R6" s="8"/>
      <c r="S6" s="8"/>
      <c r="T6" s="8"/>
      <c r="U6" s="12" t="s">
        <v>1513</v>
      </c>
      <c r="V6" s="12"/>
      <c r="W6" s="12"/>
      <c r="X6" s="12"/>
      <c r="Y6" s="11" t="s">
        <v>1514</v>
      </c>
      <c r="Z6" s="11" t="s">
        <v>1515</v>
      </c>
      <c r="AA6" s="11"/>
      <c r="AB6" s="11"/>
      <c r="AC6" s="11"/>
      <c r="AD6" s="6" t="s">
        <v>1516</v>
      </c>
      <c r="AE6" s="6" t="s">
        <v>1496</v>
      </c>
      <c r="AF6" s="6"/>
      <c r="AG6" s="6"/>
      <c r="AH6" s="6"/>
      <c r="AI6" s="6"/>
      <c r="AJ6" s="6"/>
      <c r="AK6" s="6"/>
      <c r="AL6" s="6"/>
      <c r="AM6" s="6"/>
      <c r="AN6" s="6"/>
      <c r="AO6" s="6"/>
      <c r="AP6" s="66"/>
      <c r="AQ6" s="6"/>
      <c r="AR6" s="6"/>
      <c r="AS6" s="6"/>
      <c r="AT6" s="6"/>
      <c r="AU6" s="6"/>
      <c r="AV6" s="6"/>
      <c r="AW6" s="6"/>
      <c r="AX6" s="6"/>
      <c r="AY6" s="6"/>
      <c r="AZ6" s="6"/>
      <c r="BA6" s="6"/>
      <c r="BB6" s="6"/>
      <c r="BC6" s="6"/>
      <c r="BD6" s="6"/>
      <c r="BE6" s="6"/>
      <c r="BF6" s="6"/>
      <c r="BG6" s="6"/>
      <c r="BH6" s="6"/>
      <c r="BI6" s="6"/>
      <c r="BJ6" s="6"/>
      <c r="BK6" s="6"/>
      <c r="BL6" s="6"/>
      <c r="BM6" s="6"/>
      <c r="BN6" s="6"/>
    </row>
    <row r="7" spans="1:66" ht="13" x14ac:dyDescent="0.15">
      <c r="A7" s="6" t="s">
        <v>1601</v>
      </c>
      <c r="B7" s="6" t="s">
        <v>13519</v>
      </c>
      <c r="C7" s="6" t="s">
        <v>1602</v>
      </c>
      <c r="D7" s="6"/>
      <c r="E7" s="7">
        <v>40842</v>
      </c>
      <c r="F7" s="7">
        <v>41988</v>
      </c>
      <c r="G7" s="6" t="s">
        <v>1269</v>
      </c>
      <c r="H7" s="6"/>
      <c r="I7" s="6" t="s">
        <v>1269</v>
      </c>
      <c r="J7" s="6" t="s">
        <v>1269</v>
      </c>
      <c r="K7" s="6"/>
      <c r="L7" s="6" t="s">
        <v>1269</v>
      </c>
      <c r="M7" s="6"/>
      <c r="N7" s="12"/>
      <c r="O7" s="12"/>
      <c r="P7" s="6" t="s">
        <v>1608</v>
      </c>
      <c r="Q7" s="6"/>
      <c r="R7" s="6"/>
      <c r="S7" s="6"/>
      <c r="T7" s="12"/>
      <c r="U7" s="12"/>
      <c r="V7" s="12"/>
      <c r="W7" s="12" t="s">
        <v>13520</v>
      </c>
      <c r="X7" s="12"/>
      <c r="Y7" s="6"/>
      <c r="Z7" s="6"/>
      <c r="AA7" s="11" t="s">
        <v>1603</v>
      </c>
      <c r="AB7" s="11" t="s">
        <v>1604</v>
      </c>
      <c r="AC7" s="11"/>
      <c r="AD7" s="6" t="s">
        <v>1605</v>
      </c>
      <c r="AE7" s="6" t="s">
        <v>1496</v>
      </c>
      <c r="AF7" s="6"/>
      <c r="AG7" s="6"/>
      <c r="AH7" s="6"/>
      <c r="AI7" s="6"/>
      <c r="AJ7" s="6"/>
      <c r="AK7" s="6"/>
      <c r="AL7" s="6"/>
      <c r="AM7" s="6"/>
      <c r="AN7" s="6"/>
      <c r="AO7" s="6"/>
      <c r="AP7" s="66"/>
      <c r="AQ7" s="6"/>
      <c r="AR7" s="6"/>
      <c r="AS7" s="6"/>
      <c r="AT7" s="6"/>
      <c r="AU7" s="6"/>
      <c r="AV7" s="6"/>
      <c r="AW7" s="6"/>
      <c r="AX7" s="6"/>
      <c r="AY7" s="6"/>
      <c r="AZ7" s="6"/>
      <c r="BA7" s="6"/>
      <c r="BB7" s="6"/>
      <c r="BC7" s="6"/>
      <c r="BD7" s="6"/>
      <c r="BE7" s="6"/>
      <c r="BF7" s="6"/>
      <c r="BG7" s="6"/>
      <c r="BH7" s="6"/>
      <c r="BI7" s="6"/>
      <c r="BJ7" s="6"/>
      <c r="BK7" s="6"/>
      <c r="BL7" s="6"/>
      <c r="BM7" s="6"/>
      <c r="BN7" s="6"/>
    </row>
    <row r="8" spans="1:66" ht="13" x14ac:dyDescent="0.15">
      <c r="A8" s="6" t="s">
        <v>1275</v>
      </c>
      <c r="B8" s="6" t="s">
        <v>1276</v>
      </c>
      <c r="C8" s="6" t="s">
        <v>1277</v>
      </c>
      <c r="D8" s="6"/>
      <c r="E8" s="7">
        <v>40819</v>
      </c>
      <c r="F8" s="7">
        <v>40876</v>
      </c>
      <c r="G8" s="6" t="s">
        <v>1269</v>
      </c>
      <c r="H8" s="6"/>
      <c r="I8" s="6" t="s">
        <v>1269</v>
      </c>
      <c r="J8" s="6" t="s">
        <v>1269</v>
      </c>
      <c r="K8" s="6"/>
      <c r="L8" s="6" t="s">
        <v>1269</v>
      </c>
      <c r="M8" s="6"/>
      <c r="N8" s="11" t="s">
        <v>1278</v>
      </c>
      <c r="O8" s="11"/>
      <c r="P8" s="8"/>
      <c r="Q8" s="8"/>
      <c r="R8" s="8"/>
      <c r="S8" s="8"/>
      <c r="T8" s="8"/>
      <c r="U8" s="12"/>
      <c r="V8" s="12" t="s">
        <v>1279</v>
      </c>
      <c r="W8" s="12"/>
      <c r="X8" s="12"/>
      <c r="Y8" s="11" t="s">
        <v>4191</v>
      </c>
      <c r="Z8" s="11" t="s">
        <v>4192</v>
      </c>
      <c r="AA8" s="11"/>
      <c r="AB8" s="11"/>
      <c r="AC8" s="11"/>
      <c r="AD8" s="6" t="s">
        <v>1280</v>
      </c>
      <c r="AE8" s="6" t="s">
        <v>1274</v>
      </c>
      <c r="AF8" s="6"/>
      <c r="AG8" s="6"/>
      <c r="AH8" s="6"/>
      <c r="AI8" s="6"/>
      <c r="AJ8" s="6"/>
      <c r="AK8" s="6"/>
      <c r="AL8" s="6"/>
      <c r="AM8" s="6"/>
      <c r="AN8" s="6"/>
      <c r="AO8" s="6"/>
      <c r="AP8" s="66"/>
      <c r="AQ8" s="6"/>
      <c r="AR8" s="6"/>
      <c r="AS8" s="6"/>
      <c r="AT8" s="6"/>
      <c r="AU8" s="6"/>
      <c r="AV8" s="6"/>
      <c r="AW8" s="6"/>
      <c r="AX8" s="6"/>
      <c r="AY8" s="6"/>
      <c r="AZ8" s="6"/>
      <c r="BA8" s="6"/>
      <c r="BB8" s="6"/>
      <c r="BC8" s="6"/>
      <c r="BD8" s="6"/>
      <c r="BE8" s="6"/>
      <c r="BF8" s="6"/>
      <c r="BG8" s="6"/>
      <c r="BH8" s="6"/>
      <c r="BI8" s="6"/>
      <c r="BJ8" s="6"/>
      <c r="BK8" s="6"/>
      <c r="BL8" s="6"/>
      <c r="BM8" s="6"/>
      <c r="BN8" s="6"/>
    </row>
    <row r="9" spans="1:66" ht="39" x14ac:dyDescent="0.15">
      <c r="A9" s="6" t="s">
        <v>9456</v>
      </c>
      <c r="B9" s="6" t="s">
        <v>9457</v>
      </c>
      <c r="C9" s="6" t="s">
        <v>9463</v>
      </c>
      <c r="D9" s="6" t="s">
        <v>9446</v>
      </c>
      <c r="E9" s="7">
        <v>41388</v>
      </c>
      <c r="F9" s="7">
        <v>41470</v>
      </c>
      <c r="G9" s="6" t="s">
        <v>1269</v>
      </c>
      <c r="H9" s="6"/>
      <c r="I9" s="6" t="s">
        <v>9459</v>
      </c>
      <c r="J9" s="6" t="s">
        <v>9460</v>
      </c>
      <c r="K9" s="6"/>
      <c r="L9" s="6" t="s">
        <v>9461</v>
      </c>
      <c r="M9" s="6"/>
      <c r="N9" s="11" t="s">
        <v>1278</v>
      </c>
      <c r="O9" s="11"/>
      <c r="P9" s="8"/>
      <c r="Q9" s="8"/>
      <c r="R9" s="8"/>
      <c r="S9" s="8"/>
      <c r="T9" s="8"/>
      <c r="U9" s="12"/>
      <c r="V9" s="12" t="s">
        <v>4193</v>
      </c>
      <c r="W9" s="12"/>
      <c r="X9" s="12"/>
      <c r="Y9" s="6"/>
      <c r="Z9" s="6"/>
      <c r="AA9" s="11" t="s">
        <v>4194</v>
      </c>
      <c r="AB9" s="11" t="s">
        <v>4195</v>
      </c>
      <c r="AC9" s="11"/>
      <c r="AD9" s="6" t="s">
        <v>1421</v>
      </c>
      <c r="AE9" s="8" t="s">
        <v>9458</v>
      </c>
      <c r="AF9" s="8"/>
      <c r="AG9" s="8"/>
      <c r="AH9" s="8"/>
      <c r="AI9" s="8"/>
      <c r="AJ9" s="8"/>
      <c r="AK9" s="8"/>
      <c r="AL9" s="8"/>
      <c r="AM9" s="8"/>
      <c r="AN9" s="8"/>
      <c r="AO9" s="8"/>
      <c r="AP9" s="113"/>
      <c r="AQ9" s="8"/>
      <c r="AR9" s="8"/>
      <c r="AS9" s="8"/>
      <c r="AT9" s="8"/>
      <c r="AU9" s="8"/>
      <c r="AV9" s="8"/>
      <c r="AW9" s="8"/>
      <c r="AX9" s="8"/>
      <c r="AY9" s="6"/>
      <c r="AZ9" s="6"/>
      <c r="BA9" s="6"/>
      <c r="BB9" s="6"/>
      <c r="BC9" s="6"/>
      <c r="BD9" s="6"/>
      <c r="BE9" s="6"/>
      <c r="BF9" s="6"/>
      <c r="BG9" s="6"/>
      <c r="BH9" s="6"/>
      <c r="BI9" s="6"/>
      <c r="BJ9" s="6"/>
      <c r="BK9" s="6"/>
      <c r="BL9" s="6"/>
      <c r="BM9" s="6"/>
      <c r="BN9" s="6"/>
    </row>
    <row r="10" spans="1:66" ht="39" x14ac:dyDescent="0.15">
      <c r="A10" s="6" t="s">
        <v>9464</v>
      </c>
      <c r="B10" s="6" t="s">
        <v>9465</v>
      </c>
      <c r="C10" s="6" t="s">
        <v>9466</v>
      </c>
      <c r="D10" s="6" t="s">
        <v>9446</v>
      </c>
      <c r="E10" s="7">
        <v>41388</v>
      </c>
      <c r="F10" s="7">
        <v>41470</v>
      </c>
      <c r="G10" s="6" t="s">
        <v>1269</v>
      </c>
      <c r="H10" s="6"/>
      <c r="I10" s="6" t="s">
        <v>9459</v>
      </c>
      <c r="J10" s="6" t="s">
        <v>9460</v>
      </c>
      <c r="K10" s="6"/>
      <c r="L10" s="6" t="s">
        <v>9461</v>
      </c>
      <c r="M10" s="6"/>
      <c r="N10" s="11" t="s">
        <v>1278</v>
      </c>
      <c r="O10" s="11"/>
      <c r="P10" s="8"/>
      <c r="Q10" s="8"/>
      <c r="R10" s="8"/>
      <c r="S10" s="8"/>
      <c r="T10" s="8"/>
      <c r="U10" s="12"/>
      <c r="V10" s="12" t="s">
        <v>4193</v>
      </c>
      <c r="W10" s="12"/>
      <c r="X10" s="12"/>
      <c r="Y10" s="6"/>
      <c r="Z10" s="6"/>
      <c r="AA10" s="11" t="s">
        <v>4194</v>
      </c>
      <c r="AB10" s="11" t="s">
        <v>4195</v>
      </c>
      <c r="AC10" s="11"/>
      <c r="AD10" s="6" t="s">
        <v>1420</v>
      </c>
      <c r="AE10" s="8" t="s">
        <v>9458</v>
      </c>
      <c r="AF10" s="8"/>
      <c r="AG10" s="8"/>
      <c r="AH10" s="8"/>
      <c r="AI10" s="8"/>
      <c r="AJ10" s="8"/>
      <c r="AK10" s="8"/>
      <c r="AL10" s="8"/>
      <c r="AM10" s="8"/>
      <c r="AN10" s="8"/>
      <c r="AO10" s="8"/>
      <c r="AP10" s="113"/>
      <c r="AQ10" s="8"/>
      <c r="AR10" s="8"/>
      <c r="AS10" s="8"/>
      <c r="AT10" s="8"/>
      <c r="AU10" s="8"/>
      <c r="AV10" s="8"/>
      <c r="AW10" s="8"/>
      <c r="AX10" s="8"/>
      <c r="AY10" s="6"/>
      <c r="AZ10" s="6"/>
      <c r="BA10" s="6"/>
      <c r="BB10" s="6"/>
      <c r="BC10" s="6"/>
      <c r="BD10" s="6"/>
      <c r="BE10" s="6"/>
      <c r="BF10" s="6"/>
      <c r="BG10" s="6"/>
      <c r="BH10" s="6"/>
      <c r="BI10" s="6"/>
      <c r="BJ10" s="6"/>
      <c r="BK10" s="6"/>
      <c r="BL10" s="6"/>
      <c r="BM10" s="6"/>
      <c r="BN10" s="6"/>
    </row>
    <row r="11" spans="1:66" ht="13" x14ac:dyDescent="0.15">
      <c r="A11" s="6" t="s">
        <v>1588</v>
      </c>
      <c r="B11" s="6" t="s">
        <v>1589</v>
      </c>
      <c r="C11" s="6" t="s">
        <v>1590</v>
      </c>
      <c r="D11" s="6"/>
      <c r="E11" s="7">
        <v>40842</v>
      </c>
      <c r="F11" s="7"/>
      <c r="G11" s="6" t="s">
        <v>1269</v>
      </c>
      <c r="H11" s="6"/>
      <c r="I11" s="6" t="s">
        <v>1269</v>
      </c>
      <c r="J11" s="6" t="s">
        <v>1269</v>
      </c>
      <c r="K11" s="6"/>
      <c r="L11" s="6" t="s">
        <v>1269</v>
      </c>
      <c r="M11" s="6"/>
      <c r="N11" s="11" t="s">
        <v>1278</v>
      </c>
      <c r="O11" s="11"/>
      <c r="P11" s="6"/>
      <c r="Q11" s="6"/>
      <c r="R11" s="6"/>
      <c r="S11" s="6"/>
      <c r="T11" s="8"/>
      <c r="U11" s="8"/>
      <c r="V11" s="8"/>
      <c r="W11" s="8"/>
      <c r="X11" s="8"/>
      <c r="Y11" s="6" t="s">
        <v>1339</v>
      </c>
      <c r="Z11" s="6" t="s">
        <v>1340</v>
      </c>
      <c r="AA11" s="11" t="s">
        <v>1341</v>
      </c>
      <c r="AB11" s="11" t="s">
        <v>1342</v>
      </c>
      <c r="AC11" s="11"/>
      <c r="AD11" s="6" t="s">
        <v>1591</v>
      </c>
      <c r="AE11" s="6" t="s">
        <v>1322</v>
      </c>
      <c r="AF11" s="6"/>
      <c r="AG11" s="6"/>
      <c r="AH11" s="6"/>
      <c r="AI11" s="6"/>
      <c r="AJ11" s="6"/>
      <c r="AK11" s="6"/>
      <c r="AL11" s="6"/>
      <c r="AM11" s="6"/>
      <c r="AN11" s="6"/>
      <c r="AO11" s="6"/>
      <c r="AP11" s="66"/>
      <c r="AQ11" s="6"/>
      <c r="AR11" s="6"/>
      <c r="AS11" s="6"/>
      <c r="AT11" s="6"/>
      <c r="AU11" s="6"/>
      <c r="AV11" s="6"/>
      <c r="AW11" s="6"/>
      <c r="AX11" s="6"/>
      <c r="AY11" s="6"/>
      <c r="AZ11" s="6"/>
      <c r="BA11" s="6"/>
      <c r="BB11" s="6"/>
      <c r="BC11" s="6"/>
      <c r="BD11" s="6"/>
      <c r="BE11" s="6"/>
      <c r="BF11" s="6"/>
      <c r="BG11" s="6"/>
      <c r="BH11" s="6"/>
      <c r="BI11" s="6"/>
      <c r="BJ11" s="6"/>
      <c r="BK11" s="6"/>
      <c r="BL11" s="6"/>
      <c r="BM11" s="6"/>
      <c r="BN11" s="6"/>
    </row>
    <row r="12" spans="1:66" ht="39" x14ac:dyDescent="0.15">
      <c r="A12" s="6" t="s">
        <v>9467</v>
      </c>
      <c r="B12" s="6" t="s">
        <v>9468</v>
      </c>
      <c r="C12" s="8" t="s">
        <v>9470</v>
      </c>
      <c r="D12" s="8" t="s">
        <v>9446</v>
      </c>
      <c r="E12" s="7">
        <v>41388</v>
      </c>
      <c r="F12" s="7">
        <v>41395</v>
      </c>
      <c r="G12" s="6" t="s">
        <v>1269</v>
      </c>
      <c r="H12" s="6"/>
      <c r="I12" s="6"/>
      <c r="J12" s="6"/>
      <c r="K12" s="6"/>
      <c r="L12" s="6"/>
      <c r="M12" s="6"/>
      <c r="N12" s="6"/>
      <c r="O12" s="6"/>
      <c r="P12" s="6"/>
      <c r="Q12" s="6"/>
      <c r="R12" s="6"/>
      <c r="S12" s="6"/>
      <c r="T12" s="8"/>
      <c r="U12" s="8"/>
      <c r="V12" s="8"/>
      <c r="W12" s="8"/>
      <c r="X12" s="8"/>
      <c r="Y12" s="6"/>
      <c r="Z12" s="6"/>
      <c r="AA12" s="11"/>
      <c r="AB12" s="11"/>
      <c r="AC12" s="11"/>
      <c r="AD12" s="6"/>
      <c r="AE12" s="6"/>
      <c r="AF12" s="6"/>
      <c r="AG12" s="6"/>
      <c r="AH12" s="6"/>
      <c r="AI12" s="6"/>
      <c r="AJ12" s="6"/>
      <c r="AK12" s="6"/>
      <c r="AL12" s="6"/>
      <c r="AM12" s="6"/>
      <c r="AN12" s="6"/>
      <c r="AO12" s="6"/>
      <c r="AP12" s="66"/>
      <c r="AQ12" s="6"/>
      <c r="AR12" s="6"/>
      <c r="AS12" s="6"/>
      <c r="AT12" s="6"/>
      <c r="AU12" s="6"/>
      <c r="AV12" s="6"/>
      <c r="AW12" s="6"/>
      <c r="AX12" s="6"/>
      <c r="AY12" s="6" t="s">
        <v>1631</v>
      </c>
      <c r="AZ12" s="6"/>
      <c r="BA12" s="6"/>
      <c r="BB12" s="6"/>
      <c r="BC12" s="6"/>
      <c r="BD12" s="6"/>
      <c r="BE12" s="6"/>
      <c r="BF12" s="11" t="s">
        <v>1632</v>
      </c>
      <c r="BG12" s="6" t="s">
        <v>1633</v>
      </c>
      <c r="BH12" s="6" t="s">
        <v>1634</v>
      </c>
      <c r="BI12" s="6"/>
      <c r="BJ12" s="6" t="s">
        <v>4279</v>
      </c>
      <c r="BK12" s="6" t="s">
        <v>1635</v>
      </c>
      <c r="BL12" s="19" t="s">
        <v>1636</v>
      </c>
      <c r="BM12" s="6" t="s">
        <v>1637</v>
      </c>
      <c r="BN12" s="6" t="s">
        <v>1269</v>
      </c>
    </row>
    <row r="13" spans="1:66" ht="13" x14ac:dyDescent="0.15">
      <c r="A13" s="6" t="s">
        <v>1517</v>
      </c>
      <c r="B13" s="6" t="s">
        <v>1518</v>
      </c>
      <c r="C13" s="6" t="s">
        <v>1519</v>
      </c>
      <c r="D13" s="6"/>
      <c r="E13" s="18">
        <v>40841</v>
      </c>
      <c r="F13" s="7">
        <v>40886</v>
      </c>
      <c r="G13" s="13" t="s">
        <v>1269</v>
      </c>
      <c r="H13" s="13"/>
      <c r="I13" s="13" t="s">
        <v>1269</v>
      </c>
      <c r="J13" s="13" t="s">
        <v>1269</v>
      </c>
      <c r="K13" s="13"/>
      <c r="L13" s="13" t="s">
        <v>1269</v>
      </c>
      <c r="M13" s="13"/>
      <c r="N13" s="6" t="s">
        <v>457</v>
      </c>
      <c r="O13" s="6"/>
      <c r="P13" s="6"/>
      <c r="Q13" s="6"/>
      <c r="R13" s="6"/>
      <c r="S13" s="6"/>
      <c r="T13" s="8"/>
      <c r="U13" s="8" t="s">
        <v>1520</v>
      </c>
      <c r="V13" s="8"/>
      <c r="W13" s="8"/>
      <c r="X13" s="8"/>
      <c r="Y13" s="6" t="s">
        <v>1514</v>
      </c>
      <c r="Z13" s="6" t="s">
        <v>1515</v>
      </c>
      <c r="AA13" s="11"/>
      <c r="AB13" s="11"/>
      <c r="AC13" s="11"/>
      <c r="AD13" s="6" t="s">
        <v>1521</v>
      </c>
      <c r="AE13" s="6" t="s">
        <v>1496</v>
      </c>
      <c r="AF13" s="6"/>
      <c r="AG13" s="6"/>
      <c r="AH13" s="6"/>
      <c r="AI13" s="6"/>
      <c r="AJ13" s="6"/>
      <c r="AK13" s="6"/>
      <c r="AL13" s="6"/>
      <c r="AM13" s="6"/>
      <c r="AN13" s="6"/>
      <c r="AO13" s="6"/>
      <c r="AP13" s="66"/>
      <c r="AQ13" s="6"/>
      <c r="AR13" s="6"/>
      <c r="AS13" s="6"/>
      <c r="AT13" s="6"/>
      <c r="AU13" s="6"/>
      <c r="AV13" s="6"/>
      <c r="AW13" s="6"/>
      <c r="AX13" s="6"/>
      <c r="AY13" s="6"/>
      <c r="AZ13" s="6"/>
      <c r="BA13" s="6"/>
      <c r="BB13" s="6"/>
      <c r="BC13" s="6"/>
      <c r="BD13" s="6"/>
      <c r="BE13" s="6"/>
      <c r="BF13" s="6"/>
      <c r="BG13" s="6"/>
      <c r="BH13" s="6"/>
      <c r="BI13" s="6"/>
      <c r="BJ13" s="6"/>
      <c r="BK13" s="6"/>
      <c r="BL13" s="6"/>
      <c r="BM13" s="6"/>
      <c r="BN13" s="6"/>
    </row>
    <row r="14" spans="1:66" ht="26" x14ac:dyDescent="0.15">
      <c r="A14" s="6" t="s">
        <v>1348</v>
      </c>
      <c r="B14" s="6" t="s">
        <v>1349</v>
      </c>
      <c r="C14" s="6" t="s">
        <v>1350</v>
      </c>
      <c r="D14" s="6"/>
      <c r="E14" s="15">
        <v>40814</v>
      </c>
      <c r="F14" s="7">
        <v>40878</v>
      </c>
      <c r="G14" s="13" t="s">
        <v>1269</v>
      </c>
      <c r="H14" s="13"/>
      <c r="I14" s="13" t="s">
        <v>1269</v>
      </c>
      <c r="J14" s="13" t="s">
        <v>1269</v>
      </c>
      <c r="K14" s="13"/>
      <c r="L14" s="13" t="s">
        <v>1269</v>
      </c>
      <c r="M14" s="13"/>
      <c r="N14" s="6" t="s">
        <v>1476</v>
      </c>
      <c r="O14" s="6"/>
      <c r="P14" s="6"/>
      <c r="Q14" s="6"/>
      <c r="R14" s="6"/>
      <c r="S14" s="6"/>
      <c r="T14" s="8"/>
      <c r="U14" s="8"/>
      <c r="V14" s="8" t="s">
        <v>1352</v>
      </c>
      <c r="W14" s="8"/>
      <c r="X14" s="8"/>
      <c r="Y14" s="6"/>
      <c r="Z14" s="6"/>
      <c r="AA14" s="11" t="s">
        <v>1353</v>
      </c>
      <c r="AB14" s="11" t="s">
        <v>1354</v>
      </c>
      <c r="AC14" s="11"/>
      <c r="AD14" s="6" t="s">
        <v>1291</v>
      </c>
      <c r="AE14" s="6" t="s">
        <v>1355</v>
      </c>
      <c r="AF14" s="6"/>
      <c r="AG14" s="6"/>
      <c r="AH14" s="6"/>
      <c r="AI14" s="6"/>
      <c r="AJ14" s="6"/>
      <c r="AK14" s="6"/>
      <c r="AL14" s="6"/>
      <c r="AM14" s="6"/>
      <c r="AN14" s="6"/>
      <c r="AO14" s="6"/>
      <c r="AP14" s="66"/>
      <c r="AQ14" s="6"/>
      <c r="AR14" s="6"/>
      <c r="AS14" s="6"/>
      <c r="AT14" s="6"/>
      <c r="AU14" s="6"/>
      <c r="AV14" s="6"/>
      <c r="AW14" s="6"/>
      <c r="AX14" s="6"/>
      <c r="AY14" s="6"/>
      <c r="AZ14" s="6"/>
      <c r="BA14" s="6"/>
      <c r="BB14" s="6"/>
      <c r="BC14" s="6"/>
      <c r="BD14" s="6"/>
      <c r="BE14" s="6"/>
      <c r="BF14" s="6"/>
      <c r="BG14" s="6"/>
      <c r="BH14" s="6"/>
      <c r="BI14" s="6"/>
      <c r="BJ14" s="6"/>
      <c r="BK14" s="6"/>
      <c r="BL14" s="6"/>
      <c r="BM14" s="6"/>
      <c r="BN14" s="6"/>
    </row>
    <row r="15" spans="1:66" ht="26" x14ac:dyDescent="0.15">
      <c r="A15" s="6" t="s">
        <v>1356</v>
      </c>
      <c r="B15" s="6" t="s">
        <v>1357</v>
      </c>
      <c r="C15" s="6" t="s">
        <v>1358</v>
      </c>
      <c r="D15" s="6"/>
      <c r="E15" s="15">
        <v>40814</v>
      </c>
      <c r="F15" s="7">
        <v>40878</v>
      </c>
      <c r="G15" s="6" t="s">
        <v>1269</v>
      </c>
      <c r="H15" s="6"/>
      <c r="I15" s="6" t="s">
        <v>1269</v>
      </c>
      <c r="J15" s="6" t="s">
        <v>1269</v>
      </c>
      <c r="K15" s="6"/>
      <c r="L15" s="6" t="s">
        <v>1269</v>
      </c>
      <c r="M15" s="6"/>
      <c r="N15" s="6" t="s">
        <v>1359</v>
      </c>
      <c r="O15" s="6"/>
      <c r="P15" s="6"/>
      <c r="Q15" s="6"/>
      <c r="R15" s="6"/>
      <c r="S15" s="6"/>
      <c r="T15" s="8"/>
      <c r="U15" s="8"/>
      <c r="V15" s="8" t="s">
        <v>1360</v>
      </c>
      <c r="W15" s="8"/>
      <c r="X15" s="8"/>
      <c r="Y15" s="6"/>
      <c r="Z15" s="6"/>
      <c r="AA15" s="6" t="s">
        <v>1361</v>
      </c>
      <c r="AB15" s="11" t="s">
        <v>1362</v>
      </c>
      <c r="AC15" s="11"/>
      <c r="AD15" s="6" t="s">
        <v>1363</v>
      </c>
      <c r="AE15" s="6" t="s">
        <v>1364</v>
      </c>
      <c r="AF15" s="6"/>
      <c r="AG15" s="6"/>
      <c r="AH15" s="6"/>
      <c r="AI15" s="6"/>
      <c r="AJ15" s="6"/>
      <c r="AK15" s="6"/>
      <c r="AL15" s="6"/>
      <c r="AM15" s="6"/>
      <c r="AN15" s="6"/>
      <c r="AO15" s="6"/>
      <c r="AP15" s="66"/>
      <c r="AQ15" s="6"/>
      <c r="AR15" s="6"/>
      <c r="AS15" s="6"/>
      <c r="AT15" s="6"/>
      <c r="AU15" s="6"/>
      <c r="AV15" s="6"/>
      <c r="AW15" s="6"/>
      <c r="AX15" s="6"/>
      <c r="AY15" s="6"/>
      <c r="AZ15" s="6"/>
      <c r="BA15" s="6"/>
      <c r="BB15" s="6"/>
      <c r="BC15" s="6"/>
      <c r="BD15" s="6"/>
      <c r="BE15" s="6"/>
      <c r="BF15" s="6"/>
      <c r="BG15" s="6"/>
      <c r="BH15" s="6"/>
      <c r="BI15" s="6"/>
      <c r="BJ15" s="6"/>
      <c r="BK15" s="6"/>
      <c r="BL15" s="6"/>
      <c r="BM15" s="6"/>
      <c r="BN15" s="6"/>
    </row>
    <row r="16" spans="1:66" ht="26" x14ac:dyDescent="0.15">
      <c r="A16" s="6" t="s">
        <v>9474</v>
      </c>
      <c r="B16" s="6" t="s">
        <v>1306</v>
      </c>
      <c r="C16" s="6" t="s">
        <v>1307</v>
      </c>
      <c r="D16" s="6" t="s">
        <v>9455</v>
      </c>
      <c r="E16" s="7">
        <v>40840</v>
      </c>
      <c r="F16" s="7">
        <v>40886</v>
      </c>
      <c r="G16" s="6" t="s">
        <v>1269</v>
      </c>
      <c r="H16" s="6"/>
      <c r="I16" s="6" t="s">
        <v>1269</v>
      </c>
      <c r="J16" s="6" t="s">
        <v>1269</v>
      </c>
      <c r="K16" s="6"/>
      <c r="L16" s="6" t="s">
        <v>1269</v>
      </c>
      <c r="M16" s="6"/>
      <c r="N16" s="6" t="s">
        <v>1308</v>
      </c>
      <c r="O16" s="6"/>
      <c r="P16" s="6"/>
      <c r="Q16" s="6"/>
      <c r="R16" s="6"/>
      <c r="S16" s="6"/>
      <c r="T16" s="8"/>
      <c r="U16" s="8"/>
      <c r="V16" s="8" t="s">
        <v>1309</v>
      </c>
      <c r="W16" s="8"/>
      <c r="X16" s="8"/>
      <c r="Y16" s="6" t="s">
        <v>1310</v>
      </c>
      <c r="Z16" s="6" t="s">
        <v>1311</v>
      </c>
      <c r="AA16" s="11"/>
      <c r="AB16" s="11"/>
      <c r="AC16" s="11"/>
      <c r="AD16" s="6" t="s">
        <v>1285</v>
      </c>
      <c r="AE16" s="6" t="s">
        <v>1286</v>
      </c>
      <c r="AF16" s="6"/>
      <c r="AG16" s="6"/>
      <c r="AH16" s="6"/>
      <c r="AI16" s="6"/>
      <c r="AJ16" s="6"/>
      <c r="AK16" s="6"/>
      <c r="AL16" s="6"/>
      <c r="AM16" s="6"/>
      <c r="AN16" s="6"/>
      <c r="AO16" s="6"/>
      <c r="AP16" s="66"/>
      <c r="AQ16" s="6"/>
      <c r="AR16" s="6"/>
      <c r="AS16" s="6"/>
      <c r="AT16" s="6"/>
      <c r="AU16" s="6"/>
      <c r="AV16" s="6"/>
      <c r="AW16" s="6"/>
      <c r="AX16" s="6"/>
      <c r="AY16" s="6"/>
      <c r="AZ16" s="6"/>
      <c r="BA16" s="6"/>
      <c r="BB16" s="6"/>
      <c r="BC16" s="6"/>
      <c r="BD16" s="6"/>
      <c r="BE16" s="6"/>
      <c r="BF16" s="6"/>
      <c r="BG16" s="6"/>
      <c r="BH16" s="6"/>
      <c r="BI16" s="6"/>
      <c r="BJ16" s="6"/>
      <c r="BK16" s="6"/>
      <c r="BL16" s="6"/>
      <c r="BM16" s="6"/>
      <c r="BN16" s="6"/>
    </row>
    <row r="17" spans="1:66" ht="39" x14ac:dyDescent="0.15">
      <c r="A17" s="6" t="s">
        <v>9475</v>
      </c>
      <c r="B17" s="6" t="s">
        <v>9476</v>
      </c>
      <c r="C17" s="6" t="s">
        <v>9478</v>
      </c>
      <c r="D17" s="6" t="s">
        <v>9446</v>
      </c>
      <c r="E17" s="7">
        <v>41388</v>
      </c>
      <c r="F17" s="7">
        <v>41465</v>
      </c>
      <c r="G17" s="6" t="s">
        <v>1269</v>
      </c>
      <c r="H17" s="6"/>
      <c r="I17" s="6" t="s">
        <v>9459</v>
      </c>
      <c r="J17" s="6" t="s">
        <v>9477</v>
      </c>
      <c r="K17" s="6"/>
      <c r="L17" s="6" t="s">
        <v>1269</v>
      </c>
      <c r="M17" s="6"/>
      <c r="N17" s="6" t="s">
        <v>1312</v>
      </c>
      <c r="O17" s="6"/>
      <c r="P17" s="6"/>
      <c r="Q17" s="6"/>
      <c r="R17" s="6"/>
      <c r="S17" s="6"/>
      <c r="T17" s="8"/>
      <c r="U17" s="8"/>
      <c r="V17" s="8" t="s">
        <v>1313</v>
      </c>
      <c r="W17" s="8"/>
      <c r="X17" s="8"/>
      <c r="Y17" s="6" t="s">
        <v>1314</v>
      </c>
      <c r="Z17" s="6" t="s">
        <v>1315</v>
      </c>
      <c r="AA17" s="11"/>
      <c r="AB17" s="11"/>
      <c r="AC17" s="11"/>
      <c r="AD17" s="6" t="s">
        <v>1285</v>
      </c>
      <c r="AE17" s="6" t="s">
        <v>1286</v>
      </c>
      <c r="AF17" s="6"/>
      <c r="AG17" s="6"/>
      <c r="AH17" s="6"/>
      <c r="AI17" s="6"/>
      <c r="AJ17" s="6"/>
      <c r="AK17" s="6"/>
      <c r="AL17" s="6"/>
      <c r="AM17" s="6"/>
      <c r="AN17" s="6"/>
      <c r="AO17" s="6"/>
      <c r="AP17" s="66"/>
      <c r="AQ17" s="6"/>
      <c r="AR17" s="6"/>
      <c r="AS17" s="6"/>
      <c r="AT17" s="6"/>
      <c r="AU17" s="6"/>
      <c r="AV17" s="6"/>
      <c r="AW17" s="6"/>
      <c r="AX17" s="6"/>
      <c r="AY17" s="6"/>
      <c r="AZ17" s="6"/>
      <c r="BA17" s="6"/>
      <c r="BB17" s="6"/>
      <c r="BC17" s="6"/>
      <c r="BD17" s="6"/>
      <c r="BE17" s="6"/>
      <c r="BF17" s="6"/>
      <c r="BG17" s="6"/>
      <c r="BH17" s="6"/>
      <c r="BI17" s="6"/>
      <c r="BJ17" s="6"/>
      <c r="BK17" s="6"/>
      <c r="BL17" s="6"/>
      <c r="BM17" s="6"/>
      <c r="BN17" s="6"/>
    </row>
    <row r="18" spans="1:66" ht="52" x14ac:dyDescent="0.15">
      <c r="A18" s="8" t="s">
        <v>9480</v>
      </c>
      <c r="B18" s="6" t="s">
        <v>9479</v>
      </c>
      <c r="C18" s="6" t="s">
        <v>9486</v>
      </c>
      <c r="D18" s="6" t="s">
        <v>9446</v>
      </c>
      <c r="E18" s="7">
        <v>41388</v>
      </c>
      <c r="F18" s="7">
        <v>41408</v>
      </c>
      <c r="G18" s="6" t="s">
        <v>1269</v>
      </c>
      <c r="H18" s="6"/>
      <c r="I18" s="6" t="s">
        <v>9459</v>
      </c>
      <c r="J18" s="6" t="s">
        <v>9460</v>
      </c>
      <c r="K18" s="6"/>
      <c r="L18" s="6" t="s">
        <v>9481</v>
      </c>
      <c r="M18" s="6"/>
      <c r="N18" s="6" t="s">
        <v>1557</v>
      </c>
      <c r="O18" s="6"/>
      <c r="P18" s="6"/>
      <c r="Q18" s="6"/>
      <c r="R18" s="6"/>
      <c r="S18" s="6"/>
      <c r="U18" s="8"/>
      <c r="V18" s="8"/>
      <c r="W18" s="8" t="s">
        <v>4768</v>
      </c>
      <c r="X18" s="8"/>
      <c r="Y18" s="6" t="s">
        <v>1558</v>
      </c>
      <c r="Z18" s="6" t="s">
        <v>1559</v>
      </c>
      <c r="AA18" s="11"/>
      <c r="AB18" s="11"/>
      <c r="AC18" s="11"/>
      <c r="AD18" s="6" t="s">
        <v>1560</v>
      </c>
      <c r="AE18" s="6" t="s">
        <v>1286</v>
      </c>
      <c r="AF18" s="6"/>
      <c r="AG18" s="6"/>
      <c r="AH18" s="6"/>
      <c r="AI18" s="6"/>
      <c r="AJ18" s="6"/>
      <c r="AK18" s="6"/>
      <c r="AL18" s="6"/>
      <c r="AM18" s="6"/>
      <c r="AN18" s="6"/>
      <c r="AO18" s="6"/>
      <c r="AP18" s="66"/>
      <c r="AQ18" s="6"/>
      <c r="AR18" s="6"/>
      <c r="AS18" s="6"/>
      <c r="AT18" s="6"/>
      <c r="AU18" s="6"/>
      <c r="AV18" s="6"/>
      <c r="AW18" s="6"/>
      <c r="AX18" s="6"/>
      <c r="AY18" s="6"/>
      <c r="AZ18" s="6"/>
      <c r="BA18" s="6"/>
      <c r="BB18" s="6"/>
      <c r="BC18" s="6"/>
      <c r="BD18" s="6"/>
      <c r="BE18" s="6"/>
      <c r="BF18" s="6"/>
      <c r="BG18" s="6"/>
      <c r="BH18" s="6"/>
      <c r="BI18" s="6"/>
      <c r="BJ18" s="6"/>
      <c r="BK18" s="6"/>
      <c r="BL18" s="6"/>
      <c r="BM18" s="6"/>
      <c r="BN18" s="6"/>
    </row>
    <row r="19" spans="1:66" ht="91" x14ac:dyDescent="0.15">
      <c r="A19" s="6" t="s">
        <v>9377</v>
      </c>
      <c r="B19" s="6" t="s">
        <v>9395</v>
      </c>
      <c r="C19" s="6" t="s">
        <v>10075</v>
      </c>
      <c r="D19" s="6" t="s">
        <v>9446</v>
      </c>
      <c r="E19" s="7">
        <v>41381</v>
      </c>
      <c r="F19" s="7">
        <v>41486</v>
      </c>
      <c r="G19" s="6" t="s">
        <v>1269</v>
      </c>
      <c r="H19" s="6"/>
      <c r="I19" s="6" t="s">
        <v>9459</v>
      </c>
      <c r="J19" s="6" t="s">
        <v>9477</v>
      </c>
      <c r="K19" s="6"/>
      <c r="L19" s="6" t="s">
        <v>10073</v>
      </c>
      <c r="M19" s="6"/>
      <c r="N19" s="6" t="s">
        <v>1308</v>
      </c>
      <c r="O19" s="6"/>
      <c r="P19" s="6"/>
      <c r="Q19" s="6"/>
      <c r="R19" s="6"/>
      <c r="S19" s="6"/>
      <c r="T19" s="8"/>
      <c r="U19" s="8"/>
      <c r="V19" s="8" t="s">
        <v>9396</v>
      </c>
      <c r="W19" s="8"/>
      <c r="X19" s="8"/>
      <c r="Y19" s="6" t="s">
        <v>9397</v>
      </c>
      <c r="Z19" s="6" t="s">
        <v>1311</v>
      </c>
      <c r="AA19" s="11"/>
      <c r="AB19" s="11"/>
      <c r="AC19" s="11"/>
      <c r="AD19" s="6" t="s">
        <v>7751</v>
      </c>
      <c r="AE19" s="6" t="s">
        <v>1286</v>
      </c>
      <c r="AF19" s="6"/>
      <c r="AG19" s="6"/>
      <c r="AH19" s="6"/>
      <c r="AI19" s="6"/>
      <c r="AJ19" s="6"/>
      <c r="AK19" s="6"/>
      <c r="AL19" s="6"/>
      <c r="AM19" s="6"/>
      <c r="AN19" s="6"/>
      <c r="AO19" s="6"/>
      <c r="AP19" s="66"/>
      <c r="AQ19" s="6"/>
      <c r="AR19" s="6"/>
      <c r="AS19" s="6"/>
      <c r="AT19" s="6"/>
      <c r="AU19" s="6"/>
      <c r="AV19" s="6"/>
      <c r="AW19" s="6"/>
      <c r="AX19" s="6"/>
      <c r="AY19" s="6"/>
      <c r="AZ19" s="6"/>
      <c r="BA19" s="6"/>
      <c r="BB19" s="6"/>
      <c r="BC19" s="6"/>
      <c r="BD19" s="6"/>
      <c r="BE19" s="6"/>
      <c r="BF19" s="6"/>
      <c r="BG19" s="6"/>
      <c r="BH19" s="6"/>
      <c r="BI19" s="6"/>
      <c r="BJ19" s="6"/>
      <c r="BK19" s="6"/>
      <c r="BL19" s="6"/>
      <c r="BM19" s="6"/>
      <c r="BN19" s="6"/>
    </row>
    <row r="20" spans="1:66" ht="26" x14ac:dyDescent="0.15">
      <c r="A20" s="6" t="s">
        <v>1561</v>
      </c>
      <c r="B20" s="6" t="s">
        <v>1562</v>
      </c>
      <c r="C20" s="6" t="s">
        <v>1563</v>
      </c>
      <c r="D20" s="6"/>
      <c r="E20" s="7">
        <v>40841</v>
      </c>
      <c r="F20" s="7">
        <v>40886</v>
      </c>
      <c r="G20" s="6" t="s">
        <v>1269</v>
      </c>
      <c r="H20" s="6"/>
      <c r="I20" s="6" t="s">
        <v>1269</v>
      </c>
      <c r="J20" s="6" t="s">
        <v>1269</v>
      </c>
      <c r="K20" s="6"/>
      <c r="L20" s="6" t="s">
        <v>1269</v>
      </c>
      <c r="M20" s="6"/>
      <c r="N20" s="6" t="s">
        <v>4200</v>
      </c>
      <c r="O20" s="6"/>
      <c r="P20" s="6"/>
      <c r="Q20" s="6"/>
      <c r="R20" s="6"/>
      <c r="S20" s="6"/>
      <c r="T20" s="8"/>
      <c r="U20" s="8"/>
      <c r="V20" s="8"/>
      <c r="W20" s="8" t="s">
        <v>4253</v>
      </c>
      <c r="X20" s="8"/>
      <c r="Y20" s="6"/>
      <c r="Z20" s="6"/>
      <c r="AA20" s="11" t="s">
        <v>4251</v>
      </c>
      <c r="AB20" s="11" t="s">
        <v>4252</v>
      </c>
      <c r="AC20" s="11"/>
      <c r="AD20" s="6" t="s">
        <v>1321</v>
      </c>
      <c r="AE20" s="6"/>
      <c r="AF20" s="6"/>
      <c r="AG20" s="6"/>
      <c r="AH20" s="6"/>
      <c r="AI20" s="6"/>
      <c r="AJ20" s="6"/>
      <c r="AK20" s="6"/>
      <c r="AL20" s="6"/>
      <c r="AM20" s="6"/>
      <c r="AN20" s="6"/>
      <c r="AO20" s="6"/>
      <c r="AP20" s="66"/>
      <c r="AQ20" s="6"/>
      <c r="AR20" s="6"/>
      <c r="AS20" s="6"/>
      <c r="AT20" s="6"/>
      <c r="AU20" s="6"/>
      <c r="AV20" s="6"/>
      <c r="AW20" s="6"/>
      <c r="AX20" s="6"/>
      <c r="AY20" s="6"/>
      <c r="AZ20" s="6"/>
      <c r="BA20" s="6"/>
      <c r="BB20" s="6"/>
      <c r="BC20" s="6"/>
      <c r="BD20" s="6"/>
      <c r="BE20" s="6"/>
      <c r="BF20" s="6"/>
      <c r="BG20" s="6"/>
      <c r="BH20" s="6"/>
      <c r="BI20" s="6"/>
      <c r="BJ20" s="6"/>
      <c r="BK20" s="6"/>
      <c r="BL20" s="6"/>
      <c r="BM20" s="6"/>
      <c r="BN20" s="6"/>
    </row>
    <row r="21" spans="1:66" s="83" customFormat="1" ht="26" x14ac:dyDescent="0.15">
      <c r="A21" s="8" t="s">
        <v>1427</v>
      </c>
      <c r="B21" s="8" t="s">
        <v>1428</v>
      </c>
      <c r="C21" s="8" t="s">
        <v>1429</v>
      </c>
      <c r="D21" s="8"/>
      <c r="E21" s="89">
        <v>40886</v>
      </c>
      <c r="F21" s="18">
        <v>40890</v>
      </c>
      <c r="G21" s="16" t="s">
        <v>1269</v>
      </c>
      <c r="H21" s="16"/>
      <c r="I21" s="16" t="s">
        <v>1269</v>
      </c>
      <c r="J21" s="16" t="s">
        <v>1269</v>
      </c>
      <c r="K21" s="16"/>
      <c r="L21" s="16" t="s">
        <v>1269</v>
      </c>
      <c r="M21" s="16"/>
      <c r="N21" s="8" t="s">
        <v>1430</v>
      </c>
      <c r="O21" s="8"/>
      <c r="P21" s="8"/>
      <c r="Q21" s="8"/>
      <c r="R21" s="8"/>
      <c r="S21" s="8"/>
      <c r="T21" s="8"/>
      <c r="U21" s="8"/>
      <c r="V21" s="8" t="s">
        <v>1431</v>
      </c>
      <c r="W21" s="8"/>
      <c r="X21" s="8"/>
      <c r="Y21" s="8"/>
      <c r="Z21" s="8"/>
      <c r="AA21" s="12" t="s">
        <v>1432</v>
      </c>
      <c r="AB21" s="12" t="s">
        <v>1433</v>
      </c>
      <c r="AC21" s="12"/>
      <c r="AD21" s="8" t="s">
        <v>1434</v>
      </c>
      <c r="AE21" s="8"/>
      <c r="AF21" s="8"/>
      <c r="AG21" s="8"/>
      <c r="AH21" s="8"/>
      <c r="AI21" s="8"/>
      <c r="AJ21" s="8"/>
      <c r="AK21" s="8"/>
      <c r="AL21" s="8"/>
      <c r="AM21" s="8"/>
      <c r="AN21" s="8"/>
      <c r="AO21" s="8"/>
      <c r="AP21" s="113"/>
      <c r="AQ21" s="8"/>
      <c r="AR21" s="8"/>
      <c r="AS21" s="8"/>
      <c r="AT21" s="8"/>
      <c r="AU21" s="8"/>
      <c r="AV21" s="8"/>
      <c r="AW21" s="8"/>
      <c r="AX21" s="8"/>
      <c r="AY21" s="8"/>
      <c r="AZ21" s="8"/>
      <c r="BA21" s="8"/>
      <c r="BB21" s="8"/>
      <c r="BC21" s="8"/>
      <c r="BD21" s="8"/>
      <c r="BE21" s="8"/>
      <c r="BF21" s="8"/>
      <c r="BG21" s="8"/>
      <c r="BH21" s="8"/>
      <c r="BI21" s="8"/>
      <c r="BJ21" s="8"/>
      <c r="BK21" s="8"/>
      <c r="BL21" s="8"/>
      <c r="BM21" s="8"/>
      <c r="BN21" s="8"/>
    </row>
    <row r="22" spans="1:66" ht="26" x14ac:dyDescent="0.15">
      <c r="A22" s="6" t="s">
        <v>1497</v>
      </c>
      <c r="B22" s="6" t="s">
        <v>1498</v>
      </c>
      <c r="C22" s="6" t="s">
        <v>7752</v>
      </c>
      <c r="D22" s="6"/>
      <c r="E22" s="18">
        <v>40840</v>
      </c>
      <c r="F22" s="7">
        <v>40886</v>
      </c>
      <c r="G22" s="13" t="s">
        <v>1269</v>
      </c>
      <c r="H22" s="13"/>
      <c r="I22" s="13" t="s">
        <v>1269</v>
      </c>
      <c r="J22" s="13" t="s">
        <v>1269</v>
      </c>
      <c r="K22" s="13"/>
      <c r="L22" s="13" t="s">
        <v>1269</v>
      </c>
      <c r="M22" s="13"/>
      <c r="N22" s="6" t="s">
        <v>1281</v>
      </c>
      <c r="O22" s="6"/>
      <c r="P22" s="6"/>
      <c r="Q22" s="6"/>
      <c r="R22" s="6"/>
      <c r="S22" s="6"/>
      <c r="T22" s="8"/>
      <c r="U22" s="8" t="s">
        <v>1282</v>
      </c>
      <c r="V22" s="8"/>
      <c r="W22" s="8"/>
      <c r="X22" s="8"/>
      <c r="Y22" s="6" t="s">
        <v>1499</v>
      </c>
      <c r="Z22" s="6" t="s">
        <v>1500</v>
      </c>
      <c r="AA22" s="11"/>
      <c r="AB22" s="11"/>
      <c r="AC22" s="11"/>
      <c r="AD22" s="6" t="s">
        <v>1501</v>
      </c>
      <c r="AE22" s="6" t="s">
        <v>1292</v>
      </c>
      <c r="AF22" s="6"/>
      <c r="AG22" s="6"/>
      <c r="AH22" s="6"/>
      <c r="AI22" s="6"/>
      <c r="AJ22" s="6"/>
      <c r="AK22" s="6"/>
      <c r="AL22" s="6"/>
      <c r="AM22" s="6"/>
      <c r="AN22" s="6"/>
      <c r="AO22" s="6"/>
      <c r="AP22" s="66"/>
      <c r="AQ22" s="6"/>
      <c r="AR22" s="6"/>
      <c r="AS22" s="6"/>
      <c r="AT22" s="6"/>
      <c r="AU22" s="6"/>
      <c r="AV22" s="6"/>
      <c r="AW22" s="6"/>
      <c r="AX22" s="6"/>
      <c r="AY22" s="6"/>
      <c r="AZ22" s="6"/>
      <c r="BA22" s="6"/>
      <c r="BB22" s="6"/>
      <c r="BC22" s="6"/>
      <c r="BD22" s="6"/>
      <c r="BE22" s="6"/>
      <c r="BF22" s="6"/>
      <c r="BG22" s="6"/>
      <c r="BH22" s="6"/>
      <c r="BI22" s="6"/>
      <c r="BJ22" s="6"/>
      <c r="BK22" s="6"/>
      <c r="BL22" s="6"/>
      <c r="BM22" s="6"/>
      <c r="BN22" s="6"/>
    </row>
    <row r="23" spans="1:66" ht="26" x14ac:dyDescent="0.15">
      <c r="A23" s="6" t="s">
        <v>1672</v>
      </c>
      <c r="B23" s="6" t="s">
        <v>1673</v>
      </c>
      <c r="C23" s="6" t="s">
        <v>1674</v>
      </c>
      <c r="D23" s="6"/>
      <c r="E23" s="15">
        <v>40828</v>
      </c>
      <c r="F23" s="7">
        <v>40878</v>
      </c>
      <c r="G23" s="6" t="s">
        <v>1269</v>
      </c>
      <c r="H23" s="6"/>
      <c r="I23" s="6" t="s">
        <v>1269</v>
      </c>
      <c r="J23" s="6" t="s">
        <v>1269</v>
      </c>
      <c r="K23" s="6"/>
      <c r="L23" s="6" t="s">
        <v>1269</v>
      </c>
      <c r="M23" s="6"/>
      <c r="N23" s="6" t="s">
        <v>4247</v>
      </c>
      <c r="O23" s="6"/>
      <c r="P23" s="6"/>
      <c r="Q23" s="6"/>
      <c r="R23" s="6"/>
      <c r="S23" s="6"/>
      <c r="T23" s="8"/>
      <c r="U23" s="8"/>
      <c r="V23" s="8" t="s">
        <v>1675</v>
      </c>
      <c r="W23" s="8"/>
      <c r="X23" s="8"/>
      <c r="Y23" s="6"/>
      <c r="Z23" s="6"/>
      <c r="AA23" s="11" t="s">
        <v>1676</v>
      </c>
      <c r="AB23" s="11" t="s">
        <v>1677</v>
      </c>
      <c r="AC23" s="11"/>
      <c r="AD23" s="6" t="s">
        <v>1678</v>
      </c>
      <c r="AE23" s="6" t="s">
        <v>1679</v>
      </c>
      <c r="AF23" s="6"/>
      <c r="AG23" s="6"/>
      <c r="AH23" s="6"/>
      <c r="AI23" s="6"/>
      <c r="AJ23" s="6"/>
      <c r="AK23" s="6"/>
      <c r="AL23" s="6"/>
      <c r="AM23" s="6"/>
      <c r="AN23" s="6"/>
      <c r="AO23" s="6"/>
      <c r="AP23" s="66"/>
      <c r="AQ23" s="6"/>
      <c r="AR23" s="6"/>
      <c r="AS23" s="6"/>
      <c r="AT23" s="6"/>
      <c r="AU23" s="6"/>
      <c r="AV23" s="6"/>
      <c r="AW23" s="6"/>
      <c r="AX23" s="6"/>
      <c r="AY23" s="6"/>
      <c r="AZ23" s="6"/>
      <c r="BA23" s="6"/>
      <c r="BB23" s="6"/>
      <c r="BC23" s="6"/>
      <c r="BD23" s="6"/>
      <c r="BE23" s="6"/>
      <c r="BF23" s="6"/>
      <c r="BG23" s="6"/>
      <c r="BH23" s="6"/>
      <c r="BI23" s="6"/>
      <c r="BJ23" s="6"/>
      <c r="BK23" s="6"/>
      <c r="BL23" s="6"/>
      <c r="BM23" s="6"/>
      <c r="BN23" s="6"/>
    </row>
    <row r="24" spans="1:66" ht="26" x14ac:dyDescent="0.15">
      <c r="A24" s="6" t="s">
        <v>1365</v>
      </c>
      <c r="B24" s="6" t="s">
        <v>1366</v>
      </c>
      <c r="C24" s="6" t="s">
        <v>4268</v>
      </c>
      <c r="D24" s="6"/>
      <c r="E24" s="15">
        <v>40815</v>
      </c>
      <c r="F24" s="7">
        <v>40885</v>
      </c>
      <c r="G24" s="13" t="s">
        <v>1269</v>
      </c>
      <c r="H24" s="13"/>
      <c r="I24" s="13" t="s">
        <v>1269</v>
      </c>
      <c r="J24" s="13" t="s">
        <v>1269</v>
      </c>
      <c r="K24" s="13"/>
      <c r="L24" s="13" t="s">
        <v>1269</v>
      </c>
      <c r="M24" s="13"/>
      <c r="N24" s="13" t="s">
        <v>1359</v>
      </c>
      <c r="O24" s="13"/>
      <c r="P24" s="13"/>
      <c r="Q24" s="13"/>
      <c r="R24" s="13"/>
      <c r="S24" s="13"/>
      <c r="T24" s="16"/>
      <c r="U24" s="16"/>
      <c r="V24" s="16" t="s">
        <v>1367</v>
      </c>
      <c r="W24" s="16"/>
      <c r="X24" s="16"/>
      <c r="Y24" s="13"/>
      <c r="Z24" s="13"/>
      <c r="AA24" s="17" t="s">
        <v>1368</v>
      </c>
      <c r="AB24" s="17" t="s">
        <v>1369</v>
      </c>
      <c r="AC24" s="17"/>
      <c r="AD24" s="16" t="s">
        <v>4265</v>
      </c>
      <c r="AE24" s="13" t="s">
        <v>1355</v>
      </c>
      <c r="AF24" s="13"/>
      <c r="AG24" s="13"/>
      <c r="AH24" s="13"/>
      <c r="AI24" s="13"/>
      <c r="AJ24" s="13"/>
      <c r="AK24" s="13"/>
      <c r="AL24" s="13"/>
      <c r="AM24" s="13"/>
      <c r="AN24" s="13"/>
      <c r="AO24" s="13"/>
      <c r="AP24" s="155"/>
      <c r="AQ24" s="13"/>
      <c r="AR24" s="13"/>
      <c r="AS24" s="13"/>
      <c r="AT24" s="13"/>
      <c r="AU24" s="13"/>
      <c r="AV24" s="13"/>
      <c r="AW24" s="13"/>
      <c r="AX24" s="13"/>
      <c r="AY24" s="6"/>
      <c r="AZ24" s="6"/>
      <c r="BA24" s="6"/>
      <c r="BB24" s="6"/>
      <c r="BC24" s="6"/>
      <c r="BD24" s="6"/>
      <c r="BE24" s="6"/>
      <c r="BF24" s="6"/>
      <c r="BG24" s="6"/>
      <c r="BH24" s="6"/>
      <c r="BI24" s="6"/>
      <c r="BJ24" s="6"/>
      <c r="BK24" s="6"/>
      <c r="BL24" s="6"/>
      <c r="BM24" s="6"/>
      <c r="BN24" s="6"/>
    </row>
    <row r="25" spans="1:66" ht="26" x14ac:dyDescent="0.15">
      <c r="A25" s="6" t="s">
        <v>1370</v>
      </c>
      <c r="B25" s="6" t="s">
        <v>1371</v>
      </c>
      <c r="C25" s="6" t="s">
        <v>4269</v>
      </c>
      <c r="D25" s="6"/>
      <c r="E25" s="15">
        <v>40815</v>
      </c>
      <c r="F25" s="7">
        <v>40885</v>
      </c>
      <c r="G25" s="13" t="s">
        <v>1269</v>
      </c>
      <c r="H25" s="13"/>
      <c r="I25" s="13" t="s">
        <v>1269</v>
      </c>
      <c r="J25" s="13" t="s">
        <v>1269</v>
      </c>
      <c r="K25" s="13"/>
      <c r="L25" s="13" t="s">
        <v>1269</v>
      </c>
      <c r="M25" s="13"/>
      <c r="N25" s="13" t="s">
        <v>1359</v>
      </c>
      <c r="O25" s="13"/>
      <c r="P25" s="13"/>
      <c r="Q25" s="13"/>
      <c r="R25" s="13"/>
      <c r="S25" s="13"/>
      <c r="T25" s="16"/>
      <c r="U25" s="16"/>
      <c r="V25" s="16" t="s">
        <v>1372</v>
      </c>
      <c r="W25" s="16"/>
      <c r="X25" s="16"/>
      <c r="Y25" s="13"/>
      <c r="Z25" s="13"/>
      <c r="AA25" s="17" t="s">
        <v>1373</v>
      </c>
      <c r="AB25" s="17" t="s">
        <v>1374</v>
      </c>
      <c r="AC25" s="17"/>
      <c r="AD25" s="16" t="s">
        <v>4265</v>
      </c>
      <c r="AE25" s="13" t="s">
        <v>1355</v>
      </c>
      <c r="AF25" s="13"/>
      <c r="AG25" s="13"/>
      <c r="AH25" s="13"/>
      <c r="AI25" s="13"/>
      <c r="AJ25" s="13"/>
      <c r="AK25" s="13"/>
      <c r="AL25" s="13"/>
      <c r="AM25" s="13"/>
      <c r="AN25" s="13"/>
      <c r="AO25" s="13"/>
      <c r="AP25" s="155"/>
      <c r="AQ25" s="13"/>
      <c r="AR25" s="13"/>
      <c r="AS25" s="13"/>
      <c r="AT25" s="13"/>
      <c r="AU25" s="13"/>
      <c r="AV25" s="13"/>
      <c r="AW25" s="13"/>
      <c r="AX25" s="13"/>
      <c r="AY25" s="6"/>
      <c r="AZ25" s="6"/>
      <c r="BA25" s="6"/>
      <c r="BB25" s="6"/>
      <c r="BC25" s="6"/>
      <c r="BD25" s="6"/>
      <c r="BE25" s="6"/>
      <c r="BF25" s="6"/>
      <c r="BG25" s="6"/>
      <c r="BH25" s="6"/>
      <c r="BI25" s="6"/>
      <c r="BJ25" s="6"/>
      <c r="BK25" s="6"/>
      <c r="BL25" s="6"/>
      <c r="BM25" s="6"/>
      <c r="BN25" s="6"/>
    </row>
    <row r="26" spans="1:66" ht="26" x14ac:dyDescent="0.15">
      <c r="A26" s="6" t="s">
        <v>1375</v>
      </c>
      <c r="B26" s="6" t="s">
        <v>1376</v>
      </c>
      <c r="C26" s="6" t="s">
        <v>1377</v>
      </c>
      <c r="D26" s="6"/>
      <c r="E26" s="15">
        <v>40815</v>
      </c>
      <c r="F26" s="7">
        <v>40876</v>
      </c>
      <c r="G26" s="13" t="s">
        <v>1269</v>
      </c>
      <c r="H26" s="13"/>
      <c r="I26" s="13" t="s">
        <v>1269</v>
      </c>
      <c r="J26" s="13" t="s">
        <v>1269</v>
      </c>
      <c r="K26" s="13"/>
      <c r="L26" s="13" t="s">
        <v>1269</v>
      </c>
      <c r="M26" s="13"/>
      <c r="N26" s="13" t="s">
        <v>1359</v>
      </c>
      <c r="O26" s="13"/>
      <c r="P26" s="13"/>
      <c r="Q26" s="13"/>
      <c r="R26" s="13"/>
      <c r="S26" s="13"/>
      <c r="T26" s="16"/>
      <c r="U26" s="16"/>
      <c r="V26" s="16" t="s">
        <v>1372</v>
      </c>
      <c r="W26" s="16"/>
      <c r="X26" s="16"/>
      <c r="Y26" s="13"/>
      <c r="Z26" s="13"/>
      <c r="AA26" s="17" t="s">
        <v>1373</v>
      </c>
      <c r="AB26" s="17" t="s">
        <v>1374</v>
      </c>
      <c r="AC26" s="17"/>
      <c r="AD26" s="13" t="s">
        <v>4246</v>
      </c>
      <c r="AE26" s="13" t="s">
        <v>1355</v>
      </c>
      <c r="AF26" s="13"/>
      <c r="AG26" s="13"/>
      <c r="AH26" s="13"/>
      <c r="AI26" s="13"/>
      <c r="AJ26" s="13"/>
      <c r="AK26" s="13"/>
      <c r="AL26" s="13"/>
      <c r="AM26" s="13"/>
      <c r="AN26" s="13"/>
      <c r="AO26" s="13"/>
      <c r="AP26" s="155"/>
      <c r="AQ26" s="13"/>
      <c r="AR26" s="13"/>
      <c r="AS26" s="13"/>
      <c r="AT26" s="13"/>
      <c r="AU26" s="13"/>
      <c r="AV26" s="13"/>
      <c r="AW26" s="13"/>
      <c r="AX26" s="13"/>
      <c r="AY26" s="6"/>
      <c r="AZ26" s="6"/>
      <c r="BA26" s="6"/>
      <c r="BB26" s="6"/>
      <c r="BC26" s="6"/>
      <c r="BD26" s="6"/>
      <c r="BE26" s="6"/>
      <c r="BF26" s="6"/>
      <c r="BG26" s="6"/>
      <c r="BH26" s="6"/>
      <c r="BI26" s="6"/>
      <c r="BJ26" s="6"/>
      <c r="BK26" s="6"/>
      <c r="BL26" s="6"/>
      <c r="BM26" s="6"/>
      <c r="BN26" s="6"/>
    </row>
    <row r="27" spans="1:66" ht="26" x14ac:dyDescent="0.15">
      <c r="A27" s="6" t="s">
        <v>1504</v>
      </c>
      <c r="B27" s="6" t="s">
        <v>1505</v>
      </c>
      <c r="C27" s="6" t="s">
        <v>1506</v>
      </c>
      <c r="D27" s="6"/>
      <c r="E27" s="18">
        <v>40840</v>
      </c>
      <c r="F27" s="7">
        <v>40876</v>
      </c>
      <c r="G27" s="13" t="s">
        <v>1269</v>
      </c>
      <c r="H27" s="13"/>
      <c r="I27" s="13" t="s">
        <v>1269</v>
      </c>
      <c r="J27" s="13" t="s">
        <v>1269</v>
      </c>
      <c r="K27" s="13"/>
      <c r="L27" s="13" t="s">
        <v>1269</v>
      </c>
      <c r="M27" s="13"/>
      <c r="N27" s="13" t="s">
        <v>1281</v>
      </c>
      <c r="O27" s="13"/>
      <c r="P27" s="13"/>
      <c r="Q27" s="13"/>
      <c r="R27" s="13"/>
      <c r="S27" s="13"/>
      <c r="T27" s="16"/>
      <c r="U27" s="16" t="s">
        <v>1507</v>
      </c>
      <c r="V27" s="16"/>
      <c r="W27" s="16"/>
      <c r="X27" s="16"/>
      <c r="Y27" s="13" t="s">
        <v>1499</v>
      </c>
      <c r="Z27" s="13" t="s">
        <v>1500</v>
      </c>
      <c r="AA27" s="17"/>
      <c r="AB27" s="17"/>
      <c r="AC27" s="17"/>
      <c r="AD27" s="13" t="s">
        <v>1273</v>
      </c>
      <c r="AE27" s="13" t="s">
        <v>1292</v>
      </c>
      <c r="AF27" s="13"/>
      <c r="AG27" s="13"/>
      <c r="AH27" s="13"/>
      <c r="AI27" s="13"/>
      <c r="AJ27" s="13"/>
      <c r="AK27" s="13"/>
      <c r="AL27" s="13"/>
      <c r="AM27" s="13"/>
      <c r="AN27" s="13"/>
      <c r="AO27" s="13"/>
      <c r="AP27" s="155"/>
      <c r="AQ27" s="13"/>
      <c r="AR27" s="13"/>
      <c r="AS27" s="13"/>
      <c r="AT27" s="13"/>
      <c r="AU27" s="13"/>
      <c r="AV27" s="13"/>
      <c r="AW27" s="13"/>
      <c r="AX27" s="13"/>
      <c r="AY27" s="6"/>
      <c r="AZ27" s="6"/>
      <c r="BA27" s="6"/>
      <c r="BB27" s="6"/>
      <c r="BC27" s="6"/>
      <c r="BD27" s="6"/>
      <c r="BE27" s="6"/>
      <c r="BF27" s="6"/>
      <c r="BG27" s="6"/>
      <c r="BH27" s="6"/>
      <c r="BI27" s="6"/>
      <c r="BJ27" s="6"/>
      <c r="BK27" s="6"/>
      <c r="BL27" s="6"/>
      <c r="BM27" s="6"/>
      <c r="BN27" s="6"/>
    </row>
    <row r="28" spans="1:66" ht="26" x14ac:dyDescent="0.15">
      <c r="A28" s="6" t="s">
        <v>1508</v>
      </c>
      <c r="B28" s="6" t="s">
        <v>1505</v>
      </c>
      <c r="C28" s="6" t="s">
        <v>4226</v>
      </c>
      <c r="D28" s="6"/>
      <c r="E28" s="18">
        <v>40840</v>
      </c>
      <c r="F28" s="7">
        <v>40876</v>
      </c>
      <c r="G28" s="13" t="s">
        <v>1269</v>
      </c>
      <c r="H28" s="13"/>
      <c r="I28" s="13" t="s">
        <v>1269</v>
      </c>
      <c r="J28" s="13" t="s">
        <v>1269</v>
      </c>
      <c r="K28" s="13"/>
      <c r="L28" s="13" t="s">
        <v>1269</v>
      </c>
      <c r="M28" s="13"/>
      <c r="N28" s="13" t="s">
        <v>1494</v>
      </c>
      <c r="O28" s="13"/>
      <c r="P28" s="13"/>
      <c r="Q28" s="13"/>
      <c r="R28" s="13"/>
      <c r="S28" s="13"/>
      <c r="T28" s="16"/>
      <c r="U28" s="16" t="s">
        <v>1507</v>
      </c>
      <c r="V28" s="16"/>
      <c r="W28" s="16"/>
      <c r="X28" s="16"/>
      <c r="Y28" s="13" t="s">
        <v>1509</v>
      </c>
      <c r="Z28" s="13" t="s">
        <v>1500</v>
      </c>
      <c r="AA28" s="17"/>
      <c r="AB28" s="17"/>
      <c r="AC28" s="17"/>
      <c r="AD28" s="13" t="s">
        <v>1273</v>
      </c>
      <c r="AE28" s="13" t="s">
        <v>1292</v>
      </c>
      <c r="AF28" s="13"/>
      <c r="AG28" s="13"/>
      <c r="AH28" s="13"/>
      <c r="AI28" s="13"/>
      <c r="AJ28" s="13"/>
      <c r="AK28" s="13"/>
      <c r="AL28" s="13"/>
      <c r="AM28" s="13"/>
      <c r="AN28" s="13"/>
      <c r="AO28" s="13"/>
      <c r="AP28" s="155"/>
      <c r="AQ28" s="13"/>
      <c r="AR28" s="13"/>
      <c r="AS28" s="13"/>
      <c r="AT28" s="13"/>
      <c r="AU28" s="13"/>
      <c r="AV28" s="13"/>
      <c r="AW28" s="13"/>
      <c r="AX28" s="13"/>
      <c r="AY28" s="6"/>
      <c r="AZ28" s="6"/>
      <c r="BA28" s="6"/>
      <c r="BB28" s="6"/>
      <c r="BC28" s="6"/>
      <c r="BD28" s="6"/>
      <c r="BE28" s="6"/>
      <c r="BF28" s="6"/>
      <c r="BG28" s="6"/>
      <c r="BH28" s="6"/>
      <c r="BI28" s="6"/>
      <c r="BJ28" s="6"/>
      <c r="BK28" s="6"/>
      <c r="BL28" s="6"/>
      <c r="BM28" s="6"/>
      <c r="BN28" s="6"/>
    </row>
    <row r="29" spans="1:66" ht="26" x14ac:dyDescent="0.15">
      <c r="A29" s="6" t="s">
        <v>1502</v>
      </c>
      <c r="B29" s="6" t="s">
        <v>1288</v>
      </c>
      <c r="C29" s="6" t="s">
        <v>1503</v>
      </c>
      <c r="D29" s="6"/>
      <c r="E29" s="18">
        <v>40840</v>
      </c>
      <c r="F29" s="7">
        <v>40886</v>
      </c>
      <c r="G29" s="13" t="s">
        <v>1269</v>
      </c>
      <c r="H29" s="13"/>
      <c r="I29" s="13" t="s">
        <v>1269</v>
      </c>
      <c r="J29" s="13" t="s">
        <v>1269</v>
      </c>
      <c r="K29" s="13"/>
      <c r="L29" s="13" t="s">
        <v>1269</v>
      </c>
      <c r="M29" s="13"/>
      <c r="N29" s="6" t="s">
        <v>1281</v>
      </c>
      <c r="O29" s="6"/>
      <c r="P29" s="6"/>
      <c r="Q29" s="6"/>
      <c r="R29" s="6"/>
      <c r="S29" s="6"/>
      <c r="T29" s="8"/>
      <c r="U29" s="8" t="s">
        <v>1290</v>
      </c>
      <c r="V29" s="8"/>
      <c r="W29" s="8"/>
      <c r="X29" s="8"/>
      <c r="Y29" s="6" t="s">
        <v>1499</v>
      </c>
      <c r="Z29" s="6" t="s">
        <v>1500</v>
      </c>
      <c r="AA29" s="11"/>
      <c r="AB29" s="11"/>
      <c r="AC29" s="11"/>
      <c r="AD29" s="6" t="s">
        <v>1291</v>
      </c>
      <c r="AE29" s="6" t="s">
        <v>1292</v>
      </c>
      <c r="AF29" s="6"/>
      <c r="AG29" s="6"/>
      <c r="AH29" s="6"/>
      <c r="AI29" s="6"/>
      <c r="AJ29" s="6"/>
      <c r="AK29" s="6"/>
      <c r="AL29" s="6"/>
      <c r="AM29" s="6"/>
      <c r="AN29" s="6"/>
      <c r="AO29" s="6"/>
      <c r="AP29" s="66"/>
      <c r="AQ29" s="6"/>
      <c r="AR29" s="6"/>
      <c r="AS29" s="6"/>
      <c r="AT29" s="6"/>
      <c r="AU29" s="6"/>
      <c r="AV29" s="6"/>
      <c r="AW29" s="6"/>
      <c r="AX29" s="6"/>
      <c r="AY29" s="6"/>
      <c r="AZ29" s="6"/>
      <c r="BA29" s="6"/>
      <c r="BB29" s="6"/>
      <c r="BC29" s="6"/>
      <c r="BD29" s="6"/>
      <c r="BE29" s="6"/>
      <c r="BF29" s="6"/>
      <c r="BG29" s="6"/>
      <c r="BH29" s="6"/>
      <c r="BI29" s="6"/>
      <c r="BJ29" s="6"/>
      <c r="BK29" s="6"/>
      <c r="BL29" s="6"/>
      <c r="BM29" s="6"/>
      <c r="BN29" s="6"/>
    </row>
    <row r="30" spans="1:66" ht="26" x14ac:dyDescent="0.15">
      <c r="A30" s="6" t="s">
        <v>1287</v>
      </c>
      <c r="B30" s="6" t="s">
        <v>1288</v>
      </c>
      <c r="C30" s="6" t="s">
        <v>1289</v>
      </c>
      <c r="D30" s="6"/>
      <c r="E30" s="7">
        <v>40819</v>
      </c>
      <c r="F30" s="7">
        <v>40886</v>
      </c>
      <c r="G30" s="13" t="s">
        <v>1269</v>
      </c>
      <c r="H30" s="13"/>
      <c r="I30" s="13" t="s">
        <v>1269</v>
      </c>
      <c r="J30" s="13" t="s">
        <v>1269</v>
      </c>
      <c r="K30" s="13"/>
      <c r="L30" s="13" t="s">
        <v>1269</v>
      </c>
      <c r="M30" s="13"/>
      <c r="N30" s="6" t="s">
        <v>1281</v>
      </c>
      <c r="O30" s="6"/>
      <c r="P30" s="6"/>
      <c r="Q30" s="6"/>
      <c r="R30" s="6"/>
      <c r="S30" s="6"/>
      <c r="T30" s="8"/>
      <c r="U30" s="8"/>
      <c r="V30" s="8" t="s">
        <v>1290</v>
      </c>
      <c r="W30" s="8"/>
      <c r="X30" s="8"/>
      <c r="Y30" s="6" t="s">
        <v>1283</v>
      </c>
      <c r="Z30" s="6" t="s">
        <v>1284</v>
      </c>
      <c r="AA30" s="11"/>
      <c r="AB30" s="11"/>
      <c r="AC30" s="11"/>
      <c r="AD30" s="6" t="s">
        <v>1291</v>
      </c>
      <c r="AE30" s="6" t="s">
        <v>1292</v>
      </c>
      <c r="AF30" s="6"/>
      <c r="AG30" s="6"/>
      <c r="AH30" s="6"/>
      <c r="AI30" s="6"/>
      <c r="AJ30" s="6"/>
      <c r="AK30" s="6"/>
      <c r="AL30" s="6"/>
      <c r="AM30" s="6"/>
      <c r="AN30" s="6"/>
      <c r="AO30" s="6"/>
      <c r="AP30" s="66"/>
      <c r="AQ30" s="6"/>
      <c r="AR30" s="6"/>
      <c r="AS30" s="6"/>
      <c r="AT30" s="6"/>
      <c r="AU30" s="6"/>
      <c r="AV30" s="6"/>
      <c r="AW30" s="6"/>
      <c r="AX30" s="6"/>
      <c r="AY30" s="6"/>
      <c r="AZ30" s="6"/>
      <c r="BA30" s="6"/>
      <c r="BB30" s="6"/>
      <c r="BC30" s="6"/>
      <c r="BD30" s="6"/>
      <c r="BE30" s="6"/>
      <c r="BF30" s="6"/>
      <c r="BG30" s="6"/>
      <c r="BH30" s="6"/>
      <c r="BI30" s="6"/>
      <c r="BJ30" s="6"/>
      <c r="BK30" s="6"/>
      <c r="BL30" s="6"/>
      <c r="BM30" s="6"/>
      <c r="BN30" s="6"/>
    </row>
    <row r="31" spans="1:66" ht="26" x14ac:dyDescent="0.15">
      <c r="A31" s="6" t="s">
        <v>1564</v>
      </c>
      <c r="B31" s="6" t="s">
        <v>1565</v>
      </c>
      <c r="C31" s="6" t="s">
        <v>1566</v>
      </c>
      <c r="D31" s="6"/>
      <c r="E31" s="7">
        <v>40841</v>
      </c>
      <c r="F31" s="7">
        <v>40877</v>
      </c>
      <c r="G31" s="6" t="s">
        <v>1269</v>
      </c>
      <c r="H31" s="6"/>
      <c r="I31" s="6" t="s">
        <v>1269</v>
      </c>
      <c r="J31" s="6" t="s">
        <v>1269</v>
      </c>
      <c r="K31" s="6"/>
      <c r="L31" s="6" t="s">
        <v>1269</v>
      </c>
      <c r="M31" s="6"/>
      <c r="N31" s="6" t="s">
        <v>4200</v>
      </c>
      <c r="O31" s="6"/>
      <c r="P31" s="6"/>
      <c r="Q31" s="6"/>
      <c r="R31" s="6"/>
      <c r="S31" s="6"/>
      <c r="T31" s="8"/>
      <c r="U31" s="8"/>
      <c r="V31" s="8"/>
      <c r="W31" s="8" t="s">
        <v>4214</v>
      </c>
      <c r="X31" s="8"/>
      <c r="Y31" s="6"/>
      <c r="Z31" s="6"/>
      <c r="AA31" s="11" t="s">
        <v>4201</v>
      </c>
      <c r="AB31" s="11" t="s">
        <v>4202</v>
      </c>
      <c r="AC31" s="11"/>
      <c r="AD31" s="6" t="s">
        <v>1273</v>
      </c>
      <c r="AE31" s="6"/>
      <c r="AF31" s="6"/>
      <c r="AG31" s="6"/>
      <c r="AH31" s="6"/>
      <c r="AI31" s="6"/>
      <c r="AJ31" s="6"/>
      <c r="AK31" s="6"/>
      <c r="AL31" s="6"/>
      <c r="AM31" s="6"/>
      <c r="AN31" s="6"/>
      <c r="AO31" s="6"/>
      <c r="AP31" s="66"/>
      <c r="AQ31" s="6"/>
      <c r="AR31" s="6"/>
      <c r="AS31" s="6"/>
      <c r="AT31" s="6"/>
      <c r="AU31" s="6"/>
      <c r="AV31" s="6"/>
      <c r="AW31" s="6"/>
      <c r="AX31" s="6"/>
      <c r="AY31" s="6"/>
      <c r="AZ31" s="6"/>
      <c r="BA31" s="6"/>
      <c r="BB31" s="6"/>
      <c r="BC31" s="6"/>
      <c r="BD31" s="6"/>
      <c r="BE31" s="6"/>
      <c r="BF31" s="6"/>
      <c r="BG31" s="6"/>
      <c r="BH31" s="6"/>
      <c r="BI31" s="6"/>
      <c r="BJ31" s="6"/>
      <c r="BK31" s="6"/>
      <c r="BL31" s="6"/>
      <c r="BM31" s="6"/>
      <c r="BN31" s="6"/>
    </row>
    <row r="32" spans="1:66" ht="39" x14ac:dyDescent="0.15">
      <c r="A32" s="6" t="s">
        <v>9490</v>
      </c>
      <c r="B32" s="6" t="s">
        <v>9484</v>
      </c>
      <c r="C32" s="6" t="s">
        <v>9485</v>
      </c>
      <c r="D32" s="6" t="s">
        <v>9446</v>
      </c>
      <c r="E32" s="7">
        <v>41388</v>
      </c>
      <c r="F32" s="7">
        <v>41445</v>
      </c>
      <c r="G32" s="13" t="s">
        <v>1269</v>
      </c>
      <c r="H32" s="13"/>
      <c r="I32" s="6" t="s">
        <v>9459</v>
      </c>
      <c r="J32" s="6" t="s">
        <v>9460</v>
      </c>
      <c r="K32" s="6"/>
      <c r="L32" s="6" t="s">
        <v>9482</v>
      </c>
      <c r="M32" s="13"/>
      <c r="N32" s="6" t="s">
        <v>1655</v>
      </c>
      <c r="O32" s="6"/>
      <c r="P32" s="6"/>
      <c r="Q32" s="6"/>
      <c r="R32" s="6"/>
      <c r="S32" s="6"/>
      <c r="T32" s="8"/>
      <c r="U32" s="8"/>
      <c r="V32" s="8" t="s">
        <v>4227</v>
      </c>
      <c r="W32" s="8"/>
      <c r="X32" s="8"/>
      <c r="Y32" s="8" t="s">
        <v>1656</v>
      </c>
      <c r="Z32" s="6" t="s">
        <v>4228</v>
      </c>
      <c r="AA32" s="11" t="s">
        <v>1657</v>
      </c>
      <c r="AB32" s="11" t="s">
        <v>1658</v>
      </c>
      <c r="AC32" s="11"/>
      <c r="AD32" s="6" t="s">
        <v>9483</v>
      </c>
      <c r="AE32" s="6" t="s">
        <v>9299</v>
      </c>
      <c r="AF32" s="6"/>
      <c r="AG32" s="6"/>
      <c r="AH32" s="6"/>
      <c r="AI32" s="6"/>
      <c r="AJ32" s="6"/>
      <c r="AK32" s="6"/>
      <c r="AL32" s="6"/>
      <c r="AM32" s="6"/>
      <c r="AN32" s="6"/>
      <c r="AO32" s="6"/>
      <c r="AP32" s="66"/>
      <c r="AQ32" s="6"/>
      <c r="AR32" s="6"/>
      <c r="AS32" s="6"/>
      <c r="AT32" s="6"/>
      <c r="AU32" s="6"/>
      <c r="AV32" s="6"/>
      <c r="AW32" s="6"/>
      <c r="AX32" s="6"/>
      <c r="AY32" s="6"/>
      <c r="AZ32" s="6"/>
      <c r="BA32" s="6"/>
      <c r="BB32" s="6"/>
      <c r="BC32" s="6"/>
      <c r="BD32" s="6"/>
      <c r="BE32" s="6"/>
      <c r="BF32" s="6"/>
      <c r="BG32" s="6"/>
      <c r="BH32" s="6"/>
      <c r="BI32" s="6"/>
      <c r="BJ32" s="6"/>
      <c r="BK32" s="6"/>
      <c r="BL32" s="6"/>
      <c r="BM32" s="6"/>
      <c r="BN32" s="6"/>
    </row>
    <row r="33" spans="1:66" ht="26" x14ac:dyDescent="0.15">
      <c r="A33" s="6" t="s">
        <v>1378</v>
      </c>
      <c r="B33" s="6" t="s">
        <v>1379</v>
      </c>
      <c r="C33" s="6" t="s">
        <v>1380</v>
      </c>
      <c r="D33" s="6"/>
      <c r="E33" s="15">
        <v>40815</v>
      </c>
      <c r="F33" s="7">
        <v>40886</v>
      </c>
      <c r="G33" s="13" t="s">
        <v>1269</v>
      </c>
      <c r="H33" s="13"/>
      <c r="I33" s="13" t="s">
        <v>1269</v>
      </c>
      <c r="J33" s="13" t="s">
        <v>1269</v>
      </c>
      <c r="K33" s="13"/>
      <c r="L33" s="13" t="s">
        <v>1269</v>
      </c>
      <c r="M33" s="13"/>
      <c r="N33" s="6" t="s">
        <v>1359</v>
      </c>
      <c r="O33" s="6"/>
      <c r="P33" s="6"/>
      <c r="Q33" s="6"/>
      <c r="R33" s="6"/>
      <c r="S33" s="6"/>
      <c r="T33" s="8"/>
      <c r="U33" s="8"/>
      <c r="V33" s="8" t="s">
        <v>1381</v>
      </c>
      <c r="W33" s="8"/>
      <c r="X33" s="8"/>
      <c r="Y33" s="6"/>
      <c r="Z33" s="6"/>
      <c r="AA33" s="11" t="s">
        <v>1361</v>
      </c>
      <c r="AB33" s="11" t="s">
        <v>1362</v>
      </c>
      <c r="AC33" s="11"/>
      <c r="AD33" s="6" t="s">
        <v>1382</v>
      </c>
      <c r="AE33" s="6" t="s">
        <v>1355</v>
      </c>
      <c r="AF33" s="6"/>
      <c r="AG33" s="6"/>
      <c r="AH33" s="6"/>
      <c r="AI33" s="6"/>
      <c r="AJ33" s="6"/>
      <c r="AK33" s="6"/>
      <c r="AL33" s="6"/>
      <c r="AM33" s="6"/>
      <c r="AN33" s="6"/>
      <c r="AO33" s="6"/>
      <c r="AP33" s="66"/>
      <c r="AQ33" s="6"/>
      <c r="AR33" s="6"/>
      <c r="AS33" s="6"/>
      <c r="AT33" s="6"/>
      <c r="AU33" s="6"/>
      <c r="AV33" s="6"/>
      <c r="AW33" s="6"/>
      <c r="AX33" s="6"/>
      <c r="AY33" s="6"/>
      <c r="AZ33" s="6"/>
      <c r="BA33" s="6"/>
      <c r="BB33" s="6"/>
      <c r="BC33" s="6"/>
      <c r="BD33" s="6"/>
      <c r="BE33" s="6"/>
      <c r="BF33" s="6"/>
      <c r="BG33" s="6"/>
      <c r="BH33" s="6"/>
      <c r="BI33" s="6"/>
      <c r="BJ33" s="6"/>
      <c r="BK33" s="6"/>
      <c r="BL33" s="6"/>
      <c r="BM33" s="6"/>
      <c r="BN33" s="6"/>
    </row>
    <row r="34" spans="1:66" ht="39" x14ac:dyDescent="0.15">
      <c r="A34" s="8" t="s">
        <v>1383</v>
      </c>
      <c r="B34" s="8" t="s">
        <v>9902</v>
      </c>
      <c r="C34" s="6" t="s">
        <v>9905</v>
      </c>
      <c r="D34" s="6" t="s">
        <v>19130</v>
      </c>
      <c r="E34" s="15">
        <v>41463</v>
      </c>
      <c r="F34" s="7">
        <v>43370</v>
      </c>
      <c r="G34" s="13" t="s">
        <v>1269</v>
      </c>
      <c r="H34" s="13"/>
      <c r="I34" s="13" t="s">
        <v>9459</v>
      </c>
      <c r="J34" s="13" t="s">
        <v>9903</v>
      </c>
      <c r="K34" s="13"/>
      <c r="L34" s="13" t="s">
        <v>9904</v>
      </c>
      <c r="M34" s="13"/>
      <c r="N34" s="6" t="s">
        <v>7957</v>
      </c>
      <c r="O34" s="6"/>
      <c r="P34" s="6"/>
      <c r="Q34" s="6"/>
      <c r="R34" s="6"/>
      <c r="S34" s="6"/>
      <c r="T34" s="8"/>
      <c r="U34" s="8"/>
      <c r="V34" s="8" t="s">
        <v>19125</v>
      </c>
      <c r="W34" s="8"/>
      <c r="X34" s="8"/>
      <c r="Y34" s="6"/>
      <c r="Z34" s="6"/>
      <c r="AA34" s="11" t="s">
        <v>1385</v>
      </c>
      <c r="AB34" s="11" t="s">
        <v>1386</v>
      </c>
      <c r="AC34" s="11"/>
      <c r="AD34" s="6" t="s">
        <v>1387</v>
      </c>
      <c r="AE34" s="6" t="s">
        <v>9901</v>
      </c>
      <c r="AF34" s="6"/>
      <c r="AG34" s="6"/>
      <c r="AH34" s="6"/>
      <c r="AI34" s="6"/>
      <c r="AJ34" s="6"/>
      <c r="AK34" s="6"/>
      <c r="AL34" s="6"/>
      <c r="AM34" s="6"/>
      <c r="AN34" s="6"/>
      <c r="AO34" s="6"/>
      <c r="AP34" s="66"/>
      <c r="AQ34" s="6"/>
      <c r="AR34" s="6"/>
      <c r="AS34" s="6"/>
      <c r="AT34" s="6"/>
      <c r="AU34" s="6"/>
      <c r="AV34" s="6"/>
      <c r="AW34" s="6"/>
      <c r="AX34" s="6"/>
      <c r="AY34" s="6"/>
      <c r="AZ34" s="6"/>
      <c r="BA34" s="6"/>
      <c r="BB34" s="6"/>
      <c r="BC34" s="6"/>
      <c r="BD34" s="6"/>
      <c r="BE34" s="6"/>
      <c r="BF34" s="6"/>
      <c r="BG34" s="6"/>
      <c r="BH34" s="6"/>
      <c r="BI34" s="6"/>
      <c r="BJ34" s="6"/>
      <c r="BK34" s="6"/>
      <c r="BL34" s="6"/>
      <c r="BM34" s="6"/>
      <c r="BN34" s="6"/>
    </row>
    <row r="35" spans="1:66" ht="26" x14ac:dyDescent="0.15">
      <c r="A35" s="6" t="s">
        <v>1542</v>
      </c>
      <c r="B35" s="6" t="s">
        <v>1543</v>
      </c>
      <c r="C35" s="6" t="s">
        <v>1544</v>
      </c>
      <c r="D35" s="6"/>
      <c r="E35" s="7">
        <v>40847</v>
      </c>
      <c r="F35" s="7">
        <v>40876</v>
      </c>
      <c r="G35" s="13" t="s">
        <v>1269</v>
      </c>
      <c r="H35" s="13"/>
      <c r="I35" s="13" t="s">
        <v>1269</v>
      </c>
      <c r="J35" s="13" t="s">
        <v>1269</v>
      </c>
      <c r="K35" s="13"/>
      <c r="L35" s="13" t="s">
        <v>1269</v>
      </c>
      <c r="M35" s="13"/>
      <c r="N35" s="6" t="s">
        <v>1545</v>
      </c>
      <c r="O35" s="6"/>
      <c r="P35" s="6"/>
      <c r="Q35" s="6"/>
      <c r="R35" s="6"/>
      <c r="S35" s="6"/>
      <c r="T35" s="8"/>
      <c r="U35" s="8" t="s">
        <v>1384</v>
      </c>
      <c r="V35" s="8"/>
      <c r="W35" s="8"/>
      <c r="X35" s="8"/>
      <c r="Y35" s="6"/>
      <c r="Z35" s="6"/>
      <c r="AA35" s="11" t="s">
        <v>1546</v>
      </c>
      <c r="AB35" s="11" t="s">
        <v>1547</v>
      </c>
      <c r="AC35" s="11" t="s">
        <v>1548</v>
      </c>
      <c r="AD35" s="6" t="s">
        <v>1394</v>
      </c>
      <c r="AE35" s="6" t="s">
        <v>1388</v>
      </c>
      <c r="AF35" s="6"/>
      <c r="AG35" s="6"/>
      <c r="AH35" s="6"/>
      <c r="AI35" s="6"/>
      <c r="AJ35" s="6"/>
      <c r="AK35" s="6"/>
      <c r="AL35" s="6"/>
      <c r="AM35" s="6"/>
      <c r="AN35" s="6"/>
      <c r="AO35" s="6"/>
      <c r="AP35" s="66"/>
      <c r="AQ35" s="6"/>
      <c r="AR35" s="6"/>
      <c r="AS35" s="6"/>
      <c r="AT35" s="6"/>
      <c r="AU35" s="6"/>
      <c r="AV35" s="6"/>
      <c r="AW35" s="6"/>
      <c r="AX35" s="6"/>
      <c r="AY35" s="6"/>
      <c r="AZ35" s="6"/>
      <c r="BA35" s="6"/>
      <c r="BB35" s="6"/>
      <c r="BC35" s="6"/>
      <c r="BD35" s="6"/>
      <c r="BE35" s="6"/>
      <c r="BF35" s="6"/>
      <c r="BG35" s="6"/>
      <c r="BH35" s="6"/>
      <c r="BI35" s="6"/>
      <c r="BJ35" s="6"/>
      <c r="BK35" s="6"/>
      <c r="BL35" s="6"/>
      <c r="BM35" s="6"/>
      <c r="BN35" s="6"/>
    </row>
    <row r="36" spans="1:66" ht="26" x14ac:dyDescent="0.15">
      <c r="A36" s="6" t="s">
        <v>1389</v>
      </c>
      <c r="B36" s="6" t="s">
        <v>1390</v>
      </c>
      <c r="C36" s="6" t="s">
        <v>1391</v>
      </c>
      <c r="D36" s="6"/>
      <c r="E36" s="7">
        <v>40886</v>
      </c>
      <c r="F36" s="7">
        <v>40890</v>
      </c>
      <c r="G36" s="13" t="s">
        <v>1269</v>
      </c>
      <c r="H36" s="13"/>
      <c r="I36" s="13" t="s">
        <v>1269</v>
      </c>
      <c r="J36" s="13" t="s">
        <v>1269</v>
      </c>
      <c r="K36" s="13"/>
      <c r="L36" s="13" t="s">
        <v>1269</v>
      </c>
      <c r="M36" s="13"/>
      <c r="N36" s="6" t="s">
        <v>4875</v>
      </c>
      <c r="O36" s="6"/>
      <c r="P36" s="6"/>
      <c r="Q36" s="6"/>
      <c r="R36" s="6"/>
      <c r="S36" s="6"/>
      <c r="T36" s="8"/>
      <c r="U36" s="8"/>
      <c r="V36" s="8" t="s">
        <v>4751</v>
      </c>
      <c r="W36" s="8"/>
      <c r="X36" s="8"/>
      <c r="Y36" s="6"/>
      <c r="Z36" s="6"/>
      <c r="AA36" s="11" t="s">
        <v>1392</v>
      </c>
      <c r="AB36" s="11" t="s">
        <v>1393</v>
      </c>
      <c r="AC36" s="11"/>
      <c r="AD36" s="6" t="s">
        <v>1394</v>
      </c>
      <c r="AE36" s="6" t="s">
        <v>1395</v>
      </c>
      <c r="AF36" s="6"/>
      <c r="AG36" s="6"/>
      <c r="AH36" s="6"/>
      <c r="AI36" s="6"/>
      <c r="AJ36" s="6"/>
      <c r="AK36" s="6"/>
      <c r="AL36" s="6"/>
      <c r="AM36" s="6"/>
      <c r="AN36" s="6"/>
      <c r="AO36" s="6"/>
      <c r="AP36" s="66"/>
      <c r="AQ36" s="6"/>
      <c r="AR36" s="6"/>
      <c r="AS36" s="6"/>
      <c r="AT36" s="6"/>
      <c r="AU36" s="6"/>
      <c r="AV36" s="6"/>
      <c r="AW36" s="6"/>
      <c r="AX36" s="6"/>
      <c r="AY36" s="6"/>
      <c r="AZ36" s="6"/>
      <c r="BA36" s="6"/>
      <c r="BB36" s="6"/>
      <c r="BC36" s="6"/>
      <c r="BD36" s="6"/>
      <c r="BE36" s="6"/>
      <c r="BF36" s="6"/>
      <c r="BG36" s="6"/>
      <c r="BH36" s="6"/>
      <c r="BI36" s="6"/>
      <c r="BJ36" s="6"/>
      <c r="BK36" s="6"/>
      <c r="BL36" s="6"/>
      <c r="BM36" s="6"/>
      <c r="BN36" s="6"/>
    </row>
    <row r="37" spans="1:66" ht="26" x14ac:dyDescent="0.15">
      <c r="A37" s="6" t="s">
        <v>1396</v>
      </c>
      <c r="B37" s="6" t="s">
        <v>1397</v>
      </c>
      <c r="C37" s="6" t="s">
        <v>1398</v>
      </c>
      <c r="D37" s="6"/>
      <c r="E37" s="15">
        <v>40827</v>
      </c>
      <c r="F37" s="7">
        <v>40886</v>
      </c>
      <c r="G37" s="6" t="s">
        <v>1269</v>
      </c>
      <c r="H37" s="6"/>
      <c r="I37" s="6" t="s">
        <v>1269</v>
      </c>
      <c r="J37" s="6" t="s">
        <v>1269</v>
      </c>
      <c r="K37" s="6"/>
      <c r="L37" s="6" t="s">
        <v>1269</v>
      </c>
      <c r="M37" s="6"/>
      <c r="N37" s="6" t="s">
        <v>1329</v>
      </c>
      <c r="O37" s="6"/>
      <c r="P37" s="6"/>
      <c r="Q37" s="6"/>
      <c r="R37" s="6"/>
      <c r="S37" s="6"/>
      <c r="T37" s="8"/>
      <c r="U37" s="8"/>
      <c r="V37" s="8" t="s">
        <v>1399</v>
      </c>
      <c r="W37" s="8"/>
      <c r="X37" s="8"/>
      <c r="Y37" s="6"/>
      <c r="Z37" s="6"/>
      <c r="AA37" s="6" t="s">
        <v>1400</v>
      </c>
      <c r="AB37" s="11" t="s">
        <v>1401</v>
      </c>
      <c r="AC37" s="11"/>
      <c r="AD37" s="6" t="s">
        <v>1402</v>
      </c>
      <c r="AE37" s="6" t="s">
        <v>1364</v>
      </c>
      <c r="AF37" s="6"/>
      <c r="AG37" s="6"/>
      <c r="AH37" s="6"/>
      <c r="AI37" s="6"/>
      <c r="AJ37" s="6"/>
      <c r="AK37" s="6"/>
      <c r="AL37" s="6"/>
      <c r="AM37" s="6"/>
      <c r="AN37" s="6"/>
      <c r="AO37" s="6"/>
      <c r="AP37" s="66"/>
      <c r="AQ37" s="6"/>
      <c r="AR37" s="6"/>
      <c r="AS37" s="6"/>
      <c r="AT37" s="6"/>
      <c r="AU37" s="6"/>
      <c r="AV37" s="6"/>
      <c r="AW37" s="6"/>
      <c r="AX37" s="6"/>
      <c r="AY37" s="6"/>
      <c r="AZ37" s="6"/>
      <c r="BA37" s="6"/>
      <c r="BB37" s="6"/>
      <c r="BC37" s="6"/>
      <c r="BD37" s="6"/>
      <c r="BE37" s="6"/>
      <c r="BF37" s="6"/>
      <c r="BG37" s="6"/>
      <c r="BH37" s="6"/>
      <c r="BI37" s="6"/>
      <c r="BJ37" s="6"/>
      <c r="BK37" s="6"/>
      <c r="BL37" s="6"/>
      <c r="BM37" s="6"/>
      <c r="BN37" s="6"/>
    </row>
    <row r="38" spans="1:66" ht="26" x14ac:dyDescent="0.15">
      <c r="A38" s="6" t="s">
        <v>1458</v>
      </c>
      <c r="B38" s="6" t="s">
        <v>1459</v>
      </c>
      <c r="C38" s="6" t="s">
        <v>1460</v>
      </c>
      <c r="D38" s="6"/>
      <c r="E38" s="7">
        <v>40840</v>
      </c>
      <c r="F38" s="7">
        <v>40876</v>
      </c>
      <c r="G38" s="13" t="s">
        <v>1269</v>
      </c>
      <c r="H38" s="13"/>
      <c r="I38" s="13" t="s">
        <v>1269</v>
      </c>
      <c r="J38" s="13" t="s">
        <v>1269</v>
      </c>
      <c r="K38" s="13"/>
      <c r="L38" s="13" t="s">
        <v>1269</v>
      </c>
      <c r="M38" s="13"/>
      <c r="N38" s="6" t="s">
        <v>457</v>
      </c>
      <c r="O38" s="6"/>
      <c r="P38" s="6"/>
      <c r="Q38" s="6"/>
      <c r="R38" s="6"/>
      <c r="S38" s="6"/>
      <c r="T38" s="8"/>
      <c r="U38" s="8"/>
      <c r="V38" s="8" t="s">
        <v>1461</v>
      </c>
      <c r="W38" s="8"/>
      <c r="X38" s="8"/>
      <c r="Y38" s="6"/>
      <c r="Z38" s="6"/>
      <c r="AA38" s="11" t="s">
        <v>1462</v>
      </c>
      <c r="AB38" s="11" t="s">
        <v>1463</v>
      </c>
      <c r="AC38" s="11"/>
      <c r="AD38" s="6" t="s">
        <v>1382</v>
      </c>
      <c r="AE38" s="6"/>
      <c r="AF38" s="6"/>
      <c r="AG38" s="6"/>
      <c r="AH38" s="6"/>
      <c r="AI38" s="6"/>
      <c r="AJ38" s="6"/>
      <c r="AK38" s="6"/>
      <c r="AL38" s="6"/>
      <c r="AM38" s="6"/>
      <c r="AN38" s="6"/>
      <c r="AO38" s="6"/>
      <c r="AP38" s="66"/>
      <c r="AQ38" s="6"/>
      <c r="AR38" s="6"/>
      <c r="AS38" s="6"/>
      <c r="AT38" s="6"/>
      <c r="AU38" s="6"/>
      <c r="AV38" s="6"/>
      <c r="AW38" s="6"/>
      <c r="AX38" s="6"/>
      <c r="AY38" s="6"/>
      <c r="AZ38" s="6"/>
      <c r="BA38" s="6"/>
      <c r="BB38" s="6"/>
      <c r="BC38" s="6"/>
      <c r="BD38" s="6"/>
      <c r="BE38" s="6"/>
      <c r="BF38" s="6"/>
      <c r="BG38" s="6"/>
      <c r="BH38" s="6"/>
      <c r="BI38" s="6"/>
      <c r="BJ38" s="6"/>
      <c r="BK38" s="6"/>
      <c r="BL38" s="6"/>
      <c r="BM38" s="6"/>
      <c r="BN38" s="6"/>
    </row>
    <row r="39" spans="1:66" ht="26" x14ac:dyDescent="0.15">
      <c r="A39" s="6" t="s">
        <v>9487</v>
      </c>
      <c r="B39" s="6" t="s">
        <v>1664</v>
      </c>
      <c r="C39" s="6" t="s">
        <v>1665</v>
      </c>
      <c r="D39" s="6" t="s">
        <v>9455</v>
      </c>
      <c r="E39" s="15">
        <v>41109</v>
      </c>
      <c r="F39" s="15">
        <v>41109</v>
      </c>
      <c r="G39" s="13" t="s">
        <v>1269</v>
      </c>
      <c r="H39" s="13"/>
      <c r="I39" s="13" t="s">
        <v>1269</v>
      </c>
      <c r="J39" s="13" t="s">
        <v>1269</v>
      </c>
      <c r="K39" s="13"/>
      <c r="L39" s="13" t="s">
        <v>1269</v>
      </c>
      <c r="M39" s="13"/>
      <c r="N39" s="6" t="s">
        <v>4198</v>
      </c>
      <c r="O39" s="6"/>
      <c r="P39" s="6"/>
      <c r="Q39" s="6"/>
      <c r="R39" s="6"/>
      <c r="S39" s="6"/>
      <c r="T39" s="8"/>
      <c r="U39" s="8"/>
      <c r="V39" s="8" t="s">
        <v>1666</v>
      </c>
      <c r="W39" s="8"/>
      <c r="X39" s="8"/>
      <c r="Y39" s="6"/>
      <c r="Z39" s="6"/>
      <c r="AA39" s="11" t="s">
        <v>7638</v>
      </c>
      <c r="AB39" s="11" t="s">
        <v>1667</v>
      </c>
      <c r="AC39" s="11"/>
      <c r="AD39" s="6" t="s">
        <v>1668</v>
      </c>
      <c r="AE39" s="6" t="s">
        <v>1286</v>
      </c>
      <c r="AF39" s="6"/>
      <c r="AG39" s="6"/>
      <c r="AH39" s="6"/>
      <c r="AI39" s="6"/>
      <c r="AJ39" s="6"/>
      <c r="AK39" s="6"/>
      <c r="AL39" s="6"/>
      <c r="AM39" s="6"/>
      <c r="AN39" s="6"/>
      <c r="AO39" s="6"/>
      <c r="AP39" s="66"/>
      <c r="AQ39" s="6"/>
      <c r="AR39" s="6"/>
      <c r="AS39" s="6"/>
      <c r="AT39" s="6"/>
      <c r="AU39" s="6"/>
      <c r="AV39" s="6"/>
      <c r="AW39" s="6"/>
      <c r="AX39" s="6"/>
      <c r="AY39" s="6"/>
      <c r="AZ39" s="6"/>
      <c r="BA39" s="6"/>
      <c r="BB39" s="6"/>
      <c r="BC39" s="6"/>
      <c r="BD39" s="6"/>
      <c r="BE39" s="6"/>
      <c r="BF39" s="6"/>
      <c r="BG39" s="6"/>
      <c r="BH39" s="6"/>
      <c r="BI39" s="6"/>
      <c r="BJ39" s="6"/>
      <c r="BK39" s="6"/>
      <c r="BL39" s="6"/>
      <c r="BM39" s="6"/>
      <c r="BN39" s="6"/>
    </row>
    <row r="40" spans="1:66" ht="26" x14ac:dyDescent="0.15">
      <c r="A40" s="6" t="s">
        <v>9488</v>
      </c>
      <c r="B40" s="6" t="s">
        <v>1669</v>
      </c>
      <c r="C40" s="6" t="s">
        <v>1670</v>
      </c>
      <c r="D40" s="6" t="s">
        <v>9455</v>
      </c>
      <c r="E40" s="15">
        <v>41061</v>
      </c>
      <c r="F40" s="15">
        <v>41061</v>
      </c>
      <c r="G40" s="13" t="s">
        <v>1269</v>
      </c>
      <c r="H40" s="13"/>
      <c r="I40" s="13" t="s">
        <v>1269</v>
      </c>
      <c r="J40" s="13" t="s">
        <v>1269</v>
      </c>
      <c r="K40" s="13"/>
      <c r="L40" s="13" t="s">
        <v>1269</v>
      </c>
      <c r="M40" s="13"/>
      <c r="N40" s="6" t="s">
        <v>4198</v>
      </c>
      <c r="O40" s="6"/>
      <c r="P40" s="6"/>
      <c r="Q40" s="6"/>
      <c r="R40" s="6"/>
      <c r="S40" s="6"/>
      <c r="T40" s="8"/>
      <c r="U40" s="8"/>
      <c r="V40" s="8" t="s">
        <v>1666</v>
      </c>
      <c r="W40" s="8"/>
      <c r="X40" s="8"/>
      <c r="Y40" s="6"/>
      <c r="Z40" s="6"/>
      <c r="AA40" s="11" t="s">
        <v>7638</v>
      </c>
      <c r="AB40" s="11" t="s">
        <v>1667</v>
      </c>
      <c r="AC40" s="11"/>
      <c r="AD40" s="6" t="s">
        <v>1671</v>
      </c>
      <c r="AE40" s="6" t="s">
        <v>1286</v>
      </c>
      <c r="AF40" s="6"/>
      <c r="AG40" s="6"/>
      <c r="AH40" s="6"/>
      <c r="AI40" s="6"/>
      <c r="AJ40" s="6"/>
      <c r="AK40" s="6"/>
      <c r="AL40" s="6"/>
      <c r="AM40" s="6"/>
      <c r="AN40" s="6"/>
      <c r="AO40" s="6"/>
      <c r="AP40" s="66"/>
      <c r="AQ40" s="6"/>
      <c r="AR40" s="6"/>
      <c r="AS40" s="6"/>
      <c r="AT40" s="6"/>
      <c r="AU40" s="6"/>
      <c r="AV40" s="6"/>
      <c r="AW40" s="6"/>
      <c r="AX40" s="6"/>
      <c r="AY40" s="6"/>
      <c r="AZ40" s="6"/>
      <c r="BA40" s="6"/>
      <c r="BB40" s="6"/>
      <c r="BC40" s="6"/>
      <c r="BD40" s="6"/>
      <c r="BE40" s="6"/>
      <c r="BF40" s="6"/>
      <c r="BG40" s="6"/>
      <c r="BH40" s="6"/>
      <c r="BI40" s="6"/>
      <c r="BJ40" s="6"/>
      <c r="BK40" s="6"/>
      <c r="BL40" s="6"/>
      <c r="BM40" s="6"/>
      <c r="BN40" s="6"/>
    </row>
    <row r="41" spans="1:66" ht="13" x14ac:dyDescent="0.15">
      <c r="A41" s="6" t="s">
        <v>1615</v>
      </c>
      <c r="B41" s="6" t="s">
        <v>1616</v>
      </c>
      <c r="C41" s="6" t="s">
        <v>1617</v>
      </c>
      <c r="D41" s="6"/>
      <c r="E41" s="7">
        <v>40848</v>
      </c>
      <c r="F41" s="7">
        <v>40877</v>
      </c>
      <c r="G41" s="13" t="s">
        <v>1269</v>
      </c>
      <c r="H41" s="13"/>
      <c r="I41" s="13" t="s">
        <v>1269</v>
      </c>
      <c r="J41" s="13" t="s">
        <v>1269</v>
      </c>
      <c r="K41" s="13"/>
      <c r="L41" s="13" t="s">
        <v>1269</v>
      </c>
      <c r="M41" s="13"/>
      <c r="N41" s="6"/>
      <c r="O41" s="6"/>
      <c r="P41" s="6" t="s">
        <v>1618</v>
      </c>
      <c r="Q41" s="6"/>
      <c r="R41" s="6"/>
      <c r="S41" s="6"/>
      <c r="T41" s="8" t="s">
        <v>1619</v>
      </c>
      <c r="U41" s="8"/>
      <c r="V41" s="8"/>
      <c r="W41" s="8"/>
      <c r="X41" s="8"/>
      <c r="Y41" s="6"/>
      <c r="Z41" s="6"/>
      <c r="AA41" s="11" t="s">
        <v>1620</v>
      </c>
      <c r="AB41" s="11" t="s">
        <v>1621</v>
      </c>
      <c r="AC41" s="11"/>
      <c r="AD41" s="6" t="s">
        <v>1490</v>
      </c>
      <c r="AE41" s="6" t="s">
        <v>1496</v>
      </c>
      <c r="AF41" s="6"/>
      <c r="AG41" s="6"/>
      <c r="AH41" s="6"/>
      <c r="AI41" s="6" t="s">
        <v>8109</v>
      </c>
      <c r="AJ41" s="6"/>
      <c r="AK41" s="6"/>
      <c r="AL41" s="6"/>
      <c r="AM41" s="6"/>
      <c r="AN41" s="6"/>
      <c r="AO41" s="6"/>
      <c r="AP41" s="66"/>
      <c r="AQ41" s="6"/>
      <c r="AR41" s="6"/>
      <c r="AS41" s="6"/>
      <c r="AT41" s="6"/>
      <c r="AU41" s="6"/>
      <c r="AV41" s="6"/>
      <c r="AW41" s="6"/>
      <c r="AX41" s="6"/>
      <c r="AY41" s="6"/>
      <c r="AZ41" s="6"/>
      <c r="BA41" s="6"/>
      <c r="BB41" s="6"/>
      <c r="BC41" s="6"/>
      <c r="BD41" s="6"/>
      <c r="BE41" s="6"/>
      <c r="BF41" s="6"/>
      <c r="BG41" s="6"/>
      <c r="BH41" s="6"/>
      <c r="BI41" s="6"/>
      <c r="BJ41" s="6"/>
      <c r="BK41" s="6"/>
      <c r="BL41" s="6"/>
      <c r="BM41" s="6"/>
      <c r="BN41" s="6"/>
    </row>
    <row r="42" spans="1:66" ht="13" x14ac:dyDescent="0.15">
      <c r="A42" s="6" t="s">
        <v>1626</v>
      </c>
      <c r="B42" s="6" t="s">
        <v>1627</v>
      </c>
      <c r="C42" s="6" t="s">
        <v>1628</v>
      </c>
      <c r="D42" s="6"/>
      <c r="E42" s="7">
        <v>40842</v>
      </c>
      <c r="F42" s="7">
        <v>40877</v>
      </c>
      <c r="G42" s="13" t="s">
        <v>1269</v>
      </c>
      <c r="H42" s="13"/>
      <c r="I42" s="13" t="s">
        <v>1269</v>
      </c>
      <c r="J42" s="13" t="s">
        <v>1269</v>
      </c>
      <c r="K42" s="13"/>
      <c r="L42" s="13" t="s">
        <v>1269</v>
      </c>
      <c r="M42" s="13"/>
      <c r="N42" s="6"/>
      <c r="O42" s="6" t="s">
        <v>1629</v>
      </c>
      <c r="P42" s="6"/>
      <c r="Q42" s="6"/>
      <c r="R42" s="6"/>
      <c r="S42" s="6"/>
      <c r="T42" s="8" t="s">
        <v>1487</v>
      </c>
      <c r="U42" s="8"/>
      <c r="V42" s="8"/>
      <c r="W42" s="8"/>
      <c r="X42" s="8"/>
      <c r="Y42" s="6" t="s">
        <v>1488</v>
      </c>
      <c r="Z42" s="6"/>
      <c r="AA42" s="11"/>
      <c r="AB42" s="11" t="s">
        <v>1630</v>
      </c>
      <c r="AC42" s="11"/>
      <c r="AD42" s="6" t="s">
        <v>1490</v>
      </c>
      <c r="AE42" s="6" t="s">
        <v>1364</v>
      </c>
      <c r="AF42" s="6"/>
      <c r="AG42" s="6"/>
      <c r="AH42" s="6"/>
      <c r="AI42" s="6"/>
      <c r="AJ42" s="6"/>
      <c r="AK42" s="6"/>
      <c r="AL42" s="6"/>
      <c r="AM42" s="6"/>
      <c r="AN42" s="6"/>
      <c r="AO42" s="6"/>
      <c r="AP42" s="66"/>
      <c r="AQ42" s="6"/>
      <c r="AR42" s="6"/>
      <c r="AS42" s="6"/>
      <c r="AT42" s="6"/>
      <c r="AU42" s="6"/>
      <c r="AV42" s="6"/>
      <c r="AW42" s="6"/>
      <c r="AX42" s="6"/>
      <c r="AY42" s="6"/>
      <c r="AZ42" s="6"/>
      <c r="BA42" s="6"/>
      <c r="BB42" s="6"/>
      <c r="BC42" s="6"/>
      <c r="BD42" s="6"/>
      <c r="BE42" s="6"/>
      <c r="BF42" s="6"/>
      <c r="BG42" s="6"/>
      <c r="BH42" s="6"/>
      <c r="BI42" s="6"/>
      <c r="BJ42" s="6"/>
      <c r="BK42" s="6"/>
      <c r="BL42" s="6"/>
      <c r="BM42" s="6"/>
      <c r="BN42" s="6"/>
    </row>
    <row r="43" spans="1:66" ht="26" x14ac:dyDescent="0.15">
      <c r="A43" s="6" t="s">
        <v>8301</v>
      </c>
      <c r="B43" s="6" t="s">
        <v>9489</v>
      </c>
      <c r="C43" s="6" t="s">
        <v>9491</v>
      </c>
      <c r="D43" s="6" t="s">
        <v>9446</v>
      </c>
      <c r="E43" s="7">
        <v>41388</v>
      </c>
      <c r="F43" s="7">
        <v>41486</v>
      </c>
      <c r="G43" s="13" t="s">
        <v>1269</v>
      </c>
      <c r="H43" s="13"/>
      <c r="I43" s="6" t="s">
        <v>9459</v>
      </c>
      <c r="J43" s="6" t="s">
        <v>9460</v>
      </c>
      <c r="K43" s="6"/>
      <c r="L43" s="13" t="s">
        <v>1269</v>
      </c>
      <c r="M43" s="13"/>
      <c r="N43" s="6"/>
      <c r="O43" s="6"/>
      <c r="P43" s="6" t="s">
        <v>1618</v>
      </c>
      <c r="Q43" s="6"/>
      <c r="R43" s="6"/>
      <c r="S43" s="6"/>
      <c r="T43" s="8"/>
      <c r="U43" s="8"/>
      <c r="V43" s="8"/>
      <c r="W43" s="8" t="s">
        <v>1619</v>
      </c>
      <c r="X43" s="8"/>
      <c r="Y43" s="6"/>
      <c r="Z43" s="6"/>
      <c r="AA43" s="11" t="s">
        <v>7989</v>
      </c>
      <c r="AB43" s="11" t="s">
        <v>7990</v>
      </c>
      <c r="AC43" s="11"/>
      <c r="AD43" s="6" t="s">
        <v>1622</v>
      </c>
      <c r="AE43" s="6" t="s">
        <v>1496</v>
      </c>
      <c r="AF43" s="6"/>
      <c r="AG43" s="6"/>
      <c r="AH43" s="6"/>
      <c r="AI43" s="6" t="s">
        <v>8109</v>
      </c>
      <c r="AJ43" s="6"/>
      <c r="AK43" s="6"/>
      <c r="AL43" s="6"/>
      <c r="AM43" s="6"/>
      <c r="AN43" s="6"/>
      <c r="AO43" s="6"/>
      <c r="AP43" s="66"/>
      <c r="AQ43" s="6"/>
      <c r="AR43" s="6"/>
      <c r="AS43" s="6"/>
      <c r="AT43" s="6"/>
      <c r="AU43" s="6"/>
      <c r="AV43" s="6"/>
      <c r="AW43" s="6"/>
      <c r="AX43" s="6"/>
      <c r="AY43" s="6"/>
      <c r="AZ43" s="6"/>
      <c r="BA43" s="6"/>
      <c r="BB43" s="6"/>
      <c r="BC43" s="6"/>
      <c r="BD43" s="6"/>
      <c r="BE43" s="6"/>
      <c r="BF43" s="6"/>
      <c r="BG43" s="6"/>
      <c r="BH43" s="6"/>
      <c r="BI43" s="6"/>
      <c r="BJ43" s="6"/>
      <c r="BK43" s="6"/>
      <c r="BL43" s="6"/>
      <c r="BM43" s="6"/>
      <c r="BN43" s="6"/>
    </row>
    <row r="44" spans="1:66" ht="26" x14ac:dyDescent="0.15">
      <c r="A44" s="6" t="s">
        <v>9492</v>
      </c>
      <c r="B44" s="6" t="s">
        <v>1623</v>
      </c>
      <c r="C44" s="6" t="s">
        <v>1624</v>
      </c>
      <c r="D44" s="6" t="s">
        <v>9455</v>
      </c>
      <c r="E44" s="7">
        <v>40842</v>
      </c>
      <c r="F44" s="7">
        <v>40877</v>
      </c>
      <c r="G44" s="13" t="s">
        <v>1269</v>
      </c>
      <c r="H44" s="13"/>
      <c r="I44" s="13" t="s">
        <v>1269</v>
      </c>
      <c r="J44" s="13" t="s">
        <v>1269</v>
      </c>
      <c r="K44" s="13"/>
      <c r="L44" s="13" t="s">
        <v>1269</v>
      </c>
      <c r="M44" s="13"/>
      <c r="N44" s="6"/>
      <c r="O44" s="6"/>
      <c r="P44" s="6" t="s">
        <v>1618</v>
      </c>
      <c r="Q44" s="6"/>
      <c r="R44" s="6"/>
      <c r="S44" s="6"/>
      <c r="T44" s="8" t="s">
        <v>1619</v>
      </c>
      <c r="U44" s="8"/>
      <c r="V44" s="8"/>
      <c r="W44" s="8"/>
      <c r="X44" s="8"/>
      <c r="Y44" s="6"/>
      <c r="Z44" s="6"/>
      <c r="AA44" s="11" t="s">
        <v>1620</v>
      </c>
      <c r="AB44" s="11" t="s">
        <v>1625</v>
      </c>
      <c r="AC44" s="11"/>
      <c r="AD44" s="6" t="s">
        <v>1622</v>
      </c>
      <c r="AE44" s="6" t="s">
        <v>1496</v>
      </c>
      <c r="AF44" s="6"/>
      <c r="AG44" s="6"/>
      <c r="AH44" s="6"/>
      <c r="AI44" s="6"/>
      <c r="AJ44" s="6"/>
      <c r="AK44" s="6"/>
      <c r="AL44" s="6"/>
      <c r="AM44" s="6"/>
      <c r="AN44" s="6"/>
      <c r="AO44" s="6"/>
      <c r="AP44" s="66"/>
      <c r="AQ44" s="6"/>
      <c r="AR44" s="6"/>
      <c r="AS44" s="6"/>
      <c r="AT44" s="6"/>
      <c r="AU44" s="6"/>
      <c r="AV44" s="6"/>
      <c r="AW44" s="6"/>
      <c r="AX44" s="6"/>
      <c r="AY44" s="6"/>
      <c r="AZ44" s="6"/>
      <c r="BA44" s="6"/>
      <c r="BB44" s="6"/>
      <c r="BC44" s="6"/>
      <c r="BD44" s="6"/>
      <c r="BE44" s="6"/>
      <c r="BF44" s="6"/>
      <c r="BG44" s="6"/>
      <c r="BH44" s="6"/>
      <c r="BI44" s="6"/>
      <c r="BJ44" s="6"/>
      <c r="BK44" s="6"/>
      <c r="BL44" s="6"/>
      <c r="BM44" s="6"/>
      <c r="BN44" s="6"/>
    </row>
    <row r="45" spans="1:66" ht="26" x14ac:dyDescent="0.15">
      <c r="A45" s="6" t="s">
        <v>9378</v>
      </c>
      <c r="B45" s="6" t="s">
        <v>9386</v>
      </c>
      <c r="C45" s="6" t="s">
        <v>9387</v>
      </c>
      <c r="D45" s="6"/>
      <c r="E45" s="7">
        <v>41381</v>
      </c>
      <c r="F45" s="7"/>
      <c r="G45" s="13" t="s">
        <v>1269</v>
      </c>
      <c r="H45" s="13"/>
      <c r="I45" s="13" t="s">
        <v>1269</v>
      </c>
      <c r="J45" s="13" t="s">
        <v>1269</v>
      </c>
      <c r="K45" s="13"/>
      <c r="L45" s="13" t="s">
        <v>1269</v>
      </c>
      <c r="M45" s="13"/>
      <c r="N45" s="6" t="s">
        <v>1329</v>
      </c>
      <c r="O45" s="6"/>
      <c r="P45" s="6"/>
      <c r="Q45" s="6"/>
      <c r="R45" s="6"/>
      <c r="S45" s="6"/>
      <c r="T45" s="8"/>
      <c r="V45" s="8" t="s">
        <v>9382</v>
      </c>
      <c r="W45" s="8"/>
      <c r="X45" s="8"/>
      <c r="Y45" s="6"/>
      <c r="Z45" s="6"/>
      <c r="AA45" s="11" t="s">
        <v>9383</v>
      </c>
      <c r="AB45" s="11" t="s">
        <v>9384</v>
      </c>
      <c r="AC45" s="11"/>
      <c r="AD45" s="6" t="s">
        <v>1472</v>
      </c>
      <c r="AE45" s="6" t="s">
        <v>9385</v>
      </c>
      <c r="AF45" s="6"/>
      <c r="AG45" s="6"/>
      <c r="AH45" s="6"/>
      <c r="AI45" s="6"/>
      <c r="AJ45" s="6"/>
      <c r="AK45" s="6"/>
      <c r="AL45" s="6"/>
      <c r="AM45" s="6"/>
      <c r="AN45" s="6"/>
      <c r="AO45" s="6"/>
      <c r="AP45" s="66"/>
      <c r="AQ45" s="6"/>
      <c r="AR45" s="6"/>
      <c r="AS45" s="6"/>
      <c r="AT45" s="6"/>
      <c r="AU45" s="6"/>
      <c r="AV45" s="6"/>
      <c r="AW45" s="6"/>
      <c r="AX45" s="6"/>
      <c r="AY45" s="6"/>
      <c r="AZ45" s="6"/>
      <c r="BA45" s="6"/>
      <c r="BB45" s="6"/>
      <c r="BC45" s="6"/>
      <c r="BD45" s="6"/>
      <c r="BE45" s="6"/>
      <c r="BF45" s="6"/>
      <c r="BG45" s="6"/>
      <c r="BH45" s="6"/>
      <c r="BI45" s="6"/>
      <c r="BJ45" s="6"/>
      <c r="BK45" s="6"/>
      <c r="BL45" s="6"/>
      <c r="BM45" s="6"/>
      <c r="BN45" s="6"/>
    </row>
    <row r="46" spans="1:66" ht="26" x14ac:dyDescent="0.15">
      <c r="A46" s="6" t="s">
        <v>9493</v>
      </c>
      <c r="B46" s="6" t="s">
        <v>1606</v>
      </c>
      <c r="C46" s="6" t="s">
        <v>1607</v>
      </c>
      <c r="D46" s="6" t="s">
        <v>9455</v>
      </c>
      <c r="E46" s="7">
        <v>40842</v>
      </c>
      <c r="F46" s="7">
        <v>40877</v>
      </c>
      <c r="G46" s="13" t="s">
        <v>1269</v>
      </c>
      <c r="H46" s="13"/>
      <c r="I46" s="13" t="s">
        <v>1269</v>
      </c>
      <c r="J46" s="13" t="s">
        <v>1269</v>
      </c>
      <c r="K46" s="13"/>
      <c r="L46" s="13" t="s">
        <v>1269</v>
      </c>
      <c r="M46" s="13"/>
      <c r="N46" s="6"/>
      <c r="O46" s="6"/>
      <c r="P46" s="6" t="s">
        <v>1608</v>
      </c>
      <c r="Q46" s="6"/>
      <c r="R46" s="6"/>
      <c r="S46" s="6"/>
      <c r="T46" s="8"/>
      <c r="U46" s="8"/>
      <c r="V46" s="8"/>
      <c r="W46" s="8"/>
      <c r="X46" s="8"/>
      <c r="Y46" s="6"/>
      <c r="Z46" s="6"/>
      <c r="AA46" s="11" t="s">
        <v>1603</v>
      </c>
      <c r="AB46" s="11" t="s">
        <v>1604</v>
      </c>
      <c r="AC46" s="11"/>
      <c r="AD46" s="6" t="s">
        <v>1490</v>
      </c>
      <c r="AE46" s="6" t="s">
        <v>1496</v>
      </c>
      <c r="AF46" s="6"/>
      <c r="AG46" s="6"/>
      <c r="AH46" s="6"/>
      <c r="AI46" s="6"/>
      <c r="AJ46" s="6"/>
      <c r="AK46" s="6"/>
      <c r="AL46" s="6"/>
      <c r="AM46" s="6"/>
      <c r="AN46" s="6"/>
      <c r="AO46" s="6"/>
      <c r="AP46" s="66"/>
      <c r="AQ46" s="6"/>
      <c r="AR46" s="6"/>
      <c r="AS46" s="6"/>
      <c r="AT46" s="6"/>
      <c r="AU46" s="6"/>
      <c r="AV46" s="6"/>
      <c r="AW46" s="6"/>
      <c r="AX46" s="6"/>
      <c r="AY46" s="6"/>
      <c r="AZ46" s="6"/>
      <c r="BA46" s="6"/>
      <c r="BB46" s="6"/>
      <c r="BC46" s="6"/>
      <c r="BD46" s="6"/>
      <c r="BE46" s="6"/>
      <c r="BF46" s="6"/>
      <c r="BG46" s="6"/>
      <c r="BH46" s="6"/>
      <c r="BI46" s="6"/>
      <c r="BJ46" s="6"/>
      <c r="BK46" s="6"/>
      <c r="BL46" s="6"/>
      <c r="BM46" s="6"/>
      <c r="BN46" s="6"/>
    </row>
    <row r="47" spans="1:66" ht="39" x14ac:dyDescent="0.15">
      <c r="A47" s="6" t="s">
        <v>9494</v>
      </c>
      <c r="B47" s="6" t="s">
        <v>9495</v>
      </c>
      <c r="C47" s="6" t="s">
        <v>9496</v>
      </c>
      <c r="D47" s="6" t="s">
        <v>9446</v>
      </c>
      <c r="E47" s="7">
        <v>41389</v>
      </c>
      <c r="F47" s="7">
        <v>41465</v>
      </c>
      <c r="G47" s="13" t="s">
        <v>1269</v>
      </c>
      <c r="H47" s="13"/>
      <c r="I47" s="6" t="s">
        <v>9459</v>
      </c>
      <c r="J47" s="6" t="s">
        <v>9460</v>
      </c>
      <c r="K47" s="6"/>
      <c r="L47" s="6" t="s">
        <v>9482</v>
      </c>
      <c r="M47" s="13"/>
      <c r="N47" s="6" t="s">
        <v>1278</v>
      </c>
      <c r="O47" s="6"/>
      <c r="P47" s="6"/>
      <c r="Q47" s="6"/>
      <c r="R47" s="6"/>
      <c r="S47" s="6"/>
      <c r="T47" s="8"/>
      <c r="U47" s="8"/>
      <c r="V47" s="8" t="s">
        <v>4199</v>
      </c>
      <c r="W47" s="8"/>
      <c r="X47" s="8"/>
      <c r="Y47" s="6" t="s">
        <v>1339</v>
      </c>
      <c r="Z47" s="6" t="s">
        <v>1340</v>
      </c>
      <c r="AA47" s="11" t="s">
        <v>1341</v>
      </c>
      <c r="AB47" s="11" t="s">
        <v>1342</v>
      </c>
      <c r="AC47" s="11"/>
      <c r="AD47" s="6" t="s">
        <v>1343</v>
      </c>
      <c r="AE47" s="6" t="s">
        <v>1549</v>
      </c>
      <c r="AF47" s="6"/>
      <c r="AG47" s="6"/>
      <c r="AH47" s="6"/>
      <c r="AI47" s="6"/>
      <c r="AJ47" s="6"/>
      <c r="AK47" s="6"/>
      <c r="AL47" s="6"/>
      <c r="AM47" s="6"/>
      <c r="AN47" s="6"/>
      <c r="AO47" s="6"/>
      <c r="AP47" s="66"/>
      <c r="AQ47" s="6"/>
      <c r="AR47" s="6"/>
      <c r="AS47" s="6"/>
      <c r="AT47" s="6"/>
      <c r="AU47" s="6"/>
      <c r="AV47" s="6"/>
      <c r="AW47" s="6"/>
      <c r="AX47" s="6"/>
      <c r="AY47" s="6"/>
      <c r="AZ47" s="6"/>
      <c r="BA47" s="6"/>
      <c r="BB47" s="6"/>
      <c r="BC47" s="6"/>
      <c r="BD47" s="6"/>
      <c r="BE47" s="6"/>
      <c r="BF47" s="6"/>
      <c r="BG47" s="6"/>
      <c r="BH47" s="6"/>
      <c r="BI47" s="6"/>
      <c r="BJ47" s="6"/>
      <c r="BK47" s="6"/>
      <c r="BL47" s="6"/>
      <c r="BM47" s="6"/>
      <c r="BN47" s="6"/>
    </row>
    <row r="48" spans="1:66" ht="26" x14ac:dyDescent="0.15">
      <c r="A48" s="6" t="s">
        <v>1567</v>
      </c>
      <c r="B48" s="6" t="s">
        <v>1568</v>
      </c>
      <c r="C48" s="6" t="s">
        <v>1569</v>
      </c>
      <c r="D48" s="6"/>
      <c r="E48" s="7">
        <v>40841</v>
      </c>
      <c r="F48" s="7">
        <v>40877</v>
      </c>
      <c r="G48" s="6" t="s">
        <v>1269</v>
      </c>
      <c r="H48" s="6"/>
      <c r="I48" s="6" t="s">
        <v>1269</v>
      </c>
      <c r="J48" s="6" t="s">
        <v>1269</v>
      </c>
      <c r="K48" s="6"/>
      <c r="L48" s="6" t="s">
        <v>1269</v>
      </c>
      <c r="M48" s="6"/>
      <c r="N48" s="6" t="s">
        <v>4200</v>
      </c>
      <c r="O48" s="6"/>
      <c r="P48" s="6"/>
      <c r="Q48" s="6"/>
      <c r="R48" s="6"/>
      <c r="S48" s="6"/>
      <c r="T48" s="8"/>
      <c r="U48" s="8"/>
      <c r="V48" s="8"/>
      <c r="W48" s="8" t="s">
        <v>4214</v>
      </c>
      <c r="X48" s="8"/>
      <c r="Y48" s="6"/>
      <c r="Z48" s="6"/>
      <c r="AA48" s="11" t="s">
        <v>4201</v>
      </c>
      <c r="AB48" s="11" t="s">
        <v>4202</v>
      </c>
      <c r="AC48" s="11"/>
      <c r="AD48" s="6" t="s">
        <v>1472</v>
      </c>
      <c r="AE48" s="6"/>
      <c r="AF48" s="6"/>
      <c r="AG48" s="6"/>
      <c r="AH48" s="6"/>
      <c r="AI48" s="6"/>
      <c r="AJ48" s="6"/>
      <c r="AK48" s="6"/>
      <c r="AL48" s="6"/>
      <c r="AM48" s="6"/>
      <c r="AN48" s="6"/>
      <c r="AO48" s="6"/>
      <c r="AP48" s="66"/>
      <c r="AQ48" s="6"/>
      <c r="AR48" s="6"/>
      <c r="AS48" s="6"/>
      <c r="AT48" s="6"/>
      <c r="AU48" s="6"/>
      <c r="AV48" s="6"/>
      <c r="AW48" s="6"/>
      <c r="AX48" s="6"/>
      <c r="AY48" s="6"/>
      <c r="AZ48" s="6"/>
      <c r="BA48" s="6"/>
      <c r="BB48" s="6"/>
      <c r="BC48" s="6"/>
      <c r="BD48" s="6"/>
      <c r="BE48" s="6"/>
      <c r="BF48" s="6"/>
      <c r="BG48" s="6"/>
      <c r="BH48" s="6"/>
      <c r="BI48" s="6"/>
      <c r="BJ48" s="6"/>
      <c r="BK48" s="6"/>
      <c r="BL48" s="6"/>
      <c r="BM48" s="6"/>
      <c r="BN48" s="6"/>
    </row>
    <row r="49" spans="1:66" s="83" customFormat="1" ht="26" x14ac:dyDescent="0.15">
      <c r="A49" s="6" t="s">
        <v>1570</v>
      </c>
      <c r="B49" s="6" t="s">
        <v>1571</v>
      </c>
      <c r="C49" s="6" t="s">
        <v>1572</v>
      </c>
      <c r="D49" s="6"/>
      <c r="E49" s="7">
        <v>40841</v>
      </c>
      <c r="F49" s="7">
        <v>40878</v>
      </c>
      <c r="G49" s="13" t="s">
        <v>1269</v>
      </c>
      <c r="H49" s="13"/>
      <c r="I49" s="13" t="s">
        <v>1269</v>
      </c>
      <c r="J49" s="13" t="s">
        <v>1269</v>
      </c>
      <c r="K49" s="13"/>
      <c r="L49" s="13" t="s">
        <v>1269</v>
      </c>
      <c r="M49" s="13"/>
      <c r="N49" s="6" t="s">
        <v>4210</v>
      </c>
      <c r="O49" s="6"/>
      <c r="P49" s="6"/>
      <c r="Q49" s="6"/>
      <c r="R49" s="6"/>
      <c r="S49" s="6"/>
      <c r="T49" s="8"/>
      <c r="U49" s="8"/>
      <c r="V49" s="8"/>
      <c r="W49" s="8" t="s">
        <v>4264</v>
      </c>
      <c r="X49" s="8"/>
      <c r="Y49" s="6"/>
      <c r="Z49" s="6"/>
      <c r="AA49" s="11" t="s">
        <v>4201</v>
      </c>
      <c r="AB49" s="11" t="s">
        <v>4202</v>
      </c>
      <c r="AC49" s="11"/>
      <c r="AD49" s="6" t="s">
        <v>1501</v>
      </c>
      <c r="AE49" s="6"/>
      <c r="AF49" s="6"/>
      <c r="AG49" s="6"/>
      <c r="AH49" s="6"/>
      <c r="AI49" s="6"/>
      <c r="AJ49" s="6"/>
      <c r="AK49" s="6"/>
      <c r="AL49" s="6"/>
      <c r="AM49" s="6"/>
      <c r="AN49" s="6"/>
      <c r="AO49" s="6"/>
      <c r="AP49" s="66"/>
      <c r="AQ49" s="6"/>
      <c r="AR49" s="6"/>
      <c r="AS49" s="6"/>
      <c r="AT49" s="6"/>
      <c r="AU49" s="6"/>
      <c r="AV49" s="6"/>
      <c r="AW49" s="6"/>
      <c r="AX49" s="6"/>
      <c r="AY49" s="6"/>
      <c r="AZ49" s="6"/>
      <c r="BA49" s="6"/>
      <c r="BB49" s="6"/>
      <c r="BC49" s="6"/>
      <c r="BD49" s="6"/>
      <c r="BE49" s="6"/>
      <c r="BF49" s="6"/>
      <c r="BG49" s="6"/>
      <c r="BH49" s="6"/>
      <c r="BI49" s="6"/>
      <c r="BJ49" s="6"/>
      <c r="BK49" s="6"/>
      <c r="BL49" s="6"/>
      <c r="BM49" s="6"/>
      <c r="BN49" s="6"/>
    </row>
    <row r="50" spans="1:66" ht="39" x14ac:dyDescent="0.15">
      <c r="A50" s="6" t="s">
        <v>1418</v>
      </c>
      <c r="B50" s="6" t="s">
        <v>9497</v>
      </c>
      <c r="C50" s="6" t="s">
        <v>9498</v>
      </c>
      <c r="D50" s="6" t="s">
        <v>9446</v>
      </c>
      <c r="E50" s="7">
        <v>41389</v>
      </c>
      <c r="F50" s="7">
        <v>41465</v>
      </c>
      <c r="G50" s="13" t="s">
        <v>1269</v>
      </c>
      <c r="H50" s="13"/>
      <c r="I50" s="6" t="s">
        <v>9459</v>
      </c>
      <c r="J50" s="6" t="s">
        <v>9460</v>
      </c>
      <c r="K50" s="6"/>
      <c r="L50" s="6" t="s">
        <v>9461</v>
      </c>
      <c r="M50" s="13"/>
      <c r="N50" s="6" t="s">
        <v>1278</v>
      </c>
      <c r="O50" s="6"/>
      <c r="P50" s="6"/>
      <c r="Q50" s="6"/>
      <c r="R50" s="6"/>
      <c r="S50" s="6"/>
      <c r="T50" s="8"/>
      <c r="U50" s="8"/>
      <c r="V50" s="8" t="s">
        <v>4204</v>
      </c>
      <c r="W50" s="8"/>
      <c r="X50" s="8"/>
      <c r="Y50" s="6"/>
      <c r="Z50" s="6"/>
      <c r="AA50" s="11" t="s">
        <v>4205</v>
      </c>
      <c r="AB50" s="11" t="s">
        <v>4206</v>
      </c>
      <c r="AC50" s="11"/>
      <c r="AD50" s="11" t="s">
        <v>1419</v>
      </c>
      <c r="AE50" s="6" t="s">
        <v>1364</v>
      </c>
      <c r="AF50" s="6"/>
      <c r="AG50" s="6"/>
      <c r="AH50" s="6"/>
      <c r="AI50" s="6"/>
      <c r="AJ50" s="6"/>
      <c r="AK50" s="6"/>
      <c r="AL50" s="6"/>
      <c r="AM50" s="6"/>
      <c r="AN50" s="6"/>
      <c r="AO50" s="6"/>
      <c r="AP50" s="66"/>
      <c r="AQ50" s="6"/>
      <c r="AR50" s="6"/>
      <c r="AS50" s="6"/>
      <c r="AT50" s="6"/>
      <c r="AU50" s="6"/>
      <c r="AV50" s="6"/>
      <c r="AW50" s="6"/>
      <c r="AX50" s="6"/>
      <c r="AY50" s="6"/>
      <c r="AZ50" s="6"/>
      <c r="BA50" s="6"/>
      <c r="BB50" s="6"/>
      <c r="BC50" s="6"/>
      <c r="BD50" s="6"/>
      <c r="BE50" s="6"/>
      <c r="BF50" s="6"/>
      <c r="BG50" s="6"/>
      <c r="BH50" s="6"/>
      <c r="BI50" s="6"/>
      <c r="BJ50" s="6"/>
      <c r="BK50" s="6"/>
      <c r="BL50" s="6"/>
      <c r="BM50" s="6"/>
      <c r="BN50" s="6"/>
    </row>
    <row r="51" spans="1:66" ht="39" x14ac:dyDescent="0.15">
      <c r="A51" s="8" t="s">
        <v>9379</v>
      </c>
      <c r="B51" s="6" t="s">
        <v>9388</v>
      </c>
      <c r="C51" s="6" t="s">
        <v>9499</v>
      </c>
      <c r="D51" s="6" t="s">
        <v>9446</v>
      </c>
      <c r="E51" s="7">
        <v>41390</v>
      </c>
      <c r="F51" s="7">
        <v>41470</v>
      </c>
      <c r="G51" s="13" t="s">
        <v>1269</v>
      </c>
      <c r="H51" s="13"/>
      <c r="I51" s="6" t="s">
        <v>9459</v>
      </c>
      <c r="J51" s="6" t="s">
        <v>9460</v>
      </c>
      <c r="K51" s="6"/>
      <c r="L51" s="6" t="s">
        <v>9461</v>
      </c>
      <c r="M51" s="13"/>
      <c r="N51" s="6" t="s">
        <v>1359</v>
      </c>
      <c r="O51" s="6"/>
      <c r="P51" s="6"/>
      <c r="Q51" s="6"/>
      <c r="R51" s="6"/>
      <c r="S51" s="6"/>
      <c r="T51" s="8"/>
      <c r="V51" s="8" t="s">
        <v>9389</v>
      </c>
      <c r="W51" s="8"/>
      <c r="X51" s="8"/>
      <c r="Y51" s="6"/>
      <c r="Z51" s="6"/>
      <c r="AA51" s="11" t="s">
        <v>9270</v>
      </c>
      <c r="AB51" s="11" t="s">
        <v>9271</v>
      </c>
      <c r="AC51" s="11"/>
      <c r="AD51" s="6" t="s">
        <v>1516</v>
      </c>
      <c r="AE51" s="6" t="s">
        <v>1496</v>
      </c>
      <c r="AF51" s="6"/>
      <c r="AG51" s="6"/>
      <c r="AH51" s="6"/>
      <c r="AI51" s="6"/>
      <c r="AJ51" s="6"/>
      <c r="AK51" s="6"/>
      <c r="AL51" s="6"/>
      <c r="AM51" s="6"/>
      <c r="AN51" s="6"/>
      <c r="AO51" s="6"/>
      <c r="AP51" s="66"/>
      <c r="AQ51" s="6"/>
      <c r="AR51" s="6"/>
      <c r="AS51" s="6"/>
      <c r="AT51" s="6"/>
      <c r="AU51" s="6"/>
      <c r="AV51" s="6"/>
      <c r="AW51" s="6"/>
      <c r="AX51" s="6"/>
      <c r="AY51" s="6"/>
      <c r="AZ51" s="6"/>
      <c r="BA51" s="6"/>
      <c r="BB51" s="6"/>
      <c r="BC51" s="6"/>
      <c r="BD51" s="6"/>
      <c r="BE51" s="6"/>
      <c r="BF51" s="6"/>
      <c r="BG51" s="6"/>
      <c r="BH51" s="6"/>
      <c r="BI51" s="6"/>
      <c r="BJ51" s="6"/>
      <c r="BK51" s="6"/>
      <c r="BL51" s="6"/>
      <c r="BM51" s="6"/>
      <c r="BN51" s="6"/>
    </row>
    <row r="52" spans="1:66" ht="26" x14ac:dyDescent="0.15">
      <c r="A52" s="6" t="s">
        <v>1453</v>
      </c>
      <c r="B52" s="6" t="s">
        <v>1454</v>
      </c>
      <c r="C52" s="6" t="s">
        <v>1455</v>
      </c>
      <c r="D52" s="6"/>
      <c r="E52" s="7">
        <v>40840</v>
      </c>
      <c r="F52" s="7">
        <v>40877</v>
      </c>
      <c r="G52" s="13" t="s">
        <v>1269</v>
      </c>
      <c r="H52" s="13"/>
      <c r="I52" s="13" t="s">
        <v>1269</v>
      </c>
      <c r="J52" s="13" t="s">
        <v>1269</v>
      </c>
      <c r="K52" s="13"/>
      <c r="L52" s="13" t="s">
        <v>1269</v>
      </c>
      <c r="M52" s="13"/>
      <c r="N52" s="6" t="s">
        <v>1359</v>
      </c>
      <c r="O52" s="6"/>
      <c r="P52" s="6"/>
      <c r="Q52" s="6"/>
      <c r="R52" s="6"/>
      <c r="S52" s="6"/>
      <c r="T52" s="8"/>
      <c r="U52" s="8"/>
      <c r="V52" s="8" t="s">
        <v>1443</v>
      </c>
      <c r="W52" s="8"/>
      <c r="X52" s="8"/>
      <c r="Y52" s="6"/>
      <c r="Z52" s="6"/>
      <c r="AA52" s="11" t="s">
        <v>1444</v>
      </c>
      <c r="AB52" s="11" t="s">
        <v>1456</v>
      </c>
      <c r="AC52" s="11"/>
      <c r="AD52" s="6" t="s">
        <v>1457</v>
      </c>
      <c r="AE52" s="6"/>
      <c r="AF52" s="6"/>
      <c r="AG52" s="6"/>
      <c r="AH52" s="6"/>
      <c r="AI52" s="6"/>
      <c r="AJ52" s="6"/>
      <c r="AK52" s="6"/>
      <c r="AL52" s="6"/>
      <c r="AM52" s="6"/>
      <c r="AN52" s="6"/>
      <c r="AO52" s="6"/>
      <c r="AP52" s="66"/>
      <c r="AQ52" s="6"/>
      <c r="AR52" s="6"/>
      <c r="AS52" s="6"/>
      <c r="AT52" s="6"/>
      <c r="AU52" s="6"/>
      <c r="AV52" s="6"/>
      <c r="AW52" s="6"/>
      <c r="AX52" s="6"/>
      <c r="AY52" s="6"/>
      <c r="AZ52" s="6"/>
      <c r="BA52" s="6"/>
      <c r="BB52" s="6"/>
      <c r="BC52" s="6"/>
      <c r="BD52" s="6"/>
      <c r="BE52" s="6"/>
      <c r="BF52" s="6"/>
      <c r="BG52" s="6"/>
      <c r="BH52" s="6"/>
      <c r="BI52" s="6"/>
      <c r="BJ52" s="6"/>
      <c r="BK52" s="6"/>
      <c r="BL52" s="6"/>
      <c r="BM52" s="6"/>
      <c r="BN52" s="6"/>
    </row>
    <row r="53" spans="1:66" ht="26" x14ac:dyDescent="0.15">
      <c r="A53" s="6" t="s">
        <v>1345</v>
      </c>
      <c r="B53" s="6" t="s">
        <v>1346</v>
      </c>
      <c r="C53" s="6" t="s">
        <v>1347</v>
      </c>
      <c r="D53" s="6"/>
      <c r="E53" s="7">
        <v>40847</v>
      </c>
      <c r="F53" s="7">
        <v>40877</v>
      </c>
      <c r="G53" s="13" t="s">
        <v>1269</v>
      </c>
      <c r="H53" s="13" t="s">
        <v>4208</v>
      </c>
      <c r="I53" s="13" t="s">
        <v>1269</v>
      </c>
      <c r="J53" s="13" t="s">
        <v>1269</v>
      </c>
      <c r="K53" s="13"/>
      <c r="L53" s="13" t="s">
        <v>1269</v>
      </c>
      <c r="M53" s="13" t="s">
        <v>4250</v>
      </c>
      <c r="N53" s="6" t="s">
        <v>1329</v>
      </c>
      <c r="O53" s="6"/>
      <c r="P53" s="6"/>
      <c r="Q53" s="6"/>
      <c r="R53" s="6"/>
      <c r="S53" s="6"/>
      <c r="T53" s="8"/>
      <c r="U53" s="8"/>
      <c r="V53" s="8" t="s">
        <v>4207</v>
      </c>
      <c r="W53" s="8"/>
      <c r="X53" s="8"/>
      <c r="Y53" s="6" t="s">
        <v>1330</v>
      </c>
      <c r="Z53" s="6" t="s">
        <v>1331</v>
      </c>
      <c r="AA53" s="11" t="s">
        <v>1332</v>
      </c>
      <c r="AB53" s="11" t="s">
        <v>1333</v>
      </c>
      <c r="AC53" s="11"/>
      <c r="AD53" s="6" t="s">
        <v>4209</v>
      </c>
      <c r="AE53" s="6" t="s">
        <v>1663</v>
      </c>
      <c r="AF53" s="6"/>
      <c r="AG53" s="6"/>
      <c r="AH53" s="6"/>
      <c r="AI53" s="6"/>
      <c r="AJ53" s="6" t="s">
        <v>1335</v>
      </c>
      <c r="AK53" s="6" t="s">
        <v>1336</v>
      </c>
      <c r="AL53" s="6" t="s">
        <v>1337</v>
      </c>
      <c r="AM53" s="6" t="s">
        <v>1338</v>
      </c>
      <c r="AN53" s="6"/>
      <c r="AO53" s="6"/>
      <c r="AP53" s="66"/>
      <c r="AQ53" s="6"/>
      <c r="AR53" s="6"/>
      <c r="AS53" s="6"/>
      <c r="AT53" s="6"/>
      <c r="AU53" s="6"/>
      <c r="AV53" s="6"/>
      <c r="AW53" s="6"/>
      <c r="AX53" s="6"/>
      <c r="AY53" s="6"/>
      <c r="AZ53" s="6"/>
      <c r="BA53" s="6"/>
      <c r="BB53" s="6"/>
      <c r="BC53" s="6"/>
      <c r="BD53" s="6"/>
      <c r="BE53" s="6"/>
      <c r="BF53" s="6"/>
      <c r="BG53" s="6"/>
      <c r="BH53" s="6"/>
      <c r="BI53" s="6"/>
      <c r="BJ53" s="6"/>
      <c r="BK53" s="6"/>
      <c r="BL53" s="6"/>
      <c r="BM53" s="6"/>
      <c r="BN53" s="6"/>
    </row>
    <row r="54" spans="1:66" s="83" customFormat="1" ht="39" x14ac:dyDescent="0.15">
      <c r="A54" s="8" t="s">
        <v>9500</v>
      </c>
      <c r="B54" s="8" t="s">
        <v>8048</v>
      </c>
      <c r="C54" s="6" t="s">
        <v>10135</v>
      </c>
      <c r="D54" s="6" t="s">
        <v>9446</v>
      </c>
      <c r="E54" s="18">
        <v>41655</v>
      </c>
      <c r="F54" s="89">
        <v>41655</v>
      </c>
      <c r="G54" s="6" t="s">
        <v>1269</v>
      </c>
      <c r="H54" s="8"/>
      <c r="I54" s="6" t="s">
        <v>9459</v>
      </c>
      <c r="J54" s="13" t="s">
        <v>9929</v>
      </c>
      <c r="K54" s="13"/>
      <c r="L54" s="13" t="s">
        <v>9982</v>
      </c>
      <c r="M54" s="8"/>
      <c r="N54" s="8" t="s">
        <v>10016</v>
      </c>
      <c r="O54" s="8"/>
      <c r="P54" s="8"/>
      <c r="Q54" s="8"/>
      <c r="R54" s="8"/>
      <c r="S54" s="8"/>
      <c r="T54" s="8"/>
      <c r="U54" s="8"/>
      <c r="V54" s="6"/>
      <c r="W54" s="8"/>
      <c r="X54" s="8"/>
      <c r="Y54" s="6" t="s">
        <v>10907</v>
      </c>
      <c r="Z54" s="6" t="s">
        <v>10908</v>
      </c>
      <c r="AA54" s="12"/>
      <c r="AB54" s="12"/>
      <c r="AC54" s="12"/>
      <c r="AD54" s="6" t="s">
        <v>1516</v>
      </c>
      <c r="AE54" s="8" t="s">
        <v>8047</v>
      </c>
      <c r="AF54" s="8"/>
      <c r="AG54" s="8"/>
      <c r="AH54" s="8"/>
      <c r="AI54" s="8"/>
      <c r="AJ54" s="8"/>
      <c r="AK54" s="8"/>
      <c r="AL54" s="8"/>
      <c r="AM54" s="8"/>
      <c r="AN54" s="8"/>
      <c r="AO54" s="8"/>
      <c r="AP54" s="113"/>
      <c r="AQ54" s="8"/>
      <c r="AR54" s="8"/>
      <c r="AS54" s="8"/>
      <c r="AT54" s="8"/>
      <c r="AU54" s="8"/>
      <c r="AV54" s="8"/>
      <c r="AW54" s="8"/>
      <c r="AX54" s="8"/>
      <c r="AY54" s="8"/>
      <c r="AZ54" s="8"/>
      <c r="BA54" s="8"/>
      <c r="BB54" s="8"/>
      <c r="BC54" s="8"/>
      <c r="BD54" s="8"/>
      <c r="BE54" s="8"/>
      <c r="BF54" s="8"/>
      <c r="BG54" s="8"/>
      <c r="BH54" s="8"/>
      <c r="BI54" s="8"/>
      <c r="BJ54" s="8"/>
      <c r="BK54" s="8"/>
      <c r="BL54" s="8"/>
      <c r="BM54" s="8"/>
      <c r="BN54" s="8"/>
    </row>
    <row r="55" spans="1:66" ht="26" x14ac:dyDescent="0.15">
      <c r="A55" s="6" t="s">
        <v>1573</v>
      </c>
      <c r="B55" s="6" t="s">
        <v>1574</v>
      </c>
      <c r="C55" s="6" t="s">
        <v>1575</v>
      </c>
      <c r="D55" s="6"/>
      <c r="E55" s="7">
        <v>40841</v>
      </c>
      <c r="F55" s="7">
        <v>40885</v>
      </c>
      <c r="G55" s="13" t="s">
        <v>1269</v>
      </c>
      <c r="H55" s="13"/>
      <c r="I55" s="13" t="s">
        <v>1269</v>
      </c>
      <c r="J55" s="13" t="s">
        <v>1269</v>
      </c>
      <c r="K55" s="13"/>
      <c r="L55" s="13" t="s">
        <v>1269</v>
      </c>
      <c r="M55" s="13"/>
      <c r="N55" s="6" t="s">
        <v>4210</v>
      </c>
      <c r="O55" s="6"/>
      <c r="P55" s="6"/>
      <c r="Q55" s="6"/>
      <c r="R55" s="6"/>
      <c r="S55" s="6"/>
      <c r="T55" s="8"/>
      <c r="U55" s="8"/>
      <c r="V55" s="8"/>
      <c r="W55" s="8" t="s">
        <v>4255</v>
      </c>
      <c r="X55" s="8"/>
      <c r="Y55" s="6"/>
      <c r="Z55" s="6"/>
      <c r="AA55" s="11" t="s">
        <v>4201</v>
      </c>
      <c r="AB55" s="11" t="s">
        <v>4202</v>
      </c>
      <c r="AC55" s="11"/>
      <c r="AD55" s="6" t="s">
        <v>1273</v>
      </c>
      <c r="AE55" s="6"/>
      <c r="AF55" s="6"/>
      <c r="AG55" s="6"/>
      <c r="AH55" s="6"/>
      <c r="AI55" s="6"/>
      <c r="AJ55" s="6"/>
      <c r="AK55" s="6"/>
      <c r="AL55" s="6"/>
      <c r="AM55" s="6"/>
      <c r="AN55" s="6"/>
      <c r="AO55" s="6"/>
      <c r="AP55" s="66"/>
      <c r="AQ55" s="6"/>
      <c r="AR55" s="6"/>
      <c r="AS55" s="6"/>
      <c r="AT55" s="6"/>
      <c r="AU55" s="6"/>
      <c r="AV55" s="6"/>
      <c r="AW55" s="6"/>
      <c r="AX55" s="6"/>
      <c r="AY55" s="6"/>
      <c r="AZ55" s="6"/>
      <c r="BA55" s="6"/>
      <c r="BB55" s="6"/>
      <c r="BC55" s="6"/>
      <c r="BD55" s="6"/>
      <c r="BE55" s="6"/>
      <c r="BF55" s="6"/>
      <c r="BG55" s="6"/>
      <c r="BH55" s="6"/>
      <c r="BI55" s="6"/>
      <c r="BJ55" s="6"/>
      <c r="BK55" s="6"/>
      <c r="BL55" s="6"/>
      <c r="BM55" s="6"/>
      <c r="BN55" s="6"/>
    </row>
    <row r="56" spans="1:66" ht="26" x14ac:dyDescent="0.15">
      <c r="A56" s="6" t="s">
        <v>1473</v>
      </c>
      <c r="B56" s="6" t="s">
        <v>1474</v>
      </c>
      <c r="C56" s="6" t="s">
        <v>1475</v>
      </c>
      <c r="D56" s="6"/>
      <c r="E56" s="7">
        <v>40847</v>
      </c>
      <c r="F56" s="7">
        <v>40877</v>
      </c>
      <c r="G56" s="13" t="s">
        <v>1269</v>
      </c>
      <c r="H56" s="13"/>
      <c r="I56" s="13" t="s">
        <v>1269</v>
      </c>
      <c r="J56" s="13" t="s">
        <v>1269</v>
      </c>
      <c r="K56" s="13"/>
      <c r="L56" s="13" t="s">
        <v>1269</v>
      </c>
      <c r="M56" s="13"/>
      <c r="N56" s="6" t="s">
        <v>1476</v>
      </c>
      <c r="O56" s="6"/>
      <c r="P56" s="6"/>
      <c r="Q56" s="6"/>
      <c r="R56" s="6"/>
      <c r="S56" s="6"/>
      <c r="T56" s="8"/>
      <c r="U56" s="8"/>
      <c r="V56" s="8" t="s">
        <v>4212</v>
      </c>
      <c r="W56" s="8"/>
      <c r="X56" s="8"/>
      <c r="Y56" s="6"/>
      <c r="Z56" s="6"/>
      <c r="AA56" s="6" t="s">
        <v>1425</v>
      </c>
      <c r="AB56" s="11" t="s">
        <v>1426</v>
      </c>
      <c r="AD56" s="11" t="s">
        <v>1477</v>
      </c>
      <c r="AE56" s="6"/>
      <c r="AF56" s="6"/>
      <c r="AG56" s="6"/>
      <c r="AH56" s="6"/>
      <c r="AI56" s="6"/>
      <c r="AJ56" s="6"/>
      <c r="AK56" s="6"/>
      <c r="AL56" s="6"/>
      <c r="AM56" s="6"/>
      <c r="AN56" s="6"/>
      <c r="AO56" s="6"/>
      <c r="AP56" s="66"/>
      <c r="AQ56" s="6"/>
      <c r="AR56" s="6"/>
      <c r="AS56" s="6"/>
      <c r="AT56" s="6"/>
      <c r="AU56" s="6"/>
      <c r="AV56" s="6"/>
      <c r="AW56" s="6"/>
      <c r="AX56" s="6"/>
      <c r="AY56" s="6"/>
      <c r="AZ56" s="6"/>
      <c r="BA56" s="6"/>
      <c r="BB56" s="6"/>
      <c r="BC56" s="6"/>
      <c r="BD56" s="6"/>
      <c r="BE56" s="6"/>
      <c r="BF56" s="6"/>
      <c r="BG56" s="6"/>
      <c r="BH56" s="6"/>
      <c r="BI56" s="6"/>
      <c r="BJ56" s="6"/>
      <c r="BK56" s="6"/>
      <c r="BL56" s="6"/>
      <c r="BM56" s="6"/>
      <c r="BN56" s="6"/>
    </row>
    <row r="57" spans="1:66" ht="26" x14ac:dyDescent="0.15">
      <c r="A57" s="6" t="s">
        <v>1478</v>
      </c>
      <c r="B57" s="6" t="s">
        <v>1479</v>
      </c>
      <c r="C57" s="6" t="s">
        <v>1480</v>
      </c>
      <c r="D57" s="6"/>
      <c r="E57" s="7">
        <v>40847</v>
      </c>
      <c r="F57" s="7">
        <v>40877</v>
      </c>
      <c r="G57" s="13" t="s">
        <v>1269</v>
      </c>
      <c r="H57" s="13"/>
      <c r="I57" s="13" t="s">
        <v>1269</v>
      </c>
      <c r="J57" s="13" t="s">
        <v>1269</v>
      </c>
      <c r="K57" s="13"/>
      <c r="L57" s="13" t="s">
        <v>1269</v>
      </c>
      <c r="M57" s="13"/>
      <c r="N57" s="6" t="s">
        <v>4213</v>
      </c>
      <c r="O57" s="6"/>
      <c r="P57" s="6"/>
      <c r="Q57" s="6"/>
      <c r="R57" s="6"/>
      <c r="S57" s="6"/>
      <c r="T57" s="8"/>
      <c r="U57" s="8"/>
      <c r="V57" s="8" t="s">
        <v>1481</v>
      </c>
      <c r="W57" s="8"/>
      <c r="X57" s="8"/>
      <c r="Y57" s="6"/>
      <c r="Z57" s="6"/>
      <c r="AA57" s="11" t="s">
        <v>1482</v>
      </c>
      <c r="AB57" s="11" t="s">
        <v>1483</v>
      </c>
      <c r="AD57" s="11" t="s">
        <v>1394</v>
      </c>
      <c r="AE57" s="6"/>
      <c r="AF57" s="6"/>
      <c r="AG57" s="6"/>
      <c r="AH57" s="6"/>
      <c r="AI57" s="6"/>
      <c r="AJ57" s="6"/>
      <c r="AK57" s="6"/>
      <c r="AL57" s="6"/>
      <c r="AM57" s="6"/>
      <c r="AN57" s="6"/>
      <c r="AO57" s="6"/>
      <c r="AP57" s="66"/>
      <c r="AQ57" s="6"/>
      <c r="AR57" s="6"/>
      <c r="AS57" s="6"/>
      <c r="AT57" s="6"/>
      <c r="AU57" s="6"/>
      <c r="AV57" s="6"/>
      <c r="AW57" s="6"/>
      <c r="AX57" s="6"/>
      <c r="AY57" s="6"/>
      <c r="AZ57" s="6"/>
      <c r="BA57" s="6"/>
      <c r="BB57" s="6"/>
      <c r="BC57" s="6"/>
      <c r="BD57" s="6"/>
      <c r="BE57" s="6"/>
      <c r="BF57" s="6"/>
      <c r="BG57" s="6"/>
      <c r="BH57" s="6"/>
      <c r="BI57" s="6"/>
      <c r="BJ57" s="6"/>
      <c r="BK57" s="6"/>
      <c r="BL57" s="6"/>
      <c r="BM57" s="6"/>
      <c r="BN57" s="6"/>
    </row>
    <row r="58" spans="1:66" ht="26" x14ac:dyDescent="0.15">
      <c r="A58" s="6" t="s">
        <v>1576</v>
      </c>
      <c r="B58" s="6" t="s">
        <v>1577</v>
      </c>
      <c r="C58" s="6" t="s">
        <v>1578</v>
      </c>
      <c r="D58" s="6"/>
      <c r="E58" s="7">
        <v>40841</v>
      </c>
      <c r="F58" s="7">
        <v>40878</v>
      </c>
      <c r="G58" s="13" t="s">
        <v>1269</v>
      </c>
      <c r="H58" s="13"/>
      <c r="I58" s="13" t="s">
        <v>1269</v>
      </c>
      <c r="J58" s="13" t="s">
        <v>1269</v>
      </c>
      <c r="K58" s="13"/>
      <c r="L58" s="13" t="s">
        <v>1269</v>
      </c>
      <c r="M58" s="13"/>
      <c r="N58" s="6" t="s">
        <v>4210</v>
      </c>
      <c r="O58" s="6"/>
      <c r="P58" s="6"/>
      <c r="Q58" s="6"/>
      <c r="R58" s="6"/>
      <c r="S58" s="6"/>
      <c r="T58" s="8"/>
      <c r="U58" s="8"/>
      <c r="V58" s="8"/>
      <c r="W58" s="8" t="s">
        <v>4255</v>
      </c>
      <c r="X58" s="8"/>
      <c r="Y58" s="6"/>
      <c r="Z58" s="6"/>
      <c r="AA58" s="11" t="s">
        <v>4201</v>
      </c>
      <c r="AB58" s="11" t="s">
        <v>4202</v>
      </c>
      <c r="AC58" s="11"/>
      <c r="AD58" s="6" t="s">
        <v>1297</v>
      </c>
      <c r="AE58" s="6"/>
      <c r="AF58" s="6"/>
      <c r="AG58" s="6"/>
      <c r="AH58" s="6"/>
      <c r="AI58" s="6"/>
      <c r="AJ58" s="6"/>
      <c r="AK58" s="6"/>
      <c r="AL58" s="6"/>
      <c r="AM58" s="6"/>
      <c r="AN58" s="6"/>
      <c r="AO58" s="6"/>
      <c r="AP58" s="66"/>
      <c r="AQ58" s="6"/>
      <c r="AR58" s="6"/>
      <c r="AS58" s="6"/>
      <c r="AT58" s="6"/>
      <c r="AU58" s="6"/>
      <c r="AV58" s="6"/>
      <c r="AW58" s="6"/>
      <c r="AX58" s="6"/>
      <c r="AY58" s="6"/>
      <c r="AZ58" s="6"/>
      <c r="BA58" s="6"/>
      <c r="BB58" s="6"/>
      <c r="BC58" s="6"/>
      <c r="BD58" s="6"/>
      <c r="BE58" s="6"/>
      <c r="BF58" s="6"/>
      <c r="BG58" s="6"/>
      <c r="BH58" s="6"/>
      <c r="BI58" s="6"/>
      <c r="BJ58" s="6"/>
      <c r="BK58" s="6"/>
      <c r="BL58" s="6"/>
      <c r="BM58" s="6"/>
      <c r="BN58" s="6"/>
    </row>
    <row r="59" spans="1:66" ht="39" x14ac:dyDescent="0.15">
      <c r="A59" s="6" t="s">
        <v>9535</v>
      </c>
      <c r="B59" s="6" t="s">
        <v>10186</v>
      </c>
      <c r="C59" s="6" t="s">
        <v>10187</v>
      </c>
      <c r="D59" s="6" t="s">
        <v>10191</v>
      </c>
      <c r="E59" s="7">
        <v>41514</v>
      </c>
      <c r="F59" s="7">
        <v>41514</v>
      </c>
      <c r="G59" s="13" t="s">
        <v>1269</v>
      </c>
      <c r="H59" s="13"/>
      <c r="I59" s="13" t="s">
        <v>1269</v>
      </c>
      <c r="J59" s="13" t="s">
        <v>1269</v>
      </c>
      <c r="K59" s="13"/>
      <c r="L59" s="13" t="s">
        <v>1269</v>
      </c>
      <c r="M59" s="13"/>
      <c r="N59" s="6" t="s">
        <v>4203</v>
      </c>
      <c r="O59" s="6"/>
      <c r="P59" s="6"/>
      <c r="Q59" s="6"/>
      <c r="R59" s="6"/>
      <c r="S59" s="6"/>
      <c r="T59" s="8"/>
      <c r="U59" s="8"/>
      <c r="V59" s="8" t="s">
        <v>4217</v>
      </c>
      <c r="W59" s="8"/>
      <c r="X59" s="8"/>
      <c r="Y59" s="6"/>
      <c r="Z59" s="6"/>
      <c r="AA59" s="11" t="s">
        <v>4215</v>
      </c>
      <c r="AB59" s="11" t="s">
        <v>4216</v>
      </c>
      <c r="AC59" s="11"/>
      <c r="AD59" s="6" t="s">
        <v>1406</v>
      </c>
      <c r="AE59" s="6" t="s">
        <v>10190</v>
      </c>
      <c r="AF59" s="6"/>
      <c r="AG59" s="6"/>
      <c r="AH59" s="6"/>
      <c r="AI59" s="6"/>
      <c r="AJ59" s="6"/>
      <c r="AK59" s="6"/>
      <c r="AL59" s="6"/>
      <c r="AM59" s="6"/>
      <c r="AN59" s="6"/>
      <c r="AO59" s="6"/>
      <c r="AP59" s="66"/>
      <c r="AQ59" s="6"/>
      <c r="AR59" s="6"/>
      <c r="AS59" s="6"/>
      <c r="AT59" s="6"/>
      <c r="AU59" s="6"/>
      <c r="AV59" s="6"/>
      <c r="AW59" s="6"/>
      <c r="AX59" s="6"/>
      <c r="AY59" s="6"/>
      <c r="AZ59" s="6"/>
      <c r="BA59" s="6"/>
      <c r="BB59" s="6"/>
      <c r="BC59" s="6"/>
      <c r="BD59" s="6"/>
      <c r="BE59" s="6"/>
      <c r="BF59" s="6"/>
      <c r="BG59" s="6"/>
      <c r="BH59" s="6"/>
      <c r="BI59" s="6"/>
      <c r="BJ59" s="6"/>
      <c r="BK59" s="6"/>
      <c r="BL59" s="6"/>
      <c r="BM59" s="6"/>
      <c r="BN59" s="6"/>
    </row>
    <row r="60" spans="1:66" ht="26" x14ac:dyDescent="0.15">
      <c r="A60" s="6" t="s">
        <v>1403</v>
      </c>
      <c r="B60" s="6" t="s">
        <v>1404</v>
      </c>
      <c r="C60" s="6" t="s">
        <v>1405</v>
      </c>
      <c r="D60" s="6"/>
      <c r="E60" s="15">
        <v>40828</v>
      </c>
      <c r="F60" s="7">
        <v>40879</v>
      </c>
      <c r="G60" s="13" t="s">
        <v>1269</v>
      </c>
      <c r="H60" s="13"/>
      <c r="I60" s="13" t="s">
        <v>1269</v>
      </c>
      <c r="J60" s="13" t="s">
        <v>1269</v>
      </c>
      <c r="K60" s="13"/>
      <c r="L60" s="13" t="s">
        <v>1269</v>
      </c>
      <c r="M60" s="13"/>
      <c r="N60" s="6" t="s">
        <v>4223</v>
      </c>
      <c r="O60" s="6"/>
      <c r="P60" s="6"/>
      <c r="Q60" s="6"/>
      <c r="R60" s="6"/>
      <c r="S60" s="6"/>
      <c r="T60" s="8"/>
      <c r="U60" s="8"/>
      <c r="V60" s="8" t="s">
        <v>4583</v>
      </c>
      <c r="W60" s="8"/>
      <c r="X60" s="8"/>
      <c r="Y60" s="6"/>
      <c r="Z60" s="6"/>
      <c r="AA60" s="11" t="s">
        <v>4584</v>
      </c>
      <c r="AB60" s="11" t="s">
        <v>4585</v>
      </c>
      <c r="AC60" s="11"/>
      <c r="AD60" s="6" t="s">
        <v>4586</v>
      </c>
      <c r="AE60" s="6" t="s">
        <v>1388</v>
      </c>
      <c r="AF60" s="6"/>
      <c r="AG60" s="6"/>
      <c r="AH60" s="6"/>
      <c r="AI60" s="6"/>
      <c r="AJ60" s="6"/>
      <c r="AK60" s="6"/>
      <c r="AL60" s="6"/>
      <c r="AM60" s="6"/>
      <c r="AN60" s="6"/>
      <c r="AO60" s="6"/>
      <c r="AP60" s="66"/>
      <c r="AQ60" s="6"/>
      <c r="AR60" s="6"/>
      <c r="AS60" s="6"/>
      <c r="AT60" s="6"/>
      <c r="AU60" s="6"/>
      <c r="AV60" s="6"/>
      <c r="AW60" s="6"/>
      <c r="AX60" s="6"/>
      <c r="AY60" s="6"/>
      <c r="AZ60" s="6"/>
      <c r="BA60" s="6"/>
      <c r="BB60" s="6"/>
      <c r="BC60" s="6"/>
      <c r="BD60" s="6"/>
      <c r="BE60" s="6"/>
      <c r="BF60" s="6"/>
      <c r="BG60" s="6"/>
      <c r="BH60" s="6"/>
      <c r="BI60" s="6"/>
      <c r="BJ60" s="6"/>
      <c r="BK60" s="6"/>
      <c r="BL60" s="6"/>
      <c r="BM60" s="6"/>
      <c r="BN60" s="6"/>
    </row>
    <row r="61" spans="1:66" ht="39" x14ac:dyDescent="0.15">
      <c r="A61" s="8" t="s">
        <v>9501</v>
      </c>
      <c r="B61" s="8" t="s">
        <v>9517</v>
      </c>
      <c r="C61" s="6" t="s">
        <v>9518</v>
      </c>
      <c r="D61" s="6" t="s">
        <v>9446</v>
      </c>
      <c r="E61" s="18">
        <v>41508</v>
      </c>
      <c r="F61" s="7">
        <v>41508</v>
      </c>
      <c r="G61" s="13" t="s">
        <v>1269</v>
      </c>
      <c r="H61" s="13"/>
      <c r="I61" s="6" t="s">
        <v>9459</v>
      </c>
      <c r="J61" s="6" t="s">
        <v>9460</v>
      </c>
      <c r="K61" s="6"/>
      <c r="L61" s="6" t="s">
        <v>9461</v>
      </c>
      <c r="M61" s="13"/>
      <c r="N61" s="6" t="s">
        <v>1359</v>
      </c>
      <c r="O61" s="6"/>
      <c r="P61" s="6"/>
      <c r="Q61" s="6"/>
      <c r="R61" s="6"/>
      <c r="S61" s="6"/>
      <c r="T61" s="8"/>
      <c r="V61" s="8" t="s">
        <v>10144</v>
      </c>
      <c r="W61" s="8"/>
      <c r="X61" s="8"/>
      <c r="Y61" s="6"/>
      <c r="Z61" s="6"/>
      <c r="AA61" s="11" t="s">
        <v>10145</v>
      </c>
      <c r="AB61" s="11" t="s">
        <v>10146</v>
      </c>
      <c r="AC61" s="11"/>
      <c r="AD61" s="6" t="s">
        <v>1273</v>
      </c>
      <c r="AE61" s="6" t="s">
        <v>1274</v>
      </c>
      <c r="AF61" s="6"/>
      <c r="AG61" s="6"/>
      <c r="AH61" s="6"/>
      <c r="AI61" s="6"/>
      <c r="AJ61" s="6"/>
      <c r="AK61" s="6"/>
      <c r="AL61" s="6"/>
      <c r="AM61" s="6"/>
      <c r="AN61" s="6"/>
      <c r="AO61" s="6"/>
      <c r="AP61" s="66"/>
      <c r="AQ61" s="6"/>
      <c r="AR61" s="6"/>
      <c r="AS61" s="6"/>
      <c r="AT61" s="6"/>
      <c r="AU61" s="6"/>
      <c r="AV61" s="6"/>
      <c r="AW61" s="6"/>
      <c r="AX61" s="6"/>
      <c r="AY61" s="6"/>
      <c r="AZ61" s="6"/>
      <c r="BA61" s="6"/>
      <c r="BB61" s="6"/>
      <c r="BC61" s="6"/>
      <c r="BD61" s="6"/>
      <c r="BE61" s="6"/>
      <c r="BF61" s="6"/>
      <c r="BG61" s="6"/>
      <c r="BH61" s="6"/>
      <c r="BI61" s="6"/>
      <c r="BJ61" s="6"/>
      <c r="BK61" s="6"/>
      <c r="BL61" s="6"/>
      <c r="BM61" s="6"/>
      <c r="BN61" s="6"/>
    </row>
    <row r="62" spans="1:66" ht="26" x14ac:dyDescent="0.15">
      <c r="A62" s="6" t="s">
        <v>1464</v>
      </c>
      <c r="B62" s="6" t="s">
        <v>1465</v>
      </c>
      <c r="C62" s="6" t="s">
        <v>1466</v>
      </c>
      <c r="D62" s="6"/>
      <c r="E62" s="7">
        <v>40840</v>
      </c>
      <c r="F62" s="7">
        <v>40877</v>
      </c>
      <c r="G62" s="13" t="s">
        <v>1269</v>
      </c>
      <c r="H62" s="13"/>
      <c r="I62" s="13" t="s">
        <v>1269</v>
      </c>
      <c r="J62" s="13" t="s">
        <v>1269</v>
      </c>
      <c r="K62" s="13"/>
      <c r="L62" s="13" t="s">
        <v>1269</v>
      </c>
      <c r="M62" s="13"/>
      <c r="N62" s="6" t="s">
        <v>457</v>
      </c>
      <c r="O62" s="6"/>
      <c r="P62" s="6"/>
      <c r="Q62" s="6"/>
      <c r="R62" s="6"/>
      <c r="S62" s="6"/>
      <c r="T62" s="8"/>
      <c r="U62" s="8"/>
      <c r="V62" s="8" t="s">
        <v>4219</v>
      </c>
      <c r="W62" s="8"/>
      <c r="X62" s="8"/>
      <c r="Y62" s="6"/>
      <c r="Z62" s="6"/>
      <c r="AA62" s="11" t="s">
        <v>4220</v>
      </c>
      <c r="AB62" s="11" t="s">
        <v>4221</v>
      </c>
      <c r="AC62" s="11"/>
      <c r="AD62" s="6" t="s">
        <v>1291</v>
      </c>
      <c r="AE62" s="6"/>
      <c r="AF62" s="6"/>
      <c r="AG62" s="6"/>
      <c r="AH62" s="6"/>
      <c r="AI62" s="6"/>
      <c r="AJ62" s="6"/>
      <c r="AK62" s="6"/>
      <c r="AL62" s="6"/>
      <c r="AM62" s="6"/>
      <c r="AN62" s="6"/>
      <c r="AO62" s="6"/>
      <c r="AP62" s="66"/>
      <c r="AQ62" s="6"/>
      <c r="AR62" s="6"/>
      <c r="AS62" s="6"/>
      <c r="AT62" s="6"/>
      <c r="AU62" s="6"/>
      <c r="AV62" s="6"/>
      <c r="AW62" s="6"/>
      <c r="AX62" s="6"/>
      <c r="AY62" s="6"/>
      <c r="AZ62" s="6"/>
      <c r="BA62" s="6"/>
      <c r="BB62" s="6"/>
      <c r="BC62" s="6"/>
      <c r="BD62" s="6"/>
      <c r="BE62" s="6"/>
      <c r="BF62" s="6"/>
      <c r="BG62" s="6"/>
      <c r="BH62" s="6"/>
      <c r="BI62" s="6"/>
      <c r="BJ62" s="6"/>
      <c r="BK62" s="6"/>
      <c r="BL62" s="6"/>
      <c r="BM62" s="6"/>
      <c r="BN62" s="6"/>
    </row>
    <row r="63" spans="1:66" ht="39" x14ac:dyDescent="0.15">
      <c r="A63" s="6" t="s">
        <v>9538</v>
      </c>
      <c r="B63" s="6" t="s">
        <v>9495</v>
      </c>
      <c r="C63" s="6" t="s">
        <v>9539</v>
      </c>
      <c r="D63" s="6" t="s">
        <v>13190</v>
      </c>
      <c r="E63" s="7">
        <v>40847</v>
      </c>
      <c r="F63" s="7">
        <v>41939</v>
      </c>
      <c r="G63" s="13" t="s">
        <v>1269</v>
      </c>
      <c r="H63" s="13"/>
      <c r="I63" s="6" t="s">
        <v>9459</v>
      </c>
      <c r="J63" s="6" t="s">
        <v>9460</v>
      </c>
      <c r="K63" s="6"/>
      <c r="L63" s="6" t="s">
        <v>9482</v>
      </c>
      <c r="M63" s="13"/>
      <c r="N63" s="6" t="s">
        <v>1278</v>
      </c>
      <c r="O63" s="6"/>
      <c r="P63" s="6"/>
      <c r="Q63" s="6"/>
      <c r="R63" s="6"/>
      <c r="S63" s="6"/>
      <c r="T63" s="8"/>
      <c r="U63" s="8"/>
      <c r="V63" s="8" t="s">
        <v>13189</v>
      </c>
      <c r="W63" s="8"/>
      <c r="X63" s="8"/>
      <c r="Y63" s="6" t="s">
        <v>1339</v>
      </c>
      <c r="Z63" s="6" t="s">
        <v>1340</v>
      </c>
      <c r="AA63" s="11" t="s">
        <v>1341</v>
      </c>
      <c r="AB63" s="11" t="s">
        <v>1342</v>
      </c>
      <c r="AC63" s="11"/>
      <c r="AD63" s="6" t="s">
        <v>1344</v>
      </c>
      <c r="AE63" s="6" t="s">
        <v>7918</v>
      </c>
      <c r="AF63" s="6"/>
      <c r="AG63" s="6"/>
      <c r="AH63" s="6"/>
      <c r="AI63" s="6"/>
      <c r="AJ63" s="6"/>
      <c r="AK63" s="6"/>
      <c r="AL63" s="6"/>
      <c r="AM63" s="6"/>
      <c r="AN63" s="6"/>
      <c r="AO63" s="6"/>
      <c r="AP63" s="66"/>
      <c r="AQ63" s="6"/>
      <c r="AR63" s="6"/>
      <c r="AS63" s="6"/>
      <c r="AT63" s="6"/>
      <c r="AU63" s="6"/>
      <c r="AV63" s="6"/>
      <c r="AW63" s="6"/>
      <c r="AX63" s="6"/>
      <c r="AY63" s="6"/>
      <c r="AZ63" s="6"/>
      <c r="BA63" s="6"/>
      <c r="BB63" s="6"/>
      <c r="BC63" s="6"/>
      <c r="BD63" s="6"/>
      <c r="BE63" s="6"/>
      <c r="BF63" s="6"/>
      <c r="BG63" s="6"/>
      <c r="BH63" s="6"/>
      <c r="BI63" s="6"/>
      <c r="BJ63" s="6"/>
      <c r="BK63" s="6"/>
      <c r="BL63" s="6"/>
      <c r="BM63" s="6"/>
      <c r="BN63" s="6"/>
    </row>
    <row r="64" spans="1:66" s="83" customFormat="1" ht="26" x14ac:dyDescent="0.15">
      <c r="A64" s="6" t="s">
        <v>1467</v>
      </c>
      <c r="B64" s="6" t="s">
        <v>1468</v>
      </c>
      <c r="C64" s="6" t="s">
        <v>1469</v>
      </c>
      <c r="D64" s="6"/>
      <c r="E64" s="7">
        <v>40840</v>
      </c>
      <c r="F64" s="7">
        <v>40878</v>
      </c>
      <c r="G64" s="13" t="s">
        <v>1269</v>
      </c>
      <c r="H64" s="13"/>
      <c r="I64" s="13" t="s">
        <v>1269</v>
      </c>
      <c r="J64" s="13" t="s">
        <v>1269</v>
      </c>
      <c r="K64" s="13"/>
      <c r="L64" s="13" t="s">
        <v>1269</v>
      </c>
      <c r="M64" s="13"/>
      <c r="N64" s="6" t="s">
        <v>4223</v>
      </c>
      <c r="O64" s="6"/>
      <c r="P64" s="6"/>
      <c r="Q64" s="6"/>
      <c r="R64" s="6"/>
      <c r="S64" s="6"/>
      <c r="T64" s="8"/>
      <c r="U64" s="8"/>
      <c r="V64" s="8" t="s">
        <v>4222</v>
      </c>
      <c r="W64" s="8"/>
      <c r="X64" s="8"/>
      <c r="Y64" s="6"/>
      <c r="Z64" s="6"/>
      <c r="AA64" s="11" t="s">
        <v>1470</v>
      </c>
      <c r="AB64" s="11" t="s">
        <v>1471</v>
      </c>
      <c r="AC64" s="11"/>
      <c r="AD64" s="6" t="s">
        <v>1472</v>
      </c>
      <c r="AE64" s="6"/>
      <c r="AF64" s="6"/>
      <c r="AG64" s="6"/>
      <c r="AH64" s="6"/>
      <c r="AI64" s="6"/>
      <c r="AJ64" s="6"/>
      <c r="AK64" s="6"/>
      <c r="AL64" s="6"/>
      <c r="AM64" s="6"/>
      <c r="AN64" s="6"/>
      <c r="AO64" s="6"/>
      <c r="AP64" s="66"/>
      <c r="AQ64" s="6"/>
      <c r="AR64" s="6"/>
      <c r="AS64" s="6"/>
      <c r="AT64" s="6"/>
      <c r="AU64" s="6"/>
      <c r="AV64" s="6"/>
      <c r="AW64" s="6"/>
      <c r="AX64" s="6"/>
      <c r="AY64" s="6"/>
      <c r="AZ64" s="6"/>
      <c r="BA64" s="6"/>
      <c r="BB64" s="6"/>
      <c r="BC64" s="6"/>
      <c r="BD64" s="6"/>
      <c r="BE64" s="6"/>
      <c r="BF64" s="6"/>
      <c r="BG64" s="6"/>
      <c r="BH64" s="6"/>
      <c r="BI64" s="6"/>
      <c r="BJ64" s="6"/>
      <c r="BK64" s="6"/>
      <c r="BL64" s="6"/>
      <c r="BM64" s="6"/>
      <c r="BN64" s="6"/>
    </row>
    <row r="65" spans="1:66" ht="26" x14ac:dyDescent="0.15">
      <c r="A65" s="64" t="s">
        <v>4655</v>
      </c>
      <c r="B65" s="11" t="s">
        <v>4656</v>
      </c>
      <c r="C65" s="6" t="s">
        <v>4659</v>
      </c>
      <c r="D65" s="6"/>
      <c r="E65" s="89">
        <v>40886</v>
      </c>
      <c r="F65" s="89">
        <v>40890</v>
      </c>
      <c r="G65" s="11" t="s">
        <v>1269</v>
      </c>
      <c r="H65" s="11"/>
      <c r="I65" s="11" t="s">
        <v>1269</v>
      </c>
      <c r="J65" s="11" t="s">
        <v>1269</v>
      </c>
      <c r="K65" s="11"/>
      <c r="L65" s="11" t="s">
        <v>1269</v>
      </c>
      <c r="N65" s="64" t="s">
        <v>4223</v>
      </c>
      <c r="V65" s="11" t="s">
        <v>4658</v>
      </c>
      <c r="AA65" s="64" t="s">
        <v>4584</v>
      </c>
      <c r="AB65" s="64" t="s">
        <v>4585</v>
      </c>
      <c r="AD65" s="64" t="s">
        <v>4657</v>
      </c>
      <c r="AE65" s="64" t="s">
        <v>1388</v>
      </c>
    </row>
    <row r="66" spans="1:66" ht="26" x14ac:dyDescent="0.15">
      <c r="A66" s="6" t="s">
        <v>9519</v>
      </c>
      <c r="B66" s="6" t="s">
        <v>1451</v>
      </c>
      <c r="C66" s="6" t="s">
        <v>1452</v>
      </c>
      <c r="D66" s="6" t="s">
        <v>9455</v>
      </c>
      <c r="E66" s="7">
        <v>40840</v>
      </c>
      <c r="F66" s="7">
        <v>40878</v>
      </c>
      <c r="G66" s="13" t="s">
        <v>1269</v>
      </c>
      <c r="H66" s="13"/>
      <c r="I66" s="13" t="s">
        <v>1269</v>
      </c>
      <c r="J66" s="13" t="s">
        <v>1269</v>
      </c>
      <c r="K66" s="13"/>
      <c r="L66" s="13" t="s">
        <v>1269</v>
      </c>
      <c r="M66" s="13"/>
      <c r="N66" s="6" t="s">
        <v>1359</v>
      </c>
      <c r="O66" s="6"/>
      <c r="P66" s="6"/>
      <c r="Q66" s="6"/>
      <c r="R66" s="6"/>
      <c r="S66" s="6"/>
      <c r="T66" s="8"/>
      <c r="U66" s="8"/>
      <c r="V66" s="8" t="s">
        <v>4224</v>
      </c>
      <c r="W66" s="8"/>
      <c r="X66" s="8"/>
      <c r="Y66" s="6"/>
      <c r="Z66" s="6"/>
      <c r="AA66" s="11" t="s">
        <v>1444</v>
      </c>
      <c r="AB66" s="11" t="s">
        <v>1445</v>
      </c>
      <c r="AC66" s="11"/>
      <c r="AD66" s="6" t="s">
        <v>1305</v>
      </c>
      <c r="AE66" s="6"/>
      <c r="AF66" s="6"/>
      <c r="AG66" s="6"/>
      <c r="AH66" s="6"/>
      <c r="AI66" s="6"/>
      <c r="AJ66" s="6"/>
      <c r="AK66" s="6"/>
      <c r="AL66" s="6"/>
      <c r="AM66" s="6"/>
      <c r="AN66" s="6"/>
      <c r="AO66" s="6"/>
      <c r="AP66" s="66"/>
      <c r="AQ66" s="6"/>
      <c r="AR66" s="6"/>
      <c r="AS66" s="6"/>
      <c r="AT66" s="6"/>
      <c r="AU66" s="6"/>
      <c r="AV66" s="6"/>
      <c r="AW66" s="6"/>
      <c r="AX66" s="6"/>
      <c r="AY66" s="6"/>
      <c r="AZ66" s="6"/>
      <c r="BA66" s="6"/>
      <c r="BB66" s="6"/>
      <c r="BC66" s="6"/>
      <c r="BD66" s="6"/>
      <c r="BE66" s="6"/>
      <c r="BF66" s="6"/>
      <c r="BG66" s="6"/>
      <c r="BH66" s="6"/>
      <c r="BI66" s="6"/>
      <c r="BJ66" s="6"/>
      <c r="BK66" s="6"/>
      <c r="BL66" s="6"/>
      <c r="BM66" s="6"/>
      <c r="BN66" s="6"/>
    </row>
    <row r="67" spans="1:66" ht="26" x14ac:dyDescent="0.15">
      <c r="A67" s="6" t="s">
        <v>9534</v>
      </c>
      <c r="B67" s="6" t="s">
        <v>12435</v>
      </c>
      <c r="C67" s="6" t="s">
        <v>1328</v>
      </c>
      <c r="D67" s="6" t="s">
        <v>12436</v>
      </c>
      <c r="E67" s="7">
        <v>40847</v>
      </c>
      <c r="F67" s="7">
        <v>40878</v>
      </c>
      <c r="G67" s="13" t="s">
        <v>1269</v>
      </c>
      <c r="H67" s="13" t="s">
        <v>4208</v>
      </c>
      <c r="I67" s="13" t="s">
        <v>1269</v>
      </c>
      <c r="J67" s="13" t="s">
        <v>1269</v>
      </c>
      <c r="K67" s="13"/>
      <c r="L67" s="13" t="s">
        <v>1269</v>
      </c>
      <c r="M67" s="13" t="s">
        <v>4250</v>
      </c>
      <c r="N67" s="6" t="s">
        <v>1329</v>
      </c>
      <c r="O67" s="6"/>
      <c r="P67" s="6"/>
      <c r="Q67" s="6"/>
      <c r="R67" s="6"/>
      <c r="S67" s="6"/>
      <c r="T67" s="8"/>
      <c r="U67" s="8"/>
      <c r="V67" s="8" t="s">
        <v>4207</v>
      </c>
      <c r="W67" s="8"/>
      <c r="X67" s="8"/>
      <c r="Y67" s="6" t="s">
        <v>1330</v>
      </c>
      <c r="Z67" s="6" t="s">
        <v>1331</v>
      </c>
      <c r="AA67" s="11" t="s">
        <v>1332</v>
      </c>
      <c r="AB67" s="11" t="s">
        <v>1333</v>
      </c>
      <c r="AC67" s="11"/>
      <c r="AD67" s="6" t="s">
        <v>1334</v>
      </c>
      <c r="AE67" s="6" t="s">
        <v>1274</v>
      </c>
      <c r="AF67" s="6"/>
      <c r="AG67" s="6"/>
      <c r="AH67" s="6"/>
      <c r="AI67" s="6"/>
      <c r="AJ67" s="6" t="s">
        <v>1335</v>
      </c>
      <c r="AK67" s="6" t="s">
        <v>1336</v>
      </c>
      <c r="AL67" s="6" t="s">
        <v>1337</v>
      </c>
      <c r="AM67" s="6" t="s">
        <v>1338</v>
      </c>
      <c r="AN67" s="6"/>
      <c r="AO67" s="6"/>
      <c r="AP67" s="66"/>
      <c r="AQ67" s="6"/>
      <c r="AR67" s="6"/>
      <c r="AS67" s="6"/>
      <c r="AT67" s="6"/>
      <c r="AU67" s="6"/>
      <c r="AV67" s="6"/>
      <c r="AW67" s="6"/>
      <c r="AX67" s="6"/>
      <c r="AY67" s="6"/>
      <c r="AZ67" s="6"/>
      <c r="BA67" s="6"/>
      <c r="BB67" s="6"/>
      <c r="BC67" s="6"/>
      <c r="BD67" s="6"/>
      <c r="BE67" s="6"/>
      <c r="BF67" s="6"/>
      <c r="BG67" s="6"/>
      <c r="BH67" s="6"/>
      <c r="BI67" s="6"/>
      <c r="BJ67" s="6"/>
      <c r="BK67" s="6"/>
      <c r="BL67" s="6"/>
      <c r="BM67" s="6"/>
      <c r="BN67" s="6"/>
    </row>
    <row r="68" spans="1:66" ht="26" x14ac:dyDescent="0.15">
      <c r="A68" s="6" t="s">
        <v>1579</v>
      </c>
      <c r="B68" s="6" t="s">
        <v>1580</v>
      </c>
      <c r="C68" s="6" t="s">
        <v>1581</v>
      </c>
      <c r="D68" s="6"/>
      <c r="E68" s="7">
        <v>40841</v>
      </c>
      <c r="F68" s="7">
        <v>40878</v>
      </c>
      <c r="G68" s="13" t="s">
        <v>1269</v>
      </c>
      <c r="H68" s="13"/>
      <c r="I68" s="13" t="s">
        <v>1269</v>
      </c>
      <c r="J68" s="13" t="s">
        <v>1269</v>
      </c>
      <c r="K68" s="13"/>
      <c r="L68" s="13" t="s">
        <v>1269</v>
      </c>
      <c r="M68" s="13"/>
      <c r="N68" s="6" t="s">
        <v>4210</v>
      </c>
      <c r="O68" s="6"/>
      <c r="P68" s="6"/>
      <c r="Q68" s="6"/>
      <c r="R68" s="6"/>
      <c r="S68" s="6"/>
      <c r="T68" s="8"/>
      <c r="U68" s="8"/>
      <c r="V68" s="8"/>
      <c r="W68" s="8" t="s">
        <v>4211</v>
      </c>
      <c r="X68" s="8"/>
      <c r="Y68" s="6"/>
      <c r="Z68" s="6"/>
      <c r="AA68" s="11" t="s">
        <v>4201</v>
      </c>
      <c r="AB68" s="11" t="s">
        <v>4202</v>
      </c>
      <c r="AC68" s="11"/>
      <c r="AD68" s="6" t="s">
        <v>8945</v>
      </c>
      <c r="AE68" s="6"/>
      <c r="AF68" s="6"/>
      <c r="AG68" s="6"/>
      <c r="AH68" s="6"/>
      <c r="AI68" s="6"/>
      <c r="AJ68" s="6"/>
      <c r="AK68" s="6"/>
      <c r="AL68" s="6"/>
      <c r="AM68" s="6"/>
      <c r="AN68" s="6"/>
      <c r="AO68" s="6"/>
      <c r="AP68" s="66"/>
      <c r="AQ68" s="6"/>
      <c r="AR68" s="6"/>
      <c r="AS68" s="6"/>
      <c r="AT68" s="6"/>
      <c r="AU68" s="6"/>
      <c r="AV68" s="6"/>
      <c r="AW68" s="6"/>
      <c r="AX68" s="6"/>
      <c r="AY68" s="6"/>
      <c r="AZ68" s="6"/>
      <c r="BA68" s="6"/>
      <c r="BB68" s="6"/>
      <c r="BC68" s="6"/>
      <c r="BD68" s="6"/>
      <c r="BE68" s="6"/>
      <c r="BF68" s="6"/>
      <c r="BG68" s="6"/>
      <c r="BH68" s="6"/>
      <c r="BI68" s="6"/>
      <c r="BJ68" s="6"/>
      <c r="BK68" s="6"/>
      <c r="BL68" s="6"/>
      <c r="BM68" s="6"/>
      <c r="BN68" s="6"/>
    </row>
    <row r="69" spans="1:66" ht="26" x14ac:dyDescent="0.15">
      <c r="A69" s="6" t="s">
        <v>1522</v>
      </c>
      <c r="B69" s="6" t="s">
        <v>1299</v>
      </c>
      <c r="C69" s="6" t="s">
        <v>1523</v>
      </c>
      <c r="D69" s="6"/>
      <c r="E69" s="18">
        <v>40841</v>
      </c>
      <c r="F69" s="7">
        <v>40878</v>
      </c>
      <c r="G69" s="13" t="s">
        <v>1269</v>
      </c>
      <c r="H69" s="13"/>
      <c r="I69" s="13" t="s">
        <v>1269</v>
      </c>
      <c r="J69" s="13" t="s">
        <v>1269</v>
      </c>
      <c r="K69" s="13"/>
      <c r="L69" s="13" t="s">
        <v>1269</v>
      </c>
      <c r="M69" s="13"/>
      <c r="N69" s="6" t="s">
        <v>1301</v>
      </c>
      <c r="O69" s="6"/>
      <c r="P69" s="6"/>
      <c r="Q69" s="6"/>
      <c r="R69" s="6"/>
      <c r="S69" s="6"/>
      <c r="T69" s="8"/>
      <c r="U69" s="8" t="s">
        <v>1352</v>
      </c>
      <c r="V69" s="8"/>
      <c r="W69" s="8"/>
      <c r="X69" s="8"/>
      <c r="Y69" s="6" t="s">
        <v>1514</v>
      </c>
      <c r="Z69" s="6" t="s">
        <v>1515</v>
      </c>
      <c r="AA69" s="11"/>
      <c r="AB69" s="11"/>
      <c r="AC69" s="11"/>
      <c r="AD69" s="6" t="s">
        <v>1305</v>
      </c>
      <c r="AE69" s="6" t="s">
        <v>1274</v>
      </c>
      <c r="AF69" s="6"/>
      <c r="AG69" s="6"/>
      <c r="AH69" s="6"/>
      <c r="AI69" s="6"/>
      <c r="AJ69" s="6"/>
      <c r="AK69" s="6"/>
      <c r="AL69" s="6"/>
      <c r="AM69" s="6"/>
      <c r="AN69" s="6"/>
      <c r="AO69" s="6"/>
      <c r="AP69" s="66"/>
      <c r="AQ69" s="6"/>
      <c r="AR69" s="6"/>
      <c r="AS69" s="6"/>
      <c r="AT69" s="6"/>
      <c r="AU69" s="6"/>
      <c r="AV69" s="6"/>
      <c r="AW69" s="6"/>
      <c r="AX69" s="6"/>
      <c r="AY69" s="6"/>
      <c r="AZ69" s="6"/>
      <c r="BA69" s="6"/>
      <c r="BB69" s="6"/>
      <c r="BC69" s="6"/>
      <c r="BD69" s="6"/>
      <c r="BE69" s="6"/>
      <c r="BF69" s="6"/>
      <c r="BG69" s="6"/>
      <c r="BH69" s="6"/>
      <c r="BI69" s="6"/>
      <c r="BJ69" s="6"/>
      <c r="BK69" s="6"/>
      <c r="BL69" s="6"/>
      <c r="BM69" s="6"/>
      <c r="BN69" s="6"/>
    </row>
    <row r="70" spans="1:66" ht="26" x14ac:dyDescent="0.15">
      <c r="A70" s="6" t="s">
        <v>1440</v>
      </c>
      <c r="B70" s="6" t="s">
        <v>1441</v>
      </c>
      <c r="C70" s="6" t="s">
        <v>1442</v>
      </c>
      <c r="D70" s="6"/>
      <c r="E70" s="7">
        <v>40840</v>
      </c>
      <c r="F70" s="7">
        <v>40878</v>
      </c>
      <c r="G70" s="13" t="s">
        <v>1269</v>
      </c>
      <c r="H70" s="13"/>
      <c r="I70" s="13" t="s">
        <v>1269</v>
      </c>
      <c r="J70" s="13" t="s">
        <v>1269</v>
      </c>
      <c r="K70" s="13"/>
      <c r="L70" s="13" t="s">
        <v>1269</v>
      </c>
      <c r="M70" s="13"/>
      <c r="N70" s="6" t="s">
        <v>1359</v>
      </c>
      <c r="O70" s="6"/>
      <c r="P70" s="6"/>
      <c r="Q70" s="6"/>
      <c r="R70" s="6"/>
      <c r="S70" s="6"/>
      <c r="T70" s="8"/>
      <c r="U70" s="8"/>
      <c r="V70" s="8" t="s">
        <v>4224</v>
      </c>
      <c r="W70" s="8"/>
      <c r="X70" s="8"/>
      <c r="Y70" s="6"/>
      <c r="Z70" s="6"/>
      <c r="AA70" s="11" t="s">
        <v>1444</v>
      </c>
      <c r="AB70" s="11" t="s">
        <v>1445</v>
      </c>
      <c r="AC70" s="11"/>
      <c r="AD70" s="6" t="s">
        <v>1446</v>
      </c>
      <c r="AE70" s="6"/>
      <c r="AF70" s="6"/>
      <c r="AG70" s="6"/>
      <c r="AH70" s="6"/>
      <c r="AI70" s="6"/>
      <c r="AJ70" s="6"/>
      <c r="AK70" s="6"/>
      <c r="AL70" s="6"/>
      <c r="AM70" s="6"/>
      <c r="AN70" s="6"/>
      <c r="AO70" s="6"/>
      <c r="AP70" s="66"/>
      <c r="AQ70" s="6"/>
      <c r="AR70" s="6"/>
      <c r="AS70" s="6"/>
      <c r="AT70" s="6"/>
      <c r="AU70" s="6"/>
      <c r="AV70" s="6"/>
      <c r="AW70" s="6"/>
      <c r="AX70" s="6"/>
      <c r="AY70" s="6"/>
      <c r="AZ70" s="6"/>
      <c r="BA70" s="6"/>
      <c r="BB70" s="6"/>
      <c r="BC70" s="6"/>
      <c r="BD70" s="6"/>
      <c r="BE70" s="6"/>
      <c r="BF70" s="6"/>
      <c r="BG70" s="6"/>
      <c r="BH70" s="6"/>
      <c r="BI70" s="6"/>
      <c r="BJ70" s="6"/>
      <c r="BK70" s="6"/>
      <c r="BL70" s="6"/>
      <c r="BM70" s="6"/>
      <c r="BN70" s="6"/>
    </row>
    <row r="71" spans="1:66" s="83" customFormat="1" ht="26" x14ac:dyDescent="0.15">
      <c r="A71" s="6" t="s">
        <v>1422</v>
      </c>
      <c r="B71" s="6" t="s">
        <v>1423</v>
      </c>
      <c r="C71" s="6" t="s">
        <v>1424</v>
      </c>
      <c r="D71" s="6" t="s">
        <v>12298</v>
      </c>
      <c r="E71" s="7">
        <v>40840</v>
      </c>
      <c r="F71" s="7">
        <v>41960</v>
      </c>
      <c r="G71" s="13" t="s">
        <v>1269</v>
      </c>
      <c r="H71" s="13"/>
      <c r="I71" s="13" t="s">
        <v>1269</v>
      </c>
      <c r="J71" s="13" t="s">
        <v>1269</v>
      </c>
      <c r="K71" s="13"/>
      <c r="L71" s="13" t="s">
        <v>1269</v>
      </c>
      <c r="M71" s="13"/>
      <c r="N71" s="6" t="s">
        <v>1351</v>
      </c>
      <c r="O71" s="6"/>
      <c r="P71" s="6"/>
      <c r="Q71" s="6"/>
      <c r="R71" s="6"/>
      <c r="S71" s="6"/>
      <c r="T71" s="8"/>
      <c r="U71" s="8"/>
      <c r="V71" s="8" t="s">
        <v>13399</v>
      </c>
      <c r="W71" s="8"/>
      <c r="X71" s="8"/>
      <c r="Y71" s="6"/>
      <c r="Z71" s="6"/>
      <c r="AA71" s="11" t="s">
        <v>13400</v>
      </c>
      <c r="AB71" s="11" t="s">
        <v>13335</v>
      </c>
      <c r="AC71" s="11"/>
      <c r="AD71" s="6" t="s">
        <v>1291</v>
      </c>
      <c r="AE71" s="6"/>
      <c r="AF71" s="6"/>
      <c r="AG71" s="6"/>
      <c r="AH71" s="6"/>
      <c r="AI71" s="6"/>
      <c r="AJ71" s="6"/>
      <c r="AK71" s="6"/>
      <c r="AL71" s="6"/>
      <c r="AM71" s="6"/>
      <c r="AN71" s="6"/>
      <c r="AO71" s="6"/>
      <c r="AP71" s="66"/>
      <c r="AQ71" s="6"/>
      <c r="AR71" s="6"/>
      <c r="AS71" s="6"/>
      <c r="AT71" s="6"/>
      <c r="AU71" s="6"/>
      <c r="AV71" s="6"/>
      <c r="AW71" s="6"/>
      <c r="AX71" s="6"/>
      <c r="AY71" s="6"/>
      <c r="AZ71" s="6"/>
      <c r="BA71" s="6"/>
      <c r="BB71" s="6"/>
      <c r="BC71" s="6"/>
      <c r="BD71" s="6"/>
      <c r="BE71" s="6"/>
      <c r="BF71" s="6"/>
      <c r="BG71" s="6"/>
      <c r="BH71" s="6"/>
      <c r="BI71" s="6"/>
      <c r="BJ71" s="6"/>
      <c r="BK71" s="6"/>
      <c r="BL71" s="6"/>
      <c r="BM71" s="6"/>
      <c r="BN71" s="6"/>
    </row>
    <row r="72" spans="1:66" ht="26" x14ac:dyDescent="0.15">
      <c r="A72" s="6" t="s">
        <v>1415</v>
      </c>
      <c r="B72" s="6" t="s">
        <v>1416</v>
      </c>
      <c r="C72" s="6" t="s">
        <v>1417</v>
      </c>
      <c r="D72" s="6"/>
      <c r="E72" s="7">
        <v>40840</v>
      </c>
      <c r="F72" s="7">
        <v>40878</v>
      </c>
      <c r="G72" s="13" t="s">
        <v>1269</v>
      </c>
      <c r="H72" s="13"/>
      <c r="I72" s="13" t="s">
        <v>1269</v>
      </c>
      <c r="J72" s="13" t="s">
        <v>1269</v>
      </c>
      <c r="K72" s="13"/>
      <c r="L72" s="13" t="s">
        <v>1269</v>
      </c>
      <c r="M72" s="13"/>
      <c r="N72" s="6" t="s">
        <v>4203</v>
      </c>
      <c r="O72" s="6"/>
      <c r="P72" s="6"/>
      <c r="Q72" s="6"/>
      <c r="R72" s="6"/>
      <c r="S72" s="6"/>
      <c r="T72" s="8"/>
      <c r="U72" s="8"/>
      <c r="V72" s="8" t="s">
        <v>4204</v>
      </c>
      <c r="W72" s="8"/>
      <c r="X72" s="8"/>
      <c r="Y72" s="6"/>
      <c r="Z72" s="6"/>
      <c r="AA72" s="11" t="s">
        <v>4194</v>
      </c>
      <c r="AB72" s="11" t="s">
        <v>4195</v>
      </c>
      <c r="AC72" s="11"/>
      <c r="AD72" s="6" t="s">
        <v>1406</v>
      </c>
      <c r="AE72" s="6"/>
      <c r="AF72" s="6"/>
      <c r="AG72" s="6"/>
      <c r="AH72" s="6"/>
      <c r="AI72" s="6"/>
      <c r="AJ72" s="6"/>
      <c r="AK72" s="6"/>
      <c r="AL72" s="6"/>
      <c r="AM72" s="6"/>
      <c r="AN72" s="6"/>
      <c r="AO72" s="6"/>
      <c r="AP72" s="66"/>
      <c r="AQ72" s="6"/>
      <c r="AR72" s="6"/>
      <c r="AS72" s="6"/>
      <c r="AT72" s="6"/>
      <c r="AU72" s="6"/>
      <c r="AV72" s="6"/>
      <c r="AW72" s="6"/>
      <c r="AX72" s="6"/>
      <c r="AY72" s="6"/>
      <c r="AZ72" s="6"/>
      <c r="BA72" s="6"/>
      <c r="BB72" s="6"/>
      <c r="BC72" s="6"/>
      <c r="BD72" s="6"/>
      <c r="BE72" s="6"/>
      <c r="BF72" s="6"/>
      <c r="BG72" s="6"/>
      <c r="BH72" s="6"/>
      <c r="BI72" s="6"/>
      <c r="BJ72" s="6"/>
      <c r="BK72" s="6"/>
      <c r="BL72" s="6"/>
      <c r="BM72" s="6"/>
      <c r="BN72" s="6"/>
    </row>
    <row r="73" spans="1:66" ht="26" x14ac:dyDescent="0.15">
      <c r="A73" s="6" t="s">
        <v>9520</v>
      </c>
      <c r="B73" s="6" t="s">
        <v>1299</v>
      </c>
      <c r="C73" s="6" t="s">
        <v>1300</v>
      </c>
      <c r="D73" s="6" t="s">
        <v>9455</v>
      </c>
      <c r="E73" s="7">
        <v>40840</v>
      </c>
      <c r="F73" s="7">
        <v>40878</v>
      </c>
      <c r="G73" s="13" t="s">
        <v>1269</v>
      </c>
      <c r="H73" s="13"/>
      <c r="I73" s="13" t="s">
        <v>1269</v>
      </c>
      <c r="J73" s="13" t="s">
        <v>1269</v>
      </c>
      <c r="K73" s="13"/>
      <c r="L73" s="13" t="s">
        <v>1269</v>
      </c>
      <c r="M73" s="13"/>
      <c r="N73" s="6" t="s">
        <v>1301</v>
      </c>
      <c r="O73" s="6"/>
      <c r="P73" s="6"/>
      <c r="Q73" s="6"/>
      <c r="R73" s="6"/>
      <c r="S73" s="6"/>
      <c r="T73" s="8"/>
      <c r="U73" s="8"/>
      <c r="V73" s="8" t="s">
        <v>1302</v>
      </c>
      <c r="W73" s="8"/>
      <c r="X73" s="8"/>
      <c r="Y73" s="11" t="s">
        <v>1303</v>
      </c>
      <c r="Z73" s="6" t="s">
        <v>1304</v>
      </c>
      <c r="AA73" s="11"/>
      <c r="AB73" s="11"/>
      <c r="AC73" s="11"/>
      <c r="AD73" s="6" t="s">
        <v>1305</v>
      </c>
      <c r="AE73" s="6" t="s">
        <v>8624</v>
      </c>
      <c r="AF73" s="6"/>
      <c r="AG73" s="6"/>
      <c r="AH73" s="6"/>
      <c r="AI73" s="6"/>
      <c r="AJ73" s="6"/>
      <c r="AK73" s="6"/>
      <c r="AL73" s="6"/>
      <c r="AM73" s="6"/>
      <c r="AN73" s="6"/>
      <c r="AO73" s="6"/>
      <c r="AP73" s="66"/>
      <c r="AQ73" s="6"/>
      <c r="AR73" s="6"/>
      <c r="AS73" s="6"/>
      <c r="AT73" s="6"/>
      <c r="AU73" s="6"/>
      <c r="AV73" s="6"/>
      <c r="AW73" s="6"/>
      <c r="AX73" s="6"/>
      <c r="AY73" s="6"/>
      <c r="AZ73" s="6"/>
      <c r="BA73" s="6"/>
      <c r="BB73" s="6"/>
      <c r="BC73" s="6"/>
      <c r="BD73" s="6"/>
      <c r="BE73" s="6"/>
      <c r="BF73" s="6"/>
      <c r="BG73" s="6"/>
      <c r="BH73" s="6"/>
      <c r="BI73" s="6"/>
      <c r="BJ73" s="6"/>
      <c r="BK73" s="6"/>
      <c r="BL73" s="6"/>
      <c r="BM73" s="6"/>
      <c r="BN73" s="6"/>
    </row>
    <row r="74" spans="1:66" ht="26" x14ac:dyDescent="0.15">
      <c r="A74" s="6" t="s">
        <v>1411</v>
      </c>
      <c r="B74" s="6" t="s">
        <v>1412</v>
      </c>
      <c r="C74" s="6" t="s">
        <v>1413</v>
      </c>
      <c r="D74" s="6"/>
      <c r="E74" s="7">
        <v>40840</v>
      </c>
      <c r="F74" s="7">
        <v>40878</v>
      </c>
      <c r="G74" s="13" t="s">
        <v>1269</v>
      </c>
      <c r="H74" s="13"/>
      <c r="I74" s="13" t="s">
        <v>1269</v>
      </c>
      <c r="J74" s="13" t="s">
        <v>1269</v>
      </c>
      <c r="K74" s="13"/>
      <c r="L74" s="13" t="s">
        <v>1269</v>
      </c>
      <c r="M74" s="13"/>
      <c r="N74" s="6" t="s">
        <v>4203</v>
      </c>
      <c r="O74" s="6"/>
      <c r="P74" s="6"/>
      <c r="Q74" s="6"/>
      <c r="R74" s="6"/>
      <c r="S74" s="6"/>
      <c r="T74" s="8"/>
      <c r="U74" s="8"/>
      <c r="V74" s="8" t="s">
        <v>4204</v>
      </c>
      <c r="W74" s="8"/>
      <c r="X74" s="8"/>
      <c r="Y74" s="6"/>
      <c r="Z74" s="6"/>
      <c r="AA74" s="11" t="s">
        <v>4194</v>
      </c>
      <c r="AB74" s="11" t="s">
        <v>4195</v>
      </c>
      <c r="AC74" s="11"/>
      <c r="AD74" s="6" t="s">
        <v>1414</v>
      </c>
      <c r="AE74" s="6"/>
      <c r="AF74" s="6"/>
      <c r="AG74" s="6"/>
      <c r="AH74" s="6"/>
      <c r="AI74" s="6"/>
      <c r="AJ74" s="6"/>
      <c r="AK74" s="6"/>
      <c r="AL74" s="6"/>
      <c r="AM74" s="6"/>
      <c r="AN74" s="6"/>
      <c r="AO74" s="6"/>
      <c r="AP74" s="66"/>
      <c r="AQ74" s="6"/>
      <c r="AR74" s="6"/>
      <c r="AS74" s="6"/>
      <c r="AT74" s="6"/>
      <c r="AU74" s="6"/>
      <c r="AV74" s="6"/>
      <c r="AW74" s="6"/>
      <c r="AX74" s="6"/>
      <c r="AY74" s="6"/>
      <c r="AZ74" s="6"/>
      <c r="BA74" s="6"/>
      <c r="BB74" s="6"/>
      <c r="BC74" s="6"/>
      <c r="BD74" s="6"/>
      <c r="BE74" s="6"/>
      <c r="BF74" s="6"/>
      <c r="BG74" s="6"/>
      <c r="BH74" s="6"/>
      <c r="BI74" s="6"/>
      <c r="BJ74" s="6"/>
      <c r="BK74" s="6"/>
      <c r="BL74" s="6"/>
      <c r="BM74" s="6"/>
      <c r="BN74" s="6"/>
    </row>
    <row r="75" spans="1:66" ht="26" x14ac:dyDescent="0.15">
      <c r="A75" s="8" t="s">
        <v>9536</v>
      </c>
      <c r="B75" s="8" t="s">
        <v>1407</v>
      </c>
      <c r="C75" s="6" t="s">
        <v>13236</v>
      </c>
      <c r="D75" s="6" t="s">
        <v>9446</v>
      </c>
      <c r="E75" s="7">
        <v>40840</v>
      </c>
      <c r="F75" s="7">
        <v>41943</v>
      </c>
      <c r="G75" s="13" t="s">
        <v>1269</v>
      </c>
      <c r="H75" s="13"/>
      <c r="I75" s="13" t="s">
        <v>1269</v>
      </c>
      <c r="J75" s="13" t="s">
        <v>1269</v>
      </c>
      <c r="K75" s="13"/>
      <c r="L75" s="13" t="s">
        <v>1269</v>
      </c>
      <c r="M75" s="13"/>
      <c r="N75" s="6" t="s">
        <v>4203</v>
      </c>
      <c r="O75" s="6"/>
      <c r="P75" s="6"/>
      <c r="Q75" s="6"/>
      <c r="R75" s="6"/>
      <c r="S75" s="6"/>
      <c r="T75" s="8"/>
      <c r="U75" s="8"/>
      <c r="V75" s="8" t="s">
        <v>4217</v>
      </c>
      <c r="W75" s="8"/>
      <c r="X75" s="8"/>
      <c r="Y75" s="6"/>
      <c r="Z75" s="6"/>
      <c r="AA75" s="11" t="s">
        <v>4215</v>
      </c>
      <c r="AB75" s="11" t="s">
        <v>4254</v>
      </c>
      <c r="AC75" s="11"/>
      <c r="AD75" s="6" t="s">
        <v>1305</v>
      </c>
      <c r="AE75" s="6"/>
      <c r="AF75" s="6"/>
      <c r="AG75" s="6"/>
      <c r="AH75" s="6"/>
      <c r="AI75" s="6"/>
      <c r="AJ75" s="6"/>
      <c r="AK75" s="6"/>
      <c r="AL75" s="6"/>
      <c r="AM75" s="6"/>
      <c r="AN75" s="6"/>
      <c r="AO75" s="6"/>
      <c r="AP75" s="66"/>
      <c r="AQ75" s="6"/>
      <c r="AR75" s="6"/>
      <c r="AS75" s="6"/>
      <c r="AT75" s="6"/>
      <c r="AU75" s="6"/>
      <c r="AV75" s="6"/>
      <c r="AW75" s="6"/>
      <c r="AX75" s="6"/>
      <c r="AY75" s="6"/>
      <c r="AZ75" s="6"/>
      <c r="BA75" s="6"/>
      <c r="BB75" s="6"/>
      <c r="BC75" s="6"/>
      <c r="BD75" s="6"/>
      <c r="BE75" s="6"/>
      <c r="BF75" s="6"/>
      <c r="BG75" s="6"/>
      <c r="BH75" s="6"/>
      <c r="BI75" s="6"/>
      <c r="BJ75" s="6"/>
      <c r="BK75" s="6"/>
      <c r="BL75" s="6"/>
      <c r="BM75" s="6"/>
      <c r="BN75" s="6"/>
    </row>
    <row r="76" spans="1:66" ht="26" x14ac:dyDescent="0.15">
      <c r="A76" s="8" t="s">
        <v>1682</v>
      </c>
      <c r="B76" s="8" t="s">
        <v>1683</v>
      </c>
      <c r="C76" s="6" t="s">
        <v>4270</v>
      </c>
      <c r="D76" s="6"/>
      <c r="E76" s="18">
        <v>40869</v>
      </c>
      <c r="F76" s="18">
        <v>41110</v>
      </c>
      <c r="G76" s="6" t="s">
        <v>1269</v>
      </c>
      <c r="H76" s="6"/>
      <c r="I76" s="6" t="s">
        <v>1269</v>
      </c>
      <c r="J76" s="6" t="s">
        <v>1269</v>
      </c>
      <c r="K76" s="6"/>
      <c r="L76" s="6" t="s">
        <v>1269</v>
      </c>
      <c r="M76" s="8"/>
      <c r="N76" s="8" t="s">
        <v>1585</v>
      </c>
      <c r="O76" s="8"/>
      <c r="P76" s="8"/>
      <c r="Q76" s="8"/>
      <c r="R76" s="8"/>
      <c r="S76" s="8"/>
      <c r="T76" s="8"/>
      <c r="U76" s="8"/>
      <c r="V76" s="8" t="s">
        <v>4266</v>
      </c>
      <c r="W76" s="8"/>
      <c r="X76" s="8"/>
      <c r="Y76" s="8"/>
      <c r="Z76" s="8"/>
      <c r="AA76" s="11" t="s">
        <v>4277</v>
      </c>
      <c r="AB76" s="11" t="s">
        <v>4278</v>
      </c>
      <c r="AC76" s="12"/>
      <c r="AD76" s="16" t="s">
        <v>4265</v>
      </c>
      <c r="AE76" s="8"/>
      <c r="AF76" s="8"/>
      <c r="AG76" s="8"/>
      <c r="AH76" s="8"/>
      <c r="AI76" s="8"/>
      <c r="AJ76" s="8"/>
      <c r="AK76" s="8"/>
      <c r="AL76" s="8"/>
      <c r="AM76" s="8"/>
      <c r="AN76" s="8"/>
      <c r="AO76" s="8"/>
      <c r="AP76" s="113"/>
      <c r="AQ76" s="8"/>
      <c r="AR76" s="8"/>
      <c r="AS76" s="8"/>
      <c r="AT76" s="8"/>
      <c r="AU76" s="8"/>
      <c r="AV76" s="8"/>
      <c r="AW76" s="8"/>
      <c r="AX76" s="8"/>
      <c r="AY76" s="8"/>
      <c r="AZ76" s="8"/>
      <c r="BA76" s="8"/>
      <c r="BB76" s="8"/>
      <c r="BC76" s="8"/>
      <c r="BD76" s="8"/>
      <c r="BE76" s="8"/>
      <c r="BF76" s="8"/>
      <c r="BG76" s="8"/>
      <c r="BH76" s="8"/>
      <c r="BI76" s="8"/>
      <c r="BJ76" s="8"/>
      <c r="BK76" s="8"/>
      <c r="BL76" s="8"/>
      <c r="BM76" s="8"/>
      <c r="BN76" s="8"/>
    </row>
    <row r="77" spans="1:66" ht="39" x14ac:dyDescent="0.15">
      <c r="A77" s="6" t="s">
        <v>9380</v>
      </c>
      <c r="B77" s="6" t="s">
        <v>9400</v>
      </c>
      <c r="C77" s="6" t="s">
        <v>9522</v>
      </c>
      <c r="D77" s="6" t="s">
        <v>9446</v>
      </c>
      <c r="E77" s="7">
        <v>41390</v>
      </c>
      <c r="F77" s="7">
        <v>41470</v>
      </c>
      <c r="G77" s="13" t="s">
        <v>1269</v>
      </c>
      <c r="H77" s="13"/>
      <c r="I77" s="6" t="s">
        <v>9459</v>
      </c>
      <c r="J77" s="6" t="s">
        <v>9460</v>
      </c>
      <c r="K77" s="6"/>
      <c r="L77" s="6" t="s">
        <v>9521</v>
      </c>
      <c r="M77" s="13"/>
      <c r="N77" s="6" t="s">
        <v>1316</v>
      </c>
      <c r="O77" s="6"/>
      <c r="P77" s="6"/>
      <c r="Q77" s="6"/>
      <c r="R77" s="6"/>
      <c r="S77" s="6"/>
      <c r="T77" s="8"/>
      <c r="U77" s="8"/>
      <c r="V77" s="8" t="s">
        <v>9401</v>
      </c>
      <c r="W77" s="8"/>
      <c r="X77" s="8"/>
      <c r="Y77" s="6" t="s">
        <v>9403</v>
      </c>
      <c r="Z77" s="6" t="s">
        <v>9402</v>
      </c>
      <c r="AA77" s="11" t="s">
        <v>9404</v>
      </c>
      <c r="AB77" s="11" t="s">
        <v>9405</v>
      </c>
      <c r="AC77" s="11"/>
      <c r="AD77" s="6" t="s">
        <v>1321</v>
      </c>
      <c r="AE77" s="6" t="s">
        <v>1322</v>
      </c>
      <c r="AF77" s="6"/>
      <c r="AG77" s="6"/>
      <c r="AH77" s="6"/>
      <c r="AI77" s="6"/>
      <c r="AJ77" s="6"/>
      <c r="AK77" s="6"/>
      <c r="AL77" s="6"/>
      <c r="AM77" s="6"/>
      <c r="AN77" s="6"/>
      <c r="AO77" s="6"/>
      <c r="AP77" s="66"/>
      <c r="AQ77" s="6"/>
      <c r="AR77" s="6"/>
      <c r="AS77" s="6"/>
      <c r="AT77" s="6"/>
      <c r="AU77" s="6"/>
      <c r="AV77" s="6"/>
      <c r="AW77" s="6"/>
      <c r="AX77" s="6"/>
      <c r="AY77" s="6"/>
      <c r="AZ77" s="6"/>
      <c r="BA77" s="6"/>
      <c r="BB77" s="6"/>
      <c r="BC77" s="6"/>
      <c r="BD77" s="6"/>
      <c r="BE77" s="6"/>
      <c r="BF77" s="6"/>
      <c r="BG77" s="6"/>
      <c r="BH77" s="6"/>
      <c r="BI77" s="6"/>
      <c r="BJ77" s="6"/>
      <c r="BK77" s="6"/>
      <c r="BL77" s="6"/>
      <c r="BM77" s="6"/>
      <c r="BN77" s="6"/>
    </row>
    <row r="78" spans="1:66" s="331" customFormat="1" ht="26" x14ac:dyDescent="0.15">
      <c r="A78" s="14" t="s">
        <v>1323</v>
      </c>
      <c r="B78" s="14" t="s">
        <v>1324</v>
      </c>
      <c r="C78" s="14" t="s">
        <v>1325</v>
      </c>
      <c r="D78" s="14" t="s">
        <v>9446</v>
      </c>
      <c r="E78" s="84">
        <v>40869</v>
      </c>
      <c r="F78" s="14"/>
      <c r="G78" s="85" t="s">
        <v>1269</v>
      </c>
      <c r="H78" s="85"/>
      <c r="I78" s="85" t="s">
        <v>1269</v>
      </c>
      <c r="J78" s="85" t="s">
        <v>1269</v>
      </c>
      <c r="K78" s="85"/>
      <c r="L78" s="85" t="s">
        <v>1269</v>
      </c>
      <c r="M78" s="85"/>
      <c r="N78" s="14" t="s">
        <v>1316</v>
      </c>
      <c r="O78" s="14"/>
      <c r="P78" s="14"/>
      <c r="Q78" s="14"/>
      <c r="R78" s="14"/>
      <c r="S78" s="14"/>
      <c r="T78" s="14"/>
      <c r="U78" s="14"/>
      <c r="V78" s="14" t="s">
        <v>4225</v>
      </c>
      <c r="W78" s="14"/>
      <c r="X78" s="14"/>
      <c r="Y78" s="14" t="s">
        <v>1317</v>
      </c>
      <c r="Z78" s="14" t="s">
        <v>1318</v>
      </c>
      <c r="AA78" s="20" t="s">
        <v>1319</v>
      </c>
      <c r="AB78" s="20" t="s">
        <v>1320</v>
      </c>
      <c r="AC78" s="20"/>
      <c r="AD78" s="14" t="s">
        <v>1326</v>
      </c>
      <c r="AE78" s="14" t="s">
        <v>1327</v>
      </c>
      <c r="AF78" s="14"/>
      <c r="AG78" s="14"/>
      <c r="AH78" s="14"/>
      <c r="AI78" s="14"/>
      <c r="AJ78" s="14"/>
      <c r="AK78" s="14"/>
      <c r="AL78" s="14"/>
      <c r="AM78" s="14"/>
      <c r="AN78" s="14"/>
      <c r="AO78" s="14"/>
      <c r="AP78" s="80"/>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row>
    <row r="79" spans="1:66" ht="39" x14ac:dyDescent="0.15">
      <c r="A79" s="6" t="s">
        <v>9523</v>
      </c>
      <c r="B79" s="6" t="s">
        <v>9524</v>
      </c>
      <c r="C79" s="6" t="s">
        <v>9525</v>
      </c>
      <c r="D79" s="6" t="s">
        <v>9446</v>
      </c>
      <c r="E79" s="7">
        <v>41390</v>
      </c>
      <c r="F79" s="7">
        <v>41466</v>
      </c>
      <c r="G79" s="13" t="s">
        <v>1269</v>
      </c>
      <c r="H79" s="13"/>
      <c r="I79" s="6" t="s">
        <v>9459</v>
      </c>
      <c r="J79" s="6" t="s">
        <v>9460</v>
      </c>
      <c r="K79" s="6"/>
      <c r="L79" s="6" t="s">
        <v>9461</v>
      </c>
      <c r="M79" s="13"/>
      <c r="N79" s="6" t="s">
        <v>1278</v>
      </c>
      <c r="O79" s="6"/>
      <c r="P79" s="6"/>
      <c r="Q79" s="6"/>
      <c r="R79" s="6"/>
      <c r="S79" s="6"/>
      <c r="T79" s="8"/>
      <c r="U79" s="8"/>
      <c r="V79" s="8" t="s">
        <v>4204</v>
      </c>
      <c r="W79" s="8"/>
      <c r="X79" s="8"/>
      <c r="Y79" s="6"/>
      <c r="Z79" s="6"/>
      <c r="AA79" s="11" t="s">
        <v>4194</v>
      </c>
      <c r="AB79" s="11" t="s">
        <v>4195</v>
      </c>
      <c r="AC79" s="11"/>
      <c r="AD79" s="6" t="s">
        <v>1408</v>
      </c>
      <c r="AE79" s="6" t="s">
        <v>9458</v>
      </c>
      <c r="AF79" s="6"/>
      <c r="AG79" s="6"/>
      <c r="AH79" s="6"/>
      <c r="AI79" s="6"/>
      <c r="AJ79" s="6"/>
      <c r="AK79" s="6"/>
      <c r="AL79" s="6"/>
      <c r="AM79" s="6"/>
      <c r="AN79" s="6"/>
      <c r="AO79" s="6"/>
      <c r="AP79" s="66"/>
      <c r="AQ79" s="6"/>
      <c r="AR79" s="6"/>
      <c r="AS79" s="6"/>
      <c r="AT79" s="6"/>
      <c r="AU79" s="6"/>
      <c r="AV79" s="6"/>
      <c r="AW79" s="6"/>
      <c r="AX79" s="6"/>
      <c r="AY79" s="6"/>
      <c r="AZ79" s="6"/>
      <c r="BA79" s="6"/>
      <c r="BB79" s="6"/>
      <c r="BC79" s="6"/>
      <c r="BD79" s="6"/>
      <c r="BE79" s="6"/>
      <c r="BF79" s="6"/>
      <c r="BG79" s="6"/>
      <c r="BH79" s="6"/>
      <c r="BI79" s="6"/>
      <c r="BJ79" s="6"/>
      <c r="BK79" s="6"/>
      <c r="BL79" s="6"/>
      <c r="BM79" s="6"/>
      <c r="BN79" s="6"/>
    </row>
    <row r="80" spans="1:66" ht="26" x14ac:dyDescent="0.15">
      <c r="A80" s="6" t="s">
        <v>9526</v>
      </c>
      <c r="B80" s="6" t="s">
        <v>1409</v>
      </c>
      <c r="C80" s="6" t="s">
        <v>1410</v>
      </c>
      <c r="D80" s="6" t="s">
        <v>9455</v>
      </c>
      <c r="E80" s="7">
        <v>40840</v>
      </c>
      <c r="F80" s="7">
        <v>40885</v>
      </c>
      <c r="G80" s="13" t="s">
        <v>1269</v>
      </c>
      <c r="H80" s="13"/>
      <c r="I80" s="13" t="s">
        <v>1269</v>
      </c>
      <c r="J80" s="13" t="s">
        <v>1269</v>
      </c>
      <c r="K80" s="13"/>
      <c r="L80" s="13" t="s">
        <v>1269</v>
      </c>
      <c r="M80" s="13"/>
      <c r="N80" s="6" t="s">
        <v>4203</v>
      </c>
      <c r="O80" s="6"/>
      <c r="P80" s="6"/>
      <c r="Q80" s="6"/>
      <c r="R80" s="6"/>
      <c r="S80" s="6"/>
      <c r="T80" s="8"/>
      <c r="U80" s="8"/>
      <c r="V80" s="8" t="s">
        <v>4204</v>
      </c>
      <c r="W80" s="8"/>
      <c r="X80" s="8"/>
      <c r="Y80" s="6"/>
      <c r="Z80" s="6"/>
      <c r="AA80" s="11" t="s">
        <v>4194</v>
      </c>
      <c r="AB80" s="11" t="s">
        <v>4195</v>
      </c>
      <c r="AC80" s="11"/>
      <c r="AD80" s="6" t="s">
        <v>1305</v>
      </c>
      <c r="AE80" s="6"/>
      <c r="AF80" s="6"/>
      <c r="AG80" s="6"/>
      <c r="AH80" s="6"/>
      <c r="AI80" s="6"/>
      <c r="AJ80" s="6"/>
      <c r="AK80" s="6"/>
      <c r="AL80" s="6"/>
      <c r="AM80" s="6"/>
      <c r="AN80" s="6"/>
      <c r="AO80" s="6"/>
      <c r="AP80" s="66"/>
      <c r="AQ80" s="6"/>
      <c r="AR80" s="6"/>
      <c r="AS80" s="6"/>
      <c r="AT80" s="6"/>
      <c r="AU80" s="6"/>
      <c r="AV80" s="6"/>
      <c r="AW80" s="6"/>
      <c r="AX80" s="6"/>
      <c r="AY80" s="6"/>
      <c r="AZ80" s="6"/>
      <c r="BA80" s="6"/>
      <c r="BB80" s="6"/>
      <c r="BC80" s="6"/>
      <c r="BD80" s="6"/>
      <c r="BE80" s="6"/>
      <c r="BF80" s="6"/>
      <c r="BG80" s="6"/>
      <c r="BH80" s="6"/>
      <c r="BI80" s="6"/>
      <c r="BJ80" s="6"/>
      <c r="BK80" s="6"/>
      <c r="BL80" s="6"/>
      <c r="BM80" s="6"/>
      <c r="BN80" s="6"/>
    </row>
    <row r="81" spans="1:66" ht="26" x14ac:dyDescent="0.15">
      <c r="A81" s="6" t="s">
        <v>1447</v>
      </c>
      <c r="B81" s="6" t="s">
        <v>1448</v>
      </c>
      <c r="C81" s="6" t="s">
        <v>1449</v>
      </c>
      <c r="D81" s="6"/>
      <c r="E81" s="7">
        <v>40840</v>
      </c>
      <c r="F81" s="7">
        <v>40885</v>
      </c>
      <c r="G81" s="13" t="s">
        <v>1269</v>
      </c>
      <c r="H81" s="13"/>
      <c r="I81" s="13" t="s">
        <v>1269</v>
      </c>
      <c r="J81" s="13" t="s">
        <v>1269</v>
      </c>
      <c r="K81" s="13"/>
      <c r="L81" s="13" t="s">
        <v>1269</v>
      </c>
      <c r="M81" s="13"/>
      <c r="N81" s="6" t="s">
        <v>1359</v>
      </c>
      <c r="O81" s="6"/>
      <c r="P81" s="6"/>
      <c r="Q81" s="6"/>
      <c r="R81" s="6"/>
      <c r="S81" s="6"/>
      <c r="T81" s="8"/>
      <c r="U81" s="8"/>
      <c r="V81" s="8" t="s">
        <v>4224</v>
      </c>
      <c r="W81" s="8"/>
      <c r="X81" s="8"/>
      <c r="Y81" s="6"/>
      <c r="Z81" s="6"/>
      <c r="AA81" s="11" t="s">
        <v>1444</v>
      </c>
      <c r="AB81" s="11" t="s">
        <v>1445</v>
      </c>
      <c r="AC81" s="11"/>
      <c r="AD81" s="6" t="s">
        <v>1450</v>
      </c>
      <c r="AE81" s="6"/>
      <c r="AF81" s="6"/>
      <c r="AG81" s="6"/>
      <c r="AH81" s="6"/>
      <c r="AI81" s="6"/>
      <c r="AJ81" s="6"/>
      <c r="AK81" s="6"/>
      <c r="AL81" s="6"/>
      <c r="AM81" s="6"/>
      <c r="AN81" s="6"/>
      <c r="AO81" s="6"/>
      <c r="AP81" s="66"/>
      <c r="AQ81" s="6"/>
      <c r="AR81" s="6"/>
      <c r="AS81" s="6"/>
      <c r="AT81" s="6"/>
      <c r="AU81" s="6"/>
      <c r="AV81" s="6"/>
      <c r="AW81" s="6"/>
      <c r="AX81" s="6"/>
      <c r="AY81" s="6"/>
      <c r="AZ81" s="6"/>
      <c r="BA81" s="6"/>
      <c r="BB81" s="6"/>
      <c r="BC81" s="6"/>
      <c r="BD81" s="6"/>
      <c r="BE81" s="6"/>
      <c r="BF81" s="6"/>
      <c r="BG81" s="6"/>
      <c r="BH81" s="6"/>
      <c r="BI81" s="6"/>
      <c r="BJ81" s="6"/>
      <c r="BK81" s="6"/>
      <c r="BL81" s="6"/>
      <c r="BM81" s="6"/>
      <c r="BN81" s="6"/>
    </row>
    <row r="82" spans="1:66" ht="26" x14ac:dyDescent="0.15">
      <c r="A82" s="8" t="s">
        <v>1680</v>
      </c>
      <c r="B82" s="8" t="s">
        <v>1681</v>
      </c>
      <c r="C82" s="6" t="s">
        <v>4271</v>
      </c>
      <c r="D82" s="6"/>
      <c r="E82" s="18">
        <v>40869</v>
      </c>
      <c r="F82" s="8"/>
      <c r="G82" s="6" t="s">
        <v>1269</v>
      </c>
      <c r="H82" s="6"/>
      <c r="I82" s="6" t="s">
        <v>1269</v>
      </c>
      <c r="J82" s="6" t="s">
        <v>1269</v>
      </c>
      <c r="K82" s="6"/>
      <c r="L82" s="6" t="s">
        <v>1269</v>
      </c>
      <c r="M82" s="8"/>
      <c r="N82" s="8" t="s">
        <v>4213</v>
      </c>
      <c r="O82" s="8"/>
      <c r="P82" s="8"/>
      <c r="Q82" s="8"/>
      <c r="R82" s="8"/>
      <c r="S82" s="8"/>
      <c r="T82" s="8"/>
      <c r="U82" s="8"/>
      <c r="V82" s="8" t="s">
        <v>4267</v>
      </c>
      <c r="W82" s="8"/>
      <c r="X82" s="8"/>
      <c r="Y82" s="8"/>
      <c r="Z82" s="8"/>
      <c r="AA82" s="12" t="s">
        <v>1482</v>
      </c>
      <c r="AB82" s="12" t="s">
        <v>1483</v>
      </c>
      <c r="AC82" s="12"/>
      <c r="AD82" s="16" t="s">
        <v>4265</v>
      </c>
      <c r="AE82" s="8"/>
      <c r="AF82" s="8"/>
      <c r="AG82" s="8"/>
      <c r="AH82" s="8"/>
      <c r="AI82" s="8"/>
      <c r="AJ82" s="8"/>
      <c r="AK82" s="8"/>
      <c r="AL82" s="8"/>
      <c r="AM82" s="8"/>
      <c r="AN82" s="8"/>
      <c r="AO82" s="8"/>
      <c r="AP82" s="113"/>
      <c r="AQ82" s="8"/>
      <c r="AR82" s="8"/>
      <c r="AS82" s="8"/>
      <c r="AT82" s="8"/>
      <c r="AU82" s="8"/>
      <c r="AV82" s="8"/>
      <c r="AW82" s="8"/>
      <c r="AX82" s="8"/>
      <c r="AY82" s="8"/>
      <c r="AZ82" s="8"/>
      <c r="BA82" s="8"/>
      <c r="BB82" s="8"/>
      <c r="BC82" s="8"/>
      <c r="BD82" s="8"/>
      <c r="BE82" s="8"/>
      <c r="BF82" s="8"/>
      <c r="BG82" s="8"/>
      <c r="BH82" s="8"/>
      <c r="BI82" s="8"/>
      <c r="BJ82" s="8"/>
      <c r="BK82" s="8"/>
      <c r="BL82" s="8"/>
      <c r="BM82" s="8"/>
      <c r="BN82" s="8"/>
    </row>
    <row r="83" spans="1:66" ht="39" x14ac:dyDescent="0.15">
      <c r="A83" s="8" t="s">
        <v>4747</v>
      </c>
      <c r="B83" s="8" t="s">
        <v>4750</v>
      </c>
      <c r="C83" s="8" t="s">
        <v>4749</v>
      </c>
      <c r="D83" s="8"/>
      <c r="E83" s="7">
        <v>40886</v>
      </c>
      <c r="F83" s="7">
        <v>40886</v>
      </c>
      <c r="G83" s="12" t="s">
        <v>1269</v>
      </c>
      <c r="H83" s="83"/>
      <c r="I83" s="12" t="s">
        <v>1269</v>
      </c>
      <c r="J83" s="12" t="s">
        <v>1269</v>
      </c>
      <c r="K83" s="12"/>
      <c r="L83" s="12" t="s">
        <v>1269</v>
      </c>
      <c r="M83" s="83"/>
      <c r="N83" s="8" t="s">
        <v>4223</v>
      </c>
      <c r="O83" s="83"/>
      <c r="P83" s="83"/>
      <c r="Q83" s="83"/>
      <c r="R83" s="83"/>
      <c r="S83" s="83"/>
      <c r="T83" s="83"/>
      <c r="U83" s="83"/>
      <c r="V83" s="8" t="s">
        <v>4658</v>
      </c>
      <c r="W83" s="83"/>
      <c r="X83" s="83"/>
      <c r="Y83" s="83"/>
      <c r="Z83" s="83"/>
      <c r="AA83" s="83" t="s">
        <v>4584</v>
      </c>
      <c r="AB83" s="83" t="s">
        <v>4585</v>
      </c>
      <c r="AC83" s="83"/>
      <c r="AD83" s="8" t="s">
        <v>1005</v>
      </c>
      <c r="AE83" s="8" t="s">
        <v>4748</v>
      </c>
      <c r="AF83" s="83"/>
      <c r="AG83" s="83"/>
      <c r="AH83" s="83"/>
      <c r="AI83" s="83"/>
      <c r="AJ83" s="83"/>
      <c r="AK83" s="83"/>
      <c r="AL83" s="83"/>
      <c r="AM83" s="83"/>
      <c r="AN83" s="83"/>
      <c r="AO83" s="83"/>
      <c r="AP83" s="310"/>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row>
    <row r="84" spans="1:66" ht="39" x14ac:dyDescent="0.15">
      <c r="A84" s="6" t="s">
        <v>9381</v>
      </c>
      <c r="B84" s="6" t="s">
        <v>9406</v>
      </c>
      <c r="C84" s="6" t="s">
        <v>9527</v>
      </c>
      <c r="D84" s="6" t="s">
        <v>9446</v>
      </c>
      <c r="E84" s="7">
        <v>41390</v>
      </c>
      <c r="F84" s="7">
        <v>41403</v>
      </c>
      <c r="G84" s="13" t="s">
        <v>1269</v>
      </c>
      <c r="H84" s="13"/>
      <c r="I84" s="6" t="s">
        <v>9459</v>
      </c>
      <c r="J84" s="6" t="s">
        <v>9460</v>
      </c>
      <c r="K84" s="6"/>
      <c r="L84" s="6" t="s">
        <v>9521</v>
      </c>
      <c r="M84" s="13"/>
      <c r="N84" s="6" t="s">
        <v>1316</v>
      </c>
      <c r="O84" s="6"/>
      <c r="P84" s="6"/>
      <c r="Q84" s="6"/>
      <c r="R84" s="6"/>
      <c r="S84" s="6"/>
      <c r="T84" s="8"/>
      <c r="U84" s="8"/>
      <c r="V84" s="8" t="s">
        <v>9401</v>
      </c>
      <c r="W84" s="8"/>
      <c r="X84" s="8"/>
      <c r="Y84" s="6" t="s">
        <v>9403</v>
      </c>
      <c r="Z84" s="6" t="s">
        <v>9402</v>
      </c>
      <c r="AA84" s="11" t="s">
        <v>9404</v>
      </c>
      <c r="AB84" s="11" t="s">
        <v>9405</v>
      </c>
      <c r="AC84" s="11"/>
      <c r="AD84" s="6" t="s">
        <v>1273</v>
      </c>
      <c r="AE84" s="6" t="s">
        <v>1322</v>
      </c>
      <c r="AF84" s="6"/>
      <c r="AG84" s="6"/>
      <c r="AH84" s="6"/>
      <c r="AI84" s="6"/>
      <c r="AJ84" s="6"/>
      <c r="AK84" s="6"/>
      <c r="AL84" s="6"/>
      <c r="AM84" s="6"/>
      <c r="AN84" s="6"/>
      <c r="AO84" s="6"/>
      <c r="AP84" s="66"/>
      <c r="AQ84" s="6"/>
      <c r="AR84" s="6"/>
      <c r="AS84" s="6"/>
      <c r="AT84" s="6"/>
      <c r="AU84" s="6"/>
      <c r="AV84" s="6"/>
      <c r="AW84" s="6"/>
      <c r="AX84" s="6"/>
      <c r="AY84" s="6"/>
      <c r="AZ84" s="6"/>
      <c r="BA84" s="6"/>
      <c r="BB84" s="6"/>
      <c r="BC84" s="6"/>
      <c r="BD84" s="6"/>
      <c r="BE84" s="6"/>
      <c r="BF84" s="6"/>
      <c r="BG84" s="6"/>
      <c r="BH84" s="6"/>
      <c r="BI84" s="6"/>
      <c r="BJ84" s="6"/>
      <c r="BK84" s="6"/>
      <c r="BL84" s="6"/>
      <c r="BM84" s="6"/>
      <c r="BN84" s="6"/>
    </row>
    <row r="85" spans="1:66" ht="26" x14ac:dyDescent="0.15">
      <c r="A85" s="6" t="s">
        <v>1592</v>
      </c>
      <c r="B85" s="6" t="s">
        <v>1593</v>
      </c>
      <c r="C85" s="6" t="s">
        <v>1594</v>
      </c>
      <c r="D85" s="6"/>
      <c r="E85" s="7">
        <v>40848</v>
      </c>
      <c r="F85" s="7">
        <v>40885</v>
      </c>
      <c r="G85" s="13" t="s">
        <v>1269</v>
      </c>
      <c r="H85" s="13"/>
      <c r="I85" s="13" t="s">
        <v>1269</v>
      </c>
      <c r="J85" s="13" t="s">
        <v>1269</v>
      </c>
      <c r="K85" s="13"/>
      <c r="L85" s="13" t="s">
        <v>1269</v>
      </c>
      <c r="M85" s="13"/>
      <c r="N85" s="6" t="s">
        <v>1316</v>
      </c>
      <c r="O85" s="6"/>
      <c r="P85" s="6"/>
      <c r="Q85" s="6" t="s">
        <v>1595</v>
      </c>
      <c r="R85" s="6" t="s">
        <v>1596</v>
      </c>
      <c r="S85" s="6" t="s">
        <v>1597</v>
      </c>
      <c r="T85" s="8"/>
      <c r="U85" s="8"/>
      <c r="V85" s="8"/>
      <c r="W85" s="8"/>
      <c r="X85" s="8"/>
      <c r="Y85" s="6"/>
      <c r="Z85" s="6"/>
      <c r="AA85" s="11"/>
      <c r="AB85" s="11"/>
      <c r="AC85" s="11"/>
      <c r="AD85" s="6"/>
      <c r="AE85" s="6"/>
      <c r="AF85" s="6"/>
      <c r="AG85" s="6"/>
      <c r="AH85" s="6"/>
      <c r="AI85" s="6"/>
      <c r="AJ85" s="6"/>
      <c r="AK85" s="6"/>
      <c r="AL85" s="6"/>
      <c r="AM85" s="6"/>
      <c r="AN85" s="6"/>
      <c r="AO85" s="6"/>
      <c r="AP85" s="66"/>
      <c r="AQ85" s="6"/>
      <c r="AR85" s="6"/>
      <c r="AS85" s="6"/>
      <c r="AT85" s="6"/>
      <c r="AU85" s="6"/>
      <c r="AV85" s="6"/>
      <c r="AW85" s="6"/>
      <c r="AX85" s="6"/>
      <c r="AY85" s="6"/>
      <c r="AZ85" s="6"/>
      <c r="BA85" s="6"/>
      <c r="BB85" s="6"/>
      <c r="BC85" s="6"/>
      <c r="BD85" s="6"/>
      <c r="BE85" s="6"/>
      <c r="BF85" s="6"/>
      <c r="BG85" s="6"/>
      <c r="BH85" s="6"/>
      <c r="BI85" s="6"/>
      <c r="BJ85" s="6"/>
      <c r="BK85" s="6"/>
      <c r="BL85" s="6"/>
      <c r="BM85" s="6"/>
      <c r="BN85" s="6"/>
    </row>
    <row r="86" spans="1:66" ht="26" x14ac:dyDescent="0.15">
      <c r="A86" s="6" t="s">
        <v>1528</v>
      </c>
      <c r="B86" s="6" t="s">
        <v>1529</v>
      </c>
      <c r="C86" s="6" t="s">
        <v>1530</v>
      </c>
      <c r="D86" s="6"/>
      <c r="E86" s="7">
        <v>40841</v>
      </c>
      <c r="F86" s="7">
        <v>40886</v>
      </c>
      <c r="G86" s="13" t="s">
        <v>1269</v>
      </c>
      <c r="H86" s="13"/>
      <c r="I86" s="13" t="s">
        <v>1269</v>
      </c>
      <c r="J86" s="13" t="s">
        <v>1269</v>
      </c>
      <c r="K86" s="13"/>
      <c r="L86" s="13" t="s">
        <v>1269</v>
      </c>
      <c r="M86" s="13"/>
      <c r="N86" s="6" t="s">
        <v>1359</v>
      </c>
      <c r="O86" s="6"/>
      <c r="P86" s="6"/>
      <c r="Q86" s="6"/>
      <c r="R86" s="6"/>
      <c r="S86" s="6"/>
      <c r="T86" s="8"/>
      <c r="U86" s="8" t="s">
        <v>1531</v>
      </c>
      <c r="V86" s="8"/>
      <c r="W86" s="8"/>
      <c r="X86" s="8"/>
      <c r="Y86" s="6"/>
      <c r="Z86" s="6"/>
      <c r="AA86" s="11" t="s">
        <v>1532</v>
      </c>
      <c r="AB86" s="11" t="s">
        <v>1533</v>
      </c>
      <c r="AC86" s="11"/>
      <c r="AD86" s="6" t="s">
        <v>1291</v>
      </c>
      <c r="AE86" s="6" t="s">
        <v>1355</v>
      </c>
      <c r="AF86" s="6" t="s">
        <v>1534</v>
      </c>
      <c r="AG86" s="6"/>
      <c r="AH86" s="6"/>
      <c r="AI86" s="6"/>
      <c r="AJ86" s="6"/>
      <c r="AK86" s="6"/>
      <c r="AL86" s="6"/>
      <c r="AM86" s="6"/>
      <c r="AN86" s="6"/>
      <c r="AO86" s="6"/>
      <c r="AP86" s="66"/>
      <c r="AQ86" s="6"/>
      <c r="AR86" s="6"/>
      <c r="AS86" s="6"/>
      <c r="AT86" s="6"/>
      <c r="AU86" s="6"/>
      <c r="AV86" s="6"/>
      <c r="AW86" s="6"/>
      <c r="AX86" s="6"/>
      <c r="AY86" s="6"/>
      <c r="AZ86" s="6"/>
      <c r="BA86" s="6"/>
      <c r="BB86" s="6"/>
      <c r="BC86" s="6"/>
      <c r="BD86" s="6"/>
      <c r="BE86" s="6"/>
      <c r="BF86" s="6"/>
      <c r="BG86" s="6"/>
      <c r="BH86" s="6"/>
      <c r="BI86" s="6"/>
      <c r="BJ86" s="6"/>
      <c r="BK86" s="6"/>
      <c r="BL86" s="6"/>
      <c r="BM86" s="6"/>
      <c r="BN86" s="6"/>
    </row>
    <row r="87" spans="1:66" ht="26" x14ac:dyDescent="0.15">
      <c r="A87" s="6" t="s">
        <v>1484</v>
      </c>
      <c r="B87" s="6" t="s">
        <v>1485</v>
      </c>
      <c r="C87" s="6" t="s">
        <v>1486</v>
      </c>
      <c r="D87" s="6" t="s">
        <v>9927</v>
      </c>
      <c r="E87" s="7">
        <v>40847</v>
      </c>
      <c r="F87" s="7">
        <v>40885</v>
      </c>
      <c r="G87" s="6" t="s">
        <v>1269</v>
      </c>
      <c r="H87" s="6"/>
      <c r="I87" s="6" t="s">
        <v>1269</v>
      </c>
      <c r="J87" s="6" t="s">
        <v>1269</v>
      </c>
      <c r="K87" s="6"/>
      <c r="L87" s="6" t="s">
        <v>1269</v>
      </c>
      <c r="M87" s="6"/>
      <c r="N87" s="6" t="s">
        <v>1629</v>
      </c>
      <c r="O87" s="6"/>
      <c r="P87" s="6"/>
      <c r="Q87" s="6"/>
      <c r="R87" s="6"/>
      <c r="S87" s="6"/>
      <c r="T87" s="8"/>
      <c r="U87" s="8" t="s">
        <v>1487</v>
      </c>
      <c r="V87" s="8"/>
      <c r="W87" s="8"/>
      <c r="X87" s="8"/>
      <c r="Y87" s="6" t="s">
        <v>1488</v>
      </c>
      <c r="Z87" s="6"/>
      <c r="AA87" s="11"/>
      <c r="AB87" s="11" t="s">
        <v>1489</v>
      </c>
      <c r="AC87" s="11"/>
      <c r="AD87" s="6" t="s">
        <v>1490</v>
      </c>
      <c r="AE87" s="6" t="s">
        <v>1322</v>
      </c>
      <c r="AF87" s="6"/>
      <c r="AG87" s="6"/>
      <c r="AH87" s="6"/>
      <c r="AI87" s="6"/>
      <c r="AJ87" s="6"/>
      <c r="AK87" s="6"/>
      <c r="AL87" s="6"/>
      <c r="AM87" s="6"/>
      <c r="AN87" s="6"/>
      <c r="AO87" s="6"/>
      <c r="AP87" s="66"/>
      <c r="AQ87" s="6"/>
      <c r="AR87" s="6"/>
      <c r="AS87" s="6"/>
      <c r="AT87" s="6"/>
      <c r="AU87" s="6"/>
      <c r="AV87" s="6"/>
      <c r="AW87" s="6"/>
      <c r="AX87" s="6"/>
      <c r="AY87" s="6"/>
      <c r="AZ87" s="6"/>
      <c r="BA87" s="6"/>
      <c r="BB87" s="6"/>
      <c r="BC87" s="6"/>
      <c r="BD87" s="6"/>
      <c r="BE87" s="6"/>
      <c r="BF87" s="6"/>
      <c r="BG87" s="6"/>
      <c r="BH87" s="6"/>
      <c r="BI87" s="6"/>
      <c r="BJ87" s="6"/>
      <c r="BK87" s="6"/>
      <c r="BL87" s="6"/>
      <c r="BM87" s="6"/>
      <c r="BN87" s="6"/>
    </row>
    <row r="88" spans="1:66" ht="26" x14ac:dyDescent="0.15">
      <c r="A88" s="6" t="s">
        <v>1582</v>
      </c>
      <c r="B88" s="6" t="s">
        <v>1583</v>
      </c>
      <c r="C88" s="6" t="s">
        <v>1584</v>
      </c>
      <c r="D88" s="6"/>
      <c r="E88" s="7">
        <v>40841</v>
      </c>
      <c r="F88" s="7">
        <v>40876</v>
      </c>
      <c r="G88" s="13" t="s">
        <v>1269</v>
      </c>
      <c r="H88" s="13"/>
      <c r="I88" s="13" t="s">
        <v>1269</v>
      </c>
      <c r="J88" s="13" t="s">
        <v>1269</v>
      </c>
      <c r="K88" s="13"/>
      <c r="L88" s="13" t="s">
        <v>1269</v>
      </c>
      <c r="M88" s="13"/>
      <c r="N88" s="6" t="s">
        <v>1585</v>
      </c>
      <c r="O88" s="6"/>
      <c r="P88" s="6"/>
      <c r="Q88" s="6"/>
      <c r="R88" s="6"/>
      <c r="S88" s="6"/>
      <c r="T88" s="8"/>
      <c r="U88" s="8"/>
      <c r="V88" s="8"/>
      <c r="W88" s="8" t="s">
        <v>4229</v>
      </c>
      <c r="X88" s="8"/>
      <c r="Y88" s="6"/>
      <c r="Z88" s="6"/>
      <c r="AA88" s="11" t="s">
        <v>4277</v>
      </c>
      <c r="AB88" s="11" t="s">
        <v>4278</v>
      </c>
      <c r="AC88" s="11"/>
      <c r="AD88" s="6" t="s">
        <v>1587</v>
      </c>
      <c r="AE88" s="6"/>
      <c r="AF88" s="6"/>
      <c r="AG88" s="6"/>
      <c r="AH88" s="6"/>
      <c r="AI88" s="6"/>
      <c r="AJ88" s="6"/>
      <c r="AK88" s="6"/>
      <c r="AL88" s="6"/>
      <c r="AM88" s="6"/>
      <c r="AN88" s="6"/>
      <c r="AO88" s="6"/>
      <c r="AP88" s="66"/>
      <c r="AQ88" s="6"/>
      <c r="AR88" s="6"/>
      <c r="AS88" s="6"/>
      <c r="AT88" s="6"/>
      <c r="AU88" s="6"/>
      <c r="AV88" s="6"/>
      <c r="AW88" s="6"/>
      <c r="AX88" s="6"/>
      <c r="AY88" s="6"/>
      <c r="AZ88" s="6"/>
      <c r="BA88" s="6"/>
      <c r="BB88" s="6"/>
      <c r="BC88" s="6"/>
      <c r="BD88" s="6"/>
      <c r="BE88" s="6"/>
      <c r="BF88" s="6"/>
      <c r="BG88" s="6"/>
      <c r="BH88" s="6"/>
      <c r="BI88" s="6"/>
      <c r="BJ88" s="6"/>
      <c r="BK88" s="6"/>
      <c r="BL88" s="6"/>
      <c r="BM88" s="6"/>
      <c r="BN88" s="6"/>
    </row>
    <row r="89" spans="1:66" ht="26" x14ac:dyDescent="0.15">
      <c r="A89" s="6" t="s">
        <v>1550</v>
      </c>
      <c r="B89" s="6" t="s">
        <v>1551</v>
      </c>
      <c r="C89" s="6" t="s">
        <v>1552</v>
      </c>
      <c r="D89" s="6" t="s">
        <v>9455</v>
      </c>
      <c r="E89" s="7">
        <v>40841</v>
      </c>
      <c r="F89" s="7">
        <v>40885</v>
      </c>
      <c r="G89" s="6" t="s">
        <v>1269</v>
      </c>
      <c r="H89" s="6"/>
      <c r="I89" s="6" t="s">
        <v>1269</v>
      </c>
      <c r="J89" s="6" t="s">
        <v>1269</v>
      </c>
      <c r="K89" s="6"/>
      <c r="L89" s="6" t="s">
        <v>1269</v>
      </c>
      <c r="M89" s="6"/>
      <c r="N89" s="6" t="s">
        <v>4257</v>
      </c>
      <c r="O89" s="6"/>
      <c r="P89" s="6"/>
      <c r="Q89" s="6"/>
      <c r="R89" s="6"/>
      <c r="S89" s="6"/>
      <c r="T89" s="8" t="s">
        <v>4256</v>
      </c>
      <c r="U89" s="8"/>
      <c r="V89" s="8"/>
      <c r="W89" s="8"/>
      <c r="X89" s="8"/>
      <c r="Y89" s="11"/>
      <c r="Z89" s="11"/>
      <c r="AA89" s="11" t="s">
        <v>1553</v>
      </c>
      <c r="AB89" s="11" t="s">
        <v>1554</v>
      </c>
      <c r="AC89" s="11"/>
      <c r="AD89" s="6" t="s">
        <v>1555</v>
      </c>
      <c r="AE89" s="6" t="s">
        <v>1556</v>
      </c>
      <c r="AF89" s="6"/>
      <c r="AG89" s="6"/>
      <c r="AH89" s="6"/>
      <c r="AI89" s="6"/>
      <c r="AJ89" s="6"/>
      <c r="AK89" s="6"/>
      <c r="AL89" s="6"/>
      <c r="AM89" s="6"/>
      <c r="AN89" s="6"/>
      <c r="AO89" s="6"/>
      <c r="AP89" s="66"/>
      <c r="AQ89" s="6"/>
      <c r="AR89" s="6"/>
      <c r="AS89" s="6"/>
      <c r="AT89" s="6"/>
      <c r="AU89" s="6"/>
      <c r="AV89" s="6"/>
      <c r="AW89" s="6"/>
      <c r="AX89" s="6"/>
      <c r="AY89" s="6"/>
      <c r="AZ89" s="6"/>
      <c r="BA89" s="6"/>
      <c r="BB89" s="6"/>
      <c r="BC89" s="6"/>
      <c r="BD89" s="6"/>
      <c r="BE89" s="6"/>
      <c r="BF89" s="6"/>
      <c r="BG89" s="6"/>
      <c r="BH89" s="6"/>
      <c r="BI89" s="6"/>
      <c r="BJ89" s="6"/>
      <c r="BK89" s="6"/>
      <c r="BL89" s="6"/>
      <c r="BM89" s="6"/>
      <c r="BN89" s="6"/>
    </row>
    <row r="90" spans="1:66" ht="26" x14ac:dyDescent="0.15">
      <c r="A90" s="6" t="s">
        <v>1266</v>
      </c>
      <c r="B90" s="6" t="s">
        <v>1267</v>
      </c>
      <c r="C90" s="6" t="s">
        <v>1268</v>
      </c>
      <c r="D90" s="6"/>
      <c r="E90" s="7">
        <v>40819</v>
      </c>
      <c r="F90" s="7">
        <v>40885</v>
      </c>
      <c r="G90" s="6" t="s">
        <v>1269</v>
      </c>
      <c r="H90" s="6"/>
      <c r="I90" s="6" t="s">
        <v>1269</v>
      </c>
      <c r="J90" s="6" t="s">
        <v>1269</v>
      </c>
      <c r="K90" s="6"/>
      <c r="L90" s="6" t="s">
        <v>1269</v>
      </c>
      <c r="M90" s="6"/>
      <c r="N90" s="6" t="s">
        <v>1270</v>
      </c>
      <c r="O90" s="6"/>
      <c r="P90" s="6"/>
      <c r="Q90" s="6"/>
      <c r="R90" s="6"/>
      <c r="S90" s="6"/>
      <c r="T90" s="8"/>
      <c r="U90" s="8"/>
      <c r="V90" s="6" t="s">
        <v>4258</v>
      </c>
      <c r="W90" s="8"/>
      <c r="X90" s="8"/>
      <c r="Y90" s="6" t="s">
        <v>1271</v>
      </c>
      <c r="Z90" s="6" t="s">
        <v>1272</v>
      </c>
      <c r="AA90" s="11"/>
      <c r="AB90" s="11"/>
      <c r="AC90" s="11"/>
      <c r="AD90" s="6" t="s">
        <v>1273</v>
      </c>
      <c r="AE90" s="6" t="s">
        <v>1292</v>
      </c>
      <c r="AF90" s="6"/>
      <c r="AG90" s="6"/>
      <c r="AH90" s="6"/>
      <c r="AI90" s="6"/>
      <c r="AJ90" s="6"/>
      <c r="AK90" s="6"/>
      <c r="AL90" s="6"/>
      <c r="AM90" s="6"/>
      <c r="AN90" s="6"/>
      <c r="AO90" s="6"/>
      <c r="AP90" s="66"/>
      <c r="AQ90" s="6"/>
      <c r="AR90" s="6"/>
      <c r="AS90" s="6"/>
      <c r="AT90" s="6"/>
      <c r="AU90" s="6"/>
      <c r="AV90" s="6"/>
      <c r="AW90" s="6"/>
      <c r="AX90" s="6"/>
      <c r="AY90" s="6"/>
      <c r="AZ90" s="6"/>
      <c r="BA90" s="6"/>
      <c r="BB90" s="6"/>
      <c r="BC90" s="6"/>
      <c r="BD90" s="6"/>
      <c r="BE90" s="6"/>
      <c r="BF90" s="6"/>
      <c r="BG90" s="6"/>
      <c r="BH90" s="6"/>
      <c r="BI90" s="6"/>
      <c r="BJ90" s="6"/>
      <c r="BK90" s="6"/>
      <c r="BL90" s="6"/>
      <c r="BM90" s="6"/>
      <c r="BN90" s="6"/>
    </row>
    <row r="91" spans="1:66" ht="26" x14ac:dyDescent="0.15">
      <c r="A91" s="6" t="s">
        <v>1609</v>
      </c>
      <c r="B91" s="6" t="s">
        <v>1610</v>
      </c>
      <c r="C91" s="6" t="s">
        <v>1611</v>
      </c>
      <c r="D91" s="6"/>
      <c r="E91" s="7">
        <v>40842</v>
      </c>
      <c r="F91" s="7">
        <v>40878</v>
      </c>
      <c r="G91" s="6" t="s">
        <v>1269</v>
      </c>
      <c r="H91" s="6"/>
      <c r="I91" s="6" t="s">
        <v>1269</v>
      </c>
      <c r="J91" s="6" t="s">
        <v>1269</v>
      </c>
      <c r="K91" s="6"/>
      <c r="L91" s="6" t="s">
        <v>1269</v>
      </c>
      <c r="M91" s="6"/>
      <c r="N91" s="6"/>
      <c r="O91" s="6"/>
      <c r="P91" s="6" t="s">
        <v>1608</v>
      </c>
      <c r="Q91" s="6"/>
      <c r="R91" s="6"/>
      <c r="S91" s="6"/>
      <c r="T91" s="8"/>
      <c r="U91" s="8"/>
      <c r="V91" s="8"/>
      <c r="W91" s="8" t="s">
        <v>1612</v>
      </c>
      <c r="X91" s="8"/>
      <c r="Y91" s="6"/>
      <c r="Z91" s="6"/>
      <c r="AA91" s="11" t="s">
        <v>1613</v>
      </c>
      <c r="AB91" s="11" t="s">
        <v>1614</v>
      </c>
      <c r="AC91" s="11"/>
      <c r="AD91" s="6" t="s">
        <v>1622</v>
      </c>
      <c r="AE91" s="6" t="s">
        <v>1496</v>
      </c>
      <c r="AF91" s="6"/>
      <c r="AG91" s="6"/>
      <c r="AH91" s="6"/>
      <c r="AI91" s="6"/>
      <c r="AJ91" s="6"/>
      <c r="AK91" s="6"/>
      <c r="AL91" s="6"/>
      <c r="AM91" s="6"/>
      <c r="AN91" s="6"/>
      <c r="AO91" s="6"/>
      <c r="AP91" s="66"/>
      <c r="AQ91" s="6"/>
      <c r="AR91" s="6"/>
      <c r="AS91" s="6"/>
      <c r="AT91" s="6"/>
      <c r="AU91" s="6"/>
      <c r="AV91" s="6"/>
      <c r="AW91" s="6"/>
      <c r="AX91" s="6"/>
      <c r="AY91" s="6"/>
      <c r="AZ91" s="6"/>
      <c r="BA91" s="6"/>
      <c r="BB91" s="6"/>
      <c r="BC91" s="6"/>
      <c r="BD91" s="6"/>
      <c r="BE91" s="6"/>
      <c r="BF91" s="6"/>
      <c r="BG91" s="6"/>
      <c r="BH91" s="6"/>
      <c r="BI91" s="6"/>
      <c r="BJ91" s="6"/>
      <c r="BK91" s="6"/>
      <c r="BL91" s="6"/>
      <c r="BM91" s="6"/>
      <c r="BN91" s="6"/>
    </row>
    <row r="92" spans="1:66" ht="26" x14ac:dyDescent="0.15">
      <c r="A92" s="6" t="s">
        <v>1298</v>
      </c>
      <c r="B92" s="6" t="s">
        <v>1294</v>
      </c>
      <c r="C92" s="6" t="s">
        <v>1295</v>
      </c>
      <c r="D92" s="6"/>
      <c r="E92" s="7">
        <v>40819</v>
      </c>
      <c r="F92" s="7">
        <v>40878</v>
      </c>
      <c r="G92" s="13" t="s">
        <v>1269</v>
      </c>
      <c r="H92" s="13"/>
      <c r="I92" s="13" t="s">
        <v>1269</v>
      </c>
      <c r="J92" s="13" t="s">
        <v>1269</v>
      </c>
      <c r="K92" s="13"/>
      <c r="L92" s="13" t="s">
        <v>1269</v>
      </c>
      <c r="M92" s="13"/>
      <c r="N92" s="6" t="s">
        <v>1494</v>
      </c>
      <c r="O92" s="6"/>
      <c r="P92" s="6"/>
      <c r="Q92" s="6"/>
      <c r="R92" s="6"/>
      <c r="S92" s="6"/>
      <c r="T92" s="8"/>
      <c r="U92" s="8"/>
      <c r="V92" s="8" t="s">
        <v>1296</v>
      </c>
      <c r="W92" s="8"/>
      <c r="X92" s="8"/>
      <c r="Y92" s="6" t="s">
        <v>1283</v>
      </c>
      <c r="Z92" s="6" t="s">
        <v>1284</v>
      </c>
      <c r="AA92" s="11"/>
      <c r="AB92" s="11"/>
      <c r="AC92" s="11"/>
      <c r="AD92" s="6" t="s">
        <v>1297</v>
      </c>
      <c r="AE92" s="6" t="s">
        <v>1292</v>
      </c>
      <c r="AF92" s="6"/>
      <c r="AG92" s="6"/>
      <c r="AH92" s="6"/>
      <c r="AI92" s="6"/>
      <c r="AJ92" s="6"/>
      <c r="AK92" s="6"/>
      <c r="AL92" s="6"/>
      <c r="AM92" s="6"/>
      <c r="AN92" s="6"/>
      <c r="AO92" s="6"/>
      <c r="AP92" s="66"/>
      <c r="AQ92" s="6"/>
      <c r="AR92" s="6"/>
      <c r="AS92" s="6"/>
      <c r="AT92" s="6"/>
      <c r="AU92" s="6"/>
      <c r="AV92" s="6"/>
      <c r="AW92" s="6"/>
      <c r="AX92" s="6"/>
      <c r="AY92" s="6"/>
      <c r="AZ92" s="6"/>
      <c r="BA92" s="6"/>
      <c r="BB92" s="6"/>
      <c r="BC92" s="6"/>
      <c r="BD92" s="6"/>
      <c r="BE92" s="6"/>
      <c r="BF92" s="6"/>
      <c r="BG92" s="6"/>
      <c r="BH92" s="6"/>
      <c r="BI92" s="6"/>
      <c r="BJ92" s="6"/>
      <c r="BK92" s="6"/>
      <c r="BL92" s="6"/>
      <c r="BM92" s="6"/>
      <c r="BN92" s="6"/>
    </row>
    <row r="93" spans="1:66" ht="26" x14ac:dyDescent="0.15">
      <c r="A93" s="6" t="s">
        <v>1293</v>
      </c>
      <c r="B93" s="6" t="s">
        <v>1294</v>
      </c>
      <c r="C93" s="6" t="s">
        <v>1295</v>
      </c>
      <c r="D93" s="6"/>
      <c r="E93" s="7">
        <v>40847</v>
      </c>
      <c r="F93" s="7">
        <v>40878</v>
      </c>
      <c r="G93" s="13" t="s">
        <v>1269</v>
      </c>
      <c r="H93" s="13"/>
      <c r="I93" s="13" t="s">
        <v>1269</v>
      </c>
      <c r="J93" s="13" t="s">
        <v>1269</v>
      </c>
      <c r="K93" s="13"/>
      <c r="L93" s="13" t="s">
        <v>1269</v>
      </c>
      <c r="M93" s="13"/>
      <c r="N93" s="6" t="s">
        <v>1494</v>
      </c>
      <c r="O93" s="6"/>
      <c r="P93" s="6"/>
      <c r="Q93" s="6"/>
      <c r="R93" s="6"/>
      <c r="S93" s="6"/>
      <c r="T93" s="8"/>
      <c r="U93" s="8"/>
      <c r="V93" s="8" t="s">
        <v>1296</v>
      </c>
      <c r="W93" s="8"/>
      <c r="X93" s="8"/>
      <c r="Y93" s="6" t="s">
        <v>1283</v>
      </c>
      <c r="Z93" s="6" t="s">
        <v>1284</v>
      </c>
      <c r="AA93" s="11"/>
      <c r="AB93" s="11"/>
      <c r="AC93" s="11"/>
      <c r="AD93" s="6" t="s">
        <v>1297</v>
      </c>
      <c r="AE93" s="6" t="s">
        <v>1292</v>
      </c>
      <c r="AF93" s="6"/>
      <c r="AG93" s="6"/>
      <c r="AH93" s="6"/>
      <c r="AI93" s="6"/>
      <c r="AJ93" s="6"/>
      <c r="AK93" s="6"/>
      <c r="AL93" s="6"/>
      <c r="AM93" s="6"/>
      <c r="AN93" s="6"/>
      <c r="AO93" s="6"/>
      <c r="AP93" s="66"/>
      <c r="AQ93" s="6"/>
      <c r="AR93" s="6"/>
      <c r="AS93" s="6"/>
      <c r="AT93" s="6"/>
      <c r="AU93" s="6"/>
      <c r="AV93" s="6"/>
      <c r="AW93" s="6"/>
      <c r="AX93" s="6"/>
      <c r="AY93" s="6"/>
      <c r="AZ93" s="6"/>
      <c r="BA93" s="6"/>
      <c r="BB93" s="6"/>
      <c r="BC93" s="6"/>
      <c r="BD93" s="6"/>
      <c r="BE93" s="6"/>
      <c r="BF93" s="6"/>
      <c r="BG93" s="6"/>
      <c r="BH93" s="6"/>
      <c r="BI93" s="6"/>
      <c r="BJ93" s="6"/>
      <c r="BK93" s="6"/>
      <c r="BL93" s="6"/>
      <c r="BM93" s="6"/>
      <c r="BN93" s="6"/>
    </row>
    <row r="94" spans="1:66" ht="26" x14ac:dyDescent="0.15">
      <c r="A94" s="6" t="s">
        <v>9537</v>
      </c>
      <c r="B94" s="6" t="s">
        <v>1645</v>
      </c>
      <c r="C94" s="6" t="s">
        <v>1646</v>
      </c>
      <c r="D94" s="6" t="s">
        <v>9455</v>
      </c>
      <c r="E94" s="7">
        <v>40847</v>
      </c>
      <c r="F94" s="7">
        <v>40878</v>
      </c>
      <c r="G94" s="13" t="s">
        <v>1269</v>
      </c>
      <c r="H94" s="13"/>
      <c r="I94" s="13"/>
      <c r="J94" s="13"/>
      <c r="K94" s="13"/>
      <c r="L94" s="13"/>
      <c r="M94" s="13"/>
      <c r="N94" s="6"/>
      <c r="O94" s="6"/>
      <c r="P94" s="6"/>
      <c r="Q94" s="6"/>
      <c r="R94" s="6"/>
      <c r="S94" s="6"/>
      <c r="T94" s="8"/>
      <c r="U94" s="8"/>
      <c r="V94" s="8"/>
      <c r="W94" s="8"/>
      <c r="X94" s="8"/>
      <c r="Y94" s="6"/>
      <c r="Z94" s="6"/>
      <c r="AA94" s="11"/>
      <c r="AB94" s="11"/>
      <c r="AC94" s="11"/>
      <c r="AD94" s="6"/>
      <c r="AE94" s="6"/>
      <c r="AF94" s="6"/>
      <c r="AG94" s="6"/>
      <c r="AH94" s="6"/>
      <c r="AI94" s="6"/>
      <c r="AJ94" s="6"/>
      <c r="AK94" s="6"/>
      <c r="AL94" s="6"/>
      <c r="AM94" s="6"/>
      <c r="AN94" s="6"/>
      <c r="AO94" s="6"/>
      <c r="AP94" s="66"/>
      <c r="AQ94" s="6"/>
      <c r="AR94" s="6"/>
      <c r="AS94" s="6"/>
      <c r="AT94" s="6"/>
      <c r="AU94" s="6"/>
      <c r="AV94" s="6"/>
      <c r="AW94" s="6"/>
      <c r="AX94" s="6"/>
      <c r="AY94" s="6" t="s">
        <v>1647</v>
      </c>
      <c r="AZ94" s="6" t="s">
        <v>1640</v>
      </c>
      <c r="BA94" s="6" t="s">
        <v>1641</v>
      </c>
      <c r="BB94" s="6" t="s">
        <v>1642</v>
      </c>
      <c r="BC94" s="6" t="s">
        <v>1643</v>
      </c>
      <c r="BD94" s="6" t="s">
        <v>1643</v>
      </c>
      <c r="BE94" s="6" t="s">
        <v>1644</v>
      </c>
      <c r="BF94" s="6"/>
      <c r="BG94" s="6"/>
      <c r="BH94" s="6"/>
      <c r="BI94" s="6"/>
      <c r="BJ94" s="6"/>
      <c r="BK94" s="6"/>
      <c r="BL94" s="6"/>
      <c r="BM94" s="6"/>
      <c r="BN94" s="6"/>
    </row>
    <row r="95" spans="1:66" ht="26" x14ac:dyDescent="0.15">
      <c r="A95" s="6" t="s">
        <v>9528</v>
      </c>
      <c r="B95" s="6" t="s">
        <v>1648</v>
      </c>
      <c r="C95" s="6" t="s">
        <v>1649</v>
      </c>
      <c r="D95" s="6" t="s">
        <v>9455</v>
      </c>
      <c r="E95" s="7">
        <v>40847</v>
      </c>
      <c r="F95" s="7">
        <v>40878</v>
      </c>
      <c r="G95" s="13" t="s">
        <v>1269</v>
      </c>
      <c r="H95" s="13"/>
      <c r="I95" s="13"/>
      <c r="J95" s="13"/>
      <c r="K95" s="13"/>
      <c r="L95" s="13"/>
      <c r="M95" s="13"/>
      <c r="N95" s="6"/>
      <c r="O95" s="6"/>
      <c r="P95" s="6"/>
      <c r="Q95" s="6"/>
      <c r="R95" s="6"/>
      <c r="S95" s="6"/>
      <c r="T95" s="8"/>
      <c r="U95" s="8"/>
      <c r="V95" s="8"/>
      <c r="W95" s="8"/>
      <c r="X95" s="8"/>
      <c r="Y95" s="6"/>
      <c r="Z95" s="6"/>
      <c r="AA95" s="11"/>
      <c r="AB95" s="11"/>
      <c r="AC95" s="11"/>
      <c r="AD95" s="6"/>
      <c r="AE95" s="6"/>
      <c r="AF95" s="6"/>
      <c r="AG95" s="6"/>
      <c r="AH95" s="6"/>
      <c r="AI95" s="6"/>
      <c r="AJ95" s="6"/>
      <c r="AK95" s="6"/>
      <c r="AL95" s="6"/>
      <c r="AM95" s="6"/>
      <c r="AN95" s="6"/>
      <c r="AO95" s="6"/>
      <c r="AP95" s="66"/>
      <c r="AQ95" s="6"/>
      <c r="AR95" s="6"/>
      <c r="AS95" s="6"/>
      <c r="AT95" s="6"/>
      <c r="AU95" s="6"/>
      <c r="AV95" s="6"/>
      <c r="AW95" s="6"/>
      <c r="AX95" s="6"/>
      <c r="AY95" s="6" t="s">
        <v>1650</v>
      </c>
      <c r="AZ95" s="6" t="s">
        <v>1651</v>
      </c>
      <c r="BA95" s="6" t="s">
        <v>1652</v>
      </c>
      <c r="BB95" s="6" t="s">
        <v>4259</v>
      </c>
      <c r="BC95" s="6" t="s">
        <v>1643</v>
      </c>
      <c r="BD95" s="6" t="s">
        <v>1643</v>
      </c>
      <c r="BE95" s="6" t="s">
        <v>1644</v>
      </c>
      <c r="BF95" s="6"/>
      <c r="BG95" s="6"/>
      <c r="BH95" s="6"/>
      <c r="BI95" s="6"/>
      <c r="BJ95" s="6"/>
      <c r="BK95" s="6"/>
      <c r="BL95" s="6"/>
      <c r="BM95" s="6"/>
      <c r="BN95" s="6"/>
    </row>
    <row r="96" spans="1:66" ht="26" x14ac:dyDescent="0.15">
      <c r="A96" s="6" t="s">
        <v>9529</v>
      </c>
      <c r="B96" s="6" t="s">
        <v>9083</v>
      </c>
      <c r="C96" s="6" t="s">
        <v>9530</v>
      </c>
      <c r="D96" s="6" t="s">
        <v>9446</v>
      </c>
      <c r="E96" s="7">
        <v>41390</v>
      </c>
      <c r="F96" s="7">
        <v>41466</v>
      </c>
      <c r="G96" s="13" t="s">
        <v>1269</v>
      </c>
      <c r="H96" s="13"/>
      <c r="I96" s="13"/>
      <c r="J96" s="13"/>
      <c r="K96" s="13"/>
      <c r="L96" s="13"/>
      <c r="M96" s="13"/>
      <c r="N96" s="6"/>
      <c r="O96" s="6"/>
      <c r="P96" s="6"/>
      <c r="Q96" s="6"/>
      <c r="R96" s="6"/>
      <c r="S96" s="6"/>
      <c r="T96" s="8"/>
      <c r="U96" s="8"/>
      <c r="V96" s="8"/>
      <c r="W96" s="8"/>
      <c r="X96" s="8"/>
      <c r="Y96" s="6"/>
      <c r="Z96" s="6"/>
      <c r="AA96" s="11"/>
      <c r="AB96" s="11"/>
      <c r="AC96" s="11"/>
      <c r="AD96" s="6"/>
      <c r="AE96" s="6"/>
      <c r="AF96" s="6"/>
      <c r="AG96" s="6"/>
      <c r="AH96" s="6"/>
      <c r="AI96" s="6"/>
      <c r="AJ96" s="6"/>
      <c r="AK96" s="6"/>
      <c r="AL96" s="6"/>
      <c r="AM96" s="6"/>
      <c r="AN96" s="6"/>
      <c r="AO96" s="6"/>
      <c r="AP96" s="66"/>
      <c r="AQ96" s="6"/>
      <c r="AR96" s="6"/>
      <c r="AS96" s="6"/>
      <c r="AT96" s="6"/>
      <c r="AU96" s="6"/>
      <c r="AV96" s="6"/>
      <c r="AW96" s="6"/>
      <c r="AX96" s="6"/>
      <c r="AY96" s="6" t="s">
        <v>4260</v>
      </c>
      <c r="AZ96" s="6" t="s">
        <v>1640</v>
      </c>
      <c r="BA96" s="6" t="s">
        <v>1641</v>
      </c>
      <c r="BB96" s="6" t="s">
        <v>1642</v>
      </c>
      <c r="BC96" s="6" t="s">
        <v>1643</v>
      </c>
      <c r="BD96" s="6" t="s">
        <v>1643</v>
      </c>
      <c r="BE96" s="6" t="s">
        <v>1644</v>
      </c>
      <c r="BF96" s="6"/>
      <c r="BG96" s="6"/>
      <c r="BH96" s="6"/>
      <c r="BI96" s="6"/>
      <c r="BJ96" s="6"/>
      <c r="BK96" s="6"/>
      <c r="BL96" s="6"/>
      <c r="BM96" s="6"/>
      <c r="BN96" s="6"/>
    </row>
    <row r="97" spans="1:66" s="83" customFormat="1" ht="26" x14ac:dyDescent="0.15">
      <c r="A97" s="8" t="s">
        <v>1653</v>
      </c>
      <c r="B97" s="8" t="s">
        <v>9531</v>
      </c>
      <c r="C97" s="8" t="s">
        <v>1654</v>
      </c>
      <c r="D97" s="8" t="s">
        <v>9455</v>
      </c>
      <c r="E97" s="18">
        <v>41103</v>
      </c>
      <c r="F97" s="18">
        <v>41103</v>
      </c>
      <c r="G97" s="16" t="s">
        <v>1269</v>
      </c>
      <c r="H97" s="16"/>
      <c r="I97" s="16"/>
      <c r="J97" s="16"/>
      <c r="K97" s="16"/>
      <c r="L97" s="16"/>
      <c r="M97" s="16"/>
      <c r="N97" s="8"/>
      <c r="O97" s="8"/>
      <c r="P97" s="8"/>
      <c r="Q97" s="8"/>
      <c r="R97" s="8"/>
      <c r="S97" s="8"/>
      <c r="T97" s="8"/>
      <c r="U97" s="8"/>
      <c r="V97" s="8"/>
      <c r="W97" s="8"/>
      <c r="X97" s="8"/>
      <c r="Y97" s="8"/>
      <c r="Z97" s="8"/>
      <c r="AA97" s="12"/>
      <c r="AB97" s="12"/>
      <c r="AC97" s="12"/>
      <c r="AD97" s="8"/>
      <c r="AE97" s="8"/>
      <c r="AF97" s="8"/>
      <c r="AG97" s="8"/>
      <c r="AH97" s="8"/>
      <c r="AI97" s="8"/>
      <c r="AJ97" s="8"/>
      <c r="AK97" s="8"/>
      <c r="AL97" s="8"/>
      <c r="AM97" s="8"/>
      <c r="AN97" s="8"/>
      <c r="AO97" s="8"/>
      <c r="AP97" s="113"/>
      <c r="AQ97" s="8"/>
      <c r="AR97" s="8"/>
      <c r="AS97" s="8"/>
      <c r="AT97" s="8"/>
      <c r="AU97" s="8"/>
      <c r="AV97" s="8"/>
      <c r="AW97" s="8"/>
      <c r="AX97" s="8"/>
      <c r="AY97" s="8" t="s">
        <v>4261</v>
      </c>
      <c r="AZ97" s="8"/>
      <c r="BA97" s="8"/>
      <c r="BB97" s="8"/>
      <c r="BC97" s="8" t="s">
        <v>1643</v>
      </c>
      <c r="BD97" s="8" t="s">
        <v>1643</v>
      </c>
      <c r="BE97" s="8"/>
      <c r="BF97" s="16" t="s">
        <v>7834</v>
      </c>
      <c r="BG97" s="8"/>
      <c r="BH97" s="8"/>
      <c r="BI97" s="8"/>
      <c r="BJ97" s="8"/>
      <c r="BK97" s="8"/>
      <c r="BL97" s="8"/>
      <c r="BM97" s="8"/>
      <c r="BN97" s="8"/>
    </row>
    <row r="98" spans="1:66" ht="39" x14ac:dyDescent="0.15">
      <c r="A98" s="8" t="s">
        <v>9472</v>
      </c>
      <c r="B98" s="6" t="s">
        <v>9469</v>
      </c>
      <c r="C98" s="8" t="s">
        <v>9471</v>
      </c>
      <c r="D98" s="8" t="s">
        <v>9455</v>
      </c>
      <c r="E98" s="7">
        <v>41388</v>
      </c>
      <c r="F98" s="7">
        <v>41486</v>
      </c>
      <c r="G98" s="13" t="s">
        <v>1269</v>
      </c>
      <c r="H98" s="13"/>
      <c r="I98" s="13"/>
      <c r="J98" s="13"/>
      <c r="K98" s="13"/>
      <c r="L98" s="13"/>
      <c r="M98" s="13"/>
      <c r="N98" s="6"/>
      <c r="O98" s="6"/>
      <c r="P98" s="6"/>
      <c r="Q98" s="6"/>
      <c r="R98" s="6"/>
      <c r="S98" s="6"/>
      <c r="T98" s="8"/>
      <c r="U98" s="8"/>
      <c r="V98" s="8"/>
      <c r="W98" s="8"/>
      <c r="X98" s="8"/>
      <c r="Y98" s="6"/>
      <c r="Z98" s="6"/>
      <c r="AA98" s="11"/>
      <c r="AB98" s="11"/>
      <c r="AC98" s="11"/>
      <c r="AD98" s="6"/>
      <c r="AE98" s="6"/>
      <c r="AF98" s="6"/>
      <c r="AG98" s="6"/>
      <c r="AH98" s="6"/>
      <c r="AI98" s="6"/>
      <c r="AJ98" s="6"/>
      <c r="AK98" s="6"/>
      <c r="AL98" s="6"/>
      <c r="AM98" s="6"/>
      <c r="AN98" s="6"/>
      <c r="AO98" s="6"/>
      <c r="AP98" s="66"/>
      <c r="AQ98" s="6"/>
      <c r="AR98" s="6"/>
      <c r="AS98" s="6"/>
      <c r="AT98" s="6"/>
      <c r="AU98" s="6"/>
      <c r="AV98" s="6"/>
      <c r="AW98" s="6"/>
      <c r="AX98" s="6"/>
      <c r="AY98" s="6" t="s">
        <v>1638</v>
      </c>
      <c r="AZ98" s="6"/>
      <c r="BA98" s="6"/>
      <c r="BB98" s="6"/>
      <c r="BC98" s="6"/>
      <c r="BD98" s="6"/>
      <c r="BE98" s="6"/>
      <c r="BF98" s="6" t="s">
        <v>1632</v>
      </c>
      <c r="BG98" s="6" t="s">
        <v>1639</v>
      </c>
      <c r="BH98" s="6" t="s">
        <v>1634</v>
      </c>
      <c r="BI98" s="6"/>
      <c r="BJ98" s="8" t="s">
        <v>4279</v>
      </c>
      <c r="BK98" s="6" t="s">
        <v>1635</v>
      </c>
      <c r="BL98" s="19" t="s">
        <v>1636</v>
      </c>
      <c r="BM98" s="6" t="s">
        <v>1637</v>
      </c>
      <c r="BN98" s="6" t="s">
        <v>9473</v>
      </c>
    </row>
    <row r="99" spans="1:66" ht="26" x14ac:dyDescent="0.15">
      <c r="A99" s="6" t="s">
        <v>1535</v>
      </c>
      <c r="B99" s="6" t="s">
        <v>1536</v>
      </c>
      <c r="C99" s="6" t="s">
        <v>1537</v>
      </c>
      <c r="D99" s="6"/>
      <c r="E99" s="7">
        <v>40841</v>
      </c>
      <c r="F99" s="7">
        <v>40878</v>
      </c>
      <c r="G99" s="13" t="s">
        <v>1269</v>
      </c>
      <c r="H99" s="13"/>
      <c r="I99" s="13" t="s">
        <v>1269</v>
      </c>
      <c r="J99" s="13" t="s">
        <v>1269</v>
      </c>
      <c r="K99" s="13"/>
      <c r="L99" s="13" t="s">
        <v>1269</v>
      </c>
      <c r="M99" s="13"/>
      <c r="N99" s="6" t="s">
        <v>4218</v>
      </c>
      <c r="O99" s="6"/>
      <c r="P99" s="6"/>
      <c r="Q99" s="6"/>
      <c r="R99" s="6"/>
      <c r="S99" s="6"/>
      <c r="T99" s="8"/>
      <c r="U99" s="8" t="s">
        <v>4262</v>
      </c>
      <c r="V99" s="8"/>
      <c r="W99" s="8"/>
      <c r="X99" s="8"/>
      <c r="Y99" s="6"/>
      <c r="Z99" s="6"/>
      <c r="AA99" s="11" t="s">
        <v>1538</v>
      </c>
      <c r="AB99" s="11" t="s">
        <v>1539</v>
      </c>
      <c r="AC99" s="11"/>
      <c r="AD99" s="6" t="s">
        <v>1540</v>
      </c>
      <c r="AE99" s="6" t="s">
        <v>1541</v>
      </c>
      <c r="AF99" s="6"/>
      <c r="AG99" s="6"/>
      <c r="AH99" s="6"/>
      <c r="AI99" s="6"/>
      <c r="AJ99" s="6"/>
      <c r="AK99" s="6"/>
      <c r="AL99" s="6"/>
      <c r="AM99" s="6"/>
      <c r="AN99" s="6"/>
      <c r="AO99" s="6"/>
      <c r="AP99" s="66"/>
      <c r="AQ99" s="6"/>
      <c r="AR99" s="6"/>
      <c r="AS99" s="6"/>
      <c r="AT99" s="6"/>
      <c r="AU99" s="6"/>
      <c r="AV99" s="6"/>
      <c r="AW99" s="6"/>
      <c r="AX99" s="6"/>
      <c r="AY99" s="6"/>
      <c r="AZ99" s="6"/>
      <c r="BA99" s="6"/>
      <c r="BB99" s="6"/>
      <c r="BC99" s="6"/>
      <c r="BD99" s="6"/>
      <c r="BE99" s="6"/>
      <c r="BF99" s="6"/>
      <c r="BG99" s="6"/>
      <c r="BH99" s="6"/>
      <c r="BI99" s="6"/>
      <c r="BJ99" s="6"/>
      <c r="BK99" s="6"/>
      <c r="BL99" s="6"/>
      <c r="BM99" s="6"/>
      <c r="BN99" s="6"/>
    </row>
    <row r="100" spans="1:66" ht="26" x14ac:dyDescent="0.15">
      <c r="A100" s="343" t="s">
        <v>1659</v>
      </c>
      <c r="B100" s="343" t="s">
        <v>1660</v>
      </c>
      <c r="C100" s="6" t="s">
        <v>1661</v>
      </c>
      <c r="D100" s="6" t="s">
        <v>9455</v>
      </c>
      <c r="E100" s="7">
        <v>40847</v>
      </c>
      <c r="F100" s="7">
        <v>40878</v>
      </c>
      <c r="G100" s="13" t="s">
        <v>1269</v>
      </c>
      <c r="H100" s="13"/>
      <c r="I100" s="13" t="s">
        <v>1269</v>
      </c>
      <c r="J100" s="13" t="s">
        <v>1269</v>
      </c>
      <c r="K100" s="13"/>
      <c r="L100" s="13" t="s">
        <v>1269</v>
      </c>
      <c r="M100" s="13"/>
      <c r="N100" s="6" t="s">
        <v>1655</v>
      </c>
      <c r="O100" s="6"/>
      <c r="P100" s="6"/>
      <c r="Q100" s="6"/>
      <c r="R100" s="6"/>
      <c r="S100" s="6"/>
      <c r="T100" s="8"/>
      <c r="U100" s="8"/>
      <c r="V100" s="8" t="s">
        <v>4263</v>
      </c>
      <c r="W100" s="8"/>
      <c r="X100" s="8"/>
      <c r="Y100" s="8" t="s">
        <v>1656</v>
      </c>
      <c r="Z100" s="6" t="s">
        <v>4228</v>
      </c>
      <c r="AA100" s="11" t="s">
        <v>1657</v>
      </c>
      <c r="AB100" s="11" t="s">
        <v>1658</v>
      </c>
      <c r="AC100" s="11"/>
      <c r="AD100" s="6" t="s">
        <v>1662</v>
      </c>
      <c r="AE100" s="6" t="s">
        <v>1663</v>
      </c>
      <c r="AF100" s="6"/>
      <c r="AG100" s="6"/>
      <c r="AH100" s="6"/>
      <c r="AI100" s="6"/>
      <c r="AJ100" s="6"/>
      <c r="AK100" s="6"/>
      <c r="AL100" s="6"/>
      <c r="AM100" s="6"/>
      <c r="AN100" s="6"/>
      <c r="AO100" s="6"/>
      <c r="AP100" s="6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row>
    <row r="101" spans="1:66" ht="26" x14ac:dyDescent="0.15">
      <c r="A101" s="8" t="s">
        <v>7530</v>
      </c>
      <c r="B101" s="8" t="s">
        <v>7541</v>
      </c>
      <c r="C101" s="6" t="s">
        <v>7550</v>
      </c>
      <c r="D101" s="6"/>
      <c r="E101" s="18">
        <v>41040</v>
      </c>
      <c r="F101" s="18">
        <v>41043</v>
      </c>
      <c r="G101" s="13" t="s">
        <v>1269</v>
      </c>
      <c r="H101" s="8"/>
      <c r="I101" s="6" t="s">
        <v>1269</v>
      </c>
      <c r="J101" s="6" t="s">
        <v>1269</v>
      </c>
      <c r="K101" s="6"/>
      <c r="L101" s="6" t="s">
        <v>1269</v>
      </c>
      <c r="M101" s="8"/>
      <c r="N101" s="8"/>
      <c r="O101" s="8"/>
      <c r="P101" s="8" t="s">
        <v>7542</v>
      </c>
      <c r="Q101" s="8"/>
      <c r="R101" s="8"/>
      <c r="S101" s="8"/>
      <c r="T101" s="8"/>
      <c r="U101" s="8"/>
      <c r="V101" s="8"/>
      <c r="W101" s="8" t="s">
        <v>7543</v>
      </c>
      <c r="X101" s="8"/>
      <c r="Y101" s="8"/>
      <c r="Z101" s="8"/>
      <c r="AA101" s="12" t="s">
        <v>7544</v>
      </c>
      <c r="AB101" s="12" t="s">
        <v>7545</v>
      </c>
      <c r="AC101" s="12"/>
      <c r="AD101" s="8" t="s">
        <v>7546</v>
      </c>
      <c r="AE101" s="8" t="s">
        <v>7547</v>
      </c>
      <c r="AF101" s="8"/>
      <c r="AG101" s="8"/>
      <c r="AH101" s="8"/>
      <c r="AI101" s="8"/>
      <c r="AJ101" s="8"/>
      <c r="AK101" s="8"/>
      <c r="AL101" s="8"/>
      <c r="AM101" s="8"/>
      <c r="AN101" s="8"/>
      <c r="AO101" s="8"/>
      <c r="AP101" s="113"/>
      <c r="AQ101" s="8"/>
      <c r="AR101" s="8"/>
      <c r="AS101" s="8"/>
      <c r="AT101" s="8"/>
      <c r="AU101" s="8" t="s">
        <v>7548</v>
      </c>
      <c r="AV101" s="8"/>
      <c r="AW101" s="8"/>
      <c r="AX101" s="8"/>
      <c r="AY101" s="8"/>
      <c r="AZ101" s="8"/>
      <c r="BA101" s="8"/>
      <c r="BB101" s="8"/>
      <c r="BC101" s="8"/>
      <c r="BD101" s="8"/>
      <c r="BE101" s="8"/>
      <c r="BF101" s="8"/>
      <c r="BG101" s="8"/>
      <c r="BH101" s="8"/>
      <c r="BI101" s="8"/>
      <c r="BJ101" s="8"/>
      <c r="BK101" s="8"/>
      <c r="BL101" s="8"/>
      <c r="BM101" s="8"/>
      <c r="BN101" s="8"/>
    </row>
    <row r="102" spans="1:66" ht="26" x14ac:dyDescent="0.15">
      <c r="A102" s="6" t="s">
        <v>1435</v>
      </c>
      <c r="B102" s="6" t="s">
        <v>1436</v>
      </c>
      <c r="C102" s="6" t="s">
        <v>1437</v>
      </c>
      <c r="D102" s="6"/>
      <c r="E102" s="7">
        <v>40840</v>
      </c>
      <c r="F102" s="7">
        <v>40886</v>
      </c>
      <c r="G102" s="13" t="s">
        <v>1269</v>
      </c>
      <c r="H102" s="13"/>
      <c r="I102" s="13" t="s">
        <v>1269</v>
      </c>
      <c r="J102" s="13" t="s">
        <v>1269</v>
      </c>
      <c r="K102" s="13"/>
      <c r="L102" s="13" t="s">
        <v>1269</v>
      </c>
      <c r="M102" s="13"/>
      <c r="N102" s="6" t="s">
        <v>1359</v>
      </c>
      <c r="O102" s="6"/>
      <c r="P102" s="6"/>
      <c r="Q102" s="6"/>
      <c r="R102" s="6"/>
      <c r="S102" s="6"/>
      <c r="T102" s="8"/>
      <c r="U102" s="8"/>
      <c r="V102" s="8" t="s">
        <v>1381</v>
      </c>
      <c r="W102" s="8"/>
      <c r="X102" s="8"/>
      <c r="Y102" s="6"/>
      <c r="Z102" s="6"/>
      <c r="AA102" s="11" t="s">
        <v>1438</v>
      </c>
      <c r="AB102" s="11" t="s">
        <v>1439</v>
      </c>
      <c r="AC102" s="11"/>
      <c r="AD102" s="6" t="s">
        <v>1394</v>
      </c>
      <c r="AE102" s="6"/>
      <c r="AF102" s="6"/>
      <c r="AG102" s="6"/>
      <c r="AH102" s="6"/>
      <c r="AI102" s="6"/>
      <c r="AJ102" s="6"/>
      <c r="AK102" s="6"/>
      <c r="AL102" s="6"/>
      <c r="AM102" s="6"/>
      <c r="AN102" s="6"/>
      <c r="AO102" s="6"/>
      <c r="AP102" s="6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row>
    <row r="103" spans="1:66" s="83" customFormat="1" ht="26" x14ac:dyDescent="0.15">
      <c r="A103" s="6" t="s">
        <v>1524</v>
      </c>
      <c r="B103" s="6" t="s">
        <v>1525</v>
      </c>
      <c r="C103" s="6" t="s">
        <v>1526</v>
      </c>
      <c r="D103" s="6"/>
      <c r="E103" s="18">
        <v>40841</v>
      </c>
      <c r="F103" s="7">
        <v>40886</v>
      </c>
      <c r="G103" s="13" t="s">
        <v>1269</v>
      </c>
      <c r="H103" s="13"/>
      <c r="I103" s="13" t="s">
        <v>1269</v>
      </c>
      <c r="J103" s="13" t="s">
        <v>1269</v>
      </c>
      <c r="K103" s="13"/>
      <c r="L103" s="13" t="s">
        <v>1269</v>
      </c>
      <c r="M103" s="13"/>
      <c r="N103" s="6" t="s">
        <v>1301</v>
      </c>
      <c r="O103" s="6"/>
      <c r="P103" s="6"/>
      <c r="Q103" s="6"/>
      <c r="R103" s="6"/>
      <c r="S103" s="6"/>
      <c r="T103" s="8"/>
      <c r="U103" s="8" t="s">
        <v>1302</v>
      </c>
      <c r="V103" s="8"/>
      <c r="W103" s="8"/>
      <c r="X103" s="8"/>
      <c r="Y103" s="6" t="s">
        <v>1303</v>
      </c>
      <c r="Z103" s="6" t="s">
        <v>1304</v>
      </c>
      <c r="AA103" s="11"/>
      <c r="AB103" s="11"/>
      <c r="AC103" s="11"/>
      <c r="AD103" s="6" t="s">
        <v>1527</v>
      </c>
      <c r="AE103" s="6" t="s">
        <v>8624</v>
      </c>
      <c r="AF103" s="6"/>
      <c r="AG103" s="6"/>
      <c r="AH103" s="6"/>
      <c r="AI103" s="6"/>
      <c r="AJ103" s="6"/>
      <c r="AK103" s="6"/>
      <c r="AL103" s="6"/>
      <c r="AM103" s="6"/>
      <c r="AN103" s="6"/>
      <c r="AO103" s="6"/>
      <c r="AP103" s="6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row>
    <row r="104" spans="1:66" s="6" customFormat="1" ht="26" x14ac:dyDescent="0.15">
      <c r="A104" s="6" t="s">
        <v>4769</v>
      </c>
      <c r="B104" s="6" t="s">
        <v>4770</v>
      </c>
      <c r="C104" s="6" t="s">
        <v>4772</v>
      </c>
      <c r="D104" s="6" t="s">
        <v>12138</v>
      </c>
      <c r="E104" s="7">
        <v>40889</v>
      </c>
      <c r="F104" s="7">
        <v>41892</v>
      </c>
      <c r="G104" s="13" t="s">
        <v>1269</v>
      </c>
      <c r="H104" s="11"/>
      <c r="I104" s="13" t="s">
        <v>1269</v>
      </c>
      <c r="J104" s="13" t="s">
        <v>1269</v>
      </c>
      <c r="K104" s="13"/>
      <c r="L104" s="13" t="s">
        <v>1269</v>
      </c>
      <c r="M104" s="11"/>
      <c r="N104" s="6" t="s">
        <v>1278</v>
      </c>
      <c r="O104" s="11"/>
      <c r="P104" s="11"/>
      <c r="Q104" s="11"/>
      <c r="R104" s="11"/>
      <c r="S104" s="11"/>
      <c r="T104" s="11"/>
      <c r="U104" s="11"/>
      <c r="V104" s="6" t="s">
        <v>4771</v>
      </c>
      <c r="Y104" s="6" t="s">
        <v>4191</v>
      </c>
      <c r="Z104" s="6" t="s">
        <v>4192</v>
      </c>
      <c r="AD104" s="6" t="s">
        <v>12832</v>
      </c>
      <c r="AE104" s="6" t="s">
        <v>1274</v>
      </c>
      <c r="AP104" s="66"/>
    </row>
    <row r="105" spans="1:66" ht="26" x14ac:dyDescent="0.15">
      <c r="A105" s="6" t="s">
        <v>4920</v>
      </c>
      <c r="B105" s="6" t="s">
        <v>4921</v>
      </c>
      <c r="C105" s="6" t="s">
        <v>4922</v>
      </c>
      <c r="D105" s="6"/>
      <c r="E105" s="89">
        <v>40897</v>
      </c>
      <c r="F105" s="89">
        <v>40946</v>
      </c>
      <c r="G105" s="13" t="s">
        <v>1269</v>
      </c>
      <c r="H105" s="11"/>
      <c r="I105" s="13" t="s">
        <v>1269</v>
      </c>
      <c r="J105" s="13" t="s">
        <v>1269</v>
      </c>
      <c r="K105" s="13"/>
      <c r="L105" s="13" t="s">
        <v>1269</v>
      </c>
      <c r="N105" s="6" t="s">
        <v>4953</v>
      </c>
      <c r="V105" s="6" t="s">
        <v>4956</v>
      </c>
      <c r="Y105" s="6" t="s">
        <v>4957</v>
      </c>
      <c r="AA105" s="11" t="s">
        <v>5154</v>
      </c>
      <c r="AB105" s="11" t="s">
        <v>4958</v>
      </c>
      <c r="AD105" s="6" t="s">
        <v>4954</v>
      </c>
      <c r="AE105" s="6" t="s">
        <v>4955</v>
      </c>
    </row>
    <row r="106" spans="1:66" ht="26" x14ac:dyDescent="0.15">
      <c r="A106" s="6" t="s">
        <v>4938</v>
      </c>
      <c r="B106" s="6" t="s">
        <v>4939</v>
      </c>
      <c r="C106" s="6" t="s">
        <v>4952</v>
      </c>
      <c r="D106" s="6"/>
      <c r="E106" s="89">
        <v>40897</v>
      </c>
      <c r="F106" s="89">
        <v>40946</v>
      </c>
      <c r="G106" s="13" t="s">
        <v>1269</v>
      </c>
      <c r="H106" s="11"/>
      <c r="I106" s="13" t="s">
        <v>1269</v>
      </c>
      <c r="J106" s="13" t="s">
        <v>1269</v>
      </c>
      <c r="K106" s="13"/>
      <c r="L106" s="13" t="s">
        <v>1269</v>
      </c>
      <c r="N106" s="6" t="s">
        <v>4959</v>
      </c>
      <c r="V106" s="6" t="s">
        <v>4962</v>
      </c>
      <c r="Y106" s="6" t="s">
        <v>4960</v>
      </c>
      <c r="AB106" s="11" t="s">
        <v>4961</v>
      </c>
      <c r="AD106" s="6" t="s">
        <v>1421</v>
      </c>
      <c r="AE106" s="6" t="s">
        <v>4963</v>
      </c>
    </row>
    <row r="107" spans="1:66" ht="26" x14ac:dyDescent="0.15">
      <c r="A107" s="6" t="s">
        <v>6487</v>
      </c>
      <c r="B107" s="6" t="s">
        <v>6494</v>
      </c>
      <c r="C107" s="6" t="s">
        <v>6493</v>
      </c>
      <c r="D107" s="6"/>
      <c r="E107" s="89">
        <v>40954</v>
      </c>
      <c r="G107" s="13" t="s">
        <v>1269</v>
      </c>
      <c r="H107" s="11"/>
      <c r="I107" s="13" t="s">
        <v>1269</v>
      </c>
      <c r="J107" s="13" t="s">
        <v>1269</v>
      </c>
      <c r="K107" s="13"/>
      <c r="L107" s="13" t="s">
        <v>1269</v>
      </c>
      <c r="N107" s="6" t="s">
        <v>6488</v>
      </c>
      <c r="V107" s="6" t="s">
        <v>6489</v>
      </c>
      <c r="Y107" s="6" t="s">
        <v>6491</v>
      </c>
      <c r="AB107" s="11" t="s">
        <v>6492</v>
      </c>
      <c r="AD107" s="6" t="s">
        <v>6490</v>
      </c>
      <c r="AE107" s="6" t="s">
        <v>4955</v>
      </c>
    </row>
    <row r="108" spans="1:66" ht="39" x14ac:dyDescent="0.15">
      <c r="A108" s="6" t="s">
        <v>7600</v>
      </c>
      <c r="B108" s="6" t="s">
        <v>7795</v>
      </c>
      <c r="C108" s="6" t="s">
        <v>9930</v>
      </c>
      <c r="D108" s="6" t="s">
        <v>10072</v>
      </c>
      <c r="E108" s="89">
        <v>41512</v>
      </c>
      <c r="F108" s="89">
        <v>41513</v>
      </c>
      <c r="G108" s="13" t="s">
        <v>1269</v>
      </c>
      <c r="I108" s="13" t="s">
        <v>9459</v>
      </c>
      <c r="J108" s="13" t="s">
        <v>9929</v>
      </c>
      <c r="K108" s="13"/>
      <c r="L108" s="13" t="s">
        <v>9928</v>
      </c>
      <c r="N108" s="11" t="s">
        <v>4875</v>
      </c>
      <c r="V108" s="6" t="s">
        <v>10158</v>
      </c>
      <c r="Y108" s="11" t="s">
        <v>9267</v>
      </c>
      <c r="Z108" s="64" t="s">
        <v>7791</v>
      </c>
      <c r="AD108" s="6" t="s">
        <v>9193</v>
      </c>
      <c r="AE108" s="6" t="s">
        <v>7593</v>
      </c>
    </row>
    <row r="109" spans="1:66" ht="39" x14ac:dyDescent="0.15">
      <c r="A109" s="6" t="s">
        <v>7601</v>
      </c>
      <c r="B109" s="6" t="s">
        <v>9281</v>
      </c>
      <c r="C109" s="6" t="s">
        <v>9671</v>
      </c>
      <c r="D109" s="6" t="s">
        <v>10072</v>
      </c>
      <c r="E109" s="89">
        <v>41512</v>
      </c>
      <c r="F109" s="89">
        <v>41513</v>
      </c>
      <c r="G109" s="13" t="s">
        <v>1269</v>
      </c>
      <c r="I109" s="6" t="s">
        <v>9459</v>
      </c>
      <c r="J109" s="6" t="s">
        <v>9477</v>
      </c>
      <c r="K109" s="6"/>
      <c r="L109" s="6" t="s">
        <v>9482</v>
      </c>
      <c r="N109" s="11" t="s">
        <v>4875</v>
      </c>
      <c r="V109" s="6" t="s">
        <v>7790</v>
      </c>
      <c r="Y109" s="11" t="s">
        <v>9279</v>
      </c>
      <c r="Z109" s="11" t="s">
        <v>9282</v>
      </c>
      <c r="AD109" s="6" t="s">
        <v>9280</v>
      </c>
      <c r="AE109" s="6" t="s">
        <v>7593</v>
      </c>
    </row>
    <row r="110" spans="1:66" ht="26" x14ac:dyDescent="0.15">
      <c r="A110" s="6" t="s">
        <v>7620</v>
      </c>
      <c r="B110" s="8" t="s">
        <v>7623</v>
      </c>
      <c r="C110" s="6" t="s">
        <v>7622</v>
      </c>
      <c r="D110" s="6"/>
      <c r="E110" s="89">
        <v>41053</v>
      </c>
      <c r="F110" s="89">
        <v>41053</v>
      </c>
      <c r="G110" s="13" t="s">
        <v>1269</v>
      </c>
      <c r="I110" s="13" t="s">
        <v>1269</v>
      </c>
      <c r="J110" s="13" t="s">
        <v>1269</v>
      </c>
      <c r="K110" s="13"/>
      <c r="L110" s="13" t="s">
        <v>1269</v>
      </c>
      <c r="N110" s="6" t="s">
        <v>4210</v>
      </c>
      <c r="W110" s="8" t="s">
        <v>4264</v>
      </c>
      <c r="X110" s="8"/>
      <c r="AA110" s="11" t="s">
        <v>4201</v>
      </c>
      <c r="AB110" s="11" t="s">
        <v>4202</v>
      </c>
      <c r="AD110" s="6" t="s">
        <v>7621</v>
      </c>
    </row>
    <row r="111" spans="1:66" ht="26" x14ac:dyDescent="0.15">
      <c r="A111" s="331" t="s">
        <v>7807</v>
      </c>
      <c r="B111" s="11" t="s">
        <v>7808</v>
      </c>
      <c r="C111" s="6" t="s">
        <v>7811</v>
      </c>
      <c r="D111" s="6"/>
      <c r="E111" s="89"/>
      <c r="F111" s="89"/>
      <c r="G111" s="13" t="s">
        <v>1269</v>
      </c>
      <c r="I111" s="13" t="s">
        <v>1269</v>
      </c>
      <c r="J111" s="13" t="s">
        <v>1269</v>
      </c>
      <c r="K111" s="13"/>
      <c r="L111" s="13" t="s">
        <v>1269</v>
      </c>
      <c r="N111" s="6" t="s">
        <v>4210</v>
      </c>
      <c r="W111" s="8" t="s">
        <v>4264</v>
      </c>
      <c r="X111" s="8"/>
      <c r="AA111" s="20" t="s">
        <v>7809</v>
      </c>
      <c r="AB111" s="20" t="s">
        <v>7810</v>
      </c>
      <c r="AD111" s="6" t="s">
        <v>1472</v>
      </c>
    </row>
    <row r="112" spans="1:66" ht="26" x14ac:dyDescent="0.15">
      <c r="A112" s="6" t="s">
        <v>7914</v>
      </c>
      <c r="B112" s="8" t="s">
        <v>7915</v>
      </c>
      <c r="C112" s="6" t="s">
        <v>7920</v>
      </c>
      <c r="D112" s="6"/>
      <c r="E112" s="7">
        <v>41381</v>
      </c>
      <c r="F112" s="89"/>
      <c r="G112" s="13" t="s">
        <v>1269</v>
      </c>
      <c r="I112" s="13" t="s">
        <v>1269</v>
      </c>
      <c r="J112" s="13" t="s">
        <v>1269</v>
      </c>
      <c r="K112" s="13"/>
      <c r="L112" s="13" t="s">
        <v>1269</v>
      </c>
      <c r="N112" s="6" t="s">
        <v>7916</v>
      </c>
      <c r="V112" s="6" t="s">
        <v>7919</v>
      </c>
      <c r="AA112" s="64" t="s">
        <v>9398</v>
      </c>
      <c r="AB112" s="64" t="s">
        <v>9399</v>
      </c>
      <c r="AD112" s="6" t="s">
        <v>7917</v>
      </c>
      <c r="AE112" s="6" t="s">
        <v>7918</v>
      </c>
    </row>
    <row r="113" spans="1:57" ht="26" x14ac:dyDescent="0.15">
      <c r="A113" s="6" t="s">
        <v>7956</v>
      </c>
      <c r="B113" s="8" t="s">
        <v>7960</v>
      </c>
      <c r="C113" s="6" t="s">
        <v>7959</v>
      </c>
      <c r="D113" s="6" t="s">
        <v>12076</v>
      </c>
      <c r="E113" s="89">
        <v>41338</v>
      </c>
      <c r="F113" s="89">
        <v>41934</v>
      </c>
      <c r="G113" s="13" t="s">
        <v>1269</v>
      </c>
      <c r="I113" s="13" t="s">
        <v>1269</v>
      </c>
      <c r="J113" s="13" t="s">
        <v>1269</v>
      </c>
      <c r="K113" s="13"/>
      <c r="L113" s="13" t="s">
        <v>1269</v>
      </c>
      <c r="N113" s="6" t="s">
        <v>7957</v>
      </c>
      <c r="V113" s="6" t="s">
        <v>7958</v>
      </c>
      <c r="AA113" s="64" t="s">
        <v>13127</v>
      </c>
      <c r="AB113" s="64" t="s">
        <v>1547</v>
      </c>
      <c r="AD113" s="6" t="s">
        <v>13188</v>
      </c>
      <c r="AE113" s="6" t="s">
        <v>1388</v>
      </c>
    </row>
    <row r="114" spans="1:57" ht="26" x14ac:dyDescent="0.15">
      <c r="A114" s="6" t="s">
        <v>8024</v>
      </c>
      <c r="B114" s="11" t="s">
        <v>8348</v>
      </c>
      <c r="C114" s="6" t="s">
        <v>8352</v>
      </c>
      <c r="D114" s="6"/>
      <c r="E114" s="89">
        <v>41240</v>
      </c>
      <c r="F114" s="89">
        <v>41240</v>
      </c>
      <c r="G114" s="13" t="s">
        <v>1269</v>
      </c>
      <c r="I114" s="13" t="s">
        <v>1269</v>
      </c>
      <c r="J114" s="13" t="s">
        <v>1269</v>
      </c>
      <c r="K114" s="13"/>
      <c r="L114" s="13" t="s">
        <v>1269</v>
      </c>
      <c r="N114" s="6" t="s">
        <v>1476</v>
      </c>
      <c r="V114" s="8" t="s">
        <v>1352</v>
      </c>
      <c r="AA114" s="64" t="s">
        <v>1353</v>
      </c>
      <c r="AB114" s="11" t="s">
        <v>1354</v>
      </c>
      <c r="AD114" s="64" t="s">
        <v>8349</v>
      </c>
      <c r="AE114" s="6" t="s">
        <v>1355</v>
      </c>
    </row>
    <row r="115" spans="1:57" ht="26" x14ac:dyDescent="0.15">
      <c r="A115" s="6" t="s">
        <v>8025</v>
      </c>
      <c r="B115" s="11" t="s">
        <v>8350</v>
      </c>
      <c r="C115" s="6" t="s">
        <v>8353</v>
      </c>
      <c r="D115" s="6"/>
      <c r="E115" s="89">
        <v>41240</v>
      </c>
      <c r="F115" s="89">
        <v>41240</v>
      </c>
      <c r="G115" s="13" t="s">
        <v>1269</v>
      </c>
      <c r="I115" s="13" t="s">
        <v>1269</v>
      </c>
      <c r="J115" s="13" t="s">
        <v>1269</v>
      </c>
      <c r="K115" s="13"/>
      <c r="L115" s="13" t="s">
        <v>1269</v>
      </c>
      <c r="N115" s="6" t="s">
        <v>1476</v>
      </c>
      <c r="V115" s="8" t="s">
        <v>1352</v>
      </c>
      <c r="AA115" s="64" t="s">
        <v>1353</v>
      </c>
      <c r="AB115" s="11" t="s">
        <v>1354</v>
      </c>
      <c r="AD115" s="64" t="s">
        <v>8351</v>
      </c>
      <c r="AE115" s="6" t="s">
        <v>1355</v>
      </c>
    </row>
    <row r="116" spans="1:57" ht="26" x14ac:dyDescent="0.15">
      <c r="A116" s="8" t="s">
        <v>8325</v>
      </c>
      <c r="B116" s="11" t="s">
        <v>8328</v>
      </c>
      <c r="C116" s="6" t="s">
        <v>8331</v>
      </c>
      <c r="D116" s="6"/>
      <c r="E116" s="89">
        <v>41240</v>
      </c>
      <c r="F116" s="89">
        <v>41240</v>
      </c>
      <c r="G116" s="13" t="s">
        <v>1269</v>
      </c>
      <c r="I116" s="13" t="s">
        <v>1269</v>
      </c>
      <c r="J116" s="13" t="s">
        <v>1269</v>
      </c>
      <c r="K116" s="13"/>
      <c r="L116" s="13" t="s">
        <v>1269</v>
      </c>
      <c r="N116" s="6" t="s">
        <v>1476</v>
      </c>
      <c r="V116" s="64" t="s">
        <v>8329</v>
      </c>
      <c r="AA116" s="6" t="s">
        <v>1425</v>
      </c>
      <c r="AB116" s="11" t="s">
        <v>1426</v>
      </c>
      <c r="AD116" s="64" t="s">
        <v>8330</v>
      </c>
    </row>
    <row r="117" spans="1:57" ht="26" x14ac:dyDescent="0.15">
      <c r="A117" s="8" t="s">
        <v>8326</v>
      </c>
      <c r="B117" s="11" t="s">
        <v>8332</v>
      </c>
      <c r="C117" s="6" t="s">
        <v>8334</v>
      </c>
      <c r="D117" s="6" t="s">
        <v>12138</v>
      </c>
      <c r="E117" s="89">
        <v>41240</v>
      </c>
      <c r="F117" s="89">
        <v>41954</v>
      </c>
      <c r="G117" s="13" t="s">
        <v>1269</v>
      </c>
      <c r="I117" s="13" t="s">
        <v>1269</v>
      </c>
      <c r="J117" s="13" t="s">
        <v>1269</v>
      </c>
      <c r="K117" s="13"/>
      <c r="L117" s="13" t="s">
        <v>1269</v>
      </c>
      <c r="N117" s="6" t="s">
        <v>1476</v>
      </c>
      <c r="V117" s="64" t="s">
        <v>13333</v>
      </c>
      <c r="AA117" s="6" t="s">
        <v>13334</v>
      </c>
      <c r="AB117" s="11" t="s">
        <v>13335</v>
      </c>
      <c r="AD117" s="64" t="s">
        <v>8333</v>
      </c>
    </row>
    <row r="118" spans="1:57" ht="26" x14ac:dyDescent="0.15">
      <c r="A118" s="8" t="s">
        <v>8327</v>
      </c>
      <c r="B118" s="11" t="s">
        <v>8335</v>
      </c>
      <c r="C118" s="6" t="s">
        <v>8336</v>
      </c>
      <c r="D118" s="6" t="s">
        <v>12138</v>
      </c>
      <c r="E118" s="89">
        <v>41240</v>
      </c>
      <c r="F118" s="89">
        <v>41954</v>
      </c>
      <c r="G118" s="13" t="s">
        <v>1269</v>
      </c>
      <c r="I118" s="13" t="s">
        <v>1269</v>
      </c>
      <c r="J118" s="13" t="s">
        <v>1269</v>
      </c>
      <c r="K118" s="13"/>
      <c r="L118" s="13" t="s">
        <v>1269</v>
      </c>
      <c r="N118" s="6" t="s">
        <v>1476</v>
      </c>
      <c r="V118" s="64" t="s">
        <v>13333</v>
      </c>
      <c r="AA118" s="6" t="s">
        <v>13334</v>
      </c>
      <c r="AB118" s="11" t="s">
        <v>13335</v>
      </c>
      <c r="AD118" s="64" t="s">
        <v>1402</v>
      </c>
    </row>
    <row r="119" spans="1:57" ht="26" x14ac:dyDescent="0.15">
      <c r="A119" s="64" t="s">
        <v>8625</v>
      </c>
      <c r="B119" s="11" t="s">
        <v>8626</v>
      </c>
      <c r="C119" s="6" t="s">
        <v>8627</v>
      </c>
      <c r="D119" s="6"/>
      <c r="E119" s="89">
        <v>41285</v>
      </c>
      <c r="F119" s="89">
        <v>41290</v>
      </c>
      <c r="G119" s="13" t="s">
        <v>1269</v>
      </c>
      <c r="I119" s="13" t="s">
        <v>1269</v>
      </c>
      <c r="J119" s="13" t="s">
        <v>1269</v>
      </c>
      <c r="K119" s="13"/>
      <c r="L119" s="13" t="s">
        <v>1269</v>
      </c>
      <c r="N119" s="6" t="s">
        <v>8639</v>
      </c>
      <c r="W119" s="64" t="s">
        <v>8640</v>
      </c>
      <c r="Y119" s="6" t="s">
        <v>8628</v>
      </c>
      <c r="Z119" s="6" t="s">
        <v>8629</v>
      </c>
      <c r="AD119" s="64" t="s">
        <v>1671</v>
      </c>
      <c r="AE119" s="64" t="s">
        <v>1286</v>
      </c>
    </row>
    <row r="120" spans="1:57" ht="26" x14ac:dyDescent="0.15">
      <c r="A120" s="64" t="s">
        <v>8630</v>
      </c>
      <c r="B120" s="11" t="s">
        <v>8631</v>
      </c>
      <c r="C120" s="6" t="s">
        <v>8632</v>
      </c>
      <c r="D120" s="6" t="s">
        <v>12138</v>
      </c>
      <c r="E120" s="89">
        <v>41285</v>
      </c>
      <c r="F120" s="89">
        <v>41935</v>
      </c>
      <c r="G120" s="13" t="s">
        <v>1269</v>
      </c>
      <c r="I120" s="13" t="s">
        <v>1269</v>
      </c>
      <c r="J120" s="13" t="s">
        <v>1269</v>
      </c>
      <c r="K120" s="13"/>
      <c r="L120" s="13" t="s">
        <v>1269</v>
      </c>
      <c r="N120" s="6" t="s">
        <v>13161</v>
      </c>
      <c r="W120" s="64" t="s">
        <v>13162</v>
      </c>
      <c r="Y120" s="6" t="s">
        <v>13163</v>
      </c>
      <c r="Z120" s="6" t="s">
        <v>8629</v>
      </c>
      <c r="AD120" s="64" t="s">
        <v>1668</v>
      </c>
      <c r="AE120" s="64" t="s">
        <v>1286</v>
      </c>
    </row>
    <row r="121" spans="1:57" ht="26" x14ac:dyDescent="0.15">
      <c r="A121" s="64" t="s">
        <v>8688</v>
      </c>
      <c r="B121" s="11" t="s">
        <v>8689</v>
      </c>
      <c r="C121" s="6" t="s">
        <v>8696</v>
      </c>
      <c r="D121" s="6"/>
      <c r="E121" s="89">
        <v>41292</v>
      </c>
      <c r="F121" s="89">
        <v>41351</v>
      </c>
      <c r="G121" s="13" t="s">
        <v>1269</v>
      </c>
      <c r="I121" s="13" t="s">
        <v>1269</v>
      </c>
      <c r="J121" s="13" t="s">
        <v>1269</v>
      </c>
      <c r="K121" s="13"/>
      <c r="L121" s="13" t="s">
        <v>1269</v>
      </c>
      <c r="N121" s="6" t="s">
        <v>1316</v>
      </c>
      <c r="V121" s="8" t="s">
        <v>4225</v>
      </c>
      <c r="W121" s="8"/>
      <c r="X121" s="8"/>
      <c r="Y121" s="6" t="s">
        <v>1317</v>
      </c>
      <c r="Z121" s="6" t="s">
        <v>1318</v>
      </c>
      <c r="AA121" s="11" t="s">
        <v>1319</v>
      </c>
      <c r="AB121" s="11" t="s">
        <v>1320</v>
      </c>
      <c r="AC121" s="11"/>
      <c r="AD121" s="6" t="s">
        <v>8694</v>
      </c>
      <c r="AE121" s="6" t="s">
        <v>8695</v>
      </c>
    </row>
    <row r="122" spans="1:57" ht="39" x14ac:dyDescent="0.15">
      <c r="A122" s="83" t="s">
        <v>8917</v>
      </c>
      <c r="B122" s="12" t="s">
        <v>8920</v>
      </c>
      <c r="C122" s="6" t="s">
        <v>9026</v>
      </c>
      <c r="D122" s="6"/>
      <c r="E122" s="7">
        <v>41326</v>
      </c>
      <c r="F122" s="7">
        <v>41326</v>
      </c>
      <c r="G122" s="13" t="s">
        <v>1269</v>
      </c>
      <c r="I122" s="13" t="s">
        <v>1269</v>
      </c>
      <c r="J122" s="13" t="s">
        <v>1269</v>
      </c>
      <c r="K122" s="13"/>
      <c r="L122" s="13" t="s">
        <v>1269</v>
      </c>
      <c r="N122" s="6" t="s">
        <v>4210</v>
      </c>
      <c r="T122" s="8" t="s">
        <v>4264</v>
      </c>
      <c r="W122" s="83"/>
      <c r="X122" s="83"/>
      <c r="AA122" s="12" t="s">
        <v>7809</v>
      </c>
      <c r="AB122" s="12" t="s">
        <v>7810</v>
      </c>
      <c r="AD122" s="6" t="s">
        <v>8945</v>
      </c>
      <c r="AE122" s="12" t="s">
        <v>9025</v>
      </c>
    </row>
    <row r="123" spans="1:57" ht="39" x14ac:dyDescent="0.15">
      <c r="A123" s="83" t="s">
        <v>8918</v>
      </c>
      <c r="B123" s="12" t="s">
        <v>8919</v>
      </c>
      <c r="C123" s="6" t="s">
        <v>9053</v>
      </c>
      <c r="D123" s="6"/>
      <c r="E123" s="89">
        <v>41331</v>
      </c>
      <c r="F123" s="89">
        <v>41333</v>
      </c>
      <c r="G123" s="13" t="s">
        <v>1269</v>
      </c>
      <c r="I123" s="13" t="s">
        <v>1269</v>
      </c>
      <c r="J123" s="13" t="s">
        <v>1269</v>
      </c>
      <c r="K123" s="13"/>
      <c r="L123" s="13" t="s">
        <v>1269</v>
      </c>
      <c r="N123" s="6" t="s">
        <v>4210</v>
      </c>
      <c r="T123" s="8" t="s">
        <v>4264</v>
      </c>
      <c r="W123" s="83"/>
      <c r="X123" s="83"/>
      <c r="AA123" s="12" t="s">
        <v>7809</v>
      </c>
      <c r="AB123" s="12" t="s">
        <v>7810</v>
      </c>
      <c r="AD123" s="6" t="s">
        <v>1501</v>
      </c>
      <c r="AE123" s="12" t="s">
        <v>9025</v>
      </c>
    </row>
    <row r="124" spans="1:57" ht="39" x14ac:dyDescent="0.15">
      <c r="A124" s="83" t="s">
        <v>8921</v>
      </c>
      <c r="B124" s="12" t="s">
        <v>8922</v>
      </c>
      <c r="C124" s="6" t="s">
        <v>9054</v>
      </c>
      <c r="D124" s="6"/>
      <c r="E124" s="89">
        <v>41331</v>
      </c>
      <c r="F124" s="89">
        <v>41333</v>
      </c>
      <c r="G124" s="13" t="s">
        <v>1269</v>
      </c>
      <c r="I124" s="13" t="s">
        <v>1269</v>
      </c>
      <c r="J124" s="13" t="s">
        <v>1269</v>
      </c>
      <c r="K124" s="13"/>
      <c r="L124" s="13" t="s">
        <v>1269</v>
      </c>
      <c r="N124" s="6" t="s">
        <v>4210</v>
      </c>
      <c r="T124" s="8" t="s">
        <v>4264</v>
      </c>
      <c r="W124" s="83"/>
      <c r="X124" s="83"/>
      <c r="AA124" s="12" t="s">
        <v>7809</v>
      </c>
      <c r="AB124" s="12" t="s">
        <v>7810</v>
      </c>
      <c r="AD124" s="6" t="s">
        <v>1273</v>
      </c>
      <c r="AE124" s="12" t="s">
        <v>9027</v>
      </c>
    </row>
    <row r="125" spans="1:57" ht="39" x14ac:dyDescent="0.15">
      <c r="A125" s="83" t="s">
        <v>8943</v>
      </c>
      <c r="B125" s="12" t="s">
        <v>8944</v>
      </c>
      <c r="C125" s="6" t="s">
        <v>9028</v>
      </c>
      <c r="D125" s="6"/>
      <c r="E125" s="7">
        <v>41326</v>
      </c>
      <c r="F125" s="7">
        <v>41326</v>
      </c>
      <c r="G125" s="13" t="s">
        <v>1269</v>
      </c>
      <c r="I125" s="13" t="s">
        <v>1269</v>
      </c>
      <c r="J125" s="13" t="s">
        <v>1269</v>
      </c>
      <c r="K125" s="13"/>
      <c r="L125" s="13" t="s">
        <v>1269</v>
      </c>
      <c r="N125" s="6" t="s">
        <v>4210</v>
      </c>
      <c r="T125" s="8" t="s">
        <v>4264</v>
      </c>
      <c r="W125" s="83"/>
      <c r="X125" s="83"/>
      <c r="AA125" s="12" t="s">
        <v>7809</v>
      </c>
      <c r="AB125" s="12" t="s">
        <v>7810</v>
      </c>
      <c r="AD125" s="6" t="s">
        <v>7621</v>
      </c>
      <c r="AE125" s="12" t="s">
        <v>9027</v>
      </c>
    </row>
    <row r="126" spans="1:57" ht="26" x14ac:dyDescent="0.15">
      <c r="A126" s="64" t="s">
        <v>8999</v>
      </c>
      <c r="B126" s="11" t="s">
        <v>9000</v>
      </c>
      <c r="C126" s="6" t="s">
        <v>9004</v>
      </c>
      <c r="D126" s="6"/>
      <c r="E126" s="89">
        <v>41319</v>
      </c>
      <c r="G126" s="13" t="s">
        <v>1269</v>
      </c>
      <c r="I126" s="13" t="s">
        <v>1269</v>
      </c>
      <c r="J126" s="13" t="s">
        <v>1269</v>
      </c>
      <c r="K126" s="13"/>
      <c r="L126" s="13" t="s">
        <v>1269</v>
      </c>
      <c r="N126" s="6" t="s">
        <v>7957</v>
      </c>
      <c r="V126" s="6" t="s">
        <v>9001</v>
      </c>
      <c r="AA126" s="64" t="s">
        <v>9002</v>
      </c>
      <c r="AB126" s="64" t="s">
        <v>9003</v>
      </c>
      <c r="AC126" s="64">
        <v>3.4</v>
      </c>
      <c r="AD126" s="6" t="s">
        <v>1406</v>
      </c>
      <c r="AE126" s="6" t="s">
        <v>1388</v>
      </c>
    </row>
    <row r="127" spans="1:57" ht="13" x14ac:dyDescent="0.15">
      <c r="A127" s="83" t="s">
        <v>9082</v>
      </c>
      <c r="B127" s="12" t="s">
        <v>9083</v>
      </c>
      <c r="C127" s="6" t="s">
        <v>9098</v>
      </c>
      <c r="D127" s="6"/>
      <c r="E127" s="7">
        <v>41339</v>
      </c>
      <c r="F127" s="89">
        <v>41344</v>
      </c>
      <c r="G127" s="13" t="s">
        <v>1269</v>
      </c>
      <c r="H127" s="13"/>
      <c r="I127" s="13"/>
      <c r="J127" s="13"/>
      <c r="K127" s="13"/>
      <c r="L127" s="13"/>
      <c r="M127" s="13"/>
      <c r="N127" s="6"/>
      <c r="O127" s="6"/>
      <c r="P127" s="6"/>
      <c r="Q127" s="6"/>
      <c r="R127" s="6"/>
      <c r="S127" s="6"/>
      <c r="T127" s="8"/>
      <c r="U127" s="8"/>
      <c r="V127" s="8"/>
      <c r="W127" s="8"/>
      <c r="X127" s="8"/>
      <c r="Y127" s="6"/>
      <c r="Z127" s="6"/>
      <c r="AA127" s="11"/>
      <c r="AB127" s="11"/>
      <c r="AC127" s="11"/>
      <c r="AD127" s="6"/>
      <c r="AE127" s="6"/>
      <c r="AF127" s="6"/>
      <c r="AG127" s="6"/>
      <c r="AH127" s="6"/>
      <c r="AI127" s="6"/>
      <c r="AJ127" s="6"/>
      <c r="AK127" s="6"/>
      <c r="AL127" s="6"/>
      <c r="AM127" s="6"/>
      <c r="AN127" s="6"/>
      <c r="AO127" s="6"/>
      <c r="AP127" s="66"/>
      <c r="AQ127" s="6"/>
      <c r="AR127" s="6"/>
      <c r="AS127" s="6"/>
      <c r="AT127" s="6"/>
      <c r="AU127" s="6"/>
      <c r="AV127" s="6"/>
      <c r="AW127" s="6"/>
      <c r="AX127" s="6"/>
      <c r="AY127" s="6" t="s">
        <v>9093</v>
      </c>
      <c r="AZ127" s="6" t="s">
        <v>9094</v>
      </c>
      <c r="BA127" s="6" t="s">
        <v>9095</v>
      </c>
      <c r="BB127" s="6" t="s">
        <v>9096</v>
      </c>
      <c r="BC127" s="6"/>
      <c r="BD127" s="6"/>
      <c r="BE127" s="6" t="s">
        <v>9097</v>
      </c>
    </row>
    <row r="128" spans="1:57" ht="26" x14ac:dyDescent="0.15">
      <c r="A128" s="64" t="s">
        <v>9114</v>
      </c>
      <c r="B128" s="11" t="s">
        <v>9115</v>
      </c>
      <c r="C128" s="6" t="s">
        <v>9117</v>
      </c>
      <c r="D128" s="6" t="s">
        <v>12257</v>
      </c>
      <c r="E128" s="89">
        <v>41341</v>
      </c>
      <c r="F128" s="89">
        <v>42738</v>
      </c>
      <c r="G128" s="13" t="s">
        <v>1269</v>
      </c>
      <c r="I128" s="13" t="s">
        <v>1269</v>
      </c>
      <c r="J128" s="13" t="s">
        <v>1269</v>
      </c>
      <c r="K128" s="13"/>
      <c r="L128" s="13" t="s">
        <v>1269</v>
      </c>
      <c r="N128" s="6" t="s">
        <v>7482</v>
      </c>
      <c r="W128" s="8" t="s">
        <v>9116</v>
      </c>
      <c r="X128" s="8"/>
      <c r="Y128" s="12" t="s">
        <v>14735</v>
      </c>
      <c r="Z128" s="12" t="s">
        <v>14736</v>
      </c>
      <c r="AD128" s="64" t="s">
        <v>1587</v>
      </c>
      <c r="AE128" s="64" t="s">
        <v>1322</v>
      </c>
    </row>
    <row r="129" spans="1:66" ht="52" x14ac:dyDescent="0.15">
      <c r="A129" s="8" t="s">
        <v>9184</v>
      </c>
      <c r="B129" s="8" t="s">
        <v>10507</v>
      </c>
      <c r="C129" s="6" t="s">
        <v>10508</v>
      </c>
      <c r="D129" s="11" t="s">
        <v>13873</v>
      </c>
      <c r="E129" s="89">
        <v>41591</v>
      </c>
      <c r="F129" s="89">
        <v>42058</v>
      </c>
      <c r="G129" s="13" t="s">
        <v>1269</v>
      </c>
      <c r="I129" s="6" t="s">
        <v>9459</v>
      </c>
      <c r="J129" s="11" t="s">
        <v>9903</v>
      </c>
      <c r="K129" s="11"/>
      <c r="L129" s="6" t="s">
        <v>9481</v>
      </c>
      <c r="M129" s="13"/>
      <c r="N129" s="6" t="s">
        <v>10509</v>
      </c>
      <c r="O129" s="6"/>
      <c r="P129" s="6"/>
      <c r="Q129" s="6"/>
      <c r="R129" s="6"/>
      <c r="S129" s="6"/>
      <c r="T129" s="8"/>
      <c r="U129" s="8"/>
      <c r="V129" s="8"/>
      <c r="W129" s="8" t="s">
        <v>13751</v>
      </c>
      <c r="X129" s="8"/>
      <c r="Y129" s="6" t="s">
        <v>12250</v>
      </c>
      <c r="Z129" s="6" t="s">
        <v>12251</v>
      </c>
      <c r="AA129" s="11"/>
      <c r="AB129" s="11"/>
      <c r="AC129" s="11"/>
      <c r="AD129" s="6" t="s">
        <v>9550</v>
      </c>
      <c r="AE129" s="6" t="s">
        <v>9551</v>
      </c>
    </row>
    <row r="130" spans="1:66" ht="65" x14ac:dyDescent="0.15">
      <c r="A130" s="83" t="s">
        <v>9507</v>
      </c>
      <c r="B130" s="12" t="s">
        <v>9595</v>
      </c>
      <c r="C130" s="11" t="s">
        <v>9598</v>
      </c>
      <c r="D130" s="64" t="s">
        <v>12298</v>
      </c>
      <c r="E130" s="89">
        <v>41401</v>
      </c>
      <c r="F130" s="89">
        <v>42751</v>
      </c>
      <c r="G130" s="13" t="s">
        <v>1269</v>
      </c>
      <c r="I130" s="6" t="s">
        <v>9459</v>
      </c>
      <c r="J130" s="6" t="s">
        <v>9596</v>
      </c>
      <c r="K130" s="6"/>
      <c r="L130" s="6" t="s">
        <v>9597</v>
      </c>
      <c r="M130" s="13"/>
      <c r="N130" s="6" t="s">
        <v>7482</v>
      </c>
      <c r="O130" s="6"/>
      <c r="P130" s="6"/>
      <c r="Q130" s="6"/>
      <c r="R130" s="6"/>
      <c r="S130" s="6"/>
      <c r="T130" s="8" t="s">
        <v>14734</v>
      </c>
      <c r="Y130" s="12" t="s">
        <v>14735</v>
      </c>
      <c r="Z130" s="12" t="s">
        <v>14736</v>
      </c>
      <c r="AA130" s="12"/>
      <c r="AB130" s="12"/>
      <c r="AD130" s="64" t="s">
        <v>14739</v>
      </c>
      <c r="AE130" s="64" t="s">
        <v>14738</v>
      </c>
    </row>
    <row r="131" spans="1:66" ht="39" x14ac:dyDescent="0.15">
      <c r="A131" s="83" t="s">
        <v>9633</v>
      </c>
      <c r="B131" s="12" t="s">
        <v>9634</v>
      </c>
      <c r="C131" s="11" t="s">
        <v>10770</v>
      </c>
      <c r="D131" s="11" t="s">
        <v>10777</v>
      </c>
      <c r="E131" s="89">
        <v>41634</v>
      </c>
      <c r="F131" s="89">
        <v>41634</v>
      </c>
      <c r="G131" s="64" t="s">
        <v>1269</v>
      </c>
      <c r="I131" s="6" t="s">
        <v>9459</v>
      </c>
      <c r="J131" s="13" t="s">
        <v>9929</v>
      </c>
      <c r="K131" s="13"/>
      <c r="L131" s="11" t="s">
        <v>10771</v>
      </c>
      <c r="N131" s="64" t="s">
        <v>10772</v>
      </c>
      <c r="Y131" s="11" t="s">
        <v>10773</v>
      </c>
      <c r="Z131" s="11" t="s">
        <v>10774</v>
      </c>
      <c r="AD131" s="64" t="s">
        <v>10775</v>
      </c>
      <c r="AE131" s="64" t="s">
        <v>10776</v>
      </c>
    </row>
    <row r="132" spans="1:66" ht="26" x14ac:dyDescent="0.15">
      <c r="A132" s="12" t="s">
        <v>9642</v>
      </c>
      <c r="B132" s="12" t="s">
        <v>9083</v>
      </c>
      <c r="C132" s="6" t="s">
        <v>10025</v>
      </c>
      <c r="D132" s="11" t="s">
        <v>10072</v>
      </c>
      <c r="E132" s="89">
        <v>41479</v>
      </c>
      <c r="F132" s="89">
        <v>41480</v>
      </c>
      <c r="AY132" s="64" t="s">
        <v>9093</v>
      </c>
      <c r="AZ132" s="6" t="s">
        <v>10024</v>
      </c>
      <c r="BA132" s="6" t="s">
        <v>9095</v>
      </c>
      <c r="BB132" s="6" t="s">
        <v>9096</v>
      </c>
      <c r="BC132" s="8" t="s">
        <v>1643</v>
      </c>
      <c r="BD132" s="8" t="s">
        <v>1643</v>
      </c>
      <c r="BE132" s="6" t="s">
        <v>1644</v>
      </c>
    </row>
    <row r="133" spans="1:66" ht="39" x14ac:dyDescent="0.15">
      <c r="A133" s="83" t="s">
        <v>9667</v>
      </c>
      <c r="B133" s="12" t="s">
        <v>13899</v>
      </c>
      <c r="C133" s="12" t="s">
        <v>13900</v>
      </c>
      <c r="D133" s="64" t="s">
        <v>12138</v>
      </c>
      <c r="E133" s="89">
        <v>41730</v>
      </c>
      <c r="F133" s="89">
        <v>42061</v>
      </c>
      <c r="G133" s="64" t="s">
        <v>1269</v>
      </c>
      <c r="I133" s="6" t="s">
        <v>9459</v>
      </c>
      <c r="J133" s="6" t="s">
        <v>9460</v>
      </c>
      <c r="K133" s="6"/>
      <c r="L133" s="6" t="s">
        <v>11451</v>
      </c>
      <c r="N133" s="64" t="s">
        <v>13901</v>
      </c>
      <c r="V133" s="11" t="s">
        <v>13902</v>
      </c>
      <c r="AA133" s="64" t="s">
        <v>11452</v>
      </c>
      <c r="AB133" s="64" t="s">
        <v>11453</v>
      </c>
      <c r="AD133" s="64" t="s">
        <v>13903</v>
      </c>
      <c r="AE133" s="64" t="s">
        <v>13904</v>
      </c>
    </row>
    <row r="134" spans="1:66" ht="39" x14ac:dyDescent="0.15">
      <c r="A134" s="409" t="s">
        <v>9668</v>
      </c>
      <c r="B134" s="410" t="s">
        <v>9669</v>
      </c>
      <c r="C134" s="6" t="s">
        <v>10706</v>
      </c>
      <c r="E134" s="89">
        <v>41626</v>
      </c>
      <c r="F134" s="89">
        <v>41626</v>
      </c>
      <c r="G134" s="13" t="s">
        <v>1269</v>
      </c>
      <c r="I134" s="6" t="s">
        <v>9459</v>
      </c>
      <c r="J134" s="11" t="s">
        <v>9903</v>
      </c>
      <c r="K134" s="11"/>
      <c r="L134" s="11" t="s">
        <v>10707</v>
      </c>
      <c r="N134" s="64" t="s">
        <v>10708</v>
      </c>
      <c r="V134" s="11" t="s">
        <v>10709</v>
      </c>
      <c r="AA134" s="64" t="s">
        <v>10710</v>
      </c>
      <c r="AB134" s="64" t="s">
        <v>10711</v>
      </c>
      <c r="AD134" s="64" t="s">
        <v>10712</v>
      </c>
      <c r="AE134" s="64" t="s">
        <v>10190</v>
      </c>
    </row>
    <row r="135" spans="1:66" ht="26" x14ac:dyDescent="0.15">
      <c r="A135" s="64" t="s">
        <v>9703</v>
      </c>
      <c r="B135" s="11" t="s">
        <v>9706</v>
      </c>
      <c r="C135" s="6" t="s">
        <v>9707</v>
      </c>
      <c r="E135" s="89">
        <v>41430</v>
      </c>
      <c r="F135" s="89">
        <v>41435</v>
      </c>
      <c r="I135" s="6" t="s">
        <v>9459</v>
      </c>
      <c r="J135" s="6" t="s">
        <v>9596</v>
      </c>
      <c r="K135" s="6"/>
      <c r="L135" s="6" t="s">
        <v>9597</v>
      </c>
      <c r="N135" s="64" t="s">
        <v>1301</v>
      </c>
      <c r="U135" s="64" t="s">
        <v>1302</v>
      </c>
      <c r="Y135" s="64" t="s">
        <v>1303</v>
      </c>
      <c r="Z135" s="64" t="s">
        <v>1304</v>
      </c>
      <c r="AD135" s="64" t="s">
        <v>1516</v>
      </c>
      <c r="AE135" s="64" t="s">
        <v>1663</v>
      </c>
    </row>
    <row r="136" spans="1:66" ht="26" x14ac:dyDescent="0.15">
      <c r="A136" s="83" t="s">
        <v>9739</v>
      </c>
      <c r="B136" s="12" t="s">
        <v>9740</v>
      </c>
      <c r="C136" s="11" t="s">
        <v>10207</v>
      </c>
      <c r="D136" s="11" t="s">
        <v>10221</v>
      </c>
      <c r="E136" s="344">
        <v>41520</v>
      </c>
      <c r="F136" s="89">
        <v>41521</v>
      </c>
      <c r="G136" s="13" t="s">
        <v>1269</v>
      </c>
      <c r="I136" s="6" t="s">
        <v>9459</v>
      </c>
      <c r="J136" s="11" t="s">
        <v>9903</v>
      </c>
      <c r="K136" s="11"/>
      <c r="L136" s="11" t="s">
        <v>10200</v>
      </c>
      <c r="N136" s="64" t="s">
        <v>10214</v>
      </c>
      <c r="V136" s="64" t="s">
        <v>10201</v>
      </c>
      <c r="Y136" s="64" t="s">
        <v>10202</v>
      </c>
      <c r="Z136" s="64" t="s">
        <v>10203</v>
      </c>
      <c r="AA136" s="64" t="s">
        <v>10204</v>
      </c>
      <c r="AB136" s="64" t="s">
        <v>10205</v>
      </c>
      <c r="AD136" s="64" t="s">
        <v>10206</v>
      </c>
      <c r="AE136" s="64" t="s">
        <v>10208</v>
      </c>
    </row>
    <row r="137" spans="1:66" ht="26" x14ac:dyDescent="0.15">
      <c r="A137" s="83" t="s">
        <v>9741</v>
      </c>
      <c r="B137" s="12" t="s">
        <v>9742</v>
      </c>
      <c r="C137" s="11" t="s">
        <v>10223</v>
      </c>
      <c r="D137" s="11" t="s">
        <v>10221</v>
      </c>
      <c r="E137" s="89">
        <v>41521</v>
      </c>
      <c r="F137" s="89">
        <v>41521</v>
      </c>
      <c r="G137" s="13" t="s">
        <v>1269</v>
      </c>
      <c r="I137" s="6" t="s">
        <v>9459</v>
      </c>
      <c r="J137" s="11" t="s">
        <v>9903</v>
      </c>
      <c r="K137" s="11"/>
      <c r="L137" s="11" t="s">
        <v>10200</v>
      </c>
      <c r="N137" s="64" t="s">
        <v>10214</v>
      </c>
      <c r="V137" s="64" t="s">
        <v>10201</v>
      </c>
      <c r="Y137" s="64" t="s">
        <v>10202</v>
      </c>
      <c r="Z137" s="64" t="s">
        <v>10203</v>
      </c>
      <c r="AA137" s="64" t="s">
        <v>10204</v>
      </c>
      <c r="AB137" s="64" t="s">
        <v>10205</v>
      </c>
      <c r="AD137" s="64" t="s">
        <v>10222</v>
      </c>
      <c r="AE137" s="64" t="s">
        <v>10208</v>
      </c>
    </row>
    <row r="138" spans="1:66" ht="39" x14ac:dyDescent="0.15">
      <c r="A138" s="64" t="s">
        <v>9971</v>
      </c>
      <c r="B138" s="11" t="s">
        <v>9979</v>
      </c>
      <c r="C138" s="11" t="s">
        <v>9981</v>
      </c>
      <c r="D138" s="64" t="s">
        <v>12076</v>
      </c>
      <c r="E138" s="89">
        <v>41471</v>
      </c>
      <c r="F138" s="89">
        <v>43369</v>
      </c>
      <c r="G138" s="13" t="s">
        <v>1269</v>
      </c>
      <c r="I138" s="11" t="s">
        <v>9980</v>
      </c>
      <c r="J138" s="11" t="s">
        <v>9903</v>
      </c>
      <c r="K138" s="11"/>
      <c r="L138" s="11" t="s">
        <v>9904</v>
      </c>
      <c r="N138" s="64" t="s">
        <v>7957</v>
      </c>
      <c r="V138" s="11" t="s">
        <v>19125</v>
      </c>
      <c r="AA138" s="64" t="s">
        <v>1385</v>
      </c>
      <c r="AB138" s="64" t="s">
        <v>1386</v>
      </c>
      <c r="AD138" s="64" t="s">
        <v>9550</v>
      </c>
      <c r="AE138" s="64" t="s">
        <v>7918</v>
      </c>
    </row>
    <row r="139" spans="1:66" ht="26" x14ac:dyDescent="0.15">
      <c r="A139" s="64" t="s">
        <v>9972</v>
      </c>
      <c r="B139" s="11" t="s">
        <v>19696</v>
      </c>
      <c r="C139" s="11" t="s">
        <v>9983</v>
      </c>
      <c r="D139" s="12" t="s">
        <v>17671</v>
      </c>
      <c r="E139" s="89">
        <v>41471</v>
      </c>
      <c r="F139" s="89">
        <v>43486</v>
      </c>
      <c r="G139" s="13" t="s">
        <v>1269</v>
      </c>
      <c r="I139" s="11" t="s">
        <v>9980</v>
      </c>
      <c r="J139" s="11" t="s">
        <v>9903</v>
      </c>
      <c r="K139" s="11"/>
      <c r="L139" s="11" t="s">
        <v>9982</v>
      </c>
      <c r="N139" s="64" t="s">
        <v>1476</v>
      </c>
      <c r="V139" s="64" t="s">
        <v>19697</v>
      </c>
      <c r="AA139" s="64" t="s">
        <v>1425</v>
      </c>
      <c r="AB139" s="64" t="s">
        <v>1426</v>
      </c>
      <c r="AD139" s="64" t="s">
        <v>19717</v>
      </c>
      <c r="AE139" s="64" t="s">
        <v>19698</v>
      </c>
    </row>
    <row r="140" spans="1:66" ht="26" x14ac:dyDescent="0.15">
      <c r="A140" s="83" t="s">
        <v>10013</v>
      </c>
      <c r="B140" s="12" t="s">
        <v>10014</v>
      </c>
      <c r="C140" s="11" t="s">
        <v>10015</v>
      </c>
      <c r="E140" s="89">
        <v>41479</v>
      </c>
      <c r="F140" s="89">
        <v>41480</v>
      </c>
      <c r="G140" s="13" t="s">
        <v>1269</v>
      </c>
      <c r="I140" s="11" t="s">
        <v>9459</v>
      </c>
      <c r="J140" s="11" t="s">
        <v>9929</v>
      </c>
      <c r="K140" s="11"/>
      <c r="L140" s="11" t="s">
        <v>9928</v>
      </c>
      <c r="N140" s="64" t="s">
        <v>10016</v>
      </c>
      <c r="V140" s="11" t="s">
        <v>10017</v>
      </c>
      <c r="Y140" s="64" t="s">
        <v>1271</v>
      </c>
      <c r="Z140" s="64" t="s">
        <v>1272</v>
      </c>
      <c r="AD140" s="64" t="s">
        <v>1273</v>
      </c>
      <c r="AE140" s="64" t="s">
        <v>1388</v>
      </c>
    </row>
    <row r="141" spans="1:66" ht="39" x14ac:dyDescent="0.15">
      <c r="A141" s="83" t="s">
        <v>10298</v>
      </c>
      <c r="B141" s="350" t="s">
        <v>14981</v>
      </c>
      <c r="C141" s="11" t="s">
        <v>10299</v>
      </c>
      <c r="D141" s="11" t="s">
        <v>14982</v>
      </c>
      <c r="E141" s="89">
        <v>41547</v>
      </c>
      <c r="F141" s="89">
        <v>42354</v>
      </c>
      <c r="G141" s="13" t="s">
        <v>1269</v>
      </c>
      <c r="I141" s="11" t="s">
        <v>9459</v>
      </c>
      <c r="J141" s="11" t="s">
        <v>9929</v>
      </c>
      <c r="K141" s="11"/>
      <c r="L141" s="11" t="s">
        <v>9928</v>
      </c>
      <c r="N141" s="64" t="s">
        <v>10300</v>
      </c>
      <c r="V141" s="64" t="s">
        <v>13033</v>
      </c>
      <c r="Y141" s="11" t="s">
        <v>13034</v>
      </c>
      <c r="Z141" s="11" t="s">
        <v>13035</v>
      </c>
      <c r="AD141" s="64" t="s">
        <v>14983</v>
      </c>
      <c r="AE141" s="64" t="s">
        <v>10301</v>
      </c>
    </row>
    <row r="142" spans="1:66" x14ac:dyDescent="0.15">
      <c r="A142" s="332"/>
      <c r="B142" s="364"/>
    </row>
    <row r="143" spans="1:66" ht="26" x14ac:dyDescent="0.15">
      <c r="A143" s="83" t="s">
        <v>10346</v>
      </c>
      <c r="B143" s="350" t="s">
        <v>10347</v>
      </c>
      <c r="C143" s="11" t="s">
        <v>10515</v>
      </c>
      <c r="D143" s="64" t="s">
        <v>10516</v>
      </c>
      <c r="E143" s="89">
        <v>41591</v>
      </c>
      <c r="F143" s="89">
        <v>41592</v>
      </c>
      <c r="G143" s="13" t="s">
        <v>1269</v>
      </c>
      <c r="I143" s="11" t="s">
        <v>9459</v>
      </c>
      <c r="J143" s="11" t="s">
        <v>9929</v>
      </c>
      <c r="K143" s="11"/>
      <c r="L143" s="11" t="s">
        <v>9928</v>
      </c>
      <c r="N143" s="64" t="s">
        <v>10517</v>
      </c>
      <c r="V143" s="8" t="s">
        <v>1296</v>
      </c>
      <c r="W143" s="8"/>
      <c r="X143" s="8"/>
      <c r="Y143" s="6" t="s">
        <v>1283</v>
      </c>
      <c r="Z143" s="6" t="s">
        <v>1284</v>
      </c>
      <c r="AA143" s="11"/>
      <c r="AB143" s="11"/>
      <c r="AC143" s="11"/>
      <c r="AD143" s="6" t="s">
        <v>10518</v>
      </c>
      <c r="AE143" s="6" t="s">
        <v>1292</v>
      </c>
      <c r="AF143" s="6"/>
      <c r="AG143" s="6"/>
      <c r="AH143" s="6"/>
      <c r="AI143" s="6"/>
      <c r="AJ143" s="6"/>
      <c r="AK143" s="6"/>
      <c r="AL143" s="6"/>
      <c r="AM143" s="6"/>
      <c r="AN143" s="6"/>
      <c r="AO143" s="6"/>
      <c r="AP143" s="6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row>
    <row r="144" spans="1:66" ht="39" x14ac:dyDescent="0.15">
      <c r="A144" s="83" t="s">
        <v>10367</v>
      </c>
      <c r="B144" s="12" t="s">
        <v>10368</v>
      </c>
      <c r="C144" s="11" t="s">
        <v>10514</v>
      </c>
      <c r="D144" s="11" t="s">
        <v>10221</v>
      </c>
      <c r="E144" s="89">
        <v>41593</v>
      </c>
      <c r="F144" s="89">
        <v>41593</v>
      </c>
      <c r="G144" s="13" t="s">
        <v>1269</v>
      </c>
      <c r="I144" s="11" t="s">
        <v>9459</v>
      </c>
      <c r="J144" s="11" t="s">
        <v>9903</v>
      </c>
      <c r="K144" s="11"/>
      <c r="L144" s="11" t="s">
        <v>9928</v>
      </c>
      <c r="N144" s="6" t="s">
        <v>1278</v>
      </c>
      <c r="V144" s="64" t="s">
        <v>10532</v>
      </c>
      <c r="AA144" s="64" t="s">
        <v>10510</v>
      </c>
      <c r="AB144" s="64" t="s">
        <v>10511</v>
      </c>
      <c r="AD144" s="64" t="s">
        <v>10513</v>
      </c>
      <c r="AE144" s="64" t="s">
        <v>10512</v>
      </c>
    </row>
    <row r="145" spans="1:66" x14ac:dyDescent="0.15">
      <c r="A145" s="332"/>
      <c r="B145" s="364"/>
    </row>
    <row r="146" spans="1:66" ht="26" x14ac:dyDescent="0.15">
      <c r="A146" s="83" t="s">
        <v>10412</v>
      </c>
      <c r="B146" s="12" t="s">
        <v>10413</v>
      </c>
      <c r="C146" s="11" t="s">
        <v>10713</v>
      </c>
      <c r="D146" s="11" t="s">
        <v>10221</v>
      </c>
      <c r="E146" s="89">
        <v>41626</v>
      </c>
      <c r="F146" s="89">
        <v>41626</v>
      </c>
      <c r="G146" s="13" t="s">
        <v>1269</v>
      </c>
      <c r="I146" s="11" t="s">
        <v>9459</v>
      </c>
      <c r="J146" s="11" t="s">
        <v>9903</v>
      </c>
      <c r="K146" s="11"/>
      <c r="L146" s="11" t="s">
        <v>9928</v>
      </c>
      <c r="N146" s="64" t="s">
        <v>10714</v>
      </c>
      <c r="V146" s="64" t="s">
        <v>10715</v>
      </c>
      <c r="AA146" s="64" t="s">
        <v>10716</v>
      </c>
      <c r="AB146" s="64" t="s">
        <v>10717</v>
      </c>
      <c r="AD146" s="64" t="s">
        <v>10718</v>
      </c>
      <c r="AE146" s="64" t="s">
        <v>10719</v>
      </c>
    </row>
    <row r="147" spans="1:66" ht="39" x14ac:dyDescent="0.15">
      <c r="A147" s="83" t="s">
        <v>10446</v>
      </c>
      <c r="B147" s="12" t="s">
        <v>10447</v>
      </c>
      <c r="C147" s="11" t="s">
        <v>10758</v>
      </c>
      <c r="E147" s="89">
        <v>41631</v>
      </c>
      <c r="F147" s="89">
        <v>41631</v>
      </c>
      <c r="G147" s="13" t="s">
        <v>1269</v>
      </c>
      <c r="I147" s="11" t="s">
        <v>9459</v>
      </c>
      <c r="J147" s="11" t="s">
        <v>9903</v>
      </c>
      <c r="K147" s="11"/>
      <c r="L147" s="11" t="s">
        <v>10751</v>
      </c>
      <c r="N147" s="64" t="s">
        <v>10752</v>
      </c>
      <c r="V147" s="11" t="s">
        <v>10753</v>
      </c>
      <c r="AA147" s="64" t="s">
        <v>10754</v>
      </c>
      <c r="AB147" s="64" t="s">
        <v>10755</v>
      </c>
      <c r="AD147" s="64" t="s">
        <v>10756</v>
      </c>
      <c r="AE147" s="64" t="s">
        <v>10757</v>
      </c>
    </row>
    <row r="148" spans="1:66" ht="39" x14ac:dyDescent="0.15">
      <c r="A148" s="83" t="s">
        <v>10597</v>
      </c>
      <c r="B148" s="12" t="s">
        <v>10750</v>
      </c>
      <c r="C148" s="6" t="s">
        <v>10747</v>
      </c>
      <c r="D148" s="11" t="s">
        <v>13336</v>
      </c>
      <c r="E148" s="7">
        <v>41631</v>
      </c>
      <c r="F148" s="89">
        <v>41954</v>
      </c>
      <c r="G148" s="13" t="s">
        <v>1269</v>
      </c>
      <c r="H148" s="13"/>
      <c r="I148" s="6" t="s">
        <v>9459</v>
      </c>
      <c r="J148" s="6" t="s">
        <v>9460</v>
      </c>
      <c r="K148" s="6"/>
      <c r="L148" s="6" t="s">
        <v>9482</v>
      </c>
      <c r="M148" s="13"/>
      <c r="N148" s="6" t="s">
        <v>1655</v>
      </c>
      <c r="O148" s="6"/>
      <c r="P148" s="6"/>
      <c r="Q148" s="6"/>
      <c r="R148" s="6"/>
      <c r="S148" s="6"/>
      <c r="T148" s="8"/>
      <c r="U148" s="8"/>
      <c r="V148" s="8" t="s">
        <v>10748</v>
      </c>
      <c r="W148" s="8"/>
      <c r="X148" s="8"/>
      <c r="Y148" s="8" t="s">
        <v>9580</v>
      </c>
      <c r="Z148" s="6" t="s">
        <v>9581</v>
      </c>
      <c r="AA148" s="11" t="s">
        <v>9582</v>
      </c>
      <c r="AB148" s="11" t="s">
        <v>9583</v>
      </c>
      <c r="AC148" s="11"/>
      <c r="AD148" s="6" t="s">
        <v>10749</v>
      </c>
      <c r="AE148" s="6" t="s">
        <v>13337</v>
      </c>
      <c r="AF148" s="6"/>
      <c r="AG148" s="6"/>
      <c r="AH148" s="6"/>
      <c r="AI148" s="6"/>
      <c r="AJ148" s="6"/>
      <c r="AK148" s="6"/>
      <c r="AL148" s="6"/>
      <c r="AM148" s="6"/>
      <c r="AN148" s="6"/>
      <c r="AO148" s="6"/>
      <c r="AP148" s="6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row>
    <row r="149" spans="1:66" ht="26" x14ac:dyDescent="0.15">
      <c r="A149" s="83" t="s">
        <v>10632</v>
      </c>
      <c r="B149" s="12" t="s">
        <v>10633</v>
      </c>
      <c r="C149" s="11" t="s">
        <v>10634</v>
      </c>
      <c r="E149" s="89">
        <v>41614</v>
      </c>
      <c r="F149" s="89">
        <v>41614</v>
      </c>
      <c r="G149" s="13" t="s">
        <v>1269</v>
      </c>
      <c r="I149" s="11" t="s">
        <v>9459</v>
      </c>
      <c r="J149" s="11" t="s">
        <v>9903</v>
      </c>
      <c r="K149" s="11"/>
      <c r="L149" s="11" t="s">
        <v>9928</v>
      </c>
      <c r="N149" s="64" t="s">
        <v>10300</v>
      </c>
      <c r="V149" s="11" t="s">
        <v>10635</v>
      </c>
      <c r="AA149" s="64" t="s">
        <v>10636</v>
      </c>
      <c r="AB149" s="64" t="s">
        <v>10637</v>
      </c>
      <c r="AC149" s="68">
        <v>4.5</v>
      </c>
      <c r="AD149" s="64" t="s">
        <v>10638</v>
      </c>
      <c r="AE149" s="64" t="s">
        <v>1388</v>
      </c>
    </row>
    <row r="150" spans="1:66" ht="26" x14ac:dyDescent="0.15">
      <c r="A150" s="418" t="s">
        <v>10643</v>
      </c>
      <c r="B150" s="419" t="s">
        <v>10644</v>
      </c>
      <c r="C150" s="11" t="s">
        <v>10778</v>
      </c>
      <c r="D150" s="11"/>
      <c r="E150" s="89">
        <v>41638</v>
      </c>
      <c r="F150" s="89">
        <v>41669</v>
      </c>
      <c r="G150" s="13" t="s">
        <v>1269</v>
      </c>
      <c r="I150" s="11" t="s">
        <v>9459</v>
      </c>
      <c r="J150" s="11" t="s">
        <v>9903</v>
      </c>
      <c r="K150" s="11"/>
      <c r="L150" s="11" t="s">
        <v>10779</v>
      </c>
      <c r="N150" s="64" t="s">
        <v>10300</v>
      </c>
      <c r="V150" s="11" t="s">
        <v>10635</v>
      </c>
      <c r="AA150" s="64" t="s">
        <v>10983</v>
      </c>
      <c r="AB150" s="64" t="s">
        <v>10984</v>
      </c>
      <c r="AD150" s="64" t="s">
        <v>10780</v>
      </c>
      <c r="AE150" s="64" t="s">
        <v>10781</v>
      </c>
    </row>
    <row r="151" spans="1:66" ht="26" x14ac:dyDescent="0.15">
      <c r="A151" s="83" t="s">
        <v>10645</v>
      </c>
      <c r="B151" s="350" t="s">
        <v>10646</v>
      </c>
      <c r="C151" s="11" t="s">
        <v>10782</v>
      </c>
      <c r="D151" s="11"/>
      <c r="E151" s="89">
        <v>41638</v>
      </c>
      <c r="F151" s="89">
        <v>41669</v>
      </c>
      <c r="G151" s="13" t="s">
        <v>1269</v>
      </c>
      <c r="I151" s="11" t="s">
        <v>9459</v>
      </c>
      <c r="J151" s="11" t="s">
        <v>9903</v>
      </c>
      <c r="K151" s="11"/>
      <c r="L151" s="11" t="s">
        <v>10779</v>
      </c>
      <c r="N151" s="64" t="s">
        <v>10300</v>
      </c>
      <c r="V151" s="11" t="s">
        <v>10635</v>
      </c>
      <c r="AA151" s="64" t="s">
        <v>10983</v>
      </c>
      <c r="AB151" s="64" t="s">
        <v>10984</v>
      </c>
      <c r="AD151" s="64" t="s">
        <v>10783</v>
      </c>
      <c r="AE151" s="64" t="s">
        <v>10781</v>
      </c>
    </row>
    <row r="152" spans="1:66" ht="39" x14ac:dyDescent="0.15">
      <c r="A152" s="83" t="s">
        <v>10653</v>
      </c>
      <c r="B152" s="350" t="s">
        <v>10654</v>
      </c>
      <c r="C152" s="6" t="s">
        <v>10898</v>
      </c>
      <c r="D152" s="6" t="s">
        <v>9446</v>
      </c>
      <c r="E152" s="7">
        <v>41655</v>
      </c>
      <c r="F152" s="7">
        <v>41655</v>
      </c>
      <c r="G152" s="13" t="s">
        <v>1269</v>
      </c>
      <c r="H152" s="13"/>
      <c r="I152" s="6" t="s">
        <v>9459</v>
      </c>
      <c r="J152" s="6" t="s">
        <v>9460</v>
      </c>
      <c r="K152" s="6"/>
      <c r="L152" s="6" t="s">
        <v>10899</v>
      </c>
      <c r="M152" s="13"/>
      <c r="N152" s="6" t="s">
        <v>10752</v>
      </c>
      <c r="O152" s="6"/>
      <c r="P152" s="6"/>
      <c r="Q152" s="6"/>
      <c r="R152" s="6"/>
      <c r="S152" s="6"/>
      <c r="T152" s="8"/>
      <c r="U152" s="8"/>
      <c r="V152" s="8" t="s">
        <v>10900</v>
      </c>
      <c r="W152" s="8"/>
      <c r="X152" s="8"/>
      <c r="Y152" s="6"/>
      <c r="Z152" s="6"/>
      <c r="AA152" s="11" t="s">
        <v>10901</v>
      </c>
      <c r="AB152" s="11" t="s">
        <v>10902</v>
      </c>
      <c r="AC152" s="11"/>
      <c r="AD152" s="6" t="s">
        <v>10903</v>
      </c>
      <c r="AE152" s="6" t="s">
        <v>10904</v>
      </c>
      <c r="AF152" s="6"/>
      <c r="AG152" s="6"/>
      <c r="AH152" s="6"/>
      <c r="AI152" s="6"/>
      <c r="AJ152" s="6"/>
      <c r="AK152" s="6"/>
      <c r="AL152" s="6"/>
      <c r="AM152" s="6"/>
      <c r="AN152" s="6"/>
      <c r="AO152" s="6"/>
      <c r="AP152" s="6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row>
    <row r="153" spans="1:66" ht="26" x14ac:dyDescent="0.15">
      <c r="A153" s="64" t="s">
        <v>10909</v>
      </c>
      <c r="B153" s="11" t="s">
        <v>10910</v>
      </c>
      <c r="C153" s="6" t="s">
        <v>10911</v>
      </c>
      <c r="D153" s="6"/>
      <c r="E153" s="89">
        <v>41655</v>
      </c>
      <c r="F153" s="89">
        <v>41655</v>
      </c>
      <c r="G153" s="13" t="s">
        <v>1269</v>
      </c>
      <c r="I153" s="6" t="s">
        <v>9459</v>
      </c>
      <c r="J153" s="11" t="s">
        <v>9929</v>
      </c>
      <c r="K153" s="11"/>
      <c r="L153" s="11" t="s">
        <v>9928</v>
      </c>
      <c r="N153" s="6" t="s">
        <v>10912</v>
      </c>
      <c r="W153" s="8" t="s">
        <v>10913</v>
      </c>
      <c r="X153" s="8"/>
      <c r="AA153" s="12" t="s">
        <v>10914</v>
      </c>
      <c r="AB153" s="12" t="s">
        <v>10915</v>
      </c>
      <c r="AD153" s="6" t="s">
        <v>10916</v>
      </c>
      <c r="AE153" s="64" t="s">
        <v>10781</v>
      </c>
    </row>
    <row r="154" spans="1:66" ht="65" x14ac:dyDescent="0.15">
      <c r="A154" s="83" t="s">
        <v>10966</v>
      </c>
      <c r="B154" s="12" t="s">
        <v>12328</v>
      </c>
      <c r="C154" s="11" t="s">
        <v>18478</v>
      </c>
      <c r="D154" s="64" t="s">
        <v>19869</v>
      </c>
      <c r="E154" s="89">
        <v>41668</v>
      </c>
      <c r="F154" s="89">
        <v>43509</v>
      </c>
      <c r="G154" s="64" t="s">
        <v>1269</v>
      </c>
      <c r="H154" s="64" t="s">
        <v>17411</v>
      </c>
      <c r="I154" s="11" t="s">
        <v>10378</v>
      </c>
      <c r="J154" s="11" t="s">
        <v>10967</v>
      </c>
      <c r="K154" s="11"/>
      <c r="L154" s="11" t="s">
        <v>17412</v>
      </c>
      <c r="N154" s="64" t="s">
        <v>457</v>
      </c>
      <c r="V154" s="11" t="s">
        <v>17413</v>
      </c>
      <c r="AD154" s="64" t="s">
        <v>10969</v>
      </c>
      <c r="AE154" s="64" t="s">
        <v>11613</v>
      </c>
      <c r="AJ154" s="11" t="s">
        <v>11612</v>
      </c>
      <c r="AK154" s="11" t="s">
        <v>16865</v>
      </c>
      <c r="AN154" s="441" t="s">
        <v>16866</v>
      </c>
      <c r="AS154" s="64" t="s">
        <v>16867</v>
      </c>
      <c r="AV154" s="64" t="s">
        <v>16864</v>
      </c>
    </row>
    <row r="155" spans="1:66" ht="26" x14ac:dyDescent="0.15">
      <c r="A155" s="83" t="s">
        <v>10989</v>
      </c>
      <c r="B155" s="12" t="s">
        <v>10990</v>
      </c>
      <c r="C155" s="6" t="s">
        <v>10991</v>
      </c>
      <c r="D155" s="6"/>
      <c r="E155" s="89">
        <v>41670</v>
      </c>
      <c r="F155" s="89">
        <v>41670</v>
      </c>
      <c r="G155" s="13" t="s">
        <v>1269</v>
      </c>
      <c r="I155" s="6" t="s">
        <v>9459</v>
      </c>
      <c r="J155" s="11" t="s">
        <v>9903</v>
      </c>
      <c r="K155" s="11"/>
      <c r="L155" s="11" t="s">
        <v>9928</v>
      </c>
      <c r="N155" s="6" t="s">
        <v>1430</v>
      </c>
      <c r="V155" s="8" t="s">
        <v>10992</v>
      </c>
      <c r="AA155" s="64" t="s">
        <v>1432</v>
      </c>
      <c r="AB155" s="11" t="s">
        <v>1433</v>
      </c>
      <c r="AD155" s="64" t="s">
        <v>1394</v>
      </c>
      <c r="AE155" s="6"/>
    </row>
    <row r="156" spans="1:66" ht="26" x14ac:dyDescent="0.15">
      <c r="A156" s="83" t="s">
        <v>11099</v>
      </c>
      <c r="B156" s="12" t="s">
        <v>11100</v>
      </c>
      <c r="C156" s="11" t="s">
        <v>11101</v>
      </c>
      <c r="E156" s="7">
        <v>41690</v>
      </c>
      <c r="F156" s="7">
        <v>41691</v>
      </c>
      <c r="G156" s="13" t="s">
        <v>1269</v>
      </c>
      <c r="H156" s="13"/>
      <c r="I156" s="13" t="s">
        <v>1269</v>
      </c>
      <c r="J156" s="13" t="s">
        <v>1269</v>
      </c>
      <c r="K156" s="13"/>
      <c r="L156" s="13" t="s">
        <v>1269</v>
      </c>
      <c r="M156" s="13"/>
      <c r="N156" s="6" t="s">
        <v>457</v>
      </c>
      <c r="O156" s="6"/>
      <c r="P156" s="6"/>
      <c r="Q156" s="6"/>
      <c r="R156" s="6"/>
      <c r="S156" s="6"/>
      <c r="T156" s="8"/>
      <c r="U156" s="8"/>
      <c r="V156" s="8" t="s">
        <v>11095</v>
      </c>
      <c r="W156" s="8"/>
      <c r="X156" s="8"/>
      <c r="Y156" s="6"/>
      <c r="Z156" s="6"/>
      <c r="AA156" s="11" t="s">
        <v>11096</v>
      </c>
      <c r="AB156" s="11" t="s">
        <v>11097</v>
      </c>
      <c r="AC156" s="11"/>
      <c r="AD156" s="6" t="s">
        <v>11098</v>
      </c>
      <c r="AE156" s="6"/>
      <c r="AF156" s="6"/>
      <c r="AG156" s="6"/>
      <c r="AH156" s="6"/>
      <c r="AI156" s="6"/>
      <c r="AJ156" s="6"/>
      <c r="AK156" s="6"/>
      <c r="AL156" s="6"/>
      <c r="AM156" s="6"/>
      <c r="AN156" s="6"/>
      <c r="AO156" s="6"/>
      <c r="AP156" s="6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row>
    <row r="157" spans="1:66" ht="26" x14ac:dyDescent="0.15">
      <c r="A157" s="8" t="s">
        <v>11123</v>
      </c>
      <c r="B157" s="8" t="s">
        <v>9386</v>
      </c>
      <c r="C157" s="6" t="s">
        <v>11124</v>
      </c>
      <c r="D157" s="6"/>
      <c r="E157" s="7">
        <v>41694</v>
      </c>
      <c r="F157" s="7">
        <v>41695</v>
      </c>
      <c r="G157" s="13" t="s">
        <v>1269</v>
      </c>
      <c r="H157" s="13"/>
      <c r="I157" s="13" t="s">
        <v>1269</v>
      </c>
      <c r="J157" s="13" t="s">
        <v>1269</v>
      </c>
      <c r="K157" s="13"/>
      <c r="L157" s="13" t="s">
        <v>1269</v>
      </c>
      <c r="M157" s="13"/>
      <c r="N157" s="6" t="s">
        <v>1329</v>
      </c>
      <c r="O157" s="6"/>
      <c r="P157" s="6"/>
      <c r="Q157" s="6"/>
      <c r="R157" s="6"/>
      <c r="S157" s="6"/>
      <c r="T157" s="8"/>
      <c r="V157" s="8" t="s">
        <v>9382</v>
      </c>
      <c r="W157" s="8"/>
      <c r="X157" s="8"/>
      <c r="Y157" s="6"/>
      <c r="Z157" s="6"/>
      <c r="AA157" s="11" t="s">
        <v>9383</v>
      </c>
      <c r="AB157" s="11" t="s">
        <v>9384</v>
      </c>
      <c r="AC157" s="11"/>
      <c r="AD157" s="6" t="s">
        <v>1472</v>
      </c>
      <c r="AE157" s="6" t="s">
        <v>9385</v>
      </c>
      <c r="AF157" s="6"/>
      <c r="AG157" s="6"/>
      <c r="AH157" s="6"/>
      <c r="AI157" s="6"/>
      <c r="AJ157" s="6"/>
      <c r="AK157" s="6"/>
      <c r="AL157" s="6"/>
      <c r="AM157" s="6"/>
      <c r="AN157" s="6"/>
      <c r="AO157" s="6"/>
      <c r="AP157" s="66"/>
      <c r="AQ157" s="6"/>
      <c r="AR157" s="6"/>
      <c r="AS157" s="6"/>
      <c r="AT157" s="6"/>
      <c r="AU157" s="6"/>
      <c r="AV157" s="6"/>
      <c r="AW157" s="6"/>
      <c r="AX157" s="6"/>
      <c r="AY157" s="6"/>
      <c r="AZ157" s="6"/>
      <c r="BA157" s="6"/>
      <c r="BB157" s="6"/>
      <c r="BC157" s="6"/>
      <c r="BD157" s="6"/>
      <c r="BE157" s="6"/>
      <c r="BF157" s="6"/>
      <c r="BG157" s="6"/>
      <c r="BH157" s="6"/>
      <c r="BI157" s="6"/>
      <c r="BJ157" s="6"/>
    </row>
    <row r="158" spans="1:66" ht="39" x14ac:dyDescent="0.15">
      <c r="A158" s="8" t="s">
        <v>11126</v>
      </c>
      <c r="B158" s="8" t="s">
        <v>11127</v>
      </c>
      <c r="C158" s="8" t="s">
        <v>11128</v>
      </c>
      <c r="D158" s="6"/>
      <c r="E158" s="7">
        <v>41694</v>
      </c>
      <c r="F158" s="7">
        <v>41695</v>
      </c>
      <c r="G158" s="13" t="s">
        <v>1269</v>
      </c>
      <c r="H158" s="13"/>
      <c r="I158" s="13" t="s">
        <v>1269</v>
      </c>
      <c r="J158" s="13" t="s">
        <v>1269</v>
      </c>
      <c r="K158" s="13"/>
      <c r="L158" s="13" t="s">
        <v>1269</v>
      </c>
      <c r="M158" s="13"/>
      <c r="N158" s="6" t="s">
        <v>4218</v>
      </c>
      <c r="O158" s="6"/>
      <c r="P158" s="6"/>
      <c r="Q158" s="6"/>
      <c r="R158" s="6"/>
      <c r="S158" s="6"/>
      <c r="T158" s="8"/>
      <c r="U158" s="8"/>
      <c r="V158" s="8" t="s">
        <v>1443</v>
      </c>
      <c r="W158" s="8"/>
      <c r="X158" s="8"/>
      <c r="Y158" s="6"/>
      <c r="Z158" s="6"/>
      <c r="AA158" s="11" t="s">
        <v>11129</v>
      </c>
      <c r="AB158" s="11" t="s">
        <v>11130</v>
      </c>
      <c r="AC158" s="11"/>
      <c r="AD158" s="6" t="s">
        <v>1540</v>
      </c>
      <c r="AE158" s="6"/>
      <c r="AF158" s="6"/>
      <c r="AG158" s="6"/>
      <c r="AH158" s="6"/>
      <c r="AI158" s="6"/>
      <c r="AJ158" s="6"/>
      <c r="AK158" s="6"/>
      <c r="AL158" s="6"/>
      <c r="AM158" s="6"/>
      <c r="AN158" s="6"/>
      <c r="AO158" s="6"/>
      <c r="AP158" s="6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row>
    <row r="159" spans="1:66" ht="39" x14ac:dyDescent="0.15">
      <c r="A159" s="8" t="s">
        <v>11131</v>
      </c>
      <c r="B159" s="8" t="s">
        <v>11132</v>
      </c>
      <c r="C159" s="8" t="s">
        <v>11133</v>
      </c>
      <c r="D159" s="6" t="s">
        <v>9455</v>
      </c>
      <c r="E159" s="7">
        <v>41694</v>
      </c>
      <c r="F159" s="7">
        <v>41695</v>
      </c>
      <c r="G159" s="13" t="s">
        <v>1269</v>
      </c>
      <c r="H159" s="13"/>
      <c r="I159" s="13" t="s">
        <v>1269</v>
      </c>
      <c r="J159" s="13" t="s">
        <v>1269</v>
      </c>
      <c r="K159" s="13"/>
      <c r="L159" s="13" t="s">
        <v>1269</v>
      </c>
      <c r="M159" s="13"/>
      <c r="N159" s="6" t="s">
        <v>1655</v>
      </c>
      <c r="O159" s="6"/>
      <c r="P159" s="6"/>
      <c r="Q159" s="6"/>
      <c r="R159" s="6"/>
      <c r="S159" s="6"/>
      <c r="T159" s="8"/>
      <c r="U159" s="8"/>
      <c r="V159" s="8" t="s">
        <v>4263</v>
      </c>
      <c r="W159" s="8"/>
      <c r="X159" s="8"/>
      <c r="Y159" s="8" t="s">
        <v>1656</v>
      </c>
      <c r="Z159" s="6" t="s">
        <v>4228</v>
      </c>
      <c r="AA159" s="11" t="s">
        <v>1657</v>
      </c>
      <c r="AB159" s="11" t="s">
        <v>1658</v>
      </c>
      <c r="AC159" s="11"/>
      <c r="AD159" s="6" t="s">
        <v>1662</v>
      </c>
      <c r="AE159" s="6" t="s">
        <v>1663</v>
      </c>
      <c r="AF159" s="6"/>
      <c r="AG159" s="6"/>
      <c r="AH159" s="6"/>
      <c r="AI159" s="6"/>
      <c r="AJ159" s="6"/>
      <c r="AK159" s="6"/>
      <c r="AL159" s="6"/>
      <c r="AM159" s="6"/>
      <c r="AN159" s="6"/>
      <c r="AO159" s="6"/>
      <c r="AP159" s="6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row>
    <row r="160" spans="1:66" ht="39" x14ac:dyDescent="0.15">
      <c r="A160" s="8" t="s">
        <v>11134</v>
      </c>
      <c r="B160" s="8" t="s">
        <v>9390</v>
      </c>
      <c r="C160" s="6" t="s">
        <v>11135</v>
      </c>
      <c r="D160" s="6" t="s">
        <v>11616</v>
      </c>
      <c r="E160" s="7">
        <v>41695</v>
      </c>
      <c r="F160" s="7">
        <v>41753</v>
      </c>
      <c r="G160" s="6" t="s">
        <v>1269</v>
      </c>
      <c r="H160" s="6"/>
      <c r="I160" s="6" t="s">
        <v>9459</v>
      </c>
      <c r="J160" s="6" t="s">
        <v>9460</v>
      </c>
      <c r="K160" s="6"/>
      <c r="L160" s="6" t="s">
        <v>1269</v>
      </c>
      <c r="M160" s="6"/>
      <c r="N160" s="11" t="s">
        <v>9391</v>
      </c>
      <c r="O160" s="11"/>
      <c r="P160" s="8"/>
      <c r="Q160" s="8"/>
      <c r="R160" s="8"/>
      <c r="S160" s="8"/>
      <c r="T160" s="12"/>
      <c r="U160" s="12"/>
      <c r="V160" s="12"/>
      <c r="W160" s="12" t="s">
        <v>9392</v>
      </c>
      <c r="X160" s="12"/>
      <c r="Y160" s="11" t="s">
        <v>11614</v>
      </c>
      <c r="Z160" s="11" t="s">
        <v>11615</v>
      </c>
      <c r="AA160" s="11"/>
      <c r="AB160" s="11"/>
      <c r="AC160" s="11"/>
      <c r="AD160" s="6" t="s">
        <v>1600</v>
      </c>
      <c r="AE160" s="6" t="s">
        <v>1286</v>
      </c>
      <c r="AF160" s="6"/>
      <c r="AG160" s="6"/>
      <c r="AH160" s="6"/>
      <c r="AI160" s="6"/>
      <c r="AJ160" s="6"/>
      <c r="AK160" s="6"/>
      <c r="AL160" s="6"/>
      <c r="AM160" s="6"/>
      <c r="AN160" s="6"/>
      <c r="AO160" s="6"/>
      <c r="AP160" s="66"/>
      <c r="AQ160" s="6"/>
      <c r="AR160" s="6"/>
      <c r="AS160" s="6"/>
      <c r="AT160" s="6"/>
      <c r="AU160" s="6"/>
      <c r="AV160" s="6"/>
      <c r="AW160" s="6"/>
      <c r="AX160" s="6"/>
      <c r="AY160" s="6"/>
    </row>
    <row r="161" spans="1:44" ht="26" x14ac:dyDescent="0.15">
      <c r="A161" s="83" t="s">
        <v>11139</v>
      </c>
      <c r="B161" s="12" t="s">
        <v>11140</v>
      </c>
      <c r="C161" s="11" t="s">
        <v>11141</v>
      </c>
      <c r="D161" s="64" t="s">
        <v>12180</v>
      </c>
      <c r="E161" s="89">
        <v>41695</v>
      </c>
      <c r="F161" s="7">
        <v>42622</v>
      </c>
      <c r="G161" s="6" t="s">
        <v>1269</v>
      </c>
      <c r="I161" s="6" t="s">
        <v>9459</v>
      </c>
      <c r="J161" s="6" t="s">
        <v>9460</v>
      </c>
      <c r="K161" s="6"/>
      <c r="L161" s="6" t="s">
        <v>1269</v>
      </c>
      <c r="N161" s="64" t="s">
        <v>15213</v>
      </c>
      <c r="V161" s="64" t="s">
        <v>14543</v>
      </c>
      <c r="AA161" s="64" t="s">
        <v>11142</v>
      </c>
      <c r="AB161" s="64" t="s">
        <v>11143</v>
      </c>
      <c r="AD161" s="64" t="s">
        <v>16188</v>
      </c>
      <c r="AE161" s="64" t="s">
        <v>11145</v>
      </c>
      <c r="AR161" s="64" t="s">
        <v>11147</v>
      </c>
    </row>
    <row r="162" spans="1:44" ht="26" x14ac:dyDescent="0.15">
      <c r="A162" s="83" t="s">
        <v>11164</v>
      </c>
      <c r="B162" s="12" t="s">
        <v>11165</v>
      </c>
      <c r="C162" s="11" t="s">
        <v>11166</v>
      </c>
      <c r="D162" s="6"/>
      <c r="E162" s="7">
        <v>41696</v>
      </c>
      <c r="F162" s="7">
        <v>41701</v>
      </c>
      <c r="G162" s="13" t="s">
        <v>1269</v>
      </c>
      <c r="H162" s="13"/>
      <c r="I162" s="6" t="s">
        <v>9459</v>
      </c>
      <c r="J162" s="6" t="s">
        <v>9460</v>
      </c>
      <c r="K162" s="6"/>
      <c r="L162" s="13" t="s">
        <v>1269</v>
      </c>
      <c r="M162" s="13"/>
      <c r="N162" s="6" t="s">
        <v>1359</v>
      </c>
      <c r="O162" s="6"/>
      <c r="P162" s="6"/>
      <c r="Q162" s="6"/>
      <c r="R162" s="6"/>
      <c r="S162" s="6"/>
      <c r="T162" s="8"/>
      <c r="U162" s="8"/>
      <c r="V162" s="8" t="s">
        <v>11162</v>
      </c>
      <c r="W162" s="8"/>
      <c r="X162" s="8"/>
      <c r="Y162" s="6"/>
      <c r="Z162" s="6"/>
      <c r="AA162" s="11" t="s">
        <v>1532</v>
      </c>
      <c r="AB162" s="11" t="s">
        <v>11163</v>
      </c>
      <c r="AC162" s="11"/>
      <c r="AD162" s="6" t="s">
        <v>11098</v>
      </c>
      <c r="AE162" s="6" t="s">
        <v>1355</v>
      </c>
    </row>
    <row r="163" spans="1:44" ht="26" x14ac:dyDescent="0.15">
      <c r="A163" s="83" t="s">
        <v>11167</v>
      </c>
      <c r="B163" s="12" t="s">
        <v>11168</v>
      </c>
      <c r="C163" s="11" t="s">
        <v>11169</v>
      </c>
      <c r="D163" s="6"/>
      <c r="E163" s="89">
        <v>41697</v>
      </c>
      <c r="F163" s="7">
        <v>41701</v>
      </c>
      <c r="G163" s="13" t="s">
        <v>1269</v>
      </c>
      <c r="I163" s="6" t="s">
        <v>9459</v>
      </c>
      <c r="J163" s="13" t="s">
        <v>11170</v>
      </c>
      <c r="K163" s="13"/>
      <c r="L163" s="6" t="s">
        <v>10899</v>
      </c>
      <c r="N163" s="6" t="s">
        <v>1476</v>
      </c>
      <c r="V163" s="11" t="s">
        <v>11171</v>
      </c>
      <c r="AA163" s="6" t="s">
        <v>11172</v>
      </c>
      <c r="AB163" s="11" t="s">
        <v>11173</v>
      </c>
      <c r="AD163" s="64" t="s">
        <v>1527</v>
      </c>
      <c r="AE163" s="64" t="s">
        <v>11174</v>
      </c>
    </row>
    <row r="164" spans="1:44" ht="26" x14ac:dyDescent="0.15">
      <c r="A164" s="83" t="s">
        <v>11234</v>
      </c>
      <c r="B164" s="12" t="s">
        <v>11235</v>
      </c>
      <c r="C164" s="11" t="s">
        <v>11236</v>
      </c>
      <c r="D164" s="11"/>
      <c r="E164" s="89">
        <v>41709</v>
      </c>
      <c r="F164" s="89">
        <v>41710</v>
      </c>
      <c r="G164" s="13" t="s">
        <v>1269</v>
      </c>
      <c r="I164" s="11" t="s">
        <v>9459</v>
      </c>
      <c r="J164" s="11" t="s">
        <v>9929</v>
      </c>
      <c r="K164" s="11"/>
      <c r="L164" s="11" t="s">
        <v>9928</v>
      </c>
      <c r="N164" s="64" t="s">
        <v>11241</v>
      </c>
      <c r="V164" s="11" t="s">
        <v>11237</v>
      </c>
      <c r="Y164" s="11" t="s">
        <v>11238</v>
      </c>
      <c r="Z164" s="11" t="s">
        <v>11239</v>
      </c>
      <c r="AD164" s="64" t="s">
        <v>10222</v>
      </c>
      <c r="AE164" s="64" t="s">
        <v>11240</v>
      </c>
    </row>
    <row r="165" spans="1:44" ht="39" x14ac:dyDescent="0.15">
      <c r="A165" s="83" t="s">
        <v>11414</v>
      </c>
      <c r="B165" s="12" t="s">
        <v>11415</v>
      </c>
      <c r="C165" s="11" t="s">
        <v>11416</v>
      </c>
      <c r="D165" s="11" t="s">
        <v>12438</v>
      </c>
      <c r="E165" s="89">
        <v>41729</v>
      </c>
      <c r="F165" s="89">
        <v>41845</v>
      </c>
      <c r="G165" s="64" t="s">
        <v>1269</v>
      </c>
      <c r="I165" s="11" t="s">
        <v>9459</v>
      </c>
      <c r="J165" s="11" t="s">
        <v>11417</v>
      </c>
      <c r="K165" s="11"/>
      <c r="L165" s="6" t="s">
        <v>11418</v>
      </c>
      <c r="N165" s="64" t="s">
        <v>457</v>
      </c>
      <c r="V165" s="11" t="s">
        <v>11419</v>
      </c>
      <c r="AA165" s="64" t="s">
        <v>11420</v>
      </c>
      <c r="AB165" s="64" t="s">
        <v>11421</v>
      </c>
      <c r="AD165" s="64" t="s">
        <v>11426</v>
      </c>
      <c r="AE165" s="64" t="s">
        <v>11427</v>
      </c>
      <c r="AO165" s="435" t="s">
        <v>11424</v>
      </c>
      <c r="AP165" s="477"/>
      <c r="AQ165" s="435" t="s">
        <v>12437</v>
      </c>
    </row>
    <row r="166" spans="1:44" ht="39" x14ac:dyDescent="0.15">
      <c r="A166" s="83" t="s">
        <v>11428</v>
      </c>
      <c r="B166" s="12" t="s">
        <v>11429</v>
      </c>
      <c r="C166" s="11" t="s">
        <v>11430</v>
      </c>
      <c r="E166" s="89">
        <v>41729</v>
      </c>
      <c r="F166" s="89">
        <v>41732</v>
      </c>
      <c r="G166" s="64" t="s">
        <v>1269</v>
      </c>
      <c r="I166" s="6" t="s">
        <v>9459</v>
      </c>
      <c r="J166" s="6" t="s">
        <v>9460</v>
      </c>
      <c r="K166" s="6"/>
      <c r="L166" s="6" t="s">
        <v>11431</v>
      </c>
      <c r="N166" s="64" t="s">
        <v>11432</v>
      </c>
      <c r="V166" s="11" t="s">
        <v>11433</v>
      </c>
      <c r="AA166" s="64" t="s">
        <v>11434</v>
      </c>
      <c r="AB166" s="64" t="s">
        <v>11435</v>
      </c>
      <c r="AD166" s="64" t="s">
        <v>1394</v>
      </c>
      <c r="AE166" s="64" t="s">
        <v>11427</v>
      </c>
    </row>
    <row r="167" spans="1:44" ht="39" x14ac:dyDescent="0.15">
      <c r="A167" s="83" t="s">
        <v>11436</v>
      </c>
      <c r="B167" s="12" t="s">
        <v>11429</v>
      </c>
      <c r="C167" s="11" t="s">
        <v>11430</v>
      </c>
      <c r="E167" s="89">
        <v>41729</v>
      </c>
      <c r="F167" s="89">
        <v>41732</v>
      </c>
      <c r="G167" s="64" t="s">
        <v>1269</v>
      </c>
      <c r="I167" s="6" t="s">
        <v>9459</v>
      </c>
      <c r="J167" s="6" t="s">
        <v>9460</v>
      </c>
      <c r="K167" s="6"/>
      <c r="L167" s="6" t="s">
        <v>11431</v>
      </c>
      <c r="N167" s="64" t="s">
        <v>11432</v>
      </c>
      <c r="V167" s="11" t="s">
        <v>11433</v>
      </c>
      <c r="AA167" s="64" t="s">
        <v>11434</v>
      </c>
      <c r="AB167" s="64" t="s">
        <v>11435</v>
      </c>
      <c r="AD167" s="64" t="s">
        <v>1394</v>
      </c>
      <c r="AE167" s="64" t="s">
        <v>11427</v>
      </c>
    </row>
    <row r="168" spans="1:44" ht="39" x14ac:dyDescent="0.15">
      <c r="A168" s="83" t="s">
        <v>11437</v>
      </c>
      <c r="B168" s="12" t="s">
        <v>11438</v>
      </c>
      <c r="C168" s="11" t="s">
        <v>11439</v>
      </c>
      <c r="E168" s="89">
        <v>41729</v>
      </c>
      <c r="F168" s="89">
        <v>41732</v>
      </c>
      <c r="G168" s="64" t="s">
        <v>1269</v>
      </c>
      <c r="I168" s="11" t="s">
        <v>9459</v>
      </c>
      <c r="J168" s="11" t="s">
        <v>11417</v>
      </c>
      <c r="K168" s="11"/>
      <c r="L168" s="6" t="s">
        <v>11418</v>
      </c>
      <c r="N168" s="64" t="s">
        <v>457</v>
      </c>
      <c r="V168" s="11" t="s">
        <v>11419</v>
      </c>
      <c r="AA168" s="64" t="s">
        <v>11420</v>
      </c>
      <c r="AB168" s="64" t="s">
        <v>11421</v>
      </c>
      <c r="AD168" s="64" t="s">
        <v>11426</v>
      </c>
      <c r="AE168" s="64" t="s">
        <v>11427</v>
      </c>
      <c r="AO168" s="435" t="s">
        <v>11424</v>
      </c>
      <c r="AP168" s="477"/>
      <c r="AQ168" s="435" t="s">
        <v>11425</v>
      </c>
    </row>
    <row r="169" spans="1:44" ht="39" x14ac:dyDescent="0.15">
      <c r="A169" s="83" t="s">
        <v>11440</v>
      </c>
      <c r="B169" s="12" t="s">
        <v>11441</v>
      </c>
      <c r="C169" s="11" t="s">
        <v>11442</v>
      </c>
      <c r="D169" s="64" t="s">
        <v>11854</v>
      </c>
      <c r="E169" s="89">
        <v>41730</v>
      </c>
      <c r="F169" s="89">
        <v>41849</v>
      </c>
      <c r="G169" s="64" t="s">
        <v>1269</v>
      </c>
      <c r="I169" s="11" t="s">
        <v>9459</v>
      </c>
      <c r="J169" s="11" t="s">
        <v>11417</v>
      </c>
      <c r="K169" s="11"/>
      <c r="L169" s="6" t="s">
        <v>11418</v>
      </c>
      <c r="N169" s="64" t="s">
        <v>457</v>
      </c>
      <c r="V169" s="11" t="s">
        <v>11419</v>
      </c>
      <c r="AA169" s="64" t="s">
        <v>11420</v>
      </c>
      <c r="AB169" s="64" t="s">
        <v>11421</v>
      </c>
      <c r="AD169" s="64" t="s">
        <v>11443</v>
      </c>
      <c r="AE169" s="64" t="s">
        <v>11427</v>
      </c>
      <c r="AO169" s="435" t="s">
        <v>11424</v>
      </c>
      <c r="AP169" s="477"/>
      <c r="AQ169" s="435" t="s">
        <v>12437</v>
      </c>
    </row>
    <row r="170" spans="1:44" ht="39" x14ac:dyDescent="0.15">
      <c r="A170" s="83" t="s">
        <v>11444</v>
      </c>
      <c r="B170" s="12" t="s">
        <v>11445</v>
      </c>
      <c r="C170" s="11" t="s">
        <v>11446</v>
      </c>
      <c r="D170" s="64" t="s">
        <v>11854</v>
      </c>
      <c r="E170" s="89">
        <v>41730</v>
      </c>
      <c r="F170" s="89">
        <v>41830</v>
      </c>
      <c r="G170" s="64" t="s">
        <v>1269</v>
      </c>
      <c r="I170" s="11" t="s">
        <v>9459</v>
      </c>
      <c r="J170" s="11" t="s">
        <v>11417</v>
      </c>
      <c r="K170" s="11"/>
      <c r="L170" s="6" t="s">
        <v>11418</v>
      </c>
      <c r="N170" s="64" t="s">
        <v>11447</v>
      </c>
      <c r="V170" s="11" t="s">
        <v>12247</v>
      </c>
      <c r="AA170" s="64" t="s">
        <v>12249</v>
      </c>
      <c r="AB170" s="64" t="s">
        <v>12248</v>
      </c>
      <c r="AD170" s="64" t="s">
        <v>4586</v>
      </c>
      <c r="AE170" s="64" t="s">
        <v>11427</v>
      </c>
      <c r="AO170" s="435" t="s">
        <v>11424</v>
      </c>
      <c r="AP170" s="477"/>
      <c r="AQ170" s="435" t="s">
        <v>11425</v>
      </c>
    </row>
    <row r="171" spans="1:44" ht="26" x14ac:dyDescent="0.15">
      <c r="A171" s="83" t="s">
        <v>11463</v>
      </c>
      <c r="B171" s="12" t="s">
        <v>9495</v>
      </c>
      <c r="C171" s="11" t="s">
        <v>11464</v>
      </c>
      <c r="D171" s="64" t="s">
        <v>11854</v>
      </c>
      <c r="E171" s="89">
        <v>41731</v>
      </c>
      <c r="F171" s="89">
        <v>41935</v>
      </c>
      <c r="G171" s="64" t="s">
        <v>1269</v>
      </c>
      <c r="I171" s="11" t="s">
        <v>9459</v>
      </c>
      <c r="J171" s="11" t="s">
        <v>11417</v>
      </c>
      <c r="K171" s="11"/>
      <c r="L171" s="11" t="s">
        <v>9928</v>
      </c>
      <c r="N171" s="64" t="s">
        <v>1278</v>
      </c>
      <c r="W171" s="64" t="s">
        <v>11465</v>
      </c>
      <c r="Y171" s="64" t="s">
        <v>11466</v>
      </c>
      <c r="Z171" s="64" t="s">
        <v>1340</v>
      </c>
      <c r="AA171" s="64" t="s">
        <v>1341</v>
      </c>
      <c r="AB171" s="64" t="s">
        <v>1342</v>
      </c>
      <c r="AD171" s="64" t="s">
        <v>11467</v>
      </c>
      <c r="AE171" s="64" t="s">
        <v>12948</v>
      </c>
    </row>
    <row r="172" spans="1:44" ht="26" x14ac:dyDescent="0.15">
      <c r="A172" s="83" t="s">
        <v>11487</v>
      </c>
      <c r="B172" s="12" t="s">
        <v>11488</v>
      </c>
      <c r="C172" s="11" t="s">
        <v>11489</v>
      </c>
      <c r="E172" s="89">
        <v>41733</v>
      </c>
      <c r="F172" s="89">
        <v>41766</v>
      </c>
      <c r="G172" s="64" t="s">
        <v>1269</v>
      </c>
      <c r="I172" s="11" t="s">
        <v>9459</v>
      </c>
      <c r="J172" s="11" t="s">
        <v>11417</v>
      </c>
      <c r="K172" s="11"/>
      <c r="L172" s="11" t="s">
        <v>9928</v>
      </c>
      <c r="N172" s="64" t="s">
        <v>457</v>
      </c>
      <c r="V172" s="64" t="s">
        <v>10900</v>
      </c>
      <c r="AA172" s="64" t="s">
        <v>10636</v>
      </c>
      <c r="AB172" s="64" t="s">
        <v>10637</v>
      </c>
      <c r="AC172" s="11" t="s">
        <v>11490</v>
      </c>
      <c r="AD172" s="64" t="s">
        <v>1305</v>
      </c>
      <c r="AE172" s="64" t="s">
        <v>1355</v>
      </c>
    </row>
    <row r="173" spans="1:44" ht="26" x14ac:dyDescent="0.15">
      <c r="A173" s="83" t="s">
        <v>11502</v>
      </c>
      <c r="B173" s="12" t="s">
        <v>11235</v>
      </c>
      <c r="C173" s="11" t="s">
        <v>11236</v>
      </c>
      <c r="D173" s="17" t="s">
        <v>11854</v>
      </c>
      <c r="E173" s="89">
        <v>41745</v>
      </c>
      <c r="F173" s="89">
        <v>43215</v>
      </c>
      <c r="G173" s="13" t="s">
        <v>1269</v>
      </c>
      <c r="I173" s="11" t="s">
        <v>9459</v>
      </c>
      <c r="J173" s="11" t="s">
        <v>9929</v>
      </c>
      <c r="K173" s="11"/>
      <c r="L173" s="11" t="s">
        <v>9928</v>
      </c>
      <c r="N173" s="64" t="s">
        <v>11241</v>
      </c>
      <c r="V173" s="11" t="s">
        <v>18517</v>
      </c>
      <c r="Y173" s="11" t="s">
        <v>11238</v>
      </c>
      <c r="Z173" s="11" t="s">
        <v>11239</v>
      </c>
      <c r="AD173" s="64" t="s">
        <v>10222</v>
      </c>
      <c r="AE173" s="64" t="s">
        <v>11240</v>
      </c>
    </row>
    <row r="174" spans="1:44" ht="26" x14ac:dyDescent="0.15">
      <c r="A174" s="83" t="s">
        <v>11515</v>
      </c>
      <c r="B174" s="12" t="s">
        <v>11516</v>
      </c>
      <c r="C174" s="11" t="s">
        <v>11517</v>
      </c>
      <c r="E174" s="89">
        <v>41738</v>
      </c>
      <c r="F174" s="89">
        <v>41740</v>
      </c>
      <c r="G174" s="64" t="s">
        <v>1269</v>
      </c>
      <c r="I174" s="11" t="s">
        <v>9459</v>
      </c>
      <c r="J174" s="11" t="s">
        <v>11417</v>
      </c>
      <c r="K174" s="11"/>
      <c r="L174" s="11" t="s">
        <v>9928</v>
      </c>
      <c r="N174" s="64" t="s">
        <v>1329</v>
      </c>
      <c r="V174" s="11" t="s">
        <v>11518</v>
      </c>
      <c r="AA174" s="64" t="s">
        <v>11519</v>
      </c>
      <c r="AB174" s="64" t="s">
        <v>11520</v>
      </c>
      <c r="AC174" s="11"/>
      <c r="AD174" s="64" t="s">
        <v>11521</v>
      </c>
      <c r="AE174" s="64" t="s">
        <v>1395</v>
      </c>
    </row>
    <row r="175" spans="1:44" ht="39" x14ac:dyDescent="0.15">
      <c r="A175" s="83" t="s">
        <v>11522</v>
      </c>
      <c r="B175" s="12" t="s">
        <v>11523</v>
      </c>
      <c r="C175" s="11" t="s">
        <v>11524</v>
      </c>
      <c r="E175" s="89">
        <v>41738</v>
      </c>
      <c r="F175" s="89">
        <v>41740</v>
      </c>
      <c r="G175" s="64" t="s">
        <v>1269</v>
      </c>
      <c r="I175" s="11" t="s">
        <v>9459</v>
      </c>
      <c r="J175" s="11" t="s">
        <v>11417</v>
      </c>
      <c r="K175" s="11"/>
      <c r="L175" s="6" t="s">
        <v>11525</v>
      </c>
      <c r="N175" s="64" t="s">
        <v>11447</v>
      </c>
      <c r="V175" s="11" t="s">
        <v>11526</v>
      </c>
      <c r="AA175" s="64" t="s">
        <v>4584</v>
      </c>
      <c r="AB175" s="64" t="s">
        <v>4585</v>
      </c>
      <c r="AD175" s="64" t="s">
        <v>11527</v>
      </c>
      <c r="AO175" s="435"/>
      <c r="AP175" s="477"/>
      <c r="AQ175" s="435"/>
    </row>
    <row r="176" spans="1:44" ht="26" x14ac:dyDescent="0.15">
      <c r="A176" s="83" t="s">
        <v>11579</v>
      </c>
      <c r="B176" s="12" t="s">
        <v>11681</v>
      </c>
      <c r="C176" s="11" t="s">
        <v>11680</v>
      </c>
      <c r="D176" s="440"/>
      <c r="E176" s="7">
        <v>41745</v>
      </c>
      <c r="F176" s="7">
        <v>41767</v>
      </c>
      <c r="G176" s="13" t="s">
        <v>1269</v>
      </c>
      <c r="H176" s="13"/>
      <c r="I176" s="6" t="s">
        <v>9459</v>
      </c>
      <c r="J176" s="6" t="s">
        <v>9460</v>
      </c>
      <c r="K176" s="6"/>
      <c r="L176" s="13" t="s">
        <v>1269</v>
      </c>
      <c r="M176" s="13"/>
      <c r="N176" s="6" t="s">
        <v>11580</v>
      </c>
      <c r="O176" s="6"/>
      <c r="P176" s="6"/>
      <c r="Q176" s="6"/>
      <c r="R176" s="6"/>
      <c r="S176" s="6"/>
      <c r="T176" s="8"/>
      <c r="U176" s="8"/>
      <c r="V176" s="8" t="s">
        <v>11581</v>
      </c>
      <c r="W176" s="8"/>
      <c r="X176" s="8"/>
      <c r="Y176" s="6"/>
      <c r="Z176" s="6"/>
      <c r="AA176" s="12" t="s">
        <v>12463</v>
      </c>
      <c r="AB176" s="12" t="s">
        <v>4960</v>
      </c>
      <c r="AC176" s="11"/>
      <c r="AD176" s="6" t="s">
        <v>1273</v>
      </c>
      <c r="AE176" s="6" t="s">
        <v>1355</v>
      </c>
    </row>
    <row r="177" spans="1:50" ht="39" x14ac:dyDescent="0.15">
      <c r="A177" s="83" t="s">
        <v>11589</v>
      </c>
      <c r="B177" s="12" t="s">
        <v>11590</v>
      </c>
      <c r="C177" s="11" t="s">
        <v>11591</v>
      </c>
      <c r="D177" s="64" t="s">
        <v>11854</v>
      </c>
      <c r="E177" s="89">
        <v>41751</v>
      </c>
      <c r="F177" s="89">
        <v>41947</v>
      </c>
      <c r="G177" s="64" t="s">
        <v>1269</v>
      </c>
      <c r="I177" s="6" t="s">
        <v>9459</v>
      </c>
      <c r="J177" s="6" t="s">
        <v>9460</v>
      </c>
      <c r="K177" s="6"/>
      <c r="L177" s="6" t="s">
        <v>11592</v>
      </c>
      <c r="N177" s="64" t="s">
        <v>1359</v>
      </c>
      <c r="V177" s="11" t="s">
        <v>13268</v>
      </c>
      <c r="AA177" s="64" t="s">
        <v>13269</v>
      </c>
      <c r="AB177" s="64" t="s">
        <v>13270</v>
      </c>
      <c r="AD177" s="64" t="s">
        <v>11596</v>
      </c>
      <c r="AE177" s="64" t="s">
        <v>11427</v>
      </c>
    </row>
    <row r="178" spans="1:50" ht="39" x14ac:dyDescent="0.15">
      <c r="A178" s="83" t="s">
        <v>11644</v>
      </c>
      <c r="B178" s="12" t="s">
        <v>11645</v>
      </c>
      <c r="C178" s="11" t="s">
        <v>11646</v>
      </c>
      <c r="E178" s="89">
        <v>41754</v>
      </c>
      <c r="F178" s="89">
        <v>41760</v>
      </c>
      <c r="G178" s="64" t="s">
        <v>1269</v>
      </c>
      <c r="I178" s="11" t="s">
        <v>9459</v>
      </c>
      <c r="J178" s="11" t="s">
        <v>11417</v>
      </c>
      <c r="K178" s="11"/>
      <c r="L178" s="6" t="s">
        <v>11418</v>
      </c>
      <c r="N178" s="64" t="s">
        <v>457</v>
      </c>
      <c r="V178" s="11" t="s">
        <v>11419</v>
      </c>
      <c r="AA178" s="64" t="s">
        <v>11647</v>
      </c>
      <c r="AB178" s="64" t="s">
        <v>11648</v>
      </c>
      <c r="AD178" s="64" t="s">
        <v>11596</v>
      </c>
      <c r="AE178" s="64" t="s">
        <v>11427</v>
      </c>
      <c r="AO178" s="435"/>
      <c r="AP178" s="477"/>
      <c r="AQ178" s="435"/>
    </row>
    <row r="179" spans="1:50" ht="39" x14ac:dyDescent="0.15">
      <c r="A179" s="83" t="s">
        <v>11682</v>
      </c>
      <c r="B179" s="12" t="s">
        <v>11683</v>
      </c>
      <c r="C179" s="11" t="s">
        <v>11684</v>
      </c>
      <c r="D179" s="13" t="s">
        <v>11854</v>
      </c>
      <c r="E179" s="7">
        <v>41758</v>
      </c>
      <c r="F179" s="7">
        <v>41788</v>
      </c>
      <c r="G179" s="13" t="s">
        <v>1269</v>
      </c>
      <c r="H179" s="13"/>
      <c r="I179" s="6" t="s">
        <v>9459</v>
      </c>
      <c r="J179" s="11" t="s">
        <v>11417</v>
      </c>
      <c r="K179" s="11"/>
      <c r="L179" s="6" t="s">
        <v>11894</v>
      </c>
      <c r="M179" s="13"/>
      <c r="N179" s="6" t="s">
        <v>11580</v>
      </c>
      <c r="O179" s="6"/>
      <c r="P179" s="6"/>
      <c r="Q179" s="6"/>
      <c r="R179" s="6"/>
      <c r="S179" s="6"/>
      <c r="T179" s="8"/>
      <c r="U179" s="8"/>
      <c r="V179" s="8" t="s">
        <v>11581</v>
      </c>
      <c r="W179" s="8"/>
      <c r="X179" s="8"/>
      <c r="Y179" s="6"/>
      <c r="Z179" s="6"/>
      <c r="AA179" s="12" t="s">
        <v>12463</v>
      </c>
      <c r="AB179" s="12" t="s">
        <v>4960</v>
      </c>
      <c r="AC179" s="11"/>
      <c r="AD179" s="6" t="s">
        <v>7621</v>
      </c>
      <c r="AE179" s="6" t="s">
        <v>1355</v>
      </c>
    </row>
    <row r="180" spans="1:50" ht="26" x14ac:dyDescent="0.15">
      <c r="A180" s="83" t="s">
        <v>11756</v>
      </c>
      <c r="B180" s="12" t="s">
        <v>11757</v>
      </c>
      <c r="C180" s="11" t="s">
        <v>11758</v>
      </c>
      <c r="E180" s="89">
        <v>41772</v>
      </c>
      <c r="F180" s="89">
        <v>41772</v>
      </c>
      <c r="G180" s="13" t="s">
        <v>1269</v>
      </c>
      <c r="I180" s="11" t="s">
        <v>9459</v>
      </c>
      <c r="J180" s="11" t="s">
        <v>11417</v>
      </c>
      <c r="K180" s="11"/>
      <c r="L180" s="6" t="s">
        <v>10899</v>
      </c>
      <c r="N180" s="64" t="s">
        <v>457</v>
      </c>
      <c r="V180" s="64" t="s">
        <v>11759</v>
      </c>
      <c r="AA180" s="64" t="s">
        <v>11760</v>
      </c>
      <c r="AB180" s="64" t="s">
        <v>11648</v>
      </c>
      <c r="AD180" s="64" t="s">
        <v>1472</v>
      </c>
    </row>
    <row r="181" spans="1:50" ht="39" x14ac:dyDescent="0.15">
      <c r="A181" s="83" t="s">
        <v>11776</v>
      </c>
      <c r="B181" s="12" t="s">
        <v>11777</v>
      </c>
      <c r="C181" s="11" t="s">
        <v>11778</v>
      </c>
      <c r="E181" s="89">
        <v>41773</v>
      </c>
      <c r="F181" s="89">
        <v>41773</v>
      </c>
      <c r="G181" s="13" t="s">
        <v>1269</v>
      </c>
      <c r="I181" s="11" t="s">
        <v>11779</v>
      </c>
      <c r="J181" s="6" t="s">
        <v>9596</v>
      </c>
      <c r="K181" s="6"/>
      <c r="L181" s="11" t="s">
        <v>9928</v>
      </c>
      <c r="N181" s="64" t="s">
        <v>11780</v>
      </c>
      <c r="V181" s="11" t="s">
        <v>11781</v>
      </c>
      <c r="X181" s="64" t="s">
        <v>11789</v>
      </c>
      <c r="AA181" s="64" t="s">
        <v>11783</v>
      </c>
      <c r="AB181" s="64" t="s">
        <v>11782</v>
      </c>
      <c r="AD181" s="64" t="s">
        <v>11786</v>
      </c>
      <c r="AE181" s="64" t="s">
        <v>11787</v>
      </c>
      <c r="AO181" s="64" t="s">
        <v>11784</v>
      </c>
      <c r="AQ181" s="64" t="s">
        <v>11785</v>
      </c>
    </row>
    <row r="182" spans="1:50" ht="39" x14ac:dyDescent="0.15">
      <c r="A182" s="83" t="s">
        <v>11790</v>
      </c>
      <c r="B182" s="12" t="s">
        <v>11791</v>
      </c>
      <c r="C182" s="11" t="s">
        <v>11792</v>
      </c>
      <c r="D182" s="64" t="s">
        <v>11854</v>
      </c>
      <c r="E182" s="89">
        <v>41774</v>
      </c>
      <c r="F182" s="89">
        <v>41855</v>
      </c>
      <c r="G182" s="64" t="s">
        <v>1269</v>
      </c>
      <c r="I182" s="6" t="s">
        <v>9459</v>
      </c>
      <c r="J182" s="6" t="s">
        <v>9460</v>
      </c>
      <c r="K182" s="6"/>
      <c r="L182" s="6" t="s">
        <v>11525</v>
      </c>
      <c r="N182" s="64" t="s">
        <v>11447</v>
      </c>
      <c r="V182" s="11" t="s">
        <v>12484</v>
      </c>
      <c r="AA182" s="64" t="s">
        <v>11793</v>
      </c>
      <c r="AB182" s="64" t="s">
        <v>9583</v>
      </c>
      <c r="AD182" s="64" t="s">
        <v>11527</v>
      </c>
    </row>
    <row r="183" spans="1:50" ht="39" x14ac:dyDescent="0.15">
      <c r="A183" s="83" t="s">
        <v>11927</v>
      </c>
      <c r="B183" s="12" t="s">
        <v>11928</v>
      </c>
      <c r="C183" s="11" t="s">
        <v>11929</v>
      </c>
      <c r="D183" s="64" t="s">
        <v>12076</v>
      </c>
      <c r="E183" s="89">
        <v>41792</v>
      </c>
      <c r="F183" s="89">
        <v>41988</v>
      </c>
      <c r="G183" s="64" t="s">
        <v>1269</v>
      </c>
      <c r="I183" s="11" t="s">
        <v>11930</v>
      </c>
      <c r="J183" s="6" t="s">
        <v>9596</v>
      </c>
      <c r="K183" s="6"/>
      <c r="L183" s="11" t="s">
        <v>11931</v>
      </c>
      <c r="N183" s="64" t="s">
        <v>4959</v>
      </c>
      <c r="V183" s="11" t="s">
        <v>11932</v>
      </c>
      <c r="Y183" s="64" t="s">
        <v>13521</v>
      </c>
      <c r="AB183" s="64" t="s">
        <v>13522</v>
      </c>
      <c r="AD183" s="64" t="s">
        <v>11933</v>
      </c>
      <c r="AE183" s="64" t="s">
        <v>4963</v>
      </c>
      <c r="AJ183" s="64" t="s">
        <v>12521</v>
      </c>
      <c r="AM183" s="64" t="s">
        <v>12520</v>
      </c>
    </row>
    <row r="184" spans="1:50" ht="39" x14ac:dyDescent="0.15">
      <c r="A184" s="83" t="s">
        <v>12047</v>
      </c>
      <c r="B184" s="12" t="s">
        <v>12048</v>
      </c>
      <c r="C184" s="11" t="s">
        <v>12049</v>
      </c>
      <c r="E184" s="89">
        <v>41807</v>
      </c>
      <c r="F184" s="89">
        <v>41807</v>
      </c>
      <c r="G184" s="64" t="s">
        <v>1269</v>
      </c>
      <c r="I184" s="6" t="s">
        <v>9459</v>
      </c>
      <c r="J184" s="6" t="s">
        <v>9460</v>
      </c>
      <c r="K184" s="6"/>
      <c r="L184" s="6" t="s">
        <v>11592</v>
      </c>
      <c r="N184" s="64" t="s">
        <v>1359</v>
      </c>
      <c r="V184" s="11" t="s">
        <v>11593</v>
      </c>
      <c r="AA184" s="64" t="s">
        <v>11594</v>
      </c>
      <c r="AB184" s="64" t="s">
        <v>11595</v>
      </c>
      <c r="AD184" s="64" t="s">
        <v>11596</v>
      </c>
      <c r="AE184" s="64" t="s">
        <v>11427</v>
      </c>
    </row>
    <row r="185" spans="1:50" ht="26" x14ac:dyDescent="0.15">
      <c r="A185" s="83" t="s">
        <v>12123</v>
      </c>
      <c r="B185" s="12" t="s">
        <v>12124</v>
      </c>
      <c r="C185" s="11" t="s">
        <v>12125</v>
      </c>
      <c r="D185" s="64" t="s">
        <v>11854</v>
      </c>
      <c r="E185" s="89">
        <v>41813</v>
      </c>
      <c r="F185" s="89">
        <v>41845</v>
      </c>
      <c r="G185" s="64" t="s">
        <v>1269</v>
      </c>
      <c r="H185" s="64" t="s">
        <v>10970</v>
      </c>
      <c r="I185" s="64" t="s">
        <v>10378</v>
      </c>
      <c r="J185" s="6" t="s">
        <v>9460</v>
      </c>
      <c r="K185" s="6"/>
      <c r="L185" s="11" t="s">
        <v>12126</v>
      </c>
      <c r="N185" s="64" t="s">
        <v>1329</v>
      </c>
      <c r="V185" s="11" t="s">
        <v>12129</v>
      </c>
      <c r="Y185" s="64" t="s">
        <v>1335</v>
      </c>
      <c r="Z185" s="64" t="s">
        <v>1336</v>
      </c>
      <c r="AA185" s="64" t="s">
        <v>1337</v>
      </c>
      <c r="AB185" s="64" t="s">
        <v>1338</v>
      </c>
      <c r="AD185" s="64" t="s">
        <v>12130</v>
      </c>
      <c r="AE185" s="64" t="s">
        <v>1274</v>
      </c>
      <c r="AJ185" s="64" t="s">
        <v>12131</v>
      </c>
      <c r="AK185" s="64" t="s">
        <v>12132</v>
      </c>
      <c r="AL185" s="64" t="s">
        <v>12133</v>
      </c>
      <c r="AM185" s="64" t="s">
        <v>12134</v>
      </c>
    </row>
    <row r="186" spans="1:50" ht="39" x14ac:dyDescent="0.15">
      <c r="A186" s="83" t="s">
        <v>12197</v>
      </c>
      <c r="B186" s="12" t="s">
        <v>12198</v>
      </c>
      <c r="C186" s="11" t="s">
        <v>12199</v>
      </c>
      <c r="E186" s="89">
        <v>41828</v>
      </c>
      <c r="F186" s="89">
        <v>41828</v>
      </c>
      <c r="G186" s="64" t="s">
        <v>1269</v>
      </c>
      <c r="I186" s="6" t="s">
        <v>9459</v>
      </c>
      <c r="J186" s="6" t="s">
        <v>9460</v>
      </c>
      <c r="K186" s="6"/>
      <c r="L186" s="6" t="s">
        <v>11525</v>
      </c>
      <c r="N186" s="64" t="s">
        <v>1359</v>
      </c>
      <c r="V186" s="11" t="s">
        <v>11593</v>
      </c>
      <c r="AA186" s="64" t="s">
        <v>11594</v>
      </c>
      <c r="AB186" s="64" t="s">
        <v>11595</v>
      </c>
      <c r="AD186" s="64" t="s">
        <v>12200</v>
      </c>
      <c r="AE186" s="64" t="s">
        <v>11427</v>
      </c>
    </row>
    <row r="187" spans="1:50" ht="39" x14ac:dyDescent="0.15">
      <c r="A187" s="83" t="s">
        <v>12311</v>
      </c>
      <c r="B187" s="12" t="s">
        <v>12312</v>
      </c>
      <c r="C187" s="11" t="s">
        <v>12313</v>
      </c>
      <c r="E187" s="89">
        <v>41838</v>
      </c>
      <c r="F187" s="89">
        <v>41844</v>
      </c>
      <c r="G187" s="64" t="s">
        <v>1269</v>
      </c>
      <c r="I187" s="6" t="s">
        <v>9459</v>
      </c>
      <c r="J187" s="6" t="s">
        <v>9460</v>
      </c>
      <c r="K187" s="6"/>
      <c r="L187" s="6" t="s">
        <v>12314</v>
      </c>
      <c r="N187" s="64" t="s">
        <v>11432</v>
      </c>
      <c r="V187" s="11" t="s">
        <v>12315</v>
      </c>
      <c r="AA187" s="64" t="s">
        <v>1385</v>
      </c>
      <c r="AB187" s="64" t="s">
        <v>1386</v>
      </c>
      <c r="AD187" s="64" t="s">
        <v>12316</v>
      </c>
      <c r="AE187" s="64" t="s">
        <v>12317</v>
      </c>
    </row>
    <row r="188" spans="1:50" ht="52" x14ac:dyDescent="0.15">
      <c r="A188" s="83" t="s">
        <v>12327</v>
      </c>
      <c r="B188" s="12" t="s">
        <v>12328</v>
      </c>
      <c r="C188" s="12" t="s">
        <v>12329</v>
      </c>
      <c r="E188" s="89">
        <v>41841</v>
      </c>
      <c r="F188" s="89">
        <v>41848</v>
      </c>
      <c r="G188" s="64" t="s">
        <v>1269</v>
      </c>
      <c r="H188" s="64" t="s">
        <v>12330</v>
      </c>
      <c r="I188" s="64" t="s">
        <v>10378</v>
      </c>
      <c r="J188" s="11" t="s">
        <v>10967</v>
      </c>
      <c r="K188" s="11"/>
      <c r="L188" s="11" t="s">
        <v>10968</v>
      </c>
      <c r="N188" s="64" t="s">
        <v>1301</v>
      </c>
      <c r="Y188" s="64" t="s">
        <v>12331</v>
      </c>
      <c r="Z188" s="64" t="s">
        <v>12332</v>
      </c>
      <c r="AD188" s="64" t="s">
        <v>12335</v>
      </c>
      <c r="AE188" s="64" t="s">
        <v>12336</v>
      </c>
      <c r="AN188" s="64" t="s">
        <v>12333</v>
      </c>
      <c r="AO188" s="64" t="s">
        <v>12334</v>
      </c>
    </row>
    <row r="189" spans="1:50" ht="39" x14ac:dyDescent="0.15">
      <c r="A189" s="83" t="s">
        <v>12338</v>
      </c>
      <c r="B189" s="12" t="s">
        <v>12339</v>
      </c>
      <c r="C189" s="11" t="s">
        <v>12340</v>
      </c>
      <c r="E189" s="89">
        <v>41841</v>
      </c>
      <c r="F189" s="89">
        <v>41844</v>
      </c>
      <c r="G189" s="13" t="s">
        <v>1269</v>
      </c>
      <c r="I189" s="11" t="s">
        <v>11779</v>
      </c>
      <c r="J189" s="6" t="s">
        <v>9596</v>
      </c>
      <c r="K189" s="6"/>
      <c r="L189" s="11" t="s">
        <v>9928</v>
      </c>
      <c r="N189" s="64" t="s">
        <v>12337</v>
      </c>
      <c r="V189" s="11" t="s">
        <v>11781</v>
      </c>
      <c r="X189" s="64" t="s">
        <v>11789</v>
      </c>
      <c r="AA189" s="64" t="s">
        <v>12342</v>
      </c>
      <c r="AB189" s="64" t="s">
        <v>12341</v>
      </c>
      <c r="AD189" s="64" t="s">
        <v>12343</v>
      </c>
      <c r="AE189" s="64" t="s">
        <v>11787</v>
      </c>
      <c r="AO189" s="64" t="s">
        <v>11784</v>
      </c>
      <c r="AQ189" s="64" t="s">
        <v>11785</v>
      </c>
    </row>
    <row r="190" spans="1:50" ht="65" x14ac:dyDescent="0.15">
      <c r="A190" s="83" t="s">
        <v>12360</v>
      </c>
      <c r="B190" s="12" t="s">
        <v>12361</v>
      </c>
      <c r="C190" s="12" t="s">
        <v>12362</v>
      </c>
      <c r="D190" s="64" t="s">
        <v>12363</v>
      </c>
      <c r="E190" s="89">
        <v>41841</v>
      </c>
      <c r="F190" s="89">
        <v>41844</v>
      </c>
      <c r="G190" s="64" t="s">
        <v>1269</v>
      </c>
      <c r="I190" s="64" t="s">
        <v>10378</v>
      </c>
      <c r="J190" s="11" t="s">
        <v>10967</v>
      </c>
      <c r="K190" s="11"/>
      <c r="L190" s="11" t="s">
        <v>12364</v>
      </c>
      <c r="N190" s="64" t="s">
        <v>12365</v>
      </c>
      <c r="V190" s="64" t="s">
        <v>12366</v>
      </c>
      <c r="Y190" s="64" t="s">
        <v>12367</v>
      </c>
      <c r="Z190" s="64" t="s">
        <v>12368</v>
      </c>
      <c r="AA190" s="64" t="s">
        <v>12371</v>
      </c>
      <c r="AB190" s="64" t="s">
        <v>12371</v>
      </c>
      <c r="AD190" s="64" t="s">
        <v>3131</v>
      </c>
      <c r="AE190" s="64" t="s">
        <v>3131</v>
      </c>
      <c r="AN190" s="64" t="s">
        <v>12369</v>
      </c>
      <c r="AO190" s="64" t="s">
        <v>12370</v>
      </c>
      <c r="AV190" s="64" t="s">
        <v>12373</v>
      </c>
      <c r="AX190" s="64" t="s">
        <v>12374</v>
      </c>
    </row>
    <row r="191" spans="1:50" ht="39" x14ac:dyDescent="0.15">
      <c r="A191" s="83" t="s">
        <v>12376</v>
      </c>
      <c r="B191" s="12" t="s">
        <v>16002</v>
      </c>
      <c r="C191" s="11" t="s">
        <v>11778</v>
      </c>
      <c r="D191" s="64" t="s">
        <v>16005</v>
      </c>
      <c r="E191" s="89">
        <v>41841</v>
      </c>
      <c r="F191" s="89">
        <v>42584</v>
      </c>
      <c r="G191" s="13" t="s">
        <v>1269</v>
      </c>
      <c r="I191" s="11" t="s">
        <v>11779</v>
      </c>
      <c r="J191" s="6" t="s">
        <v>9596</v>
      </c>
      <c r="K191" s="6"/>
      <c r="L191" s="11" t="s">
        <v>9928</v>
      </c>
      <c r="N191" s="64" t="s">
        <v>11780</v>
      </c>
      <c r="V191" s="11" t="s">
        <v>16003</v>
      </c>
      <c r="X191" s="64" t="s">
        <v>16004</v>
      </c>
      <c r="AA191" s="64" t="s">
        <v>15479</v>
      </c>
      <c r="AB191" s="64" t="s">
        <v>15480</v>
      </c>
      <c r="AD191" s="64" t="s">
        <v>11786</v>
      </c>
      <c r="AE191" s="64" t="s">
        <v>11787</v>
      </c>
      <c r="AO191" s="64" t="s">
        <v>11784</v>
      </c>
      <c r="AQ191" s="64" t="s">
        <v>11785</v>
      </c>
    </row>
    <row r="192" spans="1:50" ht="39" x14ac:dyDescent="0.15">
      <c r="A192" s="83" t="s">
        <v>12419</v>
      </c>
      <c r="B192" s="12" t="s">
        <v>12420</v>
      </c>
      <c r="C192" s="12" t="s">
        <v>12427</v>
      </c>
      <c r="D192" s="6"/>
      <c r="E192" s="89">
        <v>41844</v>
      </c>
      <c r="F192" s="89">
        <v>41848</v>
      </c>
      <c r="G192" s="13" t="s">
        <v>1269</v>
      </c>
      <c r="H192" s="11"/>
      <c r="I192" s="11" t="s">
        <v>12421</v>
      </c>
      <c r="J192" s="6" t="s">
        <v>9596</v>
      </c>
      <c r="K192" s="6"/>
      <c r="L192" s="11" t="s">
        <v>12422</v>
      </c>
      <c r="N192" s="6" t="s">
        <v>6488</v>
      </c>
      <c r="V192" s="6" t="s">
        <v>6489</v>
      </c>
      <c r="Y192" s="6" t="s">
        <v>12423</v>
      </c>
      <c r="AB192" s="11" t="s">
        <v>12424</v>
      </c>
      <c r="AD192" s="6" t="s">
        <v>12425</v>
      </c>
      <c r="AE192" s="6" t="s">
        <v>12426</v>
      </c>
    </row>
    <row r="193" spans="1:45" ht="39" x14ac:dyDescent="0.15">
      <c r="A193" s="83" t="s">
        <v>12452</v>
      </c>
      <c r="B193" s="12" t="s">
        <v>12454</v>
      </c>
      <c r="C193" s="11" t="s">
        <v>12453</v>
      </c>
      <c r="D193" s="11"/>
      <c r="E193" s="89">
        <v>41850</v>
      </c>
      <c r="F193" s="89">
        <v>41862</v>
      </c>
      <c r="G193" s="64" t="s">
        <v>1269</v>
      </c>
      <c r="I193" s="6" t="s">
        <v>9459</v>
      </c>
      <c r="J193" s="6" t="s">
        <v>9460</v>
      </c>
      <c r="K193" s="6"/>
      <c r="L193" s="6" t="s">
        <v>11525</v>
      </c>
      <c r="N193" s="64" t="s">
        <v>12455</v>
      </c>
      <c r="V193" s="11" t="s">
        <v>12565</v>
      </c>
      <c r="AA193" s="64" t="s">
        <v>12566</v>
      </c>
      <c r="AB193" s="64" t="s">
        <v>12456</v>
      </c>
      <c r="AD193" s="64" t="s">
        <v>11596</v>
      </c>
      <c r="AE193" s="64" t="s">
        <v>12567</v>
      </c>
    </row>
    <row r="194" spans="1:45" ht="39" x14ac:dyDescent="0.15">
      <c r="A194" s="83" t="s">
        <v>12485</v>
      </c>
      <c r="B194" s="12" t="s">
        <v>12486</v>
      </c>
      <c r="C194" s="11" t="s">
        <v>12487</v>
      </c>
      <c r="D194" s="64" t="s">
        <v>11854</v>
      </c>
      <c r="E194" s="89">
        <v>41855</v>
      </c>
      <c r="F194" s="89">
        <v>41944</v>
      </c>
      <c r="G194" s="64" t="s">
        <v>1269</v>
      </c>
      <c r="I194" s="6" t="s">
        <v>9459</v>
      </c>
      <c r="J194" s="6" t="s">
        <v>9460</v>
      </c>
      <c r="K194" s="6"/>
      <c r="L194" s="6" t="s">
        <v>11525</v>
      </c>
      <c r="N194" s="64" t="s">
        <v>12488</v>
      </c>
      <c r="V194" s="11" t="s">
        <v>13259</v>
      </c>
      <c r="AA194" s="64" t="s">
        <v>12490</v>
      </c>
      <c r="AB194" s="64" t="s">
        <v>12248</v>
      </c>
      <c r="AD194" s="64" t="s">
        <v>4586</v>
      </c>
      <c r="AE194" s="64" t="s">
        <v>11427</v>
      </c>
    </row>
    <row r="195" spans="1:45" ht="26" x14ac:dyDescent="0.15">
      <c r="A195" s="452" t="s">
        <v>12548</v>
      </c>
      <c r="B195" s="453" t="s">
        <v>12549</v>
      </c>
      <c r="C195" s="12" t="s">
        <v>12550</v>
      </c>
      <c r="E195" s="89">
        <v>41859</v>
      </c>
      <c r="G195" s="64" t="s">
        <v>1269</v>
      </c>
      <c r="I195" s="6" t="s">
        <v>9459</v>
      </c>
      <c r="J195" s="6" t="s">
        <v>9460</v>
      </c>
      <c r="K195" s="6"/>
      <c r="L195" s="11" t="s">
        <v>9928</v>
      </c>
      <c r="N195" s="64" t="s">
        <v>12455</v>
      </c>
      <c r="V195" s="11" t="s">
        <v>12551</v>
      </c>
      <c r="AA195" s="64" t="s">
        <v>11519</v>
      </c>
      <c r="AB195" s="64" t="s">
        <v>11520</v>
      </c>
      <c r="AD195" s="64" t="s">
        <v>4586</v>
      </c>
      <c r="AE195" s="64" t="s">
        <v>11145</v>
      </c>
    </row>
    <row r="196" spans="1:45" ht="39" x14ac:dyDescent="0.15">
      <c r="A196" s="83" t="s">
        <v>12568</v>
      </c>
      <c r="B196" s="12" t="s">
        <v>12569</v>
      </c>
      <c r="C196" s="11" t="s">
        <v>12570</v>
      </c>
      <c r="D196" s="11"/>
      <c r="E196" s="89">
        <v>41862</v>
      </c>
      <c r="F196" s="89">
        <v>41863</v>
      </c>
      <c r="G196" s="64" t="s">
        <v>1269</v>
      </c>
      <c r="I196" s="6" t="s">
        <v>9459</v>
      </c>
      <c r="J196" s="6" t="s">
        <v>9460</v>
      </c>
      <c r="K196" s="6"/>
      <c r="L196" s="6" t="s">
        <v>11525</v>
      </c>
      <c r="N196" s="64" t="s">
        <v>12455</v>
      </c>
      <c r="V196" s="11" t="s">
        <v>12565</v>
      </c>
      <c r="AA196" s="64" t="s">
        <v>12566</v>
      </c>
      <c r="AB196" s="64" t="s">
        <v>12456</v>
      </c>
      <c r="AD196" s="64" t="s">
        <v>1406</v>
      </c>
      <c r="AE196" s="64" t="s">
        <v>12567</v>
      </c>
    </row>
    <row r="197" spans="1:45" ht="39" x14ac:dyDescent="0.15">
      <c r="A197" s="83" t="s">
        <v>12591</v>
      </c>
      <c r="B197" s="12" t="s">
        <v>12592</v>
      </c>
      <c r="C197" s="12" t="s">
        <v>12593</v>
      </c>
      <c r="E197" s="89">
        <v>41863</v>
      </c>
      <c r="F197" s="89">
        <v>41864</v>
      </c>
      <c r="G197" s="64" t="s">
        <v>1269</v>
      </c>
      <c r="I197" s="6" t="s">
        <v>9459</v>
      </c>
      <c r="J197" s="11" t="s">
        <v>12594</v>
      </c>
      <c r="K197" s="11"/>
      <c r="L197" s="11" t="s">
        <v>12595</v>
      </c>
      <c r="N197" s="64" t="s">
        <v>457</v>
      </c>
      <c r="V197" s="11" t="s">
        <v>12596</v>
      </c>
      <c r="AA197" s="64" t="s">
        <v>11420</v>
      </c>
      <c r="AB197" s="64" t="s">
        <v>11421</v>
      </c>
      <c r="AD197" s="64" t="s">
        <v>11596</v>
      </c>
      <c r="AE197" s="64" t="s">
        <v>11427</v>
      </c>
      <c r="AO197" s="64" t="s">
        <v>12597</v>
      </c>
      <c r="AQ197" s="64" t="s">
        <v>12598</v>
      </c>
    </row>
    <row r="198" spans="1:45" ht="26" x14ac:dyDescent="0.15">
      <c r="A198" s="83" t="s">
        <v>12665</v>
      </c>
      <c r="B198" s="12" t="s">
        <v>12666</v>
      </c>
      <c r="C198" s="12" t="s">
        <v>12667</v>
      </c>
      <c r="D198" s="64" t="s">
        <v>11854</v>
      </c>
      <c r="E198" s="89">
        <v>41872</v>
      </c>
      <c r="F198" s="89">
        <v>41981</v>
      </c>
      <c r="G198" s="64" t="s">
        <v>1269</v>
      </c>
      <c r="I198" s="64" t="s">
        <v>10378</v>
      </c>
      <c r="J198" s="11" t="s">
        <v>10967</v>
      </c>
      <c r="K198" s="11"/>
      <c r="L198" s="11" t="s">
        <v>12668</v>
      </c>
      <c r="N198" s="64" t="s">
        <v>457</v>
      </c>
      <c r="V198" s="11" t="s">
        <v>12669</v>
      </c>
      <c r="Y198" s="64" t="s">
        <v>12670</v>
      </c>
      <c r="Z198" s="64" t="s">
        <v>12671</v>
      </c>
      <c r="AA198" s="64" t="s">
        <v>13479</v>
      </c>
      <c r="AB198" s="64" t="s">
        <v>13480</v>
      </c>
      <c r="AD198" s="64" t="s">
        <v>1406</v>
      </c>
      <c r="AE198" s="64" t="s">
        <v>12676</v>
      </c>
      <c r="AN198" s="64" t="s">
        <v>12674</v>
      </c>
      <c r="AS198" s="64" t="s">
        <v>12675</v>
      </c>
    </row>
    <row r="199" spans="1:45" ht="39" x14ac:dyDescent="0.15">
      <c r="A199" s="83" t="s">
        <v>12789</v>
      </c>
      <c r="B199" s="12" t="s">
        <v>12790</v>
      </c>
      <c r="C199" s="12" t="s">
        <v>12791</v>
      </c>
      <c r="E199" s="89">
        <v>41886</v>
      </c>
      <c r="F199" s="89">
        <v>41886</v>
      </c>
      <c r="G199" s="64" t="s">
        <v>1269</v>
      </c>
      <c r="I199" s="11" t="s">
        <v>11930</v>
      </c>
      <c r="J199" s="6" t="s">
        <v>9596</v>
      </c>
      <c r="K199" s="6"/>
      <c r="L199" s="11" t="s">
        <v>12792</v>
      </c>
      <c r="N199" s="64" t="s">
        <v>12793</v>
      </c>
      <c r="V199" s="64" t="s">
        <v>12794</v>
      </c>
      <c r="Y199" s="64" t="s">
        <v>12795</v>
      </c>
      <c r="AA199" s="64" t="s">
        <v>12796</v>
      </c>
      <c r="AB199" s="64" t="s">
        <v>12797</v>
      </c>
      <c r="AD199" s="64" t="s">
        <v>12798</v>
      </c>
      <c r="AE199" s="64" t="s">
        <v>12799</v>
      </c>
    </row>
    <row r="200" spans="1:45" ht="26" x14ac:dyDescent="0.15">
      <c r="A200" s="83" t="s">
        <v>12833</v>
      </c>
      <c r="B200" s="12" t="s">
        <v>12834</v>
      </c>
      <c r="C200" s="12" t="s">
        <v>12835</v>
      </c>
      <c r="E200" s="89">
        <v>41892</v>
      </c>
      <c r="F200" s="89">
        <v>41894</v>
      </c>
      <c r="G200" s="64" t="s">
        <v>1269</v>
      </c>
      <c r="I200" s="64" t="s">
        <v>10378</v>
      </c>
      <c r="J200" s="11" t="s">
        <v>10967</v>
      </c>
      <c r="K200" s="11"/>
      <c r="L200" s="11" t="s">
        <v>12668</v>
      </c>
      <c r="N200" s="64" t="s">
        <v>457</v>
      </c>
      <c r="V200" s="11" t="s">
        <v>12669</v>
      </c>
      <c r="Y200" s="64" t="s">
        <v>12670</v>
      </c>
      <c r="Z200" s="64" t="s">
        <v>12671</v>
      </c>
      <c r="AA200" s="64" t="s">
        <v>12672</v>
      </c>
      <c r="AB200" s="64" t="s">
        <v>12673</v>
      </c>
      <c r="AD200" s="64" t="s">
        <v>1305</v>
      </c>
      <c r="AE200" s="64" t="s">
        <v>12676</v>
      </c>
      <c r="AN200" s="64" t="s">
        <v>12674</v>
      </c>
      <c r="AS200" s="64" t="s">
        <v>12675</v>
      </c>
    </row>
    <row r="201" spans="1:45" ht="39" x14ac:dyDescent="0.15">
      <c r="A201" s="83" t="s">
        <v>12873</v>
      </c>
      <c r="B201" s="12" t="s">
        <v>12874</v>
      </c>
      <c r="C201" s="12" t="s">
        <v>12875</v>
      </c>
      <c r="D201" s="64" t="s">
        <v>11854</v>
      </c>
      <c r="E201" s="89">
        <v>41897</v>
      </c>
      <c r="F201" s="89">
        <v>41908</v>
      </c>
      <c r="G201" s="13" t="s">
        <v>1269</v>
      </c>
      <c r="I201" s="11" t="s">
        <v>12421</v>
      </c>
      <c r="J201" s="6" t="s">
        <v>9596</v>
      </c>
      <c r="K201" s="6"/>
      <c r="L201" s="11" t="s">
        <v>9928</v>
      </c>
      <c r="N201" s="64" t="s">
        <v>11780</v>
      </c>
      <c r="V201" s="11" t="s">
        <v>12876</v>
      </c>
      <c r="X201" s="64" t="s">
        <v>11789</v>
      </c>
      <c r="AA201" s="64" t="s">
        <v>12953</v>
      </c>
      <c r="AB201" s="64" t="s">
        <v>12877</v>
      </c>
      <c r="AD201" s="64" t="s">
        <v>12343</v>
      </c>
      <c r="AE201" s="64" t="s">
        <v>11787</v>
      </c>
      <c r="AO201" s="64" t="s">
        <v>11784</v>
      </c>
      <c r="AQ201" s="64" t="s">
        <v>12878</v>
      </c>
    </row>
    <row r="202" spans="1:45" ht="39" x14ac:dyDescent="0.15">
      <c r="A202" s="83" t="s">
        <v>12884</v>
      </c>
      <c r="B202" s="12" t="s">
        <v>12879</v>
      </c>
      <c r="C202" s="12" t="s">
        <v>12880</v>
      </c>
      <c r="D202" s="64" t="s">
        <v>11854</v>
      </c>
      <c r="E202" s="89">
        <v>41898</v>
      </c>
      <c r="F202" s="89">
        <v>41947</v>
      </c>
      <c r="G202" s="13" t="s">
        <v>1269</v>
      </c>
      <c r="I202" s="6" t="s">
        <v>9459</v>
      </c>
      <c r="J202" s="11" t="s">
        <v>12594</v>
      </c>
      <c r="K202" s="11"/>
      <c r="L202" s="6" t="s">
        <v>11525</v>
      </c>
      <c r="N202" s="64" t="s">
        <v>12488</v>
      </c>
      <c r="V202" s="11" t="s">
        <v>13259</v>
      </c>
      <c r="AA202" s="64" t="s">
        <v>12490</v>
      </c>
      <c r="AB202" s="64" t="s">
        <v>12248</v>
      </c>
      <c r="AD202" s="64" t="s">
        <v>12881</v>
      </c>
      <c r="AE202" s="64" t="s">
        <v>11427</v>
      </c>
    </row>
    <row r="203" spans="1:45" ht="39" x14ac:dyDescent="0.15">
      <c r="A203" s="83" t="s">
        <v>12882</v>
      </c>
      <c r="B203" s="12" t="s">
        <v>16775</v>
      </c>
      <c r="C203" s="11" t="s">
        <v>12883</v>
      </c>
      <c r="D203" s="11" t="s">
        <v>12138</v>
      </c>
      <c r="E203" s="89">
        <v>41898</v>
      </c>
      <c r="F203" s="89">
        <v>42940</v>
      </c>
      <c r="G203" s="64" t="s">
        <v>1269</v>
      </c>
      <c r="I203" s="6" t="s">
        <v>9459</v>
      </c>
      <c r="J203" s="6" t="s">
        <v>9460</v>
      </c>
      <c r="K203" s="6"/>
      <c r="L203" s="6" t="s">
        <v>11525</v>
      </c>
      <c r="N203" s="64" t="s">
        <v>12455</v>
      </c>
      <c r="V203" s="11" t="s">
        <v>12565</v>
      </c>
      <c r="AA203" s="64" t="s">
        <v>12566</v>
      </c>
      <c r="AB203" s="64" t="s">
        <v>12456</v>
      </c>
      <c r="AD203" s="64" t="s">
        <v>16776</v>
      </c>
      <c r="AE203" s="64" t="s">
        <v>12567</v>
      </c>
    </row>
    <row r="204" spans="1:45" ht="52" x14ac:dyDescent="0.15">
      <c r="A204" s="83" t="s">
        <v>12905</v>
      </c>
      <c r="B204" s="12" t="s">
        <v>12906</v>
      </c>
      <c r="C204" s="11" t="s">
        <v>12907</v>
      </c>
      <c r="E204" s="89">
        <v>41900</v>
      </c>
      <c r="F204" s="89">
        <v>41901</v>
      </c>
      <c r="G204" s="64" t="s">
        <v>1269</v>
      </c>
      <c r="I204" s="6" t="s">
        <v>9459</v>
      </c>
      <c r="J204" s="6" t="s">
        <v>9460</v>
      </c>
      <c r="K204" s="11" t="s">
        <v>12909</v>
      </c>
      <c r="L204" s="6" t="s">
        <v>12910</v>
      </c>
      <c r="N204" s="64" t="s">
        <v>12911</v>
      </c>
      <c r="V204" s="64" t="s">
        <v>12912</v>
      </c>
      <c r="AA204" s="64" t="s">
        <v>12913</v>
      </c>
      <c r="AB204" s="64" t="s">
        <v>12914</v>
      </c>
      <c r="AC204" s="11" t="s">
        <v>1548</v>
      </c>
      <c r="AD204" s="64" t="s">
        <v>11521</v>
      </c>
      <c r="AE204" s="64" t="s">
        <v>1274</v>
      </c>
    </row>
    <row r="205" spans="1:45" ht="39" x14ac:dyDescent="0.15">
      <c r="A205" s="83" t="s">
        <v>12929</v>
      </c>
      <c r="B205" s="12" t="s">
        <v>12930</v>
      </c>
      <c r="C205" s="12" t="s">
        <v>12931</v>
      </c>
      <c r="D205" s="64" t="s">
        <v>12138</v>
      </c>
      <c r="E205" s="89">
        <v>41904</v>
      </c>
      <c r="F205" s="89">
        <v>42940</v>
      </c>
      <c r="G205" s="64" t="s">
        <v>1269</v>
      </c>
      <c r="I205" s="6" t="s">
        <v>9459</v>
      </c>
      <c r="J205" s="6" t="s">
        <v>9460</v>
      </c>
      <c r="L205" s="6" t="s">
        <v>11525</v>
      </c>
      <c r="N205" s="64" t="s">
        <v>12488</v>
      </c>
      <c r="V205" s="11" t="s">
        <v>14536</v>
      </c>
      <c r="AA205" s="64" t="s">
        <v>12932</v>
      </c>
      <c r="AB205" s="64" t="s">
        <v>12933</v>
      </c>
      <c r="AD205" s="64" t="s">
        <v>12935</v>
      </c>
      <c r="AE205" s="64" t="s">
        <v>12934</v>
      </c>
    </row>
    <row r="206" spans="1:45" ht="39" x14ac:dyDescent="0.15">
      <c r="A206" s="83" t="s">
        <v>12936</v>
      </c>
      <c r="B206" s="12" t="s">
        <v>12937</v>
      </c>
      <c r="C206" s="12" t="s">
        <v>12938</v>
      </c>
      <c r="D206" s="64" t="s">
        <v>15382</v>
      </c>
      <c r="E206" s="89">
        <v>41904</v>
      </c>
      <c r="F206" s="89">
        <v>42940</v>
      </c>
      <c r="G206" s="64" t="s">
        <v>1269</v>
      </c>
      <c r="I206" s="6" t="s">
        <v>9459</v>
      </c>
      <c r="J206" s="6" t="s">
        <v>9460</v>
      </c>
      <c r="L206" s="6" t="s">
        <v>11525</v>
      </c>
      <c r="N206" s="64" t="s">
        <v>12488</v>
      </c>
      <c r="V206" s="11" t="s">
        <v>14536</v>
      </c>
      <c r="AA206" s="64" t="s">
        <v>12932</v>
      </c>
      <c r="AB206" s="64" t="s">
        <v>12933</v>
      </c>
      <c r="AD206" s="64" t="s">
        <v>12939</v>
      </c>
      <c r="AE206" s="64" t="s">
        <v>12934</v>
      </c>
    </row>
    <row r="207" spans="1:45" ht="26" x14ac:dyDescent="0.15">
      <c r="A207" s="83" t="s">
        <v>12940</v>
      </c>
      <c r="B207" s="12" t="s">
        <v>12941</v>
      </c>
      <c r="C207" s="11" t="s">
        <v>12942</v>
      </c>
      <c r="E207" s="89">
        <v>41904</v>
      </c>
      <c r="F207" s="89">
        <v>41908</v>
      </c>
      <c r="G207" s="64" t="s">
        <v>1269</v>
      </c>
      <c r="I207" s="6" t="s">
        <v>9459</v>
      </c>
      <c r="J207" s="6" t="s">
        <v>9460</v>
      </c>
      <c r="L207" s="11" t="s">
        <v>12943</v>
      </c>
      <c r="N207" s="64" t="s">
        <v>1278</v>
      </c>
      <c r="V207" s="64" t="s">
        <v>12944</v>
      </c>
      <c r="AA207" s="64" t="s">
        <v>12945</v>
      </c>
      <c r="AB207" s="64" t="s">
        <v>12946</v>
      </c>
      <c r="AD207" s="64" t="s">
        <v>12947</v>
      </c>
      <c r="AE207" s="64" t="s">
        <v>12948</v>
      </c>
    </row>
    <row r="208" spans="1:45" ht="39" x14ac:dyDescent="0.15">
      <c r="A208" s="83" t="s">
        <v>12949</v>
      </c>
      <c r="B208" s="12" t="s">
        <v>12950</v>
      </c>
      <c r="C208" s="11" t="s">
        <v>12951</v>
      </c>
      <c r="E208" s="89">
        <v>41908</v>
      </c>
      <c r="F208" s="89">
        <v>41911</v>
      </c>
      <c r="G208" s="64" t="s">
        <v>1269</v>
      </c>
      <c r="I208" s="6" t="s">
        <v>9459</v>
      </c>
      <c r="J208" s="6" t="s">
        <v>9460</v>
      </c>
      <c r="L208" s="6" t="s">
        <v>11525</v>
      </c>
      <c r="N208" s="64" t="s">
        <v>12488</v>
      </c>
      <c r="V208" s="11" t="s">
        <v>12489</v>
      </c>
      <c r="AA208" s="64" t="s">
        <v>12490</v>
      </c>
      <c r="AB208" s="64" t="s">
        <v>12248</v>
      </c>
      <c r="AD208" s="64" t="s">
        <v>4586</v>
      </c>
      <c r="AE208" s="64" t="s">
        <v>11427</v>
      </c>
    </row>
    <row r="209" spans="1:46" ht="39" x14ac:dyDescent="0.15">
      <c r="A209" s="83" t="s">
        <v>12952</v>
      </c>
      <c r="B209" s="12" t="s">
        <v>14535</v>
      </c>
      <c r="C209" s="11" t="s">
        <v>13874</v>
      </c>
      <c r="D209" s="64" t="s">
        <v>12076</v>
      </c>
      <c r="E209" s="89">
        <v>41908</v>
      </c>
      <c r="F209" s="89">
        <v>42255</v>
      </c>
      <c r="G209" s="64" t="s">
        <v>1269</v>
      </c>
      <c r="I209" s="6" t="s">
        <v>9459</v>
      </c>
      <c r="J209" s="6" t="s">
        <v>9460</v>
      </c>
      <c r="L209" s="6" t="s">
        <v>11525</v>
      </c>
      <c r="N209" s="64" t="s">
        <v>12488</v>
      </c>
      <c r="V209" s="11" t="s">
        <v>14536</v>
      </c>
      <c r="AA209" s="64" t="s">
        <v>12932</v>
      </c>
      <c r="AB209" s="64" t="s">
        <v>12933</v>
      </c>
      <c r="AD209" s="64" t="s">
        <v>14364</v>
      </c>
      <c r="AE209" s="64" t="s">
        <v>12934</v>
      </c>
    </row>
    <row r="210" spans="1:46" ht="65" x14ac:dyDescent="0.15">
      <c r="A210" s="83" t="s">
        <v>12965</v>
      </c>
      <c r="B210" s="12" t="s">
        <v>12435</v>
      </c>
      <c r="C210" s="12" t="s">
        <v>12966</v>
      </c>
      <c r="D210" s="11" t="s">
        <v>12138</v>
      </c>
      <c r="E210" s="89">
        <v>41911</v>
      </c>
      <c r="F210" s="89">
        <v>42087</v>
      </c>
      <c r="G210" s="64" t="s">
        <v>1269</v>
      </c>
      <c r="H210" s="11" t="s">
        <v>14058</v>
      </c>
      <c r="I210" s="64" t="s">
        <v>10378</v>
      </c>
      <c r="J210" s="11" t="s">
        <v>10967</v>
      </c>
      <c r="L210" s="11" t="s">
        <v>12364</v>
      </c>
      <c r="N210" s="64" t="s">
        <v>12455</v>
      </c>
      <c r="V210" s="11" t="s">
        <v>14057</v>
      </c>
      <c r="Y210" s="64" t="s">
        <v>1330</v>
      </c>
      <c r="Z210" s="64" t="s">
        <v>1331</v>
      </c>
      <c r="AA210" s="64" t="s">
        <v>1332</v>
      </c>
      <c r="AB210" s="64" t="s">
        <v>1333</v>
      </c>
      <c r="AD210" s="64" t="s">
        <v>12968</v>
      </c>
      <c r="AE210" s="64" t="s">
        <v>11613</v>
      </c>
      <c r="AJ210" s="64" t="s">
        <v>1335</v>
      </c>
      <c r="AK210" s="64" t="s">
        <v>12967</v>
      </c>
      <c r="AL210" s="64" t="s">
        <v>1337</v>
      </c>
      <c r="AM210" s="64" t="s">
        <v>1338</v>
      </c>
    </row>
    <row r="211" spans="1:46" ht="26" x14ac:dyDescent="0.15">
      <c r="A211" s="83" t="s">
        <v>14097</v>
      </c>
      <c r="B211" s="12" t="s">
        <v>16597</v>
      </c>
      <c r="C211" s="11" t="s">
        <v>14107</v>
      </c>
      <c r="D211" s="64" t="s">
        <v>12076</v>
      </c>
      <c r="E211" s="89">
        <v>41915</v>
      </c>
      <c r="F211" s="89">
        <v>43089</v>
      </c>
      <c r="G211" s="64" t="s">
        <v>1269</v>
      </c>
      <c r="I211" s="6" t="s">
        <v>9459</v>
      </c>
      <c r="J211" s="331" t="s">
        <v>12971</v>
      </c>
      <c r="L211" s="11" t="s">
        <v>12943</v>
      </c>
      <c r="N211" s="68" t="s">
        <v>14098</v>
      </c>
      <c r="Y211" s="64" t="s">
        <v>14099</v>
      </c>
      <c r="Z211" s="64" t="s">
        <v>14100</v>
      </c>
      <c r="AD211" s="64" t="s">
        <v>1472</v>
      </c>
      <c r="AT211" s="64" t="s">
        <v>14102</v>
      </c>
    </row>
    <row r="212" spans="1:46" ht="39" x14ac:dyDescent="0.15">
      <c r="A212" s="83" t="s">
        <v>13036</v>
      </c>
      <c r="B212" s="12" t="s">
        <v>13037</v>
      </c>
      <c r="C212" s="11" t="s">
        <v>13038</v>
      </c>
      <c r="E212" s="89">
        <v>41926</v>
      </c>
      <c r="F212" s="89">
        <v>41939</v>
      </c>
      <c r="G212" s="64" t="s">
        <v>1269</v>
      </c>
      <c r="I212" s="6" t="s">
        <v>9459</v>
      </c>
      <c r="J212" s="11" t="s">
        <v>12594</v>
      </c>
      <c r="K212" s="11"/>
      <c r="L212" s="6" t="s">
        <v>11525</v>
      </c>
      <c r="N212" s="64" t="s">
        <v>457</v>
      </c>
      <c r="V212" s="11" t="s">
        <v>11419</v>
      </c>
      <c r="AA212" s="64" t="s">
        <v>11647</v>
      </c>
      <c r="AB212" s="64" t="s">
        <v>11648</v>
      </c>
      <c r="AD212" s="64" t="s">
        <v>13039</v>
      </c>
      <c r="AE212" s="64" t="s">
        <v>11427</v>
      </c>
    </row>
    <row r="213" spans="1:46" ht="39" x14ac:dyDescent="0.15">
      <c r="A213" s="83" t="s">
        <v>13040</v>
      </c>
      <c r="B213" s="12" t="s">
        <v>13041</v>
      </c>
      <c r="C213" s="11" t="s">
        <v>13042</v>
      </c>
      <c r="E213" s="89">
        <v>41926</v>
      </c>
      <c r="F213" s="89">
        <v>41939</v>
      </c>
      <c r="G213" s="64" t="s">
        <v>1269</v>
      </c>
      <c r="I213" s="6" t="s">
        <v>9459</v>
      </c>
      <c r="J213" s="6" t="s">
        <v>9460</v>
      </c>
      <c r="L213" s="11" t="s">
        <v>13043</v>
      </c>
      <c r="N213" s="64" t="s">
        <v>11580</v>
      </c>
      <c r="V213" s="64" t="s">
        <v>13044</v>
      </c>
      <c r="AA213" s="64" t="s">
        <v>12463</v>
      </c>
      <c r="AB213" s="64" t="s">
        <v>4960</v>
      </c>
      <c r="AD213" s="64" t="s">
        <v>1297</v>
      </c>
      <c r="AE213" s="64" t="s">
        <v>13045</v>
      </c>
    </row>
    <row r="214" spans="1:46" ht="39" x14ac:dyDescent="0.15">
      <c r="A214" s="83" t="s">
        <v>13205</v>
      </c>
      <c r="B214" s="12" t="s">
        <v>13206</v>
      </c>
      <c r="C214" s="11" t="s">
        <v>13207</v>
      </c>
      <c r="E214" s="89">
        <v>41940</v>
      </c>
      <c r="F214" s="89">
        <v>41943</v>
      </c>
      <c r="G214" s="64" t="s">
        <v>1269</v>
      </c>
      <c r="I214" s="6" t="s">
        <v>9459</v>
      </c>
      <c r="J214" s="6" t="s">
        <v>9460</v>
      </c>
      <c r="L214" s="11" t="s">
        <v>13208</v>
      </c>
      <c r="N214" s="64" t="s">
        <v>12488</v>
      </c>
      <c r="V214" s="11" t="s">
        <v>13209</v>
      </c>
      <c r="AA214" s="64" t="s">
        <v>13210</v>
      </c>
      <c r="AB214" s="64" t="s">
        <v>13211</v>
      </c>
      <c r="AD214" s="64" t="s">
        <v>4586</v>
      </c>
      <c r="AE214" s="64" t="s">
        <v>11427</v>
      </c>
    </row>
    <row r="215" spans="1:46" ht="26" x14ac:dyDescent="0.15">
      <c r="A215" s="83" t="s">
        <v>13225</v>
      </c>
      <c r="B215" s="12" t="s">
        <v>11140</v>
      </c>
      <c r="C215" s="11" t="s">
        <v>11141</v>
      </c>
      <c r="E215" s="89">
        <v>41942</v>
      </c>
      <c r="F215" s="7">
        <v>41943</v>
      </c>
      <c r="G215" s="6" t="s">
        <v>1269</v>
      </c>
      <c r="I215" s="6" t="s">
        <v>9459</v>
      </c>
      <c r="J215" s="6" t="s">
        <v>9460</v>
      </c>
      <c r="K215" s="6"/>
      <c r="L215" s="6" t="s">
        <v>1269</v>
      </c>
      <c r="N215" s="64" t="s">
        <v>13226</v>
      </c>
      <c r="V215" s="64" t="s">
        <v>13227</v>
      </c>
      <c r="AA215" s="64" t="s">
        <v>13228</v>
      </c>
      <c r="AB215" s="64" t="s">
        <v>13229</v>
      </c>
      <c r="AD215" s="64" t="s">
        <v>11144</v>
      </c>
      <c r="AE215" s="64" t="s">
        <v>11145</v>
      </c>
      <c r="AR215" s="64" t="s">
        <v>11147</v>
      </c>
    </row>
    <row r="216" spans="1:46" ht="39" x14ac:dyDescent="0.15">
      <c r="A216" s="83" t="s">
        <v>13239</v>
      </c>
      <c r="B216" s="12" t="s">
        <v>13240</v>
      </c>
      <c r="C216" s="11" t="s">
        <v>13241</v>
      </c>
      <c r="E216" s="89">
        <v>41943</v>
      </c>
      <c r="F216" s="89">
        <v>41948</v>
      </c>
      <c r="G216" s="64" t="s">
        <v>1269</v>
      </c>
      <c r="I216" s="11" t="s">
        <v>11930</v>
      </c>
      <c r="J216" s="11" t="s">
        <v>9596</v>
      </c>
      <c r="L216" s="11" t="s">
        <v>12422</v>
      </c>
      <c r="N216" s="64" t="s">
        <v>13242</v>
      </c>
      <c r="V216" s="64" t="s">
        <v>13243</v>
      </c>
      <c r="Y216" s="64" t="s">
        <v>12423</v>
      </c>
      <c r="AB216" s="64" t="s">
        <v>12424</v>
      </c>
      <c r="AD216" s="64" t="s">
        <v>13244</v>
      </c>
      <c r="AE216" s="64" t="s">
        <v>13245</v>
      </c>
    </row>
    <row r="217" spans="1:46" ht="39" x14ac:dyDescent="0.15">
      <c r="A217" s="83" t="s">
        <v>13507</v>
      </c>
      <c r="B217" s="12" t="s">
        <v>13784</v>
      </c>
      <c r="C217" s="12" t="s">
        <v>13785</v>
      </c>
      <c r="D217" s="64" t="s">
        <v>12138</v>
      </c>
      <c r="E217" s="89">
        <v>41983</v>
      </c>
      <c r="F217" s="89">
        <v>42940</v>
      </c>
      <c r="G217" s="64" t="s">
        <v>1269</v>
      </c>
      <c r="I217" s="11" t="s">
        <v>9459</v>
      </c>
      <c r="J217" s="11" t="s">
        <v>9460</v>
      </c>
      <c r="L217" s="11" t="s">
        <v>11525</v>
      </c>
      <c r="N217" s="64" t="s">
        <v>1329</v>
      </c>
      <c r="V217" s="64" t="s">
        <v>17497</v>
      </c>
      <c r="AA217" s="64" t="s">
        <v>13508</v>
      </c>
      <c r="AB217" s="64" t="s">
        <v>13509</v>
      </c>
      <c r="AD217" s="64" t="s">
        <v>13510</v>
      </c>
      <c r="AE217" s="64" t="s">
        <v>12567</v>
      </c>
    </row>
    <row r="218" spans="1:46" ht="39" x14ac:dyDescent="0.15">
      <c r="A218" s="83" t="s">
        <v>13529</v>
      </c>
      <c r="B218" s="12" t="s">
        <v>13530</v>
      </c>
      <c r="C218" s="11" t="s">
        <v>13531</v>
      </c>
      <c r="E218" s="89">
        <v>41989</v>
      </c>
      <c r="F218" s="89">
        <v>41991</v>
      </c>
      <c r="G218" s="64" t="s">
        <v>1269</v>
      </c>
      <c r="I218" s="11" t="s">
        <v>9459</v>
      </c>
      <c r="J218" s="11" t="s">
        <v>9460</v>
      </c>
      <c r="L218" s="11" t="s">
        <v>11525</v>
      </c>
      <c r="N218" s="64" t="s">
        <v>12488</v>
      </c>
      <c r="V218" s="11" t="s">
        <v>13532</v>
      </c>
      <c r="AA218" s="64" t="s">
        <v>12490</v>
      </c>
      <c r="AB218" s="64" t="s">
        <v>12248</v>
      </c>
      <c r="AD218" s="64" t="s">
        <v>13533</v>
      </c>
      <c r="AE218" s="64" t="s">
        <v>13534</v>
      </c>
    </row>
    <row r="219" spans="1:46" ht="26" x14ac:dyDescent="0.15">
      <c r="A219" s="83" t="s">
        <v>13590</v>
      </c>
      <c r="B219" s="12" t="s">
        <v>13591</v>
      </c>
      <c r="C219" s="11" t="s">
        <v>13592</v>
      </c>
      <c r="E219" s="89">
        <v>42009</v>
      </c>
      <c r="F219" s="89">
        <v>42012</v>
      </c>
      <c r="G219" s="64" t="s">
        <v>1269</v>
      </c>
      <c r="I219" s="11" t="s">
        <v>9459</v>
      </c>
      <c r="J219" s="11" t="s">
        <v>12594</v>
      </c>
      <c r="L219" s="11" t="s">
        <v>12943</v>
      </c>
      <c r="N219" s="64" t="s">
        <v>457</v>
      </c>
      <c r="V219" s="11" t="s">
        <v>13593</v>
      </c>
      <c r="Y219" s="64" t="s">
        <v>11760</v>
      </c>
      <c r="Z219" s="64" t="s">
        <v>11648</v>
      </c>
      <c r="AD219" s="64" t="s">
        <v>13594</v>
      </c>
      <c r="AE219" s="64" t="s">
        <v>13534</v>
      </c>
    </row>
    <row r="220" spans="1:46" ht="39" x14ac:dyDescent="0.15">
      <c r="A220" s="83" t="s">
        <v>13595</v>
      </c>
      <c r="B220" s="12" t="s">
        <v>13895</v>
      </c>
      <c r="C220" s="12" t="s">
        <v>13896</v>
      </c>
      <c r="D220" s="64" t="s">
        <v>12076</v>
      </c>
      <c r="E220" s="89">
        <v>42009</v>
      </c>
      <c r="F220" s="89">
        <v>42940</v>
      </c>
      <c r="G220" s="64" t="s">
        <v>1269</v>
      </c>
      <c r="I220" s="11" t="s">
        <v>9459</v>
      </c>
      <c r="J220" s="11" t="s">
        <v>9460</v>
      </c>
      <c r="L220" s="11" t="s">
        <v>11525</v>
      </c>
      <c r="N220" s="64" t="s">
        <v>1329</v>
      </c>
      <c r="V220" s="64" t="s">
        <v>17497</v>
      </c>
      <c r="AA220" s="64" t="s">
        <v>13897</v>
      </c>
      <c r="AB220" s="64" t="s">
        <v>13898</v>
      </c>
      <c r="AD220" s="64" t="s">
        <v>13510</v>
      </c>
      <c r="AE220" s="64" t="s">
        <v>12567</v>
      </c>
    </row>
    <row r="221" spans="1:46" ht="26" x14ac:dyDescent="0.15">
      <c r="A221" s="83" t="s">
        <v>13599</v>
      </c>
      <c r="B221" s="12" t="s">
        <v>14165</v>
      </c>
      <c r="C221" s="11" t="s">
        <v>14166</v>
      </c>
      <c r="D221" s="64" t="s">
        <v>11854</v>
      </c>
      <c r="E221" s="89">
        <v>42010</v>
      </c>
      <c r="F221" s="89">
        <v>42118</v>
      </c>
      <c r="G221" s="64" t="s">
        <v>1269</v>
      </c>
      <c r="I221" s="11" t="s">
        <v>9459</v>
      </c>
      <c r="J221" s="11" t="s">
        <v>12594</v>
      </c>
      <c r="L221" s="11" t="s">
        <v>12943</v>
      </c>
      <c r="N221" s="64" t="s">
        <v>13600</v>
      </c>
      <c r="V221" s="11" t="s">
        <v>13601</v>
      </c>
      <c r="AA221" s="64" t="s">
        <v>11647</v>
      </c>
      <c r="AB221" s="64" t="s">
        <v>11648</v>
      </c>
      <c r="AD221" s="64" t="s">
        <v>14167</v>
      </c>
      <c r="AE221" s="64" t="s">
        <v>1388</v>
      </c>
    </row>
    <row r="222" spans="1:46" ht="26" x14ac:dyDescent="0.15">
      <c r="A222" s="83" t="s">
        <v>13631</v>
      </c>
      <c r="B222" s="12" t="s">
        <v>10633</v>
      </c>
      <c r="C222" s="11" t="s">
        <v>13635</v>
      </c>
      <c r="E222" s="89">
        <v>42013</v>
      </c>
      <c r="F222" s="89">
        <v>42018</v>
      </c>
      <c r="G222" s="13" t="s">
        <v>1269</v>
      </c>
      <c r="I222" s="11" t="s">
        <v>9459</v>
      </c>
      <c r="J222" s="11" t="s">
        <v>9903</v>
      </c>
      <c r="K222" s="11"/>
      <c r="L222" s="11" t="s">
        <v>9928</v>
      </c>
      <c r="N222" s="64" t="s">
        <v>10300</v>
      </c>
      <c r="V222" s="11" t="s">
        <v>13632</v>
      </c>
      <c r="AA222" s="64" t="s">
        <v>13633</v>
      </c>
      <c r="AB222" s="64" t="s">
        <v>13634</v>
      </c>
      <c r="AC222" s="68">
        <v>4.5</v>
      </c>
      <c r="AD222" s="64" t="s">
        <v>10638</v>
      </c>
      <c r="AE222" s="64" t="s">
        <v>1388</v>
      </c>
    </row>
    <row r="223" spans="1:46" ht="52" x14ac:dyDescent="0.15">
      <c r="A223" s="83" t="s">
        <v>13636</v>
      </c>
      <c r="B223" s="12" t="s">
        <v>13637</v>
      </c>
      <c r="C223" s="11" t="s">
        <v>13638</v>
      </c>
      <c r="E223" s="89">
        <v>42013</v>
      </c>
      <c r="F223" s="89">
        <v>42018</v>
      </c>
      <c r="G223" s="13" t="s">
        <v>1269</v>
      </c>
      <c r="I223" s="11" t="s">
        <v>9459</v>
      </c>
      <c r="J223" s="64" t="s">
        <v>13639</v>
      </c>
      <c r="L223" s="11" t="s">
        <v>13640</v>
      </c>
      <c r="N223" s="64" t="s">
        <v>10300</v>
      </c>
      <c r="V223" s="11" t="s">
        <v>12876</v>
      </c>
      <c r="AA223" s="64" t="s">
        <v>13641</v>
      </c>
      <c r="AB223" s="64" t="s">
        <v>13642</v>
      </c>
      <c r="AD223" s="64" t="s">
        <v>13643</v>
      </c>
      <c r="AE223" s="64" t="s">
        <v>13644</v>
      </c>
    </row>
    <row r="224" spans="1:46" ht="39" x14ac:dyDescent="0.15">
      <c r="A224" s="83" t="s">
        <v>13674</v>
      </c>
      <c r="B224" s="12" t="s">
        <v>13675</v>
      </c>
      <c r="C224" s="11" t="s">
        <v>13676</v>
      </c>
      <c r="E224" s="89">
        <v>42018</v>
      </c>
      <c r="F224" s="89">
        <v>42023</v>
      </c>
      <c r="G224" s="64" t="s">
        <v>1269</v>
      </c>
      <c r="I224" s="11" t="s">
        <v>9459</v>
      </c>
      <c r="J224" s="11" t="s">
        <v>9903</v>
      </c>
      <c r="L224" s="11" t="s">
        <v>9928</v>
      </c>
      <c r="N224" s="64" t="s">
        <v>1655</v>
      </c>
      <c r="V224" s="11" t="s">
        <v>13677</v>
      </c>
      <c r="Y224" s="64" t="s">
        <v>9580</v>
      </c>
      <c r="Z224" s="64" t="s">
        <v>9581</v>
      </c>
      <c r="AA224" s="64" t="s">
        <v>9582</v>
      </c>
      <c r="AB224" s="64" t="s">
        <v>9583</v>
      </c>
      <c r="AD224" s="64" t="s">
        <v>13678</v>
      </c>
      <c r="AE224" s="64" t="s">
        <v>13679</v>
      </c>
    </row>
    <row r="225" spans="1:82" ht="26" x14ac:dyDescent="0.15">
      <c r="A225" s="83" t="s">
        <v>13691</v>
      </c>
      <c r="B225" s="8" t="s">
        <v>9531</v>
      </c>
      <c r="C225" s="8" t="s">
        <v>13693</v>
      </c>
      <c r="D225" s="8" t="s">
        <v>13692</v>
      </c>
      <c r="E225" s="18">
        <v>42019</v>
      </c>
      <c r="F225" s="18">
        <v>42283</v>
      </c>
      <c r="G225" s="16" t="s">
        <v>1269</v>
      </c>
      <c r="H225" s="16"/>
      <c r="I225" s="16"/>
      <c r="J225" s="16"/>
      <c r="K225" s="16"/>
      <c r="L225" s="16"/>
      <c r="M225" s="16"/>
      <c r="N225" s="8"/>
      <c r="O225" s="8"/>
      <c r="P225" s="8"/>
      <c r="Q225" s="8"/>
      <c r="R225" s="8"/>
      <c r="S225" s="8"/>
      <c r="T225" s="8"/>
      <c r="U225" s="8"/>
      <c r="V225" s="8"/>
      <c r="W225" s="8"/>
      <c r="X225" s="8"/>
      <c r="Y225" s="8"/>
      <c r="Z225" s="8"/>
      <c r="AA225" s="12"/>
      <c r="AB225" s="12"/>
      <c r="AC225" s="12"/>
      <c r="AD225" s="8"/>
      <c r="AE225" s="8"/>
      <c r="AF225" s="8"/>
      <c r="AG225" s="8"/>
      <c r="AH225" s="8"/>
      <c r="AI225" s="8"/>
      <c r="AJ225" s="8"/>
      <c r="AK225" s="8"/>
      <c r="AL225" s="8"/>
      <c r="AM225" s="8"/>
      <c r="AN225" s="8"/>
      <c r="AO225" s="8"/>
      <c r="AP225" s="113"/>
      <c r="AQ225" s="8"/>
      <c r="AR225" s="8"/>
      <c r="AS225" s="8"/>
      <c r="AT225" s="8"/>
      <c r="AU225" s="8"/>
      <c r="AV225" s="8"/>
      <c r="AW225" s="8"/>
      <c r="AX225" s="8"/>
      <c r="AY225" s="8" t="s">
        <v>4261</v>
      </c>
      <c r="AZ225" s="8"/>
      <c r="BA225" s="8"/>
      <c r="BB225" s="8"/>
      <c r="BC225" s="8" t="s">
        <v>1643</v>
      </c>
      <c r="BD225" s="8" t="s">
        <v>1643</v>
      </c>
      <c r="BE225" s="8"/>
      <c r="BF225" s="16" t="s">
        <v>7834</v>
      </c>
      <c r="BG225" s="8"/>
      <c r="BH225" s="8"/>
      <c r="BI225" s="8"/>
      <c r="BJ225" s="8"/>
      <c r="BK225" s="8"/>
      <c r="BL225" s="8"/>
      <c r="BM225" s="8"/>
      <c r="BN225" s="8"/>
      <c r="BO225" s="83"/>
      <c r="BP225" s="83"/>
      <c r="BQ225" s="83"/>
      <c r="BR225" s="83"/>
      <c r="BS225" s="83"/>
      <c r="BT225" s="83"/>
      <c r="BU225" s="83"/>
      <c r="BV225" s="83"/>
      <c r="BW225" s="83"/>
      <c r="BX225" s="83"/>
      <c r="BY225" s="83"/>
      <c r="BZ225" s="83"/>
      <c r="CA225" s="83"/>
      <c r="CB225" s="83"/>
      <c r="CC225" s="83"/>
      <c r="CD225" s="83"/>
    </row>
    <row r="226" spans="1:82" ht="39" x14ac:dyDescent="0.15">
      <c r="A226" s="83" t="s">
        <v>13775</v>
      </c>
      <c r="B226" s="12" t="s">
        <v>12874</v>
      </c>
      <c r="C226" s="12" t="s">
        <v>12875</v>
      </c>
      <c r="D226" s="64" t="s">
        <v>12138</v>
      </c>
      <c r="E226" s="89">
        <v>42034</v>
      </c>
      <c r="F226" s="89">
        <v>42038</v>
      </c>
      <c r="G226" s="13" t="s">
        <v>1269</v>
      </c>
      <c r="I226" s="11" t="s">
        <v>12421</v>
      </c>
      <c r="J226" s="6" t="s">
        <v>9596</v>
      </c>
      <c r="K226" s="6"/>
      <c r="L226" s="11" t="s">
        <v>9928</v>
      </c>
      <c r="N226" s="64" t="s">
        <v>11780</v>
      </c>
      <c r="V226" s="11" t="s">
        <v>11781</v>
      </c>
      <c r="X226" s="64" t="s">
        <v>13776</v>
      </c>
      <c r="AA226" s="64" t="s">
        <v>11783</v>
      </c>
      <c r="AB226" s="64" t="s">
        <v>11782</v>
      </c>
      <c r="AD226" s="64" t="s">
        <v>12343</v>
      </c>
      <c r="AE226" s="64" t="s">
        <v>11787</v>
      </c>
      <c r="AO226" s="64" t="s">
        <v>11784</v>
      </c>
      <c r="AQ226" s="64" t="s">
        <v>11785</v>
      </c>
    </row>
    <row r="227" spans="1:82" ht="39" x14ac:dyDescent="0.15">
      <c r="A227" s="83" t="s">
        <v>13790</v>
      </c>
      <c r="B227" s="12" t="s">
        <v>13791</v>
      </c>
      <c r="C227" s="11" t="s">
        <v>13792</v>
      </c>
      <c r="E227" s="89">
        <v>42039</v>
      </c>
      <c r="F227" s="89">
        <v>42040</v>
      </c>
      <c r="G227" s="64" t="s">
        <v>1269</v>
      </c>
      <c r="I227" s="6" t="s">
        <v>9459</v>
      </c>
      <c r="J227" s="6" t="s">
        <v>9460</v>
      </c>
      <c r="L227" s="11" t="s">
        <v>13208</v>
      </c>
      <c r="N227" s="64" t="s">
        <v>12488</v>
      </c>
      <c r="V227" s="11" t="s">
        <v>13209</v>
      </c>
      <c r="AA227" s="64" t="s">
        <v>13210</v>
      </c>
      <c r="AB227" s="64" t="s">
        <v>13211</v>
      </c>
      <c r="AD227" s="64" t="s">
        <v>4657</v>
      </c>
    </row>
    <row r="228" spans="1:82" ht="39" x14ac:dyDescent="0.15">
      <c r="A228" s="83" t="s">
        <v>13855</v>
      </c>
      <c r="B228" s="460" t="s">
        <v>13854</v>
      </c>
      <c r="C228" s="12" t="s">
        <v>13857</v>
      </c>
      <c r="D228" s="64" t="s">
        <v>13856</v>
      </c>
      <c r="E228" s="89">
        <v>42047</v>
      </c>
      <c r="F228" s="89">
        <v>42054</v>
      </c>
      <c r="G228" s="13" t="s">
        <v>1269</v>
      </c>
      <c r="I228" s="11" t="s">
        <v>12421</v>
      </c>
      <c r="J228" s="6" t="s">
        <v>9596</v>
      </c>
      <c r="K228" s="6"/>
      <c r="L228" s="11" t="s">
        <v>9928</v>
      </c>
      <c r="N228" s="64" t="s">
        <v>11780</v>
      </c>
      <c r="V228" s="11" t="s">
        <v>11781</v>
      </c>
      <c r="X228" s="64" t="s">
        <v>13776</v>
      </c>
      <c r="AA228" s="64" t="s">
        <v>11783</v>
      </c>
      <c r="AB228" s="64" t="s">
        <v>11782</v>
      </c>
      <c r="AD228" s="64" t="s">
        <v>13858</v>
      </c>
      <c r="AE228" s="64" t="s">
        <v>11787</v>
      </c>
      <c r="AO228" s="64" t="s">
        <v>11784</v>
      </c>
      <c r="AQ228" s="64" t="s">
        <v>11785</v>
      </c>
    </row>
    <row r="229" spans="1:82" ht="39" x14ac:dyDescent="0.15">
      <c r="A229" s="83" t="s">
        <v>13889</v>
      </c>
      <c r="B229" s="460" t="s">
        <v>13854</v>
      </c>
      <c r="C229" s="12" t="s">
        <v>13857</v>
      </c>
      <c r="D229" s="64" t="s">
        <v>13890</v>
      </c>
      <c r="E229" s="89">
        <v>42060</v>
      </c>
      <c r="F229" s="89">
        <v>42069</v>
      </c>
      <c r="G229" s="13" t="s">
        <v>1269</v>
      </c>
      <c r="I229" s="11" t="s">
        <v>12421</v>
      </c>
      <c r="J229" s="6" t="s">
        <v>9596</v>
      </c>
      <c r="K229" s="6"/>
      <c r="L229" s="11" t="s">
        <v>9928</v>
      </c>
      <c r="N229" s="64" t="s">
        <v>11780</v>
      </c>
      <c r="V229" s="11" t="s">
        <v>11781</v>
      </c>
      <c r="X229" s="64" t="s">
        <v>13776</v>
      </c>
      <c r="AA229" s="64" t="s">
        <v>11783</v>
      </c>
      <c r="AB229" s="64" t="s">
        <v>11782</v>
      </c>
      <c r="AD229" s="64" t="s">
        <v>13858</v>
      </c>
      <c r="AE229" s="64" t="s">
        <v>11787</v>
      </c>
      <c r="AO229" s="64" t="s">
        <v>11784</v>
      </c>
      <c r="AQ229" s="64" t="s">
        <v>11785</v>
      </c>
    </row>
    <row r="230" spans="1:82" ht="39" x14ac:dyDescent="0.15">
      <c r="A230" s="83" t="s">
        <v>13905</v>
      </c>
      <c r="B230" s="12" t="s">
        <v>13906</v>
      </c>
      <c r="C230" s="11" t="s">
        <v>13907</v>
      </c>
      <c r="E230" s="89">
        <v>42061</v>
      </c>
      <c r="F230" s="89">
        <v>42065</v>
      </c>
      <c r="G230" s="64" t="s">
        <v>1269</v>
      </c>
      <c r="I230" s="11" t="s">
        <v>11930</v>
      </c>
      <c r="J230" s="6" t="s">
        <v>9596</v>
      </c>
      <c r="K230" s="6"/>
      <c r="L230" s="11" t="s">
        <v>11931</v>
      </c>
      <c r="N230" s="64" t="s">
        <v>4959</v>
      </c>
      <c r="V230" s="11" t="s">
        <v>11932</v>
      </c>
      <c r="Y230" s="64" t="s">
        <v>13521</v>
      </c>
      <c r="AB230" s="64" t="s">
        <v>13522</v>
      </c>
      <c r="AD230" s="64" t="s">
        <v>13909</v>
      </c>
      <c r="AE230" s="64" t="s">
        <v>13908</v>
      </c>
      <c r="AJ230" s="64" t="s">
        <v>12521</v>
      </c>
      <c r="AM230" s="64" t="s">
        <v>12520</v>
      </c>
    </row>
    <row r="231" spans="1:82" ht="39" x14ac:dyDescent="0.15">
      <c r="A231" s="83" t="s">
        <v>13947</v>
      </c>
      <c r="B231" s="12" t="s">
        <v>13948</v>
      </c>
      <c r="C231" s="11" t="s">
        <v>13949</v>
      </c>
      <c r="D231" s="64" t="s">
        <v>11854</v>
      </c>
      <c r="E231" s="89">
        <v>42068</v>
      </c>
      <c r="F231" s="89">
        <v>42123</v>
      </c>
      <c r="G231" s="64" t="s">
        <v>1269</v>
      </c>
      <c r="I231" s="6" t="s">
        <v>9459</v>
      </c>
      <c r="J231" s="64" t="s">
        <v>11170</v>
      </c>
      <c r="L231" s="11" t="s">
        <v>13950</v>
      </c>
      <c r="N231" s="64" t="s">
        <v>1430</v>
      </c>
      <c r="V231" s="11" t="s">
        <v>14182</v>
      </c>
      <c r="AA231" s="64" t="s">
        <v>13951</v>
      </c>
      <c r="AB231" s="64" t="s">
        <v>14183</v>
      </c>
      <c r="AD231" s="64" t="s">
        <v>13952</v>
      </c>
    </row>
    <row r="232" spans="1:82" ht="52" x14ac:dyDescent="0.15">
      <c r="A232" s="83" t="s">
        <v>13941</v>
      </c>
      <c r="B232" s="12" t="s">
        <v>13953</v>
      </c>
      <c r="C232" s="11" t="s">
        <v>14184</v>
      </c>
      <c r="D232" s="64" t="s">
        <v>12138</v>
      </c>
      <c r="E232" s="89">
        <v>42068</v>
      </c>
      <c r="F232" s="89">
        <v>42256</v>
      </c>
      <c r="G232" s="64" t="s">
        <v>1269</v>
      </c>
      <c r="I232" s="6" t="s">
        <v>9459</v>
      </c>
      <c r="J232" s="6" t="s">
        <v>9460</v>
      </c>
      <c r="L232" s="11" t="s">
        <v>13954</v>
      </c>
      <c r="N232" s="64" t="s">
        <v>14286</v>
      </c>
      <c r="V232" s="64" t="s">
        <v>14543</v>
      </c>
      <c r="AA232" s="64" t="s">
        <v>13955</v>
      </c>
      <c r="AB232" s="64" t="s">
        <v>13229</v>
      </c>
      <c r="AD232" s="64" t="s">
        <v>13956</v>
      </c>
    </row>
    <row r="233" spans="1:82" ht="52" x14ac:dyDescent="0.15">
      <c r="A233" s="83" t="s">
        <v>13957</v>
      </c>
      <c r="B233" s="12" t="s">
        <v>14185</v>
      </c>
      <c r="C233" s="11" t="s">
        <v>14186</v>
      </c>
      <c r="D233" s="64" t="s">
        <v>12138</v>
      </c>
      <c r="E233" s="89">
        <v>42068</v>
      </c>
      <c r="F233" s="89">
        <v>42256</v>
      </c>
      <c r="G233" s="64" t="s">
        <v>1269</v>
      </c>
      <c r="I233" s="6" t="s">
        <v>9459</v>
      </c>
      <c r="J233" s="6" t="s">
        <v>9460</v>
      </c>
      <c r="L233" s="11" t="s">
        <v>13954</v>
      </c>
      <c r="N233" s="64" t="s">
        <v>1817</v>
      </c>
      <c r="V233" s="64" t="s">
        <v>14379</v>
      </c>
      <c r="AA233" s="64" t="s">
        <v>14380</v>
      </c>
      <c r="AB233" s="64" t="s">
        <v>13961</v>
      </c>
      <c r="AD233" s="64" t="s">
        <v>14537</v>
      </c>
      <c r="AE233" s="64" t="s">
        <v>14538</v>
      </c>
    </row>
    <row r="234" spans="1:82" ht="52" x14ac:dyDescent="0.15">
      <c r="A234" s="83" t="s">
        <v>13958</v>
      </c>
      <c r="B234" s="12" t="s">
        <v>13959</v>
      </c>
      <c r="C234" s="11" t="s">
        <v>13960</v>
      </c>
      <c r="D234" s="64" t="s">
        <v>12180</v>
      </c>
      <c r="E234" s="89">
        <v>42068</v>
      </c>
      <c r="F234" s="89">
        <v>42488</v>
      </c>
      <c r="G234" s="64" t="s">
        <v>1269</v>
      </c>
      <c r="I234" s="6" t="s">
        <v>9459</v>
      </c>
      <c r="J234" s="6" t="s">
        <v>9460</v>
      </c>
      <c r="L234" s="11" t="s">
        <v>13954</v>
      </c>
      <c r="N234" s="64" t="s">
        <v>1817</v>
      </c>
      <c r="V234" s="64" t="s">
        <v>14379</v>
      </c>
      <c r="AA234" s="64" t="s">
        <v>14380</v>
      </c>
      <c r="AB234" s="64" t="s">
        <v>13961</v>
      </c>
      <c r="AD234" s="64" t="s">
        <v>13962</v>
      </c>
      <c r="AE234" s="64" t="s">
        <v>1388</v>
      </c>
      <c r="AR234" s="64" t="s">
        <v>15543</v>
      </c>
    </row>
    <row r="235" spans="1:82" ht="39" x14ac:dyDescent="0.15">
      <c r="A235" s="83" t="s">
        <v>14005</v>
      </c>
      <c r="B235" s="12" t="s">
        <v>14006</v>
      </c>
      <c r="C235" s="11" t="s">
        <v>14007</v>
      </c>
      <c r="D235" s="64" t="s">
        <v>11854</v>
      </c>
      <c r="E235" s="89">
        <v>42079</v>
      </c>
      <c r="F235" s="89">
        <v>42123</v>
      </c>
      <c r="G235" s="64" t="s">
        <v>1269</v>
      </c>
      <c r="I235" s="6" t="s">
        <v>9459</v>
      </c>
      <c r="J235" s="64" t="s">
        <v>11170</v>
      </c>
      <c r="L235" s="11" t="s">
        <v>13950</v>
      </c>
      <c r="N235" s="64" t="s">
        <v>1430</v>
      </c>
      <c r="V235" s="11" t="s">
        <v>14182</v>
      </c>
      <c r="AA235" s="64" t="s">
        <v>13951</v>
      </c>
      <c r="AB235" s="64" t="s">
        <v>14183</v>
      </c>
      <c r="AD235" s="64" t="s">
        <v>14008</v>
      </c>
    </row>
    <row r="236" spans="1:82" ht="39" x14ac:dyDescent="0.15">
      <c r="A236" s="83" t="s">
        <v>14009</v>
      </c>
      <c r="B236" s="12" t="s">
        <v>14010</v>
      </c>
      <c r="C236" s="11" t="s">
        <v>14011</v>
      </c>
      <c r="E236" s="89">
        <v>42079</v>
      </c>
      <c r="F236" s="89">
        <v>42087</v>
      </c>
      <c r="G236" s="64" t="s">
        <v>1269</v>
      </c>
      <c r="I236" s="11" t="s">
        <v>11930</v>
      </c>
      <c r="J236" s="6" t="s">
        <v>9596</v>
      </c>
      <c r="K236" s="6"/>
      <c r="L236" s="11" t="s">
        <v>12792</v>
      </c>
      <c r="N236" s="64" t="s">
        <v>12793</v>
      </c>
      <c r="V236" s="11" t="s">
        <v>14012</v>
      </c>
      <c r="Y236" s="64" t="s">
        <v>12423</v>
      </c>
      <c r="AB236" s="64" t="s">
        <v>12424</v>
      </c>
      <c r="AD236" s="64" t="s">
        <v>14013</v>
      </c>
      <c r="AE236" s="64" t="s">
        <v>12426</v>
      </c>
    </row>
    <row r="237" spans="1:82" ht="26" x14ac:dyDescent="0.15">
      <c r="A237" s="83" t="s">
        <v>14014</v>
      </c>
      <c r="B237" s="12" t="s">
        <v>14015</v>
      </c>
      <c r="C237" s="11" t="s">
        <v>14016</v>
      </c>
      <c r="E237" s="89">
        <v>42080</v>
      </c>
      <c r="F237" s="89">
        <v>42087</v>
      </c>
      <c r="G237" s="64" t="s">
        <v>1269</v>
      </c>
      <c r="I237" s="6" t="s">
        <v>9459</v>
      </c>
      <c r="J237" s="6" t="s">
        <v>9460</v>
      </c>
      <c r="L237" s="11" t="s">
        <v>14017</v>
      </c>
      <c r="N237" s="64" t="s">
        <v>457</v>
      </c>
      <c r="V237" s="64" t="s">
        <v>14018</v>
      </c>
      <c r="AA237" s="64" t="s">
        <v>14019</v>
      </c>
      <c r="AB237" s="64" t="s">
        <v>14020</v>
      </c>
      <c r="AD237" s="64" t="s">
        <v>8330</v>
      </c>
      <c r="AE237" s="64" t="s">
        <v>1322</v>
      </c>
    </row>
    <row r="238" spans="1:82" ht="26" x14ac:dyDescent="0.15">
      <c r="A238" s="83" t="s">
        <v>14022</v>
      </c>
      <c r="B238" s="12" t="s">
        <v>14023</v>
      </c>
      <c r="C238" s="11" t="s">
        <v>14024</v>
      </c>
      <c r="E238" s="89">
        <v>42082</v>
      </c>
      <c r="F238" s="89">
        <v>42087</v>
      </c>
      <c r="G238" s="64" t="s">
        <v>1269</v>
      </c>
      <c r="I238" s="11" t="s">
        <v>9459</v>
      </c>
      <c r="J238" s="11" t="s">
        <v>9460</v>
      </c>
      <c r="L238" s="11" t="s">
        <v>9461</v>
      </c>
      <c r="N238" s="64" t="s">
        <v>457</v>
      </c>
      <c r="V238" s="64" t="s">
        <v>14025</v>
      </c>
      <c r="AA238" s="64" t="s">
        <v>14019</v>
      </c>
      <c r="AB238" s="64" t="s">
        <v>14020</v>
      </c>
      <c r="AD238" s="64" t="s">
        <v>14026</v>
      </c>
      <c r="AE238" s="64" t="s">
        <v>14027</v>
      </c>
    </row>
    <row r="239" spans="1:82" ht="13" x14ac:dyDescent="0.15">
      <c r="A239" s="83" t="s">
        <v>14042</v>
      </c>
      <c r="B239" s="12" t="s">
        <v>14045</v>
      </c>
      <c r="C239" s="6" t="s">
        <v>14041</v>
      </c>
      <c r="D239" s="6" t="s">
        <v>14048</v>
      </c>
      <c r="E239" s="7">
        <v>42282</v>
      </c>
      <c r="F239" s="7">
        <v>42093</v>
      </c>
      <c r="G239" s="13" t="s">
        <v>1269</v>
      </c>
      <c r="H239" s="13"/>
      <c r="I239" s="13"/>
      <c r="J239" s="13"/>
      <c r="K239" s="13"/>
      <c r="L239" s="13"/>
      <c r="M239" s="13"/>
      <c r="N239" s="6"/>
      <c r="O239" s="6"/>
      <c r="P239" s="6"/>
      <c r="Q239" s="6"/>
      <c r="R239" s="6"/>
      <c r="S239" s="6"/>
      <c r="T239" s="8"/>
      <c r="U239" s="8"/>
      <c r="V239" s="8"/>
      <c r="W239" s="8"/>
      <c r="X239" s="8"/>
      <c r="Y239" s="6"/>
      <c r="Z239" s="6"/>
      <c r="AA239" s="11"/>
      <c r="AB239" s="11"/>
      <c r="AC239" s="11"/>
      <c r="AD239" s="6"/>
      <c r="AE239" s="6"/>
      <c r="AF239" s="6"/>
      <c r="AG239" s="6"/>
      <c r="AH239" s="6"/>
      <c r="AI239" s="6"/>
      <c r="AJ239" s="6"/>
      <c r="AK239" s="6"/>
      <c r="AL239" s="6"/>
      <c r="AM239" s="6"/>
      <c r="AN239" s="6"/>
      <c r="AO239" s="6"/>
      <c r="AP239" s="66"/>
      <c r="AQ239" s="6"/>
      <c r="AR239" s="6"/>
      <c r="AS239" s="6"/>
      <c r="AT239" s="6"/>
      <c r="AU239" s="6"/>
      <c r="AV239" s="6"/>
      <c r="AW239" s="6"/>
      <c r="AX239" s="6"/>
      <c r="AY239" s="6" t="s">
        <v>1647</v>
      </c>
      <c r="AZ239" s="6" t="s">
        <v>1640</v>
      </c>
      <c r="BA239" s="6" t="s">
        <v>1641</v>
      </c>
      <c r="BB239" s="6" t="s">
        <v>1642</v>
      </c>
      <c r="BC239" s="6" t="s">
        <v>1643</v>
      </c>
      <c r="BD239" s="6" t="s">
        <v>1643</v>
      </c>
      <c r="BE239" s="6" t="s">
        <v>1644</v>
      </c>
      <c r="BF239" s="6"/>
      <c r="BG239" s="6"/>
      <c r="BH239" s="6"/>
      <c r="BI239" s="6"/>
      <c r="BJ239" s="6"/>
      <c r="BK239" s="6"/>
      <c r="BL239" s="6"/>
      <c r="BM239" s="6"/>
      <c r="BN239" s="6"/>
    </row>
    <row r="240" spans="1:82" ht="26" x14ac:dyDescent="0.15">
      <c r="A240" s="83" t="s">
        <v>14043</v>
      </c>
      <c r="B240" s="12" t="s">
        <v>14046</v>
      </c>
      <c r="C240" s="6" t="s">
        <v>14044</v>
      </c>
      <c r="D240" s="6" t="s">
        <v>14047</v>
      </c>
      <c r="E240" s="7">
        <v>42282</v>
      </c>
      <c r="F240" s="7">
        <v>42093</v>
      </c>
      <c r="G240" s="13" t="s">
        <v>1269</v>
      </c>
      <c r="H240" s="13"/>
      <c r="I240" s="13"/>
      <c r="J240" s="13"/>
      <c r="K240" s="13"/>
      <c r="L240" s="13"/>
      <c r="M240" s="13"/>
      <c r="N240" s="6"/>
      <c r="O240" s="6"/>
      <c r="P240" s="6"/>
      <c r="Q240" s="6"/>
      <c r="R240" s="6"/>
      <c r="S240" s="6"/>
      <c r="T240" s="8"/>
      <c r="U240" s="8"/>
      <c r="V240" s="8"/>
      <c r="W240" s="8"/>
      <c r="X240" s="8"/>
      <c r="Y240" s="6"/>
      <c r="Z240" s="6"/>
      <c r="AA240" s="11"/>
      <c r="AB240" s="11"/>
      <c r="AC240" s="11"/>
      <c r="AD240" s="6"/>
      <c r="AE240" s="6"/>
      <c r="AF240" s="6"/>
      <c r="AG240" s="6"/>
      <c r="AH240" s="6"/>
      <c r="AI240" s="6"/>
      <c r="AJ240" s="6"/>
      <c r="AK240" s="6"/>
      <c r="AL240" s="6"/>
      <c r="AM240" s="6"/>
      <c r="AN240" s="6"/>
      <c r="AO240" s="6"/>
      <c r="AP240" s="66"/>
      <c r="AQ240" s="6"/>
      <c r="AR240" s="6"/>
      <c r="AS240" s="6"/>
      <c r="AT240" s="6"/>
      <c r="AU240" s="6"/>
      <c r="AV240" s="6"/>
      <c r="AW240" s="6"/>
      <c r="AX240" s="6"/>
      <c r="AY240" s="6" t="s">
        <v>4260</v>
      </c>
      <c r="AZ240" s="6" t="s">
        <v>1640</v>
      </c>
      <c r="BA240" s="6" t="s">
        <v>1641</v>
      </c>
      <c r="BB240" s="6" t="s">
        <v>1642</v>
      </c>
      <c r="BC240" s="6" t="s">
        <v>1643</v>
      </c>
      <c r="BD240" s="6" t="s">
        <v>1643</v>
      </c>
      <c r="BE240" s="6" t="s">
        <v>1644</v>
      </c>
      <c r="BF240" s="6"/>
      <c r="BG240" s="6"/>
      <c r="BH240" s="6"/>
      <c r="BI240" s="6"/>
      <c r="BJ240" s="6"/>
      <c r="BK240" s="6"/>
      <c r="BL240" s="6"/>
      <c r="BM240" s="6"/>
      <c r="BN240" s="6"/>
    </row>
    <row r="241" spans="1:66" ht="30" x14ac:dyDescent="0.15">
      <c r="A241" s="83" t="s">
        <v>14080</v>
      </c>
      <c r="B241" s="461" t="s">
        <v>14103</v>
      </c>
      <c r="C241" s="6" t="s">
        <v>14082</v>
      </c>
      <c r="D241" s="6" t="s">
        <v>14081</v>
      </c>
      <c r="E241" s="7">
        <v>42093</v>
      </c>
      <c r="F241" s="7">
        <v>42101</v>
      </c>
      <c r="G241" s="13" t="s">
        <v>1269</v>
      </c>
      <c r="H241" s="13"/>
      <c r="I241" s="13"/>
      <c r="J241" s="13"/>
      <c r="K241" s="13"/>
      <c r="L241" s="13"/>
      <c r="M241" s="13"/>
      <c r="N241" s="6"/>
      <c r="O241" s="6"/>
      <c r="P241" s="6"/>
      <c r="Q241" s="6"/>
      <c r="R241" s="6"/>
      <c r="S241" s="6"/>
      <c r="T241" s="8"/>
      <c r="U241" s="8"/>
      <c r="V241" s="8"/>
      <c r="W241" s="8"/>
      <c r="X241" s="8"/>
      <c r="Y241" s="6"/>
      <c r="Z241" s="6"/>
      <c r="AA241" s="11"/>
      <c r="AB241" s="11"/>
      <c r="AC241" s="11"/>
      <c r="AD241" s="6"/>
      <c r="AE241" s="6"/>
      <c r="AF241" s="6"/>
      <c r="AG241" s="6"/>
      <c r="AH241" s="6"/>
      <c r="AI241" s="6"/>
      <c r="AJ241" s="6"/>
      <c r="AK241" s="6"/>
      <c r="AL241" s="6"/>
      <c r="AM241" s="6"/>
      <c r="AN241" s="6"/>
      <c r="AO241" s="6"/>
      <c r="AP241" s="66"/>
      <c r="AQ241" s="6"/>
      <c r="AR241" s="6"/>
      <c r="AS241" s="6"/>
      <c r="AT241" s="6"/>
      <c r="AU241" s="6"/>
      <c r="AV241" s="6"/>
      <c r="AW241" s="6"/>
      <c r="AX241" s="6"/>
      <c r="AY241" s="6" t="s">
        <v>1650</v>
      </c>
      <c r="AZ241" s="6" t="s">
        <v>1651</v>
      </c>
      <c r="BA241" s="6" t="s">
        <v>1652</v>
      </c>
      <c r="BB241" s="6" t="s">
        <v>4259</v>
      </c>
      <c r="BC241" s="6" t="s">
        <v>1643</v>
      </c>
      <c r="BD241" s="6" t="s">
        <v>1643</v>
      </c>
      <c r="BE241" s="6" t="s">
        <v>1644</v>
      </c>
      <c r="BF241" s="6"/>
      <c r="BG241" s="6"/>
      <c r="BH241" s="6"/>
      <c r="BI241" s="6"/>
      <c r="BJ241" s="6"/>
      <c r="BK241" s="6"/>
      <c r="BL241" s="6"/>
      <c r="BM241" s="6"/>
      <c r="BN241" s="6"/>
    </row>
    <row r="242" spans="1:66" ht="26" x14ac:dyDescent="0.15">
      <c r="A242" s="83" t="s">
        <v>14133</v>
      </c>
      <c r="B242" s="12" t="s">
        <v>14134</v>
      </c>
      <c r="C242" s="11" t="s">
        <v>14135</v>
      </c>
      <c r="E242" s="89">
        <v>42108</v>
      </c>
      <c r="F242" s="89">
        <v>42110</v>
      </c>
      <c r="G242" s="64" t="s">
        <v>1269</v>
      </c>
      <c r="I242" s="11" t="s">
        <v>9459</v>
      </c>
      <c r="J242" s="11" t="s">
        <v>9460</v>
      </c>
      <c r="L242" s="11" t="s">
        <v>9461</v>
      </c>
      <c r="N242" s="64" t="s">
        <v>457</v>
      </c>
      <c r="V242" s="64" t="s">
        <v>14025</v>
      </c>
      <c r="AA242" s="64" t="s">
        <v>14019</v>
      </c>
      <c r="AB242" s="64" t="s">
        <v>14020</v>
      </c>
      <c r="AD242" s="64" t="s">
        <v>14136</v>
      </c>
      <c r="AE242" s="64" t="s">
        <v>14137</v>
      </c>
    </row>
    <row r="243" spans="1:66" ht="39" x14ac:dyDescent="0.15">
      <c r="A243" s="83" t="s">
        <v>14149</v>
      </c>
      <c r="B243" s="12" t="s">
        <v>14150</v>
      </c>
      <c r="C243" s="12" t="s">
        <v>14151</v>
      </c>
      <c r="D243" s="64" t="s">
        <v>11854</v>
      </c>
      <c r="E243" s="89">
        <v>42115</v>
      </c>
      <c r="F243" s="89">
        <v>42263</v>
      </c>
      <c r="G243" s="13" t="s">
        <v>1269</v>
      </c>
      <c r="I243" s="11" t="s">
        <v>12421</v>
      </c>
      <c r="J243" s="6" t="s">
        <v>9596</v>
      </c>
      <c r="K243" s="6"/>
      <c r="L243" s="11" t="s">
        <v>9928</v>
      </c>
      <c r="N243" s="64" t="s">
        <v>14549</v>
      </c>
      <c r="V243" s="11" t="s">
        <v>14550</v>
      </c>
      <c r="X243" s="479" t="s">
        <v>13776</v>
      </c>
      <c r="AA243" s="64" t="s">
        <v>12953</v>
      </c>
      <c r="AB243" s="64" t="s">
        <v>12877</v>
      </c>
      <c r="AD243" s="64" t="s">
        <v>14152</v>
      </c>
      <c r="AE243" s="64" t="s">
        <v>11787</v>
      </c>
      <c r="AO243" s="331" t="s">
        <v>11784</v>
      </c>
      <c r="AQ243" s="331" t="s">
        <v>12878</v>
      </c>
    </row>
    <row r="244" spans="1:66" ht="65" x14ac:dyDescent="0.15">
      <c r="A244" s="83" t="s">
        <v>14153</v>
      </c>
      <c r="B244" s="12" t="s">
        <v>12435</v>
      </c>
      <c r="C244" s="12" t="s">
        <v>12966</v>
      </c>
      <c r="D244" s="6" t="s">
        <v>12138</v>
      </c>
      <c r="E244" s="7">
        <v>42116</v>
      </c>
      <c r="F244" s="7">
        <v>42341</v>
      </c>
      <c r="G244" s="13" t="s">
        <v>1269</v>
      </c>
      <c r="H244" s="13"/>
      <c r="I244" s="13" t="s">
        <v>10378</v>
      </c>
      <c r="J244" s="11" t="s">
        <v>9460</v>
      </c>
      <c r="K244" s="13"/>
      <c r="L244" s="13" t="s">
        <v>14501</v>
      </c>
      <c r="M244" s="13" t="s">
        <v>4250</v>
      </c>
      <c r="N244" s="6" t="s">
        <v>1329</v>
      </c>
      <c r="O244" s="6"/>
      <c r="P244" s="6"/>
      <c r="Q244" s="6"/>
      <c r="R244" s="6"/>
      <c r="S244" s="6"/>
      <c r="T244" s="8"/>
      <c r="U244" s="8"/>
      <c r="V244" s="8"/>
      <c r="W244" s="8"/>
      <c r="X244" s="8"/>
      <c r="Y244" s="6"/>
      <c r="Z244" s="6"/>
      <c r="AA244" s="11" t="s">
        <v>1332</v>
      </c>
      <c r="AB244" s="11" t="s">
        <v>1333</v>
      </c>
      <c r="AC244" s="11"/>
      <c r="AD244" s="6" t="s">
        <v>1334</v>
      </c>
      <c r="AE244" s="6" t="s">
        <v>1274</v>
      </c>
      <c r="AF244" s="6"/>
      <c r="AG244" s="6"/>
      <c r="AH244" s="6"/>
      <c r="AI244" s="6"/>
      <c r="AJ244" s="6"/>
      <c r="AK244" s="6"/>
      <c r="AL244" s="6"/>
      <c r="AM244" s="6"/>
      <c r="AN244" s="6"/>
      <c r="AO244" s="6"/>
      <c r="AP244" s="6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row>
    <row r="245" spans="1:66" ht="39" x14ac:dyDescent="0.15">
      <c r="A245" s="83" t="s">
        <v>14154</v>
      </c>
      <c r="B245" s="12" t="s">
        <v>14155</v>
      </c>
      <c r="C245" s="11" t="s">
        <v>14156</v>
      </c>
      <c r="E245" s="89">
        <v>42116</v>
      </c>
      <c r="F245" s="89">
        <v>42121</v>
      </c>
      <c r="G245" s="64" t="s">
        <v>1269</v>
      </c>
      <c r="I245" s="11" t="s">
        <v>9459</v>
      </c>
      <c r="J245" s="11" t="s">
        <v>9460</v>
      </c>
      <c r="L245" s="11" t="s">
        <v>14157</v>
      </c>
      <c r="M245" s="64" t="s">
        <v>4250</v>
      </c>
      <c r="N245" s="64" t="s">
        <v>14158</v>
      </c>
      <c r="V245" s="8" t="s">
        <v>4219</v>
      </c>
      <c r="AA245" s="11" t="s">
        <v>14159</v>
      </c>
      <c r="AB245" s="11" t="s">
        <v>14160</v>
      </c>
      <c r="AD245" s="64" t="s">
        <v>14161</v>
      </c>
      <c r="AE245" s="64" t="s">
        <v>14162</v>
      </c>
    </row>
    <row r="246" spans="1:66" ht="52" x14ac:dyDescent="0.15">
      <c r="A246" s="83" t="s">
        <v>14169</v>
      </c>
      <c r="B246" s="12" t="s">
        <v>13959</v>
      </c>
      <c r="C246" s="11" t="s">
        <v>13960</v>
      </c>
      <c r="D246" s="64" t="s">
        <v>12138</v>
      </c>
      <c r="E246" s="89">
        <v>42118</v>
      </c>
      <c r="F246" s="89">
        <v>42403</v>
      </c>
      <c r="G246" s="64" t="s">
        <v>1269</v>
      </c>
      <c r="I246" s="11" t="s">
        <v>9459</v>
      </c>
      <c r="J246" s="11" t="s">
        <v>14170</v>
      </c>
      <c r="L246" s="11" t="s">
        <v>13954</v>
      </c>
      <c r="M246" s="64" t="s">
        <v>4250</v>
      </c>
      <c r="N246" s="64" t="s">
        <v>1817</v>
      </c>
      <c r="V246" s="64" t="s">
        <v>14543</v>
      </c>
      <c r="AA246" s="64" t="s">
        <v>14551</v>
      </c>
      <c r="AB246" s="64" t="s">
        <v>14552</v>
      </c>
      <c r="AD246" s="64" t="s">
        <v>1291</v>
      </c>
      <c r="AE246" s="64" t="s">
        <v>14171</v>
      </c>
      <c r="AR246" s="64" t="s">
        <v>11147</v>
      </c>
    </row>
    <row r="247" spans="1:66" ht="39" x14ac:dyDescent="0.15">
      <c r="A247" s="83" t="s">
        <v>14172</v>
      </c>
      <c r="B247" s="12" t="s">
        <v>14173</v>
      </c>
      <c r="C247" s="11" t="s">
        <v>14174</v>
      </c>
      <c r="E247" s="89">
        <v>42121</v>
      </c>
      <c r="F247" s="89">
        <v>42125</v>
      </c>
      <c r="G247" s="64" t="s">
        <v>1269</v>
      </c>
      <c r="I247" s="11" t="s">
        <v>9459</v>
      </c>
      <c r="J247" s="11" t="s">
        <v>9460</v>
      </c>
      <c r="L247" s="11" t="s">
        <v>14175</v>
      </c>
      <c r="N247" s="64" t="s">
        <v>12488</v>
      </c>
      <c r="V247" s="8" t="s">
        <v>14176</v>
      </c>
      <c r="AA247" s="64" t="s">
        <v>14177</v>
      </c>
      <c r="AB247" s="64" t="s">
        <v>14178</v>
      </c>
      <c r="AD247" s="64" t="s">
        <v>1406</v>
      </c>
      <c r="AE247" s="64" t="s">
        <v>14179</v>
      </c>
    </row>
    <row r="248" spans="1:66" ht="52" x14ac:dyDescent="0.15">
      <c r="A248" s="83" t="s">
        <v>14187</v>
      </c>
      <c r="B248" s="12" t="s">
        <v>14185</v>
      </c>
      <c r="C248" s="11" t="s">
        <v>14184</v>
      </c>
      <c r="D248" s="64" t="s">
        <v>11854</v>
      </c>
      <c r="E248" s="89">
        <v>42124</v>
      </c>
      <c r="F248" s="89">
        <v>42258</v>
      </c>
      <c r="G248" s="64" t="s">
        <v>1269</v>
      </c>
      <c r="I248" s="11" t="s">
        <v>9459</v>
      </c>
      <c r="J248" s="11" t="s">
        <v>9460</v>
      </c>
      <c r="L248" s="11" t="s">
        <v>13954</v>
      </c>
      <c r="N248" s="64" t="s">
        <v>1817</v>
      </c>
      <c r="V248" s="64" t="s">
        <v>14543</v>
      </c>
      <c r="AA248" s="64" t="s">
        <v>14551</v>
      </c>
      <c r="AB248" s="64" t="s">
        <v>14552</v>
      </c>
      <c r="AD248" s="64" t="s">
        <v>14188</v>
      </c>
      <c r="AE248" s="11" t="s">
        <v>14189</v>
      </c>
    </row>
    <row r="249" spans="1:66" ht="39" x14ac:dyDescent="0.15">
      <c r="A249" s="83" t="s">
        <v>14193</v>
      </c>
      <c r="B249" s="12" t="s">
        <v>14194</v>
      </c>
      <c r="C249" s="11" t="s">
        <v>14195</v>
      </c>
      <c r="E249" s="89">
        <v>42136</v>
      </c>
      <c r="F249" s="89">
        <v>42138</v>
      </c>
      <c r="G249" s="64" t="s">
        <v>1269</v>
      </c>
      <c r="I249" s="11" t="s">
        <v>11930</v>
      </c>
      <c r="J249" s="6" t="s">
        <v>9596</v>
      </c>
      <c r="K249" s="6"/>
      <c r="L249" s="11" t="s">
        <v>9928</v>
      </c>
      <c r="N249" s="64" t="s">
        <v>11780</v>
      </c>
      <c r="V249" s="11" t="s">
        <v>14196</v>
      </c>
      <c r="X249" s="64" t="s">
        <v>13776</v>
      </c>
      <c r="AA249" s="64" t="s">
        <v>11783</v>
      </c>
      <c r="AB249" s="64" t="s">
        <v>11782</v>
      </c>
      <c r="AO249" s="64" t="s">
        <v>11784</v>
      </c>
      <c r="AQ249" s="64" t="s">
        <v>11785</v>
      </c>
    </row>
    <row r="250" spans="1:66" ht="39" x14ac:dyDescent="0.15">
      <c r="A250" s="83" t="s">
        <v>14224</v>
      </c>
      <c r="B250" s="460" t="s">
        <v>13854</v>
      </c>
      <c r="C250" s="12" t="s">
        <v>14225</v>
      </c>
      <c r="D250" s="64" t="s">
        <v>14224</v>
      </c>
      <c r="E250" s="89">
        <v>42145</v>
      </c>
      <c r="F250" s="89">
        <v>42150</v>
      </c>
      <c r="G250" s="13" t="s">
        <v>1269</v>
      </c>
      <c r="I250" s="11" t="s">
        <v>12421</v>
      </c>
      <c r="J250" s="6" t="s">
        <v>9596</v>
      </c>
      <c r="K250" s="6"/>
      <c r="L250" s="11" t="s">
        <v>9928</v>
      </c>
      <c r="N250" s="64" t="s">
        <v>11780</v>
      </c>
      <c r="V250" s="11" t="s">
        <v>11781</v>
      </c>
      <c r="X250" s="64" t="s">
        <v>13776</v>
      </c>
      <c r="AA250" s="64" t="s">
        <v>11783</v>
      </c>
      <c r="AB250" s="64" t="s">
        <v>11782</v>
      </c>
      <c r="AD250" s="64" t="s">
        <v>13858</v>
      </c>
      <c r="AE250" s="64" t="s">
        <v>11787</v>
      </c>
      <c r="AO250" s="64" t="s">
        <v>11784</v>
      </c>
      <c r="AQ250" s="64" t="s">
        <v>11785</v>
      </c>
    </row>
    <row r="251" spans="1:66" ht="39" x14ac:dyDescent="0.15">
      <c r="A251" s="83" t="s">
        <v>14242</v>
      </c>
      <c r="B251" s="12" t="s">
        <v>14243</v>
      </c>
      <c r="C251" s="12" t="s">
        <v>14244</v>
      </c>
      <c r="D251" s="6"/>
      <c r="E251" s="89">
        <v>42156</v>
      </c>
      <c r="F251" s="89">
        <v>42157</v>
      </c>
      <c r="G251" s="13" t="s">
        <v>1269</v>
      </c>
      <c r="I251" s="11" t="s">
        <v>9459</v>
      </c>
      <c r="J251" s="6" t="s">
        <v>9596</v>
      </c>
      <c r="K251" s="13"/>
      <c r="L251" s="11" t="s">
        <v>14247</v>
      </c>
      <c r="N251" s="6" t="s">
        <v>14251</v>
      </c>
      <c r="T251" s="8" t="s">
        <v>14245</v>
      </c>
      <c r="W251" s="83"/>
      <c r="X251" s="83"/>
      <c r="AA251" s="12" t="s">
        <v>14246</v>
      </c>
      <c r="AB251" s="12" t="s">
        <v>7810</v>
      </c>
      <c r="AD251" s="6" t="s">
        <v>1273</v>
      </c>
      <c r="AE251" s="12" t="s">
        <v>9027</v>
      </c>
    </row>
    <row r="252" spans="1:66" ht="26" x14ac:dyDescent="0.15">
      <c r="A252" s="83" t="s">
        <v>14248</v>
      </c>
      <c r="B252" s="12" t="s">
        <v>14249</v>
      </c>
      <c r="C252" s="11" t="s">
        <v>14250</v>
      </c>
      <c r="E252" s="7">
        <v>42156</v>
      </c>
      <c r="F252" s="7">
        <v>42160</v>
      </c>
      <c r="G252" s="13" t="s">
        <v>1269</v>
      </c>
      <c r="I252" s="13" t="s">
        <v>1269</v>
      </c>
      <c r="J252" s="13" t="s">
        <v>1269</v>
      </c>
      <c r="K252" s="13"/>
      <c r="L252" s="13" t="s">
        <v>1269</v>
      </c>
      <c r="N252" s="6" t="s">
        <v>14251</v>
      </c>
      <c r="T252" s="8" t="s">
        <v>14245</v>
      </c>
      <c r="W252" s="83"/>
      <c r="X252" s="83"/>
      <c r="AA252" s="12" t="s">
        <v>14246</v>
      </c>
      <c r="AB252" s="12" t="s">
        <v>7810</v>
      </c>
      <c r="AD252" s="6" t="s">
        <v>7621</v>
      </c>
      <c r="AE252" s="12" t="s">
        <v>9027</v>
      </c>
    </row>
    <row r="253" spans="1:66" ht="52" x14ac:dyDescent="0.15">
      <c r="A253" s="83" t="s">
        <v>14285</v>
      </c>
      <c r="B253" s="12" t="s">
        <v>14185</v>
      </c>
      <c r="C253" s="11" t="s">
        <v>14184</v>
      </c>
      <c r="E253" s="89">
        <v>42164</v>
      </c>
      <c r="F253" s="89">
        <v>42171</v>
      </c>
      <c r="G253" s="64" t="s">
        <v>1269</v>
      </c>
      <c r="I253" s="11" t="s">
        <v>9459</v>
      </c>
      <c r="J253" s="11" t="s">
        <v>9460</v>
      </c>
      <c r="L253" s="11" t="s">
        <v>13954</v>
      </c>
      <c r="N253" s="64" t="s">
        <v>14286</v>
      </c>
      <c r="T253" s="8" t="s">
        <v>14287</v>
      </c>
      <c r="AA253" s="64" t="s">
        <v>11142</v>
      </c>
      <c r="AB253" s="64" t="s">
        <v>11143</v>
      </c>
      <c r="AD253" s="64" t="s">
        <v>1394</v>
      </c>
      <c r="AE253" s="11" t="s">
        <v>14189</v>
      </c>
      <c r="AR253" s="64" t="s">
        <v>11147</v>
      </c>
    </row>
    <row r="254" spans="1:66" ht="52" x14ac:dyDescent="0.15">
      <c r="A254" s="83" t="s">
        <v>14341</v>
      </c>
      <c r="B254" s="12" t="s">
        <v>14342</v>
      </c>
      <c r="C254" s="11" t="s">
        <v>14343</v>
      </c>
      <c r="D254" s="64" t="s">
        <v>12259</v>
      </c>
      <c r="E254" s="89">
        <v>42180</v>
      </c>
      <c r="F254" s="89">
        <v>42361</v>
      </c>
      <c r="G254" s="64" t="s">
        <v>1269</v>
      </c>
      <c r="I254" s="11" t="s">
        <v>9459</v>
      </c>
      <c r="J254" s="11" t="s">
        <v>9460</v>
      </c>
      <c r="L254" s="11" t="s">
        <v>13954</v>
      </c>
      <c r="N254" s="64" t="s">
        <v>14286</v>
      </c>
      <c r="T254" s="11" t="s">
        <v>14740</v>
      </c>
      <c r="AA254" s="64" t="s">
        <v>11142</v>
      </c>
      <c r="AB254" s="64" t="s">
        <v>11143</v>
      </c>
      <c r="AD254" s="64" t="s">
        <v>14352</v>
      </c>
    </row>
    <row r="255" spans="1:66" ht="52" x14ac:dyDescent="0.15">
      <c r="A255" s="83" t="s">
        <v>14381</v>
      </c>
      <c r="B255" s="12" t="s">
        <v>14382</v>
      </c>
      <c r="C255" s="11" t="s">
        <v>14383</v>
      </c>
      <c r="E255" s="89">
        <v>42200</v>
      </c>
      <c r="F255" s="89">
        <v>42205</v>
      </c>
      <c r="G255" s="64" t="s">
        <v>1269</v>
      </c>
      <c r="I255" s="11" t="s">
        <v>9459</v>
      </c>
      <c r="J255" s="11" t="s">
        <v>9460</v>
      </c>
      <c r="L255" s="11" t="s">
        <v>13954</v>
      </c>
      <c r="N255" s="64" t="s">
        <v>1817</v>
      </c>
      <c r="T255" s="64" t="s">
        <v>14384</v>
      </c>
      <c r="AA255" s="64" t="s">
        <v>13955</v>
      </c>
      <c r="AB255" s="64" t="s">
        <v>13229</v>
      </c>
      <c r="AD255" s="64" t="s">
        <v>1394</v>
      </c>
      <c r="AE255" s="11" t="s">
        <v>14189</v>
      </c>
    </row>
    <row r="256" spans="1:66" ht="52" x14ac:dyDescent="0.15">
      <c r="A256" s="83" t="s">
        <v>14470</v>
      </c>
      <c r="B256" s="12" t="s">
        <v>14471</v>
      </c>
      <c r="C256" s="11" t="s">
        <v>14472</v>
      </c>
      <c r="D256" s="64" t="s">
        <v>11854</v>
      </c>
      <c r="E256" s="89">
        <v>42229</v>
      </c>
      <c r="F256" s="89">
        <v>42354</v>
      </c>
      <c r="G256" s="64" t="s">
        <v>1269</v>
      </c>
      <c r="I256" s="6" t="s">
        <v>9459</v>
      </c>
      <c r="J256" s="6" t="s">
        <v>9460</v>
      </c>
      <c r="K256" s="11" t="s">
        <v>12909</v>
      </c>
      <c r="L256" s="6" t="s">
        <v>12910</v>
      </c>
      <c r="N256" s="64" t="s">
        <v>12911</v>
      </c>
      <c r="V256" s="64" t="s">
        <v>12912</v>
      </c>
      <c r="AA256" s="64" t="s">
        <v>14979</v>
      </c>
      <c r="AB256" s="64" t="s">
        <v>14980</v>
      </c>
      <c r="AC256" s="11" t="s">
        <v>1548</v>
      </c>
      <c r="AD256" s="64" t="s">
        <v>14474</v>
      </c>
      <c r="AE256" s="64" t="s">
        <v>1274</v>
      </c>
      <c r="AP256" s="478" t="s">
        <v>14488</v>
      </c>
    </row>
    <row r="257" spans="1:44" ht="52" x14ac:dyDescent="0.15">
      <c r="A257" s="83" t="s">
        <v>14485</v>
      </c>
      <c r="B257" s="12" t="s">
        <v>14486</v>
      </c>
      <c r="C257" s="11" t="s">
        <v>14489</v>
      </c>
      <c r="E257" s="89">
        <v>42235</v>
      </c>
      <c r="F257" s="89">
        <v>42236</v>
      </c>
      <c r="G257" s="64" t="s">
        <v>1269</v>
      </c>
      <c r="I257" s="6" t="s">
        <v>9459</v>
      </c>
      <c r="J257" s="6" t="s">
        <v>9460</v>
      </c>
      <c r="K257" s="11" t="s">
        <v>12909</v>
      </c>
      <c r="L257" s="6" t="s">
        <v>12910</v>
      </c>
      <c r="N257" s="64" t="s">
        <v>12911</v>
      </c>
      <c r="V257" s="64" t="s">
        <v>12912</v>
      </c>
      <c r="AA257" s="64" t="s">
        <v>14473</v>
      </c>
      <c r="AB257" s="64" t="s">
        <v>12248</v>
      </c>
      <c r="AC257" s="11" t="s">
        <v>1548</v>
      </c>
      <c r="AD257" s="64" t="s">
        <v>11521</v>
      </c>
      <c r="AE257" s="64" t="s">
        <v>1274</v>
      </c>
      <c r="AP257" s="478" t="s">
        <v>14488</v>
      </c>
    </row>
    <row r="258" spans="1:44" ht="39" x14ac:dyDescent="0.15">
      <c r="A258" s="83" t="s">
        <v>14490</v>
      </c>
      <c r="B258" s="12" t="s">
        <v>14491</v>
      </c>
      <c r="C258" s="11" t="s">
        <v>14492</v>
      </c>
      <c r="D258" s="64" t="s">
        <v>12076</v>
      </c>
      <c r="E258" s="89">
        <v>42235</v>
      </c>
      <c r="F258" s="89">
        <v>42940</v>
      </c>
      <c r="G258" s="64" t="s">
        <v>1269</v>
      </c>
      <c r="I258" s="11" t="s">
        <v>12421</v>
      </c>
      <c r="J258" s="11" t="s">
        <v>9596</v>
      </c>
      <c r="L258" s="11" t="s">
        <v>9928</v>
      </c>
      <c r="N258" s="64" t="s">
        <v>14493</v>
      </c>
      <c r="V258" s="64" t="s">
        <v>15483</v>
      </c>
      <c r="X258" s="64" t="s">
        <v>15188</v>
      </c>
      <c r="AA258" s="64" t="s">
        <v>15479</v>
      </c>
      <c r="AB258" s="64" t="s">
        <v>15480</v>
      </c>
      <c r="AD258" s="64" t="s">
        <v>14495</v>
      </c>
      <c r="AE258" s="64" t="s">
        <v>15192</v>
      </c>
      <c r="AO258" s="487" t="s">
        <v>15482</v>
      </c>
      <c r="AQ258" s="487" t="s">
        <v>15481</v>
      </c>
    </row>
    <row r="259" spans="1:44" ht="39" x14ac:dyDescent="0.15">
      <c r="A259" s="83" t="s">
        <v>14714</v>
      </c>
      <c r="B259" s="12" t="s">
        <v>14715</v>
      </c>
      <c r="C259" s="11" t="s">
        <v>14716</v>
      </c>
      <c r="E259" s="89">
        <v>42284</v>
      </c>
      <c r="F259" s="89">
        <v>42289</v>
      </c>
      <c r="G259" s="13" t="s">
        <v>1269</v>
      </c>
      <c r="I259" s="11" t="s">
        <v>9459</v>
      </c>
      <c r="J259" s="6" t="s">
        <v>9596</v>
      </c>
      <c r="K259" s="13"/>
      <c r="L259" s="11" t="s">
        <v>14247</v>
      </c>
      <c r="N259" s="6" t="s">
        <v>14251</v>
      </c>
      <c r="T259" s="8" t="s">
        <v>14718</v>
      </c>
      <c r="W259" s="83"/>
      <c r="X259" s="83"/>
      <c r="AA259" s="12" t="s">
        <v>14246</v>
      </c>
      <c r="AB259" s="12" t="s">
        <v>7810</v>
      </c>
      <c r="AD259" s="6" t="s">
        <v>14717</v>
      </c>
      <c r="AE259" s="12" t="s">
        <v>9027</v>
      </c>
    </row>
    <row r="260" spans="1:44" ht="39" x14ac:dyDescent="0.15">
      <c r="A260" s="83" t="s">
        <v>14719</v>
      </c>
      <c r="B260" s="12" t="s">
        <v>14720</v>
      </c>
      <c r="C260" s="11" t="s">
        <v>14721</v>
      </c>
      <c r="E260" s="89">
        <v>42285</v>
      </c>
      <c r="F260" s="89">
        <v>42289</v>
      </c>
      <c r="G260" s="64" t="s">
        <v>1269</v>
      </c>
      <c r="I260" s="11" t="s">
        <v>9459</v>
      </c>
      <c r="J260" s="11" t="s">
        <v>9460</v>
      </c>
      <c r="L260" s="11" t="s">
        <v>14722</v>
      </c>
      <c r="N260" s="64" t="s">
        <v>12488</v>
      </c>
      <c r="V260" s="64" t="s">
        <v>14723</v>
      </c>
      <c r="AA260" s="64" t="s">
        <v>14724</v>
      </c>
      <c r="AB260" s="64" t="s">
        <v>12933</v>
      </c>
      <c r="AD260" s="64" t="s">
        <v>14725</v>
      </c>
      <c r="AE260" s="64" t="s">
        <v>14726</v>
      </c>
    </row>
    <row r="261" spans="1:44" ht="26" x14ac:dyDescent="0.15">
      <c r="A261" s="83" t="s">
        <v>14730</v>
      </c>
      <c r="B261" s="12" t="s">
        <v>14731</v>
      </c>
      <c r="C261" s="11" t="s">
        <v>14732</v>
      </c>
      <c r="E261" s="89">
        <v>42285</v>
      </c>
      <c r="F261" s="89">
        <v>42289</v>
      </c>
      <c r="G261" s="64" t="s">
        <v>1269</v>
      </c>
      <c r="I261" s="11" t="s">
        <v>9459</v>
      </c>
      <c r="J261" s="11" t="s">
        <v>9596</v>
      </c>
      <c r="L261" s="11" t="s">
        <v>14733</v>
      </c>
      <c r="N261" s="64" t="s">
        <v>13136</v>
      </c>
      <c r="T261" s="8" t="s">
        <v>14734</v>
      </c>
      <c r="AA261" s="12" t="s">
        <v>14735</v>
      </c>
      <c r="AB261" s="12" t="s">
        <v>14736</v>
      </c>
      <c r="AD261" s="64" t="s">
        <v>14737</v>
      </c>
      <c r="AE261" s="64" t="s">
        <v>14738</v>
      </c>
    </row>
    <row r="262" spans="1:44" ht="39" x14ac:dyDescent="0.15">
      <c r="A262" s="83" t="s">
        <v>14970</v>
      </c>
      <c r="B262" s="12" t="s">
        <v>14971</v>
      </c>
      <c r="C262" s="11" t="s">
        <v>14972</v>
      </c>
      <c r="E262" s="89">
        <v>42354</v>
      </c>
      <c r="F262" s="89">
        <v>42373</v>
      </c>
      <c r="G262" s="13" t="s">
        <v>1269</v>
      </c>
      <c r="I262" s="11" t="s">
        <v>9459</v>
      </c>
      <c r="J262" s="6" t="s">
        <v>9596</v>
      </c>
      <c r="K262" s="13"/>
      <c r="L262" s="11" t="s">
        <v>14247</v>
      </c>
      <c r="N262" s="6" t="s">
        <v>14251</v>
      </c>
      <c r="T262" s="8" t="s">
        <v>14718</v>
      </c>
      <c r="W262" s="83"/>
      <c r="X262" s="83"/>
      <c r="AA262" s="12" t="s">
        <v>14973</v>
      </c>
      <c r="AB262" s="12" t="s">
        <v>14974</v>
      </c>
      <c r="AD262" s="6" t="s">
        <v>14975</v>
      </c>
      <c r="AE262" s="12" t="s">
        <v>9027</v>
      </c>
    </row>
    <row r="263" spans="1:44" ht="39" x14ac:dyDescent="0.15">
      <c r="A263" s="83" t="s">
        <v>14976</v>
      </c>
      <c r="B263" s="12" t="s">
        <v>20140</v>
      </c>
      <c r="C263" s="11" t="s">
        <v>14977</v>
      </c>
      <c r="D263" s="64" t="s">
        <v>12076</v>
      </c>
      <c r="E263" s="89">
        <v>42354</v>
      </c>
      <c r="F263" s="89">
        <v>43580</v>
      </c>
      <c r="G263" s="64" t="s">
        <v>1269</v>
      </c>
      <c r="I263" s="11" t="s">
        <v>9459</v>
      </c>
      <c r="J263" s="6" t="s">
        <v>9596</v>
      </c>
      <c r="L263" s="11" t="s">
        <v>14978</v>
      </c>
      <c r="N263" s="64" t="s">
        <v>1278</v>
      </c>
      <c r="V263" s="64" t="s">
        <v>18389</v>
      </c>
      <c r="Y263" s="64" t="s">
        <v>15452</v>
      </c>
      <c r="Z263" s="64" t="s">
        <v>15454</v>
      </c>
      <c r="AD263" s="64" t="s">
        <v>20141</v>
      </c>
    </row>
    <row r="264" spans="1:44" ht="52" x14ac:dyDescent="0.15">
      <c r="A264" s="83" t="s">
        <v>14984</v>
      </c>
      <c r="B264" s="12" t="s">
        <v>14985</v>
      </c>
      <c r="C264" s="11" t="s">
        <v>14986</v>
      </c>
      <c r="D264" s="64" t="s">
        <v>12138</v>
      </c>
      <c r="E264" s="89">
        <v>42355</v>
      </c>
      <c r="F264" s="89">
        <v>42373</v>
      </c>
      <c r="G264" s="64" t="s">
        <v>1269</v>
      </c>
      <c r="I264" s="11" t="s">
        <v>14987</v>
      </c>
      <c r="J264" s="11" t="s">
        <v>9460</v>
      </c>
      <c r="K264" s="11" t="s">
        <v>12909</v>
      </c>
      <c r="L264" s="11" t="s">
        <v>14988</v>
      </c>
      <c r="N264" s="64" t="s">
        <v>12911</v>
      </c>
      <c r="V264" s="64" t="s">
        <v>12912</v>
      </c>
      <c r="AA264" s="64" t="s">
        <v>14473</v>
      </c>
      <c r="AB264" s="64" t="s">
        <v>12248</v>
      </c>
      <c r="AC264" s="11" t="s">
        <v>1548</v>
      </c>
      <c r="AD264" s="64" t="s">
        <v>4586</v>
      </c>
      <c r="AE264" s="64" t="s">
        <v>1274</v>
      </c>
      <c r="AP264" s="478" t="s">
        <v>14488</v>
      </c>
    </row>
    <row r="265" spans="1:44" ht="26" x14ac:dyDescent="0.15">
      <c r="A265" s="83" t="s">
        <v>14989</v>
      </c>
      <c r="B265" s="12" t="s">
        <v>15029</v>
      </c>
      <c r="C265" s="11" t="s">
        <v>14990</v>
      </c>
      <c r="E265" s="89">
        <v>42355</v>
      </c>
      <c r="F265" s="89">
        <v>42373</v>
      </c>
      <c r="G265" s="64" t="s">
        <v>1269</v>
      </c>
      <c r="I265" s="11" t="s">
        <v>9459</v>
      </c>
      <c r="J265" s="11" t="s">
        <v>9460</v>
      </c>
      <c r="L265" s="11" t="s">
        <v>14991</v>
      </c>
      <c r="N265" s="64" t="s">
        <v>1278</v>
      </c>
      <c r="V265" s="64" t="s">
        <v>14992</v>
      </c>
      <c r="AA265" s="64" t="s">
        <v>12945</v>
      </c>
      <c r="AB265" s="64" t="s">
        <v>12946</v>
      </c>
      <c r="AD265" s="64" t="s">
        <v>14993</v>
      </c>
      <c r="AE265" s="64" t="s">
        <v>14994</v>
      </c>
    </row>
    <row r="266" spans="1:44" ht="39" x14ac:dyDescent="0.15">
      <c r="A266" s="83" t="s">
        <v>15010</v>
      </c>
      <c r="B266" s="12" t="s">
        <v>20138</v>
      </c>
      <c r="C266" s="11" t="s">
        <v>15011</v>
      </c>
      <c r="D266" s="64" t="s">
        <v>12076</v>
      </c>
      <c r="E266" s="89">
        <v>42360</v>
      </c>
      <c r="F266" s="89">
        <v>43580</v>
      </c>
      <c r="G266" s="64" t="s">
        <v>1269</v>
      </c>
      <c r="I266" s="11" t="s">
        <v>9459</v>
      </c>
      <c r="J266" s="6" t="s">
        <v>9596</v>
      </c>
      <c r="L266" s="11" t="s">
        <v>14978</v>
      </c>
      <c r="N266" s="64" t="s">
        <v>1278</v>
      </c>
      <c r="V266" s="64" t="s">
        <v>18389</v>
      </c>
      <c r="Y266" s="64" t="s">
        <v>15452</v>
      </c>
      <c r="Z266" s="64" t="s">
        <v>15455</v>
      </c>
      <c r="AD266" s="64" t="s">
        <v>20139</v>
      </c>
    </row>
    <row r="267" spans="1:44" ht="39" x14ac:dyDescent="0.15">
      <c r="A267" s="83" t="s">
        <v>15012</v>
      </c>
      <c r="B267" s="12" t="s">
        <v>20142</v>
      </c>
      <c r="C267" s="11" t="s">
        <v>18390</v>
      </c>
      <c r="D267" s="64" t="s">
        <v>12298</v>
      </c>
      <c r="E267" s="89">
        <v>42360</v>
      </c>
      <c r="F267" s="89">
        <v>43580</v>
      </c>
      <c r="G267" s="64" t="s">
        <v>1269</v>
      </c>
      <c r="I267" s="11" t="s">
        <v>9459</v>
      </c>
      <c r="J267" s="6" t="s">
        <v>9596</v>
      </c>
      <c r="L267" s="11" t="s">
        <v>14978</v>
      </c>
      <c r="N267" s="64" t="s">
        <v>1278</v>
      </c>
      <c r="V267" s="64" t="s">
        <v>18389</v>
      </c>
      <c r="Y267" s="64" t="s">
        <v>15452</v>
      </c>
      <c r="Z267" s="64" t="s">
        <v>15455</v>
      </c>
      <c r="AD267" s="64" t="s">
        <v>20143</v>
      </c>
    </row>
    <row r="268" spans="1:44" ht="39" x14ac:dyDescent="0.15">
      <c r="A268" s="83" t="s">
        <v>15013</v>
      </c>
      <c r="B268" s="12" t="s">
        <v>15014</v>
      </c>
      <c r="C268" s="11" t="s">
        <v>15016</v>
      </c>
      <c r="E268" s="89">
        <v>42360</v>
      </c>
      <c r="F268" s="89">
        <v>42373</v>
      </c>
      <c r="G268" s="64" t="s">
        <v>1269</v>
      </c>
      <c r="I268" s="11" t="s">
        <v>9459</v>
      </c>
      <c r="J268" s="11" t="s">
        <v>9460</v>
      </c>
      <c r="L268" s="11" t="s">
        <v>14175</v>
      </c>
      <c r="N268" s="64" t="s">
        <v>12488</v>
      </c>
      <c r="V268" s="8" t="s">
        <v>14176</v>
      </c>
      <c r="AA268" s="64" t="s">
        <v>14177</v>
      </c>
      <c r="AB268" s="64" t="s">
        <v>14178</v>
      </c>
      <c r="AD268" s="64" t="s">
        <v>15015</v>
      </c>
      <c r="AE268" s="64" t="s">
        <v>14179</v>
      </c>
    </row>
    <row r="269" spans="1:44" ht="52" x14ac:dyDescent="0.15">
      <c r="A269" s="83" t="s">
        <v>15161</v>
      </c>
      <c r="B269" s="12" t="s">
        <v>14185</v>
      </c>
      <c r="C269" s="11" t="s">
        <v>14184</v>
      </c>
      <c r="E269" s="89">
        <v>42403</v>
      </c>
      <c r="F269" s="89">
        <v>42411</v>
      </c>
      <c r="G269" s="64" t="s">
        <v>1269</v>
      </c>
      <c r="I269" s="11" t="s">
        <v>9459</v>
      </c>
      <c r="J269" s="11" t="s">
        <v>9460</v>
      </c>
      <c r="L269" s="11" t="s">
        <v>13954</v>
      </c>
      <c r="N269" s="64" t="s">
        <v>14286</v>
      </c>
      <c r="T269" s="8"/>
      <c r="V269" s="8" t="s">
        <v>14287</v>
      </c>
      <c r="AA269" s="64" t="s">
        <v>11142</v>
      </c>
      <c r="AB269" s="64" t="s">
        <v>11143</v>
      </c>
      <c r="AD269" s="64" t="s">
        <v>15162</v>
      </c>
      <c r="AE269" s="11" t="s">
        <v>14189</v>
      </c>
      <c r="AR269" s="64" t="s">
        <v>11147</v>
      </c>
    </row>
    <row r="270" spans="1:44" ht="52" x14ac:dyDescent="0.15">
      <c r="A270" s="83" t="s">
        <v>15163</v>
      </c>
      <c r="B270" s="12" t="s">
        <v>14185</v>
      </c>
      <c r="C270" s="11" t="s">
        <v>14184</v>
      </c>
      <c r="E270" s="89">
        <v>42403</v>
      </c>
      <c r="F270" s="89">
        <v>42411</v>
      </c>
      <c r="G270" s="64" t="s">
        <v>1269</v>
      </c>
      <c r="I270" s="11" t="s">
        <v>9459</v>
      </c>
      <c r="J270" s="11" t="s">
        <v>9460</v>
      </c>
      <c r="L270" s="11" t="s">
        <v>13954</v>
      </c>
      <c r="N270" s="64" t="s">
        <v>1817</v>
      </c>
      <c r="T270" s="8"/>
      <c r="V270" s="8" t="s">
        <v>15164</v>
      </c>
      <c r="AA270" s="64" t="s">
        <v>14380</v>
      </c>
      <c r="AB270" s="64" t="s">
        <v>13961</v>
      </c>
      <c r="AD270" s="64" t="s">
        <v>15162</v>
      </c>
      <c r="AE270" s="11" t="s">
        <v>14189</v>
      </c>
      <c r="AR270" s="64" t="s">
        <v>11147</v>
      </c>
    </row>
    <row r="271" spans="1:44" ht="52" x14ac:dyDescent="0.15">
      <c r="A271" s="83" t="s">
        <v>15173</v>
      </c>
      <c r="B271" s="12" t="s">
        <v>13959</v>
      </c>
      <c r="C271" s="11" t="s">
        <v>13960</v>
      </c>
      <c r="D271" s="64" t="s">
        <v>11854</v>
      </c>
      <c r="E271" s="89">
        <v>42404</v>
      </c>
      <c r="F271" s="89">
        <v>42411</v>
      </c>
      <c r="G271" s="64" t="s">
        <v>1269</v>
      </c>
      <c r="I271" s="11" t="s">
        <v>9459</v>
      </c>
      <c r="J271" s="11" t="s">
        <v>14170</v>
      </c>
      <c r="L271" s="11" t="s">
        <v>13954</v>
      </c>
      <c r="M271" s="64" t="s">
        <v>4250</v>
      </c>
      <c r="N271" s="64" t="s">
        <v>1817</v>
      </c>
      <c r="V271" s="64" t="s">
        <v>15174</v>
      </c>
      <c r="AA271" s="64" t="s">
        <v>15175</v>
      </c>
      <c r="AB271" s="64" t="s">
        <v>13961</v>
      </c>
      <c r="AD271" s="64" t="s">
        <v>1291</v>
      </c>
      <c r="AE271" s="64" t="s">
        <v>14179</v>
      </c>
      <c r="AR271" s="64" t="s">
        <v>11147</v>
      </c>
    </row>
    <row r="272" spans="1:44" ht="39" x14ac:dyDescent="0.15">
      <c r="A272" s="83" t="s">
        <v>15176</v>
      </c>
      <c r="B272" s="12" t="s">
        <v>11445</v>
      </c>
      <c r="C272" s="11" t="s">
        <v>11446</v>
      </c>
      <c r="D272" s="64" t="s">
        <v>11854</v>
      </c>
      <c r="E272" s="89">
        <v>42404</v>
      </c>
      <c r="F272" s="89">
        <v>42418</v>
      </c>
      <c r="G272" s="64" t="s">
        <v>1269</v>
      </c>
      <c r="I272" s="11" t="s">
        <v>9459</v>
      </c>
      <c r="J272" s="11" t="s">
        <v>11417</v>
      </c>
      <c r="K272" s="11"/>
      <c r="L272" s="6" t="s">
        <v>11418</v>
      </c>
      <c r="N272" s="64" t="s">
        <v>11447</v>
      </c>
      <c r="V272" s="11" t="s">
        <v>12484</v>
      </c>
      <c r="AA272" s="64" t="s">
        <v>11793</v>
      </c>
      <c r="AB272" s="64" t="s">
        <v>9583</v>
      </c>
      <c r="AD272" s="64" t="s">
        <v>4586</v>
      </c>
      <c r="AE272" s="64" t="s">
        <v>11427</v>
      </c>
      <c r="AO272" s="435" t="s">
        <v>11424</v>
      </c>
      <c r="AP272" s="477"/>
      <c r="AQ272" s="435" t="s">
        <v>11425</v>
      </c>
    </row>
    <row r="273" spans="1:58" ht="52" x14ac:dyDescent="0.15">
      <c r="A273" s="83" t="s">
        <v>15184</v>
      </c>
      <c r="B273" s="12" t="s">
        <v>15185</v>
      </c>
      <c r="C273" s="11" t="s">
        <v>14195</v>
      </c>
      <c r="E273" s="89">
        <v>42408</v>
      </c>
      <c r="F273" s="89">
        <v>42411</v>
      </c>
      <c r="G273" s="64" t="s">
        <v>1269</v>
      </c>
      <c r="I273" s="11" t="s">
        <v>12421</v>
      </c>
      <c r="J273" s="11" t="s">
        <v>15186</v>
      </c>
      <c r="L273" s="11" t="s">
        <v>9928</v>
      </c>
      <c r="N273" s="64" t="s">
        <v>15187</v>
      </c>
      <c r="V273" s="64" t="s">
        <v>14494</v>
      </c>
      <c r="X273" s="64" t="s">
        <v>15188</v>
      </c>
      <c r="AA273" s="64" t="s">
        <v>15190</v>
      </c>
      <c r="AB273" s="64" t="s">
        <v>15189</v>
      </c>
      <c r="AD273" s="64" t="s">
        <v>15191</v>
      </c>
      <c r="AE273" s="64" t="s">
        <v>15192</v>
      </c>
      <c r="AO273" s="64" t="s">
        <v>15193</v>
      </c>
      <c r="AQ273" s="64" t="s">
        <v>15194</v>
      </c>
    </row>
    <row r="274" spans="1:58" ht="26" x14ac:dyDescent="0.15">
      <c r="A274" s="83" t="s">
        <v>15205</v>
      </c>
      <c r="B274" s="12" t="s">
        <v>15206</v>
      </c>
      <c r="C274" s="11" t="s">
        <v>15207</v>
      </c>
      <c r="E274" s="89">
        <v>42409</v>
      </c>
      <c r="F274" s="89">
        <v>42411</v>
      </c>
      <c r="G274" s="64" t="s">
        <v>1269</v>
      </c>
      <c r="I274" s="11" t="s">
        <v>9459</v>
      </c>
      <c r="J274" s="11" t="s">
        <v>11417</v>
      </c>
      <c r="L274" s="11" t="s">
        <v>9928</v>
      </c>
      <c r="N274" s="64" t="s">
        <v>457</v>
      </c>
      <c r="V274" s="64" t="s">
        <v>15208</v>
      </c>
      <c r="Y274" s="64" t="s">
        <v>11647</v>
      </c>
      <c r="Z274" s="64" t="s">
        <v>11648</v>
      </c>
      <c r="AD274" s="64" t="s">
        <v>15209</v>
      </c>
      <c r="AE274" s="64" t="s">
        <v>1388</v>
      </c>
    </row>
    <row r="275" spans="1:58" ht="26" x14ac:dyDescent="0.15">
      <c r="A275" s="83" t="s">
        <v>13599</v>
      </c>
      <c r="B275" s="12" t="s">
        <v>15210</v>
      </c>
      <c r="C275" s="11" t="s">
        <v>15211</v>
      </c>
      <c r="E275" s="89">
        <v>42409</v>
      </c>
      <c r="F275" s="89">
        <v>42411</v>
      </c>
      <c r="G275" s="64" t="s">
        <v>1269</v>
      </c>
      <c r="I275" s="11" t="s">
        <v>9459</v>
      </c>
      <c r="J275" s="11" t="s">
        <v>11417</v>
      </c>
      <c r="L275" s="11" t="s">
        <v>9928</v>
      </c>
      <c r="N275" s="64" t="s">
        <v>457</v>
      </c>
      <c r="V275" s="64" t="s">
        <v>15208</v>
      </c>
      <c r="AA275" s="64" t="s">
        <v>11647</v>
      </c>
      <c r="AB275" s="64" t="s">
        <v>11648</v>
      </c>
      <c r="AD275" s="64" t="s">
        <v>15212</v>
      </c>
      <c r="AE275" s="64" t="s">
        <v>1388</v>
      </c>
    </row>
    <row r="276" spans="1:58" ht="52" x14ac:dyDescent="0.15">
      <c r="A276" s="83" t="s">
        <v>15266</v>
      </c>
      <c r="B276" s="12" t="s">
        <v>15267</v>
      </c>
      <c r="C276" s="11" t="s">
        <v>15268</v>
      </c>
      <c r="E276" s="89">
        <v>42422</v>
      </c>
      <c r="F276" s="89">
        <v>42432</v>
      </c>
      <c r="G276" s="64" t="s">
        <v>1269</v>
      </c>
      <c r="I276" s="11" t="s">
        <v>9459</v>
      </c>
      <c r="J276" s="11" t="s">
        <v>15186</v>
      </c>
      <c r="L276" s="11" t="s">
        <v>9928</v>
      </c>
      <c r="N276" s="64" t="s">
        <v>12337</v>
      </c>
      <c r="V276" s="64" t="s">
        <v>10900</v>
      </c>
      <c r="X276" s="64" t="s">
        <v>15188</v>
      </c>
      <c r="AA276" s="64" t="s">
        <v>15269</v>
      </c>
      <c r="AB276" s="64" t="s">
        <v>15270</v>
      </c>
      <c r="AD276" s="64" t="s">
        <v>15273</v>
      </c>
      <c r="AE276" s="64" t="s">
        <v>15192</v>
      </c>
      <c r="AO276" s="64" t="s">
        <v>15272</v>
      </c>
      <c r="AQ276" s="64" t="s">
        <v>15271</v>
      </c>
    </row>
    <row r="277" spans="1:58" ht="26" x14ac:dyDescent="0.15">
      <c r="A277" s="83" t="s">
        <v>15277</v>
      </c>
      <c r="B277" s="12" t="s">
        <v>15278</v>
      </c>
      <c r="C277" s="11" t="s">
        <v>15279</v>
      </c>
      <c r="D277" s="64" t="s">
        <v>12138</v>
      </c>
      <c r="E277" s="89">
        <v>42423</v>
      </c>
      <c r="F277" s="89">
        <v>42614</v>
      </c>
      <c r="G277" s="64" t="s">
        <v>1269</v>
      </c>
      <c r="I277" s="11" t="s">
        <v>9459</v>
      </c>
      <c r="J277" s="11" t="s">
        <v>9460</v>
      </c>
      <c r="L277" s="11" t="s">
        <v>9928</v>
      </c>
      <c r="N277" s="64" t="s">
        <v>1359</v>
      </c>
      <c r="V277" s="64" t="s">
        <v>15280</v>
      </c>
      <c r="AA277" s="64" t="s">
        <v>16132</v>
      </c>
      <c r="AB277" s="64" t="s">
        <v>16133</v>
      </c>
      <c r="AD277" s="64" t="s">
        <v>16187</v>
      </c>
      <c r="AE277" s="64" t="s">
        <v>14726</v>
      </c>
    </row>
    <row r="278" spans="1:58" ht="39" x14ac:dyDescent="0.15">
      <c r="A278" s="83" t="s">
        <v>15281</v>
      </c>
      <c r="B278" s="12" t="s">
        <v>15282</v>
      </c>
      <c r="C278" s="11" t="s">
        <v>15283</v>
      </c>
      <c r="E278" s="89">
        <v>42424</v>
      </c>
      <c r="F278" s="89">
        <v>42432</v>
      </c>
      <c r="G278" s="64" t="s">
        <v>1269</v>
      </c>
      <c r="I278" s="11" t="s">
        <v>15284</v>
      </c>
      <c r="J278" s="11" t="s">
        <v>9460</v>
      </c>
      <c r="L278" s="11" t="s">
        <v>15285</v>
      </c>
      <c r="N278" s="64" t="s">
        <v>12488</v>
      </c>
      <c r="V278" s="64" t="s">
        <v>15286</v>
      </c>
      <c r="AA278" s="64" t="s">
        <v>14177</v>
      </c>
      <c r="AB278" s="64" t="s">
        <v>14178</v>
      </c>
      <c r="AD278" s="64" t="s">
        <v>12200</v>
      </c>
      <c r="AE278" s="64" t="s">
        <v>14179</v>
      </c>
    </row>
    <row r="279" spans="1:58" ht="26" x14ac:dyDescent="0.15">
      <c r="A279" s="83" t="s">
        <v>15293</v>
      </c>
      <c r="B279" s="12" t="s">
        <v>15294</v>
      </c>
      <c r="C279" s="11" t="s">
        <v>15295</v>
      </c>
      <c r="E279" s="89">
        <v>42425</v>
      </c>
      <c r="F279" s="89">
        <v>42432</v>
      </c>
      <c r="G279" s="64" t="s">
        <v>1269</v>
      </c>
      <c r="I279" s="11" t="s">
        <v>15284</v>
      </c>
      <c r="J279" s="11" t="s">
        <v>11417</v>
      </c>
      <c r="L279" s="11" t="s">
        <v>9461</v>
      </c>
      <c r="N279" s="64" t="s">
        <v>457</v>
      </c>
      <c r="V279" s="64" t="s">
        <v>15296</v>
      </c>
      <c r="AA279" s="64" t="s">
        <v>11760</v>
      </c>
      <c r="AB279" s="64" t="s">
        <v>11648</v>
      </c>
      <c r="AD279" s="64" t="s">
        <v>15297</v>
      </c>
      <c r="AE279" s="64" t="s">
        <v>14538</v>
      </c>
    </row>
    <row r="280" spans="1:58" ht="52" x14ac:dyDescent="0.15">
      <c r="A280" s="83" t="s">
        <v>15315</v>
      </c>
      <c r="B280" s="12" t="s">
        <v>14382</v>
      </c>
      <c r="C280" s="11" t="s">
        <v>14383</v>
      </c>
      <c r="E280" s="89">
        <v>42426</v>
      </c>
      <c r="F280" s="89">
        <v>42439</v>
      </c>
      <c r="G280" s="64" t="s">
        <v>1269</v>
      </c>
      <c r="I280" s="11" t="s">
        <v>9459</v>
      </c>
      <c r="J280" s="11" t="s">
        <v>9460</v>
      </c>
      <c r="L280" s="11" t="s">
        <v>13954</v>
      </c>
      <c r="N280" s="64" t="s">
        <v>1817</v>
      </c>
      <c r="V280" s="64" t="s">
        <v>15174</v>
      </c>
      <c r="AA280" s="64" t="s">
        <v>14380</v>
      </c>
      <c r="AB280" s="64" t="s">
        <v>13961</v>
      </c>
      <c r="AD280" s="64" t="s">
        <v>15316</v>
      </c>
      <c r="AE280" s="64" t="s">
        <v>14171</v>
      </c>
    </row>
    <row r="281" spans="1:58" ht="39" x14ac:dyDescent="0.15">
      <c r="A281" s="83" t="s">
        <v>15317</v>
      </c>
      <c r="B281" s="12" t="s">
        <v>15318</v>
      </c>
      <c r="C281" s="11" t="s">
        <v>16663</v>
      </c>
      <c r="D281" s="64" t="s">
        <v>16322</v>
      </c>
      <c r="E281" s="89">
        <v>42745</v>
      </c>
      <c r="F281" s="89">
        <v>42755</v>
      </c>
      <c r="G281" s="64" t="s">
        <v>1269</v>
      </c>
      <c r="I281" s="11" t="s">
        <v>9459</v>
      </c>
      <c r="J281" s="11" t="s">
        <v>16664</v>
      </c>
      <c r="L281" s="11" t="s">
        <v>14978</v>
      </c>
      <c r="N281" s="64" t="s">
        <v>1278</v>
      </c>
      <c r="V281" s="11" t="s">
        <v>16665</v>
      </c>
      <c r="Y281" s="11" t="s">
        <v>16666</v>
      </c>
      <c r="Z281" s="11" t="s">
        <v>16667</v>
      </c>
      <c r="AD281" s="64" t="s">
        <v>16668</v>
      </c>
      <c r="AE281" s="64" t="s">
        <v>16669</v>
      </c>
    </row>
    <row r="282" spans="1:58" ht="26" x14ac:dyDescent="0.15">
      <c r="A282" s="83" t="s">
        <v>15330</v>
      </c>
      <c r="B282" s="12" t="s">
        <v>15331</v>
      </c>
      <c r="C282" s="11" t="s">
        <v>15332</v>
      </c>
      <c r="E282" s="7">
        <v>42436</v>
      </c>
      <c r="F282" s="7">
        <v>42439</v>
      </c>
      <c r="G282" s="13" t="s">
        <v>1269</v>
      </c>
      <c r="H282" s="13"/>
      <c r="I282" s="13" t="s">
        <v>1269</v>
      </c>
      <c r="J282" s="13" t="s">
        <v>1269</v>
      </c>
      <c r="K282" s="13"/>
      <c r="L282" s="13" t="s">
        <v>1269</v>
      </c>
      <c r="M282" s="13"/>
      <c r="N282" s="6" t="s">
        <v>1301</v>
      </c>
      <c r="O282" s="6"/>
      <c r="P282" s="6"/>
      <c r="Q282" s="6"/>
      <c r="R282" s="6"/>
      <c r="S282" s="6"/>
      <c r="T282" s="8"/>
      <c r="U282" s="8"/>
      <c r="V282" s="8" t="s">
        <v>1302</v>
      </c>
      <c r="W282" s="8"/>
      <c r="X282" s="8"/>
      <c r="Y282" s="11" t="s">
        <v>1303</v>
      </c>
      <c r="Z282" s="6" t="s">
        <v>1304</v>
      </c>
      <c r="AA282" s="11"/>
      <c r="AB282" s="11"/>
      <c r="AC282" s="11"/>
      <c r="AD282" s="6" t="s">
        <v>1305</v>
      </c>
      <c r="AE282" s="6" t="s">
        <v>8624</v>
      </c>
      <c r="AF282" s="6"/>
      <c r="AG282" s="6"/>
      <c r="AH282" s="6"/>
      <c r="AI282" s="6"/>
      <c r="AJ282" s="6"/>
      <c r="AK282" s="6"/>
      <c r="AL282" s="6"/>
      <c r="AM282" s="6"/>
      <c r="AN282" s="6"/>
      <c r="AO282" s="6"/>
      <c r="AP282" s="66"/>
      <c r="AQ282" s="6"/>
      <c r="AR282" s="6"/>
      <c r="AS282" s="6"/>
      <c r="AT282" s="6"/>
      <c r="AU282" s="6"/>
      <c r="AV282" s="6"/>
      <c r="AW282" s="6"/>
      <c r="AX282" s="6"/>
      <c r="AY282" s="6"/>
      <c r="AZ282" s="6"/>
      <c r="BA282" s="6"/>
      <c r="BB282" s="6"/>
      <c r="BC282" s="6"/>
      <c r="BD282" s="6"/>
      <c r="BE282" s="6"/>
      <c r="BF282" s="6"/>
    </row>
    <row r="283" spans="1:58" ht="26" x14ac:dyDescent="0.15">
      <c r="A283" s="83" t="s">
        <v>15333</v>
      </c>
      <c r="B283" s="12" t="s">
        <v>15334</v>
      </c>
      <c r="C283" s="11" t="s">
        <v>15335</v>
      </c>
      <c r="E283" s="7">
        <v>42436</v>
      </c>
      <c r="F283" s="7">
        <v>42439</v>
      </c>
      <c r="G283" s="13" t="s">
        <v>1269</v>
      </c>
      <c r="H283" s="13"/>
      <c r="I283" s="13" t="s">
        <v>1269</v>
      </c>
      <c r="J283" s="13" t="s">
        <v>1269</v>
      </c>
      <c r="K283" s="13"/>
      <c r="L283" s="13" t="s">
        <v>1269</v>
      </c>
      <c r="M283" s="13"/>
      <c r="N283" s="6" t="s">
        <v>1301</v>
      </c>
      <c r="O283" s="6"/>
      <c r="P283" s="6"/>
      <c r="Q283" s="6"/>
      <c r="R283" s="6"/>
      <c r="S283" s="6"/>
      <c r="T283" s="8"/>
      <c r="U283" s="8"/>
      <c r="V283" s="8" t="s">
        <v>1302</v>
      </c>
      <c r="W283" s="8"/>
      <c r="X283" s="8"/>
      <c r="Y283" s="11" t="s">
        <v>1303</v>
      </c>
      <c r="Z283" s="6" t="s">
        <v>1304</v>
      </c>
      <c r="AA283" s="11"/>
      <c r="AB283" s="11"/>
      <c r="AC283" s="11"/>
      <c r="AD283" s="6" t="s">
        <v>1305</v>
      </c>
      <c r="AE283" s="6" t="s">
        <v>8624</v>
      </c>
      <c r="AF283" s="6"/>
      <c r="AG283" s="6"/>
      <c r="AH283" s="6"/>
      <c r="AI283" s="6"/>
      <c r="AJ283" s="6"/>
      <c r="AK283" s="6"/>
      <c r="AL283" s="6"/>
      <c r="AM283" s="6"/>
      <c r="AN283" s="6"/>
      <c r="AO283" s="6"/>
      <c r="AP283" s="66"/>
      <c r="AQ283" s="6"/>
      <c r="AR283" s="6"/>
      <c r="AS283" s="6"/>
      <c r="AT283" s="6"/>
      <c r="AU283" s="6"/>
      <c r="AV283" s="6"/>
      <c r="AW283" s="6"/>
      <c r="AX283" s="6"/>
      <c r="AY283" s="6"/>
      <c r="AZ283" s="6"/>
      <c r="BA283" s="6"/>
      <c r="BB283" s="6"/>
      <c r="BC283" s="6"/>
      <c r="BD283" s="6"/>
      <c r="BE283" s="6"/>
      <c r="BF283" s="6"/>
    </row>
    <row r="284" spans="1:58" ht="30" x14ac:dyDescent="0.15">
      <c r="A284" s="452" t="s">
        <v>15404</v>
      </c>
      <c r="B284" s="485" t="s">
        <v>15405</v>
      </c>
      <c r="C284" s="11" t="s">
        <v>15406</v>
      </c>
      <c r="E284" s="89">
        <v>42451</v>
      </c>
      <c r="G284" s="64" t="s">
        <v>1269</v>
      </c>
      <c r="N284" s="64">
        <v>50</v>
      </c>
      <c r="V284" s="64" t="s">
        <v>15407</v>
      </c>
      <c r="Y284" s="64" t="s">
        <v>15408</v>
      </c>
      <c r="Z284" s="64" t="s">
        <v>15409</v>
      </c>
      <c r="AA284" s="64" t="s">
        <v>15410</v>
      </c>
      <c r="AB284" s="64" t="s">
        <v>15411</v>
      </c>
      <c r="AN284" s="64">
        <v>44</v>
      </c>
      <c r="AO284" s="64">
        <v>45</v>
      </c>
      <c r="AQ284" s="64">
        <v>129</v>
      </c>
      <c r="AS284" s="64">
        <v>146</v>
      </c>
    </row>
    <row r="285" spans="1:58" ht="39" x14ac:dyDescent="0.15">
      <c r="A285" s="83" t="s">
        <v>15415</v>
      </c>
      <c r="B285" s="12" t="s">
        <v>15416</v>
      </c>
      <c r="C285" s="11" t="s">
        <v>15417</v>
      </c>
      <c r="D285" s="64" t="s">
        <v>12298</v>
      </c>
      <c r="E285" s="89">
        <v>42464</v>
      </c>
      <c r="F285" s="89">
        <v>42943</v>
      </c>
      <c r="G285" s="64" t="s">
        <v>1269</v>
      </c>
      <c r="I285" s="11" t="s">
        <v>9459</v>
      </c>
      <c r="J285" s="11" t="s">
        <v>9477</v>
      </c>
      <c r="L285" s="11" t="s">
        <v>15418</v>
      </c>
      <c r="N285" s="64" t="s">
        <v>457</v>
      </c>
      <c r="V285" s="64" t="s">
        <v>17120</v>
      </c>
      <c r="Y285" s="64" t="s">
        <v>17669</v>
      </c>
      <c r="Z285" s="64" t="s">
        <v>17670</v>
      </c>
      <c r="AA285" s="331" t="s">
        <v>17121</v>
      </c>
      <c r="AB285" s="331" t="s">
        <v>17122</v>
      </c>
      <c r="AD285" s="64" t="s">
        <v>15419</v>
      </c>
    </row>
    <row r="286" spans="1:58" ht="39" x14ac:dyDescent="0.15">
      <c r="A286" s="83" t="s">
        <v>15421</v>
      </c>
      <c r="B286" s="12" t="s">
        <v>15416</v>
      </c>
      <c r="C286" s="11" t="s">
        <v>15422</v>
      </c>
      <c r="D286" s="64" t="s">
        <v>12259</v>
      </c>
      <c r="E286" s="89">
        <v>42464</v>
      </c>
      <c r="F286" s="89">
        <v>42940</v>
      </c>
      <c r="G286" s="64" t="s">
        <v>1269</v>
      </c>
      <c r="I286" s="11" t="s">
        <v>9459</v>
      </c>
      <c r="J286" s="11" t="s">
        <v>9477</v>
      </c>
      <c r="L286" s="11" t="s">
        <v>15418</v>
      </c>
      <c r="N286" s="64" t="s">
        <v>15488</v>
      </c>
      <c r="V286" s="64" t="s">
        <v>17515</v>
      </c>
      <c r="Y286" s="64" t="s">
        <v>17516</v>
      </c>
      <c r="Z286" s="64" t="s">
        <v>17517</v>
      </c>
      <c r="AD286" s="64" t="s">
        <v>15419</v>
      </c>
    </row>
    <row r="287" spans="1:58" ht="26" x14ac:dyDescent="0.15">
      <c r="A287" s="83" t="s">
        <v>15423</v>
      </c>
      <c r="B287" s="12" t="s">
        <v>15424</v>
      </c>
      <c r="C287" s="11" t="s">
        <v>15425</v>
      </c>
      <c r="D287" s="64" t="s">
        <v>17671</v>
      </c>
      <c r="E287" s="89">
        <v>42464</v>
      </c>
      <c r="F287" s="89">
        <v>42940</v>
      </c>
      <c r="G287" s="64" t="s">
        <v>1269</v>
      </c>
      <c r="I287" s="11" t="s">
        <v>9459</v>
      </c>
      <c r="J287" s="11" t="s">
        <v>9477</v>
      </c>
      <c r="L287" s="11" t="s">
        <v>9928</v>
      </c>
      <c r="N287" s="64" t="s">
        <v>457</v>
      </c>
      <c r="V287" s="64" t="s">
        <v>17138</v>
      </c>
      <c r="Y287" s="64" t="s">
        <v>17672</v>
      </c>
      <c r="Z287" s="64" t="s">
        <v>17673</v>
      </c>
      <c r="AD287" s="64" t="s">
        <v>15419</v>
      </c>
      <c r="AE287" s="64" t="s">
        <v>15420</v>
      </c>
    </row>
    <row r="288" spans="1:58" ht="39" x14ac:dyDescent="0.15">
      <c r="A288" s="452" t="s">
        <v>15456</v>
      </c>
      <c r="B288" s="453" t="s">
        <v>14382</v>
      </c>
      <c r="C288" s="11" t="s">
        <v>14383</v>
      </c>
      <c r="E288" s="89">
        <v>42473</v>
      </c>
      <c r="G288" s="64" t="s">
        <v>1269</v>
      </c>
      <c r="I288" s="11" t="s">
        <v>9459</v>
      </c>
      <c r="J288" s="64" t="s">
        <v>13639</v>
      </c>
      <c r="L288" s="11" t="s">
        <v>15457</v>
      </c>
      <c r="N288" s="64" t="s">
        <v>1430</v>
      </c>
      <c r="V288" s="64" t="s">
        <v>15458</v>
      </c>
      <c r="AA288" s="64" t="s">
        <v>15459</v>
      </c>
      <c r="AB288" s="64" t="s">
        <v>15460</v>
      </c>
      <c r="AD288" s="64" t="s">
        <v>15461</v>
      </c>
      <c r="AE288" s="64" t="s">
        <v>13644</v>
      </c>
    </row>
    <row r="289" spans="1:57" ht="26" x14ac:dyDescent="0.15">
      <c r="A289" s="452" t="s">
        <v>15484</v>
      </c>
      <c r="B289" s="453" t="s">
        <v>15294</v>
      </c>
      <c r="C289" s="11" t="s">
        <v>15485</v>
      </c>
      <c r="E289" s="89">
        <v>42474</v>
      </c>
      <c r="G289" s="64" t="s">
        <v>1269</v>
      </c>
      <c r="I289" s="11" t="s">
        <v>9459</v>
      </c>
      <c r="J289" s="11" t="s">
        <v>15486</v>
      </c>
      <c r="L289" s="11" t="s">
        <v>15487</v>
      </c>
      <c r="N289" s="64" t="s">
        <v>15488</v>
      </c>
      <c r="V289" s="64" t="s">
        <v>15489</v>
      </c>
      <c r="AA289" s="64" t="s">
        <v>15490</v>
      </c>
      <c r="AB289" s="64" t="s">
        <v>15491</v>
      </c>
      <c r="AD289" s="64" t="s">
        <v>15297</v>
      </c>
      <c r="AE289" s="64" t="s">
        <v>15492</v>
      </c>
    </row>
    <row r="290" spans="1:57" ht="26" x14ac:dyDescent="0.15">
      <c r="A290" s="83" t="s">
        <v>15493</v>
      </c>
      <c r="B290" s="12" t="s">
        <v>15494</v>
      </c>
      <c r="C290" s="11" t="s">
        <v>15495</v>
      </c>
      <c r="D290" s="64" t="s">
        <v>16142</v>
      </c>
      <c r="E290" s="89">
        <v>42475</v>
      </c>
      <c r="F290" s="89">
        <v>42634</v>
      </c>
      <c r="G290" s="64" t="s">
        <v>1269</v>
      </c>
      <c r="I290" s="11" t="s">
        <v>9459</v>
      </c>
      <c r="J290" s="11" t="s">
        <v>15486</v>
      </c>
      <c r="L290" s="11" t="s">
        <v>15496</v>
      </c>
      <c r="N290" s="64" t="s">
        <v>15488</v>
      </c>
      <c r="V290" s="64" t="s">
        <v>15489</v>
      </c>
      <c r="AA290" s="64" t="s">
        <v>11647</v>
      </c>
      <c r="AB290" s="64" t="s">
        <v>11648</v>
      </c>
      <c r="AD290" s="64" t="s">
        <v>15497</v>
      </c>
      <c r="AE290" s="64" t="s">
        <v>15492</v>
      </c>
    </row>
    <row r="291" spans="1:57" ht="26" x14ac:dyDescent="0.15">
      <c r="A291" s="452" t="s">
        <v>15498</v>
      </c>
      <c r="B291" s="453" t="s">
        <v>15494</v>
      </c>
      <c r="C291" s="11" t="s">
        <v>15495</v>
      </c>
      <c r="E291" s="89">
        <v>42475</v>
      </c>
      <c r="G291" s="64" t="s">
        <v>1269</v>
      </c>
      <c r="I291" s="11" t="s">
        <v>9459</v>
      </c>
      <c r="J291" s="11" t="s">
        <v>15486</v>
      </c>
      <c r="L291" s="11" t="s">
        <v>15496</v>
      </c>
      <c r="N291" s="64" t="s">
        <v>15499</v>
      </c>
      <c r="V291" s="64" t="s">
        <v>15489</v>
      </c>
      <c r="AA291" s="64" t="s">
        <v>11760</v>
      </c>
      <c r="AB291" s="64" t="s">
        <v>11648</v>
      </c>
      <c r="AD291" s="64" t="s">
        <v>15497</v>
      </c>
      <c r="AE291" s="64" t="s">
        <v>14538</v>
      </c>
    </row>
    <row r="292" spans="1:57" ht="39" x14ac:dyDescent="0.15">
      <c r="A292" s="452" t="s">
        <v>15500</v>
      </c>
      <c r="B292" s="453" t="s">
        <v>15501</v>
      </c>
      <c r="C292" s="11" t="s">
        <v>15502</v>
      </c>
      <c r="E292" s="89">
        <v>42478</v>
      </c>
      <c r="G292" s="64" t="s">
        <v>1269</v>
      </c>
      <c r="I292" s="11" t="s">
        <v>9459</v>
      </c>
      <c r="J292" s="64" t="s">
        <v>13639</v>
      </c>
      <c r="L292" s="11" t="s">
        <v>15457</v>
      </c>
      <c r="N292" s="64" t="s">
        <v>1430</v>
      </c>
      <c r="V292" s="64" t="s">
        <v>15458</v>
      </c>
      <c r="AA292" s="64" t="s">
        <v>15459</v>
      </c>
      <c r="AB292" s="64" t="s">
        <v>15460</v>
      </c>
      <c r="AD292" s="64" t="s">
        <v>15503</v>
      </c>
      <c r="AE292" s="64" t="s">
        <v>13644</v>
      </c>
    </row>
    <row r="293" spans="1:57" ht="39" x14ac:dyDescent="0.15">
      <c r="A293" s="83" t="s">
        <v>15504</v>
      </c>
      <c r="B293" s="12" t="s">
        <v>17741</v>
      </c>
      <c r="C293" s="11" t="s">
        <v>15505</v>
      </c>
      <c r="D293" s="64" t="s">
        <v>17671</v>
      </c>
      <c r="E293" s="89">
        <v>42478</v>
      </c>
      <c r="F293" s="89">
        <v>43068</v>
      </c>
      <c r="G293" s="64" t="s">
        <v>1269</v>
      </c>
      <c r="I293" s="11" t="s">
        <v>9459</v>
      </c>
      <c r="J293" s="11" t="s">
        <v>15486</v>
      </c>
      <c r="L293" s="11" t="s">
        <v>15506</v>
      </c>
      <c r="N293" s="64" t="s">
        <v>15507</v>
      </c>
      <c r="V293" s="64" t="s">
        <v>15508</v>
      </c>
      <c r="AA293" s="64" t="s">
        <v>18020</v>
      </c>
      <c r="AB293" s="64" t="s">
        <v>18021</v>
      </c>
      <c r="AD293" s="64" t="s">
        <v>17742</v>
      </c>
      <c r="AE293" s="64" t="s">
        <v>15492</v>
      </c>
      <c r="AW293" s="64" t="s">
        <v>18019</v>
      </c>
    </row>
    <row r="294" spans="1:57" ht="52" x14ac:dyDescent="0.15">
      <c r="A294" s="452" t="s">
        <v>15521</v>
      </c>
      <c r="B294" s="453" t="s">
        <v>15522</v>
      </c>
      <c r="C294" s="11" t="s">
        <v>15523</v>
      </c>
      <c r="E294" s="89">
        <v>42481</v>
      </c>
      <c r="G294" s="64" t="s">
        <v>1269</v>
      </c>
      <c r="I294" s="11" t="s">
        <v>9459</v>
      </c>
      <c r="J294" s="11" t="s">
        <v>15524</v>
      </c>
      <c r="K294" s="11" t="s">
        <v>12909</v>
      </c>
      <c r="L294" s="11" t="s">
        <v>15525</v>
      </c>
      <c r="N294" s="64" t="s">
        <v>15526</v>
      </c>
      <c r="V294" s="64" t="s">
        <v>15527</v>
      </c>
      <c r="AA294" s="64" t="s">
        <v>15528</v>
      </c>
      <c r="AB294" s="64" t="s">
        <v>15529</v>
      </c>
      <c r="AD294" s="64" t="s">
        <v>15530</v>
      </c>
      <c r="AE294" s="64" t="s">
        <v>15531</v>
      </c>
      <c r="AP294" s="478" t="s">
        <v>14488</v>
      </c>
    </row>
    <row r="295" spans="1:57" ht="26" x14ac:dyDescent="0.15">
      <c r="A295" s="452" t="s">
        <v>15590</v>
      </c>
      <c r="B295" s="453" t="s">
        <v>15591</v>
      </c>
      <c r="C295" s="11" t="s">
        <v>15592</v>
      </c>
      <c r="D295" s="64" t="s">
        <v>11854</v>
      </c>
      <c r="E295" s="89">
        <v>42501</v>
      </c>
      <c r="G295" s="64" t="s">
        <v>1269</v>
      </c>
      <c r="I295" s="11" t="s">
        <v>9459</v>
      </c>
      <c r="J295" s="11" t="s">
        <v>15524</v>
      </c>
      <c r="L295" s="11" t="s">
        <v>15593</v>
      </c>
      <c r="N295" s="64" t="s">
        <v>15594</v>
      </c>
      <c r="V295" s="64" t="s">
        <v>15925</v>
      </c>
      <c r="AA295" s="64" t="s">
        <v>1341</v>
      </c>
      <c r="AB295" s="64" t="s">
        <v>1342</v>
      </c>
      <c r="AD295" s="64" t="s">
        <v>15595</v>
      </c>
      <c r="AE295" s="64" t="s">
        <v>15926</v>
      </c>
    </row>
    <row r="296" spans="1:57" ht="26" x14ac:dyDescent="0.15">
      <c r="A296" s="452" t="s">
        <v>15630</v>
      </c>
      <c r="B296" s="453" t="s">
        <v>15631</v>
      </c>
      <c r="C296" s="11" t="s">
        <v>15632</v>
      </c>
      <c r="D296" s="64" t="s">
        <v>11854</v>
      </c>
      <c r="E296" s="89">
        <v>42515</v>
      </c>
      <c r="G296" s="64" t="s">
        <v>1269</v>
      </c>
      <c r="I296" s="11" t="s">
        <v>9459</v>
      </c>
      <c r="J296" s="11" t="s">
        <v>15524</v>
      </c>
      <c r="L296" s="11" t="s">
        <v>15593</v>
      </c>
      <c r="N296" s="64" t="s">
        <v>15594</v>
      </c>
      <c r="V296" s="64" t="s">
        <v>16064</v>
      </c>
      <c r="AA296" s="64" t="s">
        <v>1341</v>
      </c>
      <c r="AB296" s="64" t="s">
        <v>16065</v>
      </c>
      <c r="AD296" s="64" t="s">
        <v>15633</v>
      </c>
      <c r="AE296" s="64" t="s">
        <v>15926</v>
      </c>
    </row>
    <row r="297" spans="1:57" ht="52" x14ac:dyDescent="0.15">
      <c r="A297" s="83" t="s">
        <v>15634</v>
      </c>
      <c r="B297" s="12" t="s">
        <v>15635</v>
      </c>
      <c r="C297" s="11" t="s">
        <v>15636</v>
      </c>
      <c r="D297" s="64" t="s">
        <v>12138</v>
      </c>
      <c r="E297" s="89">
        <v>42515</v>
      </c>
      <c r="F297" s="89">
        <v>42944</v>
      </c>
      <c r="G297" s="64" t="s">
        <v>1269</v>
      </c>
      <c r="I297" s="11" t="s">
        <v>9459</v>
      </c>
      <c r="J297" s="11" t="s">
        <v>15186</v>
      </c>
      <c r="L297" s="11" t="s">
        <v>9928</v>
      </c>
      <c r="N297" s="64" t="s">
        <v>12337</v>
      </c>
      <c r="V297" s="64" t="s">
        <v>16077</v>
      </c>
      <c r="X297" s="64" t="s">
        <v>17661</v>
      </c>
      <c r="AA297" s="64" t="s">
        <v>16078</v>
      </c>
      <c r="AB297" s="64" t="s">
        <v>16079</v>
      </c>
      <c r="AD297" s="64" t="s">
        <v>16106</v>
      </c>
      <c r="AE297" s="64" t="s">
        <v>15637</v>
      </c>
      <c r="AO297" s="64" t="s">
        <v>16706</v>
      </c>
      <c r="AQ297" s="64" t="s">
        <v>16707</v>
      </c>
    </row>
    <row r="298" spans="1:57" ht="39" x14ac:dyDescent="0.15">
      <c r="A298" s="452" t="s">
        <v>15684</v>
      </c>
      <c r="B298" s="453" t="s">
        <v>10990</v>
      </c>
      <c r="C298" s="6" t="s">
        <v>15685</v>
      </c>
      <c r="D298" s="6" t="s">
        <v>11854</v>
      </c>
      <c r="E298" s="89">
        <v>42537</v>
      </c>
      <c r="F298" s="89"/>
      <c r="G298" s="13" t="s">
        <v>1269</v>
      </c>
      <c r="I298" s="6" t="s">
        <v>9459</v>
      </c>
      <c r="J298" s="11" t="s">
        <v>9903</v>
      </c>
      <c r="K298" s="11"/>
      <c r="L298" s="11" t="s">
        <v>15686</v>
      </c>
      <c r="N298" s="6" t="s">
        <v>1430</v>
      </c>
      <c r="V298" s="8" t="s">
        <v>13227</v>
      </c>
      <c r="AA298" s="64" t="s">
        <v>15687</v>
      </c>
      <c r="AB298" s="11" t="s">
        <v>15688</v>
      </c>
      <c r="AD298" s="64" t="s">
        <v>15918</v>
      </c>
      <c r="AE298" s="6" t="s">
        <v>15689</v>
      </c>
    </row>
    <row r="299" spans="1:57" ht="39" x14ac:dyDescent="0.15">
      <c r="A299" s="452" t="s">
        <v>15906</v>
      </c>
      <c r="B299" s="453" t="s">
        <v>19078</v>
      </c>
      <c r="C299" s="6" t="s">
        <v>19079</v>
      </c>
      <c r="D299" s="6" t="s">
        <v>15382</v>
      </c>
      <c r="E299" s="89">
        <v>42572</v>
      </c>
      <c r="F299" s="89">
        <v>43411</v>
      </c>
      <c r="G299" s="13" t="s">
        <v>1269</v>
      </c>
      <c r="I299" s="6" t="s">
        <v>9459</v>
      </c>
      <c r="J299" s="11" t="s">
        <v>9903</v>
      </c>
      <c r="K299" s="11"/>
      <c r="L299" s="11" t="s">
        <v>15912</v>
      </c>
      <c r="N299" s="6" t="s">
        <v>19080</v>
      </c>
      <c r="V299" s="8" t="s">
        <v>19300</v>
      </c>
      <c r="AA299" s="64" t="s">
        <v>19081</v>
      </c>
      <c r="AB299" s="11" t="s">
        <v>18603</v>
      </c>
      <c r="AD299" s="64" t="s">
        <v>17329</v>
      </c>
      <c r="AE299" s="64" t="s">
        <v>15596</v>
      </c>
    </row>
    <row r="300" spans="1:57" ht="39" x14ac:dyDescent="0.15">
      <c r="A300" s="452" t="s">
        <v>15913</v>
      </c>
      <c r="B300" s="453" t="s">
        <v>15907</v>
      </c>
      <c r="C300" s="6" t="s">
        <v>15908</v>
      </c>
      <c r="D300" s="6" t="s">
        <v>11854</v>
      </c>
      <c r="E300" s="89">
        <v>42572</v>
      </c>
      <c r="F300" s="89"/>
      <c r="G300" s="13" t="s">
        <v>1269</v>
      </c>
      <c r="I300" s="6" t="s">
        <v>9459</v>
      </c>
      <c r="J300" s="11" t="s">
        <v>9903</v>
      </c>
      <c r="K300" s="11"/>
      <c r="L300" s="11" t="s">
        <v>15914</v>
      </c>
      <c r="N300" s="6" t="s">
        <v>1329</v>
      </c>
      <c r="V300" s="8" t="s">
        <v>15917</v>
      </c>
      <c r="AA300" s="64" t="s">
        <v>15909</v>
      </c>
      <c r="AB300" s="11" t="s">
        <v>15910</v>
      </c>
      <c r="AD300" s="64" t="s">
        <v>15911</v>
      </c>
      <c r="AE300" s="64" t="s">
        <v>14179</v>
      </c>
    </row>
    <row r="301" spans="1:57" ht="52" x14ac:dyDescent="0.15">
      <c r="A301" s="83" t="s">
        <v>15915</v>
      </c>
      <c r="B301" s="12" t="s">
        <v>19028</v>
      </c>
      <c r="C301" s="6" t="s">
        <v>16165</v>
      </c>
      <c r="D301" s="6" t="s">
        <v>12076</v>
      </c>
      <c r="E301" s="89">
        <v>42572</v>
      </c>
      <c r="F301" s="89">
        <v>43348</v>
      </c>
      <c r="G301" s="13" t="s">
        <v>1269</v>
      </c>
      <c r="I301" s="6" t="s">
        <v>9459</v>
      </c>
      <c r="J301" s="11" t="s">
        <v>15186</v>
      </c>
      <c r="K301" s="11"/>
      <c r="L301" s="11" t="s">
        <v>15912</v>
      </c>
      <c r="N301" s="6" t="s">
        <v>11432</v>
      </c>
      <c r="V301" s="8" t="s">
        <v>19029</v>
      </c>
      <c r="AA301" s="64" t="s">
        <v>17823</v>
      </c>
      <c r="AB301" s="11" t="s">
        <v>17824</v>
      </c>
      <c r="AD301" s="64" t="s">
        <v>17825</v>
      </c>
      <c r="AE301" s="64" t="s">
        <v>15596</v>
      </c>
    </row>
    <row r="302" spans="1:57" ht="39" x14ac:dyDescent="0.15">
      <c r="A302" s="452" t="s">
        <v>15922</v>
      </c>
      <c r="B302" s="453" t="s">
        <v>15923</v>
      </c>
      <c r="C302" s="6" t="s">
        <v>15916</v>
      </c>
      <c r="D302" s="6" t="s">
        <v>11854</v>
      </c>
      <c r="E302" s="89">
        <v>42573</v>
      </c>
      <c r="F302" s="89"/>
      <c r="G302" s="13" t="s">
        <v>1269</v>
      </c>
      <c r="I302" s="6" t="s">
        <v>9459</v>
      </c>
      <c r="J302" s="11" t="s">
        <v>9903</v>
      </c>
      <c r="K302" s="11"/>
      <c r="L302" s="11" t="s">
        <v>15914</v>
      </c>
      <c r="N302" s="6" t="s">
        <v>1329</v>
      </c>
      <c r="V302" s="8" t="s">
        <v>15917</v>
      </c>
      <c r="AA302" s="64" t="s">
        <v>15909</v>
      </c>
      <c r="AB302" s="11" t="s">
        <v>15910</v>
      </c>
      <c r="AD302" s="64" t="s">
        <v>15911</v>
      </c>
      <c r="AE302" s="64" t="s">
        <v>15596</v>
      </c>
    </row>
    <row r="303" spans="1:57" ht="26" x14ac:dyDescent="0.15">
      <c r="A303" s="452" t="s">
        <v>15927</v>
      </c>
      <c r="B303" s="490" t="s">
        <v>15928</v>
      </c>
      <c r="C303" s="6" t="s">
        <v>15929</v>
      </c>
      <c r="D303" s="6" t="s">
        <v>9446</v>
      </c>
      <c r="E303" s="7">
        <v>42573</v>
      </c>
      <c r="F303" s="7"/>
      <c r="G303" s="13" t="s">
        <v>1269</v>
      </c>
      <c r="H303" s="13"/>
      <c r="I303" s="6" t="s">
        <v>9459</v>
      </c>
      <c r="J303" s="6" t="s">
        <v>9460</v>
      </c>
      <c r="K303" s="6"/>
      <c r="L303" s="13" t="s">
        <v>1269</v>
      </c>
      <c r="M303" s="13"/>
      <c r="N303" s="6"/>
      <c r="O303" s="6"/>
      <c r="P303" s="6" t="s">
        <v>1618</v>
      </c>
      <c r="Q303" s="6"/>
      <c r="R303" s="6"/>
      <c r="S303" s="6"/>
      <c r="T303" s="8"/>
      <c r="U303" s="8"/>
      <c r="V303" s="8"/>
      <c r="W303" s="8" t="s">
        <v>1619</v>
      </c>
      <c r="X303" s="8"/>
      <c r="Y303" s="6"/>
      <c r="Z303" s="6"/>
      <c r="AA303" s="11" t="s">
        <v>1620</v>
      </c>
      <c r="AB303" s="11" t="s">
        <v>1621</v>
      </c>
      <c r="AC303" s="11"/>
      <c r="AD303" s="6" t="s">
        <v>1605</v>
      </c>
      <c r="AE303" s="6" t="s">
        <v>1496</v>
      </c>
      <c r="AF303" s="6"/>
      <c r="AG303" s="6"/>
      <c r="AH303" s="6"/>
      <c r="AI303" s="6" t="s">
        <v>8109</v>
      </c>
      <c r="AJ303" s="6"/>
      <c r="AK303" s="6"/>
      <c r="AL303" s="6"/>
      <c r="AM303" s="6"/>
      <c r="AN303" s="6"/>
      <c r="AO303" s="6"/>
      <c r="AP303" s="66"/>
      <c r="AQ303" s="6"/>
      <c r="AR303" s="6"/>
      <c r="AS303" s="6"/>
      <c r="AT303" s="6"/>
      <c r="AU303" s="6"/>
      <c r="AV303" s="6"/>
      <c r="AW303" s="6"/>
      <c r="AX303" s="6"/>
      <c r="AY303" s="6"/>
      <c r="AZ303" s="6"/>
      <c r="BA303" s="6"/>
      <c r="BB303" s="6"/>
      <c r="BC303" s="6"/>
      <c r="BD303" s="6"/>
      <c r="BE303" s="6"/>
    </row>
    <row r="304" spans="1:57" ht="52" x14ac:dyDescent="0.15">
      <c r="A304" s="83" t="s">
        <v>16080</v>
      </c>
      <c r="B304" s="12" t="s">
        <v>16081</v>
      </c>
      <c r="C304" s="11" t="s">
        <v>16082</v>
      </c>
      <c r="D304" s="64" t="s">
        <v>11854</v>
      </c>
      <c r="E304" s="89">
        <v>42599</v>
      </c>
      <c r="F304" s="89">
        <v>42944</v>
      </c>
      <c r="G304" s="64" t="s">
        <v>1269</v>
      </c>
      <c r="I304" s="11" t="s">
        <v>9459</v>
      </c>
      <c r="J304" s="11" t="s">
        <v>15186</v>
      </c>
      <c r="L304" s="11" t="s">
        <v>9928</v>
      </c>
      <c r="N304" s="64" t="s">
        <v>12337</v>
      </c>
      <c r="V304" s="64" t="s">
        <v>16077</v>
      </c>
      <c r="X304" s="64" t="s">
        <v>17661</v>
      </c>
      <c r="AA304" s="64" t="s">
        <v>16078</v>
      </c>
      <c r="AB304" s="64" t="s">
        <v>16079</v>
      </c>
      <c r="AD304" s="64" t="s">
        <v>16083</v>
      </c>
      <c r="AE304" s="64" t="s">
        <v>16084</v>
      </c>
      <c r="AO304" s="64" t="s">
        <v>16706</v>
      </c>
      <c r="AQ304" s="64" t="s">
        <v>16707</v>
      </c>
    </row>
    <row r="305" spans="1:49" ht="39" x14ac:dyDescent="0.15">
      <c r="A305" s="83" t="s">
        <v>16163</v>
      </c>
      <c r="B305" s="12" t="s">
        <v>16164</v>
      </c>
      <c r="C305" s="6" t="s">
        <v>16165</v>
      </c>
      <c r="D305" s="64" t="s">
        <v>16322</v>
      </c>
      <c r="E305" s="89">
        <v>42628</v>
      </c>
      <c r="F305" s="89">
        <v>42809</v>
      </c>
      <c r="G305" s="64" t="s">
        <v>1269</v>
      </c>
      <c r="I305" s="11" t="s">
        <v>9459</v>
      </c>
      <c r="J305" s="11" t="s">
        <v>9460</v>
      </c>
      <c r="L305" s="11" t="s">
        <v>16166</v>
      </c>
      <c r="N305" s="64" t="s">
        <v>16167</v>
      </c>
      <c r="V305" s="64" t="s">
        <v>16168</v>
      </c>
      <c r="Y305" s="64" t="s">
        <v>17100</v>
      </c>
      <c r="Z305" s="64" t="s">
        <v>17101</v>
      </c>
      <c r="AD305" s="64" t="s">
        <v>16169</v>
      </c>
    </row>
    <row r="306" spans="1:49" ht="39" x14ac:dyDescent="0.15">
      <c r="A306" s="452" t="s">
        <v>16189</v>
      </c>
      <c r="B306" s="453" t="s">
        <v>16190</v>
      </c>
      <c r="C306" s="6" t="s">
        <v>16191</v>
      </c>
      <c r="E306" s="89">
        <v>42640</v>
      </c>
      <c r="G306" s="64" t="s">
        <v>1269</v>
      </c>
      <c r="I306" s="11" t="s">
        <v>9459</v>
      </c>
      <c r="J306" s="11" t="s">
        <v>9460</v>
      </c>
      <c r="L306" s="11" t="s">
        <v>16192</v>
      </c>
      <c r="N306" s="6" t="s">
        <v>1329</v>
      </c>
      <c r="V306" s="8" t="s">
        <v>15917</v>
      </c>
      <c r="AA306" s="64" t="s">
        <v>15909</v>
      </c>
      <c r="AB306" s="11" t="s">
        <v>15910</v>
      </c>
      <c r="AD306" s="64" t="s">
        <v>16206</v>
      </c>
      <c r="AE306" s="64" t="s">
        <v>15596</v>
      </c>
    </row>
    <row r="307" spans="1:49" ht="39" x14ac:dyDescent="0.15">
      <c r="A307" s="83" t="s">
        <v>16208</v>
      </c>
      <c r="B307" s="12" t="s">
        <v>16209</v>
      </c>
      <c r="C307" s="6" t="s">
        <v>16210</v>
      </c>
      <c r="D307" s="64" t="s">
        <v>16322</v>
      </c>
      <c r="E307" s="89">
        <v>42643</v>
      </c>
      <c r="F307" s="89">
        <v>43269</v>
      </c>
      <c r="G307" s="64" t="s">
        <v>1269</v>
      </c>
      <c r="I307" s="11" t="s">
        <v>9459</v>
      </c>
      <c r="J307" s="11" t="s">
        <v>15486</v>
      </c>
      <c r="L307" s="11" t="s">
        <v>15506</v>
      </c>
      <c r="N307" s="64" t="s">
        <v>16213</v>
      </c>
      <c r="V307" s="64" t="s">
        <v>16211</v>
      </c>
      <c r="AA307" s="64" t="s">
        <v>18020</v>
      </c>
      <c r="AB307" s="64" t="s">
        <v>18021</v>
      </c>
      <c r="AD307" s="64" t="s">
        <v>16212</v>
      </c>
      <c r="AE307" s="64" t="s">
        <v>14538</v>
      </c>
      <c r="AW307" s="64" t="s">
        <v>18719</v>
      </c>
    </row>
    <row r="308" spans="1:49" ht="39" x14ac:dyDescent="0.15">
      <c r="A308" s="452" t="s">
        <v>16214</v>
      </c>
      <c r="B308" s="453" t="s">
        <v>16215</v>
      </c>
      <c r="C308" s="6" t="s">
        <v>16216</v>
      </c>
      <c r="E308" s="89">
        <v>42646</v>
      </c>
      <c r="G308" s="64" t="s">
        <v>1269</v>
      </c>
      <c r="I308" s="11" t="s">
        <v>9459</v>
      </c>
      <c r="J308" s="11" t="s">
        <v>15486</v>
      </c>
      <c r="L308" s="11" t="s">
        <v>15506</v>
      </c>
      <c r="N308" s="64" t="s">
        <v>16217</v>
      </c>
    </row>
    <row r="309" spans="1:49" ht="26" x14ac:dyDescent="0.15">
      <c r="A309" s="83" t="s">
        <v>16480</v>
      </c>
      <c r="B309" s="12" t="s">
        <v>16481</v>
      </c>
      <c r="C309" s="6" t="s">
        <v>16482</v>
      </c>
      <c r="D309" s="64" t="s">
        <v>12138</v>
      </c>
      <c r="E309" s="89">
        <v>42713</v>
      </c>
      <c r="F309" s="89">
        <v>42957</v>
      </c>
      <c r="G309" s="64" t="s">
        <v>1269</v>
      </c>
      <c r="I309" s="11" t="s">
        <v>9459</v>
      </c>
      <c r="J309" s="11" t="s">
        <v>16483</v>
      </c>
      <c r="L309" s="11" t="s">
        <v>16484</v>
      </c>
      <c r="N309" s="64" t="s">
        <v>16485</v>
      </c>
      <c r="V309" s="11" t="s">
        <v>17717</v>
      </c>
      <c r="AA309" s="64" t="s">
        <v>17716</v>
      </c>
      <c r="AB309" s="64" t="s">
        <v>17715</v>
      </c>
      <c r="AD309" s="64" t="s">
        <v>15453</v>
      </c>
      <c r="AE309" s="64" t="s">
        <v>16488</v>
      </c>
    </row>
    <row r="310" spans="1:49" ht="39" x14ac:dyDescent="0.15">
      <c r="A310" s="83" t="s">
        <v>16489</v>
      </c>
      <c r="B310" s="12" t="s">
        <v>16490</v>
      </c>
      <c r="C310" s="6" t="s">
        <v>16491</v>
      </c>
      <c r="E310" s="89">
        <v>42713</v>
      </c>
      <c r="F310" s="89">
        <v>42716</v>
      </c>
      <c r="G310" s="64" t="s">
        <v>1269</v>
      </c>
      <c r="I310" s="11" t="s">
        <v>16492</v>
      </c>
      <c r="J310" s="11" t="s">
        <v>16483</v>
      </c>
      <c r="L310" s="11" t="s">
        <v>16493</v>
      </c>
      <c r="N310" s="64" t="s">
        <v>16495</v>
      </c>
      <c r="V310" s="11" t="s">
        <v>16494</v>
      </c>
      <c r="AA310" s="64" t="s">
        <v>16486</v>
      </c>
      <c r="AB310" s="64" t="s">
        <v>16487</v>
      </c>
      <c r="AD310" s="64" t="s">
        <v>15453</v>
      </c>
      <c r="AE310" s="64" t="s">
        <v>16488</v>
      </c>
    </row>
    <row r="311" spans="1:49" ht="52" x14ac:dyDescent="0.15">
      <c r="A311" s="83" t="s">
        <v>16539</v>
      </c>
      <c r="B311" s="12" t="s">
        <v>16540</v>
      </c>
      <c r="C311" s="6" t="s">
        <v>16541</v>
      </c>
      <c r="D311" s="64" t="s">
        <v>12436</v>
      </c>
      <c r="E311" s="89">
        <v>42723</v>
      </c>
      <c r="F311" s="89">
        <v>43200</v>
      </c>
      <c r="G311" s="64" t="s">
        <v>1269</v>
      </c>
      <c r="I311" s="11" t="s">
        <v>9980</v>
      </c>
      <c r="J311" s="11" t="s">
        <v>15186</v>
      </c>
      <c r="L311" s="11" t="s">
        <v>16542</v>
      </c>
      <c r="N311" s="64" t="s">
        <v>15594</v>
      </c>
      <c r="V311" s="11" t="s">
        <v>18456</v>
      </c>
      <c r="AA311" s="64" t="s">
        <v>18457</v>
      </c>
      <c r="AB311" s="64" t="s">
        <v>18458</v>
      </c>
      <c r="AD311" s="64" t="s">
        <v>16544</v>
      </c>
    </row>
    <row r="312" spans="1:49" ht="52" x14ac:dyDescent="0.15">
      <c r="A312" s="83" t="s">
        <v>16601</v>
      </c>
      <c r="B312" s="12" t="s">
        <v>16602</v>
      </c>
      <c r="C312" s="6" t="s">
        <v>16603</v>
      </c>
      <c r="D312" s="64" t="s">
        <v>12138</v>
      </c>
      <c r="E312" s="89">
        <v>42731</v>
      </c>
      <c r="F312" s="89">
        <v>42943</v>
      </c>
      <c r="G312" s="64" t="s">
        <v>1269</v>
      </c>
      <c r="I312" s="11" t="s">
        <v>9980</v>
      </c>
      <c r="J312" s="11" t="s">
        <v>15186</v>
      </c>
      <c r="L312" s="11" t="s">
        <v>16542</v>
      </c>
      <c r="N312" s="64" t="s">
        <v>15594</v>
      </c>
      <c r="V312" s="11" t="s">
        <v>16543</v>
      </c>
      <c r="AA312" s="64" t="s">
        <v>17634</v>
      </c>
      <c r="AB312" s="64" t="s">
        <v>17635</v>
      </c>
      <c r="AD312" s="64" t="s">
        <v>16604</v>
      </c>
    </row>
    <row r="313" spans="1:49" ht="52" x14ac:dyDescent="0.15">
      <c r="A313" s="83" t="s">
        <v>16605</v>
      </c>
      <c r="B313" s="12" t="s">
        <v>16606</v>
      </c>
      <c r="C313" s="6" t="s">
        <v>16607</v>
      </c>
      <c r="D313" s="64" t="s">
        <v>12076</v>
      </c>
      <c r="E313" s="89">
        <v>42731</v>
      </c>
      <c r="F313" s="89">
        <v>43269</v>
      </c>
      <c r="G313" s="64" t="s">
        <v>1269</v>
      </c>
      <c r="I313" s="11" t="s">
        <v>9980</v>
      </c>
      <c r="J313" s="11" t="s">
        <v>15186</v>
      </c>
      <c r="L313" s="11" t="s">
        <v>16542</v>
      </c>
      <c r="N313" s="64" t="s">
        <v>15594</v>
      </c>
      <c r="V313" s="11" t="s">
        <v>18456</v>
      </c>
      <c r="AA313" s="64" t="s">
        <v>18720</v>
      </c>
      <c r="AB313" s="64" t="s">
        <v>18721</v>
      </c>
      <c r="AD313" s="64" t="s">
        <v>16608</v>
      </c>
    </row>
    <row r="314" spans="1:49" ht="52" x14ac:dyDescent="0.15">
      <c r="A314" s="83" t="s">
        <v>16609</v>
      </c>
      <c r="B314" s="12" t="s">
        <v>17636</v>
      </c>
      <c r="C314" s="6" t="s">
        <v>16610</v>
      </c>
      <c r="D314" s="64" t="s">
        <v>17600</v>
      </c>
      <c r="E314" s="89">
        <v>42731</v>
      </c>
      <c r="F314" s="89">
        <v>42943</v>
      </c>
      <c r="G314" s="64" t="s">
        <v>1269</v>
      </c>
      <c r="I314" s="11" t="s">
        <v>9980</v>
      </c>
      <c r="J314" s="11" t="s">
        <v>15186</v>
      </c>
      <c r="L314" s="11" t="s">
        <v>16542</v>
      </c>
      <c r="N314" s="64" t="s">
        <v>15594</v>
      </c>
      <c r="V314" s="11" t="s">
        <v>16543</v>
      </c>
      <c r="AA314" s="64" t="s">
        <v>17634</v>
      </c>
      <c r="AB314" s="64" t="s">
        <v>17635</v>
      </c>
      <c r="AD314" s="64" t="s">
        <v>15316</v>
      </c>
    </row>
    <row r="315" spans="1:49" ht="52" x14ac:dyDescent="0.15">
      <c r="A315" s="83" t="s">
        <v>16611</v>
      </c>
      <c r="B315" s="12" t="s">
        <v>16612</v>
      </c>
      <c r="C315" s="6" t="s">
        <v>16613</v>
      </c>
      <c r="D315" s="64" t="s">
        <v>12076</v>
      </c>
      <c r="E315" s="89">
        <v>42731</v>
      </c>
      <c r="F315" s="89">
        <v>43362</v>
      </c>
      <c r="G315" s="64" t="s">
        <v>1269</v>
      </c>
      <c r="I315" s="11" t="s">
        <v>9980</v>
      </c>
      <c r="J315" s="11" t="s">
        <v>15186</v>
      </c>
      <c r="L315" s="11" t="s">
        <v>16542</v>
      </c>
      <c r="N315" s="64" t="s">
        <v>15594</v>
      </c>
      <c r="V315" s="11" t="s">
        <v>19106</v>
      </c>
      <c r="AA315" s="64" t="s">
        <v>19107</v>
      </c>
      <c r="AB315" s="64" t="s">
        <v>18721</v>
      </c>
      <c r="AD315" s="64" t="s">
        <v>16614</v>
      </c>
    </row>
    <row r="316" spans="1:49" ht="26" x14ac:dyDescent="0.15">
      <c r="A316" s="83" t="s">
        <v>16682</v>
      </c>
      <c r="B316" s="12" t="s">
        <v>16683</v>
      </c>
      <c r="C316" s="6" t="s">
        <v>16684</v>
      </c>
      <c r="D316" s="64" t="s">
        <v>16858</v>
      </c>
      <c r="E316" s="89">
        <v>42746</v>
      </c>
      <c r="F316" s="89">
        <v>42768</v>
      </c>
      <c r="G316" s="64" t="s">
        <v>1269</v>
      </c>
      <c r="I316" s="11" t="s">
        <v>9459</v>
      </c>
      <c r="J316" s="64" t="s">
        <v>13639</v>
      </c>
      <c r="L316" s="11" t="s">
        <v>16685</v>
      </c>
      <c r="N316" s="64" t="s">
        <v>16686</v>
      </c>
      <c r="V316" s="11" t="s">
        <v>16687</v>
      </c>
      <c r="AA316" s="64" t="s">
        <v>16859</v>
      </c>
      <c r="AB316" s="64" t="s">
        <v>16860</v>
      </c>
      <c r="AD316" s="64" t="s">
        <v>16690</v>
      </c>
      <c r="AE316" s="64" t="s">
        <v>13644</v>
      </c>
    </row>
    <row r="317" spans="1:49" ht="52" x14ac:dyDescent="0.15">
      <c r="A317" s="83" t="s">
        <v>16691</v>
      </c>
      <c r="B317" s="12" t="s">
        <v>16692</v>
      </c>
      <c r="C317" s="6" t="s">
        <v>16693</v>
      </c>
      <c r="D317" s="64" t="s">
        <v>11854</v>
      </c>
      <c r="E317" s="89">
        <v>42747</v>
      </c>
      <c r="F317" s="89">
        <v>42940</v>
      </c>
      <c r="G317" s="64" t="s">
        <v>1269</v>
      </c>
      <c r="I317" s="11" t="s">
        <v>9459</v>
      </c>
      <c r="J317" s="11" t="s">
        <v>9460</v>
      </c>
      <c r="L317" s="11" t="s">
        <v>16694</v>
      </c>
      <c r="N317" s="64" t="s">
        <v>16695</v>
      </c>
      <c r="V317" s="64" t="s">
        <v>14543</v>
      </c>
      <c r="AA317" s="64" t="s">
        <v>16696</v>
      </c>
      <c r="AB317" s="64" t="s">
        <v>16697</v>
      </c>
      <c r="AD317" s="64" t="s">
        <v>12200</v>
      </c>
      <c r="AE317" s="64" t="s">
        <v>14171</v>
      </c>
      <c r="AR317" s="64" t="s">
        <v>16698</v>
      </c>
    </row>
    <row r="318" spans="1:49" ht="52" x14ac:dyDescent="0.15">
      <c r="A318" s="83" t="s">
        <v>16703</v>
      </c>
      <c r="B318" s="12" t="s">
        <v>16704</v>
      </c>
      <c r="C318" s="11" t="s">
        <v>16705</v>
      </c>
      <c r="E318" s="89">
        <v>42747</v>
      </c>
      <c r="F318" s="89">
        <v>42755</v>
      </c>
      <c r="G318" s="64" t="s">
        <v>1269</v>
      </c>
      <c r="I318" s="11" t="s">
        <v>9459</v>
      </c>
      <c r="J318" s="11" t="s">
        <v>15186</v>
      </c>
      <c r="L318" s="11" t="s">
        <v>9928</v>
      </c>
      <c r="N318" s="64" t="s">
        <v>12337</v>
      </c>
      <c r="V318" s="64" t="s">
        <v>16077</v>
      </c>
      <c r="X318" s="64" t="s">
        <v>15638</v>
      </c>
      <c r="AA318" s="64" t="s">
        <v>16078</v>
      </c>
      <c r="AB318" s="64" t="s">
        <v>16079</v>
      </c>
      <c r="AD318" s="64" t="s">
        <v>16708</v>
      </c>
      <c r="AE318" s="64" t="s">
        <v>16084</v>
      </c>
      <c r="AO318" s="64" t="s">
        <v>16706</v>
      </c>
      <c r="AQ318" s="64" t="s">
        <v>16707</v>
      </c>
    </row>
    <row r="319" spans="1:49" ht="39" x14ac:dyDescent="0.15">
      <c r="A319" s="83" t="s">
        <v>16777</v>
      </c>
      <c r="B319" s="12" t="s">
        <v>16683</v>
      </c>
      <c r="C319" s="6" t="s">
        <v>16684</v>
      </c>
      <c r="E319" s="89">
        <v>42758</v>
      </c>
      <c r="F319" s="89">
        <v>42762</v>
      </c>
      <c r="G319" s="64" t="s">
        <v>1269</v>
      </c>
      <c r="I319" s="11" t="s">
        <v>9459</v>
      </c>
      <c r="J319" s="64" t="s">
        <v>13639</v>
      </c>
      <c r="L319" s="11" t="s">
        <v>15457</v>
      </c>
      <c r="N319" s="64" t="s">
        <v>16686</v>
      </c>
      <c r="V319" s="11" t="s">
        <v>16687</v>
      </c>
      <c r="AA319" s="64" t="s">
        <v>16688</v>
      </c>
      <c r="AB319" s="64" t="s">
        <v>16689</v>
      </c>
      <c r="AD319" s="64" t="s">
        <v>16690</v>
      </c>
      <c r="AE319" s="64" t="s">
        <v>13644</v>
      </c>
    </row>
    <row r="320" spans="1:49" ht="65" x14ac:dyDescent="0.15">
      <c r="A320" s="83" t="s">
        <v>16778</v>
      </c>
      <c r="B320" s="12" t="s">
        <v>16779</v>
      </c>
      <c r="C320" s="6" t="s">
        <v>16780</v>
      </c>
      <c r="D320" s="64" t="s">
        <v>12298</v>
      </c>
      <c r="E320" s="89">
        <v>42758</v>
      </c>
      <c r="F320" s="89">
        <v>43118</v>
      </c>
      <c r="G320" s="64" t="s">
        <v>1269</v>
      </c>
      <c r="I320" s="11" t="s">
        <v>16781</v>
      </c>
      <c r="J320" s="11" t="s">
        <v>15486</v>
      </c>
      <c r="L320" s="11" t="s">
        <v>16782</v>
      </c>
      <c r="N320" s="64" t="s">
        <v>16217</v>
      </c>
      <c r="V320" s="11" t="s">
        <v>18032</v>
      </c>
      <c r="AA320" s="64" t="s">
        <v>16784</v>
      </c>
      <c r="AB320" s="64" t="s">
        <v>16785</v>
      </c>
      <c r="AD320" s="64" t="s">
        <v>16786</v>
      </c>
      <c r="AE320" s="64" t="s">
        <v>16787</v>
      </c>
      <c r="AW320" s="64" t="s">
        <v>18019</v>
      </c>
    </row>
    <row r="321" spans="1:49" ht="65" x14ac:dyDescent="0.15">
      <c r="A321" s="83" t="s">
        <v>16980</v>
      </c>
      <c r="B321" s="12" t="s">
        <v>16981</v>
      </c>
      <c r="C321" s="6" t="s">
        <v>16982</v>
      </c>
      <c r="E321" s="89">
        <v>42787</v>
      </c>
      <c r="F321" s="89">
        <v>42796</v>
      </c>
      <c r="G321" s="64" t="s">
        <v>1269</v>
      </c>
      <c r="I321" s="11" t="s">
        <v>9459</v>
      </c>
      <c r="J321" s="11" t="s">
        <v>16983</v>
      </c>
      <c r="L321" s="11" t="s">
        <v>16782</v>
      </c>
      <c r="N321" s="64" t="s">
        <v>16984</v>
      </c>
      <c r="V321" s="64" t="s">
        <v>16985</v>
      </c>
      <c r="AA321" s="64" t="s">
        <v>16986</v>
      </c>
      <c r="AB321" s="64" t="s">
        <v>16987</v>
      </c>
      <c r="AD321" s="64" t="s">
        <v>16988</v>
      </c>
      <c r="AE321" s="64" t="s">
        <v>14538</v>
      </c>
      <c r="AW321" s="64" t="s">
        <v>16990</v>
      </c>
    </row>
    <row r="322" spans="1:49" ht="52" x14ac:dyDescent="0.15">
      <c r="A322" s="83" t="s">
        <v>17132</v>
      </c>
      <c r="B322" s="12" t="s">
        <v>17456</v>
      </c>
      <c r="C322" s="6" t="s">
        <v>17457</v>
      </c>
      <c r="D322" s="64" t="s">
        <v>11854</v>
      </c>
      <c r="E322" s="89">
        <v>42824</v>
      </c>
      <c r="F322" s="89">
        <v>42940</v>
      </c>
      <c r="G322" s="64" t="s">
        <v>1269</v>
      </c>
      <c r="I322" s="11" t="s">
        <v>9459</v>
      </c>
      <c r="J322" s="11" t="s">
        <v>9477</v>
      </c>
      <c r="L322" s="11" t="s">
        <v>17133</v>
      </c>
      <c r="N322" s="64" t="s">
        <v>1545</v>
      </c>
      <c r="V322" s="11" t="s">
        <v>17134</v>
      </c>
      <c r="AA322" s="64" t="s">
        <v>17135</v>
      </c>
      <c r="AB322" s="64" t="s">
        <v>17136</v>
      </c>
      <c r="AD322" s="64" t="s">
        <v>17455</v>
      </c>
      <c r="AE322" s="64" t="s">
        <v>17137</v>
      </c>
    </row>
    <row r="323" spans="1:49" ht="26" x14ac:dyDescent="0.15">
      <c r="A323" s="83" t="s">
        <v>17234</v>
      </c>
      <c r="B323" s="12" t="s">
        <v>17235</v>
      </c>
      <c r="C323" s="6" t="s">
        <v>17240</v>
      </c>
      <c r="D323" s="64" t="s">
        <v>11854</v>
      </c>
      <c r="E323" s="89">
        <v>42845</v>
      </c>
      <c r="F323" s="89">
        <v>42893</v>
      </c>
      <c r="G323" s="64" t="s">
        <v>1269</v>
      </c>
      <c r="I323" s="11" t="s">
        <v>9459</v>
      </c>
      <c r="J323" s="11" t="s">
        <v>15486</v>
      </c>
      <c r="L323" s="11" t="s">
        <v>9928</v>
      </c>
      <c r="N323" s="64" t="s">
        <v>17236</v>
      </c>
      <c r="V323" s="11" t="s">
        <v>17237</v>
      </c>
      <c r="AA323" s="64" t="s">
        <v>17295</v>
      </c>
      <c r="AB323" s="64" t="s">
        <v>17296</v>
      </c>
      <c r="AD323" s="64" t="s">
        <v>17238</v>
      </c>
      <c r="AE323" s="64" t="s">
        <v>17239</v>
      </c>
    </row>
    <row r="324" spans="1:49" ht="78" x14ac:dyDescent="0.15">
      <c r="A324" s="83" t="s">
        <v>17265</v>
      </c>
      <c r="B324" s="12" t="s">
        <v>17266</v>
      </c>
      <c r="C324" s="6" t="s">
        <v>17267</v>
      </c>
      <c r="D324" s="64" t="s">
        <v>11854</v>
      </c>
      <c r="E324" s="89">
        <v>42853</v>
      </c>
      <c r="F324" s="89">
        <v>42929</v>
      </c>
      <c r="G324" s="64" t="s">
        <v>1269</v>
      </c>
      <c r="I324" s="11" t="s">
        <v>9459</v>
      </c>
      <c r="J324" s="11" t="s">
        <v>17268</v>
      </c>
      <c r="L324" s="11" t="s">
        <v>17269</v>
      </c>
      <c r="N324" s="11" t="s">
        <v>17496</v>
      </c>
      <c r="V324" s="11" t="s">
        <v>17270</v>
      </c>
      <c r="Y324" s="11" t="s">
        <v>17271</v>
      </c>
      <c r="Z324" s="11" t="s">
        <v>17272</v>
      </c>
    </row>
    <row r="325" spans="1:49" ht="52" x14ac:dyDescent="0.15">
      <c r="A325" s="83" t="s">
        <v>17297</v>
      </c>
      <c r="B325" s="12" t="s">
        <v>15522</v>
      </c>
      <c r="C325" s="11" t="s">
        <v>17302</v>
      </c>
      <c r="E325" s="89">
        <v>42863</v>
      </c>
      <c r="F325" s="89">
        <v>42940</v>
      </c>
      <c r="G325" s="64" t="s">
        <v>1269</v>
      </c>
      <c r="I325" s="11" t="s">
        <v>9459</v>
      </c>
      <c r="J325" s="11" t="s">
        <v>15524</v>
      </c>
      <c r="K325" s="11" t="s">
        <v>17298</v>
      </c>
      <c r="L325" s="11" t="s">
        <v>15525</v>
      </c>
      <c r="N325" s="64" t="s">
        <v>15526</v>
      </c>
      <c r="V325" s="64" t="s">
        <v>17299</v>
      </c>
      <c r="AA325" s="64" t="s">
        <v>17300</v>
      </c>
      <c r="AB325" s="64" t="s">
        <v>17301</v>
      </c>
      <c r="AD325" s="64" t="s">
        <v>15530</v>
      </c>
      <c r="AE325" s="64" t="s">
        <v>15531</v>
      </c>
      <c r="AP325" s="478" t="s">
        <v>14488</v>
      </c>
    </row>
    <row r="326" spans="1:49" ht="52" x14ac:dyDescent="0.15">
      <c r="A326" s="83" t="s">
        <v>17303</v>
      </c>
      <c r="B326" s="12" t="s">
        <v>15522</v>
      </c>
      <c r="C326" s="11" t="s">
        <v>17302</v>
      </c>
      <c r="E326" s="89">
        <v>42863</v>
      </c>
      <c r="F326" s="89">
        <v>42940</v>
      </c>
      <c r="G326" s="64" t="s">
        <v>1269</v>
      </c>
      <c r="I326" s="11" t="s">
        <v>9459</v>
      </c>
      <c r="J326" s="11" t="s">
        <v>15524</v>
      </c>
      <c r="K326" s="11" t="s">
        <v>17298</v>
      </c>
      <c r="L326" s="11" t="s">
        <v>15525</v>
      </c>
      <c r="N326" s="64" t="s">
        <v>15526</v>
      </c>
      <c r="V326" s="64" t="s">
        <v>17299</v>
      </c>
      <c r="AA326" s="64" t="s">
        <v>17300</v>
      </c>
      <c r="AB326" s="64" t="s">
        <v>17301</v>
      </c>
      <c r="AD326" s="64" t="s">
        <v>15530</v>
      </c>
      <c r="AE326" s="64" t="s">
        <v>15531</v>
      </c>
      <c r="AP326" s="478" t="s">
        <v>14488</v>
      </c>
    </row>
    <row r="327" spans="1:49" ht="39" x14ac:dyDescent="0.15">
      <c r="A327" s="83" t="s">
        <v>17324</v>
      </c>
      <c r="B327" s="12" t="s">
        <v>17325</v>
      </c>
      <c r="C327" s="11" t="s">
        <v>17461</v>
      </c>
      <c r="E327" s="89">
        <v>42866</v>
      </c>
      <c r="F327" s="89">
        <v>42940</v>
      </c>
      <c r="G327" s="64" t="s">
        <v>1269</v>
      </c>
      <c r="I327" s="11" t="s">
        <v>9459</v>
      </c>
      <c r="J327" s="11" t="s">
        <v>15524</v>
      </c>
      <c r="L327" s="11" t="s">
        <v>17326</v>
      </c>
      <c r="N327" s="64" t="s">
        <v>1329</v>
      </c>
      <c r="V327" s="64" t="s">
        <v>15917</v>
      </c>
      <c r="AA327" s="64" t="s">
        <v>17327</v>
      </c>
      <c r="AB327" s="64" t="s">
        <v>17328</v>
      </c>
      <c r="AD327" s="64" t="s">
        <v>17329</v>
      </c>
      <c r="AE327" s="64" t="s">
        <v>14726</v>
      </c>
    </row>
    <row r="328" spans="1:49" ht="26" x14ac:dyDescent="0.15">
      <c r="A328" s="83" t="s">
        <v>17487</v>
      </c>
      <c r="B328" s="12" t="s">
        <v>17488</v>
      </c>
      <c r="C328" s="11" t="s">
        <v>17489</v>
      </c>
      <c r="E328" s="89">
        <v>42894</v>
      </c>
      <c r="F328" s="89">
        <v>42940</v>
      </c>
      <c r="G328" s="64" t="s">
        <v>1269</v>
      </c>
      <c r="I328" s="11" t="s">
        <v>9459</v>
      </c>
      <c r="J328" s="11" t="s">
        <v>17490</v>
      </c>
      <c r="L328" s="11" t="s">
        <v>17491</v>
      </c>
      <c r="N328" s="64" t="s">
        <v>17492</v>
      </c>
      <c r="U328" s="64" t="s">
        <v>17493</v>
      </c>
      <c r="Y328" s="64" t="s">
        <v>1303</v>
      </c>
      <c r="Z328" s="64" t="s">
        <v>1304</v>
      </c>
      <c r="AD328" s="64" t="s">
        <v>17494</v>
      </c>
      <c r="AE328" s="64" t="s">
        <v>17495</v>
      </c>
    </row>
    <row r="329" spans="1:49" ht="65" x14ac:dyDescent="0.15">
      <c r="A329" s="83" t="s">
        <v>17498</v>
      </c>
      <c r="B329" s="12" t="s">
        <v>17499</v>
      </c>
      <c r="C329" s="11" t="s">
        <v>17500</v>
      </c>
      <c r="E329" s="89">
        <v>42895</v>
      </c>
      <c r="F329" s="89">
        <v>42940</v>
      </c>
      <c r="G329" s="64" t="s">
        <v>1269</v>
      </c>
      <c r="I329" s="11" t="s">
        <v>9459</v>
      </c>
      <c r="J329" s="11" t="s">
        <v>16983</v>
      </c>
      <c r="K329" s="11"/>
      <c r="L329" s="11" t="s">
        <v>16782</v>
      </c>
      <c r="N329" s="64" t="s">
        <v>17501</v>
      </c>
      <c r="V329" s="11" t="s">
        <v>16783</v>
      </c>
      <c r="AA329" s="64" t="s">
        <v>17502</v>
      </c>
      <c r="AB329" s="64" t="s">
        <v>17503</v>
      </c>
      <c r="AD329" s="64" t="s">
        <v>17504</v>
      </c>
      <c r="AE329" s="64" t="s">
        <v>14538</v>
      </c>
      <c r="AW329" s="64" t="s">
        <v>16990</v>
      </c>
    </row>
    <row r="330" spans="1:49" ht="52" x14ac:dyDescent="0.15">
      <c r="A330" s="83" t="s">
        <v>17506</v>
      </c>
      <c r="B330" s="12" t="s">
        <v>17507</v>
      </c>
      <c r="C330" s="11" t="s">
        <v>14195</v>
      </c>
      <c r="E330" s="89">
        <v>42895</v>
      </c>
      <c r="F330" s="89">
        <v>42940</v>
      </c>
      <c r="G330" s="64" t="s">
        <v>1269</v>
      </c>
      <c r="I330" s="11" t="s">
        <v>9459</v>
      </c>
      <c r="J330" s="11" t="s">
        <v>15186</v>
      </c>
      <c r="L330" s="11" t="s">
        <v>9928</v>
      </c>
      <c r="N330" s="64" t="s">
        <v>11780</v>
      </c>
      <c r="V330" s="64" t="s">
        <v>17508</v>
      </c>
      <c r="X330" s="64" t="s">
        <v>15638</v>
      </c>
      <c r="AA330" s="64" t="s">
        <v>17509</v>
      </c>
      <c r="AB330" s="64" t="s">
        <v>17510</v>
      </c>
      <c r="AD330" s="64" t="s">
        <v>15530</v>
      </c>
      <c r="AE330" s="64" t="s">
        <v>15637</v>
      </c>
      <c r="AO330" s="64" t="s">
        <v>16706</v>
      </c>
      <c r="AQ330" s="64" t="s">
        <v>16707</v>
      </c>
    </row>
    <row r="331" spans="1:49" ht="52" x14ac:dyDescent="0.15">
      <c r="A331" s="83" t="s">
        <v>17511</v>
      </c>
      <c r="B331" s="12" t="s">
        <v>17512</v>
      </c>
      <c r="C331" s="11" t="s">
        <v>17513</v>
      </c>
      <c r="E331" s="89">
        <v>42898</v>
      </c>
      <c r="F331" s="89">
        <v>42940</v>
      </c>
      <c r="G331" s="64" t="s">
        <v>1269</v>
      </c>
      <c r="I331" s="11" t="s">
        <v>17514</v>
      </c>
      <c r="J331" s="11" t="s">
        <v>15186</v>
      </c>
      <c r="L331" s="11" t="s">
        <v>9928</v>
      </c>
      <c r="N331" s="64" t="s">
        <v>11780</v>
      </c>
      <c r="V331" s="64" t="s">
        <v>17508</v>
      </c>
      <c r="X331" s="64" t="s">
        <v>15638</v>
      </c>
      <c r="AA331" s="64" t="s">
        <v>17509</v>
      </c>
      <c r="AB331" s="64" t="s">
        <v>17510</v>
      </c>
      <c r="AD331" s="64" t="s">
        <v>16106</v>
      </c>
      <c r="AE331" s="64" t="s">
        <v>15637</v>
      </c>
      <c r="AO331" s="64" t="s">
        <v>16706</v>
      </c>
      <c r="AQ331" s="64" t="s">
        <v>16707</v>
      </c>
    </row>
    <row r="332" spans="1:49" ht="52" x14ac:dyDescent="0.15">
      <c r="A332" s="83" t="s">
        <v>17558</v>
      </c>
      <c r="B332" s="12" t="s">
        <v>17559</v>
      </c>
      <c r="C332" s="11" t="s">
        <v>17560</v>
      </c>
      <c r="E332" s="89">
        <v>42902</v>
      </c>
      <c r="F332" s="89">
        <v>42940</v>
      </c>
      <c r="G332" s="64" t="s">
        <v>1269</v>
      </c>
      <c r="I332" s="11" t="s">
        <v>9459</v>
      </c>
      <c r="J332" s="11" t="s">
        <v>16983</v>
      </c>
      <c r="L332" s="11" t="s">
        <v>17561</v>
      </c>
      <c r="N332" s="64" t="s">
        <v>16984</v>
      </c>
      <c r="V332" s="64" t="s">
        <v>16985</v>
      </c>
      <c r="AA332" s="64" t="s">
        <v>17562</v>
      </c>
      <c r="AB332" s="64" t="s">
        <v>17563</v>
      </c>
      <c r="AD332" s="64" t="s">
        <v>17564</v>
      </c>
      <c r="AE332" s="64" t="s">
        <v>14538</v>
      </c>
      <c r="AW332" s="64" t="s">
        <v>17565</v>
      </c>
    </row>
    <row r="333" spans="1:49" ht="26" x14ac:dyDescent="0.15">
      <c r="A333" s="83" t="s">
        <v>17568</v>
      </c>
      <c r="B333" s="12" t="s">
        <v>17569</v>
      </c>
      <c r="C333" s="11" t="s">
        <v>17570</v>
      </c>
      <c r="E333" s="89">
        <v>42905</v>
      </c>
      <c r="F333" s="89">
        <v>42940</v>
      </c>
      <c r="G333" s="64" t="s">
        <v>1269</v>
      </c>
      <c r="I333" s="11" t="s">
        <v>9459</v>
      </c>
      <c r="J333" s="11" t="s">
        <v>15486</v>
      </c>
      <c r="L333" s="11" t="s">
        <v>17571</v>
      </c>
      <c r="N333" s="64" t="s">
        <v>17572</v>
      </c>
      <c r="V333" s="64" t="s">
        <v>15451</v>
      </c>
      <c r="Y333" s="64" t="s">
        <v>17573</v>
      </c>
      <c r="Z333" s="64" t="s">
        <v>17574</v>
      </c>
      <c r="AD333" s="64" t="s">
        <v>1382</v>
      </c>
      <c r="AE333" s="64">
        <v>45</v>
      </c>
    </row>
    <row r="334" spans="1:49" ht="39" x14ac:dyDescent="0.15">
      <c r="A334" s="83" t="s">
        <v>17603</v>
      </c>
      <c r="B334" s="12" t="s">
        <v>17605</v>
      </c>
      <c r="C334" s="11" t="s">
        <v>17606</v>
      </c>
      <c r="D334" s="64" t="s">
        <v>12076</v>
      </c>
      <c r="E334" s="89">
        <v>42928</v>
      </c>
      <c r="F334" s="89">
        <v>43546</v>
      </c>
      <c r="G334" s="64" t="s">
        <v>1269</v>
      </c>
      <c r="I334" s="11" t="s">
        <v>9459</v>
      </c>
      <c r="J334" s="11" t="s">
        <v>17607</v>
      </c>
      <c r="L334" s="11" t="s">
        <v>17608</v>
      </c>
      <c r="AG334" s="68">
        <v>90</v>
      </c>
      <c r="AH334" s="64" t="s">
        <v>18609</v>
      </c>
    </row>
    <row r="335" spans="1:49" ht="39" x14ac:dyDescent="0.15">
      <c r="A335" s="83" t="s">
        <v>17621</v>
      </c>
      <c r="B335" s="12" t="s">
        <v>17622</v>
      </c>
      <c r="C335" s="11" t="s">
        <v>17623</v>
      </c>
      <c r="E335" s="89">
        <v>42934</v>
      </c>
      <c r="F335" s="89">
        <v>42937</v>
      </c>
      <c r="G335" s="64" t="s">
        <v>1269</v>
      </c>
      <c r="I335" s="11" t="s">
        <v>9459</v>
      </c>
      <c r="J335" s="11" t="s">
        <v>9460</v>
      </c>
      <c r="L335" s="11" t="s">
        <v>17326</v>
      </c>
      <c r="N335" s="64" t="s">
        <v>17624</v>
      </c>
      <c r="V335" s="64" t="s">
        <v>15917</v>
      </c>
      <c r="AA335" s="64" t="s">
        <v>17327</v>
      </c>
      <c r="AB335" s="64" t="s">
        <v>17328</v>
      </c>
      <c r="AD335" s="64" t="s">
        <v>17625</v>
      </c>
      <c r="AE335" s="64" t="s">
        <v>14726</v>
      </c>
    </row>
    <row r="336" spans="1:49" ht="26" x14ac:dyDescent="0.15">
      <c r="A336" s="83" t="s">
        <v>17626</v>
      </c>
      <c r="B336" s="12" t="s">
        <v>17627</v>
      </c>
      <c r="C336" s="11" t="s">
        <v>17628</v>
      </c>
      <c r="E336" s="89">
        <v>42934</v>
      </c>
      <c r="F336" s="89">
        <v>42937</v>
      </c>
      <c r="G336" s="64" t="s">
        <v>1269</v>
      </c>
      <c r="I336" s="11" t="s">
        <v>9459</v>
      </c>
      <c r="J336" s="11" t="s">
        <v>9460</v>
      </c>
      <c r="L336" s="11" t="s">
        <v>17629</v>
      </c>
      <c r="N336" s="64" t="s">
        <v>17630</v>
      </c>
      <c r="V336" s="64" t="s">
        <v>17631</v>
      </c>
      <c r="AA336" s="64" t="s">
        <v>10901</v>
      </c>
      <c r="AB336" s="64" t="s">
        <v>10902</v>
      </c>
      <c r="AD336" s="64" t="s">
        <v>17632</v>
      </c>
      <c r="AE336" s="64" t="s">
        <v>17633</v>
      </c>
    </row>
    <row r="337" spans="1:65" ht="52" x14ac:dyDescent="0.15">
      <c r="A337" s="83" t="s">
        <v>17658</v>
      </c>
      <c r="B337" s="12" t="s">
        <v>17659</v>
      </c>
      <c r="C337" s="11" t="s">
        <v>17660</v>
      </c>
      <c r="E337" s="89">
        <v>42942</v>
      </c>
      <c r="F337" s="89">
        <v>42950</v>
      </c>
      <c r="G337" s="64" t="s">
        <v>1269</v>
      </c>
      <c r="I337" s="11" t="s">
        <v>9459</v>
      </c>
      <c r="J337" s="11" t="s">
        <v>15186</v>
      </c>
      <c r="L337" s="11" t="s">
        <v>9928</v>
      </c>
      <c r="N337" s="64" t="s">
        <v>12337</v>
      </c>
      <c r="V337" s="64" t="s">
        <v>16077</v>
      </c>
      <c r="X337" s="64" t="s">
        <v>17661</v>
      </c>
      <c r="AA337" s="64" t="s">
        <v>16078</v>
      </c>
      <c r="AB337" s="64" t="s">
        <v>16079</v>
      </c>
      <c r="AD337" s="64" t="s">
        <v>17662</v>
      </c>
      <c r="AE337" s="64" t="s">
        <v>17663</v>
      </c>
      <c r="AO337" s="64" t="s">
        <v>16706</v>
      </c>
      <c r="AQ337" s="64" t="s">
        <v>16707</v>
      </c>
    </row>
    <row r="338" spans="1:65" ht="52" x14ac:dyDescent="0.15">
      <c r="A338" s="83" t="s">
        <v>17697</v>
      </c>
      <c r="B338" s="12" t="s">
        <v>17698</v>
      </c>
      <c r="C338" s="11" t="s">
        <v>17699</v>
      </c>
      <c r="E338" s="89">
        <v>42947</v>
      </c>
      <c r="F338" s="89">
        <v>42950</v>
      </c>
      <c r="G338" s="64" t="s">
        <v>1269</v>
      </c>
      <c r="I338" s="11" t="s">
        <v>9459</v>
      </c>
      <c r="J338" s="11" t="s">
        <v>9460</v>
      </c>
      <c r="L338" s="11" t="s">
        <v>13954</v>
      </c>
      <c r="N338" s="64" t="s">
        <v>1817</v>
      </c>
      <c r="V338" s="64" t="s">
        <v>15174</v>
      </c>
      <c r="AA338" s="64" t="s">
        <v>17700</v>
      </c>
      <c r="AB338" s="64" t="s">
        <v>17701</v>
      </c>
      <c r="AD338" s="64" t="s">
        <v>17702</v>
      </c>
    </row>
    <row r="339" spans="1:65" ht="52" x14ac:dyDescent="0.15">
      <c r="A339" s="83" t="s">
        <v>17785</v>
      </c>
      <c r="B339" s="12" t="s">
        <v>17786</v>
      </c>
      <c r="C339" s="11" t="s">
        <v>17787</v>
      </c>
      <c r="E339" s="89">
        <v>42985</v>
      </c>
      <c r="F339" s="89">
        <v>42999</v>
      </c>
      <c r="G339" s="64" t="s">
        <v>1269</v>
      </c>
      <c r="I339" s="11" t="s">
        <v>9459</v>
      </c>
      <c r="J339" s="11" t="s">
        <v>17490</v>
      </c>
      <c r="L339" s="11" t="s">
        <v>17561</v>
      </c>
      <c r="N339" s="64" t="s">
        <v>17788</v>
      </c>
      <c r="V339" s="64" t="s">
        <v>17789</v>
      </c>
      <c r="AA339" s="64" t="s">
        <v>17790</v>
      </c>
      <c r="AB339" s="64" t="s">
        <v>17791</v>
      </c>
      <c r="AD339" s="64" t="s">
        <v>17792</v>
      </c>
      <c r="AE339" s="64" t="s">
        <v>14538</v>
      </c>
      <c r="AW339" s="64" t="s">
        <v>17793</v>
      </c>
    </row>
    <row r="340" spans="1:65" ht="26" x14ac:dyDescent="0.15">
      <c r="A340" s="83" t="s">
        <v>17796</v>
      </c>
      <c r="B340" s="12" t="s">
        <v>17797</v>
      </c>
      <c r="C340" s="11" t="s">
        <v>17798</v>
      </c>
      <c r="E340" s="89">
        <v>42986</v>
      </c>
      <c r="F340" s="89">
        <v>42999</v>
      </c>
      <c r="G340" s="64" t="s">
        <v>1269</v>
      </c>
      <c r="I340" s="11" t="s">
        <v>9459</v>
      </c>
      <c r="J340" s="11" t="s">
        <v>9596</v>
      </c>
      <c r="L340" s="11" t="s">
        <v>9928</v>
      </c>
      <c r="N340" s="64" t="s">
        <v>14549</v>
      </c>
      <c r="V340" s="64" t="s">
        <v>17799</v>
      </c>
      <c r="AA340" s="64" t="s">
        <v>12953</v>
      </c>
      <c r="AB340" s="64" t="s">
        <v>12877</v>
      </c>
      <c r="AD340" s="64" t="s">
        <v>17800</v>
      </c>
      <c r="AE340" s="64" t="s">
        <v>17801</v>
      </c>
    </row>
    <row r="341" spans="1:65" ht="26" x14ac:dyDescent="0.15">
      <c r="A341" s="83" t="s">
        <v>17807</v>
      </c>
      <c r="B341" s="12" t="s">
        <v>17808</v>
      </c>
      <c r="C341" s="11" t="s">
        <v>17810</v>
      </c>
      <c r="E341" s="89">
        <v>42992</v>
      </c>
      <c r="F341" s="89">
        <v>42999</v>
      </c>
      <c r="G341" s="64" t="s">
        <v>1269</v>
      </c>
      <c r="I341" s="11" t="s">
        <v>9459</v>
      </c>
      <c r="J341" s="11" t="s">
        <v>17490</v>
      </c>
      <c r="L341" s="11" t="s">
        <v>17491</v>
      </c>
      <c r="N341" s="64" t="s">
        <v>17492</v>
      </c>
      <c r="U341" s="64" t="s">
        <v>17493</v>
      </c>
      <c r="Y341" s="64" t="s">
        <v>1303</v>
      </c>
      <c r="Z341" s="64" t="s">
        <v>1304</v>
      </c>
      <c r="AD341" s="64" t="s">
        <v>17809</v>
      </c>
      <c r="AE341" s="64" t="s">
        <v>17495</v>
      </c>
    </row>
    <row r="342" spans="1:65" ht="39" x14ac:dyDescent="0.15">
      <c r="A342" s="83" t="s">
        <v>17815</v>
      </c>
      <c r="B342" s="12" t="s">
        <v>17816</v>
      </c>
      <c r="C342" s="11" t="s">
        <v>17817</v>
      </c>
      <c r="E342" s="89">
        <v>42993</v>
      </c>
      <c r="F342" s="89">
        <v>42999</v>
      </c>
      <c r="G342" s="64" t="s">
        <v>1269</v>
      </c>
      <c r="I342" s="6" t="s">
        <v>9459</v>
      </c>
      <c r="J342" s="6" t="s">
        <v>9460</v>
      </c>
      <c r="L342" s="11" t="s">
        <v>17818</v>
      </c>
      <c r="N342" s="64" t="s">
        <v>17819</v>
      </c>
      <c r="V342" s="64" t="s">
        <v>17820</v>
      </c>
      <c r="AA342" s="64" t="s">
        <v>1462</v>
      </c>
      <c r="AB342" s="64" t="s">
        <v>1463</v>
      </c>
      <c r="AD342" s="64" t="s">
        <v>17821</v>
      </c>
      <c r="AE342" s="64" t="s">
        <v>17822</v>
      </c>
      <c r="AR342" s="64" t="s">
        <v>15543</v>
      </c>
    </row>
    <row r="343" spans="1:65" ht="39" x14ac:dyDescent="0.15">
      <c r="A343" s="83" t="s">
        <v>17849</v>
      </c>
      <c r="B343" s="12" t="s">
        <v>17850</v>
      </c>
      <c r="C343" s="6" t="s">
        <v>17851</v>
      </c>
      <c r="D343" s="8" t="s">
        <v>9446</v>
      </c>
      <c r="E343" s="7">
        <v>43005</v>
      </c>
      <c r="F343" s="7">
        <v>43006</v>
      </c>
      <c r="G343" s="6" t="s">
        <v>1269</v>
      </c>
      <c r="H343" s="6"/>
      <c r="I343" s="6" t="s">
        <v>9459</v>
      </c>
      <c r="J343" s="6" t="s">
        <v>9460</v>
      </c>
      <c r="K343" s="6"/>
      <c r="L343" s="6" t="s">
        <v>1269</v>
      </c>
      <c r="M343" s="6"/>
      <c r="N343" s="11" t="s">
        <v>9391</v>
      </c>
      <c r="O343" s="11"/>
      <c r="P343" s="8"/>
      <c r="Q343" s="8"/>
      <c r="R343" s="8"/>
      <c r="S343" s="8"/>
      <c r="T343" s="12"/>
      <c r="U343" s="12"/>
      <c r="V343" s="12"/>
      <c r="W343" s="12" t="s">
        <v>9392</v>
      </c>
      <c r="X343" s="12"/>
      <c r="Y343" s="11" t="s">
        <v>11614</v>
      </c>
      <c r="Z343" s="11" t="s">
        <v>11615</v>
      </c>
      <c r="AA343" s="11"/>
      <c r="AB343" s="11"/>
      <c r="AC343" s="11"/>
      <c r="AD343" s="6" t="s">
        <v>17852</v>
      </c>
      <c r="AE343" s="6" t="s">
        <v>1286</v>
      </c>
      <c r="AF343" s="6"/>
      <c r="AG343" s="6"/>
      <c r="AH343" s="6"/>
      <c r="AI343" s="6"/>
      <c r="AJ343" s="6"/>
      <c r="AK343" s="6"/>
      <c r="AL343" s="6"/>
      <c r="AM343" s="6"/>
      <c r="AN343" s="6"/>
      <c r="AO343" s="6"/>
      <c r="AP343" s="66"/>
      <c r="AQ343" s="6"/>
      <c r="AR343" s="6"/>
      <c r="AS343" s="6"/>
      <c r="AT343" s="6"/>
      <c r="AU343" s="6"/>
      <c r="AV343" s="6"/>
      <c r="AW343" s="6"/>
      <c r="AX343" s="6"/>
      <c r="AY343" s="6"/>
      <c r="AZ343" s="6"/>
      <c r="BA343" s="6"/>
      <c r="BB343" s="6"/>
      <c r="BC343" s="6"/>
      <c r="BD343" s="6"/>
      <c r="BE343" s="6"/>
      <c r="BF343" s="6"/>
      <c r="BG343" s="6"/>
      <c r="BH343" s="6"/>
      <c r="BI343" s="6"/>
      <c r="BJ343" s="6"/>
      <c r="BK343" s="6"/>
      <c r="BL343" s="6"/>
      <c r="BM343" s="6"/>
    </row>
    <row r="344" spans="1:65" ht="39" x14ac:dyDescent="0.15">
      <c r="A344" s="83" t="s">
        <v>17883</v>
      </c>
      <c r="B344" s="12" t="s">
        <v>17884</v>
      </c>
      <c r="C344" s="11" t="s">
        <v>17885</v>
      </c>
      <c r="E344" s="89">
        <v>43012</v>
      </c>
      <c r="F344" s="89">
        <v>43020</v>
      </c>
      <c r="G344" s="64" t="s">
        <v>1269</v>
      </c>
      <c r="I344" s="11" t="s">
        <v>9459</v>
      </c>
      <c r="J344" s="11" t="s">
        <v>9477</v>
      </c>
      <c r="L344" s="11" t="s">
        <v>15418</v>
      </c>
      <c r="N344" s="64" t="s">
        <v>15488</v>
      </c>
      <c r="V344" s="64" t="s">
        <v>17515</v>
      </c>
      <c r="Y344" s="64" t="s">
        <v>17516</v>
      </c>
      <c r="Z344" s="64" t="s">
        <v>17517</v>
      </c>
      <c r="AD344" s="64" t="s">
        <v>17886</v>
      </c>
    </row>
    <row r="345" spans="1:65" ht="52" x14ac:dyDescent="0.15">
      <c r="A345" s="83" t="s">
        <v>17909</v>
      </c>
      <c r="B345" s="12" t="s">
        <v>17910</v>
      </c>
      <c r="C345" s="11" t="s">
        <v>17699</v>
      </c>
      <c r="E345" s="89">
        <v>43024</v>
      </c>
      <c r="F345" s="89">
        <v>43083</v>
      </c>
      <c r="G345" s="64" t="s">
        <v>1269</v>
      </c>
      <c r="I345" s="11" t="s">
        <v>9459</v>
      </c>
      <c r="J345" s="11" t="s">
        <v>9460</v>
      </c>
      <c r="L345" s="11" t="s">
        <v>13954</v>
      </c>
      <c r="N345" s="64" t="s">
        <v>1817</v>
      </c>
      <c r="V345" s="64" t="s">
        <v>14543</v>
      </c>
      <c r="AA345" s="64" t="s">
        <v>16696</v>
      </c>
      <c r="AB345" s="64" t="s">
        <v>16697</v>
      </c>
      <c r="AD345" s="64" t="s">
        <v>17702</v>
      </c>
      <c r="AE345" s="64" t="s">
        <v>17911</v>
      </c>
      <c r="AR345" s="64" t="s">
        <v>11147</v>
      </c>
    </row>
    <row r="346" spans="1:65" ht="65" x14ac:dyDescent="0.15">
      <c r="A346" s="452" t="s">
        <v>16214</v>
      </c>
      <c r="B346" s="453" t="s">
        <v>17933</v>
      </c>
      <c r="C346" s="6" t="s">
        <v>17934</v>
      </c>
      <c r="E346" s="89">
        <v>43032</v>
      </c>
      <c r="F346" s="89"/>
      <c r="G346" s="64" t="s">
        <v>1269</v>
      </c>
      <c r="I346" s="11" t="s">
        <v>16781</v>
      </c>
      <c r="J346" s="11" t="s">
        <v>15486</v>
      </c>
      <c r="L346" s="11" t="s">
        <v>16782</v>
      </c>
      <c r="N346" s="64" t="s">
        <v>16217</v>
      </c>
      <c r="V346" s="11" t="s">
        <v>16783</v>
      </c>
      <c r="AA346" s="64" t="s">
        <v>16784</v>
      </c>
      <c r="AB346" s="64" t="s">
        <v>16785</v>
      </c>
      <c r="AD346" s="64" t="s">
        <v>16786</v>
      </c>
      <c r="AE346" s="64" t="s">
        <v>16787</v>
      </c>
    </row>
    <row r="347" spans="1:65" ht="65" x14ac:dyDescent="0.15">
      <c r="A347" s="83" t="s">
        <v>17976</v>
      </c>
      <c r="B347" s="12" t="s">
        <v>17977</v>
      </c>
      <c r="C347" s="6" t="s">
        <v>17978</v>
      </c>
      <c r="D347" s="11" t="s">
        <v>19695</v>
      </c>
      <c r="E347" s="89">
        <v>43049</v>
      </c>
      <c r="F347" s="89">
        <v>43486</v>
      </c>
      <c r="G347" s="64" t="s">
        <v>1269</v>
      </c>
      <c r="I347" s="11" t="s">
        <v>19692</v>
      </c>
      <c r="J347" s="11" t="s">
        <v>17979</v>
      </c>
      <c r="L347" s="11" t="s">
        <v>17980</v>
      </c>
      <c r="N347" s="64" t="s">
        <v>19691</v>
      </c>
      <c r="V347" s="64" t="s">
        <v>1513</v>
      </c>
      <c r="AA347" s="64" t="s">
        <v>19693</v>
      </c>
      <c r="AB347" s="64" t="s">
        <v>19694</v>
      </c>
      <c r="AD347" s="64" t="s">
        <v>17981</v>
      </c>
      <c r="AE347" s="64" t="s">
        <v>17982</v>
      </c>
    </row>
    <row r="348" spans="1:65" ht="39" x14ac:dyDescent="0.15">
      <c r="A348" s="83" t="s">
        <v>18022</v>
      </c>
      <c r="B348" s="12" t="s">
        <v>18023</v>
      </c>
      <c r="C348" s="11" t="s">
        <v>18024</v>
      </c>
      <c r="E348" s="89">
        <v>43067</v>
      </c>
      <c r="F348" s="89">
        <v>43083</v>
      </c>
      <c r="G348" s="64" t="s">
        <v>1269</v>
      </c>
      <c r="I348" s="11" t="s">
        <v>9459</v>
      </c>
      <c r="J348" s="11" t="s">
        <v>15486</v>
      </c>
      <c r="L348" s="11" t="s">
        <v>15506</v>
      </c>
      <c r="N348" s="64" t="s">
        <v>16213</v>
      </c>
      <c r="V348" s="64" t="s">
        <v>10900</v>
      </c>
      <c r="AA348" s="64" t="s">
        <v>18025</v>
      </c>
      <c r="AB348" s="64" t="s">
        <v>18026</v>
      </c>
      <c r="AD348" s="64" t="s">
        <v>18027</v>
      </c>
      <c r="AE348" s="64" t="s">
        <v>14538</v>
      </c>
      <c r="AW348" s="64" t="s">
        <v>18028</v>
      </c>
    </row>
    <row r="349" spans="1:65" ht="65" x14ac:dyDescent="0.15">
      <c r="A349" s="83" t="s">
        <v>18029</v>
      </c>
      <c r="B349" s="12" t="s">
        <v>18030</v>
      </c>
      <c r="C349" s="6" t="s">
        <v>18031</v>
      </c>
      <c r="E349" s="89">
        <v>43068</v>
      </c>
      <c r="F349" s="89">
        <v>43083</v>
      </c>
      <c r="G349" s="64" t="s">
        <v>1269</v>
      </c>
      <c r="I349" s="11" t="s">
        <v>16781</v>
      </c>
      <c r="J349" s="11" t="s">
        <v>15486</v>
      </c>
      <c r="L349" s="11" t="s">
        <v>16782</v>
      </c>
      <c r="N349" s="64" t="s">
        <v>16217</v>
      </c>
      <c r="V349" s="11" t="s">
        <v>18032</v>
      </c>
      <c r="AA349" s="64" t="s">
        <v>16784</v>
      </c>
      <c r="AB349" s="64" t="s">
        <v>16785</v>
      </c>
      <c r="AD349" s="64" t="s">
        <v>18033</v>
      </c>
      <c r="AE349" s="64" t="s">
        <v>16787</v>
      </c>
    </row>
    <row r="350" spans="1:65" ht="78" x14ac:dyDescent="0.15">
      <c r="A350" s="83" t="s">
        <v>18038</v>
      </c>
      <c r="B350" s="12" t="s">
        <v>18039</v>
      </c>
      <c r="C350" s="6" t="s">
        <v>18040</v>
      </c>
      <c r="E350" s="89">
        <v>43070</v>
      </c>
      <c r="F350" s="89">
        <v>43083</v>
      </c>
      <c r="G350" s="64" t="s">
        <v>1269</v>
      </c>
      <c r="I350" s="11" t="s">
        <v>9459</v>
      </c>
      <c r="J350" s="11" t="s">
        <v>18041</v>
      </c>
      <c r="L350" s="11" t="s">
        <v>18042</v>
      </c>
      <c r="N350" s="64" t="s">
        <v>18043</v>
      </c>
      <c r="V350" s="11" t="s">
        <v>18044</v>
      </c>
      <c r="AA350" s="64" t="s">
        <v>18045</v>
      </c>
      <c r="AB350" s="64" t="s">
        <v>18046</v>
      </c>
      <c r="AD350" s="64" t="s">
        <v>18047</v>
      </c>
      <c r="AE350" s="64" t="s">
        <v>14726</v>
      </c>
    </row>
    <row r="351" spans="1:65" ht="39" x14ac:dyDescent="0.15">
      <c r="A351" s="83" t="s">
        <v>18163</v>
      </c>
      <c r="B351" s="12" t="s">
        <v>18164</v>
      </c>
      <c r="C351" s="11" t="s">
        <v>18165</v>
      </c>
      <c r="E351" s="89">
        <v>43110</v>
      </c>
      <c r="F351" s="89">
        <v>43111</v>
      </c>
      <c r="G351" s="13" t="s">
        <v>1269</v>
      </c>
      <c r="I351" s="11" t="s">
        <v>9459</v>
      </c>
      <c r="J351" s="6" t="s">
        <v>9596</v>
      </c>
      <c r="K351" s="13"/>
      <c r="L351" s="11" t="s">
        <v>14247</v>
      </c>
      <c r="N351" s="6" t="s">
        <v>14251</v>
      </c>
      <c r="T351" s="8" t="s">
        <v>14718</v>
      </c>
      <c r="W351" s="83"/>
      <c r="X351" s="83"/>
      <c r="AA351" s="12" t="s">
        <v>18166</v>
      </c>
      <c r="AB351" s="12" t="s">
        <v>18167</v>
      </c>
      <c r="AD351" s="6" t="s">
        <v>16614</v>
      </c>
      <c r="AE351" s="12" t="s">
        <v>9027</v>
      </c>
    </row>
    <row r="352" spans="1:65" ht="78" x14ac:dyDescent="0.15">
      <c r="A352" s="83" t="s">
        <v>18195</v>
      </c>
      <c r="B352" s="12" t="s">
        <v>18717</v>
      </c>
      <c r="C352" s="6" t="s">
        <v>18196</v>
      </c>
      <c r="E352" s="89">
        <v>43118</v>
      </c>
      <c r="F352" s="89">
        <v>43269</v>
      </c>
      <c r="G352" s="64" t="s">
        <v>1269</v>
      </c>
      <c r="I352" s="11" t="s">
        <v>17514</v>
      </c>
      <c r="J352" s="11" t="s">
        <v>18041</v>
      </c>
      <c r="L352" s="11" t="s">
        <v>18197</v>
      </c>
      <c r="N352" s="64" t="s">
        <v>457</v>
      </c>
      <c r="V352" s="64" t="s">
        <v>10900</v>
      </c>
      <c r="AA352" s="64" t="s">
        <v>18198</v>
      </c>
      <c r="AB352" s="64" t="s">
        <v>18199</v>
      </c>
      <c r="AD352" s="64" t="s">
        <v>18718</v>
      </c>
      <c r="AE352" s="64" t="s">
        <v>14179</v>
      </c>
      <c r="AW352" s="64" t="s">
        <v>18200</v>
      </c>
    </row>
    <row r="353" spans="1:31" ht="26" x14ac:dyDescent="0.15">
      <c r="A353" s="83" t="s">
        <v>18211</v>
      </c>
      <c r="B353" s="12" t="s">
        <v>18212</v>
      </c>
      <c r="C353" s="6" t="s">
        <v>18213</v>
      </c>
      <c r="E353" s="89">
        <v>43123</v>
      </c>
      <c r="F353" s="89">
        <v>43146</v>
      </c>
      <c r="G353" s="64" t="s">
        <v>1269</v>
      </c>
      <c r="I353" s="11" t="s">
        <v>9459</v>
      </c>
      <c r="J353" s="11" t="s">
        <v>15486</v>
      </c>
      <c r="L353" s="11" t="s">
        <v>15496</v>
      </c>
      <c r="N353" s="64" t="s">
        <v>457</v>
      </c>
      <c r="T353" s="11" t="s">
        <v>18214</v>
      </c>
      <c r="AA353" s="64" t="s">
        <v>18215</v>
      </c>
      <c r="AB353" s="64" t="s">
        <v>18216</v>
      </c>
      <c r="AD353" s="64" t="s">
        <v>18218</v>
      </c>
      <c r="AE353" s="64" t="s">
        <v>18217</v>
      </c>
    </row>
    <row r="354" spans="1:31" ht="52" x14ac:dyDescent="0.15">
      <c r="A354" s="83" t="s">
        <v>18361</v>
      </c>
      <c r="B354" s="12" t="s">
        <v>18362</v>
      </c>
      <c r="C354" s="6" t="s">
        <v>18363</v>
      </c>
      <c r="D354" s="64" t="s">
        <v>16322</v>
      </c>
      <c r="E354" s="89">
        <v>43175</v>
      </c>
      <c r="F354" s="89">
        <v>43188</v>
      </c>
      <c r="G354" s="64" t="s">
        <v>1269</v>
      </c>
      <c r="I354" s="11" t="s">
        <v>9459</v>
      </c>
      <c r="J354" s="11" t="s">
        <v>15186</v>
      </c>
      <c r="L354" s="11" t="s">
        <v>18364</v>
      </c>
      <c r="N354" s="64" t="s">
        <v>18365</v>
      </c>
      <c r="V354" s="64" t="s">
        <v>18366</v>
      </c>
      <c r="AA354" s="64" t="s">
        <v>18367</v>
      </c>
      <c r="AB354" s="64" t="s">
        <v>18368</v>
      </c>
      <c r="AC354" s="11"/>
      <c r="AD354" s="11" t="s">
        <v>18369</v>
      </c>
      <c r="AE354" s="64" t="s">
        <v>18370</v>
      </c>
    </row>
    <row r="355" spans="1:31" ht="52" x14ac:dyDescent="0.15">
      <c r="A355" s="83" t="s">
        <v>18414</v>
      </c>
      <c r="B355" s="12" t="s">
        <v>18415</v>
      </c>
      <c r="C355" s="6" t="s">
        <v>18416</v>
      </c>
      <c r="D355" s="64" t="s">
        <v>16322</v>
      </c>
      <c r="E355" s="89">
        <v>43193</v>
      </c>
      <c r="F355" s="89">
        <v>43195</v>
      </c>
      <c r="G355" s="64" t="s">
        <v>1269</v>
      </c>
      <c r="I355" s="11" t="s">
        <v>9459</v>
      </c>
      <c r="J355" s="11" t="s">
        <v>15186</v>
      </c>
      <c r="L355" s="11" t="s">
        <v>18364</v>
      </c>
      <c r="N355" s="64" t="s">
        <v>18365</v>
      </c>
      <c r="V355" s="64" t="s">
        <v>18366</v>
      </c>
      <c r="AA355" s="64" t="s">
        <v>18417</v>
      </c>
      <c r="AB355" s="64" t="s">
        <v>18418</v>
      </c>
      <c r="AC355" s="11"/>
      <c r="AD355" s="11" t="s">
        <v>18419</v>
      </c>
      <c r="AE355" s="64" t="s">
        <v>18370</v>
      </c>
    </row>
    <row r="356" spans="1:31" ht="52" x14ac:dyDescent="0.15">
      <c r="A356" s="83" t="s">
        <v>18420</v>
      </c>
      <c r="B356" s="12" t="s">
        <v>18421</v>
      </c>
      <c r="C356" s="6" t="s">
        <v>18422</v>
      </c>
      <c r="D356" s="64" t="s">
        <v>17600</v>
      </c>
      <c r="E356" s="89">
        <v>43193</v>
      </c>
      <c r="F356" s="89">
        <v>43411</v>
      </c>
      <c r="G356" s="64" t="s">
        <v>1269</v>
      </c>
      <c r="I356" s="11" t="s">
        <v>9459</v>
      </c>
      <c r="J356" s="11" t="s">
        <v>15186</v>
      </c>
      <c r="L356" s="11" t="s">
        <v>18364</v>
      </c>
      <c r="N356" s="64" t="s">
        <v>18365</v>
      </c>
      <c r="V356" s="64" t="s">
        <v>18366</v>
      </c>
      <c r="AA356" s="64" t="s">
        <v>18417</v>
      </c>
      <c r="AB356" s="64" t="s">
        <v>18418</v>
      </c>
      <c r="AC356" s="11"/>
      <c r="AD356" s="11" t="s">
        <v>18423</v>
      </c>
      <c r="AE356" s="64" t="s">
        <v>19301</v>
      </c>
    </row>
    <row r="357" spans="1:31" ht="52" x14ac:dyDescent="0.15">
      <c r="A357" s="83" t="s">
        <v>18434</v>
      </c>
      <c r="B357" s="12" t="s">
        <v>18431</v>
      </c>
      <c r="C357" s="6" t="s">
        <v>18432</v>
      </c>
      <c r="D357" s="64" t="s">
        <v>16322</v>
      </c>
      <c r="E357" s="89">
        <v>43194</v>
      </c>
      <c r="F357" s="89">
        <v>43195</v>
      </c>
      <c r="G357" s="64" t="s">
        <v>1269</v>
      </c>
      <c r="I357" s="11" t="s">
        <v>9459</v>
      </c>
      <c r="J357" s="11" t="s">
        <v>15186</v>
      </c>
      <c r="L357" s="11" t="s">
        <v>18364</v>
      </c>
      <c r="N357" s="64" t="s">
        <v>18365</v>
      </c>
      <c r="V357" s="64" t="s">
        <v>18366</v>
      </c>
      <c r="AA357" s="64" t="s">
        <v>18417</v>
      </c>
      <c r="AB357" s="64" t="s">
        <v>18418</v>
      </c>
      <c r="AC357" s="11"/>
      <c r="AD357" s="11" t="s">
        <v>18433</v>
      </c>
      <c r="AE357" s="64" t="s">
        <v>18370</v>
      </c>
    </row>
    <row r="358" spans="1:31" ht="52" x14ac:dyDescent="0.15">
      <c r="A358" s="83" t="s">
        <v>18435</v>
      </c>
      <c r="B358" s="12" t="s">
        <v>18436</v>
      </c>
      <c r="C358" s="6" t="s">
        <v>18437</v>
      </c>
      <c r="D358" s="64" t="s">
        <v>16322</v>
      </c>
      <c r="E358" s="89">
        <v>43194</v>
      </c>
      <c r="F358" s="89">
        <v>43195</v>
      </c>
      <c r="G358" s="64" t="s">
        <v>1269</v>
      </c>
      <c r="I358" s="11" t="s">
        <v>9459</v>
      </c>
      <c r="J358" s="11" t="s">
        <v>15186</v>
      </c>
      <c r="L358" s="11" t="s">
        <v>18364</v>
      </c>
      <c r="N358" s="64" t="s">
        <v>18365</v>
      </c>
      <c r="V358" s="64" t="s">
        <v>18366</v>
      </c>
      <c r="AA358" s="64" t="s">
        <v>18417</v>
      </c>
      <c r="AB358" s="64" t="s">
        <v>18418</v>
      </c>
      <c r="AC358" s="11"/>
      <c r="AD358" s="11" t="s">
        <v>18439</v>
      </c>
      <c r="AE358" s="64" t="s">
        <v>18438</v>
      </c>
    </row>
    <row r="359" spans="1:31" ht="26" x14ac:dyDescent="0.15">
      <c r="A359" s="83" t="s">
        <v>18452</v>
      </c>
      <c r="B359" s="12" t="s">
        <v>18453</v>
      </c>
      <c r="C359" s="11" t="s">
        <v>18454</v>
      </c>
      <c r="E359" s="89">
        <v>43202</v>
      </c>
      <c r="F359" s="89">
        <v>43203</v>
      </c>
      <c r="G359" s="64" t="s">
        <v>1269</v>
      </c>
      <c r="I359" s="11" t="s">
        <v>9459</v>
      </c>
      <c r="J359" s="11" t="s">
        <v>17490</v>
      </c>
      <c r="L359" s="11" t="s">
        <v>17491</v>
      </c>
      <c r="N359" s="64" t="s">
        <v>17492</v>
      </c>
      <c r="U359" s="64" t="s">
        <v>17493</v>
      </c>
      <c r="Y359" s="64" t="s">
        <v>1303</v>
      </c>
      <c r="Z359" s="64" t="s">
        <v>1304</v>
      </c>
      <c r="AD359" s="64" t="s">
        <v>18455</v>
      </c>
      <c r="AE359" s="64" t="s">
        <v>17495</v>
      </c>
    </row>
    <row r="360" spans="1:31" ht="26" x14ac:dyDescent="0.15">
      <c r="A360" s="83" t="s">
        <v>18467</v>
      </c>
      <c r="B360" s="12" t="s">
        <v>18469</v>
      </c>
      <c r="C360" s="11" t="s">
        <v>18470</v>
      </c>
      <c r="E360" s="89">
        <v>43203</v>
      </c>
      <c r="F360" s="89">
        <v>43209</v>
      </c>
      <c r="G360" s="64" t="s">
        <v>1269</v>
      </c>
      <c r="I360" s="11" t="s">
        <v>9459</v>
      </c>
      <c r="J360" s="11" t="s">
        <v>17490</v>
      </c>
      <c r="L360" s="11" t="s">
        <v>17491</v>
      </c>
      <c r="N360" s="64" t="s">
        <v>17492</v>
      </c>
      <c r="U360" s="64" t="s">
        <v>17493</v>
      </c>
      <c r="Y360" s="64" t="s">
        <v>1303</v>
      </c>
      <c r="Z360" s="64" t="s">
        <v>1304</v>
      </c>
      <c r="AD360" s="64" t="s">
        <v>18595</v>
      </c>
      <c r="AE360" s="64" t="s">
        <v>17495</v>
      </c>
    </row>
    <row r="361" spans="1:31" ht="26" x14ac:dyDescent="0.15">
      <c r="A361" s="452" t="s">
        <v>18476</v>
      </c>
      <c r="B361" s="453" t="s">
        <v>18477</v>
      </c>
    </row>
    <row r="362" spans="1:31" ht="39" x14ac:dyDescent="0.15">
      <c r="A362" s="83" t="s">
        <v>18530</v>
      </c>
      <c r="B362" s="12" t="s">
        <v>18531</v>
      </c>
      <c r="C362" s="6" t="s">
        <v>18532</v>
      </c>
      <c r="E362" s="89">
        <v>43216</v>
      </c>
      <c r="F362" s="89">
        <v>43223</v>
      </c>
      <c r="G362" s="64" t="s">
        <v>1269</v>
      </c>
      <c r="I362" s="11" t="s">
        <v>9459</v>
      </c>
      <c r="J362" s="11" t="s">
        <v>15486</v>
      </c>
      <c r="L362" s="11" t="s">
        <v>18533</v>
      </c>
      <c r="N362" s="64" t="s">
        <v>457</v>
      </c>
      <c r="T362" s="11" t="s">
        <v>18534</v>
      </c>
      <c r="Y362" s="64" t="s">
        <v>18535</v>
      </c>
      <c r="Z362" s="64" t="s">
        <v>18536</v>
      </c>
      <c r="AD362" s="64" t="s">
        <v>18538</v>
      </c>
      <c r="AE362" s="64" t="s">
        <v>18537</v>
      </c>
    </row>
    <row r="363" spans="1:31" ht="26" x14ac:dyDescent="0.15">
      <c r="A363" s="83" t="s">
        <v>18591</v>
      </c>
      <c r="B363" s="12" t="s">
        <v>18592</v>
      </c>
      <c r="C363" s="11" t="s">
        <v>18593</v>
      </c>
      <c r="E363" s="89">
        <v>43231</v>
      </c>
      <c r="F363" s="89">
        <v>43237</v>
      </c>
      <c r="G363" s="64" t="s">
        <v>1269</v>
      </c>
      <c r="I363" s="11" t="s">
        <v>9459</v>
      </c>
      <c r="J363" s="11" t="s">
        <v>17490</v>
      </c>
      <c r="L363" s="11" t="s">
        <v>17491</v>
      </c>
      <c r="N363" s="64" t="s">
        <v>17492</v>
      </c>
      <c r="U363" s="64" t="s">
        <v>17493</v>
      </c>
      <c r="Y363" s="64" t="s">
        <v>1303</v>
      </c>
      <c r="Z363" s="64" t="s">
        <v>1304</v>
      </c>
      <c r="AD363" s="64" t="s">
        <v>18594</v>
      </c>
      <c r="AE363" s="64" t="s">
        <v>17495</v>
      </c>
    </row>
    <row r="364" spans="1:31" ht="39" x14ac:dyDescent="0.15">
      <c r="A364" s="83" t="s">
        <v>18598</v>
      </c>
      <c r="B364" s="12" t="s">
        <v>18599</v>
      </c>
      <c r="C364" s="11" t="s">
        <v>18600</v>
      </c>
      <c r="E364" s="89">
        <v>43231</v>
      </c>
      <c r="F364" s="89">
        <v>43237</v>
      </c>
      <c r="G364" s="64" t="s">
        <v>1269</v>
      </c>
      <c r="I364" s="11" t="s">
        <v>9459</v>
      </c>
      <c r="J364" s="11" t="s">
        <v>15486</v>
      </c>
      <c r="L364" s="11" t="s">
        <v>17326</v>
      </c>
      <c r="N364" s="64" t="s">
        <v>12488</v>
      </c>
      <c r="V364" s="64" t="s">
        <v>18601</v>
      </c>
      <c r="AA364" s="64" t="s">
        <v>18602</v>
      </c>
      <c r="AB364" s="64" t="s">
        <v>18603</v>
      </c>
      <c r="AD364" s="64" t="s">
        <v>18604</v>
      </c>
      <c r="AE364" s="64" t="s">
        <v>14179</v>
      </c>
    </row>
    <row r="365" spans="1:31" ht="26" x14ac:dyDescent="0.15">
      <c r="A365" s="83" t="s">
        <v>18647</v>
      </c>
      <c r="B365" s="12" t="s">
        <v>18648</v>
      </c>
      <c r="C365" s="11" t="s">
        <v>18649</v>
      </c>
      <c r="E365" s="89">
        <v>43250</v>
      </c>
      <c r="F365" s="89">
        <v>43251</v>
      </c>
      <c r="G365" s="64" t="s">
        <v>1269</v>
      </c>
      <c r="I365" s="11" t="s">
        <v>9459</v>
      </c>
      <c r="J365" s="11" t="s">
        <v>9460</v>
      </c>
      <c r="L365" s="11" t="s">
        <v>17491</v>
      </c>
      <c r="N365" s="64" t="s">
        <v>457</v>
      </c>
      <c r="T365" s="11"/>
      <c r="V365" s="11" t="s">
        <v>10900</v>
      </c>
      <c r="AA365" s="64" t="s">
        <v>18650</v>
      </c>
      <c r="AB365" s="64" t="s">
        <v>18651</v>
      </c>
      <c r="AD365" s="64" t="s">
        <v>18652</v>
      </c>
      <c r="AE365" s="64" t="s">
        <v>14179</v>
      </c>
    </row>
    <row r="366" spans="1:31" ht="26" x14ac:dyDescent="0.15">
      <c r="A366" s="83" t="s">
        <v>18678</v>
      </c>
      <c r="B366" s="12" t="s">
        <v>18679</v>
      </c>
      <c r="C366" s="11" t="s">
        <v>18680</v>
      </c>
      <c r="D366" s="64" t="s">
        <v>16858</v>
      </c>
      <c r="E366" s="89">
        <v>43262</v>
      </c>
      <c r="F366" s="89">
        <v>43384</v>
      </c>
      <c r="G366" s="64" t="s">
        <v>1269</v>
      </c>
      <c r="I366" s="11" t="s">
        <v>9459</v>
      </c>
      <c r="J366" s="11" t="s">
        <v>9460</v>
      </c>
      <c r="L366" s="11" t="s">
        <v>17491</v>
      </c>
      <c r="N366" s="64" t="s">
        <v>15594</v>
      </c>
      <c r="V366" s="64" t="s">
        <v>14992</v>
      </c>
      <c r="AA366" s="64" t="s">
        <v>19188</v>
      </c>
      <c r="AB366" s="64" t="s">
        <v>19189</v>
      </c>
      <c r="AD366" s="64" t="s">
        <v>18685</v>
      </c>
      <c r="AE366" s="64" t="s">
        <v>17495</v>
      </c>
    </row>
    <row r="367" spans="1:31" ht="26" x14ac:dyDescent="0.15">
      <c r="A367" s="83" t="s">
        <v>18686</v>
      </c>
      <c r="B367" s="12" t="s">
        <v>18687</v>
      </c>
      <c r="C367" s="11" t="s">
        <v>18688</v>
      </c>
      <c r="D367" s="64" t="s">
        <v>16858</v>
      </c>
      <c r="E367" s="89">
        <v>43264</v>
      </c>
      <c r="F367" s="89">
        <v>43384</v>
      </c>
      <c r="G367" s="64" t="s">
        <v>1269</v>
      </c>
      <c r="I367" s="11" t="s">
        <v>9459</v>
      </c>
      <c r="J367" s="11" t="s">
        <v>9460</v>
      </c>
      <c r="L367" s="11" t="s">
        <v>17491</v>
      </c>
      <c r="N367" s="64" t="s">
        <v>15594</v>
      </c>
      <c r="V367" s="64" t="s">
        <v>14992</v>
      </c>
      <c r="AA367" s="64" t="s">
        <v>19188</v>
      </c>
      <c r="AB367" s="64" t="s">
        <v>19189</v>
      </c>
      <c r="AD367" s="64" t="s">
        <v>18689</v>
      </c>
      <c r="AE367" s="64" t="s">
        <v>17495</v>
      </c>
    </row>
    <row r="368" spans="1:31" ht="39" x14ac:dyDescent="0.15">
      <c r="A368" s="83" t="s">
        <v>18710</v>
      </c>
      <c r="B368" s="12" t="s">
        <v>18711</v>
      </c>
      <c r="C368" s="11" t="s">
        <v>18712</v>
      </c>
      <c r="D368" s="64" t="s">
        <v>16322</v>
      </c>
      <c r="E368" s="89">
        <v>43269</v>
      </c>
      <c r="F368" s="89">
        <v>43279</v>
      </c>
      <c r="G368" s="64" t="s">
        <v>1269</v>
      </c>
      <c r="I368" s="11" t="s">
        <v>9459</v>
      </c>
      <c r="J368" s="11" t="s">
        <v>17490</v>
      </c>
      <c r="L368" s="11" t="s">
        <v>15418</v>
      </c>
      <c r="N368" s="64" t="s">
        <v>15488</v>
      </c>
      <c r="V368" s="64" t="s">
        <v>18713</v>
      </c>
      <c r="Y368" s="64" t="s">
        <v>18714</v>
      </c>
      <c r="Z368" s="64" t="s">
        <v>18715</v>
      </c>
      <c r="AD368" s="64" t="s">
        <v>18716</v>
      </c>
    </row>
    <row r="369" spans="1:49" ht="26" x14ac:dyDescent="0.15">
      <c r="A369" s="83" t="s">
        <v>18724</v>
      </c>
      <c r="B369" s="12" t="s">
        <v>18725</v>
      </c>
      <c r="C369" s="11" t="s">
        <v>18726</v>
      </c>
      <c r="E369" s="89">
        <v>43270</v>
      </c>
      <c r="F369" s="89">
        <v>43279</v>
      </c>
      <c r="G369" s="64" t="s">
        <v>1269</v>
      </c>
      <c r="I369" s="11" t="s">
        <v>9459</v>
      </c>
      <c r="J369" s="11" t="s">
        <v>9460</v>
      </c>
      <c r="L369" s="11" t="s">
        <v>17491</v>
      </c>
      <c r="N369" s="64" t="s">
        <v>17624</v>
      </c>
      <c r="V369" s="64" t="s">
        <v>18727</v>
      </c>
      <c r="AA369" s="64" t="s">
        <v>18728</v>
      </c>
      <c r="AB369" s="64" t="s">
        <v>18729</v>
      </c>
      <c r="AD369" s="64" t="s">
        <v>18730</v>
      </c>
      <c r="AE369" s="64" t="s">
        <v>14171</v>
      </c>
    </row>
    <row r="370" spans="1:49" ht="26" x14ac:dyDescent="0.15">
      <c r="A370" s="83" t="s">
        <v>18775</v>
      </c>
      <c r="B370" s="12" t="s">
        <v>18776</v>
      </c>
      <c r="C370" s="11" t="s">
        <v>18777</v>
      </c>
      <c r="E370" s="89">
        <v>43283</v>
      </c>
      <c r="F370" s="89">
        <v>43293</v>
      </c>
      <c r="G370" s="64" t="s">
        <v>1269</v>
      </c>
      <c r="I370" s="11" t="s">
        <v>9459</v>
      </c>
      <c r="J370" s="11" t="s">
        <v>15524</v>
      </c>
      <c r="K370" s="11"/>
      <c r="L370" s="11" t="s">
        <v>15525</v>
      </c>
      <c r="N370" s="64" t="s">
        <v>15526</v>
      </c>
      <c r="V370" s="64" t="s">
        <v>15527</v>
      </c>
      <c r="AA370" s="64" t="s">
        <v>15528</v>
      </c>
      <c r="AB370" s="64" t="s">
        <v>15529</v>
      </c>
      <c r="AD370" s="64" t="s">
        <v>18604</v>
      </c>
      <c r="AE370" s="64" t="s">
        <v>18778</v>
      </c>
      <c r="AP370" s="478" t="s">
        <v>18779</v>
      </c>
    </row>
    <row r="371" spans="1:49" ht="39" x14ac:dyDescent="0.15">
      <c r="A371" s="83" t="s">
        <v>18802</v>
      </c>
      <c r="B371" s="12" t="s">
        <v>18803</v>
      </c>
      <c r="C371" s="11" t="s">
        <v>18804</v>
      </c>
      <c r="E371" s="89">
        <v>43292</v>
      </c>
      <c r="F371" s="89">
        <v>43293</v>
      </c>
      <c r="G371" s="64" t="s">
        <v>1269</v>
      </c>
      <c r="I371" s="11" t="s">
        <v>9459</v>
      </c>
      <c r="J371" s="11" t="s">
        <v>9460</v>
      </c>
      <c r="L371" s="11" t="s">
        <v>14175</v>
      </c>
      <c r="N371" s="64" t="s">
        <v>18805</v>
      </c>
      <c r="V371" s="8" t="s">
        <v>18806</v>
      </c>
      <c r="AA371" s="64" t="s">
        <v>18807</v>
      </c>
      <c r="AB371" s="64" t="s">
        <v>12248</v>
      </c>
      <c r="AD371" s="64" t="s">
        <v>12200</v>
      </c>
      <c r="AE371" s="64" t="s">
        <v>14179</v>
      </c>
    </row>
    <row r="372" spans="1:49" ht="39" x14ac:dyDescent="0.15">
      <c r="A372" s="83" t="s">
        <v>18815</v>
      </c>
      <c r="B372" s="12" t="s">
        <v>18816</v>
      </c>
      <c r="C372" s="11" t="s">
        <v>18817</v>
      </c>
      <c r="E372" s="89">
        <v>43293</v>
      </c>
      <c r="F372" s="89">
        <v>43300</v>
      </c>
      <c r="G372" s="64" t="s">
        <v>1269</v>
      </c>
      <c r="I372" s="11" t="s">
        <v>9459</v>
      </c>
      <c r="J372" s="11" t="s">
        <v>9460</v>
      </c>
      <c r="L372" s="11" t="s">
        <v>18818</v>
      </c>
      <c r="N372" s="64" t="s">
        <v>17624</v>
      </c>
      <c r="V372" s="8" t="s">
        <v>18819</v>
      </c>
      <c r="AA372" s="64" t="s">
        <v>18820</v>
      </c>
      <c r="AB372" s="64" t="s">
        <v>18821</v>
      </c>
      <c r="AD372" s="64" t="s">
        <v>18822</v>
      </c>
      <c r="AE372" s="64" t="s">
        <v>15596</v>
      </c>
    </row>
    <row r="373" spans="1:49" ht="52" x14ac:dyDescent="0.15">
      <c r="A373" s="83" t="s">
        <v>18839</v>
      </c>
      <c r="B373" s="12" t="s">
        <v>18776</v>
      </c>
      <c r="C373" s="11" t="s">
        <v>18777</v>
      </c>
      <c r="E373" s="89">
        <v>43301</v>
      </c>
      <c r="F373" s="89">
        <v>43326</v>
      </c>
      <c r="G373" s="64" t="s">
        <v>1269</v>
      </c>
      <c r="I373" s="11" t="s">
        <v>9459</v>
      </c>
      <c r="J373" s="11" t="s">
        <v>15524</v>
      </c>
      <c r="K373" s="11" t="s">
        <v>12909</v>
      </c>
      <c r="L373" s="11" t="s">
        <v>15525</v>
      </c>
      <c r="N373" s="64" t="s">
        <v>15526</v>
      </c>
      <c r="V373" s="64" t="s">
        <v>15527</v>
      </c>
      <c r="AA373" s="64" t="s">
        <v>14473</v>
      </c>
      <c r="AB373" s="64" t="s">
        <v>12248</v>
      </c>
      <c r="AD373" s="64" t="s">
        <v>18604</v>
      </c>
      <c r="AE373" s="64" t="s">
        <v>18778</v>
      </c>
      <c r="AP373" s="478" t="s">
        <v>18779</v>
      </c>
    </row>
    <row r="374" spans="1:49" ht="26" x14ac:dyDescent="0.15">
      <c r="A374" s="83" t="s">
        <v>18870</v>
      </c>
      <c r="B374" s="12" t="s">
        <v>18871</v>
      </c>
      <c r="C374" s="11" t="s">
        <v>18872</v>
      </c>
      <c r="E374" s="89">
        <v>43325</v>
      </c>
      <c r="F374" s="89">
        <v>43326</v>
      </c>
      <c r="G374" s="64" t="s">
        <v>1269</v>
      </c>
      <c r="I374" s="11" t="s">
        <v>9459</v>
      </c>
      <c r="J374" s="11" t="s">
        <v>15524</v>
      </c>
      <c r="L374" s="11" t="s">
        <v>18873</v>
      </c>
      <c r="N374" s="64" t="s">
        <v>18874</v>
      </c>
      <c r="V374" s="8" t="s">
        <v>4212</v>
      </c>
      <c r="AA374" s="11" t="s">
        <v>18875</v>
      </c>
      <c r="AB374" s="11" t="s">
        <v>18876</v>
      </c>
      <c r="AD374" s="64" t="s">
        <v>18877</v>
      </c>
    </row>
    <row r="375" spans="1:49" ht="26" x14ac:dyDescent="0.15">
      <c r="A375" s="83" t="s">
        <v>18917</v>
      </c>
      <c r="B375" s="12" t="s">
        <v>18871</v>
      </c>
      <c r="C375" s="11" t="s">
        <v>18872</v>
      </c>
      <c r="E375" s="89">
        <v>43333</v>
      </c>
      <c r="F375" s="89">
        <v>43335</v>
      </c>
      <c r="G375" s="64" t="s">
        <v>1269</v>
      </c>
      <c r="I375" s="11" t="s">
        <v>9459</v>
      </c>
      <c r="J375" s="11" t="s">
        <v>15524</v>
      </c>
      <c r="L375" s="11" t="s">
        <v>18873</v>
      </c>
      <c r="N375" s="64" t="s">
        <v>18874</v>
      </c>
      <c r="V375" s="8" t="s">
        <v>18918</v>
      </c>
      <c r="AA375" s="11" t="s">
        <v>18875</v>
      </c>
      <c r="AB375" s="11" t="s">
        <v>18876</v>
      </c>
      <c r="AD375" s="64" t="s">
        <v>18877</v>
      </c>
    </row>
    <row r="376" spans="1:49" ht="26" x14ac:dyDescent="0.15">
      <c r="A376" s="83" t="s">
        <v>18988</v>
      </c>
      <c r="B376" s="12" t="s">
        <v>19236</v>
      </c>
      <c r="C376" s="11" t="s">
        <v>18989</v>
      </c>
      <c r="D376" s="64" t="s">
        <v>11854</v>
      </c>
      <c r="E376" s="89">
        <v>43343</v>
      </c>
      <c r="F376" s="89">
        <v>43409</v>
      </c>
      <c r="G376" s="64" t="s">
        <v>1269</v>
      </c>
      <c r="I376" s="11" t="s">
        <v>9459</v>
      </c>
      <c r="J376" s="11" t="s">
        <v>15486</v>
      </c>
      <c r="L376" s="11" t="s">
        <v>9928</v>
      </c>
      <c r="N376" s="64" t="s">
        <v>18990</v>
      </c>
      <c r="V376" s="64" t="s">
        <v>18991</v>
      </c>
      <c r="AA376" s="64" t="s">
        <v>18992</v>
      </c>
      <c r="AB376" s="64" t="s">
        <v>18993</v>
      </c>
      <c r="AD376" s="64" t="s">
        <v>19237</v>
      </c>
      <c r="AE376" s="64" t="s">
        <v>14994</v>
      </c>
    </row>
    <row r="377" spans="1:49" ht="39" x14ac:dyDescent="0.15">
      <c r="A377" s="83" t="s">
        <v>19007</v>
      </c>
      <c r="B377" s="12" t="s">
        <v>19008</v>
      </c>
      <c r="C377" s="11" t="s">
        <v>19009</v>
      </c>
      <c r="E377" s="89">
        <v>43347</v>
      </c>
      <c r="F377" s="89">
        <v>43349</v>
      </c>
      <c r="G377" s="64" t="s">
        <v>1269</v>
      </c>
      <c r="I377" s="11" t="s">
        <v>9459</v>
      </c>
      <c r="J377" s="11" t="s">
        <v>9460</v>
      </c>
      <c r="L377" s="11" t="s">
        <v>19010</v>
      </c>
      <c r="N377" s="64" t="s">
        <v>19011</v>
      </c>
      <c r="V377" s="8" t="s">
        <v>19012</v>
      </c>
      <c r="AA377" s="64" t="s">
        <v>12932</v>
      </c>
      <c r="AB377" s="64" t="s">
        <v>12933</v>
      </c>
      <c r="AD377" s="64" t="s">
        <v>19013</v>
      </c>
      <c r="AE377" s="64" t="s">
        <v>15596</v>
      </c>
    </row>
    <row r="378" spans="1:49" ht="39" x14ac:dyDescent="0.15">
      <c r="A378" s="83" t="s">
        <v>19039</v>
      </c>
      <c r="B378" s="12" t="s">
        <v>19040</v>
      </c>
      <c r="C378" s="11" t="s">
        <v>19041</v>
      </c>
      <c r="E378" s="89">
        <v>43350</v>
      </c>
      <c r="F378" s="89">
        <v>43357</v>
      </c>
      <c r="G378" s="64" t="s">
        <v>1269</v>
      </c>
      <c r="I378" s="11" t="s">
        <v>9459</v>
      </c>
      <c r="J378" s="11" t="s">
        <v>9460</v>
      </c>
      <c r="L378" s="11" t="s">
        <v>19010</v>
      </c>
      <c r="N378" s="64" t="s">
        <v>18805</v>
      </c>
      <c r="V378" s="8" t="s">
        <v>19042</v>
      </c>
      <c r="AA378" s="64" t="s">
        <v>19043</v>
      </c>
      <c r="AB378" s="64" t="s">
        <v>19044</v>
      </c>
      <c r="AD378" s="64" t="s">
        <v>15530</v>
      </c>
      <c r="AE378" s="64" t="s">
        <v>14179</v>
      </c>
      <c r="AO378" s="64" t="s">
        <v>19045</v>
      </c>
      <c r="AQ378" s="64" t="s">
        <v>19046</v>
      </c>
      <c r="AW378" s="64" t="s">
        <v>19047</v>
      </c>
    </row>
    <row r="379" spans="1:49" ht="39" x14ac:dyDescent="0.15">
      <c r="A379" s="83" t="s">
        <v>19126</v>
      </c>
      <c r="B379" s="12" t="s">
        <v>19127</v>
      </c>
      <c r="C379" s="11" t="s">
        <v>15283</v>
      </c>
      <c r="E379" s="89">
        <v>43369</v>
      </c>
      <c r="F379" s="89">
        <v>43370</v>
      </c>
      <c r="G379" s="64" t="s">
        <v>1269</v>
      </c>
      <c r="I379" s="11" t="s">
        <v>9459</v>
      </c>
      <c r="J379" s="11" t="s">
        <v>9460</v>
      </c>
      <c r="L379" s="11" t="s">
        <v>19010</v>
      </c>
      <c r="N379" s="64" t="s">
        <v>18805</v>
      </c>
      <c r="V379" s="8" t="s">
        <v>19042</v>
      </c>
      <c r="AA379" s="64" t="s">
        <v>19043</v>
      </c>
      <c r="AB379" s="64" t="s">
        <v>19044</v>
      </c>
      <c r="AD379" s="64" t="s">
        <v>18594</v>
      </c>
      <c r="AE379" s="64" t="s">
        <v>14179</v>
      </c>
      <c r="AO379" s="64" t="s">
        <v>19045</v>
      </c>
      <c r="AQ379" s="64" t="s">
        <v>19046</v>
      </c>
      <c r="AW379" s="64" t="s">
        <v>19047</v>
      </c>
    </row>
    <row r="380" spans="1:49" ht="39" x14ac:dyDescent="0.15">
      <c r="A380" s="83" t="s">
        <v>19155</v>
      </c>
      <c r="B380" s="12" t="s">
        <v>19156</v>
      </c>
      <c r="C380" s="11" t="s">
        <v>19157</v>
      </c>
      <c r="E380" s="89">
        <v>43378</v>
      </c>
      <c r="F380" s="89">
        <v>43381</v>
      </c>
      <c r="G380" s="64" t="s">
        <v>1269</v>
      </c>
      <c r="I380" s="11" t="s">
        <v>9459</v>
      </c>
      <c r="J380" s="11" t="s">
        <v>15486</v>
      </c>
      <c r="L380" s="11" t="s">
        <v>19158</v>
      </c>
      <c r="N380" s="64" t="s">
        <v>16213</v>
      </c>
      <c r="V380" s="64" t="s">
        <v>10900</v>
      </c>
      <c r="AA380" s="64" t="s">
        <v>18020</v>
      </c>
      <c r="AB380" s="64" t="s">
        <v>18021</v>
      </c>
      <c r="AD380" s="64" t="s">
        <v>19159</v>
      </c>
      <c r="AE380" s="64" t="s">
        <v>1388</v>
      </c>
      <c r="AW380" s="64" t="s">
        <v>18028</v>
      </c>
    </row>
    <row r="381" spans="1:49" ht="65" x14ac:dyDescent="0.15">
      <c r="A381" s="83" t="s">
        <v>19177</v>
      </c>
      <c r="B381" s="12" t="s">
        <v>19178</v>
      </c>
      <c r="C381" s="11" t="s">
        <v>19179</v>
      </c>
      <c r="E381" s="89">
        <v>43384</v>
      </c>
      <c r="F381" s="89">
        <v>43388</v>
      </c>
      <c r="G381" s="64" t="s">
        <v>1269</v>
      </c>
      <c r="I381" s="11" t="s">
        <v>9459</v>
      </c>
      <c r="J381" s="11" t="s">
        <v>15486</v>
      </c>
      <c r="L381" s="11" t="s">
        <v>19180</v>
      </c>
      <c r="N381" s="64" t="s">
        <v>16217</v>
      </c>
      <c r="V381" s="64" t="s">
        <v>19181</v>
      </c>
      <c r="AA381" s="64" t="s">
        <v>19182</v>
      </c>
      <c r="AB381" s="64" t="s">
        <v>16785</v>
      </c>
      <c r="AD381" s="64" t="s">
        <v>19183</v>
      </c>
      <c r="AE381" s="64" t="s">
        <v>14538</v>
      </c>
      <c r="AW381" s="64" t="s">
        <v>18028</v>
      </c>
    </row>
    <row r="382" spans="1:49" ht="39" x14ac:dyDescent="0.15">
      <c r="A382" s="83" t="s">
        <v>19184</v>
      </c>
      <c r="B382" s="12" t="s">
        <v>19185</v>
      </c>
      <c r="C382" s="11" t="s">
        <v>19186</v>
      </c>
      <c r="E382" s="89">
        <v>43384</v>
      </c>
      <c r="F382" s="89">
        <v>43388</v>
      </c>
      <c r="G382" s="64" t="s">
        <v>1269</v>
      </c>
      <c r="I382" s="11" t="s">
        <v>16781</v>
      </c>
      <c r="J382" s="11" t="s">
        <v>15486</v>
      </c>
      <c r="L382" s="11" t="s">
        <v>19158</v>
      </c>
      <c r="N382" s="64" t="s">
        <v>16213</v>
      </c>
      <c r="V382" s="64" t="s">
        <v>10900</v>
      </c>
      <c r="AA382" s="64" t="s">
        <v>18020</v>
      </c>
      <c r="AB382" s="64" t="s">
        <v>18021</v>
      </c>
      <c r="AD382" s="64" t="s">
        <v>19187</v>
      </c>
      <c r="AE382" s="64" t="s">
        <v>14538</v>
      </c>
      <c r="AW382" s="64" t="s">
        <v>18028</v>
      </c>
    </row>
    <row r="383" spans="1:49" ht="39" x14ac:dyDescent="0.15">
      <c r="A383" s="83" t="s">
        <v>19202</v>
      </c>
      <c r="B383" s="12" t="s">
        <v>19203</v>
      </c>
      <c r="C383" s="11" t="s">
        <v>19204</v>
      </c>
      <c r="E383" s="89">
        <v>43391</v>
      </c>
      <c r="F383" s="89">
        <v>43397</v>
      </c>
      <c r="G383" s="64" t="s">
        <v>1269</v>
      </c>
      <c r="I383" s="11" t="s">
        <v>16781</v>
      </c>
      <c r="J383" s="11" t="s">
        <v>9460</v>
      </c>
      <c r="L383" s="11" t="s">
        <v>14175</v>
      </c>
      <c r="N383" s="64" t="s">
        <v>18805</v>
      </c>
      <c r="V383" s="64" t="s">
        <v>19042</v>
      </c>
      <c r="AA383" s="64" t="s">
        <v>19043</v>
      </c>
      <c r="AB383" s="64" t="s">
        <v>19044</v>
      </c>
      <c r="AD383" s="64" t="s">
        <v>19205</v>
      </c>
      <c r="AE383" s="64" t="s">
        <v>14538</v>
      </c>
      <c r="AO383" s="64" t="s">
        <v>19206</v>
      </c>
      <c r="AQ383" s="64" t="s">
        <v>19207</v>
      </c>
      <c r="AW383" s="64" t="s">
        <v>19208</v>
      </c>
    </row>
    <row r="384" spans="1:49" ht="52" x14ac:dyDescent="0.15">
      <c r="A384" s="83" t="s">
        <v>19369</v>
      </c>
      <c r="B384" s="12" t="s">
        <v>19370</v>
      </c>
      <c r="C384" s="11" t="s">
        <v>19371</v>
      </c>
      <c r="E384" s="89">
        <v>43433</v>
      </c>
      <c r="F384" s="89">
        <v>43440</v>
      </c>
      <c r="G384" s="64" t="s">
        <v>1269</v>
      </c>
      <c r="I384" s="11" t="s">
        <v>19372</v>
      </c>
      <c r="J384" s="11" t="s">
        <v>19373</v>
      </c>
      <c r="L384" s="11" t="s">
        <v>9982</v>
      </c>
      <c r="N384" s="64" t="s">
        <v>19374</v>
      </c>
      <c r="V384" s="64" t="s">
        <v>16211</v>
      </c>
      <c r="X384" s="64" t="s">
        <v>19380</v>
      </c>
      <c r="AA384" s="64" t="s">
        <v>19375</v>
      </c>
      <c r="AB384" s="64" t="s">
        <v>19376</v>
      </c>
      <c r="AD384" s="64" t="s">
        <v>19377</v>
      </c>
      <c r="AE384" s="64" t="s">
        <v>19385</v>
      </c>
      <c r="AO384" s="64" t="s">
        <v>19378</v>
      </c>
      <c r="AQ384" s="64" t="s">
        <v>19379</v>
      </c>
    </row>
    <row r="385" spans="1:61" ht="65" x14ac:dyDescent="0.15">
      <c r="A385" s="452" t="s">
        <v>19386</v>
      </c>
      <c r="B385" s="453" t="s">
        <v>19387</v>
      </c>
      <c r="C385" s="11" t="s">
        <v>19388</v>
      </c>
      <c r="E385" s="89">
        <v>43434</v>
      </c>
      <c r="F385" s="89"/>
      <c r="G385" s="64" t="s">
        <v>1269</v>
      </c>
      <c r="I385" s="11" t="s">
        <v>9459</v>
      </c>
      <c r="J385" s="11" t="s">
        <v>15486</v>
      </c>
      <c r="L385" s="11" t="s">
        <v>19180</v>
      </c>
      <c r="N385" s="64" t="s">
        <v>16485</v>
      </c>
      <c r="V385" s="64" t="s">
        <v>19389</v>
      </c>
      <c r="AA385" s="64" t="s">
        <v>19390</v>
      </c>
      <c r="AB385" s="64" t="s">
        <v>19391</v>
      </c>
      <c r="AD385" s="64" t="s">
        <v>19392</v>
      </c>
      <c r="AE385" s="64" t="s">
        <v>14538</v>
      </c>
      <c r="AW385" s="64" t="s">
        <v>19393</v>
      </c>
    </row>
    <row r="386" spans="1:61" ht="26" x14ac:dyDescent="0.15">
      <c r="A386" s="83" t="s">
        <v>19736</v>
      </c>
      <c r="B386" s="12" t="s">
        <v>19737</v>
      </c>
      <c r="C386" s="11" t="s">
        <v>19738</v>
      </c>
      <c r="E386" s="89">
        <v>43489</v>
      </c>
      <c r="F386" s="89">
        <v>43504</v>
      </c>
      <c r="G386" s="64" t="s">
        <v>1269</v>
      </c>
      <c r="I386" s="11" t="s">
        <v>9459</v>
      </c>
      <c r="J386" s="11" t="s">
        <v>17979</v>
      </c>
      <c r="L386" s="11" t="s">
        <v>9928</v>
      </c>
      <c r="N386" s="64" t="s">
        <v>17492</v>
      </c>
      <c r="V386" s="64" t="s">
        <v>19739</v>
      </c>
      <c r="Y386" s="64" t="s">
        <v>19740</v>
      </c>
      <c r="Z386" s="64" t="s">
        <v>19741</v>
      </c>
      <c r="AD386" s="64" t="s">
        <v>19742</v>
      </c>
      <c r="AE386" s="64" t="s">
        <v>19743</v>
      </c>
    </row>
    <row r="387" spans="1:61" ht="65" x14ac:dyDescent="0.15">
      <c r="A387" s="83" t="s">
        <v>20176</v>
      </c>
      <c r="B387" s="12" t="s">
        <v>20177</v>
      </c>
      <c r="C387" s="6" t="s">
        <v>17978</v>
      </c>
      <c r="D387" s="11" t="s">
        <v>11854</v>
      </c>
      <c r="E387" s="89">
        <v>43557</v>
      </c>
      <c r="F387" s="89">
        <v>43602</v>
      </c>
      <c r="G387" s="64" t="s">
        <v>1269</v>
      </c>
      <c r="I387" s="11" t="s">
        <v>19692</v>
      </c>
      <c r="J387" s="11" t="s">
        <v>17979</v>
      </c>
      <c r="L387" s="11" t="s">
        <v>17980</v>
      </c>
      <c r="N387" s="64" t="s">
        <v>20258</v>
      </c>
      <c r="V387" s="64" t="s">
        <v>1513</v>
      </c>
      <c r="AA387" s="64" t="s">
        <v>20259</v>
      </c>
      <c r="AB387" s="64" t="s">
        <v>20260</v>
      </c>
      <c r="AD387" s="64" t="s">
        <v>17981</v>
      </c>
      <c r="AE387" s="64" t="s">
        <v>17982</v>
      </c>
      <c r="AO387" s="64" t="s">
        <v>20261</v>
      </c>
      <c r="AQ387" s="64" t="s">
        <v>20262</v>
      </c>
    </row>
    <row r="388" spans="1:61" ht="26" x14ac:dyDescent="0.15">
      <c r="A388" s="83" t="s">
        <v>20189</v>
      </c>
      <c r="B388" s="12" t="s">
        <v>20190</v>
      </c>
      <c r="C388" s="64" t="s">
        <v>20191</v>
      </c>
      <c r="E388" s="89">
        <v>43591</v>
      </c>
      <c r="F388" s="89">
        <v>43619</v>
      </c>
      <c r="G388" s="64" t="s">
        <v>1269</v>
      </c>
      <c r="AY388" s="11" t="s">
        <v>20192</v>
      </c>
      <c r="AZ388" s="11" t="s">
        <v>20193</v>
      </c>
      <c r="BA388" s="11" t="s">
        <v>20194</v>
      </c>
      <c r="BI388" s="11" t="s">
        <v>20196</v>
      </c>
    </row>
    <row r="389" spans="1:61" ht="26" x14ac:dyDescent="0.15">
      <c r="A389" s="452" t="s">
        <v>20328</v>
      </c>
      <c r="B389" s="453" t="s">
        <v>20329</v>
      </c>
      <c r="C389" s="6" t="s">
        <v>20330</v>
      </c>
      <c r="E389" s="89">
        <v>43614</v>
      </c>
      <c r="G389" s="64" t="s">
        <v>1269</v>
      </c>
      <c r="I389" s="11" t="s">
        <v>9459</v>
      </c>
      <c r="J389" s="11" t="s">
        <v>20331</v>
      </c>
      <c r="L389" s="11" t="s">
        <v>20332</v>
      </c>
      <c r="N389" s="64" t="s">
        <v>1329</v>
      </c>
      <c r="V389" s="64" t="s">
        <v>20333</v>
      </c>
      <c r="AA389" s="64" t="s">
        <v>20334</v>
      </c>
      <c r="AB389" s="64" t="s">
        <v>20335</v>
      </c>
      <c r="AD389" s="64" t="s">
        <v>15453</v>
      </c>
      <c r="AE389" s="64" t="s">
        <v>20338</v>
      </c>
      <c r="AO389" s="64" t="s">
        <v>20336</v>
      </c>
      <c r="AQ389" s="64" t="s">
        <v>20337</v>
      </c>
    </row>
    <row r="390" spans="1:61" ht="39" x14ac:dyDescent="0.15">
      <c r="A390" s="452" t="s">
        <v>20366</v>
      </c>
      <c r="B390" s="453" t="s">
        <v>20367</v>
      </c>
      <c r="C390" s="11" t="s">
        <v>20368</v>
      </c>
      <c r="E390" s="89">
        <v>43616</v>
      </c>
      <c r="F390" s="89"/>
      <c r="G390" s="64" t="s">
        <v>1269</v>
      </c>
      <c r="I390" s="11" t="s">
        <v>16781</v>
      </c>
      <c r="J390" s="11" t="s">
        <v>9460</v>
      </c>
      <c r="L390" s="11" t="s">
        <v>14175</v>
      </c>
      <c r="N390" s="64" t="s">
        <v>19011</v>
      </c>
      <c r="V390" s="64" t="s">
        <v>20369</v>
      </c>
      <c r="AA390" s="64" t="s">
        <v>20370</v>
      </c>
      <c r="AB390" s="64" t="s">
        <v>20371</v>
      </c>
      <c r="AD390" s="64" t="s">
        <v>20372</v>
      </c>
      <c r="AE390" s="64" t="s">
        <v>14538</v>
      </c>
      <c r="AO390" s="64" t="s">
        <v>19206</v>
      </c>
      <c r="AQ390" s="64" t="s">
        <v>19207</v>
      </c>
      <c r="AW390" s="64" t="s">
        <v>19208</v>
      </c>
    </row>
    <row r="391" spans="1:61" ht="39" x14ac:dyDescent="0.15">
      <c r="A391" s="452" t="s">
        <v>20373</v>
      </c>
      <c r="B391" s="453" t="s">
        <v>12486</v>
      </c>
      <c r="C391" s="11" t="s">
        <v>19041</v>
      </c>
      <c r="E391" s="89">
        <v>43616</v>
      </c>
      <c r="F391" s="89"/>
      <c r="G391" s="64" t="s">
        <v>1269</v>
      </c>
      <c r="I391" s="11" t="s">
        <v>16781</v>
      </c>
      <c r="J391" s="11" t="s">
        <v>9460</v>
      </c>
      <c r="L391" s="11" t="s">
        <v>14175</v>
      </c>
      <c r="N391" s="64" t="s">
        <v>19011</v>
      </c>
      <c r="V391" s="64" t="s">
        <v>20369</v>
      </c>
      <c r="AA391" s="64" t="s">
        <v>20370</v>
      </c>
      <c r="AB391" s="64" t="s">
        <v>20371</v>
      </c>
      <c r="AD391" s="64" t="s">
        <v>20374</v>
      </c>
      <c r="AE391" s="64" t="s">
        <v>14538</v>
      </c>
      <c r="AO391" s="64" t="s">
        <v>19206</v>
      </c>
      <c r="AQ391" s="64" t="s">
        <v>19207</v>
      </c>
      <c r="AW391" s="64" t="s">
        <v>19208</v>
      </c>
    </row>
    <row r="392" spans="1:61" ht="39" x14ac:dyDescent="0.15">
      <c r="A392" s="452" t="s">
        <v>20375</v>
      </c>
      <c r="B392" s="453" t="s">
        <v>20376</v>
      </c>
      <c r="C392" s="11" t="s">
        <v>19009</v>
      </c>
      <c r="E392" s="89">
        <v>43616</v>
      </c>
      <c r="F392" s="89"/>
      <c r="G392" s="64" t="s">
        <v>1269</v>
      </c>
      <c r="I392" s="11" t="s">
        <v>16781</v>
      </c>
      <c r="J392" s="11" t="s">
        <v>9460</v>
      </c>
      <c r="L392" s="11" t="s">
        <v>14175</v>
      </c>
      <c r="N392" s="64" t="s">
        <v>19011</v>
      </c>
      <c r="V392" s="64" t="s">
        <v>20369</v>
      </c>
      <c r="AA392" s="64" t="s">
        <v>20370</v>
      </c>
      <c r="AB392" s="64" t="s">
        <v>20371</v>
      </c>
      <c r="AD392" s="64" t="s">
        <v>18730</v>
      </c>
      <c r="AE392" s="64" t="s">
        <v>14538</v>
      </c>
      <c r="AO392" s="64" t="s">
        <v>19206</v>
      </c>
      <c r="AQ392" s="64" t="s">
        <v>19207</v>
      </c>
      <c r="AW392" s="64" t="s">
        <v>19208</v>
      </c>
    </row>
    <row r="393" spans="1:61" ht="39" x14ac:dyDescent="0.15">
      <c r="A393" s="452" t="s">
        <v>20377</v>
      </c>
      <c r="B393" s="453" t="s">
        <v>19203</v>
      </c>
      <c r="C393" s="11" t="s">
        <v>19204</v>
      </c>
      <c r="E393" s="89">
        <v>43616</v>
      </c>
      <c r="F393" s="89"/>
      <c r="G393" s="64" t="s">
        <v>1269</v>
      </c>
      <c r="I393" s="11" t="s">
        <v>16781</v>
      </c>
      <c r="J393" s="11" t="s">
        <v>9460</v>
      </c>
      <c r="L393" s="11" t="s">
        <v>14175</v>
      </c>
      <c r="N393" s="64" t="s">
        <v>19011</v>
      </c>
      <c r="V393" s="64" t="s">
        <v>20369</v>
      </c>
      <c r="AA393" s="64" t="s">
        <v>20370</v>
      </c>
      <c r="AB393" s="64" t="s">
        <v>20371</v>
      </c>
      <c r="AD393" s="64" t="s">
        <v>18652</v>
      </c>
      <c r="AE393" s="64" t="s">
        <v>14538</v>
      </c>
      <c r="AO393" s="64" t="s">
        <v>19206</v>
      </c>
      <c r="AQ393" s="64" t="s">
        <v>19207</v>
      </c>
      <c r="AW393" s="64" t="s">
        <v>19208</v>
      </c>
    </row>
    <row r="394" spans="1:61" ht="39" x14ac:dyDescent="0.15">
      <c r="A394" s="452" t="s">
        <v>20378</v>
      </c>
      <c r="B394" s="453" t="s">
        <v>19203</v>
      </c>
      <c r="C394" s="11" t="s">
        <v>19204</v>
      </c>
      <c r="E394" s="89">
        <v>43616</v>
      </c>
      <c r="F394" s="89"/>
      <c r="G394" s="64" t="s">
        <v>1269</v>
      </c>
      <c r="I394" s="11" t="s">
        <v>16781</v>
      </c>
      <c r="J394" s="11" t="s">
        <v>9460</v>
      </c>
      <c r="L394" s="11" t="s">
        <v>14175</v>
      </c>
      <c r="N394" s="64" t="s">
        <v>18805</v>
      </c>
      <c r="V394" s="64" t="s">
        <v>19042</v>
      </c>
      <c r="AA394" s="64" t="s">
        <v>20379</v>
      </c>
      <c r="AB394" s="64" t="s">
        <v>20380</v>
      </c>
      <c r="AD394" s="64" t="s">
        <v>18652</v>
      </c>
      <c r="AE394" s="64" t="s">
        <v>14538</v>
      </c>
      <c r="AO394" s="64" t="s">
        <v>19206</v>
      </c>
      <c r="AQ394" s="64" t="s">
        <v>19207</v>
      </c>
      <c r="AW394" s="64" t="s">
        <v>19208</v>
      </c>
    </row>
    <row r="395" spans="1:61" ht="39" x14ac:dyDescent="0.15">
      <c r="A395" s="452" t="s">
        <v>20448</v>
      </c>
      <c r="B395" s="453" t="s">
        <v>20449</v>
      </c>
      <c r="C395" s="11" t="s">
        <v>20451</v>
      </c>
      <c r="E395" s="89">
        <v>43629</v>
      </c>
      <c r="G395" s="64" t="s">
        <v>1269</v>
      </c>
      <c r="I395" s="11" t="s">
        <v>9459</v>
      </c>
      <c r="J395" s="11" t="s">
        <v>20331</v>
      </c>
      <c r="L395" s="11" t="s">
        <v>20452</v>
      </c>
      <c r="N395" s="64" t="s">
        <v>11432</v>
      </c>
      <c r="V395" s="64" t="s">
        <v>20333</v>
      </c>
      <c r="AA395" s="64" t="s">
        <v>19081</v>
      </c>
      <c r="AB395" s="64" t="s">
        <v>18603</v>
      </c>
      <c r="AD395" s="64" t="s">
        <v>17329</v>
      </c>
      <c r="AE395" s="64" t="s">
        <v>14726</v>
      </c>
    </row>
    <row r="396" spans="1:61" ht="39" x14ac:dyDescent="0.15">
      <c r="A396" s="452" t="s">
        <v>20499</v>
      </c>
      <c r="B396" s="453" t="s">
        <v>20500</v>
      </c>
      <c r="C396" s="64" t="s">
        <v>20501</v>
      </c>
      <c r="E396" s="89">
        <v>43637</v>
      </c>
      <c r="G396" s="64" t="s">
        <v>1269</v>
      </c>
      <c r="I396" s="11"/>
      <c r="J396" s="11"/>
      <c r="L396" s="11" t="s">
        <v>20502</v>
      </c>
    </row>
    <row r="397" spans="1:61" ht="65" x14ac:dyDescent="0.15">
      <c r="A397" s="452" t="s">
        <v>20505</v>
      </c>
      <c r="B397" s="453" t="s">
        <v>14185</v>
      </c>
      <c r="C397" s="11" t="s">
        <v>20506</v>
      </c>
      <c r="E397" s="89">
        <v>43637</v>
      </c>
      <c r="G397" s="64" t="s">
        <v>1269</v>
      </c>
      <c r="I397" s="11" t="s">
        <v>9459</v>
      </c>
      <c r="J397" s="11" t="s">
        <v>9903</v>
      </c>
      <c r="L397" s="11" t="s">
        <v>20507</v>
      </c>
      <c r="N397" s="64" t="s">
        <v>20508</v>
      </c>
      <c r="V397" s="64" t="s">
        <v>20509</v>
      </c>
    </row>
  </sheetData>
  <autoFilter ref="A1:BN141" xr:uid="{00000000-0009-0000-0000-000006000000}"/>
  <customSheetViews>
    <customSheetView guid="{6AB3AC03-22A4-4809-83CA-C1D68C851D61}" showAutoFilter="1">
      <pane xSplit="3" ySplit="1" topLeftCell="D126" activePane="bottomRight" state="frozenSplit"/>
      <selection pane="bottomRight" activeCell="D136" sqref="D136"/>
      <pageMargins left="0.7" right="0.7" top="0.75" bottom="0.75" header="0.3" footer="0.3"/>
      <pageSetup orientation="portrait" r:id="rId1"/>
      <autoFilter ref="A1:AY140" xr:uid="{00000000-0000-0000-0000-000000000000}"/>
    </customSheetView>
    <customSheetView guid="{BFB73080-C595-410B-86AB-674FF7B777B3}" showAutoFilter="1">
      <pane xSplit="3" ySplit="1" topLeftCell="D10" activePane="bottomRight" state="frozenSplit"/>
      <selection pane="bottomRight" activeCell="F17" sqref="F17"/>
      <pageMargins left="0.7" right="0.7" top="0.75" bottom="0.75" header="0.3" footer="0.3"/>
      <pageSetup orientation="portrait" r:id="rId2"/>
      <autoFilter ref="A1:AY137" xr:uid="{00000000-0000-0000-0000-000000000000}"/>
    </customSheetView>
    <customSheetView guid="{CC4BE5D8-8A14-4B7A-8555-F7CB4F51CB2A}" showAutoFilter="1">
      <pane xSplit="3" ySplit="1" topLeftCell="T119" activePane="bottomRight" state="frozenSplit"/>
      <selection pane="bottomRight" activeCell="AB122" sqref="AB122"/>
      <pageMargins left="0.7" right="0.7" top="0.75" bottom="0.75" header="0.3" footer="0.3"/>
      <pageSetup orientation="portrait" r:id="rId3"/>
      <autoFilter ref="A1:AX125" xr:uid="{00000000-0000-0000-0000-000000000000}"/>
    </customSheetView>
    <customSheetView guid="{D5A1C5FF-2027-4AC6-A238-93261C2785BF}" showAutoFilter="1">
      <pane xSplit="3" ySplit="1" topLeftCell="D2" activePane="bottomRight" state="frozenSplit"/>
      <selection pane="bottomRight" activeCell="C7" sqref="C7"/>
      <pageMargins left="0.7" right="0.7" top="0.75" bottom="0.75" header="0.3" footer="0.3"/>
      <pageSetup orientation="portrait" r:id="rId4"/>
      <autoFilter ref="A1:AX115" xr:uid="{00000000-0000-0000-0000-000000000000}"/>
    </customSheetView>
    <customSheetView guid="{B8943A4C-5AC8-47C7-9B46-4A9E5D038C0F}" showAutoFilter="1">
      <pane xSplit="3" ySplit="1" topLeftCell="Q106" activePane="bottomRight" state="frozenSplit"/>
      <selection pane="bottomRight" activeCell="Y112" sqref="Y112"/>
      <pageMargins left="0.7" right="0.7" top="0.75" bottom="0.75" header="0.3" footer="0.3"/>
      <pageSetup orientation="portrait" r:id="rId5"/>
      <autoFilter ref="A1:AX115" xr:uid="{00000000-0000-0000-0000-000000000000}"/>
    </customSheetView>
    <customSheetView guid="{697847CE-5139-4EBD-A73A-6A939E260B2D}" showAutoFilter="1" topLeftCell="A103">
      <selection activeCell="C111" sqref="C111"/>
      <pageMargins left="0.7" right="0.7" top="0.75" bottom="0.75" header="0.3" footer="0.3"/>
      <pageSetup orientation="portrait" r:id="rId6"/>
      <autoFilter ref="A1:AX111" xr:uid="{00000000-0000-0000-0000-000000000000}"/>
    </customSheetView>
    <customSheetView guid="{5321CD09-EC16-47F7-8AA4-24BD71FF8F01}" filter="1" showAutoFilter="1">
      <pane xSplit="3" ySplit="10" topLeftCell="D12" activePane="bottomRight" state="frozenSplit"/>
      <selection pane="bottomRight" activeCell="E12" sqref="E12"/>
      <pageMargins left="0.7" right="0.7" top="0.75" bottom="0.75" header="0.3" footer="0.3"/>
      <pageSetup orientation="portrait" r:id="rId7"/>
      <autoFilter ref="A1:AW113" xr:uid="{00000000-0000-0000-0000-000000000000}">
        <filterColumn colId="2">
          <filters>
            <filter val="Analytical - Applicator_24A"/>
          </filters>
        </filterColumn>
      </autoFilter>
    </customSheetView>
    <customSheetView guid="{B5E1699C-A8CF-4A4A-8218-6486F661691F}" topLeftCell="A94">
      <selection activeCell="A103" sqref="A103"/>
      <pageMargins left="0.7" right="0.7" top="0.75" bottom="0.75" header="0.3" footer="0.3"/>
      <pageSetup orientation="portrait" r:id="rId8"/>
    </customSheetView>
    <customSheetView guid="{E4317D26-7340-437F-B408-AC7B573D4F1A}">
      <selection activeCell="P6" sqref="P6"/>
      <pageMargins left="0.7" right="0.7" top="0.75" bottom="0.75" header="0.3" footer="0.3"/>
    </customSheetView>
    <customSheetView guid="{87D4F8BA-D64D-4F76-8174-E2443EA77F9D}" showAutoFilter="1">
      <pane xSplit="3" ySplit="1" topLeftCell="Q106" activePane="bottomRight" state="frozenSplit"/>
      <selection pane="bottomRight" activeCell="Y112" sqref="Y112"/>
      <pageMargins left="0.7" right="0.7" top="0.75" bottom="0.75" header="0.3" footer="0.3"/>
      <pageSetup orientation="portrait" r:id="rId9"/>
      <autoFilter ref="A1:AX115" xr:uid="{00000000-0000-0000-0000-000000000000}"/>
    </customSheetView>
    <customSheetView guid="{8B5205BC-47B1-4489-AD40-C2E0484361A0}" showAutoFilter="1">
      <pane xSplit="3" ySplit="1" topLeftCell="D2" activePane="bottomRight" state="frozenSplit"/>
      <selection pane="bottomRight" activeCell="F3" sqref="F3"/>
      <pageMargins left="0.7" right="0.7" top="0.75" bottom="0.75" header="0.3" footer="0.3"/>
      <pageSetup orientation="portrait" r:id="rId10"/>
      <autoFilter ref="A1:AX118" xr:uid="{00000000-0000-0000-0000-000000000000}"/>
    </customSheetView>
    <customSheetView guid="{F0F0981A-2E0C-4FA4-A465-23A3F548E14E}" showAutoFilter="1">
      <pane xSplit="3" ySplit="1" topLeftCell="D135" activePane="bottomRight" state="frozen"/>
      <selection pane="bottomRight" activeCell="A136" sqref="A136:B137"/>
      <pageMargins left="0.7" right="0.7" top="0.75" bottom="0.75" header="0.3" footer="0.3"/>
      <pageSetup orientation="portrait" r:id="rId11"/>
      <autoFilter ref="A1:AY140" xr:uid="{00000000-0000-0000-0000-000000000000}"/>
    </customSheetView>
    <customSheetView guid="{98762CE7-B7CB-4017-BD9C-C31369E38615}" showAutoFilter="1">
      <pane xSplit="3" ySplit="1" topLeftCell="D134" activePane="bottomRight" state="frozen"/>
      <selection pane="bottomRight" activeCell="E153" sqref="E153"/>
      <pageMargins left="0.7" right="0.7" top="0.75" bottom="0.75" header="0.3" footer="0.3"/>
      <pageSetup orientation="portrait" r:id="rId12"/>
      <autoFilter ref="A1:AY140" xr:uid="{00000000-0000-0000-0000-000000000000}"/>
    </customSheetView>
  </customSheetViews>
  <pageMargins left="0.7" right="0.7" top="0.75" bottom="0.75" header="0.3" footer="0.3"/>
  <pageSetup orientation="portrait"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autoPageBreaks="0"/>
  </sheetPr>
  <dimension ref="A1:BV1048576"/>
  <sheetViews>
    <sheetView zoomScaleNormal="100" workbookViewId="0">
      <pane ySplit="1" topLeftCell="A691" activePane="bottomLeft" state="frozen"/>
      <selection pane="bottomLeft" activeCell="B699" sqref="B699"/>
    </sheetView>
  </sheetViews>
  <sheetFormatPr baseColWidth="10" defaultColWidth="8.83203125" defaultRowHeight="14" x14ac:dyDescent="0.15"/>
  <cols>
    <col min="1" max="1" width="11.83203125" style="28" customWidth="1"/>
    <col min="2" max="2" width="26.5" style="117" customWidth="1"/>
    <col min="3" max="3" width="4.33203125" style="51" hidden="1" customWidth="1"/>
    <col min="4" max="5" width="22.83203125" style="28" customWidth="1"/>
    <col min="6" max="6" width="11.6640625" style="28" customWidth="1"/>
    <col min="7" max="7" width="11.83203125" style="28" customWidth="1"/>
    <col min="8" max="8" width="12.5" style="28" customWidth="1"/>
    <col min="9" max="9" width="11.6640625" style="28" customWidth="1"/>
    <col min="10" max="10" width="12.5" style="28" customWidth="1"/>
    <col min="11" max="11" width="7.5" style="28" customWidth="1"/>
    <col min="12" max="12" width="17.5" style="29" customWidth="1"/>
    <col min="13" max="15" width="10.5" style="29" customWidth="1"/>
    <col min="16" max="16" width="5.6640625" style="208" customWidth="1"/>
    <col min="17" max="17" width="4.6640625" style="208" hidden="1" customWidth="1"/>
    <col min="18" max="18" width="11" style="29" customWidth="1"/>
    <col min="19" max="19" width="10.5" style="29" customWidth="1"/>
    <col min="20" max="20" width="10.83203125" style="29" customWidth="1"/>
    <col min="21" max="22" width="1.6640625" style="208" customWidth="1"/>
    <col min="23" max="25" width="10.5" style="29" customWidth="1"/>
    <col min="26" max="26" width="1.6640625" style="208" customWidth="1"/>
    <col min="27" max="27" width="11.5" style="29" customWidth="1"/>
    <col min="28" max="28" width="10.83203125" style="29" customWidth="1"/>
    <col min="29" max="30" width="14.1640625" style="52" customWidth="1"/>
    <col min="31" max="32" width="14.5" style="28" customWidth="1"/>
    <col min="33" max="33" width="11.5" style="28" customWidth="1"/>
    <col min="34" max="34" width="9.5" style="28" customWidth="1"/>
    <col min="35" max="35" width="33.1640625" style="28" customWidth="1"/>
    <col min="36" max="36" width="20.1640625" style="28" customWidth="1"/>
    <col min="37" max="37" width="15.5" style="28" customWidth="1"/>
    <col min="38" max="38" width="25.83203125" style="28" customWidth="1"/>
    <col min="39" max="74" width="9.1640625" style="28" customWidth="1"/>
    <col min="75" max="75" width="8.83203125" style="28"/>
    <col min="76" max="76" width="10.6640625" style="28" customWidth="1"/>
    <col min="77" max="77" width="48" style="28" customWidth="1"/>
    <col min="78" max="78" width="8.5" style="28" customWidth="1"/>
    <col min="79" max="79" width="13.1640625" style="28" customWidth="1"/>
    <col min="80" max="80" width="7.5" style="28" customWidth="1"/>
    <col min="81" max="81" width="14.1640625" style="28" customWidth="1"/>
    <col min="82" max="82" width="9.33203125" style="28" customWidth="1"/>
    <col min="83" max="83" width="11.5" style="28" customWidth="1"/>
    <col min="84" max="84" width="8.83203125" style="28"/>
    <col min="85" max="85" width="33.1640625" style="28" customWidth="1"/>
    <col min="86" max="86" width="20.1640625" style="28" customWidth="1"/>
    <col min="87" max="87" width="23" style="28" customWidth="1"/>
    <col min="88" max="88" width="20.5" style="28" customWidth="1"/>
    <col min="89" max="89" width="8.5" style="28" customWidth="1"/>
    <col min="90" max="90" width="15.5" style="28" customWidth="1"/>
    <col min="91" max="91" width="25.83203125" style="28" customWidth="1"/>
    <col min="92" max="331" width="8.83203125" style="28"/>
    <col min="332" max="332" width="10.6640625" style="28" customWidth="1"/>
    <col min="333" max="333" width="48" style="28" customWidth="1"/>
    <col min="334" max="334" width="8.5" style="28" customWidth="1"/>
    <col min="335" max="335" width="13.1640625" style="28" customWidth="1"/>
    <col min="336" max="336" width="7.5" style="28" customWidth="1"/>
    <col min="337" max="337" width="14.1640625" style="28" customWidth="1"/>
    <col min="338" max="338" width="9.33203125" style="28" customWidth="1"/>
    <col min="339" max="339" width="11.5" style="28" customWidth="1"/>
    <col min="340" max="340" width="8.83203125" style="28"/>
    <col min="341" max="341" width="33.1640625" style="28" customWidth="1"/>
    <col min="342" max="342" width="20.1640625" style="28" customWidth="1"/>
    <col min="343" max="343" width="23" style="28" customWidth="1"/>
    <col min="344" max="344" width="20.5" style="28" customWidth="1"/>
    <col min="345" max="345" width="8.5" style="28" customWidth="1"/>
    <col min="346" max="346" width="15.5" style="28" customWidth="1"/>
    <col min="347" max="347" width="25.83203125" style="28" customWidth="1"/>
    <col min="348" max="587" width="8.83203125" style="28"/>
    <col min="588" max="588" width="10.6640625" style="28" customWidth="1"/>
    <col min="589" max="589" width="48" style="28" customWidth="1"/>
    <col min="590" max="590" width="8.5" style="28" customWidth="1"/>
    <col min="591" max="591" width="13.1640625" style="28" customWidth="1"/>
    <col min="592" max="592" width="7.5" style="28" customWidth="1"/>
    <col min="593" max="593" width="14.1640625" style="28" customWidth="1"/>
    <col min="594" max="594" width="9.33203125" style="28" customWidth="1"/>
    <col min="595" max="595" width="11.5" style="28" customWidth="1"/>
    <col min="596" max="596" width="8.83203125" style="28"/>
    <col min="597" max="597" width="33.1640625" style="28" customWidth="1"/>
    <col min="598" max="598" width="20.1640625" style="28" customWidth="1"/>
    <col min="599" max="599" width="23" style="28" customWidth="1"/>
    <col min="600" max="600" width="20.5" style="28" customWidth="1"/>
    <col min="601" max="601" width="8.5" style="28" customWidth="1"/>
    <col min="602" max="602" width="15.5" style="28" customWidth="1"/>
    <col min="603" max="603" width="25.83203125" style="28" customWidth="1"/>
    <col min="604" max="843" width="8.83203125" style="28"/>
    <col min="844" max="844" width="10.6640625" style="28" customWidth="1"/>
    <col min="845" max="845" width="48" style="28" customWidth="1"/>
    <col min="846" max="846" width="8.5" style="28" customWidth="1"/>
    <col min="847" max="847" width="13.1640625" style="28" customWidth="1"/>
    <col min="848" max="848" width="7.5" style="28" customWidth="1"/>
    <col min="849" max="849" width="14.1640625" style="28" customWidth="1"/>
    <col min="850" max="850" width="9.33203125" style="28" customWidth="1"/>
    <col min="851" max="851" width="11.5" style="28" customWidth="1"/>
    <col min="852" max="852" width="8.83203125" style="28"/>
    <col min="853" max="853" width="33.1640625" style="28" customWidth="1"/>
    <col min="854" max="854" width="20.1640625" style="28" customWidth="1"/>
    <col min="855" max="855" width="23" style="28" customWidth="1"/>
    <col min="856" max="856" width="20.5" style="28" customWidth="1"/>
    <col min="857" max="857" width="8.5" style="28" customWidth="1"/>
    <col min="858" max="858" width="15.5" style="28" customWidth="1"/>
    <col min="859" max="859" width="25.83203125" style="28" customWidth="1"/>
    <col min="860" max="1099" width="8.83203125" style="28"/>
    <col min="1100" max="1100" width="10.6640625" style="28" customWidth="1"/>
    <col min="1101" max="1101" width="48" style="28" customWidth="1"/>
    <col min="1102" max="1102" width="8.5" style="28" customWidth="1"/>
    <col min="1103" max="1103" width="13.1640625" style="28" customWidth="1"/>
    <col min="1104" max="1104" width="7.5" style="28" customWidth="1"/>
    <col min="1105" max="1105" width="14.1640625" style="28" customWidth="1"/>
    <col min="1106" max="1106" width="9.33203125" style="28" customWidth="1"/>
    <col min="1107" max="1107" width="11.5" style="28" customWidth="1"/>
    <col min="1108" max="1108" width="8.83203125" style="28"/>
    <col min="1109" max="1109" width="33.1640625" style="28" customWidth="1"/>
    <col min="1110" max="1110" width="20.1640625" style="28" customWidth="1"/>
    <col min="1111" max="1111" width="23" style="28" customWidth="1"/>
    <col min="1112" max="1112" width="20.5" style="28" customWidth="1"/>
    <col min="1113" max="1113" width="8.5" style="28" customWidth="1"/>
    <col min="1114" max="1114" width="15.5" style="28" customWidth="1"/>
    <col min="1115" max="1115" width="25.83203125" style="28" customWidth="1"/>
    <col min="1116" max="1355" width="8.83203125" style="28"/>
    <col min="1356" max="1356" width="10.6640625" style="28" customWidth="1"/>
    <col min="1357" max="1357" width="48" style="28" customWidth="1"/>
    <col min="1358" max="1358" width="8.5" style="28" customWidth="1"/>
    <col min="1359" max="1359" width="13.1640625" style="28" customWidth="1"/>
    <col min="1360" max="1360" width="7.5" style="28" customWidth="1"/>
    <col min="1361" max="1361" width="14.1640625" style="28" customWidth="1"/>
    <col min="1362" max="1362" width="9.33203125" style="28" customWidth="1"/>
    <col min="1363" max="1363" width="11.5" style="28" customWidth="1"/>
    <col min="1364" max="1364" width="8.83203125" style="28"/>
    <col min="1365" max="1365" width="33.1640625" style="28" customWidth="1"/>
    <col min="1366" max="1366" width="20.1640625" style="28" customWidth="1"/>
    <col min="1367" max="1367" width="23" style="28" customWidth="1"/>
    <col min="1368" max="1368" width="20.5" style="28" customWidth="1"/>
    <col min="1369" max="1369" width="8.5" style="28" customWidth="1"/>
    <col min="1370" max="1370" width="15.5" style="28" customWidth="1"/>
    <col min="1371" max="1371" width="25.83203125" style="28" customWidth="1"/>
    <col min="1372" max="1611" width="8.83203125" style="28"/>
    <col min="1612" max="1612" width="10.6640625" style="28" customWidth="1"/>
    <col min="1613" max="1613" width="48" style="28" customWidth="1"/>
    <col min="1614" max="1614" width="8.5" style="28" customWidth="1"/>
    <col min="1615" max="1615" width="13.1640625" style="28" customWidth="1"/>
    <col min="1616" max="1616" width="7.5" style="28" customWidth="1"/>
    <col min="1617" max="1617" width="14.1640625" style="28" customWidth="1"/>
    <col min="1618" max="1618" width="9.33203125" style="28" customWidth="1"/>
    <col min="1619" max="1619" width="11.5" style="28" customWidth="1"/>
    <col min="1620" max="1620" width="8.83203125" style="28"/>
    <col min="1621" max="1621" width="33.1640625" style="28" customWidth="1"/>
    <col min="1622" max="1622" width="20.1640625" style="28" customWidth="1"/>
    <col min="1623" max="1623" width="23" style="28" customWidth="1"/>
    <col min="1624" max="1624" width="20.5" style="28" customWidth="1"/>
    <col min="1625" max="1625" width="8.5" style="28" customWidth="1"/>
    <col min="1626" max="1626" width="15.5" style="28" customWidth="1"/>
    <col min="1627" max="1627" width="25.83203125" style="28" customWidth="1"/>
    <col min="1628" max="1867" width="8.83203125" style="28"/>
    <col min="1868" max="1868" width="10.6640625" style="28" customWidth="1"/>
    <col min="1869" max="1869" width="48" style="28" customWidth="1"/>
    <col min="1870" max="1870" width="8.5" style="28" customWidth="1"/>
    <col min="1871" max="1871" width="13.1640625" style="28" customWidth="1"/>
    <col min="1872" max="1872" width="7.5" style="28" customWidth="1"/>
    <col min="1873" max="1873" width="14.1640625" style="28" customWidth="1"/>
    <col min="1874" max="1874" width="9.33203125" style="28" customWidth="1"/>
    <col min="1875" max="1875" width="11.5" style="28" customWidth="1"/>
    <col min="1876" max="1876" width="8.83203125" style="28"/>
    <col min="1877" max="1877" width="33.1640625" style="28" customWidth="1"/>
    <col min="1878" max="1878" width="20.1640625" style="28" customWidth="1"/>
    <col min="1879" max="1879" width="23" style="28" customWidth="1"/>
    <col min="1880" max="1880" width="20.5" style="28" customWidth="1"/>
    <col min="1881" max="1881" width="8.5" style="28" customWidth="1"/>
    <col min="1882" max="1882" width="15.5" style="28" customWidth="1"/>
    <col min="1883" max="1883" width="25.83203125" style="28" customWidth="1"/>
    <col min="1884" max="2123" width="8.83203125" style="28"/>
    <col min="2124" max="2124" width="10.6640625" style="28" customWidth="1"/>
    <col min="2125" max="2125" width="48" style="28" customWidth="1"/>
    <col min="2126" max="2126" width="8.5" style="28" customWidth="1"/>
    <col min="2127" max="2127" width="13.1640625" style="28" customWidth="1"/>
    <col min="2128" max="2128" width="7.5" style="28" customWidth="1"/>
    <col min="2129" max="2129" width="14.1640625" style="28" customWidth="1"/>
    <col min="2130" max="2130" width="9.33203125" style="28" customWidth="1"/>
    <col min="2131" max="2131" width="11.5" style="28" customWidth="1"/>
    <col min="2132" max="2132" width="8.83203125" style="28"/>
    <col min="2133" max="2133" width="33.1640625" style="28" customWidth="1"/>
    <col min="2134" max="2134" width="20.1640625" style="28" customWidth="1"/>
    <col min="2135" max="2135" width="23" style="28" customWidth="1"/>
    <col min="2136" max="2136" width="20.5" style="28" customWidth="1"/>
    <col min="2137" max="2137" width="8.5" style="28" customWidth="1"/>
    <col min="2138" max="2138" width="15.5" style="28" customWidth="1"/>
    <col min="2139" max="2139" width="25.83203125" style="28" customWidth="1"/>
    <col min="2140" max="2379" width="8.83203125" style="28"/>
    <col min="2380" max="2380" width="10.6640625" style="28" customWidth="1"/>
    <col min="2381" max="2381" width="48" style="28" customWidth="1"/>
    <col min="2382" max="2382" width="8.5" style="28" customWidth="1"/>
    <col min="2383" max="2383" width="13.1640625" style="28" customWidth="1"/>
    <col min="2384" max="2384" width="7.5" style="28" customWidth="1"/>
    <col min="2385" max="2385" width="14.1640625" style="28" customWidth="1"/>
    <col min="2386" max="2386" width="9.33203125" style="28" customWidth="1"/>
    <col min="2387" max="2387" width="11.5" style="28" customWidth="1"/>
    <col min="2388" max="2388" width="8.83203125" style="28"/>
    <col min="2389" max="2389" width="33.1640625" style="28" customWidth="1"/>
    <col min="2390" max="2390" width="20.1640625" style="28" customWidth="1"/>
    <col min="2391" max="2391" width="23" style="28" customWidth="1"/>
    <col min="2392" max="2392" width="20.5" style="28" customWidth="1"/>
    <col min="2393" max="2393" width="8.5" style="28" customWidth="1"/>
    <col min="2394" max="2394" width="15.5" style="28" customWidth="1"/>
    <col min="2395" max="2395" width="25.83203125" style="28" customWidth="1"/>
    <col min="2396" max="2635" width="8.83203125" style="28"/>
    <col min="2636" max="2636" width="10.6640625" style="28" customWidth="1"/>
    <col min="2637" max="2637" width="48" style="28" customWidth="1"/>
    <col min="2638" max="2638" width="8.5" style="28" customWidth="1"/>
    <col min="2639" max="2639" width="13.1640625" style="28" customWidth="1"/>
    <col min="2640" max="2640" width="7.5" style="28" customWidth="1"/>
    <col min="2641" max="2641" width="14.1640625" style="28" customWidth="1"/>
    <col min="2642" max="2642" width="9.33203125" style="28" customWidth="1"/>
    <col min="2643" max="2643" width="11.5" style="28" customWidth="1"/>
    <col min="2644" max="2644" width="8.83203125" style="28"/>
    <col min="2645" max="2645" width="33.1640625" style="28" customWidth="1"/>
    <col min="2646" max="2646" width="20.1640625" style="28" customWidth="1"/>
    <col min="2647" max="2647" width="23" style="28" customWidth="1"/>
    <col min="2648" max="2648" width="20.5" style="28" customWidth="1"/>
    <col min="2649" max="2649" width="8.5" style="28" customWidth="1"/>
    <col min="2650" max="2650" width="15.5" style="28" customWidth="1"/>
    <col min="2651" max="2651" width="25.83203125" style="28" customWidth="1"/>
    <col min="2652" max="2891" width="8.83203125" style="28"/>
    <col min="2892" max="2892" width="10.6640625" style="28" customWidth="1"/>
    <col min="2893" max="2893" width="48" style="28" customWidth="1"/>
    <col min="2894" max="2894" width="8.5" style="28" customWidth="1"/>
    <col min="2895" max="2895" width="13.1640625" style="28" customWidth="1"/>
    <col min="2896" max="2896" width="7.5" style="28" customWidth="1"/>
    <col min="2897" max="2897" width="14.1640625" style="28" customWidth="1"/>
    <col min="2898" max="2898" width="9.33203125" style="28" customWidth="1"/>
    <col min="2899" max="2899" width="11.5" style="28" customWidth="1"/>
    <col min="2900" max="2900" width="8.83203125" style="28"/>
    <col min="2901" max="2901" width="33.1640625" style="28" customWidth="1"/>
    <col min="2902" max="2902" width="20.1640625" style="28" customWidth="1"/>
    <col min="2903" max="2903" width="23" style="28" customWidth="1"/>
    <col min="2904" max="2904" width="20.5" style="28" customWidth="1"/>
    <col min="2905" max="2905" width="8.5" style="28" customWidth="1"/>
    <col min="2906" max="2906" width="15.5" style="28" customWidth="1"/>
    <col min="2907" max="2907" width="25.83203125" style="28" customWidth="1"/>
    <col min="2908" max="3147" width="8.83203125" style="28"/>
    <col min="3148" max="3148" width="10.6640625" style="28" customWidth="1"/>
    <col min="3149" max="3149" width="48" style="28" customWidth="1"/>
    <col min="3150" max="3150" width="8.5" style="28" customWidth="1"/>
    <col min="3151" max="3151" width="13.1640625" style="28" customWidth="1"/>
    <col min="3152" max="3152" width="7.5" style="28" customWidth="1"/>
    <col min="3153" max="3153" width="14.1640625" style="28" customWidth="1"/>
    <col min="3154" max="3154" width="9.33203125" style="28" customWidth="1"/>
    <col min="3155" max="3155" width="11.5" style="28" customWidth="1"/>
    <col min="3156" max="3156" width="8.83203125" style="28"/>
    <col min="3157" max="3157" width="33.1640625" style="28" customWidth="1"/>
    <col min="3158" max="3158" width="20.1640625" style="28" customWidth="1"/>
    <col min="3159" max="3159" width="23" style="28" customWidth="1"/>
    <col min="3160" max="3160" width="20.5" style="28" customWidth="1"/>
    <col min="3161" max="3161" width="8.5" style="28" customWidth="1"/>
    <col min="3162" max="3162" width="15.5" style="28" customWidth="1"/>
    <col min="3163" max="3163" width="25.83203125" style="28" customWidth="1"/>
    <col min="3164" max="3403" width="8.83203125" style="28"/>
    <col min="3404" max="3404" width="10.6640625" style="28" customWidth="1"/>
    <col min="3405" max="3405" width="48" style="28" customWidth="1"/>
    <col min="3406" max="3406" width="8.5" style="28" customWidth="1"/>
    <col min="3407" max="3407" width="13.1640625" style="28" customWidth="1"/>
    <col min="3408" max="3408" width="7.5" style="28" customWidth="1"/>
    <col min="3409" max="3409" width="14.1640625" style="28" customWidth="1"/>
    <col min="3410" max="3410" width="9.33203125" style="28" customWidth="1"/>
    <col min="3411" max="3411" width="11.5" style="28" customWidth="1"/>
    <col min="3412" max="3412" width="8.83203125" style="28"/>
    <col min="3413" max="3413" width="33.1640625" style="28" customWidth="1"/>
    <col min="3414" max="3414" width="20.1640625" style="28" customWidth="1"/>
    <col min="3415" max="3415" width="23" style="28" customWidth="1"/>
    <col min="3416" max="3416" width="20.5" style="28" customWidth="1"/>
    <col min="3417" max="3417" width="8.5" style="28" customWidth="1"/>
    <col min="3418" max="3418" width="15.5" style="28" customWidth="1"/>
    <col min="3419" max="3419" width="25.83203125" style="28" customWidth="1"/>
    <col min="3420" max="3659" width="8.83203125" style="28"/>
    <col min="3660" max="3660" width="10.6640625" style="28" customWidth="1"/>
    <col min="3661" max="3661" width="48" style="28" customWidth="1"/>
    <col min="3662" max="3662" width="8.5" style="28" customWidth="1"/>
    <col min="3663" max="3663" width="13.1640625" style="28" customWidth="1"/>
    <col min="3664" max="3664" width="7.5" style="28" customWidth="1"/>
    <col min="3665" max="3665" width="14.1640625" style="28" customWidth="1"/>
    <col min="3666" max="3666" width="9.33203125" style="28" customWidth="1"/>
    <col min="3667" max="3667" width="11.5" style="28" customWidth="1"/>
    <col min="3668" max="3668" width="8.83203125" style="28"/>
    <col min="3669" max="3669" width="33.1640625" style="28" customWidth="1"/>
    <col min="3670" max="3670" width="20.1640625" style="28" customWidth="1"/>
    <col min="3671" max="3671" width="23" style="28" customWidth="1"/>
    <col min="3672" max="3672" width="20.5" style="28" customWidth="1"/>
    <col min="3673" max="3673" width="8.5" style="28" customWidth="1"/>
    <col min="3674" max="3674" width="15.5" style="28" customWidth="1"/>
    <col min="3675" max="3675" width="25.83203125" style="28" customWidth="1"/>
    <col min="3676" max="3915" width="8.83203125" style="28"/>
    <col min="3916" max="3916" width="10.6640625" style="28" customWidth="1"/>
    <col min="3917" max="3917" width="48" style="28" customWidth="1"/>
    <col min="3918" max="3918" width="8.5" style="28" customWidth="1"/>
    <col min="3919" max="3919" width="13.1640625" style="28" customWidth="1"/>
    <col min="3920" max="3920" width="7.5" style="28" customWidth="1"/>
    <col min="3921" max="3921" width="14.1640625" style="28" customWidth="1"/>
    <col min="3922" max="3922" width="9.33203125" style="28" customWidth="1"/>
    <col min="3923" max="3923" width="11.5" style="28" customWidth="1"/>
    <col min="3924" max="3924" width="8.83203125" style="28"/>
    <col min="3925" max="3925" width="33.1640625" style="28" customWidth="1"/>
    <col min="3926" max="3926" width="20.1640625" style="28" customWidth="1"/>
    <col min="3927" max="3927" width="23" style="28" customWidth="1"/>
    <col min="3928" max="3928" width="20.5" style="28" customWidth="1"/>
    <col min="3929" max="3929" width="8.5" style="28" customWidth="1"/>
    <col min="3930" max="3930" width="15.5" style="28" customWidth="1"/>
    <col min="3931" max="3931" width="25.83203125" style="28" customWidth="1"/>
    <col min="3932" max="4171" width="8.83203125" style="28"/>
    <col min="4172" max="4172" width="10.6640625" style="28" customWidth="1"/>
    <col min="4173" max="4173" width="48" style="28" customWidth="1"/>
    <col min="4174" max="4174" width="8.5" style="28" customWidth="1"/>
    <col min="4175" max="4175" width="13.1640625" style="28" customWidth="1"/>
    <col min="4176" max="4176" width="7.5" style="28" customWidth="1"/>
    <col min="4177" max="4177" width="14.1640625" style="28" customWidth="1"/>
    <col min="4178" max="4178" width="9.33203125" style="28" customWidth="1"/>
    <col min="4179" max="4179" width="11.5" style="28" customWidth="1"/>
    <col min="4180" max="4180" width="8.83203125" style="28"/>
    <col min="4181" max="4181" width="33.1640625" style="28" customWidth="1"/>
    <col min="4182" max="4182" width="20.1640625" style="28" customWidth="1"/>
    <col min="4183" max="4183" width="23" style="28" customWidth="1"/>
    <col min="4184" max="4184" width="20.5" style="28" customWidth="1"/>
    <col min="4185" max="4185" width="8.5" style="28" customWidth="1"/>
    <col min="4186" max="4186" width="15.5" style="28" customWidth="1"/>
    <col min="4187" max="4187" width="25.83203125" style="28" customWidth="1"/>
    <col min="4188" max="4427" width="8.83203125" style="28"/>
    <col min="4428" max="4428" width="10.6640625" style="28" customWidth="1"/>
    <col min="4429" max="4429" width="48" style="28" customWidth="1"/>
    <col min="4430" max="4430" width="8.5" style="28" customWidth="1"/>
    <col min="4431" max="4431" width="13.1640625" style="28" customWidth="1"/>
    <col min="4432" max="4432" width="7.5" style="28" customWidth="1"/>
    <col min="4433" max="4433" width="14.1640625" style="28" customWidth="1"/>
    <col min="4434" max="4434" width="9.33203125" style="28" customWidth="1"/>
    <col min="4435" max="4435" width="11.5" style="28" customWidth="1"/>
    <col min="4436" max="4436" width="8.83203125" style="28"/>
    <col min="4437" max="4437" width="33.1640625" style="28" customWidth="1"/>
    <col min="4438" max="4438" width="20.1640625" style="28" customWidth="1"/>
    <col min="4439" max="4439" width="23" style="28" customWidth="1"/>
    <col min="4440" max="4440" width="20.5" style="28" customWidth="1"/>
    <col min="4441" max="4441" width="8.5" style="28" customWidth="1"/>
    <col min="4442" max="4442" width="15.5" style="28" customWidth="1"/>
    <col min="4443" max="4443" width="25.83203125" style="28" customWidth="1"/>
    <col min="4444" max="4683" width="8.83203125" style="28"/>
    <col min="4684" max="4684" width="10.6640625" style="28" customWidth="1"/>
    <col min="4685" max="4685" width="48" style="28" customWidth="1"/>
    <col min="4686" max="4686" width="8.5" style="28" customWidth="1"/>
    <col min="4687" max="4687" width="13.1640625" style="28" customWidth="1"/>
    <col min="4688" max="4688" width="7.5" style="28" customWidth="1"/>
    <col min="4689" max="4689" width="14.1640625" style="28" customWidth="1"/>
    <col min="4690" max="4690" width="9.33203125" style="28" customWidth="1"/>
    <col min="4691" max="4691" width="11.5" style="28" customWidth="1"/>
    <col min="4692" max="4692" width="8.83203125" style="28"/>
    <col min="4693" max="4693" width="33.1640625" style="28" customWidth="1"/>
    <col min="4694" max="4694" width="20.1640625" style="28" customWidth="1"/>
    <col min="4695" max="4695" width="23" style="28" customWidth="1"/>
    <col min="4696" max="4696" width="20.5" style="28" customWidth="1"/>
    <col min="4697" max="4697" width="8.5" style="28" customWidth="1"/>
    <col min="4698" max="4698" width="15.5" style="28" customWidth="1"/>
    <col min="4699" max="4699" width="25.83203125" style="28" customWidth="1"/>
    <col min="4700" max="4939" width="8.83203125" style="28"/>
    <col min="4940" max="4940" width="10.6640625" style="28" customWidth="1"/>
    <col min="4941" max="4941" width="48" style="28" customWidth="1"/>
    <col min="4942" max="4942" width="8.5" style="28" customWidth="1"/>
    <col min="4943" max="4943" width="13.1640625" style="28" customWidth="1"/>
    <col min="4944" max="4944" width="7.5" style="28" customWidth="1"/>
    <col min="4945" max="4945" width="14.1640625" style="28" customWidth="1"/>
    <col min="4946" max="4946" width="9.33203125" style="28" customWidth="1"/>
    <col min="4947" max="4947" width="11.5" style="28" customWidth="1"/>
    <col min="4948" max="4948" width="8.83203125" style="28"/>
    <col min="4949" max="4949" width="33.1640625" style="28" customWidth="1"/>
    <col min="4950" max="4950" width="20.1640625" style="28" customWidth="1"/>
    <col min="4951" max="4951" width="23" style="28" customWidth="1"/>
    <col min="4952" max="4952" width="20.5" style="28" customWidth="1"/>
    <col min="4953" max="4953" width="8.5" style="28" customWidth="1"/>
    <col min="4954" max="4954" width="15.5" style="28" customWidth="1"/>
    <col min="4955" max="4955" width="25.83203125" style="28" customWidth="1"/>
    <col min="4956" max="5195" width="8.83203125" style="28"/>
    <col min="5196" max="5196" width="10.6640625" style="28" customWidth="1"/>
    <col min="5197" max="5197" width="48" style="28" customWidth="1"/>
    <col min="5198" max="5198" width="8.5" style="28" customWidth="1"/>
    <col min="5199" max="5199" width="13.1640625" style="28" customWidth="1"/>
    <col min="5200" max="5200" width="7.5" style="28" customWidth="1"/>
    <col min="5201" max="5201" width="14.1640625" style="28" customWidth="1"/>
    <col min="5202" max="5202" width="9.33203125" style="28" customWidth="1"/>
    <col min="5203" max="5203" width="11.5" style="28" customWidth="1"/>
    <col min="5204" max="5204" width="8.83203125" style="28"/>
    <col min="5205" max="5205" width="33.1640625" style="28" customWidth="1"/>
    <col min="5206" max="5206" width="20.1640625" style="28" customWidth="1"/>
    <col min="5207" max="5207" width="23" style="28" customWidth="1"/>
    <col min="5208" max="5208" width="20.5" style="28" customWidth="1"/>
    <col min="5209" max="5209" width="8.5" style="28" customWidth="1"/>
    <col min="5210" max="5210" width="15.5" style="28" customWidth="1"/>
    <col min="5211" max="5211" width="25.83203125" style="28" customWidth="1"/>
    <col min="5212" max="5451" width="8.83203125" style="28"/>
    <col min="5452" max="5452" width="10.6640625" style="28" customWidth="1"/>
    <col min="5453" max="5453" width="48" style="28" customWidth="1"/>
    <col min="5454" max="5454" width="8.5" style="28" customWidth="1"/>
    <col min="5455" max="5455" width="13.1640625" style="28" customWidth="1"/>
    <col min="5456" max="5456" width="7.5" style="28" customWidth="1"/>
    <col min="5457" max="5457" width="14.1640625" style="28" customWidth="1"/>
    <col min="5458" max="5458" width="9.33203125" style="28" customWidth="1"/>
    <col min="5459" max="5459" width="11.5" style="28" customWidth="1"/>
    <col min="5460" max="5460" width="8.83203125" style="28"/>
    <col min="5461" max="5461" width="33.1640625" style="28" customWidth="1"/>
    <col min="5462" max="5462" width="20.1640625" style="28" customWidth="1"/>
    <col min="5463" max="5463" width="23" style="28" customWidth="1"/>
    <col min="5464" max="5464" width="20.5" style="28" customWidth="1"/>
    <col min="5465" max="5465" width="8.5" style="28" customWidth="1"/>
    <col min="5466" max="5466" width="15.5" style="28" customWidth="1"/>
    <col min="5467" max="5467" width="25.83203125" style="28" customWidth="1"/>
    <col min="5468" max="5707" width="8.83203125" style="28"/>
    <col min="5708" max="5708" width="10.6640625" style="28" customWidth="1"/>
    <col min="5709" max="5709" width="48" style="28" customWidth="1"/>
    <col min="5710" max="5710" width="8.5" style="28" customWidth="1"/>
    <col min="5711" max="5711" width="13.1640625" style="28" customWidth="1"/>
    <col min="5712" max="5712" width="7.5" style="28" customWidth="1"/>
    <col min="5713" max="5713" width="14.1640625" style="28" customWidth="1"/>
    <col min="5714" max="5714" width="9.33203125" style="28" customWidth="1"/>
    <col min="5715" max="5715" width="11.5" style="28" customWidth="1"/>
    <col min="5716" max="5716" width="8.83203125" style="28"/>
    <col min="5717" max="5717" width="33.1640625" style="28" customWidth="1"/>
    <col min="5718" max="5718" width="20.1640625" style="28" customWidth="1"/>
    <col min="5719" max="5719" width="23" style="28" customWidth="1"/>
    <col min="5720" max="5720" width="20.5" style="28" customWidth="1"/>
    <col min="5721" max="5721" width="8.5" style="28" customWidth="1"/>
    <col min="5722" max="5722" width="15.5" style="28" customWidth="1"/>
    <col min="5723" max="5723" width="25.83203125" style="28" customWidth="1"/>
    <col min="5724" max="5963" width="8.83203125" style="28"/>
    <col min="5964" max="5964" width="10.6640625" style="28" customWidth="1"/>
    <col min="5965" max="5965" width="48" style="28" customWidth="1"/>
    <col min="5966" max="5966" width="8.5" style="28" customWidth="1"/>
    <col min="5967" max="5967" width="13.1640625" style="28" customWidth="1"/>
    <col min="5968" max="5968" width="7.5" style="28" customWidth="1"/>
    <col min="5969" max="5969" width="14.1640625" style="28" customWidth="1"/>
    <col min="5970" max="5970" width="9.33203125" style="28" customWidth="1"/>
    <col min="5971" max="5971" width="11.5" style="28" customWidth="1"/>
    <col min="5972" max="5972" width="8.83203125" style="28"/>
    <col min="5973" max="5973" width="33.1640625" style="28" customWidth="1"/>
    <col min="5974" max="5974" width="20.1640625" style="28" customWidth="1"/>
    <col min="5975" max="5975" width="23" style="28" customWidth="1"/>
    <col min="5976" max="5976" width="20.5" style="28" customWidth="1"/>
    <col min="5977" max="5977" width="8.5" style="28" customWidth="1"/>
    <col min="5978" max="5978" width="15.5" style="28" customWidth="1"/>
    <col min="5979" max="5979" width="25.83203125" style="28" customWidth="1"/>
    <col min="5980" max="6219" width="8.83203125" style="28"/>
    <col min="6220" max="6220" width="10.6640625" style="28" customWidth="1"/>
    <col min="6221" max="6221" width="48" style="28" customWidth="1"/>
    <col min="6222" max="6222" width="8.5" style="28" customWidth="1"/>
    <col min="6223" max="6223" width="13.1640625" style="28" customWidth="1"/>
    <col min="6224" max="6224" width="7.5" style="28" customWidth="1"/>
    <col min="6225" max="6225" width="14.1640625" style="28" customWidth="1"/>
    <col min="6226" max="6226" width="9.33203125" style="28" customWidth="1"/>
    <col min="6227" max="6227" width="11.5" style="28" customWidth="1"/>
    <col min="6228" max="6228" width="8.83203125" style="28"/>
    <col min="6229" max="6229" width="33.1640625" style="28" customWidth="1"/>
    <col min="6230" max="6230" width="20.1640625" style="28" customWidth="1"/>
    <col min="6231" max="6231" width="23" style="28" customWidth="1"/>
    <col min="6232" max="6232" width="20.5" style="28" customWidth="1"/>
    <col min="6233" max="6233" width="8.5" style="28" customWidth="1"/>
    <col min="6234" max="6234" width="15.5" style="28" customWidth="1"/>
    <col min="6235" max="6235" width="25.83203125" style="28" customWidth="1"/>
    <col min="6236" max="6475" width="8.83203125" style="28"/>
    <col min="6476" max="6476" width="10.6640625" style="28" customWidth="1"/>
    <col min="6477" max="6477" width="48" style="28" customWidth="1"/>
    <col min="6478" max="6478" width="8.5" style="28" customWidth="1"/>
    <col min="6479" max="6479" width="13.1640625" style="28" customWidth="1"/>
    <col min="6480" max="6480" width="7.5" style="28" customWidth="1"/>
    <col min="6481" max="6481" width="14.1640625" style="28" customWidth="1"/>
    <col min="6482" max="6482" width="9.33203125" style="28" customWidth="1"/>
    <col min="6483" max="6483" width="11.5" style="28" customWidth="1"/>
    <col min="6484" max="6484" width="8.83203125" style="28"/>
    <col min="6485" max="6485" width="33.1640625" style="28" customWidth="1"/>
    <col min="6486" max="6486" width="20.1640625" style="28" customWidth="1"/>
    <col min="6487" max="6487" width="23" style="28" customWidth="1"/>
    <col min="6488" max="6488" width="20.5" style="28" customWidth="1"/>
    <col min="6489" max="6489" width="8.5" style="28" customWidth="1"/>
    <col min="6490" max="6490" width="15.5" style="28" customWidth="1"/>
    <col min="6491" max="6491" width="25.83203125" style="28" customWidth="1"/>
    <col min="6492" max="6731" width="8.83203125" style="28"/>
    <col min="6732" max="6732" width="10.6640625" style="28" customWidth="1"/>
    <col min="6733" max="6733" width="48" style="28" customWidth="1"/>
    <col min="6734" max="6734" width="8.5" style="28" customWidth="1"/>
    <col min="6735" max="6735" width="13.1640625" style="28" customWidth="1"/>
    <col min="6736" max="6736" width="7.5" style="28" customWidth="1"/>
    <col min="6737" max="6737" width="14.1640625" style="28" customWidth="1"/>
    <col min="6738" max="6738" width="9.33203125" style="28" customWidth="1"/>
    <col min="6739" max="6739" width="11.5" style="28" customWidth="1"/>
    <col min="6740" max="6740" width="8.83203125" style="28"/>
    <col min="6741" max="6741" width="33.1640625" style="28" customWidth="1"/>
    <col min="6742" max="6742" width="20.1640625" style="28" customWidth="1"/>
    <col min="6743" max="6743" width="23" style="28" customWidth="1"/>
    <col min="6744" max="6744" width="20.5" style="28" customWidth="1"/>
    <col min="6745" max="6745" width="8.5" style="28" customWidth="1"/>
    <col min="6746" max="6746" width="15.5" style="28" customWidth="1"/>
    <col min="6747" max="6747" width="25.83203125" style="28" customWidth="1"/>
    <col min="6748" max="6987" width="8.83203125" style="28"/>
    <col min="6988" max="6988" width="10.6640625" style="28" customWidth="1"/>
    <col min="6989" max="6989" width="48" style="28" customWidth="1"/>
    <col min="6990" max="6990" width="8.5" style="28" customWidth="1"/>
    <col min="6991" max="6991" width="13.1640625" style="28" customWidth="1"/>
    <col min="6992" max="6992" width="7.5" style="28" customWidth="1"/>
    <col min="6993" max="6993" width="14.1640625" style="28" customWidth="1"/>
    <col min="6994" max="6994" width="9.33203125" style="28" customWidth="1"/>
    <col min="6995" max="6995" width="11.5" style="28" customWidth="1"/>
    <col min="6996" max="6996" width="8.83203125" style="28"/>
    <col min="6997" max="6997" width="33.1640625" style="28" customWidth="1"/>
    <col min="6998" max="6998" width="20.1640625" style="28" customWidth="1"/>
    <col min="6999" max="6999" width="23" style="28" customWidth="1"/>
    <col min="7000" max="7000" width="20.5" style="28" customWidth="1"/>
    <col min="7001" max="7001" width="8.5" style="28" customWidth="1"/>
    <col min="7002" max="7002" width="15.5" style="28" customWidth="1"/>
    <col min="7003" max="7003" width="25.83203125" style="28" customWidth="1"/>
    <col min="7004" max="7243" width="8.83203125" style="28"/>
    <col min="7244" max="7244" width="10.6640625" style="28" customWidth="1"/>
    <col min="7245" max="7245" width="48" style="28" customWidth="1"/>
    <col min="7246" max="7246" width="8.5" style="28" customWidth="1"/>
    <col min="7247" max="7247" width="13.1640625" style="28" customWidth="1"/>
    <col min="7248" max="7248" width="7.5" style="28" customWidth="1"/>
    <col min="7249" max="7249" width="14.1640625" style="28" customWidth="1"/>
    <col min="7250" max="7250" width="9.33203125" style="28" customWidth="1"/>
    <col min="7251" max="7251" width="11.5" style="28" customWidth="1"/>
    <col min="7252" max="7252" width="8.83203125" style="28"/>
    <col min="7253" max="7253" width="33.1640625" style="28" customWidth="1"/>
    <col min="7254" max="7254" width="20.1640625" style="28" customWidth="1"/>
    <col min="7255" max="7255" width="23" style="28" customWidth="1"/>
    <col min="7256" max="7256" width="20.5" style="28" customWidth="1"/>
    <col min="7257" max="7257" width="8.5" style="28" customWidth="1"/>
    <col min="7258" max="7258" width="15.5" style="28" customWidth="1"/>
    <col min="7259" max="7259" width="25.83203125" style="28" customWidth="1"/>
    <col min="7260" max="7499" width="8.83203125" style="28"/>
    <col min="7500" max="7500" width="10.6640625" style="28" customWidth="1"/>
    <col min="7501" max="7501" width="48" style="28" customWidth="1"/>
    <col min="7502" max="7502" width="8.5" style="28" customWidth="1"/>
    <col min="7503" max="7503" width="13.1640625" style="28" customWidth="1"/>
    <col min="7504" max="7504" width="7.5" style="28" customWidth="1"/>
    <col min="7505" max="7505" width="14.1640625" style="28" customWidth="1"/>
    <col min="7506" max="7506" width="9.33203125" style="28" customWidth="1"/>
    <col min="7507" max="7507" width="11.5" style="28" customWidth="1"/>
    <col min="7508" max="7508" width="8.83203125" style="28"/>
    <col min="7509" max="7509" width="33.1640625" style="28" customWidth="1"/>
    <col min="7510" max="7510" width="20.1640625" style="28" customWidth="1"/>
    <col min="7511" max="7511" width="23" style="28" customWidth="1"/>
    <col min="7512" max="7512" width="20.5" style="28" customWidth="1"/>
    <col min="7513" max="7513" width="8.5" style="28" customWidth="1"/>
    <col min="7514" max="7514" width="15.5" style="28" customWidth="1"/>
    <col min="7515" max="7515" width="25.83203125" style="28" customWidth="1"/>
    <col min="7516" max="7755" width="8.83203125" style="28"/>
    <col min="7756" max="7756" width="10.6640625" style="28" customWidth="1"/>
    <col min="7757" max="7757" width="48" style="28" customWidth="1"/>
    <col min="7758" max="7758" width="8.5" style="28" customWidth="1"/>
    <col min="7759" max="7759" width="13.1640625" style="28" customWidth="1"/>
    <col min="7760" max="7760" width="7.5" style="28" customWidth="1"/>
    <col min="7761" max="7761" width="14.1640625" style="28" customWidth="1"/>
    <col min="7762" max="7762" width="9.33203125" style="28" customWidth="1"/>
    <col min="7763" max="7763" width="11.5" style="28" customWidth="1"/>
    <col min="7764" max="7764" width="8.83203125" style="28"/>
    <col min="7765" max="7765" width="33.1640625" style="28" customWidth="1"/>
    <col min="7766" max="7766" width="20.1640625" style="28" customWidth="1"/>
    <col min="7767" max="7767" width="23" style="28" customWidth="1"/>
    <col min="7768" max="7768" width="20.5" style="28" customWidth="1"/>
    <col min="7769" max="7769" width="8.5" style="28" customWidth="1"/>
    <col min="7770" max="7770" width="15.5" style="28" customWidth="1"/>
    <col min="7771" max="7771" width="25.83203125" style="28" customWidth="1"/>
    <col min="7772" max="8011" width="8.83203125" style="28"/>
    <col min="8012" max="8012" width="10.6640625" style="28" customWidth="1"/>
    <col min="8013" max="8013" width="48" style="28" customWidth="1"/>
    <col min="8014" max="8014" width="8.5" style="28" customWidth="1"/>
    <col min="8015" max="8015" width="13.1640625" style="28" customWidth="1"/>
    <col min="8016" max="8016" width="7.5" style="28" customWidth="1"/>
    <col min="8017" max="8017" width="14.1640625" style="28" customWidth="1"/>
    <col min="8018" max="8018" width="9.33203125" style="28" customWidth="1"/>
    <col min="8019" max="8019" width="11.5" style="28" customWidth="1"/>
    <col min="8020" max="8020" width="8.83203125" style="28"/>
    <col min="8021" max="8021" width="33.1640625" style="28" customWidth="1"/>
    <col min="8022" max="8022" width="20.1640625" style="28" customWidth="1"/>
    <col min="8023" max="8023" width="23" style="28" customWidth="1"/>
    <col min="8024" max="8024" width="20.5" style="28" customWidth="1"/>
    <col min="8025" max="8025" width="8.5" style="28" customWidth="1"/>
    <col min="8026" max="8026" width="15.5" style="28" customWidth="1"/>
    <col min="8027" max="8027" width="25.83203125" style="28" customWidth="1"/>
    <col min="8028" max="8267" width="8.83203125" style="28"/>
    <col min="8268" max="8268" width="10.6640625" style="28" customWidth="1"/>
    <col min="8269" max="8269" width="48" style="28" customWidth="1"/>
    <col min="8270" max="8270" width="8.5" style="28" customWidth="1"/>
    <col min="8271" max="8271" width="13.1640625" style="28" customWidth="1"/>
    <col min="8272" max="8272" width="7.5" style="28" customWidth="1"/>
    <col min="8273" max="8273" width="14.1640625" style="28" customWidth="1"/>
    <col min="8274" max="8274" width="9.33203125" style="28" customWidth="1"/>
    <col min="8275" max="8275" width="11.5" style="28" customWidth="1"/>
    <col min="8276" max="8276" width="8.83203125" style="28"/>
    <col min="8277" max="8277" width="33.1640625" style="28" customWidth="1"/>
    <col min="8278" max="8278" width="20.1640625" style="28" customWidth="1"/>
    <col min="8279" max="8279" width="23" style="28" customWidth="1"/>
    <col min="8280" max="8280" width="20.5" style="28" customWidth="1"/>
    <col min="8281" max="8281" width="8.5" style="28" customWidth="1"/>
    <col min="8282" max="8282" width="15.5" style="28" customWidth="1"/>
    <col min="8283" max="8283" width="25.83203125" style="28" customWidth="1"/>
    <col min="8284" max="8523" width="8.83203125" style="28"/>
    <col min="8524" max="8524" width="10.6640625" style="28" customWidth="1"/>
    <col min="8525" max="8525" width="48" style="28" customWidth="1"/>
    <col min="8526" max="8526" width="8.5" style="28" customWidth="1"/>
    <col min="8527" max="8527" width="13.1640625" style="28" customWidth="1"/>
    <col min="8528" max="8528" width="7.5" style="28" customWidth="1"/>
    <col min="8529" max="8529" width="14.1640625" style="28" customWidth="1"/>
    <col min="8530" max="8530" width="9.33203125" style="28" customWidth="1"/>
    <col min="8531" max="8531" width="11.5" style="28" customWidth="1"/>
    <col min="8532" max="8532" width="8.83203125" style="28"/>
    <col min="8533" max="8533" width="33.1640625" style="28" customWidth="1"/>
    <col min="8534" max="8534" width="20.1640625" style="28" customWidth="1"/>
    <col min="8535" max="8535" width="23" style="28" customWidth="1"/>
    <col min="8536" max="8536" width="20.5" style="28" customWidth="1"/>
    <col min="8537" max="8537" width="8.5" style="28" customWidth="1"/>
    <col min="8538" max="8538" width="15.5" style="28" customWidth="1"/>
    <col min="8539" max="8539" width="25.83203125" style="28" customWidth="1"/>
    <col min="8540" max="8779" width="8.83203125" style="28"/>
    <col min="8780" max="8780" width="10.6640625" style="28" customWidth="1"/>
    <col min="8781" max="8781" width="48" style="28" customWidth="1"/>
    <col min="8782" max="8782" width="8.5" style="28" customWidth="1"/>
    <col min="8783" max="8783" width="13.1640625" style="28" customWidth="1"/>
    <col min="8784" max="8784" width="7.5" style="28" customWidth="1"/>
    <col min="8785" max="8785" width="14.1640625" style="28" customWidth="1"/>
    <col min="8786" max="8786" width="9.33203125" style="28" customWidth="1"/>
    <col min="8787" max="8787" width="11.5" style="28" customWidth="1"/>
    <col min="8788" max="8788" width="8.83203125" style="28"/>
    <col min="8789" max="8789" width="33.1640625" style="28" customWidth="1"/>
    <col min="8790" max="8790" width="20.1640625" style="28" customWidth="1"/>
    <col min="8791" max="8791" width="23" style="28" customWidth="1"/>
    <col min="8792" max="8792" width="20.5" style="28" customWidth="1"/>
    <col min="8793" max="8793" width="8.5" style="28" customWidth="1"/>
    <col min="8794" max="8794" width="15.5" style="28" customWidth="1"/>
    <col min="8795" max="8795" width="25.83203125" style="28" customWidth="1"/>
    <col min="8796" max="9035" width="8.83203125" style="28"/>
    <col min="9036" max="9036" width="10.6640625" style="28" customWidth="1"/>
    <col min="9037" max="9037" width="48" style="28" customWidth="1"/>
    <col min="9038" max="9038" width="8.5" style="28" customWidth="1"/>
    <col min="9039" max="9039" width="13.1640625" style="28" customWidth="1"/>
    <col min="9040" max="9040" width="7.5" style="28" customWidth="1"/>
    <col min="9041" max="9041" width="14.1640625" style="28" customWidth="1"/>
    <col min="9042" max="9042" width="9.33203125" style="28" customWidth="1"/>
    <col min="9043" max="9043" width="11.5" style="28" customWidth="1"/>
    <col min="9044" max="9044" width="8.83203125" style="28"/>
    <col min="9045" max="9045" width="33.1640625" style="28" customWidth="1"/>
    <col min="9046" max="9046" width="20.1640625" style="28" customWidth="1"/>
    <col min="9047" max="9047" width="23" style="28" customWidth="1"/>
    <col min="9048" max="9048" width="20.5" style="28" customWidth="1"/>
    <col min="9049" max="9049" width="8.5" style="28" customWidth="1"/>
    <col min="9050" max="9050" width="15.5" style="28" customWidth="1"/>
    <col min="9051" max="9051" width="25.83203125" style="28" customWidth="1"/>
    <col min="9052" max="9291" width="8.83203125" style="28"/>
    <col min="9292" max="9292" width="10.6640625" style="28" customWidth="1"/>
    <col min="9293" max="9293" width="48" style="28" customWidth="1"/>
    <col min="9294" max="9294" width="8.5" style="28" customWidth="1"/>
    <col min="9295" max="9295" width="13.1640625" style="28" customWidth="1"/>
    <col min="9296" max="9296" width="7.5" style="28" customWidth="1"/>
    <col min="9297" max="9297" width="14.1640625" style="28" customWidth="1"/>
    <col min="9298" max="9298" width="9.33203125" style="28" customWidth="1"/>
    <col min="9299" max="9299" width="11.5" style="28" customWidth="1"/>
    <col min="9300" max="9300" width="8.83203125" style="28"/>
    <col min="9301" max="9301" width="33.1640625" style="28" customWidth="1"/>
    <col min="9302" max="9302" width="20.1640625" style="28" customWidth="1"/>
    <col min="9303" max="9303" width="23" style="28" customWidth="1"/>
    <col min="9304" max="9304" width="20.5" style="28" customWidth="1"/>
    <col min="9305" max="9305" width="8.5" style="28" customWidth="1"/>
    <col min="9306" max="9306" width="15.5" style="28" customWidth="1"/>
    <col min="9307" max="9307" width="25.83203125" style="28" customWidth="1"/>
    <col min="9308" max="9547" width="8.83203125" style="28"/>
    <col min="9548" max="9548" width="10.6640625" style="28" customWidth="1"/>
    <col min="9549" max="9549" width="48" style="28" customWidth="1"/>
    <col min="9550" max="9550" width="8.5" style="28" customWidth="1"/>
    <col min="9551" max="9551" width="13.1640625" style="28" customWidth="1"/>
    <col min="9552" max="9552" width="7.5" style="28" customWidth="1"/>
    <col min="9553" max="9553" width="14.1640625" style="28" customWidth="1"/>
    <col min="9554" max="9554" width="9.33203125" style="28" customWidth="1"/>
    <col min="9555" max="9555" width="11.5" style="28" customWidth="1"/>
    <col min="9556" max="9556" width="8.83203125" style="28"/>
    <col min="9557" max="9557" width="33.1640625" style="28" customWidth="1"/>
    <col min="9558" max="9558" width="20.1640625" style="28" customWidth="1"/>
    <col min="9559" max="9559" width="23" style="28" customWidth="1"/>
    <col min="9560" max="9560" width="20.5" style="28" customWidth="1"/>
    <col min="9561" max="9561" width="8.5" style="28" customWidth="1"/>
    <col min="9562" max="9562" width="15.5" style="28" customWidth="1"/>
    <col min="9563" max="9563" width="25.83203125" style="28" customWidth="1"/>
    <col min="9564" max="9803" width="8.83203125" style="28"/>
    <col min="9804" max="9804" width="10.6640625" style="28" customWidth="1"/>
    <col min="9805" max="9805" width="48" style="28" customWidth="1"/>
    <col min="9806" max="9806" width="8.5" style="28" customWidth="1"/>
    <col min="9807" max="9807" width="13.1640625" style="28" customWidth="1"/>
    <col min="9808" max="9808" width="7.5" style="28" customWidth="1"/>
    <col min="9809" max="9809" width="14.1640625" style="28" customWidth="1"/>
    <col min="9810" max="9810" width="9.33203125" style="28" customWidth="1"/>
    <col min="9811" max="9811" width="11.5" style="28" customWidth="1"/>
    <col min="9812" max="9812" width="8.83203125" style="28"/>
    <col min="9813" max="9813" width="33.1640625" style="28" customWidth="1"/>
    <col min="9814" max="9814" width="20.1640625" style="28" customWidth="1"/>
    <col min="9815" max="9815" width="23" style="28" customWidth="1"/>
    <col min="9816" max="9816" width="20.5" style="28" customWidth="1"/>
    <col min="9817" max="9817" width="8.5" style="28" customWidth="1"/>
    <col min="9818" max="9818" width="15.5" style="28" customWidth="1"/>
    <col min="9819" max="9819" width="25.83203125" style="28" customWidth="1"/>
    <col min="9820" max="10059" width="8.83203125" style="28"/>
    <col min="10060" max="10060" width="10.6640625" style="28" customWidth="1"/>
    <col min="10061" max="10061" width="48" style="28" customWidth="1"/>
    <col min="10062" max="10062" width="8.5" style="28" customWidth="1"/>
    <col min="10063" max="10063" width="13.1640625" style="28" customWidth="1"/>
    <col min="10064" max="10064" width="7.5" style="28" customWidth="1"/>
    <col min="10065" max="10065" width="14.1640625" style="28" customWidth="1"/>
    <col min="10066" max="10066" width="9.33203125" style="28" customWidth="1"/>
    <col min="10067" max="10067" width="11.5" style="28" customWidth="1"/>
    <col min="10068" max="10068" width="8.83203125" style="28"/>
    <col min="10069" max="10069" width="33.1640625" style="28" customWidth="1"/>
    <col min="10070" max="10070" width="20.1640625" style="28" customWidth="1"/>
    <col min="10071" max="10071" width="23" style="28" customWidth="1"/>
    <col min="10072" max="10072" width="20.5" style="28" customWidth="1"/>
    <col min="10073" max="10073" width="8.5" style="28" customWidth="1"/>
    <col min="10074" max="10074" width="15.5" style="28" customWidth="1"/>
    <col min="10075" max="10075" width="25.83203125" style="28" customWidth="1"/>
    <col min="10076" max="10315" width="8.83203125" style="28"/>
    <col min="10316" max="10316" width="10.6640625" style="28" customWidth="1"/>
    <col min="10317" max="10317" width="48" style="28" customWidth="1"/>
    <col min="10318" max="10318" width="8.5" style="28" customWidth="1"/>
    <col min="10319" max="10319" width="13.1640625" style="28" customWidth="1"/>
    <col min="10320" max="10320" width="7.5" style="28" customWidth="1"/>
    <col min="10321" max="10321" width="14.1640625" style="28" customWidth="1"/>
    <col min="10322" max="10322" width="9.33203125" style="28" customWidth="1"/>
    <col min="10323" max="10323" width="11.5" style="28" customWidth="1"/>
    <col min="10324" max="10324" width="8.83203125" style="28"/>
    <col min="10325" max="10325" width="33.1640625" style="28" customWidth="1"/>
    <col min="10326" max="10326" width="20.1640625" style="28" customWidth="1"/>
    <col min="10327" max="10327" width="23" style="28" customWidth="1"/>
    <col min="10328" max="10328" width="20.5" style="28" customWidth="1"/>
    <col min="10329" max="10329" width="8.5" style="28" customWidth="1"/>
    <col min="10330" max="10330" width="15.5" style="28" customWidth="1"/>
    <col min="10331" max="10331" width="25.83203125" style="28" customWidth="1"/>
    <col min="10332" max="10571" width="8.83203125" style="28"/>
    <col min="10572" max="10572" width="10.6640625" style="28" customWidth="1"/>
    <col min="10573" max="10573" width="48" style="28" customWidth="1"/>
    <col min="10574" max="10574" width="8.5" style="28" customWidth="1"/>
    <col min="10575" max="10575" width="13.1640625" style="28" customWidth="1"/>
    <col min="10576" max="10576" width="7.5" style="28" customWidth="1"/>
    <col min="10577" max="10577" width="14.1640625" style="28" customWidth="1"/>
    <col min="10578" max="10578" width="9.33203125" style="28" customWidth="1"/>
    <col min="10579" max="10579" width="11.5" style="28" customWidth="1"/>
    <col min="10580" max="10580" width="8.83203125" style="28"/>
    <col min="10581" max="10581" width="33.1640625" style="28" customWidth="1"/>
    <col min="10582" max="10582" width="20.1640625" style="28" customWidth="1"/>
    <col min="10583" max="10583" width="23" style="28" customWidth="1"/>
    <col min="10584" max="10584" width="20.5" style="28" customWidth="1"/>
    <col min="10585" max="10585" width="8.5" style="28" customWidth="1"/>
    <col min="10586" max="10586" width="15.5" style="28" customWidth="1"/>
    <col min="10587" max="10587" width="25.83203125" style="28" customWidth="1"/>
    <col min="10588" max="10827" width="8.83203125" style="28"/>
    <col min="10828" max="10828" width="10.6640625" style="28" customWidth="1"/>
    <col min="10829" max="10829" width="48" style="28" customWidth="1"/>
    <col min="10830" max="10830" width="8.5" style="28" customWidth="1"/>
    <col min="10831" max="10831" width="13.1640625" style="28" customWidth="1"/>
    <col min="10832" max="10832" width="7.5" style="28" customWidth="1"/>
    <col min="10833" max="10833" width="14.1640625" style="28" customWidth="1"/>
    <col min="10834" max="10834" width="9.33203125" style="28" customWidth="1"/>
    <col min="10835" max="10835" width="11.5" style="28" customWidth="1"/>
    <col min="10836" max="10836" width="8.83203125" style="28"/>
    <col min="10837" max="10837" width="33.1640625" style="28" customWidth="1"/>
    <col min="10838" max="10838" width="20.1640625" style="28" customWidth="1"/>
    <col min="10839" max="10839" width="23" style="28" customWidth="1"/>
    <col min="10840" max="10840" width="20.5" style="28" customWidth="1"/>
    <col min="10841" max="10841" width="8.5" style="28" customWidth="1"/>
    <col min="10842" max="10842" width="15.5" style="28" customWidth="1"/>
    <col min="10843" max="10843" width="25.83203125" style="28" customWidth="1"/>
    <col min="10844" max="11083" width="8.83203125" style="28"/>
    <col min="11084" max="11084" width="10.6640625" style="28" customWidth="1"/>
    <col min="11085" max="11085" width="48" style="28" customWidth="1"/>
    <col min="11086" max="11086" width="8.5" style="28" customWidth="1"/>
    <col min="11087" max="11087" width="13.1640625" style="28" customWidth="1"/>
    <col min="11088" max="11088" width="7.5" style="28" customWidth="1"/>
    <col min="11089" max="11089" width="14.1640625" style="28" customWidth="1"/>
    <col min="11090" max="11090" width="9.33203125" style="28" customWidth="1"/>
    <col min="11091" max="11091" width="11.5" style="28" customWidth="1"/>
    <col min="11092" max="11092" width="8.83203125" style="28"/>
    <col min="11093" max="11093" width="33.1640625" style="28" customWidth="1"/>
    <col min="11094" max="11094" width="20.1640625" style="28" customWidth="1"/>
    <col min="11095" max="11095" width="23" style="28" customWidth="1"/>
    <col min="11096" max="11096" width="20.5" style="28" customWidth="1"/>
    <col min="11097" max="11097" width="8.5" style="28" customWidth="1"/>
    <col min="11098" max="11098" width="15.5" style="28" customWidth="1"/>
    <col min="11099" max="11099" width="25.83203125" style="28" customWidth="1"/>
    <col min="11100" max="11339" width="8.83203125" style="28"/>
    <col min="11340" max="11340" width="10.6640625" style="28" customWidth="1"/>
    <col min="11341" max="11341" width="48" style="28" customWidth="1"/>
    <col min="11342" max="11342" width="8.5" style="28" customWidth="1"/>
    <col min="11343" max="11343" width="13.1640625" style="28" customWidth="1"/>
    <col min="11344" max="11344" width="7.5" style="28" customWidth="1"/>
    <col min="11345" max="11345" width="14.1640625" style="28" customWidth="1"/>
    <col min="11346" max="11346" width="9.33203125" style="28" customWidth="1"/>
    <col min="11347" max="11347" width="11.5" style="28" customWidth="1"/>
    <col min="11348" max="11348" width="8.83203125" style="28"/>
    <col min="11349" max="11349" width="33.1640625" style="28" customWidth="1"/>
    <col min="11350" max="11350" width="20.1640625" style="28" customWidth="1"/>
    <col min="11351" max="11351" width="23" style="28" customWidth="1"/>
    <col min="11352" max="11352" width="20.5" style="28" customWidth="1"/>
    <col min="11353" max="11353" width="8.5" style="28" customWidth="1"/>
    <col min="11354" max="11354" width="15.5" style="28" customWidth="1"/>
    <col min="11355" max="11355" width="25.83203125" style="28" customWidth="1"/>
    <col min="11356" max="11595" width="8.83203125" style="28"/>
    <col min="11596" max="11596" width="10.6640625" style="28" customWidth="1"/>
    <col min="11597" max="11597" width="48" style="28" customWidth="1"/>
    <col min="11598" max="11598" width="8.5" style="28" customWidth="1"/>
    <col min="11599" max="11599" width="13.1640625" style="28" customWidth="1"/>
    <col min="11600" max="11600" width="7.5" style="28" customWidth="1"/>
    <col min="11601" max="11601" width="14.1640625" style="28" customWidth="1"/>
    <col min="11602" max="11602" width="9.33203125" style="28" customWidth="1"/>
    <col min="11603" max="11603" width="11.5" style="28" customWidth="1"/>
    <col min="11604" max="11604" width="8.83203125" style="28"/>
    <col min="11605" max="11605" width="33.1640625" style="28" customWidth="1"/>
    <col min="11606" max="11606" width="20.1640625" style="28" customWidth="1"/>
    <col min="11607" max="11607" width="23" style="28" customWidth="1"/>
    <col min="11608" max="11608" width="20.5" style="28" customWidth="1"/>
    <col min="11609" max="11609" width="8.5" style="28" customWidth="1"/>
    <col min="11610" max="11610" width="15.5" style="28" customWidth="1"/>
    <col min="11611" max="11611" width="25.83203125" style="28" customWidth="1"/>
    <col min="11612" max="11851" width="8.83203125" style="28"/>
    <col min="11852" max="11852" width="10.6640625" style="28" customWidth="1"/>
    <col min="11853" max="11853" width="48" style="28" customWidth="1"/>
    <col min="11854" max="11854" width="8.5" style="28" customWidth="1"/>
    <col min="11855" max="11855" width="13.1640625" style="28" customWidth="1"/>
    <col min="11856" max="11856" width="7.5" style="28" customWidth="1"/>
    <col min="11857" max="11857" width="14.1640625" style="28" customWidth="1"/>
    <col min="11858" max="11858" width="9.33203125" style="28" customWidth="1"/>
    <col min="11859" max="11859" width="11.5" style="28" customWidth="1"/>
    <col min="11860" max="11860" width="8.83203125" style="28"/>
    <col min="11861" max="11861" width="33.1640625" style="28" customWidth="1"/>
    <col min="11862" max="11862" width="20.1640625" style="28" customWidth="1"/>
    <col min="11863" max="11863" width="23" style="28" customWidth="1"/>
    <col min="11864" max="11864" width="20.5" style="28" customWidth="1"/>
    <col min="11865" max="11865" width="8.5" style="28" customWidth="1"/>
    <col min="11866" max="11866" width="15.5" style="28" customWidth="1"/>
    <col min="11867" max="11867" width="25.83203125" style="28" customWidth="1"/>
    <col min="11868" max="12107" width="8.83203125" style="28"/>
    <col min="12108" max="12108" width="10.6640625" style="28" customWidth="1"/>
    <col min="12109" max="12109" width="48" style="28" customWidth="1"/>
    <col min="12110" max="12110" width="8.5" style="28" customWidth="1"/>
    <col min="12111" max="12111" width="13.1640625" style="28" customWidth="1"/>
    <col min="12112" max="12112" width="7.5" style="28" customWidth="1"/>
    <col min="12113" max="12113" width="14.1640625" style="28" customWidth="1"/>
    <col min="12114" max="12114" width="9.33203125" style="28" customWidth="1"/>
    <col min="12115" max="12115" width="11.5" style="28" customWidth="1"/>
    <col min="12116" max="12116" width="8.83203125" style="28"/>
    <col min="12117" max="12117" width="33.1640625" style="28" customWidth="1"/>
    <col min="12118" max="12118" width="20.1640625" style="28" customWidth="1"/>
    <col min="12119" max="12119" width="23" style="28" customWidth="1"/>
    <col min="12120" max="12120" width="20.5" style="28" customWidth="1"/>
    <col min="12121" max="12121" width="8.5" style="28" customWidth="1"/>
    <col min="12122" max="12122" width="15.5" style="28" customWidth="1"/>
    <col min="12123" max="12123" width="25.83203125" style="28" customWidth="1"/>
    <col min="12124" max="12363" width="8.83203125" style="28"/>
    <col min="12364" max="12364" width="10.6640625" style="28" customWidth="1"/>
    <col min="12365" max="12365" width="48" style="28" customWidth="1"/>
    <col min="12366" max="12366" width="8.5" style="28" customWidth="1"/>
    <col min="12367" max="12367" width="13.1640625" style="28" customWidth="1"/>
    <col min="12368" max="12368" width="7.5" style="28" customWidth="1"/>
    <col min="12369" max="12369" width="14.1640625" style="28" customWidth="1"/>
    <col min="12370" max="12370" width="9.33203125" style="28" customWidth="1"/>
    <col min="12371" max="12371" width="11.5" style="28" customWidth="1"/>
    <col min="12372" max="12372" width="8.83203125" style="28"/>
    <col min="12373" max="12373" width="33.1640625" style="28" customWidth="1"/>
    <col min="12374" max="12374" width="20.1640625" style="28" customWidth="1"/>
    <col min="12375" max="12375" width="23" style="28" customWidth="1"/>
    <col min="12376" max="12376" width="20.5" style="28" customWidth="1"/>
    <col min="12377" max="12377" width="8.5" style="28" customWidth="1"/>
    <col min="12378" max="12378" width="15.5" style="28" customWidth="1"/>
    <col min="12379" max="12379" width="25.83203125" style="28" customWidth="1"/>
    <col min="12380" max="12619" width="8.83203125" style="28"/>
    <col min="12620" max="12620" width="10.6640625" style="28" customWidth="1"/>
    <col min="12621" max="12621" width="48" style="28" customWidth="1"/>
    <col min="12622" max="12622" width="8.5" style="28" customWidth="1"/>
    <col min="12623" max="12623" width="13.1640625" style="28" customWidth="1"/>
    <col min="12624" max="12624" width="7.5" style="28" customWidth="1"/>
    <col min="12625" max="12625" width="14.1640625" style="28" customWidth="1"/>
    <col min="12626" max="12626" width="9.33203125" style="28" customWidth="1"/>
    <col min="12627" max="12627" width="11.5" style="28" customWidth="1"/>
    <col min="12628" max="12628" width="8.83203125" style="28"/>
    <col min="12629" max="12629" width="33.1640625" style="28" customWidth="1"/>
    <col min="12630" max="12630" width="20.1640625" style="28" customWidth="1"/>
    <col min="12631" max="12631" width="23" style="28" customWidth="1"/>
    <col min="12632" max="12632" width="20.5" style="28" customWidth="1"/>
    <col min="12633" max="12633" width="8.5" style="28" customWidth="1"/>
    <col min="12634" max="12634" width="15.5" style="28" customWidth="1"/>
    <col min="12635" max="12635" width="25.83203125" style="28" customWidth="1"/>
    <col min="12636" max="12875" width="8.83203125" style="28"/>
    <col min="12876" max="12876" width="10.6640625" style="28" customWidth="1"/>
    <col min="12877" max="12877" width="48" style="28" customWidth="1"/>
    <col min="12878" max="12878" width="8.5" style="28" customWidth="1"/>
    <col min="12879" max="12879" width="13.1640625" style="28" customWidth="1"/>
    <col min="12880" max="12880" width="7.5" style="28" customWidth="1"/>
    <col min="12881" max="12881" width="14.1640625" style="28" customWidth="1"/>
    <col min="12882" max="12882" width="9.33203125" style="28" customWidth="1"/>
    <col min="12883" max="12883" width="11.5" style="28" customWidth="1"/>
    <col min="12884" max="12884" width="8.83203125" style="28"/>
    <col min="12885" max="12885" width="33.1640625" style="28" customWidth="1"/>
    <col min="12886" max="12886" width="20.1640625" style="28" customWidth="1"/>
    <col min="12887" max="12887" width="23" style="28" customWidth="1"/>
    <col min="12888" max="12888" width="20.5" style="28" customWidth="1"/>
    <col min="12889" max="12889" width="8.5" style="28" customWidth="1"/>
    <col min="12890" max="12890" width="15.5" style="28" customWidth="1"/>
    <col min="12891" max="12891" width="25.83203125" style="28" customWidth="1"/>
    <col min="12892" max="13131" width="8.83203125" style="28"/>
    <col min="13132" max="13132" width="10.6640625" style="28" customWidth="1"/>
    <col min="13133" max="13133" width="48" style="28" customWidth="1"/>
    <col min="13134" max="13134" width="8.5" style="28" customWidth="1"/>
    <col min="13135" max="13135" width="13.1640625" style="28" customWidth="1"/>
    <col min="13136" max="13136" width="7.5" style="28" customWidth="1"/>
    <col min="13137" max="13137" width="14.1640625" style="28" customWidth="1"/>
    <col min="13138" max="13138" width="9.33203125" style="28" customWidth="1"/>
    <col min="13139" max="13139" width="11.5" style="28" customWidth="1"/>
    <col min="13140" max="13140" width="8.83203125" style="28"/>
    <col min="13141" max="13141" width="33.1640625" style="28" customWidth="1"/>
    <col min="13142" max="13142" width="20.1640625" style="28" customWidth="1"/>
    <col min="13143" max="13143" width="23" style="28" customWidth="1"/>
    <col min="13144" max="13144" width="20.5" style="28" customWidth="1"/>
    <col min="13145" max="13145" width="8.5" style="28" customWidth="1"/>
    <col min="13146" max="13146" width="15.5" style="28" customWidth="1"/>
    <col min="13147" max="13147" width="25.83203125" style="28" customWidth="1"/>
    <col min="13148" max="13387" width="8.83203125" style="28"/>
    <col min="13388" max="13388" width="10.6640625" style="28" customWidth="1"/>
    <col min="13389" max="13389" width="48" style="28" customWidth="1"/>
    <col min="13390" max="13390" width="8.5" style="28" customWidth="1"/>
    <col min="13391" max="13391" width="13.1640625" style="28" customWidth="1"/>
    <col min="13392" max="13392" width="7.5" style="28" customWidth="1"/>
    <col min="13393" max="13393" width="14.1640625" style="28" customWidth="1"/>
    <col min="13394" max="13394" width="9.33203125" style="28" customWidth="1"/>
    <col min="13395" max="13395" width="11.5" style="28" customWidth="1"/>
    <col min="13396" max="13396" width="8.83203125" style="28"/>
    <col min="13397" max="13397" width="33.1640625" style="28" customWidth="1"/>
    <col min="13398" max="13398" width="20.1640625" style="28" customWidth="1"/>
    <col min="13399" max="13399" width="23" style="28" customWidth="1"/>
    <col min="13400" max="13400" width="20.5" style="28" customWidth="1"/>
    <col min="13401" max="13401" width="8.5" style="28" customWidth="1"/>
    <col min="13402" max="13402" width="15.5" style="28" customWidth="1"/>
    <col min="13403" max="13403" width="25.83203125" style="28" customWidth="1"/>
    <col min="13404" max="13643" width="8.83203125" style="28"/>
    <col min="13644" max="13644" width="10.6640625" style="28" customWidth="1"/>
    <col min="13645" max="13645" width="48" style="28" customWidth="1"/>
    <col min="13646" max="13646" width="8.5" style="28" customWidth="1"/>
    <col min="13647" max="13647" width="13.1640625" style="28" customWidth="1"/>
    <col min="13648" max="13648" width="7.5" style="28" customWidth="1"/>
    <col min="13649" max="13649" width="14.1640625" style="28" customWidth="1"/>
    <col min="13650" max="13650" width="9.33203125" style="28" customWidth="1"/>
    <col min="13651" max="13651" width="11.5" style="28" customWidth="1"/>
    <col min="13652" max="13652" width="8.83203125" style="28"/>
    <col min="13653" max="13653" width="33.1640625" style="28" customWidth="1"/>
    <col min="13654" max="13654" width="20.1640625" style="28" customWidth="1"/>
    <col min="13655" max="13655" width="23" style="28" customWidth="1"/>
    <col min="13656" max="13656" width="20.5" style="28" customWidth="1"/>
    <col min="13657" max="13657" width="8.5" style="28" customWidth="1"/>
    <col min="13658" max="13658" width="15.5" style="28" customWidth="1"/>
    <col min="13659" max="13659" width="25.83203125" style="28" customWidth="1"/>
    <col min="13660" max="13899" width="8.83203125" style="28"/>
    <col min="13900" max="13900" width="10.6640625" style="28" customWidth="1"/>
    <col min="13901" max="13901" width="48" style="28" customWidth="1"/>
    <col min="13902" max="13902" width="8.5" style="28" customWidth="1"/>
    <col min="13903" max="13903" width="13.1640625" style="28" customWidth="1"/>
    <col min="13904" max="13904" width="7.5" style="28" customWidth="1"/>
    <col min="13905" max="13905" width="14.1640625" style="28" customWidth="1"/>
    <col min="13906" max="13906" width="9.33203125" style="28" customWidth="1"/>
    <col min="13907" max="13907" width="11.5" style="28" customWidth="1"/>
    <col min="13908" max="13908" width="8.83203125" style="28"/>
    <col min="13909" max="13909" width="33.1640625" style="28" customWidth="1"/>
    <col min="13910" max="13910" width="20.1640625" style="28" customWidth="1"/>
    <col min="13911" max="13911" width="23" style="28" customWidth="1"/>
    <col min="13912" max="13912" width="20.5" style="28" customWidth="1"/>
    <col min="13913" max="13913" width="8.5" style="28" customWidth="1"/>
    <col min="13914" max="13914" width="15.5" style="28" customWidth="1"/>
    <col min="13915" max="13915" width="25.83203125" style="28" customWidth="1"/>
    <col min="13916" max="14155" width="8.83203125" style="28"/>
    <col min="14156" max="14156" width="10.6640625" style="28" customWidth="1"/>
    <col min="14157" max="14157" width="48" style="28" customWidth="1"/>
    <col min="14158" max="14158" width="8.5" style="28" customWidth="1"/>
    <col min="14159" max="14159" width="13.1640625" style="28" customWidth="1"/>
    <col min="14160" max="14160" width="7.5" style="28" customWidth="1"/>
    <col min="14161" max="14161" width="14.1640625" style="28" customWidth="1"/>
    <col min="14162" max="14162" width="9.33203125" style="28" customWidth="1"/>
    <col min="14163" max="14163" width="11.5" style="28" customWidth="1"/>
    <col min="14164" max="14164" width="8.83203125" style="28"/>
    <col min="14165" max="14165" width="33.1640625" style="28" customWidth="1"/>
    <col min="14166" max="14166" width="20.1640625" style="28" customWidth="1"/>
    <col min="14167" max="14167" width="23" style="28" customWidth="1"/>
    <col min="14168" max="14168" width="20.5" style="28" customWidth="1"/>
    <col min="14169" max="14169" width="8.5" style="28" customWidth="1"/>
    <col min="14170" max="14170" width="15.5" style="28" customWidth="1"/>
    <col min="14171" max="14171" width="25.83203125" style="28" customWidth="1"/>
    <col min="14172" max="14411" width="8.83203125" style="28"/>
    <col min="14412" max="14412" width="10.6640625" style="28" customWidth="1"/>
    <col min="14413" max="14413" width="48" style="28" customWidth="1"/>
    <col min="14414" max="14414" width="8.5" style="28" customWidth="1"/>
    <col min="14415" max="14415" width="13.1640625" style="28" customWidth="1"/>
    <col min="14416" max="14416" width="7.5" style="28" customWidth="1"/>
    <col min="14417" max="14417" width="14.1640625" style="28" customWidth="1"/>
    <col min="14418" max="14418" width="9.33203125" style="28" customWidth="1"/>
    <col min="14419" max="14419" width="11.5" style="28" customWidth="1"/>
    <col min="14420" max="14420" width="8.83203125" style="28"/>
    <col min="14421" max="14421" width="33.1640625" style="28" customWidth="1"/>
    <col min="14422" max="14422" width="20.1640625" style="28" customWidth="1"/>
    <col min="14423" max="14423" width="23" style="28" customWidth="1"/>
    <col min="14424" max="14424" width="20.5" style="28" customWidth="1"/>
    <col min="14425" max="14425" width="8.5" style="28" customWidth="1"/>
    <col min="14426" max="14426" width="15.5" style="28" customWidth="1"/>
    <col min="14427" max="14427" width="25.83203125" style="28" customWidth="1"/>
    <col min="14428" max="14667" width="8.83203125" style="28"/>
    <col min="14668" max="14668" width="10.6640625" style="28" customWidth="1"/>
    <col min="14669" max="14669" width="48" style="28" customWidth="1"/>
    <col min="14670" max="14670" width="8.5" style="28" customWidth="1"/>
    <col min="14671" max="14671" width="13.1640625" style="28" customWidth="1"/>
    <col min="14672" max="14672" width="7.5" style="28" customWidth="1"/>
    <col min="14673" max="14673" width="14.1640625" style="28" customWidth="1"/>
    <col min="14674" max="14674" width="9.33203125" style="28" customWidth="1"/>
    <col min="14675" max="14675" width="11.5" style="28" customWidth="1"/>
    <col min="14676" max="14676" width="8.83203125" style="28"/>
    <col min="14677" max="14677" width="33.1640625" style="28" customWidth="1"/>
    <col min="14678" max="14678" width="20.1640625" style="28" customWidth="1"/>
    <col min="14679" max="14679" width="23" style="28" customWidth="1"/>
    <col min="14680" max="14680" width="20.5" style="28" customWidth="1"/>
    <col min="14681" max="14681" width="8.5" style="28" customWidth="1"/>
    <col min="14682" max="14682" width="15.5" style="28" customWidth="1"/>
    <col min="14683" max="14683" width="25.83203125" style="28" customWidth="1"/>
    <col min="14684" max="14923" width="8.83203125" style="28"/>
    <col min="14924" max="14924" width="10.6640625" style="28" customWidth="1"/>
    <col min="14925" max="14925" width="48" style="28" customWidth="1"/>
    <col min="14926" max="14926" width="8.5" style="28" customWidth="1"/>
    <col min="14927" max="14927" width="13.1640625" style="28" customWidth="1"/>
    <col min="14928" max="14928" width="7.5" style="28" customWidth="1"/>
    <col min="14929" max="14929" width="14.1640625" style="28" customWidth="1"/>
    <col min="14930" max="14930" width="9.33203125" style="28" customWidth="1"/>
    <col min="14931" max="14931" width="11.5" style="28" customWidth="1"/>
    <col min="14932" max="14932" width="8.83203125" style="28"/>
    <col min="14933" max="14933" width="33.1640625" style="28" customWidth="1"/>
    <col min="14934" max="14934" width="20.1640625" style="28" customWidth="1"/>
    <col min="14935" max="14935" width="23" style="28" customWidth="1"/>
    <col min="14936" max="14936" width="20.5" style="28" customWidth="1"/>
    <col min="14937" max="14937" width="8.5" style="28" customWidth="1"/>
    <col min="14938" max="14938" width="15.5" style="28" customWidth="1"/>
    <col min="14939" max="14939" width="25.83203125" style="28" customWidth="1"/>
    <col min="14940" max="15179" width="8.83203125" style="28"/>
    <col min="15180" max="15180" width="10.6640625" style="28" customWidth="1"/>
    <col min="15181" max="15181" width="48" style="28" customWidth="1"/>
    <col min="15182" max="15182" width="8.5" style="28" customWidth="1"/>
    <col min="15183" max="15183" width="13.1640625" style="28" customWidth="1"/>
    <col min="15184" max="15184" width="7.5" style="28" customWidth="1"/>
    <col min="15185" max="15185" width="14.1640625" style="28" customWidth="1"/>
    <col min="15186" max="15186" width="9.33203125" style="28" customWidth="1"/>
    <col min="15187" max="15187" width="11.5" style="28" customWidth="1"/>
    <col min="15188" max="15188" width="8.83203125" style="28"/>
    <col min="15189" max="15189" width="33.1640625" style="28" customWidth="1"/>
    <col min="15190" max="15190" width="20.1640625" style="28" customWidth="1"/>
    <col min="15191" max="15191" width="23" style="28" customWidth="1"/>
    <col min="15192" max="15192" width="20.5" style="28" customWidth="1"/>
    <col min="15193" max="15193" width="8.5" style="28" customWidth="1"/>
    <col min="15194" max="15194" width="15.5" style="28" customWidth="1"/>
    <col min="15195" max="15195" width="25.83203125" style="28" customWidth="1"/>
    <col min="15196" max="15435" width="8.83203125" style="28"/>
    <col min="15436" max="15436" width="10.6640625" style="28" customWidth="1"/>
    <col min="15437" max="15437" width="48" style="28" customWidth="1"/>
    <col min="15438" max="15438" width="8.5" style="28" customWidth="1"/>
    <col min="15439" max="15439" width="13.1640625" style="28" customWidth="1"/>
    <col min="15440" max="15440" width="7.5" style="28" customWidth="1"/>
    <col min="15441" max="15441" width="14.1640625" style="28" customWidth="1"/>
    <col min="15442" max="15442" width="9.33203125" style="28" customWidth="1"/>
    <col min="15443" max="15443" width="11.5" style="28" customWidth="1"/>
    <col min="15444" max="15444" width="8.83203125" style="28"/>
    <col min="15445" max="15445" width="33.1640625" style="28" customWidth="1"/>
    <col min="15446" max="15446" width="20.1640625" style="28" customWidth="1"/>
    <col min="15447" max="15447" width="23" style="28" customWidth="1"/>
    <col min="15448" max="15448" width="20.5" style="28" customWidth="1"/>
    <col min="15449" max="15449" width="8.5" style="28" customWidth="1"/>
    <col min="15450" max="15450" width="15.5" style="28" customWidth="1"/>
    <col min="15451" max="15451" width="25.83203125" style="28" customWidth="1"/>
    <col min="15452" max="15691" width="8.83203125" style="28"/>
    <col min="15692" max="15692" width="10.6640625" style="28" customWidth="1"/>
    <col min="15693" max="15693" width="48" style="28" customWidth="1"/>
    <col min="15694" max="15694" width="8.5" style="28" customWidth="1"/>
    <col min="15695" max="15695" width="13.1640625" style="28" customWidth="1"/>
    <col min="15696" max="15696" width="7.5" style="28" customWidth="1"/>
    <col min="15697" max="15697" width="14.1640625" style="28" customWidth="1"/>
    <col min="15698" max="15698" width="9.33203125" style="28" customWidth="1"/>
    <col min="15699" max="15699" width="11.5" style="28" customWidth="1"/>
    <col min="15700" max="15700" width="8.83203125" style="28"/>
    <col min="15701" max="15701" width="33.1640625" style="28" customWidth="1"/>
    <col min="15702" max="15702" width="20.1640625" style="28" customWidth="1"/>
    <col min="15703" max="15703" width="23" style="28" customWidth="1"/>
    <col min="15704" max="15704" width="20.5" style="28" customWidth="1"/>
    <col min="15705" max="15705" width="8.5" style="28" customWidth="1"/>
    <col min="15706" max="15706" width="15.5" style="28" customWidth="1"/>
    <col min="15707" max="15707" width="25.83203125" style="28" customWidth="1"/>
    <col min="15708" max="15947" width="8.83203125" style="28"/>
    <col min="15948" max="15948" width="10.6640625" style="28" customWidth="1"/>
    <col min="15949" max="15949" width="48" style="28" customWidth="1"/>
    <col min="15950" max="15950" width="8.5" style="28" customWidth="1"/>
    <col min="15951" max="15951" width="13.1640625" style="28" customWidth="1"/>
    <col min="15952" max="15952" width="7.5" style="28" customWidth="1"/>
    <col min="15953" max="15953" width="14.1640625" style="28" customWidth="1"/>
    <col min="15954" max="15954" width="9.33203125" style="28" customWidth="1"/>
    <col min="15955" max="15955" width="11.5" style="28" customWidth="1"/>
    <col min="15956" max="15956" width="8.83203125" style="28"/>
    <col min="15957" max="15957" width="33.1640625" style="28" customWidth="1"/>
    <col min="15958" max="15958" width="20.1640625" style="28" customWidth="1"/>
    <col min="15959" max="15959" width="23" style="28" customWidth="1"/>
    <col min="15960" max="15960" width="20.5" style="28" customWidth="1"/>
    <col min="15961" max="15961" width="8.5" style="28" customWidth="1"/>
    <col min="15962" max="15962" width="15.5" style="28" customWidth="1"/>
    <col min="15963" max="15963" width="25.83203125" style="28" customWidth="1"/>
    <col min="15964" max="16384" width="8.83203125" style="28"/>
  </cols>
  <sheetData>
    <row r="1" spans="1:74" ht="42" customHeight="1" x14ac:dyDescent="0.15">
      <c r="A1" s="27" t="s">
        <v>1</v>
      </c>
      <c r="B1" s="105" t="s">
        <v>2</v>
      </c>
      <c r="C1" s="51" t="s">
        <v>2372</v>
      </c>
      <c r="D1" s="27" t="s">
        <v>406</v>
      </c>
      <c r="E1" s="27" t="s">
        <v>8417</v>
      </c>
      <c r="F1" s="27" t="s">
        <v>6822</v>
      </c>
      <c r="G1" s="27" t="s">
        <v>6821</v>
      </c>
      <c r="H1" s="27" t="s">
        <v>408</v>
      </c>
      <c r="I1" s="27" t="s">
        <v>409</v>
      </c>
      <c r="J1" s="27" t="s">
        <v>407</v>
      </c>
      <c r="K1" s="27" t="s">
        <v>2371</v>
      </c>
      <c r="L1" s="27" t="s">
        <v>4592</v>
      </c>
      <c r="M1" s="27" t="s">
        <v>4593</v>
      </c>
      <c r="N1" s="27" t="s">
        <v>4594</v>
      </c>
      <c r="O1" s="51" t="s">
        <v>1885</v>
      </c>
      <c r="P1" s="60"/>
      <c r="Q1" s="60" t="s">
        <v>1887</v>
      </c>
      <c r="R1" s="51" t="s">
        <v>1886</v>
      </c>
      <c r="S1" s="51" t="s">
        <v>1887</v>
      </c>
      <c r="T1" s="51" t="s">
        <v>1888</v>
      </c>
      <c r="U1" s="60" t="s">
        <v>1889</v>
      </c>
      <c r="V1" s="60" t="s">
        <v>1890</v>
      </c>
      <c r="W1" s="51" t="s">
        <v>1889</v>
      </c>
      <c r="X1" s="51" t="s">
        <v>1890</v>
      </c>
      <c r="Y1" s="51" t="s">
        <v>1891</v>
      </c>
      <c r="Z1" s="60" t="s">
        <v>1893</v>
      </c>
      <c r="AA1" s="51" t="s">
        <v>1892</v>
      </c>
      <c r="AB1" s="51" t="s">
        <v>1893</v>
      </c>
      <c r="AC1" s="51" t="s">
        <v>4588</v>
      </c>
      <c r="AD1" s="51" t="s">
        <v>4589</v>
      </c>
      <c r="AE1" s="27" t="s">
        <v>2373</v>
      </c>
      <c r="AF1" s="51" t="s">
        <v>2372</v>
      </c>
      <c r="AG1" s="27" t="s">
        <v>1684</v>
      </c>
      <c r="AH1" s="27" t="s">
        <v>2374</v>
      </c>
      <c r="AI1" s="27" t="s">
        <v>2375</v>
      </c>
      <c r="AJ1" s="27" t="s">
        <v>2376</v>
      </c>
      <c r="AK1" s="27" t="s">
        <v>2377</v>
      </c>
      <c r="AL1" s="27" t="s">
        <v>2378</v>
      </c>
      <c r="AM1" s="51" t="s">
        <v>4742</v>
      </c>
      <c r="AN1" s="51" t="s">
        <v>5358</v>
      </c>
      <c r="AO1" s="51" t="s">
        <v>5359</v>
      </c>
      <c r="AP1" s="51" t="s">
        <v>4743</v>
      </c>
      <c r="AQ1" s="51" t="s">
        <v>5360</v>
      </c>
      <c r="AR1" s="51" t="s">
        <v>5361</v>
      </c>
      <c r="AS1" s="51" t="s">
        <v>4744</v>
      </c>
      <c r="AT1" s="51" t="s">
        <v>5362</v>
      </c>
      <c r="AU1" s="51" t="s">
        <v>5363</v>
      </c>
      <c r="AV1" s="51" t="s">
        <v>2854</v>
      </c>
      <c r="AW1" s="51" t="s">
        <v>4745</v>
      </c>
      <c r="AX1" s="29" t="s">
        <v>4892</v>
      </c>
      <c r="AY1" s="29" t="s">
        <v>4882</v>
      </c>
      <c r="AZ1" s="29" t="s">
        <v>4883</v>
      </c>
      <c r="BA1" s="29" t="s">
        <v>4887</v>
      </c>
      <c r="BB1" s="29" t="s">
        <v>4888</v>
      </c>
      <c r="BC1" s="29" t="s">
        <v>4889</v>
      </c>
      <c r="BD1" s="29" t="s">
        <v>4881</v>
      </c>
      <c r="BE1" s="29" t="s">
        <v>4885</v>
      </c>
      <c r="BF1" s="29" t="s">
        <v>4886</v>
      </c>
      <c r="BG1" s="29" t="s">
        <v>4890</v>
      </c>
      <c r="BH1" s="29" t="s">
        <v>4884</v>
      </c>
      <c r="BI1" s="29" t="s">
        <v>4891</v>
      </c>
      <c r="BJ1" s="28" t="s">
        <v>4894</v>
      </c>
      <c r="BK1" s="28" t="s">
        <v>5176</v>
      </c>
      <c r="BL1" s="28" t="s">
        <v>5178</v>
      </c>
      <c r="BM1" s="29" t="s">
        <v>5179</v>
      </c>
      <c r="BN1" s="29" t="s">
        <v>5177</v>
      </c>
      <c r="BO1" s="29" t="s">
        <v>5180</v>
      </c>
      <c r="BP1" s="29" t="s">
        <v>5181</v>
      </c>
      <c r="BQ1" s="29" t="s">
        <v>7843</v>
      </c>
      <c r="BR1" s="29" t="s">
        <v>7845</v>
      </c>
      <c r="BS1" s="29" t="s">
        <v>7847</v>
      </c>
      <c r="BT1" s="29" t="s">
        <v>7844</v>
      </c>
      <c r="BU1" s="29" t="s">
        <v>7846</v>
      </c>
      <c r="BV1" s="29" t="s">
        <v>7848</v>
      </c>
    </row>
    <row r="2" spans="1:74" ht="75" x14ac:dyDescent="0.15">
      <c r="A2" s="28" t="s">
        <v>2379</v>
      </c>
      <c r="B2" s="28" t="s">
        <v>2380</v>
      </c>
      <c r="C2" s="51" t="s">
        <v>2381</v>
      </c>
      <c r="D2" s="29" t="s">
        <v>4803</v>
      </c>
      <c r="E2" s="29"/>
      <c r="F2" s="104">
        <v>40975</v>
      </c>
      <c r="G2" s="104">
        <v>40988</v>
      </c>
      <c r="H2" s="104">
        <v>40891</v>
      </c>
      <c r="I2" s="104">
        <v>40932</v>
      </c>
      <c r="J2" s="29"/>
      <c r="K2" s="29">
        <v>1</v>
      </c>
      <c r="L2" s="29" t="s">
        <v>4595</v>
      </c>
      <c r="M2" s="29" t="s">
        <v>4596</v>
      </c>
      <c r="N2" s="29" t="s">
        <v>682</v>
      </c>
      <c r="O2" s="29">
        <v>6.125</v>
      </c>
      <c r="P2" s="208">
        <f t="shared" ref="P2:P33" si="0">O2-(1/64)</f>
        <v>6.109375</v>
      </c>
      <c r="Q2" s="208">
        <f t="shared" ref="Q2:Q33" si="1">O2+(1/64)</f>
        <v>6.140625</v>
      </c>
      <c r="R2" s="29">
        <f t="shared" ref="R2:R33" si="2">O2-(1/32)</f>
        <v>6.09375</v>
      </c>
      <c r="S2" s="29">
        <f t="shared" ref="S2:S33" si="3">O2+(1/32)</f>
        <v>6.15625</v>
      </c>
      <c r="T2" s="29">
        <v>4</v>
      </c>
      <c r="U2" s="208">
        <f t="shared" ref="U2:U33" si="4">T2-(1/64)</f>
        <v>3.984375</v>
      </c>
      <c r="V2" s="208">
        <f t="shared" ref="V2:V33" si="5">T2+(1/64)</f>
        <v>4.015625</v>
      </c>
      <c r="W2" s="29">
        <f t="shared" ref="W2:W33" si="6">T2-(1/32)</f>
        <v>3.96875</v>
      </c>
      <c r="X2" s="29">
        <f t="shared" ref="X2:X33" si="7">T2+(1/32)</f>
        <v>4.03125</v>
      </c>
      <c r="Y2" s="29">
        <v>2.375</v>
      </c>
      <c r="Z2" s="208">
        <f t="shared" ref="Z2:Z33" si="8">Y2+(1/64)</f>
        <v>2.390625</v>
      </c>
      <c r="AA2" s="29">
        <f t="shared" ref="AA2:AA33" si="9">Y2-(1/32)</f>
        <v>2.34375</v>
      </c>
      <c r="AB2" s="29">
        <f t="shared" ref="AB2:AB33" si="10">Y2+(1/32)</f>
        <v>2.40625</v>
      </c>
      <c r="AC2" s="52">
        <v>1.4999999999999999E-2</v>
      </c>
      <c r="AD2" s="52">
        <v>1.7000000000000001E-2</v>
      </c>
      <c r="AE2" s="29">
        <v>1.6E-2</v>
      </c>
      <c r="AF2" s="51" t="s">
        <v>2381</v>
      </c>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row>
    <row r="3" spans="1:74" ht="75" x14ac:dyDescent="0.15">
      <c r="A3" s="28" t="s">
        <v>2394</v>
      </c>
      <c r="B3" s="28" t="s">
        <v>2395</v>
      </c>
      <c r="C3" s="51" t="s">
        <v>2381</v>
      </c>
      <c r="D3" s="29" t="s">
        <v>4803</v>
      </c>
      <c r="E3" s="29"/>
      <c r="F3" s="104">
        <v>40975</v>
      </c>
      <c r="G3" s="104">
        <v>40988</v>
      </c>
      <c r="H3" s="104">
        <v>40893</v>
      </c>
      <c r="I3" s="104">
        <v>40932</v>
      </c>
      <c r="J3" s="29"/>
      <c r="K3" s="29">
        <v>1</v>
      </c>
      <c r="L3" s="29" t="s">
        <v>4595</v>
      </c>
      <c r="M3" s="29" t="s">
        <v>4596</v>
      </c>
      <c r="N3" s="29" t="s">
        <v>682</v>
      </c>
      <c r="O3" s="29">
        <v>6.125</v>
      </c>
      <c r="P3" s="208">
        <f t="shared" si="0"/>
        <v>6.109375</v>
      </c>
      <c r="Q3" s="208">
        <f t="shared" si="1"/>
        <v>6.140625</v>
      </c>
      <c r="R3" s="29">
        <f t="shared" si="2"/>
        <v>6.09375</v>
      </c>
      <c r="S3" s="29">
        <f t="shared" si="3"/>
        <v>6.15625</v>
      </c>
      <c r="T3" s="29">
        <v>4</v>
      </c>
      <c r="U3" s="208">
        <f t="shared" si="4"/>
        <v>3.984375</v>
      </c>
      <c r="V3" s="208">
        <f t="shared" si="5"/>
        <v>4.015625</v>
      </c>
      <c r="W3" s="29">
        <f t="shared" si="6"/>
        <v>3.96875</v>
      </c>
      <c r="X3" s="29">
        <f t="shared" si="7"/>
        <v>4.03125</v>
      </c>
      <c r="Y3" s="29">
        <v>2.375</v>
      </c>
      <c r="Z3" s="208">
        <f t="shared" si="8"/>
        <v>2.390625</v>
      </c>
      <c r="AA3" s="29">
        <f t="shared" si="9"/>
        <v>2.34375</v>
      </c>
      <c r="AB3" s="29">
        <f t="shared" si="10"/>
        <v>2.40625</v>
      </c>
      <c r="AC3" s="52">
        <v>1.4999999999999999E-2</v>
      </c>
      <c r="AD3" s="52">
        <v>1.7000000000000001E-2</v>
      </c>
      <c r="AE3" s="29">
        <v>1.6E-2</v>
      </c>
      <c r="AF3" s="51" t="s">
        <v>2381</v>
      </c>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row>
    <row r="4" spans="1:74" ht="75" x14ac:dyDescent="0.15">
      <c r="A4" s="28" t="s">
        <v>2382</v>
      </c>
      <c r="B4" s="28" t="s">
        <v>2383</v>
      </c>
      <c r="C4" s="51" t="s">
        <v>2381</v>
      </c>
      <c r="D4" s="29" t="s">
        <v>4803</v>
      </c>
      <c r="E4" s="29"/>
      <c r="F4" s="104">
        <v>40975</v>
      </c>
      <c r="G4" s="104">
        <v>41003</v>
      </c>
      <c r="H4" s="104">
        <v>40893</v>
      </c>
      <c r="I4" s="104">
        <v>40932</v>
      </c>
      <c r="J4" s="29"/>
      <c r="K4" s="29">
        <v>1</v>
      </c>
      <c r="L4" s="29" t="s">
        <v>4595</v>
      </c>
      <c r="M4" s="29" t="s">
        <v>4596</v>
      </c>
      <c r="N4" s="29" t="s">
        <v>682</v>
      </c>
      <c r="O4" s="29">
        <v>6.125</v>
      </c>
      <c r="P4" s="208">
        <f t="shared" si="0"/>
        <v>6.109375</v>
      </c>
      <c r="Q4" s="208">
        <f t="shared" si="1"/>
        <v>6.140625</v>
      </c>
      <c r="R4" s="29">
        <f t="shared" si="2"/>
        <v>6.09375</v>
      </c>
      <c r="S4" s="29">
        <f t="shared" si="3"/>
        <v>6.15625</v>
      </c>
      <c r="T4" s="29">
        <v>4</v>
      </c>
      <c r="U4" s="208">
        <f t="shared" si="4"/>
        <v>3.984375</v>
      </c>
      <c r="V4" s="208">
        <f t="shared" si="5"/>
        <v>4.015625</v>
      </c>
      <c r="W4" s="29">
        <f t="shared" si="6"/>
        <v>3.96875</v>
      </c>
      <c r="X4" s="29">
        <f t="shared" si="7"/>
        <v>4.03125</v>
      </c>
      <c r="Y4" s="29">
        <v>2.375</v>
      </c>
      <c r="Z4" s="208">
        <f t="shared" si="8"/>
        <v>2.390625</v>
      </c>
      <c r="AA4" s="29">
        <f t="shared" si="9"/>
        <v>2.34375</v>
      </c>
      <c r="AB4" s="29">
        <f t="shared" si="10"/>
        <v>2.40625</v>
      </c>
      <c r="AC4" s="52">
        <v>1.4999999999999999E-2</v>
      </c>
      <c r="AD4" s="52">
        <v>1.7000000000000001E-2</v>
      </c>
      <c r="AE4" s="29">
        <v>1.6E-2</v>
      </c>
      <c r="AF4" s="51" t="s">
        <v>2381</v>
      </c>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row>
    <row r="5" spans="1:74" ht="75" x14ac:dyDescent="0.15">
      <c r="A5" s="28" t="s">
        <v>2384</v>
      </c>
      <c r="B5" s="28" t="s">
        <v>2385</v>
      </c>
      <c r="C5" s="51" t="s">
        <v>2381</v>
      </c>
      <c r="D5" s="29" t="s">
        <v>4803</v>
      </c>
      <c r="E5" s="29"/>
      <c r="F5" s="104">
        <v>40975</v>
      </c>
      <c r="G5" s="104">
        <v>41015</v>
      </c>
      <c r="H5" s="104">
        <v>40933</v>
      </c>
      <c r="I5" s="104">
        <v>40933</v>
      </c>
      <c r="J5" s="29"/>
      <c r="K5" s="29">
        <v>1</v>
      </c>
      <c r="L5" s="29" t="s">
        <v>4595</v>
      </c>
      <c r="M5" s="29" t="s">
        <v>4596</v>
      </c>
      <c r="N5" s="29" t="s">
        <v>682</v>
      </c>
      <c r="O5" s="29">
        <v>6.125</v>
      </c>
      <c r="P5" s="208">
        <f t="shared" si="0"/>
        <v>6.109375</v>
      </c>
      <c r="Q5" s="208">
        <f t="shared" si="1"/>
        <v>6.140625</v>
      </c>
      <c r="R5" s="29">
        <f t="shared" si="2"/>
        <v>6.09375</v>
      </c>
      <c r="S5" s="29">
        <f t="shared" si="3"/>
        <v>6.15625</v>
      </c>
      <c r="T5" s="29">
        <v>4</v>
      </c>
      <c r="U5" s="208">
        <f t="shared" si="4"/>
        <v>3.984375</v>
      </c>
      <c r="V5" s="208">
        <f t="shared" si="5"/>
        <v>4.015625</v>
      </c>
      <c r="W5" s="29">
        <f t="shared" si="6"/>
        <v>3.96875</v>
      </c>
      <c r="X5" s="29">
        <f t="shared" si="7"/>
        <v>4.03125</v>
      </c>
      <c r="Y5" s="29">
        <v>2.375</v>
      </c>
      <c r="Z5" s="208">
        <f t="shared" si="8"/>
        <v>2.390625</v>
      </c>
      <c r="AA5" s="29">
        <f t="shared" si="9"/>
        <v>2.34375</v>
      </c>
      <c r="AB5" s="29">
        <f t="shared" si="10"/>
        <v>2.40625</v>
      </c>
      <c r="AC5" s="52">
        <v>1.4999999999999999E-2</v>
      </c>
      <c r="AD5" s="52">
        <v>1.7000000000000001E-2</v>
      </c>
      <c r="AE5" s="29">
        <v>1.6E-2</v>
      </c>
      <c r="AF5" s="51" t="s">
        <v>2381</v>
      </c>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row>
    <row r="6" spans="1:74" ht="75" x14ac:dyDescent="0.15">
      <c r="A6" s="28" t="s">
        <v>2386</v>
      </c>
      <c r="B6" s="28" t="s">
        <v>2385</v>
      </c>
      <c r="C6" s="51" t="s">
        <v>2381</v>
      </c>
      <c r="D6" s="29" t="s">
        <v>4803</v>
      </c>
      <c r="E6" s="29"/>
      <c r="F6" s="104">
        <v>40975</v>
      </c>
      <c r="G6" s="29"/>
      <c r="H6" s="104">
        <v>40893</v>
      </c>
      <c r="I6" s="29"/>
      <c r="J6" s="29"/>
      <c r="K6" s="29">
        <v>1</v>
      </c>
      <c r="L6" s="29" t="s">
        <v>4595</v>
      </c>
      <c r="M6" s="29" t="s">
        <v>4596</v>
      </c>
      <c r="N6" s="29" t="s">
        <v>682</v>
      </c>
      <c r="O6" s="29">
        <v>6.125</v>
      </c>
      <c r="P6" s="208">
        <f t="shared" si="0"/>
        <v>6.109375</v>
      </c>
      <c r="Q6" s="208">
        <f t="shared" si="1"/>
        <v>6.140625</v>
      </c>
      <c r="R6" s="29">
        <f t="shared" si="2"/>
        <v>6.09375</v>
      </c>
      <c r="S6" s="29">
        <f t="shared" si="3"/>
        <v>6.15625</v>
      </c>
      <c r="T6" s="29">
        <v>4</v>
      </c>
      <c r="U6" s="208">
        <f t="shared" si="4"/>
        <v>3.984375</v>
      </c>
      <c r="V6" s="208">
        <f t="shared" si="5"/>
        <v>4.015625</v>
      </c>
      <c r="W6" s="29">
        <f t="shared" si="6"/>
        <v>3.96875</v>
      </c>
      <c r="X6" s="29">
        <f t="shared" si="7"/>
        <v>4.03125</v>
      </c>
      <c r="Y6" s="29">
        <v>2.375</v>
      </c>
      <c r="Z6" s="208">
        <f t="shared" si="8"/>
        <v>2.390625</v>
      </c>
      <c r="AA6" s="29">
        <f t="shared" si="9"/>
        <v>2.34375</v>
      </c>
      <c r="AB6" s="29">
        <f t="shared" si="10"/>
        <v>2.40625</v>
      </c>
      <c r="AC6" s="52">
        <v>1.4999999999999999E-2</v>
      </c>
      <c r="AD6" s="52">
        <v>1.7000000000000001E-2</v>
      </c>
      <c r="AE6" s="29">
        <v>1.6E-2</v>
      </c>
      <c r="AF6" s="51" t="s">
        <v>2381</v>
      </c>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row>
    <row r="7" spans="1:74" ht="75" x14ac:dyDescent="0.15">
      <c r="A7" s="28" t="s">
        <v>2387</v>
      </c>
      <c r="B7" s="28" t="s">
        <v>2388</v>
      </c>
      <c r="C7" s="51" t="s">
        <v>2381</v>
      </c>
      <c r="D7" s="29" t="s">
        <v>4803</v>
      </c>
      <c r="E7" s="29"/>
      <c r="F7" s="104">
        <v>40975</v>
      </c>
      <c r="G7" s="104">
        <v>41015</v>
      </c>
      <c r="H7" s="104">
        <v>40893</v>
      </c>
      <c r="I7" s="104">
        <v>40934</v>
      </c>
      <c r="J7" s="29"/>
      <c r="K7" s="29">
        <v>1</v>
      </c>
      <c r="L7" s="29" t="s">
        <v>4595</v>
      </c>
      <c r="M7" s="29" t="s">
        <v>4596</v>
      </c>
      <c r="N7" s="29" t="s">
        <v>682</v>
      </c>
      <c r="O7" s="29">
        <v>6.125</v>
      </c>
      <c r="P7" s="208">
        <f t="shared" si="0"/>
        <v>6.109375</v>
      </c>
      <c r="Q7" s="208">
        <f t="shared" si="1"/>
        <v>6.140625</v>
      </c>
      <c r="R7" s="29">
        <f t="shared" si="2"/>
        <v>6.09375</v>
      </c>
      <c r="S7" s="29">
        <f t="shared" si="3"/>
        <v>6.15625</v>
      </c>
      <c r="T7" s="29">
        <v>4</v>
      </c>
      <c r="U7" s="208">
        <f t="shared" si="4"/>
        <v>3.984375</v>
      </c>
      <c r="V7" s="208">
        <f t="shared" si="5"/>
        <v>4.015625</v>
      </c>
      <c r="W7" s="29">
        <f t="shared" si="6"/>
        <v>3.96875</v>
      </c>
      <c r="X7" s="29">
        <f t="shared" si="7"/>
        <v>4.03125</v>
      </c>
      <c r="Y7" s="29">
        <v>2.375</v>
      </c>
      <c r="Z7" s="208">
        <f t="shared" si="8"/>
        <v>2.390625</v>
      </c>
      <c r="AA7" s="29">
        <f t="shared" si="9"/>
        <v>2.34375</v>
      </c>
      <c r="AB7" s="29">
        <f t="shared" si="10"/>
        <v>2.40625</v>
      </c>
      <c r="AC7" s="52">
        <v>1.4999999999999999E-2</v>
      </c>
      <c r="AD7" s="52">
        <v>1.7000000000000001E-2</v>
      </c>
      <c r="AE7" s="29">
        <v>1.6E-2</v>
      </c>
      <c r="AF7" s="51" t="s">
        <v>2381</v>
      </c>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row>
    <row r="8" spans="1:74" ht="75" x14ac:dyDescent="0.15">
      <c r="A8" s="28" t="s">
        <v>2389</v>
      </c>
      <c r="B8" s="28" t="s">
        <v>2390</v>
      </c>
      <c r="C8" s="51" t="s">
        <v>2381</v>
      </c>
      <c r="D8" s="29" t="s">
        <v>4803</v>
      </c>
      <c r="E8" s="29"/>
      <c r="F8" s="104">
        <v>40975</v>
      </c>
      <c r="G8" s="104">
        <v>41015</v>
      </c>
      <c r="H8" s="104">
        <v>40893</v>
      </c>
      <c r="I8" s="104">
        <v>40933</v>
      </c>
      <c r="J8" s="29"/>
      <c r="K8" s="29">
        <v>1</v>
      </c>
      <c r="L8" s="29" t="s">
        <v>4595</v>
      </c>
      <c r="M8" s="29" t="s">
        <v>4596</v>
      </c>
      <c r="N8" s="29" t="s">
        <v>682</v>
      </c>
      <c r="O8" s="29">
        <v>6.125</v>
      </c>
      <c r="P8" s="208">
        <f t="shared" si="0"/>
        <v>6.109375</v>
      </c>
      <c r="Q8" s="208">
        <f t="shared" si="1"/>
        <v>6.140625</v>
      </c>
      <c r="R8" s="29">
        <f t="shared" si="2"/>
        <v>6.09375</v>
      </c>
      <c r="S8" s="29">
        <f t="shared" si="3"/>
        <v>6.15625</v>
      </c>
      <c r="T8" s="29">
        <v>4</v>
      </c>
      <c r="U8" s="208">
        <f t="shared" si="4"/>
        <v>3.984375</v>
      </c>
      <c r="V8" s="208">
        <f t="shared" si="5"/>
        <v>4.015625</v>
      </c>
      <c r="W8" s="29">
        <f t="shared" si="6"/>
        <v>3.96875</v>
      </c>
      <c r="X8" s="29">
        <f t="shared" si="7"/>
        <v>4.03125</v>
      </c>
      <c r="Y8" s="29">
        <v>2.375</v>
      </c>
      <c r="Z8" s="208">
        <f t="shared" si="8"/>
        <v>2.390625</v>
      </c>
      <c r="AA8" s="29">
        <f t="shared" si="9"/>
        <v>2.34375</v>
      </c>
      <c r="AB8" s="29">
        <f t="shared" si="10"/>
        <v>2.40625</v>
      </c>
      <c r="AC8" s="52">
        <v>1.4999999999999999E-2</v>
      </c>
      <c r="AD8" s="52">
        <v>1.7000000000000001E-2</v>
      </c>
      <c r="AE8" s="29">
        <v>1.6E-2</v>
      </c>
      <c r="AF8" s="51" t="s">
        <v>2381</v>
      </c>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row>
    <row r="9" spans="1:74" ht="75" x14ac:dyDescent="0.15">
      <c r="A9" s="28" t="s">
        <v>2391</v>
      </c>
      <c r="B9" s="28" t="s">
        <v>2392</v>
      </c>
      <c r="C9" s="51" t="s">
        <v>2381</v>
      </c>
      <c r="D9" s="29" t="s">
        <v>4803</v>
      </c>
      <c r="E9" s="29"/>
      <c r="F9" s="104">
        <v>40975</v>
      </c>
      <c r="G9" s="104">
        <v>41009</v>
      </c>
      <c r="H9" s="104">
        <v>40893</v>
      </c>
      <c r="I9" s="104">
        <v>40934</v>
      </c>
      <c r="J9" s="29"/>
      <c r="K9" s="29">
        <v>1</v>
      </c>
      <c r="L9" s="29" t="s">
        <v>4595</v>
      </c>
      <c r="M9" s="29" t="s">
        <v>4596</v>
      </c>
      <c r="N9" s="29" t="s">
        <v>682</v>
      </c>
      <c r="O9" s="29">
        <v>6.125</v>
      </c>
      <c r="P9" s="208">
        <f t="shared" si="0"/>
        <v>6.109375</v>
      </c>
      <c r="Q9" s="208">
        <f t="shared" si="1"/>
        <v>6.140625</v>
      </c>
      <c r="R9" s="29">
        <f t="shared" si="2"/>
        <v>6.09375</v>
      </c>
      <c r="S9" s="29">
        <f t="shared" si="3"/>
        <v>6.15625</v>
      </c>
      <c r="T9" s="29">
        <v>4</v>
      </c>
      <c r="U9" s="208">
        <f t="shared" si="4"/>
        <v>3.984375</v>
      </c>
      <c r="V9" s="208">
        <f t="shared" si="5"/>
        <v>4.015625</v>
      </c>
      <c r="W9" s="29">
        <f t="shared" si="6"/>
        <v>3.96875</v>
      </c>
      <c r="X9" s="29">
        <f t="shared" si="7"/>
        <v>4.03125</v>
      </c>
      <c r="Y9" s="29">
        <v>2.375</v>
      </c>
      <c r="Z9" s="208">
        <f t="shared" si="8"/>
        <v>2.390625</v>
      </c>
      <c r="AA9" s="29">
        <f t="shared" si="9"/>
        <v>2.34375</v>
      </c>
      <c r="AB9" s="29">
        <f t="shared" si="10"/>
        <v>2.40625</v>
      </c>
      <c r="AC9" s="52">
        <v>1.4999999999999999E-2</v>
      </c>
      <c r="AD9" s="52">
        <v>1.7000000000000001E-2</v>
      </c>
      <c r="AE9" s="29">
        <v>1.6E-2</v>
      </c>
      <c r="AF9" s="51" t="s">
        <v>2381</v>
      </c>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row>
    <row r="10" spans="1:74" ht="75" x14ac:dyDescent="0.15">
      <c r="A10" s="28" t="s">
        <v>2393</v>
      </c>
      <c r="B10" s="28" t="s">
        <v>2388</v>
      </c>
      <c r="C10" s="51" t="s">
        <v>2381</v>
      </c>
      <c r="D10" s="29" t="s">
        <v>4803</v>
      </c>
      <c r="E10" s="29"/>
      <c r="F10" s="104">
        <v>40975</v>
      </c>
      <c r="G10" s="104">
        <v>41009</v>
      </c>
      <c r="H10" s="104">
        <v>40893</v>
      </c>
      <c r="I10" s="104">
        <v>40934</v>
      </c>
      <c r="J10" s="29"/>
      <c r="K10" s="29">
        <v>1</v>
      </c>
      <c r="L10" s="29" t="s">
        <v>4595</v>
      </c>
      <c r="M10" s="29" t="s">
        <v>4596</v>
      </c>
      <c r="N10" s="29" t="s">
        <v>682</v>
      </c>
      <c r="O10" s="29">
        <v>6.125</v>
      </c>
      <c r="P10" s="208">
        <f t="shared" si="0"/>
        <v>6.109375</v>
      </c>
      <c r="Q10" s="208">
        <f t="shared" si="1"/>
        <v>6.140625</v>
      </c>
      <c r="R10" s="29">
        <f t="shared" si="2"/>
        <v>6.09375</v>
      </c>
      <c r="S10" s="29">
        <f t="shared" si="3"/>
        <v>6.15625</v>
      </c>
      <c r="T10" s="29">
        <v>4</v>
      </c>
      <c r="U10" s="208">
        <f t="shared" si="4"/>
        <v>3.984375</v>
      </c>
      <c r="V10" s="208">
        <f t="shared" si="5"/>
        <v>4.015625</v>
      </c>
      <c r="W10" s="29">
        <f t="shared" si="6"/>
        <v>3.96875</v>
      </c>
      <c r="X10" s="29">
        <f t="shared" si="7"/>
        <v>4.03125</v>
      </c>
      <c r="Y10" s="29">
        <v>2.375</v>
      </c>
      <c r="Z10" s="208">
        <f t="shared" si="8"/>
        <v>2.390625</v>
      </c>
      <c r="AA10" s="29">
        <f t="shared" si="9"/>
        <v>2.34375</v>
      </c>
      <c r="AB10" s="29">
        <f t="shared" si="10"/>
        <v>2.40625</v>
      </c>
      <c r="AC10" s="52">
        <v>1.4999999999999999E-2</v>
      </c>
      <c r="AD10" s="52">
        <v>1.7000000000000001E-2</v>
      </c>
      <c r="AE10" s="29">
        <v>1.6E-2</v>
      </c>
      <c r="AF10" s="51" t="s">
        <v>2381</v>
      </c>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row>
    <row r="11" spans="1:74" ht="15" x14ac:dyDescent="0.15">
      <c r="A11" s="28" t="s">
        <v>2678</v>
      </c>
      <c r="B11" s="28" t="s">
        <v>6884</v>
      </c>
      <c r="C11" s="28"/>
      <c r="D11" s="29" t="s">
        <v>6883</v>
      </c>
      <c r="E11" s="29"/>
      <c r="F11" s="104">
        <v>40975</v>
      </c>
      <c r="G11" s="104">
        <v>41024</v>
      </c>
      <c r="H11" s="104">
        <v>40969</v>
      </c>
      <c r="I11" s="29"/>
      <c r="J11" s="29"/>
      <c r="K11" s="29">
        <v>281</v>
      </c>
      <c r="L11" s="29" t="s">
        <v>4595</v>
      </c>
      <c r="M11" s="29" t="s">
        <v>4358</v>
      </c>
      <c r="O11" s="29">
        <v>6.5</v>
      </c>
      <c r="P11" s="208">
        <f t="shared" si="0"/>
        <v>6.484375</v>
      </c>
      <c r="Q11" s="208">
        <f t="shared" si="1"/>
        <v>6.515625</v>
      </c>
      <c r="R11" s="29">
        <f t="shared" si="2"/>
        <v>6.46875</v>
      </c>
      <c r="S11" s="29">
        <f t="shared" si="3"/>
        <v>6.53125</v>
      </c>
      <c r="T11" s="29">
        <v>2.3125</v>
      </c>
      <c r="U11" s="208">
        <f t="shared" si="4"/>
        <v>2.296875</v>
      </c>
      <c r="V11" s="208">
        <f t="shared" si="5"/>
        <v>2.328125</v>
      </c>
      <c r="W11" s="29">
        <f t="shared" si="6"/>
        <v>2.28125</v>
      </c>
      <c r="X11" s="29">
        <f t="shared" si="7"/>
        <v>2.34375</v>
      </c>
      <c r="Y11" s="29">
        <v>6.0625</v>
      </c>
      <c r="Z11" s="208">
        <f t="shared" si="8"/>
        <v>6.078125</v>
      </c>
      <c r="AA11" s="29">
        <f t="shared" si="9"/>
        <v>6.03125</v>
      </c>
      <c r="AB11" s="29">
        <f t="shared" si="10"/>
        <v>6.09375</v>
      </c>
      <c r="AC11" s="28">
        <v>1.4999999999999999E-2</v>
      </c>
      <c r="AD11" s="28">
        <v>1.7000000000000001E-2</v>
      </c>
      <c r="AE11" s="29">
        <v>1.6E-2</v>
      </c>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row>
    <row r="12" spans="1:74" ht="90" x14ac:dyDescent="0.15">
      <c r="A12" s="28" t="s">
        <v>2396</v>
      </c>
      <c r="B12" s="28" t="s">
        <v>2397</v>
      </c>
      <c r="C12" s="51" t="s">
        <v>2398</v>
      </c>
      <c r="D12" s="29" t="s">
        <v>4804</v>
      </c>
      <c r="E12" s="29"/>
      <c r="F12" s="104">
        <v>40975</v>
      </c>
      <c r="G12" s="104">
        <v>40988</v>
      </c>
      <c r="H12" s="104">
        <v>40893</v>
      </c>
      <c r="I12" s="104">
        <v>40932</v>
      </c>
      <c r="J12" s="29"/>
      <c r="K12" s="29">
        <v>2</v>
      </c>
      <c r="L12" s="29" t="s">
        <v>4595</v>
      </c>
      <c r="M12" s="29" t="s">
        <v>4596</v>
      </c>
      <c r="N12" s="29" t="s">
        <v>682</v>
      </c>
      <c r="O12" s="29">
        <v>6.125</v>
      </c>
      <c r="P12" s="208">
        <f t="shared" si="0"/>
        <v>6.109375</v>
      </c>
      <c r="Q12" s="208">
        <f t="shared" si="1"/>
        <v>6.140625</v>
      </c>
      <c r="R12" s="29">
        <f t="shared" si="2"/>
        <v>6.09375</v>
      </c>
      <c r="S12" s="29">
        <f t="shared" si="3"/>
        <v>6.15625</v>
      </c>
      <c r="T12" s="29">
        <v>2.75</v>
      </c>
      <c r="U12" s="208">
        <f t="shared" si="4"/>
        <v>2.734375</v>
      </c>
      <c r="V12" s="208">
        <f t="shared" si="5"/>
        <v>2.765625</v>
      </c>
      <c r="W12" s="29">
        <f t="shared" si="6"/>
        <v>2.71875</v>
      </c>
      <c r="X12" s="29">
        <f t="shared" si="7"/>
        <v>2.78125</v>
      </c>
      <c r="Y12" s="29">
        <v>2.375</v>
      </c>
      <c r="Z12" s="208">
        <f t="shared" si="8"/>
        <v>2.390625</v>
      </c>
      <c r="AA12" s="29">
        <f t="shared" si="9"/>
        <v>2.34375</v>
      </c>
      <c r="AB12" s="29">
        <f t="shared" si="10"/>
        <v>2.40625</v>
      </c>
      <c r="AC12" s="52">
        <v>1.4999999999999999E-2</v>
      </c>
      <c r="AD12" s="52">
        <v>1.7000000000000001E-2</v>
      </c>
      <c r="AE12" s="29">
        <v>1.6E-2</v>
      </c>
      <c r="AF12" s="51" t="s">
        <v>2398</v>
      </c>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row>
    <row r="13" spans="1:74" ht="90" x14ac:dyDescent="0.15">
      <c r="A13" s="28" t="s">
        <v>2399</v>
      </c>
      <c r="B13" s="28" t="s">
        <v>2400</v>
      </c>
      <c r="C13" s="51" t="s">
        <v>2398</v>
      </c>
      <c r="D13" s="29" t="s">
        <v>4804</v>
      </c>
      <c r="E13" s="29"/>
      <c r="F13" s="104"/>
      <c r="G13" s="104"/>
      <c r="H13" s="104"/>
      <c r="I13" s="104"/>
      <c r="J13" s="29" t="s">
        <v>9927</v>
      </c>
      <c r="K13" s="29">
        <v>2</v>
      </c>
      <c r="L13" s="29" t="s">
        <v>4595</v>
      </c>
      <c r="M13" s="29" t="s">
        <v>4596</v>
      </c>
      <c r="O13" s="29">
        <v>6.125</v>
      </c>
      <c r="P13" s="208">
        <f t="shared" si="0"/>
        <v>6.109375</v>
      </c>
      <c r="Q13" s="208">
        <f t="shared" si="1"/>
        <v>6.140625</v>
      </c>
      <c r="R13" s="29">
        <f t="shared" si="2"/>
        <v>6.09375</v>
      </c>
      <c r="S13" s="29">
        <f t="shared" si="3"/>
        <v>6.15625</v>
      </c>
      <c r="T13" s="29">
        <v>2.75</v>
      </c>
      <c r="U13" s="208">
        <f t="shared" si="4"/>
        <v>2.734375</v>
      </c>
      <c r="V13" s="208">
        <f t="shared" si="5"/>
        <v>2.765625</v>
      </c>
      <c r="W13" s="29">
        <f t="shared" si="6"/>
        <v>2.71875</v>
      </c>
      <c r="X13" s="29">
        <f t="shared" si="7"/>
        <v>2.78125</v>
      </c>
      <c r="Y13" s="29">
        <v>2.375</v>
      </c>
      <c r="Z13" s="208">
        <f t="shared" si="8"/>
        <v>2.390625</v>
      </c>
      <c r="AA13" s="29">
        <f t="shared" si="9"/>
        <v>2.34375</v>
      </c>
      <c r="AB13" s="29">
        <f t="shared" si="10"/>
        <v>2.40625</v>
      </c>
      <c r="AC13" s="52">
        <v>1.4999999999999999E-2</v>
      </c>
      <c r="AD13" s="52">
        <v>1.7000000000000001E-2</v>
      </c>
      <c r="AE13" s="29">
        <v>1.6E-2</v>
      </c>
      <c r="AF13" s="51" t="s">
        <v>2398</v>
      </c>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row>
    <row r="14" spans="1:74" ht="90" x14ac:dyDescent="0.15">
      <c r="A14" s="28" t="s">
        <v>2401</v>
      </c>
      <c r="B14" s="28" t="s">
        <v>2402</v>
      </c>
      <c r="C14" s="51" t="s">
        <v>2398</v>
      </c>
      <c r="D14" s="29" t="s">
        <v>4804</v>
      </c>
      <c r="E14" s="29"/>
      <c r="F14" s="104">
        <v>40975</v>
      </c>
      <c r="G14" s="104">
        <v>41004</v>
      </c>
      <c r="H14" s="104">
        <v>40893</v>
      </c>
      <c r="I14" s="104">
        <v>40932</v>
      </c>
      <c r="J14" s="29"/>
      <c r="K14" s="29">
        <v>2</v>
      </c>
      <c r="L14" s="29" t="s">
        <v>4595</v>
      </c>
      <c r="M14" s="29" t="s">
        <v>4596</v>
      </c>
      <c r="O14" s="29">
        <v>6.125</v>
      </c>
      <c r="P14" s="208">
        <f t="shared" si="0"/>
        <v>6.109375</v>
      </c>
      <c r="Q14" s="208">
        <f t="shared" si="1"/>
        <v>6.140625</v>
      </c>
      <c r="R14" s="29">
        <f t="shared" si="2"/>
        <v>6.09375</v>
      </c>
      <c r="S14" s="29">
        <f t="shared" si="3"/>
        <v>6.15625</v>
      </c>
      <c r="T14" s="29">
        <v>2.75</v>
      </c>
      <c r="U14" s="208">
        <f t="shared" si="4"/>
        <v>2.734375</v>
      </c>
      <c r="V14" s="208">
        <f t="shared" si="5"/>
        <v>2.765625</v>
      </c>
      <c r="W14" s="29">
        <f t="shared" si="6"/>
        <v>2.71875</v>
      </c>
      <c r="X14" s="29">
        <f t="shared" si="7"/>
        <v>2.78125</v>
      </c>
      <c r="Y14" s="29">
        <v>2.375</v>
      </c>
      <c r="Z14" s="208">
        <f t="shared" si="8"/>
        <v>2.390625</v>
      </c>
      <c r="AA14" s="29">
        <f t="shared" si="9"/>
        <v>2.34375</v>
      </c>
      <c r="AB14" s="29">
        <f t="shared" si="10"/>
        <v>2.40625</v>
      </c>
      <c r="AC14" s="52">
        <v>1.4999999999999999E-2</v>
      </c>
      <c r="AD14" s="52">
        <v>1.7000000000000001E-2</v>
      </c>
      <c r="AE14" s="29">
        <v>1.6E-2</v>
      </c>
      <c r="AF14" s="51" t="s">
        <v>2398</v>
      </c>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row>
    <row r="15" spans="1:74" ht="90" x14ac:dyDescent="0.15">
      <c r="A15" s="29" t="s">
        <v>2409</v>
      </c>
      <c r="B15" s="28" t="s">
        <v>2410</v>
      </c>
      <c r="C15" s="51" t="s">
        <v>2398</v>
      </c>
      <c r="D15" s="29" t="s">
        <v>4804</v>
      </c>
      <c r="E15" s="29"/>
      <c r="F15" s="104">
        <v>40975</v>
      </c>
      <c r="G15" s="104">
        <v>41004</v>
      </c>
      <c r="H15" s="104">
        <v>40893</v>
      </c>
      <c r="I15" s="104">
        <v>40938</v>
      </c>
      <c r="J15" s="29"/>
      <c r="K15" s="29">
        <v>2</v>
      </c>
      <c r="L15" s="29" t="s">
        <v>4595</v>
      </c>
      <c r="M15" s="29" t="s">
        <v>4596</v>
      </c>
      <c r="O15" s="29">
        <v>6.125</v>
      </c>
      <c r="P15" s="208">
        <f t="shared" si="0"/>
        <v>6.109375</v>
      </c>
      <c r="Q15" s="208">
        <f t="shared" si="1"/>
        <v>6.140625</v>
      </c>
      <c r="R15" s="29">
        <f t="shared" si="2"/>
        <v>6.09375</v>
      </c>
      <c r="S15" s="29">
        <f t="shared" si="3"/>
        <v>6.15625</v>
      </c>
      <c r="T15" s="29">
        <v>2.75</v>
      </c>
      <c r="U15" s="208">
        <f t="shared" si="4"/>
        <v>2.734375</v>
      </c>
      <c r="V15" s="208">
        <f t="shared" si="5"/>
        <v>2.765625</v>
      </c>
      <c r="W15" s="29">
        <f t="shared" si="6"/>
        <v>2.71875</v>
      </c>
      <c r="X15" s="29">
        <f t="shared" si="7"/>
        <v>2.78125</v>
      </c>
      <c r="Y15" s="29">
        <v>2.375</v>
      </c>
      <c r="Z15" s="208">
        <f t="shared" si="8"/>
        <v>2.390625</v>
      </c>
      <c r="AA15" s="29">
        <f t="shared" si="9"/>
        <v>2.34375</v>
      </c>
      <c r="AB15" s="29">
        <f t="shared" si="10"/>
        <v>2.40625</v>
      </c>
      <c r="AC15" s="52">
        <v>1.4999999999999999E-2</v>
      </c>
      <c r="AD15" s="52">
        <v>1.7000000000000001E-2</v>
      </c>
      <c r="AE15" s="29">
        <v>1.6E-2</v>
      </c>
      <c r="AF15" s="51" t="s">
        <v>2398</v>
      </c>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row>
    <row r="16" spans="1:74" ht="90" x14ac:dyDescent="0.15">
      <c r="A16" s="28" t="s">
        <v>2403</v>
      </c>
      <c r="B16" s="28" t="s">
        <v>2404</v>
      </c>
      <c r="C16" s="51" t="s">
        <v>2398</v>
      </c>
      <c r="D16" s="29" t="s">
        <v>4804</v>
      </c>
      <c r="E16" s="29"/>
      <c r="F16" s="104">
        <v>40975</v>
      </c>
      <c r="G16" s="104">
        <v>41004</v>
      </c>
      <c r="H16" s="104">
        <v>40893</v>
      </c>
      <c r="I16" s="104">
        <v>40933</v>
      </c>
      <c r="J16" s="29"/>
      <c r="K16" s="29">
        <v>2</v>
      </c>
      <c r="L16" s="29" t="s">
        <v>4595</v>
      </c>
      <c r="M16" s="29" t="s">
        <v>4596</v>
      </c>
      <c r="O16" s="29">
        <v>6.125</v>
      </c>
      <c r="P16" s="208">
        <f t="shared" si="0"/>
        <v>6.109375</v>
      </c>
      <c r="Q16" s="208">
        <f t="shared" si="1"/>
        <v>6.140625</v>
      </c>
      <c r="R16" s="29">
        <f t="shared" si="2"/>
        <v>6.09375</v>
      </c>
      <c r="S16" s="29">
        <f t="shared" si="3"/>
        <v>6.15625</v>
      </c>
      <c r="T16" s="29">
        <v>2.75</v>
      </c>
      <c r="U16" s="208">
        <f t="shared" si="4"/>
        <v>2.734375</v>
      </c>
      <c r="V16" s="208">
        <f t="shared" si="5"/>
        <v>2.765625</v>
      </c>
      <c r="W16" s="29">
        <f t="shared" si="6"/>
        <v>2.71875</v>
      </c>
      <c r="X16" s="29">
        <f t="shared" si="7"/>
        <v>2.78125</v>
      </c>
      <c r="Y16" s="29">
        <v>2.375</v>
      </c>
      <c r="Z16" s="208">
        <f t="shared" si="8"/>
        <v>2.390625</v>
      </c>
      <c r="AA16" s="29">
        <f t="shared" si="9"/>
        <v>2.34375</v>
      </c>
      <c r="AB16" s="29">
        <f t="shared" si="10"/>
        <v>2.40625</v>
      </c>
      <c r="AC16" s="52">
        <v>1.4999999999999999E-2</v>
      </c>
      <c r="AD16" s="52">
        <v>1.7000000000000001E-2</v>
      </c>
      <c r="AE16" s="29">
        <v>1.6E-2</v>
      </c>
      <c r="AF16" s="51" t="s">
        <v>2398</v>
      </c>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row>
    <row r="17" spans="1:74" ht="90" x14ac:dyDescent="0.15">
      <c r="A17" s="28" t="s">
        <v>2411</v>
      </c>
      <c r="B17" s="28" t="s">
        <v>2412</v>
      </c>
      <c r="C17" s="51" t="s">
        <v>2398</v>
      </c>
      <c r="D17" s="29" t="s">
        <v>4804</v>
      </c>
      <c r="E17" s="29"/>
      <c r="F17" s="104">
        <v>40975</v>
      </c>
      <c r="G17" s="104">
        <v>41015</v>
      </c>
      <c r="H17" s="104">
        <v>40893</v>
      </c>
      <c r="I17" s="104">
        <v>40933</v>
      </c>
      <c r="J17" s="29"/>
      <c r="K17" s="29">
        <v>2</v>
      </c>
      <c r="L17" s="29" t="s">
        <v>4595</v>
      </c>
      <c r="M17" s="29" t="s">
        <v>4596</v>
      </c>
      <c r="O17" s="29">
        <v>6.125</v>
      </c>
      <c r="P17" s="208">
        <f t="shared" si="0"/>
        <v>6.109375</v>
      </c>
      <c r="Q17" s="208">
        <f t="shared" si="1"/>
        <v>6.140625</v>
      </c>
      <c r="R17" s="29">
        <f t="shared" si="2"/>
        <v>6.09375</v>
      </c>
      <c r="S17" s="29">
        <f t="shared" si="3"/>
        <v>6.15625</v>
      </c>
      <c r="T17" s="29">
        <v>2.75</v>
      </c>
      <c r="U17" s="208">
        <f t="shared" si="4"/>
        <v>2.734375</v>
      </c>
      <c r="V17" s="208">
        <f t="shared" si="5"/>
        <v>2.765625</v>
      </c>
      <c r="W17" s="29">
        <f t="shared" si="6"/>
        <v>2.71875</v>
      </c>
      <c r="X17" s="29">
        <f t="shared" si="7"/>
        <v>2.78125</v>
      </c>
      <c r="Y17" s="29">
        <v>2.375</v>
      </c>
      <c r="Z17" s="208">
        <f t="shared" si="8"/>
        <v>2.390625</v>
      </c>
      <c r="AA17" s="29">
        <f t="shared" si="9"/>
        <v>2.34375</v>
      </c>
      <c r="AB17" s="29">
        <f t="shared" si="10"/>
        <v>2.40625</v>
      </c>
      <c r="AC17" s="52">
        <v>1.4999999999999999E-2</v>
      </c>
      <c r="AD17" s="52">
        <v>1.7000000000000001E-2</v>
      </c>
      <c r="AE17" s="29">
        <v>1.6E-2</v>
      </c>
      <c r="AF17" s="51" t="s">
        <v>2398</v>
      </c>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row>
    <row r="18" spans="1:74" ht="15" x14ac:dyDescent="0.15">
      <c r="A18" s="28" t="s">
        <v>2415</v>
      </c>
      <c r="B18" s="28" t="s">
        <v>5341</v>
      </c>
      <c r="D18" s="29" t="s">
        <v>4804</v>
      </c>
      <c r="E18" s="29"/>
      <c r="F18" s="104">
        <v>40975</v>
      </c>
      <c r="G18" s="104">
        <v>41015</v>
      </c>
      <c r="H18" s="104">
        <v>40931</v>
      </c>
      <c r="I18" s="104">
        <v>40961</v>
      </c>
      <c r="J18" s="29"/>
      <c r="K18" s="29">
        <v>2</v>
      </c>
      <c r="L18" s="29" t="s">
        <v>4595</v>
      </c>
      <c r="M18" s="29" t="s">
        <v>4596</v>
      </c>
      <c r="O18" s="29">
        <v>6.125</v>
      </c>
      <c r="P18" s="208">
        <f t="shared" si="0"/>
        <v>6.109375</v>
      </c>
      <c r="Q18" s="208">
        <f t="shared" si="1"/>
        <v>6.140625</v>
      </c>
      <c r="R18" s="29">
        <f t="shared" si="2"/>
        <v>6.09375</v>
      </c>
      <c r="S18" s="29">
        <f t="shared" si="3"/>
        <v>6.15625</v>
      </c>
      <c r="T18" s="29">
        <v>2.75</v>
      </c>
      <c r="U18" s="208">
        <f t="shared" si="4"/>
        <v>2.734375</v>
      </c>
      <c r="V18" s="208">
        <f t="shared" si="5"/>
        <v>2.765625</v>
      </c>
      <c r="W18" s="29">
        <f t="shared" si="6"/>
        <v>2.71875</v>
      </c>
      <c r="X18" s="29">
        <f t="shared" si="7"/>
        <v>2.78125</v>
      </c>
      <c r="Y18" s="29">
        <v>2.375</v>
      </c>
      <c r="Z18" s="208">
        <f t="shared" si="8"/>
        <v>2.390625</v>
      </c>
      <c r="AA18" s="29">
        <f t="shared" si="9"/>
        <v>2.34375</v>
      </c>
      <c r="AB18" s="29">
        <f t="shared" si="10"/>
        <v>2.40625</v>
      </c>
      <c r="AC18" s="52">
        <v>1.4999999999999999E-2</v>
      </c>
      <c r="AD18" s="52">
        <v>1.7000000000000001E-2</v>
      </c>
      <c r="AE18" s="29">
        <v>1.6E-2</v>
      </c>
      <c r="AF18" s="51" t="s">
        <v>2398</v>
      </c>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row>
    <row r="19" spans="1:74" ht="90" x14ac:dyDescent="0.15">
      <c r="A19" s="28" t="s">
        <v>2405</v>
      </c>
      <c r="B19" s="28" t="s">
        <v>2406</v>
      </c>
      <c r="C19" s="51" t="s">
        <v>2398</v>
      </c>
      <c r="D19" s="29" t="s">
        <v>4804</v>
      </c>
      <c r="E19" s="29"/>
      <c r="F19" s="104">
        <v>40975</v>
      </c>
      <c r="G19" s="104">
        <v>41004</v>
      </c>
      <c r="H19" s="104">
        <v>40893</v>
      </c>
      <c r="I19" s="104">
        <v>40934</v>
      </c>
      <c r="J19" s="29"/>
      <c r="K19" s="29">
        <v>2</v>
      </c>
      <c r="L19" s="29" t="s">
        <v>4595</v>
      </c>
      <c r="M19" s="29" t="s">
        <v>4596</v>
      </c>
      <c r="O19" s="29">
        <v>6.125</v>
      </c>
      <c r="P19" s="208">
        <f t="shared" si="0"/>
        <v>6.109375</v>
      </c>
      <c r="Q19" s="208">
        <f t="shared" si="1"/>
        <v>6.140625</v>
      </c>
      <c r="R19" s="29">
        <f t="shared" si="2"/>
        <v>6.09375</v>
      </c>
      <c r="S19" s="29">
        <f t="shared" si="3"/>
        <v>6.15625</v>
      </c>
      <c r="T19" s="29">
        <v>2.75</v>
      </c>
      <c r="U19" s="208">
        <f t="shared" si="4"/>
        <v>2.734375</v>
      </c>
      <c r="V19" s="208">
        <f t="shared" si="5"/>
        <v>2.765625</v>
      </c>
      <c r="W19" s="29">
        <f t="shared" si="6"/>
        <v>2.71875</v>
      </c>
      <c r="X19" s="29">
        <f t="shared" si="7"/>
        <v>2.78125</v>
      </c>
      <c r="Y19" s="29">
        <v>2.375</v>
      </c>
      <c r="Z19" s="208">
        <f t="shared" si="8"/>
        <v>2.390625</v>
      </c>
      <c r="AA19" s="29">
        <f t="shared" si="9"/>
        <v>2.34375</v>
      </c>
      <c r="AB19" s="29">
        <f t="shared" si="10"/>
        <v>2.40625</v>
      </c>
      <c r="AC19" s="52">
        <v>1.4999999999999999E-2</v>
      </c>
      <c r="AD19" s="52">
        <v>1.7000000000000001E-2</v>
      </c>
      <c r="AE19" s="29">
        <v>1.6E-2</v>
      </c>
      <c r="AF19" s="51" t="s">
        <v>2398</v>
      </c>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row>
    <row r="20" spans="1:74" ht="90" x14ac:dyDescent="0.15">
      <c r="A20" s="28" t="s">
        <v>2407</v>
      </c>
      <c r="B20" s="28" t="s">
        <v>2408</v>
      </c>
      <c r="C20" s="51" t="s">
        <v>2398</v>
      </c>
      <c r="D20" s="29" t="s">
        <v>4804</v>
      </c>
      <c r="E20" s="29"/>
      <c r="F20" s="104">
        <v>40975</v>
      </c>
      <c r="G20" s="104">
        <v>41009</v>
      </c>
      <c r="H20" s="104">
        <v>40893</v>
      </c>
      <c r="I20" s="104">
        <v>40933</v>
      </c>
      <c r="J20" s="29"/>
      <c r="K20" s="29">
        <v>2</v>
      </c>
      <c r="L20" s="29" t="s">
        <v>4595</v>
      </c>
      <c r="M20" s="29" t="s">
        <v>4596</v>
      </c>
      <c r="O20" s="29">
        <v>6.125</v>
      </c>
      <c r="P20" s="208">
        <f t="shared" si="0"/>
        <v>6.109375</v>
      </c>
      <c r="Q20" s="208">
        <f t="shared" si="1"/>
        <v>6.140625</v>
      </c>
      <c r="R20" s="29">
        <f t="shared" si="2"/>
        <v>6.09375</v>
      </c>
      <c r="S20" s="29">
        <f t="shared" si="3"/>
        <v>6.15625</v>
      </c>
      <c r="T20" s="29">
        <v>2.75</v>
      </c>
      <c r="U20" s="208">
        <f t="shared" si="4"/>
        <v>2.734375</v>
      </c>
      <c r="V20" s="208">
        <f t="shared" si="5"/>
        <v>2.765625</v>
      </c>
      <c r="W20" s="29">
        <f t="shared" si="6"/>
        <v>2.71875</v>
      </c>
      <c r="X20" s="29">
        <f t="shared" si="7"/>
        <v>2.78125</v>
      </c>
      <c r="Y20" s="29">
        <v>2.375</v>
      </c>
      <c r="Z20" s="208">
        <f t="shared" si="8"/>
        <v>2.390625</v>
      </c>
      <c r="AA20" s="29">
        <f t="shared" si="9"/>
        <v>2.34375</v>
      </c>
      <c r="AB20" s="29">
        <f t="shared" si="10"/>
        <v>2.40625</v>
      </c>
      <c r="AC20" s="52">
        <v>1.4999999999999999E-2</v>
      </c>
      <c r="AD20" s="52">
        <v>1.7000000000000001E-2</v>
      </c>
      <c r="AE20" s="29">
        <v>1.6E-2</v>
      </c>
      <c r="AF20" s="51" t="s">
        <v>2398</v>
      </c>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row>
    <row r="21" spans="1:74" ht="90" x14ac:dyDescent="0.15">
      <c r="A21" s="28" t="s">
        <v>2413</v>
      </c>
      <c r="B21" s="28" t="s">
        <v>2414</v>
      </c>
      <c r="C21" s="51" t="s">
        <v>2398</v>
      </c>
      <c r="D21" s="29" t="s">
        <v>4804</v>
      </c>
      <c r="E21" s="29"/>
      <c r="F21" s="104">
        <v>40975</v>
      </c>
      <c r="G21" s="104">
        <v>41009</v>
      </c>
      <c r="H21" s="104">
        <v>40893</v>
      </c>
      <c r="I21" s="104">
        <v>40933</v>
      </c>
      <c r="J21" s="29"/>
      <c r="K21" s="29">
        <v>2</v>
      </c>
      <c r="L21" s="29" t="s">
        <v>4595</v>
      </c>
      <c r="M21" s="29" t="s">
        <v>4596</v>
      </c>
      <c r="O21" s="29">
        <v>6.125</v>
      </c>
      <c r="P21" s="208">
        <f t="shared" si="0"/>
        <v>6.109375</v>
      </c>
      <c r="Q21" s="208">
        <f t="shared" si="1"/>
        <v>6.140625</v>
      </c>
      <c r="R21" s="29">
        <f t="shared" si="2"/>
        <v>6.09375</v>
      </c>
      <c r="S21" s="29">
        <f t="shared" si="3"/>
        <v>6.15625</v>
      </c>
      <c r="T21" s="29">
        <v>2.75</v>
      </c>
      <c r="U21" s="208">
        <f t="shared" si="4"/>
        <v>2.734375</v>
      </c>
      <c r="V21" s="208">
        <f t="shared" si="5"/>
        <v>2.765625</v>
      </c>
      <c r="W21" s="29">
        <f t="shared" si="6"/>
        <v>2.71875</v>
      </c>
      <c r="X21" s="29">
        <f t="shared" si="7"/>
        <v>2.78125</v>
      </c>
      <c r="Y21" s="29">
        <v>2.375</v>
      </c>
      <c r="Z21" s="208">
        <f t="shared" si="8"/>
        <v>2.390625</v>
      </c>
      <c r="AA21" s="29">
        <f t="shared" si="9"/>
        <v>2.34375</v>
      </c>
      <c r="AB21" s="29">
        <f t="shared" si="10"/>
        <v>2.40625</v>
      </c>
      <c r="AC21" s="52">
        <v>1.4999999999999999E-2</v>
      </c>
      <c r="AD21" s="52">
        <v>1.7000000000000001E-2</v>
      </c>
      <c r="AE21" s="29">
        <v>1.6E-2</v>
      </c>
      <c r="AF21" s="51" t="s">
        <v>2398</v>
      </c>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row>
    <row r="22" spans="1:74" ht="90" x14ac:dyDescent="0.15">
      <c r="A22" s="28" t="s">
        <v>2418</v>
      </c>
      <c r="B22" s="28" t="s">
        <v>2419</v>
      </c>
      <c r="C22" s="51" t="s">
        <v>2420</v>
      </c>
      <c r="D22" s="29" t="s">
        <v>4805</v>
      </c>
      <c r="E22" s="29" t="s">
        <v>9858</v>
      </c>
      <c r="F22" s="104">
        <v>40975</v>
      </c>
      <c r="G22" s="104">
        <v>41015</v>
      </c>
      <c r="H22" s="104">
        <v>40893</v>
      </c>
      <c r="I22" s="104">
        <v>40932</v>
      </c>
      <c r="J22" s="29"/>
      <c r="K22" s="29">
        <v>3</v>
      </c>
      <c r="L22" s="29" t="s">
        <v>4595</v>
      </c>
      <c r="M22" s="29" t="s">
        <v>4596</v>
      </c>
      <c r="O22" s="29">
        <v>5.0625</v>
      </c>
      <c r="P22" s="208">
        <f t="shared" si="0"/>
        <v>5.046875</v>
      </c>
      <c r="Q22" s="208">
        <f t="shared" si="1"/>
        <v>5.078125</v>
      </c>
      <c r="R22" s="29">
        <f t="shared" si="2"/>
        <v>5.03125</v>
      </c>
      <c r="S22" s="29">
        <f t="shared" si="3"/>
        <v>5.09375</v>
      </c>
      <c r="T22" s="29">
        <v>4.25</v>
      </c>
      <c r="U22" s="208">
        <f t="shared" si="4"/>
        <v>4.234375</v>
      </c>
      <c r="V22" s="208">
        <f t="shared" si="5"/>
        <v>4.265625</v>
      </c>
      <c r="W22" s="29">
        <f t="shared" si="6"/>
        <v>4.21875</v>
      </c>
      <c r="X22" s="29">
        <f t="shared" si="7"/>
        <v>4.28125</v>
      </c>
      <c r="Y22" s="29">
        <v>3.0625</v>
      </c>
      <c r="Z22" s="208">
        <f t="shared" si="8"/>
        <v>3.078125</v>
      </c>
      <c r="AA22" s="29">
        <f t="shared" si="9"/>
        <v>3.03125</v>
      </c>
      <c r="AB22" s="29">
        <f t="shared" si="10"/>
        <v>3.09375</v>
      </c>
      <c r="AC22" s="52">
        <v>1.4999999999999999E-2</v>
      </c>
      <c r="AD22" s="52">
        <v>1.7000000000000001E-2</v>
      </c>
      <c r="AE22" s="29">
        <v>1.6E-2</v>
      </c>
      <c r="AF22" s="51" t="s">
        <v>2420</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row>
    <row r="23" spans="1:74" ht="90" x14ac:dyDescent="0.15">
      <c r="A23" s="28" t="s">
        <v>2421</v>
      </c>
      <c r="B23" s="28" t="s">
        <v>2422</v>
      </c>
      <c r="C23" s="51" t="s">
        <v>2420</v>
      </c>
      <c r="D23" s="29" t="s">
        <v>4805</v>
      </c>
      <c r="E23" s="29" t="s">
        <v>9858</v>
      </c>
      <c r="F23" s="104">
        <v>40975</v>
      </c>
      <c r="G23" s="104">
        <v>41004</v>
      </c>
      <c r="H23" s="104">
        <v>40893</v>
      </c>
      <c r="I23" s="104">
        <v>40932</v>
      </c>
      <c r="J23" s="29"/>
      <c r="K23" s="29">
        <v>3</v>
      </c>
      <c r="L23" s="29" t="s">
        <v>4595</v>
      </c>
      <c r="M23" s="29" t="s">
        <v>4596</v>
      </c>
      <c r="O23" s="29">
        <v>5.0625</v>
      </c>
      <c r="P23" s="208">
        <f t="shared" si="0"/>
        <v>5.046875</v>
      </c>
      <c r="Q23" s="208">
        <f t="shared" si="1"/>
        <v>5.078125</v>
      </c>
      <c r="R23" s="29">
        <f t="shared" si="2"/>
        <v>5.03125</v>
      </c>
      <c r="S23" s="29">
        <f t="shared" si="3"/>
        <v>5.09375</v>
      </c>
      <c r="T23" s="29">
        <v>4.25</v>
      </c>
      <c r="U23" s="208">
        <f t="shared" si="4"/>
        <v>4.234375</v>
      </c>
      <c r="V23" s="208">
        <f t="shared" si="5"/>
        <v>4.265625</v>
      </c>
      <c r="W23" s="29">
        <f t="shared" si="6"/>
        <v>4.21875</v>
      </c>
      <c r="X23" s="29">
        <f t="shared" si="7"/>
        <v>4.28125</v>
      </c>
      <c r="Y23" s="29">
        <v>3.0625</v>
      </c>
      <c r="Z23" s="208">
        <f t="shared" si="8"/>
        <v>3.078125</v>
      </c>
      <c r="AA23" s="29">
        <f t="shared" si="9"/>
        <v>3.03125</v>
      </c>
      <c r="AB23" s="29">
        <f t="shared" si="10"/>
        <v>3.09375</v>
      </c>
      <c r="AC23" s="52">
        <v>1.4999999999999999E-2</v>
      </c>
      <c r="AD23" s="52">
        <v>1.7000000000000001E-2</v>
      </c>
      <c r="AE23" s="29">
        <v>1.6E-2</v>
      </c>
      <c r="AF23" s="51" t="s">
        <v>2420</v>
      </c>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row>
    <row r="24" spans="1:74" ht="90" x14ac:dyDescent="0.15">
      <c r="A24" s="28" t="s">
        <v>2423</v>
      </c>
      <c r="B24" s="28" t="s">
        <v>2424</v>
      </c>
      <c r="C24" s="51" t="s">
        <v>2420</v>
      </c>
      <c r="D24" s="29" t="s">
        <v>4805</v>
      </c>
      <c r="E24" s="29" t="s">
        <v>9858</v>
      </c>
      <c r="F24" s="104">
        <v>40975</v>
      </c>
      <c r="G24" s="104">
        <v>41015</v>
      </c>
      <c r="H24" s="104">
        <v>40893</v>
      </c>
      <c r="I24" s="104">
        <v>40933</v>
      </c>
      <c r="J24" s="29"/>
      <c r="K24" s="29">
        <v>3</v>
      </c>
      <c r="L24" s="29" t="s">
        <v>4595</v>
      </c>
      <c r="M24" s="29" t="s">
        <v>4596</v>
      </c>
      <c r="O24" s="29">
        <v>5.0625</v>
      </c>
      <c r="P24" s="208">
        <f t="shared" si="0"/>
        <v>5.046875</v>
      </c>
      <c r="Q24" s="208">
        <f t="shared" si="1"/>
        <v>5.078125</v>
      </c>
      <c r="R24" s="29">
        <f t="shared" si="2"/>
        <v>5.03125</v>
      </c>
      <c r="S24" s="29">
        <f t="shared" si="3"/>
        <v>5.09375</v>
      </c>
      <c r="T24" s="29">
        <v>4.25</v>
      </c>
      <c r="U24" s="208">
        <f t="shared" si="4"/>
        <v>4.234375</v>
      </c>
      <c r="V24" s="208">
        <f t="shared" si="5"/>
        <v>4.265625</v>
      </c>
      <c r="W24" s="29">
        <f t="shared" si="6"/>
        <v>4.21875</v>
      </c>
      <c r="X24" s="29">
        <f t="shared" si="7"/>
        <v>4.28125</v>
      </c>
      <c r="Y24" s="29">
        <v>3.0625</v>
      </c>
      <c r="Z24" s="208">
        <f t="shared" si="8"/>
        <v>3.078125</v>
      </c>
      <c r="AA24" s="29">
        <f t="shared" si="9"/>
        <v>3.03125</v>
      </c>
      <c r="AB24" s="29">
        <f t="shared" si="10"/>
        <v>3.09375</v>
      </c>
      <c r="AC24" s="52">
        <v>1.4999999999999999E-2</v>
      </c>
      <c r="AD24" s="52">
        <v>1.7000000000000001E-2</v>
      </c>
      <c r="AE24" s="29">
        <v>1.6E-2</v>
      </c>
      <c r="AF24" s="51" t="s">
        <v>2420</v>
      </c>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row>
    <row r="25" spans="1:74" ht="90" x14ac:dyDescent="0.15">
      <c r="A25" s="28" t="s">
        <v>5420</v>
      </c>
      <c r="B25" s="28" t="s">
        <v>2427</v>
      </c>
      <c r="C25" s="51" t="s">
        <v>2420</v>
      </c>
      <c r="D25" s="29" t="s">
        <v>4805</v>
      </c>
      <c r="E25" s="29" t="s">
        <v>9858</v>
      </c>
      <c r="F25" s="104">
        <v>40975</v>
      </c>
      <c r="G25" s="104">
        <v>41015</v>
      </c>
      <c r="H25" s="104">
        <v>40893</v>
      </c>
      <c r="I25" s="104">
        <v>40933</v>
      </c>
      <c r="J25" s="29"/>
      <c r="K25" s="29">
        <v>3</v>
      </c>
      <c r="L25" s="29" t="s">
        <v>4595</v>
      </c>
      <c r="M25" s="29" t="s">
        <v>4596</v>
      </c>
      <c r="O25" s="29">
        <v>5.0625</v>
      </c>
      <c r="P25" s="208">
        <f t="shared" si="0"/>
        <v>5.046875</v>
      </c>
      <c r="Q25" s="208">
        <f t="shared" si="1"/>
        <v>5.078125</v>
      </c>
      <c r="R25" s="29">
        <f t="shared" si="2"/>
        <v>5.03125</v>
      </c>
      <c r="S25" s="29">
        <f t="shared" si="3"/>
        <v>5.09375</v>
      </c>
      <c r="T25" s="29">
        <v>4.25</v>
      </c>
      <c r="U25" s="208">
        <f t="shared" si="4"/>
        <v>4.234375</v>
      </c>
      <c r="V25" s="208">
        <f t="shared" si="5"/>
        <v>4.265625</v>
      </c>
      <c r="W25" s="29">
        <f t="shared" si="6"/>
        <v>4.21875</v>
      </c>
      <c r="X25" s="29">
        <f t="shared" si="7"/>
        <v>4.28125</v>
      </c>
      <c r="Y25" s="29">
        <v>3.0625</v>
      </c>
      <c r="Z25" s="208">
        <f t="shared" si="8"/>
        <v>3.078125</v>
      </c>
      <c r="AA25" s="29">
        <f t="shared" si="9"/>
        <v>3.03125</v>
      </c>
      <c r="AB25" s="29">
        <f t="shared" si="10"/>
        <v>3.09375</v>
      </c>
      <c r="AC25" s="52">
        <v>1.4999999999999999E-2</v>
      </c>
      <c r="AD25" s="52">
        <v>1.7000000000000001E-2</v>
      </c>
      <c r="AE25" s="29">
        <v>1.6E-2</v>
      </c>
      <c r="AF25" s="51" t="s">
        <v>2420</v>
      </c>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row>
    <row r="26" spans="1:74" ht="90" x14ac:dyDescent="0.15">
      <c r="A26" s="28" t="s">
        <v>2425</v>
      </c>
      <c r="B26" s="28" t="s">
        <v>2426</v>
      </c>
      <c r="C26" s="51" t="s">
        <v>2420</v>
      </c>
      <c r="D26" s="29" t="s">
        <v>4805</v>
      </c>
      <c r="E26" s="29" t="s">
        <v>9858</v>
      </c>
      <c r="F26" s="104">
        <v>40975</v>
      </c>
      <c r="G26" s="104">
        <v>41015</v>
      </c>
      <c r="H26" s="104">
        <v>40893</v>
      </c>
      <c r="I26" s="104">
        <v>40933</v>
      </c>
      <c r="J26" s="29"/>
      <c r="K26" s="29">
        <v>3</v>
      </c>
      <c r="L26" s="29" t="s">
        <v>4595</v>
      </c>
      <c r="M26" s="29" t="s">
        <v>4596</v>
      </c>
      <c r="O26" s="29">
        <v>5.0625</v>
      </c>
      <c r="P26" s="208">
        <f t="shared" si="0"/>
        <v>5.046875</v>
      </c>
      <c r="Q26" s="208">
        <f t="shared" si="1"/>
        <v>5.078125</v>
      </c>
      <c r="R26" s="29">
        <f t="shared" si="2"/>
        <v>5.03125</v>
      </c>
      <c r="S26" s="29">
        <f t="shared" si="3"/>
        <v>5.09375</v>
      </c>
      <c r="T26" s="29">
        <v>4.25</v>
      </c>
      <c r="U26" s="208">
        <f t="shared" si="4"/>
        <v>4.234375</v>
      </c>
      <c r="V26" s="208">
        <f t="shared" si="5"/>
        <v>4.265625</v>
      </c>
      <c r="W26" s="29">
        <f t="shared" si="6"/>
        <v>4.21875</v>
      </c>
      <c r="X26" s="29">
        <f t="shared" si="7"/>
        <v>4.28125</v>
      </c>
      <c r="Y26" s="29">
        <v>3.0625</v>
      </c>
      <c r="Z26" s="208">
        <f t="shared" si="8"/>
        <v>3.078125</v>
      </c>
      <c r="AA26" s="29">
        <f t="shared" si="9"/>
        <v>3.03125</v>
      </c>
      <c r="AB26" s="29">
        <f t="shared" si="10"/>
        <v>3.09375</v>
      </c>
      <c r="AC26" s="52">
        <v>1.4999999999999999E-2</v>
      </c>
      <c r="AD26" s="52">
        <v>1.7000000000000001E-2</v>
      </c>
      <c r="AE26" s="29">
        <v>1.6E-2</v>
      </c>
      <c r="AF26" s="51" t="s">
        <v>2420</v>
      </c>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row>
    <row r="27" spans="1:74" ht="75" x14ac:dyDescent="0.15">
      <c r="A27" s="28" t="s">
        <v>2429</v>
      </c>
      <c r="B27" s="28" t="s">
        <v>2430</v>
      </c>
      <c r="C27" s="51" t="s">
        <v>2431</v>
      </c>
      <c r="D27" s="29" t="s">
        <v>4806</v>
      </c>
      <c r="E27" s="29" t="s">
        <v>9730</v>
      </c>
      <c r="F27" s="104">
        <v>40975</v>
      </c>
      <c r="G27" s="104">
        <v>40989</v>
      </c>
      <c r="H27" s="104">
        <v>40896</v>
      </c>
      <c r="I27" s="104">
        <v>40931</v>
      </c>
      <c r="J27" s="29"/>
      <c r="K27" s="29">
        <v>7</v>
      </c>
      <c r="L27" s="29" t="s">
        <v>4595</v>
      </c>
      <c r="M27" s="29" t="s">
        <v>4596</v>
      </c>
      <c r="O27" s="29">
        <v>6.5</v>
      </c>
      <c r="P27" s="208">
        <f t="shared" si="0"/>
        <v>6.484375</v>
      </c>
      <c r="Q27" s="208">
        <f t="shared" si="1"/>
        <v>6.515625</v>
      </c>
      <c r="R27" s="29">
        <f t="shared" si="2"/>
        <v>6.46875</v>
      </c>
      <c r="S27" s="29">
        <f t="shared" si="3"/>
        <v>6.53125</v>
      </c>
      <c r="T27" s="29">
        <v>2.3125</v>
      </c>
      <c r="U27" s="208">
        <f t="shared" si="4"/>
        <v>2.296875</v>
      </c>
      <c r="V27" s="208">
        <f t="shared" si="5"/>
        <v>2.328125</v>
      </c>
      <c r="W27" s="29">
        <f t="shared" si="6"/>
        <v>2.28125</v>
      </c>
      <c r="X27" s="29">
        <f t="shared" si="7"/>
        <v>2.34375</v>
      </c>
      <c r="Y27" s="29">
        <v>6.0625</v>
      </c>
      <c r="Z27" s="208">
        <f t="shared" si="8"/>
        <v>6.078125</v>
      </c>
      <c r="AA27" s="29">
        <f t="shared" si="9"/>
        <v>6.03125</v>
      </c>
      <c r="AB27" s="29">
        <f t="shared" si="10"/>
        <v>6.09375</v>
      </c>
      <c r="AC27" s="52">
        <v>1.4999999999999999E-2</v>
      </c>
      <c r="AD27" s="52">
        <v>1.7000000000000001E-2</v>
      </c>
      <c r="AE27" s="29">
        <v>1.6E-2</v>
      </c>
      <c r="AF27" s="51" t="s">
        <v>2431</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row>
    <row r="28" spans="1:74" ht="75" x14ac:dyDescent="0.15">
      <c r="A28" s="28" t="s">
        <v>2432</v>
      </c>
      <c r="B28" s="28" t="s">
        <v>2433</v>
      </c>
      <c r="C28" s="51" t="s">
        <v>2431</v>
      </c>
      <c r="D28" s="29" t="s">
        <v>4806</v>
      </c>
      <c r="E28" s="29" t="s">
        <v>9730</v>
      </c>
      <c r="F28" s="104">
        <v>40975</v>
      </c>
      <c r="G28" s="104">
        <v>40989</v>
      </c>
      <c r="H28" s="104">
        <v>40896</v>
      </c>
      <c r="I28" s="104">
        <v>40931</v>
      </c>
      <c r="J28" s="29"/>
      <c r="K28" s="29">
        <v>7</v>
      </c>
      <c r="L28" s="29" t="s">
        <v>4595</v>
      </c>
      <c r="M28" s="29" t="s">
        <v>4596</v>
      </c>
      <c r="O28" s="29">
        <v>6.5</v>
      </c>
      <c r="P28" s="208">
        <f t="shared" si="0"/>
        <v>6.484375</v>
      </c>
      <c r="Q28" s="208">
        <f t="shared" si="1"/>
        <v>6.515625</v>
      </c>
      <c r="R28" s="29">
        <f t="shared" si="2"/>
        <v>6.46875</v>
      </c>
      <c r="S28" s="29">
        <f t="shared" si="3"/>
        <v>6.53125</v>
      </c>
      <c r="T28" s="29">
        <v>2.3125</v>
      </c>
      <c r="U28" s="208">
        <f t="shared" si="4"/>
        <v>2.296875</v>
      </c>
      <c r="V28" s="208">
        <f t="shared" si="5"/>
        <v>2.328125</v>
      </c>
      <c r="W28" s="29">
        <f t="shared" si="6"/>
        <v>2.28125</v>
      </c>
      <c r="X28" s="29">
        <f t="shared" si="7"/>
        <v>2.34375</v>
      </c>
      <c r="Y28" s="29">
        <v>6.0625</v>
      </c>
      <c r="Z28" s="208">
        <f t="shared" si="8"/>
        <v>6.078125</v>
      </c>
      <c r="AA28" s="29">
        <f t="shared" si="9"/>
        <v>6.03125</v>
      </c>
      <c r="AB28" s="29">
        <f t="shared" si="10"/>
        <v>6.09375</v>
      </c>
      <c r="AC28" s="52">
        <v>1.4999999999999999E-2</v>
      </c>
      <c r="AD28" s="52">
        <v>1.7000000000000001E-2</v>
      </c>
      <c r="AE28" s="29">
        <v>1.6E-2</v>
      </c>
      <c r="AF28" s="51" t="s">
        <v>2431</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row>
    <row r="29" spans="1:74" ht="75" x14ac:dyDescent="0.15">
      <c r="A29" s="28" t="s">
        <v>2434</v>
      </c>
      <c r="B29" s="28" t="s">
        <v>2435</v>
      </c>
      <c r="C29" s="51" t="s">
        <v>2431</v>
      </c>
      <c r="D29" s="29" t="s">
        <v>4806</v>
      </c>
      <c r="E29" s="29" t="s">
        <v>9730</v>
      </c>
      <c r="F29" s="104">
        <v>40975</v>
      </c>
      <c r="G29" s="104">
        <v>40989</v>
      </c>
      <c r="H29" s="104">
        <v>40896</v>
      </c>
      <c r="I29" s="104">
        <v>40931</v>
      </c>
      <c r="J29" s="29"/>
      <c r="K29" s="29">
        <v>7</v>
      </c>
      <c r="L29" s="29" t="s">
        <v>4595</v>
      </c>
      <c r="M29" s="29" t="s">
        <v>4596</v>
      </c>
      <c r="O29" s="29">
        <v>6.5</v>
      </c>
      <c r="P29" s="208">
        <f t="shared" si="0"/>
        <v>6.484375</v>
      </c>
      <c r="Q29" s="208">
        <f t="shared" si="1"/>
        <v>6.515625</v>
      </c>
      <c r="R29" s="29">
        <f t="shared" si="2"/>
        <v>6.46875</v>
      </c>
      <c r="S29" s="29">
        <f t="shared" si="3"/>
        <v>6.53125</v>
      </c>
      <c r="T29" s="29">
        <v>2.3125</v>
      </c>
      <c r="U29" s="208">
        <f t="shared" si="4"/>
        <v>2.296875</v>
      </c>
      <c r="V29" s="208">
        <f t="shared" si="5"/>
        <v>2.328125</v>
      </c>
      <c r="W29" s="29">
        <f t="shared" si="6"/>
        <v>2.28125</v>
      </c>
      <c r="X29" s="29">
        <f t="shared" si="7"/>
        <v>2.34375</v>
      </c>
      <c r="Y29" s="29">
        <v>6.0625</v>
      </c>
      <c r="Z29" s="208">
        <f t="shared" si="8"/>
        <v>6.078125</v>
      </c>
      <c r="AA29" s="29">
        <f t="shared" si="9"/>
        <v>6.03125</v>
      </c>
      <c r="AB29" s="29">
        <f t="shared" si="10"/>
        <v>6.09375</v>
      </c>
      <c r="AC29" s="52">
        <v>1.4999999999999999E-2</v>
      </c>
      <c r="AD29" s="52">
        <v>1.7000000000000001E-2</v>
      </c>
      <c r="AE29" s="29">
        <v>1.6E-2</v>
      </c>
      <c r="AF29" s="51" t="s">
        <v>2431</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row>
    <row r="30" spans="1:74" ht="75" x14ac:dyDescent="0.15">
      <c r="A30" s="28" t="s">
        <v>2436</v>
      </c>
      <c r="B30" s="28" t="s">
        <v>2437</v>
      </c>
      <c r="C30" s="51" t="s">
        <v>2431</v>
      </c>
      <c r="D30" s="29" t="s">
        <v>4806</v>
      </c>
      <c r="E30" s="29" t="s">
        <v>9730</v>
      </c>
      <c r="F30" s="104">
        <v>40975</v>
      </c>
      <c r="G30" s="104">
        <v>41010</v>
      </c>
      <c r="H30" s="104">
        <v>40896</v>
      </c>
      <c r="I30" s="104">
        <v>40938</v>
      </c>
      <c r="J30" s="29"/>
      <c r="K30" s="29">
        <v>7</v>
      </c>
      <c r="L30" s="29" t="s">
        <v>4595</v>
      </c>
      <c r="M30" s="29" t="s">
        <v>4596</v>
      </c>
      <c r="O30" s="29">
        <v>6.5</v>
      </c>
      <c r="P30" s="208">
        <f t="shared" si="0"/>
        <v>6.484375</v>
      </c>
      <c r="Q30" s="208">
        <f t="shared" si="1"/>
        <v>6.515625</v>
      </c>
      <c r="R30" s="29">
        <f t="shared" si="2"/>
        <v>6.46875</v>
      </c>
      <c r="S30" s="29">
        <f t="shared" si="3"/>
        <v>6.53125</v>
      </c>
      <c r="T30" s="29">
        <v>2.3125</v>
      </c>
      <c r="U30" s="208">
        <f t="shared" si="4"/>
        <v>2.296875</v>
      </c>
      <c r="V30" s="208">
        <f t="shared" si="5"/>
        <v>2.328125</v>
      </c>
      <c r="W30" s="29">
        <f t="shared" si="6"/>
        <v>2.28125</v>
      </c>
      <c r="X30" s="29">
        <f t="shared" si="7"/>
        <v>2.34375</v>
      </c>
      <c r="Y30" s="29">
        <v>6.0625</v>
      </c>
      <c r="Z30" s="208">
        <f t="shared" si="8"/>
        <v>6.078125</v>
      </c>
      <c r="AA30" s="29">
        <f t="shared" si="9"/>
        <v>6.03125</v>
      </c>
      <c r="AB30" s="29">
        <f t="shared" si="10"/>
        <v>6.09375</v>
      </c>
      <c r="AC30" s="52">
        <v>1.4999999999999999E-2</v>
      </c>
      <c r="AD30" s="52">
        <v>1.7000000000000001E-2</v>
      </c>
      <c r="AE30" s="29">
        <v>1.6E-2</v>
      </c>
      <c r="AF30" s="51" t="s">
        <v>2431</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row>
    <row r="31" spans="1:74" ht="75" x14ac:dyDescent="0.15">
      <c r="A31" s="28" t="s">
        <v>2438</v>
      </c>
      <c r="B31" s="28" t="s">
        <v>2439</v>
      </c>
      <c r="C31" s="51" t="s">
        <v>2431</v>
      </c>
      <c r="D31" s="29" t="s">
        <v>4806</v>
      </c>
      <c r="E31" s="29" t="s">
        <v>9730</v>
      </c>
      <c r="F31" s="104">
        <v>40975</v>
      </c>
      <c r="G31" s="104">
        <v>41010</v>
      </c>
      <c r="H31" s="104">
        <v>40896</v>
      </c>
      <c r="I31" s="104">
        <v>40938</v>
      </c>
      <c r="J31" s="29"/>
      <c r="K31" s="29">
        <v>7</v>
      </c>
      <c r="L31" s="29" t="s">
        <v>4595</v>
      </c>
      <c r="M31" s="29" t="s">
        <v>4596</v>
      </c>
      <c r="O31" s="29">
        <v>6.5</v>
      </c>
      <c r="P31" s="208">
        <f t="shared" si="0"/>
        <v>6.484375</v>
      </c>
      <c r="Q31" s="208">
        <f t="shared" si="1"/>
        <v>6.515625</v>
      </c>
      <c r="R31" s="29">
        <f t="shared" si="2"/>
        <v>6.46875</v>
      </c>
      <c r="S31" s="29">
        <f t="shared" si="3"/>
        <v>6.53125</v>
      </c>
      <c r="T31" s="29">
        <v>2.3125</v>
      </c>
      <c r="U31" s="208">
        <f t="shared" si="4"/>
        <v>2.296875</v>
      </c>
      <c r="V31" s="208">
        <f t="shared" si="5"/>
        <v>2.328125</v>
      </c>
      <c r="W31" s="29">
        <f t="shared" si="6"/>
        <v>2.28125</v>
      </c>
      <c r="X31" s="29">
        <f t="shared" si="7"/>
        <v>2.34375</v>
      </c>
      <c r="Y31" s="29">
        <v>6.0625</v>
      </c>
      <c r="Z31" s="208">
        <f t="shared" si="8"/>
        <v>6.078125</v>
      </c>
      <c r="AA31" s="29">
        <f t="shared" si="9"/>
        <v>6.03125</v>
      </c>
      <c r="AB31" s="29">
        <f t="shared" si="10"/>
        <v>6.09375</v>
      </c>
      <c r="AC31" s="52">
        <v>1.4999999999999999E-2</v>
      </c>
      <c r="AD31" s="52">
        <v>1.7000000000000001E-2</v>
      </c>
      <c r="AE31" s="29">
        <v>1.6E-2</v>
      </c>
      <c r="AF31" s="51" t="s">
        <v>2431</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row>
    <row r="32" spans="1:74" ht="75" x14ac:dyDescent="0.15">
      <c r="A32" s="28" t="s">
        <v>2440</v>
      </c>
      <c r="B32" s="28" t="s">
        <v>2441</v>
      </c>
      <c r="C32" s="51" t="s">
        <v>2431</v>
      </c>
      <c r="D32" s="29" t="s">
        <v>4806</v>
      </c>
      <c r="E32" s="29" t="s">
        <v>9730</v>
      </c>
      <c r="F32" s="104">
        <v>40975</v>
      </c>
      <c r="G32" s="104">
        <v>41010</v>
      </c>
      <c r="H32" s="104">
        <v>40896</v>
      </c>
      <c r="I32" s="104">
        <v>40938</v>
      </c>
      <c r="J32" s="29"/>
      <c r="K32" s="29">
        <v>7</v>
      </c>
      <c r="L32" s="29" t="s">
        <v>4595</v>
      </c>
      <c r="M32" s="29" t="s">
        <v>4596</v>
      </c>
      <c r="O32" s="29">
        <v>6.5</v>
      </c>
      <c r="P32" s="209">
        <f t="shared" si="0"/>
        <v>6.484375</v>
      </c>
      <c r="Q32" s="209">
        <f t="shared" si="1"/>
        <v>6.515625</v>
      </c>
      <c r="R32" s="29">
        <f t="shared" si="2"/>
        <v>6.46875</v>
      </c>
      <c r="S32" s="29">
        <f t="shared" si="3"/>
        <v>6.53125</v>
      </c>
      <c r="T32" s="29">
        <v>2.3125</v>
      </c>
      <c r="U32" s="209">
        <f t="shared" si="4"/>
        <v>2.296875</v>
      </c>
      <c r="V32" s="209">
        <f t="shared" si="5"/>
        <v>2.328125</v>
      </c>
      <c r="W32" s="29">
        <f t="shared" si="6"/>
        <v>2.28125</v>
      </c>
      <c r="X32" s="29">
        <f t="shared" si="7"/>
        <v>2.34375</v>
      </c>
      <c r="Y32" s="29">
        <v>6.0625</v>
      </c>
      <c r="Z32" s="209">
        <f t="shared" si="8"/>
        <v>6.078125</v>
      </c>
      <c r="AA32" s="29">
        <f t="shared" si="9"/>
        <v>6.03125</v>
      </c>
      <c r="AB32" s="29">
        <f t="shared" si="10"/>
        <v>6.09375</v>
      </c>
      <c r="AC32" s="52">
        <v>1.4999999999999999E-2</v>
      </c>
      <c r="AD32" s="52">
        <v>1.7000000000000001E-2</v>
      </c>
      <c r="AE32" s="29">
        <v>1.6E-2</v>
      </c>
      <c r="AF32" s="51" t="s">
        <v>2431</v>
      </c>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row>
    <row r="33" spans="1:74" ht="75" x14ac:dyDescent="0.15">
      <c r="A33" s="28" t="s">
        <v>2442</v>
      </c>
      <c r="B33" s="28" t="s">
        <v>2443</v>
      </c>
      <c r="C33" s="51" t="s">
        <v>2431</v>
      </c>
      <c r="D33" s="29" t="s">
        <v>4806</v>
      </c>
      <c r="E33" s="29" t="s">
        <v>9730</v>
      </c>
      <c r="F33" s="104">
        <v>40975</v>
      </c>
      <c r="G33" s="104">
        <v>40990</v>
      </c>
      <c r="H33" s="104">
        <v>40896</v>
      </c>
      <c r="I33" s="104">
        <v>40932</v>
      </c>
      <c r="J33" s="29"/>
      <c r="K33" s="29">
        <v>7</v>
      </c>
      <c r="L33" s="29" t="s">
        <v>4595</v>
      </c>
      <c r="M33" s="29" t="s">
        <v>4596</v>
      </c>
      <c r="O33" s="29">
        <v>6.5</v>
      </c>
      <c r="P33" s="208">
        <f t="shared" si="0"/>
        <v>6.484375</v>
      </c>
      <c r="Q33" s="208">
        <f t="shared" si="1"/>
        <v>6.515625</v>
      </c>
      <c r="R33" s="29">
        <f t="shared" si="2"/>
        <v>6.46875</v>
      </c>
      <c r="S33" s="29">
        <f t="shared" si="3"/>
        <v>6.53125</v>
      </c>
      <c r="T33" s="29">
        <v>2.3125</v>
      </c>
      <c r="U33" s="208">
        <f t="shared" si="4"/>
        <v>2.296875</v>
      </c>
      <c r="V33" s="208">
        <f t="shared" si="5"/>
        <v>2.328125</v>
      </c>
      <c r="W33" s="29">
        <f t="shared" si="6"/>
        <v>2.28125</v>
      </c>
      <c r="X33" s="29">
        <f t="shared" si="7"/>
        <v>2.34375</v>
      </c>
      <c r="Y33" s="29">
        <v>6.0625</v>
      </c>
      <c r="Z33" s="208">
        <f t="shared" si="8"/>
        <v>6.078125</v>
      </c>
      <c r="AA33" s="29">
        <f t="shared" si="9"/>
        <v>6.03125</v>
      </c>
      <c r="AB33" s="29">
        <f t="shared" si="10"/>
        <v>6.09375</v>
      </c>
      <c r="AC33" s="52">
        <v>1.4999999999999999E-2</v>
      </c>
      <c r="AD33" s="52">
        <v>1.7000000000000001E-2</v>
      </c>
      <c r="AE33" s="29">
        <v>1.6E-2</v>
      </c>
      <c r="AF33" s="51" t="s">
        <v>2431</v>
      </c>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row>
    <row r="34" spans="1:74" ht="75" x14ac:dyDescent="0.15">
      <c r="A34" s="28" t="s">
        <v>2444</v>
      </c>
      <c r="B34" s="28" t="s">
        <v>2445</v>
      </c>
      <c r="C34" s="51" t="s">
        <v>2431</v>
      </c>
      <c r="D34" s="29" t="s">
        <v>4806</v>
      </c>
      <c r="E34" s="29" t="s">
        <v>9730</v>
      </c>
      <c r="F34" s="104">
        <v>40975</v>
      </c>
      <c r="G34" s="104">
        <v>41003</v>
      </c>
      <c r="H34" s="104">
        <v>40896</v>
      </c>
      <c r="I34" s="104">
        <v>40932</v>
      </c>
      <c r="J34" s="29"/>
      <c r="K34" s="29">
        <v>7</v>
      </c>
      <c r="L34" s="29" t="s">
        <v>4595</v>
      </c>
      <c r="M34" s="29" t="s">
        <v>4596</v>
      </c>
      <c r="O34" s="29">
        <v>6.5</v>
      </c>
      <c r="P34" s="208">
        <f t="shared" ref="P34:P65" si="11">O34-(1/64)</f>
        <v>6.484375</v>
      </c>
      <c r="Q34" s="208">
        <f t="shared" ref="Q34:Q69" si="12">O34+(1/64)</f>
        <v>6.515625</v>
      </c>
      <c r="R34" s="29">
        <f t="shared" ref="R34:R63" si="13">O34-(1/32)</f>
        <v>6.46875</v>
      </c>
      <c r="S34" s="29">
        <f t="shared" ref="S34:S63" si="14">O34+(1/32)</f>
        <v>6.53125</v>
      </c>
      <c r="T34" s="29">
        <v>2.3125</v>
      </c>
      <c r="U34" s="208">
        <f t="shared" ref="U34:U65" si="15">T34-(1/64)</f>
        <v>2.296875</v>
      </c>
      <c r="V34" s="208">
        <f t="shared" ref="V34:V69" si="16">T34+(1/64)</f>
        <v>2.328125</v>
      </c>
      <c r="W34" s="29">
        <f t="shared" ref="W34:W63" si="17">T34-(1/32)</f>
        <v>2.28125</v>
      </c>
      <c r="X34" s="29">
        <f t="shared" ref="X34:X63" si="18">T34+(1/32)</f>
        <v>2.34375</v>
      </c>
      <c r="Y34" s="29">
        <v>6.0625</v>
      </c>
      <c r="Z34" s="208">
        <f t="shared" ref="Z34:Z65" si="19">Y34+(1/64)</f>
        <v>6.078125</v>
      </c>
      <c r="AA34" s="29">
        <f t="shared" ref="AA34:AA63" si="20">Y34-(1/32)</f>
        <v>6.03125</v>
      </c>
      <c r="AB34" s="29">
        <f t="shared" ref="AB34:AB63" si="21">Y34+(1/32)</f>
        <v>6.09375</v>
      </c>
      <c r="AC34" s="52">
        <v>1.4999999999999999E-2</v>
      </c>
      <c r="AD34" s="52">
        <v>1.7000000000000001E-2</v>
      </c>
      <c r="AE34" s="29">
        <v>1.6E-2</v>
      </c>
      <c r="AF34" s="51" t="s">
        <v>2431</v>
      </c>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row>
    <row r="35" spans="1:74" ht="75" x14ac:dyDescent="0.15">
      <c r="A35" s="28" t="s">
        <v>2446</v>
      </c>
      <c r="B35" s="28" t="s">
        <v>2447</v>
      </c>
      <c r="C35" s="51" t="s">
        <v>2431</v>
      </c>
      <c r="D35" s="29" t="s">
        <v>4806</v>
      </c>
      <c r="E35" s="29" t="s">
        <v>9730</v>
      </c>
      <c r="F35" s="104">
        <v>40975</v>
      </c>
      <c r="G35" s="104">
        <v>41015</v>
      </c>
      <c r="H35" s="104">
        <v>40896</v>
      </c>
      <c r="I35" s="104">
        <v>40933</v>
      </c>
      <c r="J35" s="29"/>
      <c r="K35" s="29">
        <v>7</v>
      </c>
      <c r="L35" s="29" t="s">
        <v>4595</v>
      </c>
      <c r="M35" s="29" t="s">
        <v>4596</v>
      </c>
      <c r="O35" s="29">
        <v>6.5</v>
      </c>
      <c r="P35" s="209">
        <f t="shared" si="11"/>
        <v>6.484375</v>
      </c>
      <c r="Q35" s="209">
        <f t="shared" si="12"/>
        <v>6.515625</v>
      </c>
      <c r="R35" s="29">
        <f t="shared" si="13"/>
        <v>6.46875</v>
      </c>
      <c r="S35" s="29">
        <f t="shared" si="14"/>
        <v>6.53125</v>
      </c>
      <c r="T35" s="29">
        <v>2.3125</v>
      </c>
      <c r="U35" s="209">
        <f t="shared" si="15"/>
        <v>2.296875</v>
      </c>
      <c r="V35" s="209">
        <f t="shared" si="16"/>
        <v>2.328125</v>
      </c>
      <c r="W35" s="29">
        <f t="shared" si="17"/>
        <v>2.28125</v>
      </c>
      <c r="X35" s="29">
        <f t="shared" si="18"/>
        <v>2.34375</v>
      </c>
      <c r="Y35" s="29">
        <v>6.0625</v>
      </c>
      <c r="Z35" s="209">
        <f t="shared" si="19"/>
        <v>6.078125</v>
      </c>
      <c r="AA35" s="29">
        <f t="shared" si="20"/>
        <v>6.03125</v>
      </c>
      <c r="AB35" s="29">
        <f t="shared" si="21"/>
        <v>6.09375</v>
      </c>
      <c r="AC35" s="52">
        <v>1.4999999999999999E-2</v>
      </c>
      <c r="AD35" s="52">
        <v>1.7000000000000001E-2</v>
      </c>
      <c r="AE35" s="29">
        <v>1.6E-2</v>
      </c>
      <c r="AF35" s="51" t="s">
        <v>2431</v>
      </c>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row>
    <row r="36" spans="1:74" ht="75" x14ac:dyDescent="0.15">
      <c r="A36" s="28" t="s">
        <v>2448</v>
      </c>
      <c r="B36" s="28" t="s">
        <v>2449</v>
      </c>
      <c r="C36" s="51" t="s">
        <v>2431</v>
      </c>
      <c r="D36" s="29" t="s">
        <v>4806</v>
      </c>
      <c r="E36" s="29" t="s">
        <v>9730</v>
      </c>
      <c r="F36" s="104">
        <v>40975</v>
      </c>
      <c r="G36" s="104">
        <v>41015</v>
      </c>
      <c r="H36" s="104">
        <v>40896</v>
      </c>
      <c r="I36" s="104">
        <v>40933</v>
      </c>
      <c r="J36" s="29"/>
      <c r="K36" s="29">
        <v>7</v>
      </c>
      <c r="L36" s="29" t="s">
        <v>4595</v>
      </c>
      <c r="M36" s="29" t="s">
        <v>4596</v>
      </c>
      <c r="O36" s="29">
        <v>6.5</v>
      </c>
      <c r="P36" s="209">
        <f t="shared" si="11"/>
        <v>6.484375</v>
      </c>
      <c r="Q36" s="209">
        <f t="shared" si="12"/>
        <v>6.515625</v>
      </c>
      <c r="R36" s="29">
        <f t="shared" si="13"/>
        <v>6.46875</v>
      </c>
      <c r="S36" s="29">
        <f t="shared" si="14"/>
        <v>6.53125</v>
      </c>
      <c r="T36" s="29">
        <v>2.3125</v>
      </c>
      <c r="U36" s="209">
        <f t="shared" si="15"/>
        <v>2.296875</v>
      </c>
      <c r="V36" s="209">
        <f t="shared" si="16"/>
        <v>2.328125</v>
      </c>
      <c r="W36" s="29">
        <f t="shared" si="17"/>
        <v>2.28125</v>
      </c>
      <c r="X36" s="29">
        <f t="shared" si="18"/>
        <v>2.34375</v>
      </c>
      <c r="Y36" s="29">
        <v>6.0625</v>
      </c>
      <c r="Z36" s="209">
        <f t="shared" si="19"/>
        <v>6.078125</v>
      </c>
      <c r="AA36" s="29">
        <f t="shared" si="20"/>
        <v>6.03125</v>
      </c>
      <c r="AB36" s="29">
        <f t="shared" si="21"/>
        <v>6.09375</v>
      </c>
      <c r="AC36" s="52">
        <v>1.4999999999999999E-2</v>
      </c>
      <c r="AD36" s="52">
        <v>1.7000000000000001E-2</v>
      </c>
      <c r="AE36" s="29">
        <v>1.6E-2</v>
      </c>
      <c r="AF36" s="51" t="s">
        <v>2431</v>
      </c>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row>
    <row r="37" spans="1:74" ht="75" x14ac:dyDescent="0.15">
      <c r="A37" s="28" t="s">
        <v>2450</v>
      </c>
      <c r="B37" s="28" t="s">
        <v>2451</v>
      </c>
      <c r="C37" s="51" t="s">
        <v>2431</v>
      </c>
      <c r="D37" s="29" t="s">
        <v>4806</v>
      </c>
      <c r="E37" s="29" t="s">
        <v>9730</v>
      </c>
      <c r="F37" s="104">
        <v>40975</v>
      </c>
      <c r="G37" s="104">
        <v>41015</v>
      </c>
      <c r="H37" s="104">
        <v>40896</v>
      </c>
      <c r="I37" s="104">
        <v>40934</v>
      </c>
      <c r="J37" s="29"/>
      <c r="K37" s="29">
        <v>7</v>
      </c>
      <c r="L37" s="29" t="s">
        <v>4595</v>
      </c>
      <c r="M37" s="29" t="s">
        <v>4596</v>
      </c>
      <c r="O37" s="29">
        <v>6.5</v>
      </c>
      <c r="P37" s="208">
        <f t="shared" si="11"/>
        <v>6.484375</v>
      </c>
      <c r="Q37" s="208">
        <f t="shared" si="12"/>
        <v>6.515625</v>
      </c>
      <c r="R37" s="29">
        <f t="shared" si="13"/>
        <v>6.46875</v>
      </c>
      <c r="S37" s="29">
        <f t="shared" si="14"/>
        <v>6.53125</v>
      </c>
      <c r="T37" s="29">
        <v>2.3125</v>
      </c>
      <c r="U37" s="208">
        <f t="shared" si="15"/>
        <v>2.296875</v>
      </c>
      <c r="V37" s="208">
        <f t="shared" si="16"/>
        <v>2.328125</v>
      </c>
      <c r="W37" s="29">
        <f t="shared" si="17"/>
        <v>2.28125</v>
      </c>
      <c r="X37" s="29">
        <f t="shared" si="18"/>
        <v>2.34375</v>
      </c>
      <c r="Y37" s="29">
        <v>6.0625</v>
      </c>
      <c r="Z37" s="208">
        <f t="shared" si="19"/>
        <v>6.078125</v>
      </c>
      <c r="AA37" s="29">
        <f t="shared" si="20"/>
        <v>6.03125</v>
      </c>
      <c r="AB37" s="29">
        <f t="shared" si="21"/>
        <v>6.09375</v>
      </c>
      <c r="AC37" s="52">
        <v>1.4999999999999999E-2</v>
      </c>
      <c r="AD37" s="52">
        <v>1.7000000000000001E-2</v>
      </c>
      <c r="AE37" s="29">
        <v>1.6E-2</v>
      </c>
      <c r="AF37" s="51" t="s">
        <v>2431</v>
      </c>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row>
    <row r="38" spans="1:74" ht="75" x14ac:dyDescent="0.15">
      <c r="A38" s="28" t="s">
        <v>2452</v>
      </c>
      <c r="B38" s="28" t="s">
        <v>2453</v>
      </c>
      <c r="C38" s="51" t="s">
        <v>2431</v>
      </c>
      <c r="D38" s="29" t="s">
        <v>4806</v>
      </c>
      <c r="E38" s="29" t="s">
        <v>9730</v>
      </c>
      <c r="F38" s="104">
        <v>40975</v>
      </c>
      <c r="G38" s="104">
        <v>41015</v>
      </c>
      <c r="H38" s="104">
        <v>40896</v>
      </c>
      <c r="I38" s="104">
        <v>40934</v>
      </c>
      <c r="J38" s="29"/>
      <c r="K38" s="29">
        <v>7</v>
      </c>
      <c r="L38" s="29" t="s">
        <v>4595</v>
      </c>
      <c r="M38" s="29" t="s">
        <v>4596</v>
      </c>
      <c r="O38" s="29">
        <v>6.5</v>
      </c>
      <c r="P38" s="209">
        <f t="shared" si="11"/>
        <v>6.484375</v>
      </c>
      <c r="Q38" s="209">
        <f t="shared" si="12"/>
        <v>6.515625</v>
      </c>
      <c r="R38" s="29">
        <f t="shared" si="13"/>
        <v>6.46875</v>
      </c>
      <c r="S38" s="29">
        <f t="shared" si="14"/>
        <v>6.53125</v>
      </c>
      <c r="T38" s="29">
        <v>2.3125</v>
      </c>
      <c r="U38" s="209">
        <f t="shared" si="15"/>
        <v>2.296875</v>
      </c>
      <c r="V38" s="209">
        <f t="shared" si="16"/>
        <v>2.328125</v>
      </c>
      <c r="W38" s="29">
        <f t="shared" si="17"/>
        <v>2.28125</v>
      </c>
      <c r="X38" s="29">
        <f t="shared" si="18"/>
        <v>2.34375</v>
      </c>
      <c r="Y38" s="29">
        <v>6.0625</v>
      </c>
      <c r="Z38" s="209">
        <f t="shared" si="19"/>
        <v>6.078125</v>
      </c>
      <c r="AA38" s="29">
        <f t="shared" si="20"/>
        <v>6.03125</v>
      </c>
      <c r="AB38" s="29">
        <f t="shared" si="21"/>
        <v>6.09375</v>
      </c>
      <c r="AC38" s="52">
        <v>1.4999999999999999E-2</v>
      </c>
      <c r="AD38" s="52">
        <v>1.7000000000000001E-2</v>
      </c>
      <c r="AE38" s="29">
        <v>1.6E-2</v>
      </c>
      <c r="AF38" s="51" t="s">
        <v>2431</v>
      </c>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row>
    <row r="39" spans="1:74" ht="75" x14ac:dyDescent="0.15">
      <c r="A39" s="28" t="s">
        <v>2454</v>
      </c>
      <c r="B39" s="28" t="s">
        <v>2455</v>
      </c>
      <c r="C39" s="51" t="s">
        <v>2431</v>
      </c>
      <c r="D39" s="29" t="s">
        <v>4806</v>
      </c>
      <c r="E39" s="29" t="s">
        <v>9730</v>
      </c>
      <c r="F39" s="104">
        <v>40975</v>
      </c>
      <c r="G39" s="29"/>
      <c r="H39" s="104">
        <v>40896</v>
      </c>
      <c r="I39" s="29"/>
      <c r="J39" s="29"/>
      <c r="K39" s="29">
        <v>7</v>
      </c>
      <c r="L39" s="29" t="s">
        <v>4595</v>
      </c>
      <c r="M39" s="29" t="s">
        <v>4596</v>
      </c>
      <c r="O39" s="29">
        <v>6.5</v>
      </c>
      <c r="P39" s="209">
        <f t="shared" si="11"/>
        <v>6.484375</v>
      </c>
      <c r="Q39" s="209">
        <f t="shared" si="12"/>
        <v>6.515625</v>
      </c>
      <c r="R39" s="29">
        <f t="shared" si="13"/>
        <v>6.46875</v>
      </c>
      <c r="S39" s="29">
        <f t="shared" si="14"/>
        <v>6.53125</v>
      </c>
      <c r="T39" s="29">
        <v>2.3125</v>
      </c>
      <c r="U39" s="209">
        <f t="shared" si="15"/>
        <v>2.296875</v>
      </c>
      <c r="V39" s="209">
        <f t="shared" si="16"/>
        <v>2.328125</v>
      </c>
      <c r="W39" s="29">
        <f t="shared" si="17"/>
        <v>2.28125</v>
      </c>
      <c r="X39" s="29">
        <f t="shared" si="18"/>
        <v>2.34375</v>
      </c>
      <c r="Y39" s="29">
        <v>6.0625</v>
      </c>
      <c r="Z39" s="209">
        <f t="shared" si="19"/>
        <v>6.078125</v>
      </c>
      <c r="AA39" s="29">
        <f t="shared" si="20"/>
        <v>6.03125</v>
      </c>
      <c r="AB39" s="29">
        <f t="shared" si="21"/>
        <v>6.09375</v>
      </c>
      <c r="AC39" s="52">
        <v>1.4999999999999999E-2</v>
      </c>
      <c r="AD39" s="52">
        <v>1.7000000000000001E-2</v>
      </c>
      <c r="AE39" s="29">
        <v>1.6E-2</v>
      </c>
      <c r="AF39" s="51" t="s">
        <v>2431</v>
      </c>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row>
    <row r="40" spans="1:74" ht="75" x14ac:dyDescent="0.15">
      <c r="A40" s="28" t="s">
        <v>2456</v>
      </c>
      <c r="B40" s="28" t="s">
        <v>2457</v>
      </c>
      <c r="C40" s="51" t="s">
        <v>2431</v>
      </c>
      <c r="D40" s="29" t="s">
        <v>4806</v>
      </c>
      <c r="E40" s="29" t="s">
        <v>9730</v>
      </c>
      <c r="F40" s="104">
        <v>40975</v>
      </c>
      <c r="G40" s="104">
        <v>41004</v>
      </c>
      <c r="H40" s="104">
        <v>40897</v>
      </c>
      <c r="I40" s="104">
        <v>40934</v>
      </c>
      <c r="J40" s="29"/>
      <c r="K40" s="29">
        <v>7</v>
      </c>
      <c r="L40" s="29" t="s">
        <v>4595</v>
      </c>
      <c r="M40" s="29" t="s">
        <v>4596</v>
      </c>
      <c r="O40" s="29">
        <v>6.5</v>
      </c>
      <c r="P40" s="208">
        <f t="shared" si="11"/>
        <v>6.484375</v>
      </c>
      <c r="Q40" s="208">
        <f t="shared" si="12"/>
        <v>6.515625</v>
      </c>
      <c r="R40" s="29">
        <f t="shared" si="13"/>
        <v>6.46875</v>
      </c>
      <c r="S40" s="29">
        <f t="shared" si="14"/>
        <v>6.53125</v>
      </c>
      <c r="T40" s="29">
        <v>2.3125</v>
      </c>
      <c r="U40" s="208">
        <f t="shared" si="15"/>
        <v>2.296875</v>
      </c>
      <c r="V40" s="208">
        <f t="shared" si="16"/>
        <v>2.328125</v>
      </c>
      <c r="W40" s="29">
        <f t="shared" si="17"/>
        <v>2.28125</v>
      </c>
      <c r="X40" s="29">
        <f t="shared" si="18"/>
        <v>2.34375</v>
      </c>
      <c r="Y40" s="29">
        <v>6.0625</v>
      </c>
      <c r="Z40" s="208">
        <f t="shared" si="19"/>
        <v>6.078125</v>
      </c>
      <c r="AA40" s="29">
        <f t="shared" si="20"/>
        <v>6.03125</v>
      </c>
      <c r="AB40" s="29">
        <f t="shared" si="21"/>
        <v>6.09375</v>
      </c>
      <c r="AC40" s="52">
        <v>1.4999999999999999E-2</v>
      </c>
      <c r="AD40" s="52">
        <v>1.7000000000000001E-2</v>
      </c>
      <c r="AE40" s="29">
        <v>1.6E-2</v>
      </c>
      <c r="AF40" s="51" t="s">
        <v>2431</v>
      </c>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row>
    <row r="41" spans="1:74" ht="75" x14ac:dyDescent="0.15">
      <c r="A41" s="28" t="s">
        <v>2458</v>
      </c>
      <c r="B41" s="28" t="s">
        <v>2459</v>
      </c>
      <c r="C41" s="51" t="s">
        <v>2431</v>
      </c>
      <c r="D41" s="29" t="s">
        <v>4806</v>
      </c>
      <c r="E41" s="29" t="s">
        <v>9730</v>
      </c>
      <c r="F41" s="104">
        <v>40975</v>
      </c>
      <c r="G41" s="104">
        <v>41004</v>
      </c>
      <c r="H41" s="104">
        <v>40897</v>
      </c>
      <c r="I41" s="104">
        <v>40934</v>
      </c>
      <c r="J41" s="29"/>
      <c r="K41" s="29">
        <v>7</v>
      </c>
      <c r="L41" s="29" t="s">
        <v>4595</v>
      </c>
      <c r="M41" s="29" t="s">
        <v>4596</v>
      </c>
      <c r="O41" s="29">
        <v>6.5</v>
      </c>
      <c r="P41" s="208">
        <f t="shared" si="11"/>
        <v>6.484375</v>
      </c>
      <c r="Q41" s="208">
        <f t="shared" si="12"/>
        <v>6.515625</v>
      </c>
      <c r="R41" s="29">
        <f t="shared" si="13"/>
        <v>6.46875</v>
      </c>
      <c r="S41" s="29">
        <f t="shared" si="14"/>
        <v>6.53125</v>
      </c>
      <c r="T41" s="29">
        <v>2.3125</v>
      </c>
      <c r="U41" s="208">
        <f t="shared" si="15"/>
        <v>2.296875</v>
      </c>
      <c r="V41" s="208">
        <f t="shared" si="16"/>
        <v>2.328125</v>
      </c>
      <c r="W41" s="29">
        <f t="shared" si="17"/>
        <v>2.28125</v>
      </c>
      <c r="X41" s="29">
        <f t="shared" si="18"/>
        <v>2.34375</v>
      </c>
      <c r="Y41" s="29">
        <v>6.0625</v>
      </c>
      <c r="Z41" s="208">
        <f t="shared" si="19"/>
        <v>6.078125</v>
      </c>
      <c r="AA41" s="29">
        <f t="shared" si="20"/>
        <v>6.03125</v>
      </c>
      <c r="AB41" s="29">
        <f t="shared" si="21"/>
        <v>6.09375</v>
      </c>
      <c r="AC41" s="52">
        <v>1.4999999999999999E-2</v>
      </c>
      <c r="AD41" s="52">
        <v>1.7000000000000001E-2</v>
      </c>
      <c r="AE41" s="29">
        <v>1.6E-2</v>
      </c>
      <c r="AF41" s="51" t="s">
        <v>2431</v>
      </c>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row>
    <row r="42" spans="1:74" ht="75" x14ac:dyDescent="0.15">
      <c r="A42" s="28" t="s">
        <v>2460</v>
      </c>
      <c r="B42" s="28" t="s">
        <v>2461</v>
      </c>
      <c r="C42" s="51" t="s">
        <v>2431</v>
      </c>
      <c r="D42" s="29" t="s">
        <v>4806</v>
      </c>
      <c r="E42" s="29" t="s">
        <v>9730</v>
      </c>
      <c r="F42" s="104">
        <v>40975</v>
      </c>
      <c r="G42" s="104">
        <v>41015</v>
      </c>
      <c r="H42" s="104">
        <v>40897</v>
      </c>
      <c r="I42" s="104">
        <v>40934</v>
      </c>
      <c r="J42" s="29"/>
      <c r="K42" s="29">
        <v>7</v>
      </c>
      <c r="L42" s="29" t="s">
        <v>4595</v>
      </c>
      <c r="M42" s="29" t="s">
        <v>4596</v>
      </c>
      <c r="O42" s="29">
        <v>6.5</v>
      </c>
      <c r="P42" s="208">
        <f t="shared" si="11"/>
        <v>6.484375</v>
      </c>
      <c r="Q42" s="208">
        <f t="shared" si="12"/>
        <v>6.515625</v>
      </c>
      <c r="R42" s="29">
        <f t="shared" si="13"/>
        <v>6.46875</v>
      </c>
      <c r="S42" s="29">
        <f t="shared" si="14"/>
        <v>6.53125</v>
      </c>
      <c r="T42" s="29">
        <v>2.3125</v>
      </c>
      <c r="U42" s="208">
        <f t="shared" si="15"/>
        <v>2.296875</v>
      </c>
      <c r="V42" s="208">
        <f t="shared" si="16"/>
        <v>2.328125</v>
      </c>
      <c r="W42" s="29">
        <f t="shared" si="17"/>
        <v>2.28125</v>
      </c>
      <c r="X42" s="29">
        <f t="shared" si="18"/>
        <v>2.34375</v>
      </c>
      <c r="Y42" s="29">
        <v>6.0625</v>
      </c>
      <c r="Z42" s="208">
        <f t="shared" si="19"/>
        <v>6.078125</v>
      </c>
      <c r="AA42" s="29">
        <f t="shared" si="20"/>
        <v>6.03125</v>
      </c>
      <c r="AB42" s="29">
        <f t="shared" si="21"/>
        <v>6.09375</v>
      </c>
      <c r="AC42" s="52">
        <v>1.4999999999999999E-2</v>
      </c>
      <c r="AD42" s="52">
        <v>1.7000000000000001E-2</v>
      </c>
      <c r="AE42" s="29">
        <v>1.6E-2</v>
      </c>
      <c r="AF42" s="51" t="s">
        <v>2431</v>
      </c>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row>
    <row r="43" spans="1:74" ht="75" x14ac:dyDescent="0.15">
      <c r="A43" s="28" t="s">
        <v>2462</v>
      </c>
      <c r="B43" s="28" t="s">
        <v>2463</v>
      </c>
      <c r="C43" s="51" t="s">
        <v>2464</v>
      </c>
      <c r="D43" s="29" t="s">
        <v>4807</v>
      </c>
      <c r="E43" s="29"/>
      <c r="F43" s="104">
        <v>40975</v>
      </c>
      <c r="G43" s="104">
        <v>40990</v>
      </c>
      <c r="H43" s="104">
        <v>40897</v>
      </c>
      <c r="I43" s="104">
        <v>40932</v>
      </c>
      <c r="J43" s="60"/>
      <c r="K43" s="29">
        <v>12</v>
      </c>
      <c r="L43" s="29" t="s">
        <v>4595</v>
      </c>
      <c r="M43" s="29" t="s">
        <v>4596</v>
      </c>
      <c r="O43" s="29">
        <v>6.5</v>
      </c>
      <c r="P43" s="208">
        <f t="shared" si="11"/>
        <v>6.484375</v>
      </c>
      <c r="Q43" s="208">
        <f t="shared" si="12"/>
        <v>6.515625</v>
      </c>
      <c r="R43" s="29">
        <f t="shared" si="13"/>
        <v>6.46875</v>
      </c>
      <c r="S43" s="29">
        <f t="shared" si="14"/>
        <v>6.53125</v>
      </c>
      <c r="T43" s="29">
        <v>3.3125</v>
      </c>
      <c r="U43" s="208">
        <f t="shared" si="15"/>
        <v>3.296875</v>
      </c>
      <c r="V43" s="208">
        <f t="shared" si="16"/>
        <v>3.328125</v>
      </c>
      <c r="W43" s="29">
        <f t="shared" si="17"/>
        <v>3.28125</v>
      </c>
      <c r="X43" s="29">
        <f t="shared" si="18"/>
        <v>3.34375</v>
      </c>
      <c r="Y43" s="29">
        <v>5.8125</v>
      </c>
      <c r="Z43" s="208">
        <f t="shared" si="19"/>
        <v>5.828125</v>
      </c>
      <c r="AA43" s="29">
        <f t="shared" si="20"/>
        <v>5.78125</v>
      </c>
      <c r="AB43" s="29">
        <f t="shared" si="21"/>
        <v>5.84375</v>
      </c>
      <c r="AC43" s="52">
        <v>1.4999999999999999E-2</v>
      </c>
      <c r="AD43" s="52">
        <v>1.7000000000000001E-2</v>
      </c>
      <c r="AE43" s="29">
        <v>1.6E-2</v>
      </c>
      <c r="AF43" s="51" t="s">
        <v>2464</v>
      </c>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row>
    <row r="44" spans="1:74" ht="75" x14ac:dyDescent="0.15">
      <c r="A44" s="28" t="s">
        <v>2465</v>
      </c>
      <c r="B44" s="28" t="s">
        <v>2466</v>
      </c>
      <c r="C44" s="51" t="s">
        <v>2464</v>
      </c>
      <c r="D44" s="29" t="s">
        <v>4807</v>
      </c>
      <c r="E44" s="29"/>
      <c r="F44" s="104">
        <v>40975</v>
      </c>
      <c r="G44" s="104">
        <v>40990</v>
      </c>
      <c r="H44" s="104">
        <v>40897</v>
      </c>
      <c r="I44" s="104">
        <v>40932</v>
      </c>
      <c r="J44" s="29"/>
      <c r="K44" s="29">
        <v>12</v>
      </c>
      <c r="L44" s="29" t="s">
        <v>4595</v>
      </c>
      <c r="M44" s="29" t="s">
        <v>4596</v>
      </c>
      <c r="O44" s="29">
        <v>6.5</v>
      </c>
      <c r="P44" s="208">
        <f t="shared" si="11"/>
        <v>6.484375</v>
      </c>
      <c r="Q44" s="208">
        <f t="shared" si="12"/>
        <v>6.515625</v>
      </c>
      <c r="R44" s="29">
        <f t="shared" si="13"/>
        <v>6.46875</v>
      </c>
      <c r="S44" s="29">
        <f t="shared" si="14"/>
        <v>6.53125</v>
      </c>
      <c r="T44" s="29">
        <v>3.3125</v>
      </c>
      <c r="U44" s="208">
        <f t="shared" si="15"/>
        <v>3.296875</v>
      </c>
      <c r="V44" s="208">
        <f t="shared" si="16"/>
        <v>3.328125</v>
      </c>
      <c r="W44" s="29">
        <f t="shared" si="17"/>
        <v>3.28125</v>
      </c>
      <c r="X44" s="29">
        <f t="shared" si="18"/>
        <v>3.34375</v>
      </c>
      <c r="Y44" s="29">
        <v>5.8125</v>
      </c>
      <c r="Z44" s="208">
        <f t="shared" si="19"/>
        <v>5.828125</v>
      </c>
      <c r="AA44" s="29">
        <f t="shared" si="20"/>
        <v>5.78125</v>
      </c>
      <c r="AB44" s="29">
        <f t="shared" si="21"/>
        <v>5.84375</v>
      </c>
      <c r="AC44" s="52">
        <v>1.4999999999999999E-2</v>
      </c>
      <c r="AD44" s="52">
        <v>1.7000000000000001E-2</v>
      </c>
      <c r="AE44" s="29">
        <v>1.6E-2</v>
      </c>
      <c r="AF44" s="51" t="s">
        <v>2464</v>
      </c>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row>
    <row r="45" spans="1:74" ht="75" x14ac:dyDescent="0.15">
      <c r="A45" s="28" t="s">
        <v>2467</v>
      </c>
      <c r="B45" s="28" t="s">
        <v>2468</v>
      </c>
      <c r="C45" s="51" t="s">
        <v>2464</v>
      </c>
      <c r="D45" s="29" t="s">
        <v>4807</v>
      </c>
      <c r="E45" s="29"/>
      <c r="F45" s="104">
        <v>40975</v>
      </c>
      <c r="G45" s="104">
        <v>40990</v>
      </c>
      <c r="H45" s="104">
        <v>40897</v>
      </c>
      <c r="I45" s="104">
        <v>40931</v>
      </c>
      <c r="J45" s="29"/>
      <c r="K45" s="29">
        <v>12</v>
      </c>
      <c r="L45" s="29" t="s">
        <v>4595</v>
      </c>
      <c r="M45" s="29" t="s">
        <v>4596</v>
      </c>
      <c r="O45" s="29">
        <v>6.5</v>
      </c>
      <c r="P45" s="208">
        <f t="shared" si="11"/>
        <v>6.484375</v>
      </c>
      <c r="Q45" s="208">
        <f t="shared" si="12"/>
        <v>6.515625</v>
      </c>
      <c r="R45" s="29">
        <f t="shared" si="13"/>
        <v>6.46875</v>
      </c>
      <c r="S45" s="29">
        <f t="shared" si="14"/>
        <v>6.53125</v>
      </c>
      <c r="T45" s="29">
        <v>3.3125</v>
      </c>
      <c r="U45" s="208">
        <f t="shared" si="15"/>
        <v>3.296875</v>
      </c>
      <c r="V45" s="208">
        <f t="shared" si="16"/>
        <v>3.328125</v>
      </c>
      <c r="W45" s="29">
        <f t="shared" si="17"/>
        <v>3.28125</v>
      </c>
      <c r="X45" s="29">
        <f t="shared" si="18"/>
        <v>3.34375</v>
      </c>
      <c r="Y45" s="29">
        <v>5.8125</v>
      </c>
      <c r="Z45" s="208">
        <f t="shared" si="19"/>
        <v>5.828125</v>
      </c>
      <c r="AA45" s="29">
        <f t="shared" si="20"/>
        <v>5.78125</v>
      </c>
      <c r="AB45" s="29">
        <f t="shared" si="21"/>
        <v>5.84375</v>
      </c>
      <c r="AC45" s="52">
        <v>1.4999999999999999E-2</v>
      </c>
      <c r="AD45" s="52">
        <v>1.7000000000000001E-2</v>
      </c>
      <c r="AE45" s="29">
        <v>1.6E-2</v>
      </c>
      <c r="AF45" s="51" t="s">
        <v>2464</v>
      </c>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row>
    <row r="46" spans="1:74" ht="75" x14ac:dyDescent="0.15">
      <c r="A46" s="28" t="s">
        <v>2469</v>
      </c>
      <c r="B46" s="28" t="s">
        <v>2463</v>
      </c>
      <c r="C46" s="51" t="s">
        <v>2464</v>
      </c>
      <c r="D46" s="29" t="s">
        <v>4807</v>
      </c>
      <c r="E46" s="29"/>
      <c r="F46" s="104">
        <v>40975</v>
      </c>
      <c r="G46" s="104">
        <v>40989</v>
      </c>
      <c r="H46" s="104">
        <v>40897</v>
      </c>
      <c r="I46" s="104">
        <v>40931</v>
      </c>
      <c r="J46" s="29"/>
      <c r="K46" s="29">
        <v>12</v>
      </c>
      <c r="L46" s="29" t="s">
        <v>4595</v>
      </c>
      <c r="M46" s="29" t="s">
        <v>4596</v>
      </c>
      <c r="O46" s="29">
        <v>6.5</v>
      </c>
      <c r="P46" s="208">
        <f t="shared" si="11"/>
        <v>6.484375</v>
      </c>
      <c r="Q46" s="208">
        <f t="shared" si="12"/>
        <v>6.515625</v>
      </c>
      <c r="R46" s="29">
        <f t="shared" si="13"/>
        <v>6.46875</v>
      </c>
      <c r="S46" s="29">
        <f t="shared" si="14"/>
        <v>6.53125</v>
      </c>
      <c r="T46" s="29">
        <v>3.3125</v>
      </c>
      <c r="U46" s="208">
        <f t="shared" si="15"/>
        <v>3.296875</v>
      </c>
      <c r="V46" s="208">
        <f t="shared" si="16"/>
        <v>3.328125</v>
      </c>
      <c r="W46" s="29">
        <f t="shared" si="17"/>
        <v>3.28125</v>
      </c>
      <c r="X46" s="29">
        <f t="shared" si="18"/>
        <v>3.34375</v>
      </c>
      <c r="Y46" s="29">
        <v>5.8125</v>
      </c>
      <c r="Z46" s="208">
        <f t="shared" si="19"/>
        <v>5.828125</v>
      </c>
      <c r="AA46" s="29">
        <f t="shared" si="20"/>
        <v>5.78125</v>
      </c>
      <c r="AB46" s="29">
        <f t="shared" si="21"/>
        <v>5.84375</v>
      </c>
      <c r="AC46" s="52">
        <v>1.4999999999999999E-2</v>
      </c>
      <c r="AD46" s="52">
        <v>1.7000000000000001E-2</v>
      </c>
      <c r="AE46" s="29">
        <v>1.6E-2</v>
      </c>
      <c r="AF46" s="51" t="s">
        <v>2464</v>
      </c>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row>
    <row r="47" spans="1:74" ht="75" x14ac:dyDescent="0.15">
      <c r="A47" s="28" t="s">
        <v>2470</v>
      </c>
      <c r="B47" s="28" t="s">
        <v>2471</v>
      </c>
      <c r="C47" s="51" t="s">
        <v>2464</v>
      </c>
      <c r="D47" s="29" t="s">
        <v>4807</v>
      </c>
      <c r="E47" s="29"/>
      <c r="F47" s="104">
        <v>40975</v>
      </c>
      <c r="G47" s="104">
        <v>41003</v>
      </c>
      <c r="H47" s="104">
        <v>40897</v>
      </c>
      <c r="I47" s="104">
        <v>40932</v>
      </c>
      <c r="J47" s="29"/>
      <c r="K47" s="29">
        <v>12</v>
      </c>
      <c r="L47" s="29" t="s">
        <v>4595</v>
      </c>
      <c r="M47" s="29" t="s">
        <v>4596</v>
      </c>
      <c r="O47" s="29">
        <v>6.5</v>
      </c>
      <c r="P47" s="208">
        <f t="shared" si="11"/>
        <v>6.484375</v>
      </c>
      <c r="Q47" s="208">
        <f t="shared" si="12"/>
        <v>6.515625</v>
      </c>
      <c r="R47" s="29">
        <f t="shared" si="13"/>
        <v>6.46875</v>
      </c>
      <c r="S47" s="29">
        <f t="shared" si="14"/>
        <v>6.53125</v>
      </c>
      <c r="T47" s="29">
        <v>3.3125</v>
      </c>
      <c r="U47" s="208">
        <f t="shared" si="15"/>
        <v>3.296875</v>
      </c>
      <c r="V47" s="208">
        <f t="shared" si="16"/>
        <v>3.328125</v>
      </c>
      <c r="W47" s="29">
        <f t="shared" si="17"/>
        <v>3.28125</v>
      </c>
      <c r="X47" s="29">
        <f t="shared" si="18"/>
        <v>3.34375</v>
      </c>
      <c r="Y47" s="29">
        <v>5.8125</v>
      </c>
      <c r="Z47" s="208">
        <f t="shared" si="19"/>
        <v>5.828125</v>
      </c>
      <c r="AA47" s="29">
        <f t="shared" si="20"/>
        <v>5.78125</v>
      </c>
      <c r="AB47" s="29">
        <f t="shared" si="21"/>
        <v>5.84375</v>
      </c>
      <c r="AC47" s="52">
        <v>1.4999999999999999E-2</v>
      </c>
      <c r="AD47" s="52">
        <v>1.7000000000000001E-2</v>
      </c>
      <c r="AE47" s="29">
        <v>1.6E-2</v>
      </c>
      <c r="AF47" s="51" t="s">
        <v>2464</v>
      </c>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row>
    <row r="48" spans="1:74" ht="75" x14ac:dyDescent="0.15">
      <c r="A48" s="28" t="s">
        <v>2472</v>
      </c>
      <c r="B48" s="28" t="s">
        <v>2473</v>
      </c>
      <c r="C48" s="51" t="s">
        <v>2464</v>
      </c>
      <c r="D48" s="29" t="s">
        <v>4807</v>
      </c>
      <c r="E48" s="29"/>
      <c r="F48" s="104">
        <v>40975</v>
      </c>
      <c r="G48" s="104">
        <v>41015</v>
      </c>
      <c r="H48" s="104">
        <v>40897</v>
      </c>
      <c r="I48" s="104">
        <v>40934</v>
      </c>
      <c r="J48" s="29"/>
      <c r="K48" s="29">
        <v>12</v>
      </c>
      <c r="L48" s="29" t="s">
        <v>4595</v>
      </c>
      <c r="M48" s="29" t="s">
        <v>4596</v>
      </c>
      <c r="O48" s="29">
        <v>6.5</v>
      </c>
      <c r="P48" s="208">
        <f t="shared" si="11"/>
        <v>6.484375</v>
      </c>
      <c r="Q48" s="208">
        <f t="shared" si="12"/>
        <v>6.515625</v>
      </c>
      <c r="R48" s="29">
        <f t="shared" si="13"/>
        <v>6.46875</v>
      </c>
      <c r="S48" s="29">
        <f t="shared" si="14"/>
        <v>6.53125</v>
      </c>
      <c r="T48" s="29">
        <v>3.3125</v>
      </c>
      <c r="U48" s="208">
        <f t="shared" si="15"/>
        <v>3.296875</v>
      </c>
      <c r="V48" s="208">
        <f t="shared" si="16"/>
        <v>3.328125</v>
      </c>
      <c r="W48" s="29">
        <f t="shared" si="17"/>
        <v>3.28125</v>
      </c>
      <c r="X48" s="29">
        <f t="shared" si="18"/>
        <v>3.34375</v>
      </c>
      <c r="Y48" s="29">
        <v>5.8125</v>
      </c>
      <c r="Z48" s="208">
        <f t="shared" si="19"/>
        <v>5.828125</v>
      </c>
      <c r="AA48" s="29">
        <f t="shared" si="20"/>
        <v>5.78125</v>
      </c>
      <c r="AB48" s="29">
        <f t="shared" si="21"/>
        <v>5.84375</v>
      </c>
      <c r="AC48" s="52">
        <v>1.4999999999999999E-2</v>
      </c>
      <c r="AD48" s="52">
        <v>1.7000000000000001E-2</v>
      </c>
      <c r="AE48" s="29">
        <v>1.6E-2</v>
      </c>
      <c r="AF48" s="51" t="s">
        <v>2464</v>
      </c>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row>
    <row r="49" spans="1:74" ht="75" x14ac:dyDescent="0.15">
      <c r="A49" s="28" t="s">
        <v>2474</v>
      </c>
      <c r="B49" s="28" t="s">
        <v>2475</v>
      </c>
      <c r="C49" s="51" t="s">
        <v>2464</v>
      </c>
      <c r="D49" s="29" t="s">
        <v>4807</v>
      </c>
      <c r="E49" s="29"/>
      <c r="F49" s="104">
        <v>40975</v>
      </c>
      <c r="G49" s="104">
        <v>41015</v>
      </c>
      <c r="H49" s="104">
        <v>40897</v>
      </c>
      <c r="I49" s="104">
        <v>40934</v>
      </c>
      <c r="J49" s="29"/>
      <c r="K49" s="29">
        <v>12</v>
      </c>
      <c r="L49" s="29" t="s">
        <v>4595</v>
      </c>
      <c r="M49" s="29" t="s">
        <v>4596</v>
      </c>
      <c r="O49" s="29">
        <v>6.5</v>
      </c>
      <c r="P49" s="208">
        <f t="shared" si="11"/>
        <v>6.484375</v>
      </c>
      <c r="Q49" s="208">
        <f t="shared" si="12"/>
        <v>6.515625</v>
      </c>
      <c r="R49" s="29">
        <f t="shared" si="13"/>
        <v>6.46875</v>
      </c>
      <c r="S49" s="29">
        <f t="shared" si="14"/>
        <v>6.53125</v>
      </c>
      <c r="T49" s="29">
        <v>3.3125</v>
      </c>
      <c r="U49" s="208">
        <f t="shared" si="15"/>
        <v>3.296875</v>
      </c>
      <c r="V49" s="208">
        <f t="shared" si="16"/>
        <v>3.328125</v>
      </c>
      <c r="W49" s="29">
        <f t="shared" si="17"/>
        <v>3.28125</v>
      </c>
      <c r="X49" s="29">
        <f t="shared" si="18"/>
        <v>3.34375</v>
      </c>
      <c r="Y49" s="29">
        <v>5.8125</v>
      </c>
      <c r="Z49" s="208">
        <f t="shared" si="19"/>
        <v>5.828125</v>
      </c>
      <c r="AA49" s="29">
        <f t="shared" si="20"/>
        <v>5.78125</v>
      </c>
      <c r="AB49" s="29">
        <f t="shared" si="21"/>
        <v>5.84375</v>
      </c>
      <c r="AC49" s="52">
        <v>1.4999999999999999E-2</v>
      </c>
      <c r="AD49" s="52">
        <v>1.7000000000000001E-2</v>
      </c>
      <c r="AE49" s="29">
        <v>1.6E-2</v>
      </c>
      <c r="AF49" s="51" t="s">
        <v>2464</v>
      </c>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row>
    <row r="50" spans="1:74" ht="75" x14ac:dyDescent="0.15">
      <c r="A50" s="28" t="s">
        <v>2476</v>
      </c>
      <c r="B50" s="28" t="s">
        <v>2477</v>
      </c>
      <c r="C50" s="51" t="s">
        <v>2464</v>
      </c>
      <c r="D50" s="29" t="s">
        <v>4807</v>
      </c>
      <c r="E50" s="29"/>
      <c r="F50" s="104">
        <v>40975</v>
      </c>
      <c r="G50" s="104">
        <v>41015</v>
      </c>
      <c r="H50" s="104">
        <v>40897</v>
      </c>
      <c r="I50" s="104">
        <v>40934</v>
      </c>
      <c r="J50" s="29"/>
      <c r="K50" s="29">
        <v>12</v>
      </c>
      <c r="L50" s="29" t="s">
        <v>4595</v>
      </c>
      <c r="M50" s="29" t="s">
        <v>4596</v>
      </c>
      <c r="O50" s="29">
        <v>6.5</v>
      </c>
      <c r="P50" s="208">
        <f t="shared" si="11"/>
        <v>6.484375</v>
      </c>
      <c r="Q50" s="208">
        <f t="shared" si="12"/>
        <v>6.515625</v>
      </c>
      <c r="R50" s="29">
        <f t="shared" si="13"/>
        <v>6.46875</v>
      </c>
      <c r="S50" s="29">
        <f t="shared" si="14"/>
        <v>6.53125</v>
      </c>
      <c r="T50" s="29">
        <v>3.3125</v>
      </c>
      <c r="U50" s="208">
        <f t="shared" si="15"/>
        <v>3.296875</v>
      </c>
      <c r="V50" s="208">
        <f t="shared" si="16"/>
        <v>3.328125</v>
      </c>
      <c r="W50" s="29">
        <f t="shared" si="17"/>
        <v>3.28125</v>
      </c>
      <c r="X50" s="29">
        <f t="shared" si="18"/>
        <v>3.34375</v>
      </c>
      <c r="Y50" s="29">
        <v>5.8125</v>
      </c>
      <c r="Z50" s="208">
        <f t="shared" si="19"/>
        <v>5.828125</v>
      </c>
      <c r="AA50" s="29">
        <f t="shared" si="20"/>
        <v>5.78125</v>
      </c>
      <c r="AB50" s="29">
        <f t="shared" si="21"/>
        <v>5.84375</v>
      </c>
      <c r="AC50" s="52">
        <v>1.4999999999999999E-2</v>
      </c>
      <c r="AD50" s="52">
        <v>1.7000000000000001E-2</v>
      </c>
      <c r="AE50" s="29">
        <v>1.6E-2</v>
      </c>
      <c r="AF50" s="51" t="s">
        <v>2464</v>
      </c>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row>
    <row r="51" spans="1:74" ht="75" x14ac:dyDescent="0.15">
      <c r="A51" s="28" t="s">
        <v>2488</v>
      </c>
      <c r="B51" s="28" t="s">
        <v>2489</v>
      </c>
      <c r="C51" s="51" t="s">
        <v>2464</v>
      </c>
      <c r="D51" s="29" t="s">
        <v>4807</v>
      </c>
      <c r="E51" s="29"/>
      <c r="F51" s="104">
        <v>40975</v>
      </c>
      <c r="G51" s="104">
        <v>41009</v>
      </c>
      <c r="H51" s="104">
        <v>40897</v>
      </c>
      <c r="I51" s="104">
        <v>40934</v>
      </c>
      <c r="J51" s="29"/>
      <c r="K51" s="29">
        <v>12</v>
      </c>
      <c r="L51" s="29" t="s">
        <v>4595</v>
      </c>
      <c r="M51" s="29" t="s">
        <v>4596</v>
      </c>
      <c r="O51" s="29">
        <v>6.5</v>
      </c>
      <c r="P51" s="208">
        <f t="shared" si="11"/>
        <v>6.484375</v>
      </c>
      <c r="Q51" s="208">
        <f t="shared" si="12"/>
        <v>6.515625</v>
      </c>
      <c r="R51" s="29">
        <f t="shared" si="13"/>
        <v>6.46875</v>
      </c>
      <c r="S51" s="29">
        <f t="shared" si="14"/>
        <v>6.53125</v>
      </c>
      <c r="T51" s="29">
        <v>3.3125</v>
      </c>
      <c r="U51" s="208">
        <f t="shared" si="15"/>
        <v>3.296875</v>
      </c>
      <c r="V51" s="208">
        <f t="shared" si="16"/>
        <v>3.328125</v>
      </c>
      <c r="W51" s="29">
        <f t="shared" si="17"/>
        <v>3.28125</v>
      </c>
      <c r="X51" s="29">
        <f t="shared" si="18"/>
        <v>3.34375</v>
      </c>
      <c r="Y51" s="29">
        <v>5.8125</v>
      </c>
      <c r="Z51" s="208">
        <f t="shared" si="19"/>
        <v>5.828125</v>
      </c>
      <c r="AA51" s="29">
        <f t="shared" si="20"/>
        <v>5.78125</v>
      </c>
      <c r="AB51" s="29">
        <f t="shared" si="21"/>
        <v>5.84375</v>
      </c>
      <c r="AC51" s="52">
        <v>1.4999999999999999E-2</v>
      </c>
      <c r="AD51" s="52">
        <v>1.7000000000000001E-2</v>
      </c>
      <c r="AE51" s="29">
        <v>1.6E-2</v>
      </c>
      <c r="AF51" s="51" t="s">
        <v>2464</v>
      </c>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row>
    <row r="52" spans="1:74" ht="75" x14ac:dyDescent="0.15">
      <c r="A52" s="28" t="s">
        <v>2478</v>
      </c>
      <c r="B52" s="28" t="s">
        <v>2479</v>
      </c>
      <c r="C52" s="51" t="s">
        <v>2464</v>
      </c>
      <c r="D52" s="29" t="s">
        <v>4807</v>
      </c>
      <c r="E52" s="29"/>
      <c r="F52" s="104">
        <v>40975</v>
      </c>
      <c r="G52" s="104">
        <v>41009</v>
      </c>
      <c r="H52" s="104">
        <v>40897</v>
      </c>
      <c r="I52" s="104">
        <v>40934</v>
      </c>
      <c r="J52" s="29"/>
      <c r="K52" s="29">
        <v>12</v>
      </c>
      <c r="L52" s="29" t="s">
        <v>4595</v>
      </c>
      <c r="M52" s="29" t="s">
        <v>4596</v>
      </c>
      <c r="O52" s="29">
        <v>6.5</v>
      </c>
      <c r="P52" s="208">
        <f t="shared" si="11"/>
        <v>6.484375</v>
      </c>
      <c r="Q52" s="208">
        <f t="shared" si="12"/>
        <v>6.515625</v>
      </c>
      <c r="R52" s="29">
        <f t="shared" si="13"/>
        <v>6.46875</v>
      </c>
      <c r="S52" s="29">
        <f t="shared" si="14"/>
        <v>6.53125</v>
      </c>
      <c r="T52" s="29">
        <v>3.3125</v>
      </c>
      <c r="U52" s="208">
        <f t="shared" si="15"/>
        <v>3.296875</v>
      </c>
      <c r="V52" s="208">
        <f t="shared" si="16"/>
        <v>3.328125</v>
      </c>
      <c r="W52" s="29">
        <f t="shared" si="17"/>
        <v>3.28125</v>
      </c>
      <c r="X52" s="29">
        <f t="shared" si="18"/>
        <v>3.34375</v>
      </c>
      <c r="Y52" s="29">
        <v>5.8125</v>
      </c>
      <c r="Z52" s="208">
        <f t="shared" si="19"/>
        <v>5.828125</v>
      </c>
      <c r="AA52" s="29">
        <f t="shared" si="20"/>
        <v>5.78125</v>
      </c>
      <c r="AB52" s="29">
        <f t="shared" si="21"/>
        <v>5.84375</v>
      </c>
      <c r="AC52" s="52">
        <v>1.4999999999999999E-2</v>
      </c>
      <c r="AD52" s="52">
        <v>1.7000000000000001E-2</v>
      </c>
      <c r="AE52" s="29">
        <v>1.6E-2</v>
      </c>
      <c r="AF52" s="51" t="s">
        <v>2464</v>
      </c>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row>
    <row r="53" spans="1:74" ht="75" x14ac:dyDescent="0.15">
      <c r="A53" s="28" t="s">
        <v>2480</v>
      </c>
      <c r="B53" s="28" t="s">
        <v>2481</v>
      </c>
      <c r="C53" s="51" t="s">
        <v>2464</v>
      </c>
      <c r="D53" s="29" t="s">
        <v>4807</v>
      </c>
      <c r="E53" s="29"/>
      <c r="F53" s="104">
        <v>40975</v>
      </c>
      <c r="G53" s="104">
        <v>41009</v>
      </c>
      <c r="H53" s="104">
        <v>40897</v>
      </c>
      <c r="I53" s="104">
        <v>40933</v>
      </c>
      <c r="J53" s="29"/>
      <c r="K53" s="29">
        <v>12</v>
      </c>
      <c r="L53" s="29" t="s">
        <v>4595</v>
      </c>
      <c r="M53" s="29" t="s">
        <v>4596</v>
      </c>
      <c r="O53" s="29">
        <v>6.5</v>
      </c>
      <c r="P53" s="208">
        <f t="shared" si="11"/>
        <v>6.484375</v>
      </c>
      <c r="Q53" s="208">
        <f t="shared" si="12"/>
        <v>6.515625</v>
      </c>
      <c r="R53" s="29">
        <f t="shared" si="13"/>
        <v>6.46875</v>
      </c>
      <c r="S53" s="29">
        <f t="shared" si="14"/>
        <v>6.53125</v>
      </c>
      <c r="T53" s="29">
        <v>3.3125</v>
      </c>
      <c r="U53" s="208">
        <f t="shared" si="15"/>
        <v>3.296875</v>
      </c>
      <c r="V53" s="208">
        <f t="shared" si="16"/>
        <v>3.328125</v>
      </c>
      <c r="W53" s="29">
        <f t="shared" si="17"/>
        <v>3.28125</v>
      </c>
      <c r="X53" s="29">
        <f t="shared" si="18"/>
        <v>3.34375</v>
      </c>
      <c r="Y53" s="29">
        <v>5.8125</v>
      </c>
      <c r="Z53" s="208">
        <f t="shared" si="19"/>
        <v>5.828125</v>
      </c>
      <c r="AA53" s="29">
        <f t="shared" si="20"/>
        <v>5.78125</v>
      </c>
      <c r="AB53" s="29">
        <f t="shared" si="21"/>
        <v>5.84375</v>
      </c>
      <c r="AC53" s="52">
        <v>1.4999999999999999E-2</v>
      </c>
      <c r="AD53" s="52">
        <v>1.7000000000000001E-2</v>
      </c>
      <c r="AE53" s="29">
        <v>1.6E-2</v>
      </c>
      <c r="AF53" s="51" t="s">
        <v>2464</v>
      </c>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row>
    <row r="54" spans="1:74" ht="75" x14ac:dyDescent="0.15">
      <c r="A54" s="60" t="s">
        <v>2482</v>
      </c>
      <c r="B54" s="28" t="s">
        <v>2483</v>
      </c>
      <c r="C54" s="51" t="s">
        <v>2464</v>
      </c>
      <c r="D54" s="29" t="s">
        <v>4807</v>
      </c>
      <c r="E54" s="29"/>
      <c r="F54" s="104">
        <v>40975</v>
      </c>
      <c r="G54" s="29"/>
      <c r="H54" s="104">
        <v>40897</v>
      </c>
      <c r="I54" s="29"/>
      <c r="J54" s="29" t="s">
        <v>7449</v>
      </c>
      <c r="K54" s="29">
        <v>12</v>
      </c>
      <c r="L54" s="29" t="s">
        <v>4595</v>
      </c>
      <c r="M54" s="29" t="s">
        <v>4596</v>
      </c>
      <c r="O54" s="29">
        <v>6.5</v>
      </c>
      <c r="P54" s="208">
        <f t="shared" si="11"/>
        <v>6.484375</v>
      </c>
      <c r="Q54" s="208">
        <f t="shared" si="12"/>
        <v>6.515625</v>
      </c>
      <c r="R54" s="29">
        <f t="shared" si="13"/>
        <v>6.46875</v>
      </c>
      <c r="S54" s="29">
        <f t="shared" si="14"/>
        <v>6.53125</v>
      </c>
      <c r="T54" s="29">
        <v>3.3125</v>
      </c>
      <c r="U54" s="208">
        <f t="shared" si="15"/>
        <v>3.296875</v>
      </c>
      <c r="V54" s="208">
        <f t="shared" si="16"/>
        <v>3.328125</v>
      </c>
      <c r="W54" s="29">
        <f t="shared" si="17"/>
        <v>3.28125</v>
      </c>
      <c r="X54" s="29">
        <f t="shared" si="18"/>
        <v>3.34375</v>
      </c>
      <c r="Y54" s="29">
        <v>5.8125</v>
      </c>
      <c r="Z54" s="208">
        <f t="shared" si="19"/>
        <v>5.828125</v>
      </c>
      <c r="AA54" s="29">
        <f t="shared" si="20"/>
        <v>5.78125</v>
      </c>
      <c r="AB54" s="29">
        <f t="shared" si="21"/>
        <v>5.84375</v>
      </c>
      <c r="AC54" s="52">
        <v>1.4999999999999999E-2</v>
      </c>
      <c r="AD54" s="52">
        <v>1.7000000000000001E-2</v>
      </c>
      <c r="AE54" s="29">
        <v>1.6E-2</v>
      </c>
      <c r="AF54" s="51" t="s">
        <v>2464</v>
      </c>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row>
    <row r="55" spans="1:74" ht="75" x14ac:dyDescent="0.15">
      <c r="A55" s="28" t="s">
        <v>2490</v>
      </c>
      <c r="B55" s="28" t="s">
        <v>2485</v>
      </c>
      <c r="C55" s="51" t="s">
        <v>2464</v>
      </c>
      <c r="D55" s="29" t="s">
        <v>4807</v>
      </c>
      <c r="E55" s="29"/>
      <c r="F55" s="104">
        <v>40975</v>
      </c>
      <c r="G55" s="104">
        <v>41021</v>
      </c>
      <c r="H55" s="104">
        <v>40897</v>
      </c>
      <c r="I55" s="104">
        <v>40933</v>
      </c>
      <c r="J55" s="29"/>
      <c r="K55" s="29">
        <v>12</v>
      </c>
      <c r="L55" s="29" t="s">
        <v>4595</v>
      </c>
      <c r="M55" s="29" t="s">
        <v>4596</v>
      </c>
      <c r="O55" s="29">
        <v>6.5</v>
      </c>
      <c r="P55" s="208">
        <f t="shared" si="11"/>
        <v>6.484375</v>
      </c>
      <c r="Q55" s="208">
        <f t="shared" si="12"/>
        <v>6.515625</v>
      </c>
      <c r="R55" s="29">
        <f t="shared" si="13"/>
        <v>6.46875</v>
      </c>
      <c r="S55" s="29">
        <f t="shared" si="14"/>
        <v>6.53125</v>
      </c>
      <c r="T55" s="29">
        <v>3.3125</v>
      </c>
      <c r="U55" s="208">
        <f t="shared" si="15"/>
        <v>3.296875</v>
      </c>
      <c r="V55" s="208">
        <f t="shared" si="16"/>
        <v>3.328125</v>
      </c>
      <c r="W55" s="29">
        <f t="shared" si="17"/>
        <v>3.28125</v>
      </c>
      <c r="X55" s="29">
        <f t="shared" si="18"/>
        <v>3.34375</v>
      </c>
      <c r="Y55" s="29">
        <v>5.8125</v>
      </c>
      <c r="Z55" s="208">
        <f t="shared" si="19"/>
        <v>5.828125</v>
      </c>
      <c r="AA55" s="29">
        <f t="shared" si="20"/>
        <v>5.78125</v>
      </c>
      <c r="AB55" s="29">
        <f t="shared" si="21"/>
        <v>5.84375</v>
      </c>
      <c r="AC55" s="52">
        <v>1.4999999999999999E-2</v>
      </c>
      <c r="AD55" s="52">
        <v>1.7000000000000001E-2</v>
      </c>
      <c r="AE55" s="29">
        <v>1.6E-2</v>
      </c>
      <c r="AF55" s="51" t="s">
        <v>2464</v>
      </c>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row>
    <row r="56" spans="1:74" ht="75" x14ac:dyDescent="0.15">
      <c r="A56" s="28" t="s">
        <v>2484</v>
      </c>
      <c r="B56" s="28" t="s">
        <v>2485</v>
      </c>
      <c r="C56" s="51" t="s">
        <v>2464</v>
      </c>
      <c r="D56" s="29" t="s">
        <v>4807</v>
      </c>
      <c r="E56" s="29"/>
      <c r="F56" s="104">
        <v>40975</v>
      </c>
      <c r="G56" s="104">
        <v>41009</v>
      </c>
      <c r="H56" s="104">
        <v>40897</v>
      </c>
      <c r="I56" s="104">
        <v>40933</v>
      </c>
      <c r="J56" s="29"/>
      <c r="K56" s="29">
        <v>12</v>
      </c>
      <c r="L56" s="29" t="s">
        <v>4595</v>
      </c>
      <c r="M56" s="29" t="s">
        <v>4596</v>
      </c>
      <c r="O56" s="29">
        <v>6.5</v>
      </c>
      <c r="P56" s="208">
        <f t="shared" si="11"/>
        <v>6.484375</v>
      </c>
      <c r="Q56" s="208">
        <f t="shared" si="12"/>
        <v>6.515625</v>
      </c>
      <c r="R56" s="29">
        <f t="shared" si="13"/>
        <v>6.46875</v>
      </c>
      <c r="S56" s="29">
        <f t="shared" si="14"/>
        <v>6.53125</v>
      </c>
      <c r="T56" s="29">
        <v>3.3125</v>
      </c>
      <c r="U56" s="208">
        <f t="shared" si="15"/>
        <v>3.296875</v>
      </c>
      <c r="V56" s="208">
        <f t="shared" si="16"/>
        <v>3.328125</v>
      </c>
      <c r="W56" s="29">
        <f t="shared" si="17"/>
        <v>3.28125</v>
      </c>
      <c r="X56" s="29">
        <f t="shared" si="18"/>
        <v>3.34375</v>
      </c>
      <c r="Y56" s="29">
        <v>5.8125</v>
      </c>
      <c r="Z56" s="208">
        <f t="shared" si="19"/>
        <v>5.828125</v>
      </c>
      <c r="AA56" s="29">
        <f t="shared" si="20"/>
        <v>5.78125</v>
      </c>
      <c r="AB56" s="29">
        <f t="shared" si="21"/>
        <v>5.84375</v>
      </c>
      <c r="AC56" s="52">
        <v>1.4999999999999999E-2</v>
      </c>
      <c r="AD56" s="52">
        <v>1.7000000000000001E-2</v>
      </c>
      <c r="AE56" s="29">
        <v>1.6E-2</v>
      </c>
      <c r="AF56" s="51" t="s">
        <v>2464</v>
      </c>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row>
    <row r="57" spans="1:74" ht="75" x14ac:dyDescent="0.15">
      <c r="A57" s="28" t="s">
        <v>2486</v>
      </c>
      <c r="B57" s="28" t="s">
        <v>2487</v>
      </c>
      <c r="C57" s="51" t="s">
        <v>2464</v>
      </c>
      <c r="D57" s="29" t="s">
        <v>4807</v>
      </c>
      <c r="E57" s="29"/>
      <c r="F57" s="104">
        <v>40975</v>
      </c>
      <c r="G57" s="104">
        <v>41009</v>
      </c>
      <c r="H57" s="104">
        <v>40897</v>
      </c>
      <c r="I57" s="104">
        <v>40933</v>
      </c>
      <c r="J57" s="29"/>
      <c r="K57" s="29">
        <v>12</v>
      </c>
      <c r="L57" s="29" t="s">
        <v>4595</v>
      </c>
      <c r="M57" s="29" t="s">
        <v>4596</v>
      </c>
      <c r="O57" s="29">
        <v>6.5</v>
      </c>
      <c r="P57" s="208">
        <f t="shared" si="11"/>
        <v>6.484375</v>
      </c>
      <c r="Q57" s="208">
        <f t="shared" si="12"/>
        <v>6.515625</v>
      </c>
      <c r="R57" s="29">
        <f t="shared" si="13"/>
        <v>6.46875</v>
      </c>
      <c r="S57" s="29">
        <f t="shared" si="14"/>
        <v>6.53125</v>
      </c>
      <c r="T57" s="29">
        <v>3.3125</v>
      </c>
      <c r="U57" s="208">
        <f t="shared" si="15"/>
        <v>3.296875</v>
      </c>
      <c r="V57" s="208">
        <f t="shared" si="16"/>
        <v>3.328125</v>
      </c>
      <c r="W57" s="29">
        <f t="shared" si="17"/>
        <v>3.28125</v>
      </c>
      <c r="X57" s="29">
        <f t="shared" si="18"/>
        <v>3.34375</v>
      </c>
      <c r="Y57" s="29">
        <v>5.8125</v>
      </c>
      <c r="Z57" s="208">
        <f t="shared" si="19"/>
        <v>5.828125</v>
      </c>
      <c r="AA57" s="29">
        <f t="shared" si="20"/>
        <v>5.78125</v>
      </c>
      <c r="AB57" s="29">
        <f t="shared" si="21"/>
        <v>5.84375</v>
      </c>
      <c r="AC57" s="52">
        <v>1.4999999999999999E-2</v>
      </c>
      <c r="AD57" s="52">
        <v>1.7000000000000001E-2</v>
      </c>
      <c r="AE57" s="29">
        <v>1.6E-2</v>
      </c>
      <c r="AF57" s="51" t="s">
        <v>2464</v>
      </c>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row>
    <row r="58" spans="1:74" ht="90" x14ac:dyDescent="0.15">
      <c r="A58" s="28" t="s">
        <v>2497</v>
      </c>
      <c r="B58" s="28" t="s">
        <v>2498</v>
      </c>
      <c r="C58" s="53" t="s">
        <v>2496</v>
      </c>
      <c r="D58" s="29" t="s">
        <v>4808</v>
      </c>
      <c r="E58" s="29"/>
      <c r="F58" s="104">
        <v>40975</v>
      </c>
      <c r="G58" s="104">
        <v>41004</v>
      </c>
      <c r="H58" s="104">
        <v>40933</v>
      </c>
      <c r="I58" s="104">
        <v>40933</v>
      </c>
      <c r="J58" s="29"/>
      <c r="K58" s="29">
        <v>19</v>
      </c>
      <c r="L58" s="29" t="s">
        <v>4595</v>
      </c>
      <c r="M58" s="29" t="s">
        <v>4596</v>
      </c>
      <c r="O58" s="29">
        <v>5</v>
      </c>
      <c r="P58" s="208">
        <f t="shared" si="11"/>
        <v>4.984375</v>
      </c>
      <c r="Q58" s="208">
        <f t="shared" si="12"/>
        <v>5.015625</v>
      </c>
      <c r="R58" s="29">
        <f t="shared" si="13"/>
        <v>4.96875</v>
      </c>
      <c r="S58" s="29">
        <f t="shared" si="14"/>
        <v>5.03125</v>
      </c>
      <c r="T58" s="29">
        <v>6</v>
      </c>
      <c r="U58" s="208">
        <f t="shared" si="15"/>
        <v>5.984375</v>
      </c>
      <c r="V58" s="208">
        <f t="shared" si="16"/>
        <v>6.015625</v>
      </c>
      <c r="W58" s="29">
        <f t="shared" si="17"/>
        <v>5.96875</v>
      </c>
      <c r="X58" s="29">
        <f t="shared" si="18"/>
        <v>6.03125</v>
      </c>
      <c r="Y58" s="29">
        <v>3</v>
      </c>
      <c r="Z58" s="208">
        <f t="shared" si="19"/>
        <v>3.015625</v>
      </c>
      <c r="AA58" s="29">
        <f t="shared" si="20"/>
        <v>2.96875</v>
      </c>
      <c r="AB58" s="29">
        <f t="shared" si="21"/>
        <v>3.03125</v>
      </c>
      <c r="AC58" s="52">
        <v>1.4999999999999999E-2</v>
      </c>
      <c r="AD58" s="52">
        <v>1.7000000000000001E-2</v>
      </c>
      <c r="AE58" s="54">
        <v>1.6E-2</v>
      </c>
      <c r="AF58" s="53" t="s">
        <v>2496</v>
      </c>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row>
    <row r="59" spans="1:74" ht="75" x14ac:dyDescent="0.15">
      <c r="A59" s="28" t="s">
        <v>2504</v>
      </c>
      <c r="B59" s="28" t="s">
        <v>2505</v>
      </c>
      <c r="C59" s="53" t="s">
        <v>2506</v>
      </c>
      <c r="D59" s="29" t="s">
        <v>4809</v>
      </c>
      <c r="E59" s="29"/>
      <c r="F59" s="104">
        <v>40975</v>
      </c>
      <c r="G59" s="104">
        <v>41009</v>
      </c>
      <c r="H59" s="104">
        <v>40897</v>
      </c>
      <c r="I59" s="104">
        <v>40933</v>
      </c>
      <c r="J59" s="29"/>
      <c r="K59" s="29">
        <v>21</v>
      </c>
      <c r="L59" s="29" t="s">
        <v>4595</v>
      </c>
      <c r="M59" s="29" t="s">
        <v>4596</v>
      </c>
      <c r="O59" s="29">
        <v>4.3125</v>
      </c>
      <c r="P59" s="208">
        <f t="shared" si="11"/>
        <v>4.296875</v>
      </c>
      <c r="Q59" s="208">
        <f t="shared" si="12"/>
        <v>4.328125</v>
      </c>
      <c r="R59" s="29">
        <f t="shared" si="13"/>
        <v>4.28125</v>
      </c>
      <c r="S59" s="29">
        <f t="shared" si="14"/>
        <v>4.34375</v>
      </c>
      <c r="T59" s="29">
        <v>6</v>
      </c>
      <c r="U59" s="208">
        <f t="shared" si="15"/>
        <v>5.984375</v>
      </c>
      <c r="V59" s="208">
        <f t="shared" si="16"/>
        <v>6.015625</v>
      </c>
      <c r="W59" s="29">
        <f t="shared" si="17"/>
        <v>5.96875</v>
      </c>
      <c r="X59" s="29">
        <f t="shared" si="18"/>
        <v>6.03125</v>
      </c>
      <c r="Y59" s="29">
        <v>3.53125</v>
      </c>
      <c r="Z59" s="208">
        <f t="shared" si="19"/>
        <v>3.546875</v>
      </c>
      <c r="AA59" s="29">
        <f t="shared" si="20"/>
        <v>3.5</v>
      </c>
      <c r="AB59" s="29">
        <f t="shared" si="21"/>
        <v>3.5625</v>
      </c>
      <c r="AC59" s="52">
        <v>1.4999999999999999E-2</v>
      </c>
      <c r="AD59" s="52">
        <v>1.7000000000000001E-2</v>
      </c>
      <c r="AE59" s="54">
        <v>1.6E-2</v>
      </c>
      <c r="AF59" s="53" t="s">
        <v>2506</v>
      </c>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row>
    <row r="60" spans="1:74" ht="75" x14ac:dyDescent="0.15">
      <c r="A60" s="28" t="s">
        <v>2519</v>
      </c>
      <c r="B60" s="28" t="s">
        <v>2520</v>
      </c>
      <c r="C60" s="53" t="s">
        <v>2521</v>
      </c>
      <c r="D60" s="29" t="s">
        <v>4810</v>
      </c>
      <c r="E60" s="29"/>
      <c r="F60" s="104">
        <v>41087</v>
      </c>
      <c r="G60" s="104">
        <v>41087</v>
      </c>
      <c r="H60" s="104">
        <v>40897</v>
      </c>
      <c r="I60" s="104">
        <v>40933</v>
      </c>
      <c r="J60" s="29"/>
      <c r="K60" s="29">
        <v>41</v>
      </c>
      <c r="L60" s="29" t="s">
        <v>4595</v>
      </c>
      <c r="M60" s="29" t="s">
        <v>4596</v>
      </c>
      <c r="O60" s="29">
        <v>3.5625</v>
      </c>
      <c r="P60" s="208">
        <f t="shared" si="11"/>
        <v>3.546875</v>
      </c>
      <c r="Q60" s="208">
        <f t="shared" si="12"/>
        <v>3.578125</v>
      </c>
      <c r="R60" s="29">
        <f t="shared" si="13"/>
        <v>3.53125</v>
      </c>
      <c r="S60" s="29">
        <f t="shared" si="14"/>
        <v>3.59375</v>
      </c>
      <c r="T60" s="29">
        <v>8</v>
      </c>
      <c r="U60" s="208">
        <f t="shared" si="15"/>
        <v>7.984375</v>
      </c>
      <c r="V60" s="208">
        <f t="shared" si="16"/>
        <v>8.015625</v>
      </c>
      <c r="W60" s="29">
        <f t="shared" si="17"/>
        <v>7.96875</v>
      </c>
      <c r="X60" s="29">
        <f t="shared" si="18"/>
        <v>8.03125</v>
      </c>
      <c r="Y60" s="29">
        <v>4.25</v>
      </c>
      <c r="Z60" s="208">
        <f t="shared" si="19"/>
        <v>4.265625</v>
      </c>
      <c r="AA60" s="29">
        <f t="shared" si="20"/>
        <v>4.21875</v>
      </c>
      <c r="AB60" s="29">
        <f t="shared" si="21"/>
        <v>4.28125</v>
      </c>
      <c r="AC60" s="52">
        <v>1.4999999999999999E-2</v>
      </c>
      <c r="AD60" s="52">
        <v>1.7000000000000001E-2</v>
      </c>
      <c r="AE60" s="54">
        <v>1.6E-2</v>
      </c>
      <c r="AF60" s="53" t="s">
        <v>2521</v>
      </c>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row>
    <row r="61" spans="1:74" ht="90" x14ac:dyDescent="0.15">
      <c r="A61" s="28" t="s">
        <v>2528</v>
      </c>
      <c r="B61" s="28" t="s">
        <v>2529</v>
      </c>
      <c r="C61" s="55" t="s">
        <v>2531</v>
      </c>
      <c r="D61" s="29" t="s">
        <v>4811</v>
      </c>
      <c r="E61" s="29"/>
      <c r="F61" s="104">
        <v>40975</v>
      </c>
      <c r="G61" s="104">
        <v>41010</v>
      </c>
      <c r="H61" s="104">
        <v>40933</v>
      </c>
      <c r="I61" s="104">
        <v>40936</v>
      </c>
      <c r="J61" s="29" t="s">
        <v>2530</v>
      </c>
      <c r="K61" s="29">
        <v>48</v>
      </c>
      <c r="L61" s="29" t="s">
        <v>4595</v>
      </c>
      <c r="M61" s="29" t="s">
        <v>4602</v>
      </c>
      <c r="O61" s="29">
        <v>2.3125</v>
      </c>
      <c r="P61" s="208">
        <f t="shared" si="11"/>
        <v>2.296875</v>
      </c>
      <c r="Q61" s="208">
        <f t="shared" si="12"/>
        <v>2.328125</v>
      </c>
      <c r="R61" s="29">
        <f t="shared" si="13"/>
        <v>2.28125</v>
      </c>
      <c r="S61" s="29">
        <f t="shared" si="14"/>
        <v>2.34375</v>
      </c>
      <c r="T61" s="29">
        <v>1.625</v>
      </c>
      <c r="U61" s="208">
        <f t="shared" si="15"/>
        <v>1.609375</v>
      </c>
      <c r="V61" s="208">
        <f t="shared" si="16"/>
        <v>1.640625</v>
      </c>
      <c r="W61" s="29">
        <f t="shared" si="17"/>
        <v>1.59375</v>
      </c>
      <c r="X61" s="29">
        <f t="shared" si="18"/>
        <v>1.65625</v>
      </c>
      <c r="Y61" s="29">
        <v>6.0625</v>
      </c>
      <c r="Z61" s="208">
        <f t="shared" si="19"/>
        <v>6.078125</v>
      </c>
      <c r="AA61" s="29">
        <f t="shared" si="20"/>
        <v>6.03125</v>
      </c>
      <c r="AB61" s="29">
        <f t="shared" si="21"/>
        <v>6.09375</v>
      </c>
      <c r="AC61" s="52">
        <v>1.7000000000000001E-2</v>
      </c>
      <c r="AD61" s="52">
        <v>1.9E-2</v>
      </c>
      <c r="AE61" s="54">
        <v>1.7999999999999999E-2</v>
      </c>
      <c r="AF61" s="55" t="s">
        <v>2531</v>
      </c>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row>
    <row r="62" spans="1:74" ht="90" x14ac:dyDescent="0.15">
      <c r="A62" s="28" t="s">
        <v>2536</v>
      </c>
      <c r="B62" s="28" t="s">
        <v>2537</v>
      </c>
      <c r="C62" s="53" t="s">
        <v>2538</v>
      </c>
      <c r="D62" s="29" t="s">
        <v>4812</v>
      </c>
      <c r="E62" s="29"/>
      <c r="F62" s="104">
        <v>40975</v>
      </c>
      <c r="G62" s="104">
        <v>41015</v>
      </c>
      <c r="H62" s="104">
        <v>40898</v>
      </c>
      <c r="I62" s="104">
        <v>40932</v>
      </c>
      <c r="J62" s="29"/>
      <c r="K62" s="29">
        <v>82</v>
      </c>
      <c r="L62" s="29" t="s">
        <v>4595</v>
      </c>
      <c r="M62" s="29" t="s">
        <v>4602</v>
      </c>
      <c r="O62" s="29">
        <v>5.0625</v>
      </c>
      <c r="P62" s="208">
        <f t="shared" si="11"/>
        <v>5.046875</v>
      </c>
      <c r="Q62" s="208">
        <f t="shared" si="12"/>
        <v>5.078125</v>
      </c>
      <c r="R62" s="29">
        <f t="shared" si="13"/>
        <v>5.03125</v>
      </c>
      <c r="S62" s="29">
        <f t="shared" si="14"/>
        <v>5.09375</v>
      </c>
      <c r="T62" s="29">
        <v>1.75</v>
      </c>
      <c r="U62" s="208">
        <f t="shared" si="15"/>
        <v>1.734375</v>
      </c>
      <c r="V62" s="208">
        <f t="shared" si="16"/>
        <v>1.765625</v>
      </c>
      <c r="W62" s="29">
        <f t="shared" si="17"/>
        <v>1.71875</v>
      </c>
      <c r="X62" s="29">
        <f t="shared" si="18"/>
        <v>1.78125</v>
      </c>
      <c r="Y62" s="29">
        <v>3.0625</v>
      </c>
      <c r="Z62" s="208">
        <f t="shared" si="19"/>
        <v>3.078125</v>
      </c>
      <c r="AA62" s="29">
        <f t="shared" si="20"/>
        <v>3.03125</v>
      </c>
      <c r="AB62" s="29">
        <f t="shared" si="21"/>
        <v>3.09375</v>
      </c>
      <c r="AC62" s="52">
        <v>1.9E-2</v>
      </c>
      <c r="AD62" s="52">
        <v>2.1000000000000001E-2</v>
      </c>
      <c r="AE62" s="54">
        <v>0.02</v>
      </c>
      <c r="AF62" s="53" t="s">
        <v>2538</v>
      </c>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row>
    <row r="63" spans="1:74" ht="90" x14ac:dyDescent="0.15">
      <c r="A63" s="28" t="s">
        <v>2539</v>
      </c>
      <c r="B63" s="28" t="s">
        <v>2540</v>
      </c>
      <c r="C63" s="53" t="s">
        <v>2538</v>
      </c>
      <c r="D63" s="29" t="s">
        <v>4812</v>
      </c>
      <c r="E63" s="29"/>
      <c r="F63" s="104">
        <v>40975</v>
      </c>
      <c r="G63" s="104">
        <v>41004</v>
      </c>
      <c r="H63" s="104">
        <v>40898</v>
      </c>
      <c r="I63" s="104">
        <v>40934</v>
      </c>
      <c r="J63" s="29"/>
      <c r="K63" s="29">
        <v>82</v>
      </c>
      <c r="L63" s="29" t="s">
        <v>4595</v>
      </c>
      <c r="M63" s="29" t="s">
        <v>4602</v>
      </c>
      <c r="O63" s="29">
        <v>5.0625</v>
      </c>
      <c r="P63" s="208">
        <f t="shared" si="11"/>
        <v>5.046875</v>
      </c>
      <c r="Q63" s="208">
        <f t="shared" si="12"/>
        <v>5.078125</v>
      </c>
      <c r="R63" s="29">
        <f t="shared" si="13"/>
        <v>5.03125</v>
      </c>
      <c r="S63" s="29">
        <f t="shared" si="14"/>
        <v>5.09375</v>
      </c>
      <c r="T63" s="29">
        <v>1.75</v>
      </c>
      <c r="U63" s="208">
        <f t="shared" si="15"/>
        <v>1.734375</v>
      </c>
      <c r="V63" s="208">
        <f t="shared" si="16"/>
        <v>1.765625</v>
      </c>
      <c r="W63" s="29">
        <f t="shared" si="17"/>
        <v>1.71875</v>
      </c>
      <c r="X63" s="29">
        <f t="shared" si="18"/>
        <v>1.78125</v>
      </c>
      <c r="Y63" s="29">
        <v>3.0625</v>
      </c>
      <c r="Z63" s="208">
        <f t="shared" si="19"/>
        <v>3.078125</v>
      </c>
      <c r="AA63" s="29">
        <f t="shared" si="20"/>
        <v>3.03125</v>
      </c>
      <c r="AB63" s="29">
        <f t="shared" si="21"/>
        <v>3.09375</v>
      </c>
      <c r="AC63" s="52">
        <v>1.9E-2</v>
      </c>
      <c r="AD63" s="52">
        <v>2.1000000000000001E-2</v>
      </c>
      <c r="AE63" s="54">
        <v>0.02</v>
      </c>
      <c r="AF63" s="53" t="s">
        <v>2538</v>
      </c>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row>
    <row r="64" spans="1:74" ht="45" x14ac:dyDescent="0.15">
      <c r="A64" s="28" t="s">
        <v>6498</v>
      </c>
      <c r="B64" s="117" t="s">
        <v>6499</v>
      </c>
      <c r="D64" s="29" t="s">
        <v>4813</v>
      </c>
      <c r="E64" s="29" t="s">
        <v>8946</v>
      </c>
      <c r="F64" s="104">
        <v>40975</v>
      </c>
      <c r="G64" s="104">
        <v>41015</v>
      </c>
      <c r="H64" s="110">
        <v>40954</v>
      </c>
      <c r="I64" s="110">
        <v>40967</v>
      </c>
      <c r="K64" s="28">
        <v>112</v>
      </c>
      <c r="L64" s="29" t="s">
        <v>4595</v>
      </c>
      <c r="M64" s="29" t="s">
        <v>4607</v>
      </c>
      <c r="O64" s="29">
        <v>3.1875</v>
      </c>
      <c r="P64" s="208">
        <f t="shared" si="11"/>
        <v>3.171875</v>
      </c>
      <c r="Q64" s="208">
        <f t="shared" si="12"/>
        <v>3.203125</v>
      </c>
      <c r="R64" s="29">
        <v>3.15625</v>
      </c>
      <c r="S64" s="29">
        <v>3.21875</v>
      </c>
      <c r="T64" s="29">
        <v>2.3125</v>
      </c>
      <c r="U64" s="208">
        <f t="shared" si="15"/>
        <v>2.296875</v>
      </c>
      <c r="V64" s="208">
        <f t="shared" si="16"/>
        <v>2.328125</v>
      </c>
      <c r="W64" s="29">
        <v>2.28125</v>
      </c>
      <c r="X64" s="29">
        <v>2.34375</v>
      </c>
      <c r="Y64" s="29">
        <v>6.0625</v>
      </c>
      <c r="Z64" s="208">
        <f t="shared" si="19"/>
        <v>6.078125</v>
      </c>
      <c r="AA64" s="29">
        <v>6.03125</v>
      </c>
      <c r="AB64" s="29">
        <v>6.09375</v>
      </c>
      <c r="AC64" s="52">
        <v>1.7000000000000001E-2</v>
      </c>
      <c r="AD64" s="52">
        <v>1.9E-2</v>
      </c>
      <c r="AE64" s="54">
        <v>1.7999999999999999E-2</v>
      </c>
      <c r="AF64" s="52">
        <v>1.7000000000000001E-2</v>
      </c>
    </row>
    <row r="65" spans="1:74" ht="90" x14ac:dyDescent="0.15">
      <c r="A65" s="28" t="s">
        <v>2541</v>
      </c>
      <c r="B65" s="28" t="s">
        <v>2542</v>
      </c>
      <c r="C65" s="53" t="s">
        <v>2543</v>
      </c>
      <c r="D65" s="29" t="s">
        <v>4813</v>
      </c>
      <c r="E65" s="29" t="s">
        <v>8946</v>
      </c>
      <c r="F65" s="104">
        <v>40975</v>
      </c>
      <c r="G65" s="104">
        <v>41010</v>
      </c>
      <c r="H65" s="104">
        <v>40898</v>
      </c>
      <c r="I65" s="104">
        <v>40933</v>
      </c>
      <c r="J65" s="29"/>
      <c r="K65" s="29">
        <v>112</v>
      </c>
      <c r="L65" s="29" t="s">
        <v>4595</v>
      </c>
      <c r="M65" s="29" t="s">
        <v>4607</v>
      </c>
      <c r="O65" s="29">
        <v>3.1875</v>
      </c>
      <c r="P65" s="208">
        <f t="shared" si="11"/>
        <v>3.171875</v>
      </c>
      <c r="Q65" s="208">
        <f t="shared" si="12"/>
        <v>3.203125</v>
      </c>
      <c r="R65" s="29">
        <f>O65-(1/32)</f>
        <v>3.15625</v>
      </c>
      <c r="S65" s="29">
        <f>O65+(1/32)</f>
        <v>3.21875</v>
      </c>
      <c r="T65" s="29">
        <v>2.3125</v>
      </c>
      <c r="U65" s="208">
        <f t="shared" si="15"/>
        <v>2.296875</v>
      </c>
      <c r="V65" s="208">
        <f t="shared" si="16"/>
        <v>2.328125</v>
      </c>
      <c r="W65" s="29">
        <f>T65-(1/32)</f>
        <v>2.28125</v>
      </c>
      <c r="X65" s="29">
        <f>T65+(1/32)</f>
        <v>2.34375</v>
      </c>
      <c r="Y65" s="29">
        <v>6.0625</v>
      </c>
      <c r="Z65" s="208">
        <f t="shared" si="19"/>
        <v>6.078125</v>
      </c>
      <c r="AA65" s="29">
        <f>Y65-(1/32)</f>
        <v>6.03125</v>
      </c>
      <c r="AB65" s="29">
        <f>Y65+(1/32)</f>
        <v>6.09375</v>
      </c>
      <c r="AC65" s="52">
        <v>1.7000000000000001E-2</v>
      </c>
      <c r="AD65" s="52">
        <v>1.9E-2</v>
      </c>
      <c r="AE65" s="54">
        <v>1.7999999999999999E-2</v>
      </c>
      <c r="AF65" s="53" t="s">
        <v>2543</v>
      </c>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c r="BU65" s="29"/>
      <c r="BV65" s="29"/>
    </row>
    <row r="66" spans="1:74" ht="75" x14ac:dyDescent="0.15">
      <c r="A66" s="28" t="s">
        <v>2605</v>
      </c>
      <c r="B66" s="28" t="s">
        <v>2606</v>
      </c>
      <c r="C66" s="53" t="s">
        <v>2607</v>
      </c>
      <c r="D66" s="29" t="s">
        <v>4814</v>
      </c>
      <c r="E66" s="29" t="s">
        <v>9721</v>
      </c>
      <c r="F66" s="104">
        <v>40975</v>
      </c>
      <c r="G66" s="104">
        <v>41003</v>
      </c>
      <c r="H66" s="104">
        <v>40898</v>
      </c>
      <c r="I66" s="104">
        <v>40932</v>
      </c>
      <c r="J66" s="29"/>
      <c r="K66" s="29">
        <v>211</v>
      </c>
      <c r="L66" s="29" t="s">
        <v>4595</v>
      </c>
      <c r="M66" s="29" t="s">
        <v>4358</v>
      </c>
      <c r="O66" s="29">
        <v>4.75</v>
      </c>
      <c r="P66" s="208">
        <f>O66-(1/64)</f>
        <v>4.734375</v>
      </c>
      <c r="Q66" s="208">
        <f t="shared" si="12"/>
        <v>4.765625</v>
      </c>
      <c r="R66" s="29">
        <f>O66-(1/32)</f>
        <v>4.71875</v>
      </c>
      <c r="S66" s="29">
        <f>O66+(1/32)</f>
        <v>4.78125</v>
      </c>
      <c r="T66" s="29">
        <v>2.375</v>
      </c>
      <c r="U66" s="208">
        <f>T66-(1/64)</f>
        <v>2.359375</v>
      </c>
      <c r="V66" s="208">
        <f t="shared" si="16"/>
        <v>2.390625</v>
      </c>
      <c r="W66" s="29">
        <f>T66-(1/32)</f>
        <v>2.34375</v>
      </c>
      <c r="X66" s="29">
        <f>T66+(1/32)</f>
        <v>2.40625</v>
      </c>
      <c r="Y66" s="29">
        <v>3.25</v>
      </c>
      <c r="Z66" s="208">
        <f t="shared" ref="Z66:Z69" si="22">Y66+(1/64)</f>
        <v>3.265625</v>
      </c>
      <c r="AA66" s="29">
        <f>Y66-(1/32)</f>
        <v>3.21875</v>
      </c>
      <c r="AB66" s="29">
        <f>Y66+(1/32)</f>
        <v>3.28125</v>
      </c>
      <c r="AC66" s="52">
        <v>1.4999999999999999E-2</v>
      </c>
      <c r="AD66" s="52">
        <v>1.7000000000000001E-2</v>
      </c>
      <c r="AE66" s="54">
        <v>1.6E-2</v>
      </c>
      <c r="AF66" s="53" t="s">
        <v>2607</v>
      </c>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29"/>
      <c r="BV66" s="29"/>
    </row>
    <row r="67" spans="1:74" ht="75" x14ac:dyDescent="0.15">
      <c r="A67" s="28" t="s">
        <v>2686</v>
      </c>
      <c r="B67" s="28" t="s">
        <v>2687</v>
      </c>
      <c r="C67" s="53" t="s">
        <v>2688</v>
      </c>
      <c r="D67" s="29" t="s">
        <v>4815</v>
      </c>
      <c r="E67" s="29"/>
      <c r="F67" s="104">
        <v>40975</v>
      </c>
      <c r="G67" s="104">
        <v>41068</v>
      </c>
      <c r="H67" s="104">
        <v>40898</v>
      </c>
      <c r="I67" s="104">
        <v>40932</v>
      </c>
      <c r="J67" s="29"/>
      <c r="K67" s="29">
        <v>296</v>
      </c>
      <c r="L67" s="29" t="s">
        <v>4595</v>
      </c>
      <c r="M67" s="29" t="s">
        <v>4621</v>
      </c>
      <c r="O67" s="29">
        <v>4.625</v>
      </c>
      <c r="P67" s="208">
        <f>O67-(1/64)</f>
        <v>4.609375</v>
      </c>
      <c r="Q67" s="208">
        <f t="shared" si="12"/>
        <v>4.640625</v>
      </c>
      <c r="R67" s="29">
        <f>O67-(1/32)</f>
        <v>4.59375</v>
      </c>
      <c r="S67" s="29">
        <f>O67+(1/32)</f>
        <v>4.65625</v>
      </c>
      <c r="T67" s="29">
        <v>4.5</v>
      </c>
      <c r="U67" s="208">
        <f>T67-(1/64)</f>
        <v>4.484375</v>
      </c>
      <c r="V67" s="208">
        <f t="shared" si="16"/>
        <v>4.515625</v>
      </c>
      <c r="W67" s="29">
        <f>T67-(1/32)</f>
        <v>4.46875</v>
      </c>
      <c r="X67" s="29">
        <f>T67+(1/32)</f>
        <v>4.53125</v>
      </c>
      <c r="Y67" s="29">
        <v>5.875</v>
      </c>
      <c r="Z67" s="208">
        <f t="shared" si="22"/>
        <v>5.890625</v>
      </c>
      <c r="AA67" s="29">
        <f>Y67-(1/32)</f>
        <v>5.84375</v>
      </c>
      <c r="AB67" s="29">
        <f>Y67+(1/32)</f>
        <v>5.90625</v>
      </c>
      <c r="AC67" s="55">
        <v>2.3E-2</v>
      </c>
      <c r="AD67" s="55">
        <v>2.5000000000000001E-2</v>
      </c>
      <c r="AE67" s="54">
        <v>2.4E-2</v>
      </c>
      <c r="AF67" s="53" t="s">
        <v>2688</v>
      </c>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row>
    <row r="68" spans="1:74" ht="90" x14ac:dyDescent="0.15">
      <c r="A68" s="28" t="s">
        <v>2715</v>
      </c>
      <c r="B68" s="28" t="s">
        <v>2716</v>
      </c>
      <c r="C68" s="55" t="s">
        <v>2531</v>
      </c>
      <c r="D68" s="29" t="s">
        <v>4816</v>
      </c>
      <c r="E68" s="29"/>
      <c r="F68" s="104">
        <v>40975</v>
      </c>
      <c r="G68" s="104">
        <v>40989</v>
      </c>
      <c r="H68" s="104">
        <v>40898</v>
      </c>
      <c r="I68" s="104">
        <v>40931</v>
      </c>
      <c r="J68" s="29" t="s">
        <v>2530</v>
      </c>
      <c r="K68" s="29" t="s">
        <v>2717</v>
      </c>
      <c r="L68" s="29" t="s">
        <v>4642</v>
      </c>
      <c r="M68" s="29" t="s">
        <v>4643</v>
      </c>
      <c r="O68" s="29">
        <v>2.3125</v>
      </c>
      <c r="P68" s="208">
        <f>O68-(1/64)</f>
        <v>2.296875</v>
      </c>
      <c r="Q68" s="208">
        <f t="shared" si="12"/>
        <v>2.328125</v>
      </c>
      <c r="R68" s="29">
        <f>O68-(1/32)</f>
        <v>2.28125</v>
      </c>
      <c r="S68" s="29">
        <f>O68+(1/32)</f>
        <v>2.34375</v>
      </c>
      <c r="T68" s="29">
        <v>1.625</v>
      </c>
      <c r="U68" s="208">
        <f>T68-(1/64)</f>
        <v>1.609375</v>
      </c>
      <c r="V68" s="208">
        <f t="shared" si="16"/>
        <v>1.640625</v>
      </c>
      <c r="W68" s="29">
        <f>T68-(1/32)</f>
        <v>1.59375</v>
      </c>
      <c r="X68" s="29">
        <f>T68+(1/32)</f>
        <v>1.65625</v>
      </c>
      <c r="Y68" s="29">
        <v>6.0625</v>
      </c>
      <c r="Z68" s="208">
        <f t="shared" si="22"/>
        <v>6.078125</v>
      </c>
      <c r="AA68" s="29">
        <f>Y68-(1/32)</f>
        <v>6.03125</v>
      </c>
      <c r="AB68" s="29">
        <f>Y68+(1/32)</f>
        <v>6.09375</v>
      </c>
      <c r="AC68" s="52">
        <v>1.7000000000000001E-2</v>
      </c>
      <c r="AD68" s="52">
        <v>1.9E-2</v>
      </c>
      <c r="AE68" s="54">
        <v>1.7999999999999999E-2</v>
      </c>
      <c r="AF68" s="55" t="s">
        <v>2531</v>
      </c>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row>
    <row r="69" spans="1:74" ht="15" x14ac:dyDescent="0.15">
      <c r="A69" s="122" t="s">
        <v>5205</v>
      </c>
      <c r="B69" s="106" t="s">
        <v>5206</v>
      </c>
      <c r="D69" s="29" t="s">
        <v>4816</v>
      </c>
      <c r="E69" s="29"/>
      <c r="F69" s="104">
        <v>40975</v>
      </c>
      <c r="G69" s="104">
        <v>41003</v>
      </c>
      <c r="H69" s="110">
        <v>40931</v>
      </c>
      <c r="I69" s="110">
        <v>40975</v>
      </c>
      <c r="K69" s="28" t="s">
        <v>2717</v>
      </c>
      <c r="L69" s="29" t="s">
        <v>5207</v>
      </c>
      <c r="M69" s="29" t="s">
        <v>4643</v>
      </c>
      <c r="O69" s="29">
        <v>2.3125</v>
      </c>
      <c r="P69" s="208">
        <f>O69-(1/64)</f>
        <v>2.296875</v>
      </c>
      <c r="Q69" s="208">
        <f t="shared" si="12"/>
        <v>2.328125</v>
      </c>
      <c r="T69" s="29">
        <v>1.625</v>
      </c>
      <c r="U69" s="208">
        <f>T69-(1/64)</f>
        <v>1.609375</v>
      </c>
      <c r="V69" s="208">
        <f t="shared" si="16"/>
        <v>1.640625</v>
      </c>
      <c r="Y69" s="29">
        <v>6.0625</v>
      </c>
      <c r="Z69" s="208">
        <f t="shared" si="22"/>
        <v>6.078125</v>
      </c>
      <c r="AC69" s="52">
        <v>1.7000000000000001E-2</v>
      </c>
      <c r="AD69" s="52">
        <v>1.9E-2</v>
      </c>
      <c r="AE69" s="28">
        <v>1.7999999999999999E-2</v>
      </c>
      <c r="AF69" s="51"/>
      <c r="BQ69" s="29"/>
      <c r="BR69" s="29"/>
      <c r="BS69" s="29"/>
      <c r="BT69" s="29"/>
      <c r="BU69" s="29"/>
      <c r="BV69" s="29"/>
    </row>
    <row r="70" spans="1:74" ht="15" x14ac:dyDescent="0.15">
      <c r="A70" s="28" t="s">
        <v>6902</v>
      </c>
      <c r="B70" s="117" t="s">
        <v>6903</v>
      </c>
      <c r="D70" s="29" t="s">
        <v>4816</v>
      </c>
      <c r="E70" s="29"/>
      <c r="F70" s="104">
        <v>40975</v>
      </c>
      <c r="G70" s="110">
        <v>41145</v>
      </c>
      <c r="H70" s="110">
        <v>40973</v>
      </c>
      <c r="K70" s="28" t="s">
        <v>2717</v>
      </c>
      <c r="L70" s="29" t="s">
        <v>4595</v>
      </c>
      <c r="M70" s="29" t="s">
        <v>4643</v>
      </c>
      <c r="O70" s="29">
        <v>2.3125</v>
      </c>
      <c r="P70" s="208">
        <v>2.296875</v>
      </c>
      <c r="Q70" s="208">
        <v>2.328125</v>
      </c>
      <c r="T70" s="29">
        <v>1.625</v>
      </c>
      <c r="U70" s="208">
        <v>1.609375</v>
      </c>
      <c r="V70" s="208">
        <v>1.640625</v>
      </c>
      <c r="Y70" s="29">
        <v>6.0625</v>
      </c>
      <c r="Z70" s="208">
        <v>6.078125</v>
      </c>
      <c r="AC70" s="52">
        <v>1.7000000000000001E-2</v>
      </c>
      <c r="AD70" s="52">
        <v>1.9E-2</v>
      </c>
      <c r="AE70" s="28">
        <v>1.7999999999999999E-2</v>
      </c>
      <c r="AF70" s="52"/>
    </row>
    <row r="71" spans="1:74" s="119" customFormat="1" ht="75" x14ac:dyDescent="0.15">
      <c r="A71" s="28" t="s">
        <v>2662</v>
      </c>
      <c r="B71" s="28" t="s">
        <v>2663</v>
      </c>
      <c r="C71" s="53" t="s">
        <v>2664</v>
      </c>
      <c r="D71" s="29" t="s">
        <v>4817</v>
      </c>
      <c r="E71" s="29"/>
      <c r="F71" s="104">
        <v>40975</v>
      </c>
      <c r="G71" s="104">
        <v>40989</v>
      </c>
      <c r="H71" s="104">
        <v>40898</v>
      </c>
      <c r="I71" s="104">
        <v>40932</v>
      </c>
      <c r="J71" s="29"/>
      <c r="K71" s="29">
        <v>266</v>
      </c>
      <c r="L71" s="29" t="s">
        <v>4595</v>
      </c>
      <c r="M71" s="29" t="s">
        <v>4607</v>
      </c>
      <c r="N71" s="29"/>
      <c r="O71" s="29">
        <v>6.0625</v>
      </c>
      <c r="P71" s="208">
        <f>O71-(1/64)</f>
        <v>6.046875</v>
      </c>
      <c r="Q71" s="208">
        <f>O71+(1/64)</f>
        <v>6.078125</v>
      </c>
      <c r="R71" s="29">
        <f>O71-(1/32)</f>
        <v>6.03125</v>
      </c>
      <c r="S71" s="29">
        <f>O71+(1/32)</f>
        <v>6.09375</v>
      </c>
      <c r="T71" s="29">
        <v>2.3125</v>
      </c>
      <c r="U71" s="208">
        <f>T71-(1/64)</f>
        <v>2.296875</v>
      </c>
      <c r="V71" s="208">
        <f>T71+(1/64)</f>
        <v>2.328125</v>
      </c>
      <c r="W71" s="29">
        <f>T71-(1/32)</f>
        <v>2.28125</v>
      </c>
      <c r="X71" s="29">
        <f>T71+(1/32)</f>
        <v>2.34375</v>
      </c>
      <c r="Y71" s="29">
        <v>3</v>
      </c>
      <c r="Z71" s="208">
        <f>Y71+(1/64)</f>
        <v>3.015625</v>
      </c>
      <c r="AA71" s="29">
        <f>Y71-(1/32)</f>
        <v>2.96875</v>
      </c>
      <c r="AB71" s="29">
        <f>Y71+(1/32)</f>
        <v>3.03125</v>
      </c>
      <c r="AC71" s="52">
        <v>1.9E-2</v>
      </c>
      <c r="AD71" s="52">
        <v>2.1000000000000001E-2</v>
      </c>
      <c r="AE71" s="54">
        <v>0.02</v>
      </c>
      <c r="AF71" s="53" t="s">
        <v>2664</v>
      </c>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row>
    <row r="72" spans="1:74" ht="45" x14ac:dyDescent="0.15">
      <c r="A72" s="28" t="s">
        <v>2698</v>
      </c>
      <c r="B72" s="28" t="s">
        <v>2699</v>
      </c>
      <c r="C72" s="53" t="s">
        <v>2700</v>
      </c>
      <c r="D72" s="29" t="s">
        <v>4818</v>
      </c>
      <c r="E72" s="29" t="s">
        <v>9792</v>
      </c>
      <c r="F72" s="104">
        <v>40975</v>
      </c>
      <c r="G72" s="104">
        <v>40990</v>
      </c>
      <c r="H72" s="104">
        <v>40898</v>
      </c>
      <c r="I72" s="104">
        <v>40931</v>
      </c>
      <c r="J72" s="29"/>
      <c r="K72" s="29">
        <v>349</v>
      </c>
      <c r="L72" s="29" t="s">
        <v>4595</v>
      </c>
      <c r="M72" s="29" t="s">
        <v>4636</v>
      </c>
      <c r="O72" s="29">
        <v>7</v>
      </c>
      <c r="P72" s="208">
        <f>O72-(1/64)</f>
        <v>6.984375</v>
      </c>
      <c r="Q72" s="208">
        <f>O72+(1/64)</f>
        <v>7.015625</v>
      </c>
      <c r="R72" s="29">
        <f>O72-(1/32)</f>
        <v>6.96875</v>
      </c>
      <c r="S72" s="29">
        <f>O72+(1/32)</f>
        <v>7.03125</v>
      </c>
      <c r="T72" s="29">
        <v>7</v>
      </c>
      <c r="U72" s="208">
        <f>T72-(1/64)</f>
        <v>6.984375</v>
      </c>
      <c r="V72" s="208">
        <f>T72+(1/64)</f>
        <v>7.015625</v>
      </c>
      <c r="W72" s="29">
        <f>T72-(1/32)</f>
        <v>6.96875</v>
      </c>
      <c r="X72" s="29">
        <f>T72+(1/32)</f>
        <v>7.03125</v>
      </c>
      <c r="Y72" s="29">
        <v>5</v>
      </c>
      <c r="Z72" s="208">
        <f>Y72+(1/64)</f>
        <v>5.015625</v>
      </c>
      <c r="AA72" s="29">
        <f>Y72-(1/32)</f>
        <v>4.96875</v>
      </c>
      <c r="AB72" s="29">
        <f>Y72+(1/32)</f>
        <v>5.03125</v>
      </c>
      <c r="AC72" s="55">
        <v>2.3E-2</v>
      </c>
      <c r="AD72" s="55">
        <v>2.5000000000000001E-2</v>
      </c>
      <c r="AE72" s="54">
        <v>2.4E-2</v>
      </c>
      <c r="AF72" s="53" t="s">
        <v>2700</v>
      </c>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row>
    <row r="73" spans="1:74" ht="90" x14ac:dyDescent="0.15">
      <c r="A73" s="28" t="s">
        <v>2582</v>
      </c>
      <c r="B73" s="106" t="s">
        <v>2583</v>
      </c>
      <c r="C73" s="51" t="s">
        <v>2584</v>
      </c>
      <c r="D73" s="29" t="s">
        <v>4990</v>
      </c>
      <c r="E73" s="29"/>
      <c r="F73" s="104">
        <v>40975</v>
      </c>
      <c r="G73" s="104">
        <v>40988</v>
      </c>
      <c r="H73" s="104">
        <v>40899</v>
      </c>
      <c r="I73" s="104">
        <v>40932</v>
      </c>
      <c r="J73" s="29"/>
      <c r="K73" s="29">
        <v>191</v>
      </c>
      <c r="L73" s="29" t="s">
        <v>4595</v>
      </c>
      <c r="M73" s="29" t="s">
        <v>4358</v>
      </c>
      <c r="O73" s="29">
        <v>6.125</v>
      </c>
      <c r="P73" s="208">
        <f>O73-(1/64)</f>
        <v>6.109375</v>
      </c>
      <c r="Q73" s="208">
        <f>O73+(1/64)</f>
        <v>6.140625</v>
      </c>
      <c r="R73" s="29">
        <f>O73-(1/32)</f>
        <v>6.09375</v>
      </c>
      <c r="S73" s="29">
        <f>O73+(1/32)</f>
        <v>6.15625</v>
      </c>
      <c r="T73" s="29">
        <v>2.25</v>
      </c>
      <c r="U73" s="208">
        <f>T73-(1/64)</f>
        <v>2.234375</v>
      </c>
      <c r="V73" s="208">
        <f>T73+(1/64)</f>
        <v>2.265625</v>
      </c>
      <c r="W73" s="29">
        <f>T73-(1/32)</f>
        <v>2.21875</v>
      </c>
      <c r="X73" s="29">
        <f>T73+(1/32)</f>
        <v>2.28125</v>
      </c>
      <c r="Y73" s="29">
        <v>2.5625</v>
      </c>
      <c r="Z73" s="208">
        <f>Y73+(1/64)</f>
        <v>2.578125</v>
      </c>
      <c r="AA73" s="29">
        <f>Y73-(1/32)</f>
        <v>2.53125</v>
      </c>
      <c r="AB73" s="29">
        <f>Y73+(1/32)</f>
        <v>2.59375</v>
      </c>
      <c r="AC73" s="52">
        <v>1.7000000000000001E-2</v>
      </c>
      <c r="AD73" s="52">
        <v>1.9E-2</v>
      </c>
      <c r="AE73" s="29">
        <v>1.7999999999999999E-2</v>
      </c>
      <c r="AF73" s="51" t="s">
        <v>2584</v>
      </c>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row>
    <row r="74" spans="1:74" ht="15" x14ac:dyDescent="0.15">
      <c r="A74" s="28" t="s">
        <v>6547</v>
      </c>
      <c r="B74" s="117" t="s">
        <v>6548</v>
      </c>
      <c r="D74" s="29" t="s">
        <v>4990</v>
      </c>
      <c r="E74" s="29"/>
      <c r="F74" s="104">
        <v>40975</v>
      </c>
      <c r="G74" s="104">
        <v>41019</v>
      </c>
      <c r="H74" s="110">
        <v>40960</v>
      </c>
      <c r="I74" s="104">
        <v>40967</v>
      </c>
      <c r="K74" s="28">
        <v>191</v>
      </c>
      <c r="L74" s="29" t="s">
        <v>4595</v>
      </c>
      <c r="M74" s="29" t="s">
        <v>4358</v>
      </c>
      <c r="O74" s="29">
        <v>6.125</v>
      </c>
      <c r="P74" s="208">
        <f>O74-(1/64)</f>
        <v>6.109375</v>
      </c>
      <c r="Q74" s="208">
        <f>O74+(1/64)</f>
        <v>6.140625</v>
      </c>
      <c r="R74" s="29">
        <v>6.09375</v>
      </c>
      <c r="S74" s="29">
        <v>6.15625</v>
      </c>
      <c r="T74" s="29">
        <v>2.25</v>
      </c>
      <c r="U74" s="208">
        <f>T74-(1/64)</f>
        <v>2.234375</v>
      </c>
      <c r="V74" s="208">
        <f>T74+(1/64)</f>
        <v>2.265625</v>
      </c>
      <c r="W74" s="29">
        <v>2.21875</v>
      </c>
      <c r="X74" s="29">
        <v>2.28125</v>
      </c>
      <c r="Y74" s="29">
        <v>2.5625</v>
      </c>
      <c r="Z74" s="208">
        <f>Y74+(1/64)</f>
        <v>2.578125</v>
      </c>
      <c r="AA74" s="29">
        <v>2.53125</v>
      </c>
      <c r="AB74" s="29">
        <v>2.59375</v>
      </c>
      <c r="AC74" s="52">
        <v>1.7000000000000001E-2</v>
      </c>
      <c r="AD74" s="52">
        <v>1.9E-2</v>
      </c>
      <c r="AE74" s="29">
        <v>1.7999999999999999E-2</v>
      </c>
      <c r="AF74" s="52">
        <v>1.7000000000000001E-2</v>
      </c>
    </row>
    <row r="75" spans="1:74" ht="75" x14ac:dyDescent="0.15">
      <c r="A75" s="28" t="s">
        <v>2585</v>
      </c>
      <c r="B75" s="106" t="s">
        <v>2586</v>
      </c>
      <c r="C75" s="51" t="s">
        <v>2587</v>
      </c>
      <c r="D75" s="29" t="s">
        <v>4991</v>
      </c>
      <c r="E75" s="29"/>
      <c r="F75" s="104">
        <v>40975</v>
      </c>
      <c r="G75" s="104">
        <v>40990</v>
      </c>
      <c r="H75" s="104">
        <v>40899</v>
      </c>
      <c r="I75" s="104">
        <v>40932</v>
      </c>
      <c r="J75" s="29"/>
      <c r="K75" s="29">
        <v>192</v>
      </c>
      <c r="L75" s="29" t="s">
        <v>4595</v>
      </c>
      <c r="M75" s="29" t="s">
        <v>4358</v>
      </c>
      <c r="O75" s="29">
        <v>7.125</v>
      </c>
      <c r="P75" s="208">
        <f>O75-(1/64)</f>
        <v>7.109375</v>
      </c>
      <c r="Q75" s="208">
        <f>O75+(1/64)</f>
        <v>7.140625</v>
      </c>
      <c r="R75" s="29">
        <f>O75-(1/32)</f>
        <v>7.09375</v>
      </c>
      <c r="S75" s="29">
        <f>O75+(1/32)</f>
        <v>7.15625</v>
      </c>
      <c r="T75" s="29">
        <v>3</v>
      </c>
      <c r="U75" s="208">
        <f>T75-(1/64)</f>
        <v>2.984375</v>
      </c>
      <c r="V75" s="208">
        <f>T75+(1/64)</f>
        <v>3.015625</v>
      </c>
      <c r="W75" s="29">
        <f>T75-(1/32)</f>
        <v>2.96875</v>
      </c>
      <c r="X75" s="29">
        <f>T75+(1/32)</f>
        <v>3.03125</v>
      </c>
      <c r="Y75" s="29">
        <v>6.625</v>
      </c>
      <c r="Z75" s="208">
        <f>Y75+(1/64)</f>
        <v>6.640625</v>
      </c>
      <c r="AA75" s="29">
        <f>Y75-(1/32)</f>
        <v>6.59375</v>
      </c>
      <c r="AB75" s="29">
        <f>Y75+(1/32)</f>
        <v>6.65625</v>
      </c>
      <c r="AC75" s="52">
        <v>1.7000000000000001E-2</v>
      </c>
      <c r="AD75" s="52">
        <v>1.9E-2</v>
      </c>
      <c r="AE75" s="29">
        <v>1.7999999999999999E-2</v>
      </c>
      <c r="AF75" s="51" t="s">
        <v>2587</v>
      </c>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row>
    <row r="76" spans="1:74" ht="15" x14ac:dyDescent="0.15">
      <c r="A76" s="60" t="s">
        <v>6979</v>
      </c>
      <c r="B76" s="117" t="s">
        <v>6980</v>
      </c>
      <c r="D76" s="29" t="s">
        <v>4991</v>
      </c>
      <c r="E76" s="29"/>
      <c r="K76" s="28">
        <v>192</v>
      </c>
      <c r="L76" s="29" t="s">
        <v>4595</v>
      </c>
      <c r="M76" s="29" t="s">
        <v>4358</v>
      </c>
      <c r="O76" s="29">
        <v>7.125</v>
      </c>
      <c r="P76" s="208">
        <v>7.109375</v>
      </c>
      <c r="Q76" s="208">
        <v>7.140625</v>
      </c>
      <c r="R76" s="29">
        <v>7.09375</v>
      </c>
      <c r="S76" s="29">
        <v>7.15625</v>
      </c>
      <c r="T76" s="29">
        <v>3</v>
      </c>
      <c r="U76" s="208">
        <v>2.984375</v>
      </c>
      <c r="V76" s="208">
        <v>3.015625</v>
      </c>
      <c r="W76" s="29">
        <v>2.96875</v>
      </c>
      <c r="X76" s="29">
        <v>3.03125</v>
      </c>
      <c r="Y76" s="29">
        <v>6.625</v>
      </c>
      <c r="Z76" s="208">
        <v>6.640625</v>
      </c>
      <c r="AA76" s="29">
        <v>6.59375</v>
      </c>
      <c r="AB76" s="29">
        <v>6.65625</v>
      </c>
      <c r="AC76" s="52">
        <v>1.7000000000000001E-2</v>
      </c>
      <c r="AD76" s="52">
        <v>1.9E-2</v>
      </c>
      <c r="AE76" s="29">
        <v>1.7999999999999999E-2</v>
      </c>
      <c r="AF76" s="52">
        <v>1.7000000000000001E-2</v>
      </c>
    </row>
    <row r="77" spans="1:74" ht="90" x14ac:dyDescent="0.15">
      <c r="A77" s="28" t="s">
        <v>2588</v>
      </c>
      <c r="B77" s="106" t="s">
        <v>2589</v>
      </c>
      <c r="C77" s="51" t="s">
        <v>2590</v>
      </c>
      <c r="D77" s="29" t="s">
        <v>4992</v>
      </c>
      <c r="E77" s="29"/>
      <c r="F77" s="104">
        <v>40975</v>
      </c>
      <c r="G77" s="104">
        <v>40990</v>
      </c>
      <c r="H77" s="104">
        <v>40899</v>
      </c>
      <c r="I77" s="104">
        <v>40932</v>
      </c>
      <c r="J77" s="29"/>
      <c r="K77" s="29">
        <v>193</v>
      </c>
      <c r="L77" s="29" t="s">
        <v>4595</v>
      </c>
      <c r="M77" s="29" t="s">
        <v>4358</v>
      </c>
      <c r="O77" s="29">
        <v>6.625</v>
      </c>
      <c r="P77" s="208">
        <f t="shared" ref="P77:P85" si="23">O77-(1/64)</f>
        <v>6.609375</v>
      </c>
      <c r="Q77" s="208">
        <f t="shared" ref="Q77:Q85" si="24">O77+(1/64)</f>
        <v>6.640625</v>
      </c>
      <c r="R77" s="29">
        <f t="shared" ref="R77:R88" si="25">O77-(1/32)</f>
        <v>6.59375</v>
      </c>
      <c r="S77" s="29">
        <f t="shared" ref="S77:S88" si="26">O77+(1/32)</f>
        <v>6.65625</v>
      </c>
      <c r="T77" s="29">
        <v>4.125</v>
      </c>
      <c r="U77" s="208">
        <f t="shared" ref="U77:U85" si="27">T77-(1/64)</f>
        <v>4.109375</v>
      </c>
      <c r="V77" s="208">
        <f t="shared" ref="V77:V85" si="28">T77+(1/64)</f>
        <v>4.140625</v>
      </c>
      <c r="W77" s="29">
        <f t="shared" ref="W77:W85" si="29">T77-(1/32)</f>
        <v>4.09375</v>
      </c>
      <c r="X77" s="29">
        <f t="shared" ref="X77:X85" si="30">T77+(1/32)</f>
        <v>4.15625</v>
      </c>
      <c r="Y77" s="29">
        <v>8.125</v>
      </c>
      <c r="Z77" s="208">
        <f t="shared" ref="Z77:Z85" si="31">Y77+(1/64)</f>
        <v>8.140625</v>
      </c>
      <c r="AA77" s="29">
        <f t="shared" ref="AA77:AA85" si="32">Y77-(1/32)</f>
        <v>8.09375</v>
      </c>
      <c r="AB77" s="29">
        <f t="shared" ref="AB77:AB85" si="33">Y77+(1/32)</f>
        <v>8.15625</v>
      </c>
      <c r="AC77" s="52">
        <v>1.7000000000000001E-2</v>
      </c>
      <c r="AD77" s="52">
        <v>1.9E-2</v>
      </c>
      <c r="AE77" s="29">
        <v>1.7999999999999999E-2</v>
      </c>
      <c r="AF77" s="51" t="s">
        <v>2590</v>
      </c>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row>
    <row r="78" spans="1:74" ht="15" x14ac:dyDescent="0.15">
      <c r="A78" s="28" t="s">
        <v>6549</v>
      </c>
      <c r="B78" s="117" t="s">
        <v>6550</v>
      </c>
      <c r="D78" s="29" t="s">
        <v>4992</v>
      </c>
      <c r="E78" s="29"/>
      <c r="F78" s="104">
        <v>40975</v>
      </c>
      <c r="G78" s="104">
        <v>41024</v>
      </c>
      <c r="H78" s="104">
        <v>40960</v>
      </c>
      <c r="I78" s="104">
        <v>40967</v>
      </c>
      <c r="J78" s="29"/>
      <c r="K78" s="29">
        <v>193</v>
      </c>
      <c r="L78" s="29" t="s">
        <v>4595</v>
      </c>
      <c r="M78" s="29" t="s">
        <v>4358</v>
      </c>
      <c r="O78" s="29">
        <v>6.625</v>
      </c>
      <c r="P78" s="208">
        <f t="shared" si="23"/>
        <v>6.609375</v>
      </c>
      <c r="Q78" s="208">
        <f t="shared" si="24"/>
        <v>6.640625</v>
      </c>
      <c r="R78" s="29">
        <f t="shared" si="25"/>
        <v>6.59375</v>
      </c>
      <c r="S78" s="29">
        <f t="shared" si="26"/>
        <v>6.65625</v>
      </c>
      <c r="T78" s="29">
        <v>4.125</v>
      </c>
      <c r="U78" s="208">
        <f t="shared" si="27"/>
        <v>4.109375</v>
      </c>
      <c r="V78" s="208">
        <f t="shared" si="28"/>
        <v>4.140625</v>
      </c>
      <c r="W78" s="29">
        <f t="shared" si="29"/>
        <v>4.09375</v>
      </c>
      <c r="X78" s="29">
        <f t="shared" si="30"/>
        <v>4.15625</v>
      </c>
      <c r="Y78" s="29">
        <v>8.125</v>
      </c>
      <c r="Z78" s="208">
        <f t="shared" si="31"/>
        <v>8.140625</v>
      </c>
      <c r="AA78" s="29">
        <f t="shared" si="32"/>
        <v>8.09375</v>
      </c>
      <c r="AB78" s="29">
        <f t="shared" si="33"/>
        <v>8.15625</v>
      </c>
      <c r="AC78" s="52">
        <v>1.7000000000000001E-2</v>
      </c>
      <c r="AD78" s="52">
        <v>1.9E-2</v>
      </c>
      <c r="AE78" s="29">
        <v>1.7999999999999999E-2</v>
      </c>
      <c r="AF78" s="52">
        <v>1.7000000000000001E-2</v>
      </c>
    </row>
    <row r="79" spans="1:74" ht="75" x14ac:dyDescent="0.15">
      <c r="A79" s="28" t="s">
        <v>2591</v>
      </c>
      <c r="B79" s="106" t="s">
        <v>2592</v>
      </c>
      <c r="C79" s="51" t="s">
        <v>2593</v>
      </c>
      <c r="D79" s="29" t="s">
        <v>4993</v>
      </c>
      <c r="E79" s="29"/>
      <c r="F79" s="104">
        <v>40975</v>
      </c>
      <c r="G79" s="104">
        <v>40989</v>
      </c>
      <c r="H79" s="104">
        <v>40899</v>
      </c>
      <c r="I79" s="104">
        <v>40931</v>
      </c>
      <c r="J79" s="29"/>
      <c r="K79" s="29">
        <v>198</v>
      </c>
      <c r="L79" s="29" t="s">
        <v>4595</v>
      </c>
      <c r="M79" s="29" t="s">
        <v>4358</v>
      </c>
      <c r="O79" s="29">
        <v>4</v>
      </c>
      <c r="P79" s="208">
        <f t="shared" si="23"/>
        <v>3.984375</v>
      </c>
      <c r="Q79" s="208">
        <f t="shared" si="24"/>
        <v>4.015625</v>
      </c>
      <c r="R79" s="29">
        <f t="shared" si="25"/>
        <v>3.96875</v>
      </c>
      <c r="S79" s="29">
        <f t="shared" si="26"/>
        <v>4.03125</v>
      </c>
      <c r="T79" s="29">
        <v>2.125</v>
      </c>
      <c r="U79" s="208">
        <f t="shared" si="27"/>
        <v>2.109375</v>
      </c>
      <c r="V79" s="208">
        <f t="shared" si="28"/>
        <v>2.140625</v>
      </c>
      <c r="W79" s="29">
        <f t="shared" si="29"/>
        <v>2.09375</v>
      </c>
      <c r="X79" s="29">
        <f t="shared" si="30"/>
        <v>2.15625</v>
      </c>
      <c r="Y79" s="29">
        <v>6.125</v>
      </c>
      <c r="Z79" s="208">
        <f t="shared" si="31"/>
        <v>6.140625</v>
      </c>
      <c r="AA79" s="29">
        <f t="shared" si="32"/>
        <v>6.09375</v>
      </c>
      <c r="AB79" s="29">
        <f t="shared" si="33"/>
        <v>6.15625</v>
      </c>
      <c r="AC79" s="52">
        <v>1.7000000000000001E-2</v>
      </c>
      <c r="AD79" s="52">
        <v>1.9E-2</v>
      </c>
      <c r="AE79" s="29">
        <v>1.7999999999999999E-2</v>
      </c>
      <c r="AF79" s="51" t="s">
        <v>2593</v>
      </c>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row>
    <row r="80" spans="1:74" ht="75" x14ac:dyDescent="0.15">
      <c r="A80" s="28" t="s">
        <v>2727</v>
      </c>
      <c r="B80" s="106" t="s">
        <v>2728</v>
      </c>
      <c r="C80" s="51" t="s">
        <v>2729</v>
      </c>
      <c r="D80" s="29" t="s">
        <v>4994</v>
      </c>
      <c r="E80" s="29"/>
      <c r="F80" s="104">
        <v>40975</v>
      </c>
      <c r="G80" s="104">
        <v>40989</v>
      </c>
      <c r="H80" s="104">
        <v>40899</v>
      </c>
      <c r="I80" s="104">
        <v>40931</v>
      </c>
      <c r="J80" s="29"/>
      <c r="K80" s="29"/>
      <c r="L80" s="29" t="s">
        <v>4595</v>
      </c>
      <c r="M80" s="29" t="s">
        <v>4358</v>
      </c>
      <c r="O80" s="29">
        <v>3.125</v>
      </c>
      <c r="P80" s="208">
        <f t="shared" si="23"/>
        <v>3.109375</v>
      </c>
      <c r="Q80" s="208">
        <f t="shared" si="24"/>
        <v>3.140625</v>
      </c>
      <c r="R80" s="29">
        <f t="shared" si="25"/>
        <v>3.09375</v>
      </c>
      <c r="S80" s="29">
        <f t="shared" si="26"/>
        <v>3.15625</v>
      </c>
      <c r="T80" s="29">
        <v>2.0625</v>
      </c>
      <c r="U80" s="208">
        <f t="shared" si="27"/>
        <v>2.046875</v>
      </c>
      <c r="V80" s="208">
        <f t="shared" si="28"/>
        <v>2.078125</v>
      </c>
      <c r="W80" s="29">
        <f t="shared" si="29"/>
        <v>2.03125</v>
      </c>
      <c r="X80" s="29">
        <f t="shared" si="30"/>
        <v>2.09375</v>
      </c>
      <c r="Y80" s="29">
        <v>4</v>
      </c>
      <c r="Z80" s="208">
        <f t="shared" si="31"/>
        <v>4.015625</v>
      </c>
      <c r="AA80" s="29">
        <f t="shared" si="32"/>
        <v>3.96875</v>
      </c>
      <c r="AB80" s="29">
        <f t="shared" si="33"/>
        <v>4.03125</v>
      </c>
      <c r="AC80" s="52">
        <v>1.4999999999999999E-2</v>
      </c>
      <c r="AD80" s="52">
        <v>1.7000000000000001E-2</v>
      </c>
      <c r="AE80" s="29">
        <v>1.6E-2</v>
      </c>
      <c r="AF80" s="51" t="s">
        <v>2729</v>
      </c>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row>
    <row r="81" spans="1:74" ht="75" x14ac:dyDescent="0.15">
      <c r="A81" s="28" t="s">
        <v>2602</v>
      </c>
      <c r="B81" s="106" t="s">
        <v>2603</v>
      </c>
      <c r="C81" s="53" t="s">
        <v>2604</v>
      </c>
      <c r="D81" s="29" t="s">
        <v>4995</v>
      </c>
      <c r="E81" s="29"/>
      <c r="F81" s="104">
        <v>40975</v>
      </c>
      <c r="G81" s="104">
        <v>41004</v>
      </c>
      <c r="H81" s="104">
        <v>40899</v>
      </c>
      <c r="I81" s="104">
        <v>40934</v>
      </c>
      <c r="J81" s="29"/>
      <c r="K81" s="29">
        <v>205</v>
      </c>
      <c r="L81" s="29" t="s">
        <v>4595</v>
      </c>
      <c r="M81" s="29" t="s">
        <v>4596</v>
      </c>
      <c r="O81" s="29">
        <v>4</v>
      </c>
      <c r="P81" s="208">
        <f t="shared" si="23"/>
        <v>3.984375</v>
      </c>
      <c r="Q81" s="208">
        <f t="shared" si="24"/>
        <v>4.015625</v>
      </c>
      <c r="R81" s="29">
        <f t="shared" si="25"/>
        <v>3.96875</v>
      </c>
      <c r="S81" s="29">
        <f t="shared" si="26"/>
        <v>4.03125</v>
      </c>
      <c r="T81" s="29">
        <v>3.125</v>
      </c>
      <c r="U81" s="208">
        <f t="shared" si="27"/>
        <v>3.109375</v>
      </c>
      <c r="V81" s="208">
        <f t="shared" si="28"/>
        <v>3.140625</v>
      </c>
      <c r="W81" s="29">
        <f t="shared" si="29"/>
        <v>3.09375</v>
      </c>
      <c r="X81" s="29">
        <f t="shared" si="30"/>
        <v>3.15625</v>
      </c>
      <c r="Y81" s="29">
        <v>2.375</v>
      </c>
      <c r="Z81" s="208">
        <f t="shared" si="31"/>
        <v>2.390625</v>
      </c>
      <c r="AA81" s="29">
        <f t="shared" si="32"/>
        <v>2.34375</v>
      </c>
      <c r="AB81" s="29">
        <f t="shared" si="33"/>
        <v>2.40625</v>
      </c>
      <c r="AC81" s="52">
        <v>1.4999999999999999E-2</v>
      </c>
      <c r="AD81" s="52">
        <v>1.7000000000000001E-2</v>
      </c>
      <c r="AE81" s="54">
        <v>1.6E-2</v>
      </c>
      <c r="AF81" s="53" t="s">
        <v>2604</v>
      </c>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row>
    <row r="82" spans="1:74" ht="90" x14ac:dyDescent="0.15">
      <c r="A82" s="28" t="s">
        <v>2724</v>
      </c>
      <c r="B82" s="106" t="s">
        <v>2725</v>
      </c>
      <c r="C82" s="53" t="s">
        <v>2538</v>
      </c>
      <c r="D82" s="29" t="s">
        <v>5000</v>
      </c>
      <c r="E82" s="29"/>
      <c r="F82" s="104">
        <v>40975</v>
      </c>
      <c r="G82" s="104">
        <v>40990</v>
      </c>
      <c r="H82" s="104">
        <v>40899</v>
      </c>
      <c r="I82" s="104">
        <v>40932</v>
      </c>
      <c r="J82" s="29"/>
      <c r="K82" s="29" t="s">
        <v>2726</v>
      </c>
      <c r="L82" s="29" t="s">
        <v>4595</v>
      </c>
      <c r="M82" s="29" t="s">
        <v>4596</v>
      </c>
      <c r="O82" s="29">
        <v>5.0625</v>
      </c>
      <c r="P82" s="208">
        <f t="shared" si="23"/>
        <v>5.046875</v>
      </c>
      <c r="Q82" s="208">
        <f t="shared" si="24"/>
        <v>5.078125</v>
      </c>
      <c r="R82" s="29">
        <f t="shared" si="25"/>
        <v>5.03125</v>
      </c>
      <c r="S82" s="29">
        <f t="shared" si="26"/>
        <v>5.09375</v>
      </c>
      <c r="T82" s="29">
        <v>1.75</v>
      </c>
      <c r="U82" s="208">
        <f t="shared" si="27"/>
        <v>1.734375</v>
      </c>
      <c r="V82" s="208">
        <f t="shared" si="28"/>
        <v>1.765625</v>
      </c>
      <c r="W82" s="29">
        <f t="shared" si="29"/>
        <v>1.71875</v>
      </c>
      <c r="X82" s="29">
        <f t="shared" si="30"/>
        <v>1.78125</v>
      </c>
      <c r="Y82" s="29">
        <v>3.0625</v>
      </c>
      <c r="Z82" s="208">
        <f t="shared" si="31"/>
        <v>3.078125</v>
      </c>
      <c r="AA82" s="29">
        <f t="shared" si="32"/>
        <v>3.03125</v>
      </c>
      <c r="AB82" s="29">
        <f t="shared" si="33"/>
        <v>3.09375</v>
      </c>
      <c r="AC82" s="52">
        <v>1.4999999999999999E-2</v>
      </c>
      <c r="AD82" s="52">
        <v>1.7000000000000001E-2</v>
      </c>
      <c r="AE82" s="54">
        <v>1.6E-2</v>
      </c>
      <c r="AF82" s="53" t="s">
        <v>2538</v>
      </c>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row>
    <row r="83" spans="1:74" ht="60" x14ac:dyDescent="0.15">
      <c r="A83" s="28" t="s">
        <v>2641</v>
      </c>
      <c r="B83" s="106" t="s">
        <v>2642</v>
      </c>
      <c r="C83" s="53" t="s">
        <v>2638</v>
      </c>
      <c r="D83" s="29" t="s">
        <v>5001</v>
      </c>
      <c r="E83" s="29"/>
      <c r="F83" s="104">
        <v>40975</v>
      </c>
      <c r="G83" s="104">
        <v>41004</v>
      </c>
      <c r="H83" s="104">
        <v>40899</v>
      </c>
      <c r="I83" s="104">
        <v>40932</v>
      </c>
      <c r="J83" s="29"/>
      <c r="K83" s="29">
        <v>249</v>
      </c>
      <c r="L83" s="29" t="s">
        <v>4595</v>
      </c>
      <c r="M83" s="29" t="s">
        <v>4358</v>
      </c>
      <c r="O83" s="29">
        <v>4</v>
      </c>
      <c r="P83" s="208">
        <f t="shared" si="23"/>
        <v>3.984375</v>
      </c>
      <c r="Q83" s="208">
        <f t="shared" si="24"/>
        <v>4.015625</v>
      </c>
      <c r="R83" s="29">
        <f t="shared" si="25"/>
        <v>3.96875</v>
      </c>
      <c r="S83" s="29">
        <f t="shared" si="26"/>
        <v>4.03125</v>
      </c>
      <c r="T83" s="29">
        <v>2.03125</v>
      </c>
      <c r="U83" s="208">
        <f t="shared" si="27"/>
        <v>2.015625</v>
      </c>
      <c r="V83" s="208">
        <f t="shared" si="28"/>
        <v>2.046875</v>
      </c>
      <c r="W83" s="29">
        <f t="shared" si="29"/>
        <v>2</v>
      </c>
      <c r="X83" s="29">
        <f t="shared" si="30"/>
        <v>2.0625</v>
      </c>
      <c r="Y83" s="29">
        <v>4.5</v>
      </c>
      <c r="Z83" s="208">
        <f t="shared" si="31"/>
        <v>4.515625</v>
      </c>
      <c r="AA83" s="29">
        <f t="shared" si="32"/>
        <v>4.46875</v>
      </c>
      <c r="AB83" s="29">
        <f t="shared" si="33"/>
        <v>4.53125</v>
      </c>
      <c r="AC83" s="52">
        <v>1.7000000000000001E-2</v>
      </c>
      <c r="AD83" s="52">
        <v>1.9E-2</v>
      </c>
      <c r="AE83" s="54">
        <v>1.7999999999999999E-2</v>
      </c>
      <c r="AF83" s="53" t="s">
        <v>2638</v>
      </c>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row>
    <row r="84" spans="1:74" ht="60" x14ac:dyDescent="0.15">
      <c r="A84" s="28" t="s">
        <v>2643</v>
      </c>
      <c r="B84" s="106" t="s">
        <v>2642</v>
      </c>
      <c r="C84" s="53" t="s">
        <v>2638</v>
      </c>
      <c r="D84" s="29" t="s">
        <v>5001</v>
      </c>
      <c r="E84" s="29"/>
      <c r="F84" s="104">
        <v>40975</v>
      </c>
      <c r="G84" s="104">
        <v>41021</v>
      </c>
      <c r="H84" s="104">
        <v>40899</v>
      </c>
      <c r="I84" s="29"/>
      <c r="J84" s="29"/>
      <c r="K84" s="29">
        <v>249</v>
      </c>
      <c r="L84" s="29" t="s">
        <v>4624</v>
      </c>
      <c r="M84" s="29" t="s">
        <v>4358</v>
      </c>
      <c r="O84" s="29">
        <v>4</v>
      </c>
      <c r="P84" s="208">
        <f t="shared" si="23"/>
        <v>3.984375</v>
      </c>
      <c r="Q84" s="208">
        <f t="shared" si="24"/>
        <v>4.015625</v>
      </c>
      <c r="R84" s="29">
        <f t="shared" si="25"/>
        <v>3.96875</v>
      </c>
      <c r="S84" s="29">
        <f t="shared" si="26"/>
        <v>4.03125</v>
      </c>
      <c r="T84" s="29">
        <v>2.03125</v>
      </c>
      <c r="U84" s="208">
        <f t="shared" si="27"/>
        <v>2.015625</v>
      </c>
      <c r="V84" s="208">
        <f t="shared" si="28"/>
        <v>2.046875</v>
      </c>
      <c r="W84" s="29">
        <f t="shared" si="29"/>
        <v>2</v>
      </c>
      <c r="X84" s="29">
        <f t="shared" si="30"/>
        <v>2.0625</v>
      </c>
      <c r="Y84" s="29">
        <v>4.5</v>
      </c>
      <c r="Z84" s="208">
        <f t="shared" si="31"/>
        <v>4.515625</v>
      </c>
      <c r="AA84" s="29">
        <f t="shared" si="32"/>
        <v>4.46875</v>
      </c>
      <c r="AB84" s="29">
        <f t="shared" si="33"/>
        <v>4.53125</v>
      </c>
      <c r="AC84" s="52">
        <v>1.7000000000000001E-2</v>
      </c>
      <c r="AD84" s="52">
        <v>1.9E-2</v>
      </c>
      <c r="AE84" s="54">
        <v>1.7999999999999999E-2</v>
      </c>
      <c r="AF84" s="53" t="s">
        <v>2638</v>
      </c>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row>
    <row r="85" spans="1:74" s="29" customFormat="1" ht="30" x14ac:dyDescent="0.15">
      <c r="A85" s="28" t="s">
        <v>5542</v>
      </c>
      <c r="B85" s="117" t="s">
        <v>5543</v>
      </c>
      <c r="C85" s="51"/>
      <c r="D85" s="29" t="s">
        <v>5544</v>
      </c>
      <c r="F85" s="104">
        <v>40975</v>
      </c>
      <c r="G85" s="104">
        <v>41015</v>
      </c>
      <c r="H85" s="110">
        <v>40980</v>
      </c>
      <c r="I85" s="110">
        <v>40983</v>
      </c>
      <c r="J85" s="28"/>
      <c r="K85" s="28">
        <v>48</v>
      </c>
      <c r="L85" s="29" t="s">
        <v>4595</v>
      </c>
      <c r="M85" s="29" t="s">
        <v>4602</v>
      </c>
      <c r="O85" s="29">
        <v>2.3125</v>
      </c>
      <c r="P85" s="208">
        <f t="shared" si="23"/>
        <v>2.296875</v>
      </c>
      <c r="Q85" s="208">
        <f t="shared" si="24"/>
        <v>2.328125</v>
      </c>
      <c r="R85" s="29">
        <f t="shared" si="25"/>
        <v>2.28125</v>
      </c>
      <c r="S85" s="29">
        <f t="shared" si="26"/>
        <v>2.34375</v>
      </c>
      <c r="T85" s="29">
        <v>1.625</v>
      </c>
      <c r="U85" s="208">
        <f t="shared" si="27"/>
        <v>1.609375</v>
      </c>
      <c r="V85" s="208">
        <f t="shared" si="28"/>
        <v>1.640625</v>
      </c>
      <c r="W85" s="29">
        <f t="shared" si="29"/>
        <v>1.59375</v>
      </c>
      <c r="X85" s="29">
        <f t="shared" si="30"/>
        <v>1.65625</v>
      </c>
      <c r="Y85" s="29">
        <v>6.0625</v>
      </c>
      <c r="Z85" s="208">
        <f t="shared" si="31"/>
        <v>6.078125</v>
      </c>
      <c r="AA85" s="29">
        <f t="shared" si="32"/>
        <v>6.03125</v>
      </c>
      <c r="AB85" s="29">
        <f t="shared" si="33"/>
        <v>6.09375</v>
      </c>
      <c r="AC85" s="52">
        <v>1.7000000000000001E-2</v>
      </c>
      <c r="AD85" s="52">
        <v>1.9E-2</v>
      </c>
      <c r="AE85" s="82">
        <v>1.7999999999999999E-2</v>
      </c>
      <c r="AF85" s="51"/>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row>
    <row r="86" spans="1:74" ht="15" x14ac:dyDescent="0.15">
      <c r="A86" s="28" t="s">
        <v>6900</v>
      </c>
      <c r="B86" s="117" t="s">
        <v>6901</v>
      </c>
      <c r="D86" s="29" t="s">
        <v>5544</v>
      </c>
      <c r="E86" s="29"/>
      <c r="F86" s="104">
        <v>40975</v>
      </c>
      <c r="G86" s="110">
        <v>41030</v>
      </c>
      <c r="H86" s="110">
        <v>40980</v>
      </c>
      <c r="K86" s="28">
        <v>48</v>
      </c>
      <c r="L86" s="29" t="s">
        <v>4595</v>
      </c>
      <c r="M86" s="29" t="s">
        <v>4602</v>
      </c>
      <c r="O86" s="29">
        <v>2.3125</v>
      </c>
      <c r="P86" s="208">
        <v>5.296875</v>
      </c>
      <c r="Q86" s="208">
        <v>5.328125</v>
      </c>
      <c r="R86" s="29">
        <f t="shared" si="25"/>
        <v>2.28125</v>
      </c>
      <c r="S86" s="29">
        <f t="shared" si="26"/>
        <v>2.34375</v>
      </c>
      <c r="T86" s="29">
        <v>1.625</v>
      </c>
      <c r="U86" s="208">
        <v>1.609375</v>
      </c>
      <c r="V86" s="208">
        <v>1.640625</v>
      </c>
      <c r="Y86" s="29">
        <v>6.0625</v>
      </c>
      <c r="Z86" s="208">
        <v>6.078125</v>
      </c>
      <c r="AC86" s="52">
        <v>1.7000000000000001E-2</v>
      </c>
      <c r="AD86" s="52">
        <v>1.9E-2</v>
      </c>
      <c r="AE86" s="82">
        <v>1.7999999999999999E-2</v>
      </c>
      <c r="AF86" s="52"/>
    </row>
    <row r="87" spans="1:74" ht="15" x14ac:dyDescent="0.15">
      <c r="A87" s="28" t="s">
        <v>6844</v>
      </c>
      <c r="B87" s="117" t="s">
        <v>6845</v>
      </c>
      <c r="D87" s="29" t="s">
        <v>6846</v>
      </c>
      <c r="E87" s="29"/>
      <c r="F87" s="104">
        <v>40975</v>
      </c>
      <c r="G87" s="110">
        <v>41015</v>
      </c>
      <c r="H87" s="110">
        <v>40967</v>
      </c>
      <c r="K87" s="28">
        <v>359</v>
      </c>
      <c r="L87" s="29" t="s">
        <v>4595</v>
      </c>
      <c r="M87" s="29" t="s">
        <v>4358</v>
      </c>
      <c r="O87" s="29">
        <v>4</v>
      </c>
      <c r="P87" s="208">
        <f>O87-(1/64)</f>
        <v>3.984375</v>
      </c>
      <c r="Q87" s="208">
        <f>O87+(1/64)</f>
        <v>4.015625</v>
      </c>
      <c r="R87" s="29">
        <f t="shared" si="25"/>
        <v>3.96875</v>
      </c>
      <c r="S87" s="29">
        <f t="shared" si="26"/>
        <v>4.03125</v>
      </c>
      <c r="T87" s="29">
        <v>2.25</v>
      </c>
      <c r="U87" s="208">
        <f>T87-(1/64)</f>
        <v>2.234375</v>
      </c>
      <c r="V87" s="208">
        <f>T87+(1/64)</f>
        <v>2.265625</v>
      </c>
      <c r="W87" s="29">
        <f>T87-(1/32)</f>
        <v>2.21875</v>
      </c>
      <c r="X87" s="29">
        <f>T87+(1/32)</f>
        <v>2.28125</v>
      </c>
      <c r="Y87" s="29">
        <v>2.25</v>
      </c>
      <c r="Z87" s="208">
        <f>Y87+(1/64)</f>
        <v>2.265625</v>
      </c>
      <c r="AA87" s="29">
        <f>Y87-(1/32)</f>
        <v>2.21875</v>
      </c>
      <c r="AB87" s="29">
        <f>Y87+(1/32)</f>
        <v>2.28125</v>
      </c>
      <c r="AC87" s="52">
        <v>1.4999999999999999E-2</v>
      </c>
      <c r="AD87" s="52">
        <v>1.7000000000000001E-2</v>
      </c>
      <c r="AE87" s="52">
        <v>1.6E-2</v>
      </c>
      <c r="AF87" s="51"/>
    </row>
    <row r="88" spans="1:74" ht="75" x14ac:dyDescent="0.15">
      <c r="A88" s="29" t="s">
        <v>2594</v>
      </c>
      <c r="B88" s="28" t="s">
        <v>2595</v>
      </c>
      <c r="C88" s="51" t="s">
        <v>2596</v>
      </c>
      <c r="D88" s="29" t="s">
        <v>4820</v>
      </c>
      <c r="E88" s="28" t="s">
        <v>9249</v>
      </c>
      <c r="F88" s="104">
        <v>40975</v>
      </c>
      <c r="G88" s="104">
        <v>41403</v>
      </c>
      <c r="H88" s="104">
        <v>40960</v>
      </c>
      <c r="I88" s="104">
        <v>40962</v>
      </c>
      <c r="J88" s="29"/>
      <c r="K88" s="29">
        <v>202</v>
      </c>
      <c r="L88" s="29" t="s">
        <v>4615</v>
      </c>
      <c r="M88" s="29" t="s">
        <v>4358</v>
      </c>
      <c r="O88" s="29">
        <v>4.390625</v>
      </c>
      <c r="P88" s="208">
        <f>O88-(1/64)</f>
        <v>4.375</v>
      </c>
      <c r="Q88" s="208">
        <f>O88+(1/64)</f>
        <v>4.40625</v>
      </c>
      <c r="R88" s="29">
        <f t="shared" si="25"/>
        <v>4.359375</v>
      </c>
      <c r="S88" s="29">
        <f t="shared" si="26"/>
        <v>4.421875</v>
      </c>
      <c r="T88" s="29">
        <v>4.390625</v>
      </c>
      <c r="U88" s="208">
        <f>T88-(1/64)</f>
        <v>4.375</v>
      </c>
      <c r="V88" s="208">
        <f>T88+(1/64)</f>
        <v>4.40625</v>
      </c>
      <c r="W88" s="29">
        <f>T88-(1/32)</f>
        <v>4.359375</v>
      </c>
      <c r="X88" s="29">
        <f>T88+(1/32)</f>
        <v>4.421875</v>
      </c>
      <c r="Y88" s="29">
        <v>12</v>
      </c>
      <c r="Z88" s="208">
        <f>Y88+(1/64)</f>
        <v>12.015625</v>
      </c>
      <c r="AA88" s="29">
        <f>Y88-(1/32)</f>
        <v>11.96875</v>
      </c>
      <c r="AB88" s="29">
        <f>Y88+(1/32)</f>
        <v>12.03125</v>
      </c>
      <c r="AC88" s="55">
        <v>2.3E-2</v>
      </c>
      <c r="AD88" s="55">
        <v>2.5000000000000001E-2</v>
      </c>
      <c r="AE88" s="29">
        <v>2.4E-2</v>
      </c>
      <c r="AF88" s="51" t="s">
        <v>2596</v>
      </c>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row>
    <row r="89" spans="1:74" ht="45" x14ac:dyDescent="0.15">
      <c r="A89" s="29" t="s">
        <v>6462</v>
      </c>
      <c r="B89" s="117" t="s">
        <v>6463</v>
      </c>
      <c r="D89" s="29" t="s">
        <v>4820</v>
      </c>
      <c r="E89" s="28" t="s">
        <v>9249</v>
      </c>
      <c r="F89" s="104">
        <v>40975</v>
      </c>
      <c r="G89" s="104">
        <v>41010</v>
      </c>
      <c r="H89" s="104">
        <v>40960</v>
      </c>
      <c r="I89" s="104">
        <v>40962</v>
      </c>
      <c r="K89" s="29">
        <v>202</v>
      </c>
      <c r="L89" s="29" t="s">
        <v>4615</v>
      </c>
      <c r="M89" s="29" t="s">
        <v>4358</v>
      </c>
      <c r="O89" s="29">
        <v>4.390625</v>
      </c>
      <c r="P89" s="208">
        <f>O89-(1/64)</f>
        <v>4.375</v>
      </c>
      <c r="Q89" s="208">
        <f>O89+(1/64)</f>
        <v>4.40625</v>
      </c>
      <c r="R89" s="29">
        <v>4.359375</v>
      </c>
      <c r="S89" s="29">
        <v>4.421875</v>
      </c>
      <c r="T89" s="29">
        <v>4.390625</v>
      </c>
      <c r="U89" s="208">
        <f>T89-(1/64)</f>
        <v>4.375</v>
      </c>
      <c r="V89" s="208">
        <f>T89+(1/64)</f>
        <v>4.40625</v>
      </c>
      <c r="W89" s="29">
        <v>4.359375</v>
      </c>
      <c r="X89" s="29">
        <v>4.421875</v>
      </c>
      <c r="Y89" s="29">
        <v>12</v>
      </c>
      <c r="Z89" s="208">
        <f>Y89+(1/64)</f>
        <v>12.015625</v>
      </c>
      <c r="AA89" s="29">
        <v>11.96875</v>
      </c>
      <c r="AB89" s="29">
        <v>12.03125</v>
      </c>
      <c r="AC89" s="55">
        <v>2.3E-2</v>
      </c>
      <c r="AD89" s="55">
        <v>2.5000000000000001E-2</v>
      </c>
      <c r="AE89" s="29">
        <v>2.4E-2</v>
      </c>
      <c r="AF89" s="55">
        <v>2.3E-2</v>
      </c>
    </row>
    <row r="90" spans="1:74" ht="75" x14ac:dyDescent="0.15">
      <c r="A90" s="29" t="s">
        <v>2597</v>
      </c>
      <c r="B90" s="28" t="s">
        <v>2598</v>
      </c>
      <c r="C90" s="51" t="s">
        <v>2596</v>
      </c>
      <c r="D90" s="29" t="s">
        <v>4820</v>
      </c>
      <c r="E90" s="28" t="s">
        <v>9249</v>
      </c>
      <c r="F90" s="104">
        <v>40975</v>
      </c>
      <c r="G90" s="104">
        <v>41004</v>
      </c>
      <c r="H90" s="104">
        <v>40960</v>
      </c>
      <c r="I90" s="104">
        <v>40962</v>
      </c>
      <c r="J90" s="29"/>
      <c r="K90" s="29">
        <v>202</v>
      </c>
      <c r="L90" s="29" t="s">
        <v>4615</v>
      </c>
      <c r="M90" s="29" t="s">
        <v>4358</v>
      </c>
      <c r="O90" s="29">
        <v>4.390625</v>
      </c>
      <c r="P90" s="208">
        <f>O90-(1/64)</f>
        <v>4.375</v>
      </c>
      <c r="Q90" s="208">
        <f>O90+(1/64)</f>
        <v>4.40625</v>
      </c>
      <c r="R90" s="29">
        <f>O90-(1/32)</f>
        <v>4.359375</v>
      </c>
      <c r="S90" s="29">
        <f>O90+(1/32)</f>
        <v>4.421875</v>
      </c>
      <c r="T90" s="29">
        <v>4.390625</v>
      </c>
      <c r="U90" s="208">
        <f>T90-(1/64)</f>
        <v>4.375</v>
      </c>
      <c r="V90" s="208">
        <f>T90+(1/64)</f>
        <v>4.40625</v>
      </c>
      <c r="W90" s="29">
        <f>T90-(1/32)</f>
        <v>4.359375</v>
      </c>
      <c r="X90" s="29">
        <f>T90+(1/32)</f>
        <v>4.421875</v>
      </c>
      <c r="Y90" s="29">
        <v>12</v>
      </c>
      <c r="Z90" s="208">
        <f>Y90+(1/64)</f>
        <v>12.015625</v>
      </c>
      <c r="AA90" s="29">
        <f>Y90-(1/32)</f>
        <v>11.96875</v>
      </c>
      <c r="AB90" s="29">
        <f>Y90+(1/32)</f>
        <v>12.03125</v>
      </c>
      <c r="AC90" s="55">
        <v>2.3E-2</v>
      </c>
      <c r="AD90" s="55">
        <v>2.5000000000000001E-2</v>
      </c>
      <c r="AE90" s="29">
        <v>2.4E-2</v>
      </c>
      <c r="AF90" s="51" t="s">
        <v>2596</v>
      </c>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c r="BU90" s="29"/>
      <c r="BV90" s="29"/>
    </row>
    <row r="91" spans="1:74" s="149" customFormat="1" ht="45" x14ac:dyDescent="0.15">
      <c r="A91" s="28" t="s">
        <v>7277</v>
      </c>
      <c r="B91" s="117" t="s">
        <v>7278</v>
      </c>
      <c r="C91" s="51"/>
      <c r="D91" s="29" t="s">
        <v>4820</v>
      </c>
      <c r="E91" s="28" t="s">
        <v>9249</v>
      </c>
      <c r="F91" s="28"/>
      <c r="G91" s="28"/>
      <c r="H91" s="110">
        <v>41017</v>
      </c>
      <c r="I91" s="110">
        <v>41019</v>
      </c>
      <c r="J91" s="28"/>
      <c r="K91" s="29">
        <v>202</v>
      </c>
      <c r="L91" s="29" t="s">
        <v>4615</v>
      </c>
      <c r="M91" s="29" t="s">
        <v>4358</v>
      </c>
      <c r="N91" s="29"/>
      <c r="O91" s="29">
        <v>4.390625</v>
      </c>
      <c r="P91" s="208">
        <v>4.375</v>
      </c>
      <c r="Q91" s="208">
        <v>4.40625</v>
      </c>
      <c r="R91" s="29">
        <v>4.359375</v>
      </c>
      <c r="S91" s="29">
        <v>4.421875</v>
      </c>
      <c r="T91" s="29">
        <v>4.390625</v>
      </c>
      <c r="U91" s="208">
        <v>4.375</v>
      </c>
      <c r="V91" s="208">
        <v>4.40625</v>
      </c>
      <c r="W91" s="29">
        <v>4.359375</v>
      </c>
      <c r="X91" s="29">
        <v>4.421875</v>
      </c>
      <c r="Y91" s="29">
        <v>12</v>
      </c>
      <c r="Z91" s="208">
        <v>12.015625</v>
      </c>
      <c r="AA91" s="29">
        <v>11.96875</v>
      </c>
      <c r="AB91" s="29">
        <v>12.03125</v>
      </c>
      <c r="AC91" s="55">
        <v>2.3E-2</v>
      </c>
      <c r="AD91" s="55">
        <v>2.5000000000000001E-2</v>
      </c>
      <c r="AE91" s="29">
        <v>2.4E-2</v>
      </c>
      <c r="AF91" s="55">
        <v>2.3E-2</v>
      </c>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row>
    <row r="92" spans="1:74" ht="30" x14ac:dyDescent="0.15">
      <c r="A92" s="148" t="s">
        <v>6545</v>
      </c>
      <c r="B92" s="201" t="s">
        <v>6546</v>
      </c>
      <c r="D92" s="29" t="s">
        <v>7276</v>
      </c>
      <c r="E92" s="29"/>
      <c r="F92" s="29"/>
      <c r="G92" s="29"/>
      <c r="H92" s="110">
        <v>41017</v>
      </c>
      <c r="K92" s="148">
        <v>202</v>
      </c>
      <c r="L92" s="29" t="s">
        <v>4615</v>
      </c>
      <c r="M92" s="29" t="s">
        <v>4358</v>
      </c>
      <c r="O92" s="148">
        <v>4.375</v>
      </c>
      <c r="P92" s="208">
        <f>O92-(1/32)</f>
        <v>4.34375</v>
      </c>
      <c r="Q92" s="208">
        <f>O92+(1/32)</f>
        <v>4.40625</v>
      </c>
      <c r="R92" s="29">
        <v>4.34375</v>
      </c>
      <c r="S92" s="29">
        <v>4.40625</v>
      </c>
      <c r="T92" s="148">
        <v>4.375</v>
      </c>
      <c r="U92" s="208">
        <f>T92-(1/32)</f>
        <v>4.34375</v>
      </c>
      <c r="V92" s="208">
        <f>T92+(1/32)</f>
        <v>4.40625</v>
      </c>
      <c r="W92" s="29">
        <v>4.34375</v>
      </c>
      <c r="X92" s="29">
        <v>4.40625</v>
      </c>
      <c r="Y92" s="29">
        <v>12</v>
      </c>
      <c r="Z92" s="208">
        <f>Y92+(1/32)</f>
        <v>12.03125</v>
      </c>
      <c r="AA92" s="29">
        <v>11.96875</v>
      </c>
      <c r="AB92" s="29">
        <v>12.03125</v>
      </c>
      <c r="AC92" s="55">
        <v>2.3E-2</v>
      </c>
      <c r="AD92" s="55">
        <v>2.5000000000000001E-2</v>
      </c>
      <c r="AE92" s="29">
        <v>2.4E-2</v>
      </c>
      <c r="AF92" s="55"/>
    </row>
    <row r="93" spans="1:74" ht="90" x14ac:dyDescent="0.15">
      <c r="A93" s="28" t="s">
        <v>5378</v>
      </c>
      <c r="B93" s="147" t="s">
        <v>2579</v>
      </c>
      <c r="C93" s="55" t="s">
        <v>2531</v>
      </c>
      <c r="D93" s="29" t="s">
        <v>4821</v>
      </c>
      <c r="E93" s="29"/>
      <c r="F93" s="104">
        <v>40975</v>
      </c>
      <c r="G93" s="104">
        <v>40989</v>
      </c>
      <c r="H93" s="110">
        <v>40931</v>
      </c>
      <c r="I93" s="110">
        <v>40931</v>
      </c>
      <c r="J93" s="29" t="s">
        <v>2530</v>
      </c>
      <c r="K93" s="29">
        <v>190</v>
      </c>
      <c r="L93" s="29" t="s">
        <v>4614</v>
      </c>
      <c r="M93" s="29" t="s">
        <v>4602</v>
      </c>
      <c r="O93" s="29">
        <v>2.3125</v>
      </c>
      <c r="P93" s="208">
        <f t="shared" ref="P93:P104" si="34">O93-(1/64)</f>
        <v>2.296875</v>
      </c>
      <c r="Q93" s="208">
        <f t="shared" ref="Q93:Q104" si="35">O93+(1/64)</f>
        <v>2.328125</v>
      </c>
      <c r="R93" s="29">
        <f t="shared" ref="R93:R104" si="36">O93-(1/32)</f>
        <v>2.28125</v>
      </c>
      <c r="S93" s="29">
        <f t="shared" ref="S93:S104" si="37">O93+(1/32)</f>
        <v>2.34375</v>
      </c>
      <c r="T93" s="29">
        <v>1.625</v>
      </c>
      <c r="U93" s="208">
        <f t="shared" ref="U93:U104" si="38">T93-(1/64)</f>
        <v>1.609375</v>
      </c>
      <c r="V93" s="208">
        <f t="shared" ref="V93:V104" si="39">T93+(1/64)</f>
        <v>1.640625</v>
      </c>
      <c r="W93" s="29">
        <f t="shared" ref="W93:W104" si="40">T93-(1/32)</f>
        <v>1.59375</v>
      </c>
      <c r="X93" s="29">
        <f t="shared" ref="X93:X104" si="41">T93+(1/32)</f>
        <v>1.65625</v>
      </c>
      <c r="Y93" s="29">
        <v>6.0625</v>
      </c>
      <c r="Z93" s="208">
        <f t="shared" ref="Z93:Z104" si="42">Y93+(1/64)</f>
        <v>6.078125</v>
      </c>
      <c r="AA93" s="29">
        <f t="shared" ref="AA93:AA104" si="43">Y93-(1/32)</f>
        <v>6.03125</v>
      </c>
      <c r="AB93" s="29">
        <f t="shared" ref="AB93:AB104" si="44">Y93+(1/32)</f>
        <v>6.09375</v>
      </c>
      <c r="AC93" s="52">
        <v>1.7000000000000001E-2</v>
      </c>
      <c r="AD93" s="52">
        <v>1.9E-2</v>
      </c>
      <c r="AE93" s="54">
        <v>1.7999999999999999E-2</v>
      </c>
      <c r="AF93" s="55" t="s">
        <v>2531</v>
      </c>
    </row>
    <row r="94" spans="1:74" ht="90" x14ac:dyDescent="0.15">
      <c r="A94" s="28" t="s">
        <v>2578</v>
      </c>
      <c r="B94" s="28" t="s">
        <v>2579</v>
      </c>
      <c r="C94" s="55" t="s">
        <v>2531</v>
      </c>
      <c r="D94" s="29" t="s">
        <v>4821</v>
      </c>
      <c r="E94" s="29"/>
      <c r="F94" s="104">
        <v>40975</v>
      </c>
      <c r="G94" s="104">
        <v>40989</v>
      </c>
      <c r="H94" s="104">
        <v>40931</v>
      </c>
      <c r="I94" s="104">
        <v>40966</v>
      </c>
      <c r="J94" s="29" t="s">
        <v>2530</v>
      </c>
      <c r="K94" s="29">
        <v>190</v>
      </c>
      <c r="L94" s="29" t="s">
        <v>4614</v>
      </c>
      <c r="M94" s="29" t="s">
        <v>4602</v>
      </c>
      <c r="O94" s="29">
        <v>2.3125</v>
      </c>
      <c r="P94" s="208">
        <f t="shared" si="34"/>
        <v>2.296875</v>
      </c>
      <c r="Q94" s="208">
        <f t="shared" si="35"/>
        <v>2.328125</v>
      </c>
      <c r="R94" s="29">
        <f t="shared" si="36"/>
        <v>2.28125</v>
      </c>
      <c r="S94" s="29">
        <f t="shared" si="37"/>
        <v>2.34375</v>
      </c>
      <c r="T94" s="29">
        <v>1.625</v>
      </c>
      <c r="U94" s="208">
        <f t="shared" si="38"/>
        <v>1.609375</v>
      </c>
      <c r="V94" s="208">
        <f t="shared" si="39"/>
        <v>1.640625</v>
      </c>
      <c r="W94" s="29">
        <f t="shared" si="40"/>
        <v>1.59375</v>
      </c>
      <c r="X94" s="29">
        <f t="shared" si="41"/>
        <v>1.65625</v>
      </c>
      <c r="Y94" s="29">
        <v>6.0625</v>
      </c>
      <c r="Z94" s="208">
        <f t="shared" si="42"/>
        <v>6.078125</v>
      </c>
      <c r="AA94" s="29">
        <f t="shared" si="43"/>
        <v>6.03125</v>
      </c>
      <c r="AB94" s="29">
        <f t="shared" si="44"/>
        <v>6.09375</v>
      </c>
      <c r="AC94" s="52">
        <v>1.7000000000000001E-2</v>
      </c>
      <c r="AD94" s="52">
        <v>1.9E-2</v>
      </c>
      <c r="AE94" s="54">
        <v>1.7999999999999999E-2</v>
      </c>
      <c r="AF94" s="55" t="s">
        <v>2531</v>
      </c>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29"/>
      <c r="BV94" s="29"/>
    </row>
    <row r="95" spans="1:74" ht="90" x14ac:dyDescent="0.15">
      <c r="A95" s="28" t="s">
        <v>2580</v>
      </c>
      <c r="B95" s="28" t="s">
        <v>2581</v>
      </c>
      <c r="C95" s="55" t="s">
        <v>2531</v>
      </c>
      <c r="D95" s="29" t="s">
        <v>4821</v>
      </c>
      <c r="E95" s="29"/>
      <c r="F95" s="104">
        <v>40975</v>
      </c>
      <c r="G95" s="104">
        <v>41010</v>
      </c>
      <c r="H95" s="104">
        <v>40898</v>
      </c>
      <c r="I95" s="104">
        <v>40933</v>
      </c>
      <c r="J95" s="29" t="s">
        <v>2530</v>
      </c>
      <c r="K95" s="29">
        <v>190</v>
      </c>
      <c r="L95" s="29" t="s">
        <v>4614</v>
      </c>
      <c r="M95" s="29" t="s">
        <v>4602</v>
      </c>
      <c r="O95" s="29">
        <v>2.3125</v>
      </c>
      <c r="P95" s="208">
        <f t="shared" si="34"/>
        <v>2.296875</v>
      </c>
      <c r="Q95" s="208">
        <f t="shared" si="35"/>
        <v>2.328125</v>
      </c>
      <c r="R95" s="29">
        <f t="shared" si="36"/>
        <v>2.28125</v>
      </c>
      <c r="S95" s="29">
        <f t="shared" si="37"/>
        <v>2.34375</v>
      </c>
      <c r="T95" s="29">
        <v>1.625</v>
      </c>
      <c r="U95" s="208">
        <f t="shared" si="38"/>
        <v>1.609375</v>
      </c>
      <c r="V95" s="208">
        <f t="shared" si="39"/>
        <v>1.640625</v>
      </c>
      <c r="W95" s="29">
        <f t="shared" si="40"/>
        <v>1.59375</v>
      </c>
      <c r="X95" s="29">
        <f t="shared" si="41"/>
        <v>1.65625</v>
      </c>
      <c r="Y95" s="29">
        <v>6.0625</v>
      </c>
      <c r="Z95" s="208">
        <f t="shared" si="42"/>
        <v>6.078125</v>
      </c>
      <c r="AA95" s="29">
        <f t="shared" si="43"/>
        <v>6.03125</v>
      </c>
      <c r="AB95" s="29">
        <f t="shared" si="44"/>
        <v>6.09375</v>
      </c>
      <c r="AC95" s="52">
        <v>1.7000000000000001E-2</v>
      </c>
      <c r="AD95" s="52">
        <v>1.9E-2</v>
      </c>
      <c r="AE95" s="54">
        <v>1.7999999999999999E-2</v>
      </c>
      <c r="AF95" s="55" t="s">
        <v>2531</v>
      </c>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row>
    <row r="96" spans="1:74" ht="90" x14ac:dyDescent="0.15">
      <c r="A96" s="28" t="s">
        <v>2713</v>
      </c>
      <c r="B96" s="28" t="s">
        <v>2714</v>
      </c>
      <c r="C96" s="55" t="s">
        <v>2531</v>
      </c>
      <c r="D96" s="29" t="s">
        <v>4821</v>
      </c>
      <c r="E96" s="29"/>
      <c r="F96" s="104">
        <v>40975</v>
      </c>
      <c r="G96" s="104">
        <v>41004</v>
      </c>
      <c r="H96" s="104">
        <v>40898</v>
      </c>
      <c r="I96" s="104">
        <v>40934</v>
      </c>
      <c r="J96" s="29" t="s">
        <v>2530</v>
      </c>
      <c r="K96" s="29" t="s">
        <v>2712</v>
      </c>
      <c r="L96" s="29" t="s">
        <v>4614</v>
      </c>
      <c r="M96" s="29" t="s">
        <v>4602</v>
      </c>
      <c r="O96" s="29">
        <v>2.3125</v>
      </c>
      <c r="P96" s="208">
        <f t="shared" si="34"/>
        <v>2.296875</v>
      </c>
      <c r="Q96" s="208">
        <f t="shared" si="35"/>
        <v>2.328125</v>
      </c>
      <c r="R96" s="29">
        <f t="shared" si="36"/>
        <v>2.28125</v>
      </c>
      <c r="S96" s="29">
        <f t="shared" si="37"/>
        <v>2.34375</v>
      </c>
      <c r="T96" s="29">
        <v>1.625</v>
      </c>
      <c r="U96" s="208">
        <f t="shared" si="38"/>
        <v>1.609375</v>
      </c>
      <c r="V96" s="208">
        <f t="shared" si="39"/>
        <v>1.640625</v>
      </c>
      <c r="W96" s="29">
        <f t="shared" si="40"/>
        <v>1.59375</v>
      </c>
      <c r="X96" s="29">
        <f t="shared" si="41"/>
        <v>1.65625</v>
      </c>
      <c r="Y96" s="29">
        <v>6.0625</v>
      </c>
      <c r="Z96" s="208">
        <f t="shared" si="42"/>
        <v>6.078125</v>
      </c>
      <c r="AA96" s="29">
        <f t="shared" si="43"/>
        <v>6.03125</v>
      </c>
      <c r="AB96" s="29">
        <f t="shared" si="44"/>
        <v>6.09375</v>
      </c>
      <c r="AC96" s="52">
        <v>1.7000000000000001E-2</v>
      </c>
      <c r="AD96" s="52">
        <v>1.9E-2</v>
      </c>
      <c r="AE96" s="54">
        <v>1.7999999999999999E-2</v>
      </c>
      <c r="AF96" s="55" t="s">
        <v>2531</v>
      </c>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c r="BU96" s="29"/>
      <c r="BV96" s="29"/>
    </row>
    <row r="97" spans="1:74" ht="90" x14ac:dyDescent="0.15">
      <c r="A97" s="28" t="s">
        <v>2532</v>
      </c>
      <c r="B97" s="28" t="s">
        <v>2533</v>
      </c>
      <c r="C97" s="55" t="s">
        <v>2531</v>
      </c>
      <c r="D97" s="29" t="s">
        <v>4822</v>
      </c>
      <c r="E97" s="29"/>
      <c r="F97" s="104">
        <v>40975</v>
      </c>
      <c r="G97" s="104">
        <v>40990</v>
      </c>
      <c r="H97" s="104">
        <v>40898</v>
      </c>
      <c r="I97" s="104">
        <v>40932</v>
      </c>
      <c r="J97" s="29" t="s">
        <v>2530</v>
      </c>
      <c r="K97" s="29">
        <v>48</v>
      </c>
      <c r="L97" s="29" t="s">
        <v>4604</v>
      </c>
      <c r="M97" s="29" t="s">
        <v>4602</v>
      </c>
      <c r="O97" s="29">
        <v>2.3125</v>
      </c>
      <c r="P97" s="208">
        <f t="shared" si="34"/>
        <v>2.296875</v>
      </c>
      <c r="Q97" s="208">
        <f t="shared" si="35"/>
        <v>2.328125</v>
      </c>
      <c r="R97" s="29">
        <f t="shared" si="36"/>
        <v>2.28125</v>
      </c>
      <c r="S97" s="29">
        <f t="shared" si="37"/>
        <v>2.34375</v>
      </c>
      <c r="T97" s="29">
        <v>1.625</v>
      </c>
      <c r="U97" s="208">
        <f t="shared" si="38"/>
        <v>1.609375</v>
      </c>
      <c r="V97" s="208">
        <f t="shared" si="39"/>
        <v>1.640625</v>
      </c>
      <c r="W97" s="29">
        <f t="shared" si="40"/>
        <v>1.59375</v>
      </c>
      <c r="X97" s="29">
        <f t="shared" si="41"/>
        <v>1.65625</v>
      </c>
      <c r="Y97" s="29">
        <v>6.0625</v>
      </c>
      <c r="Z97" s="208">
        <f t="shared" si="42"/>
        <v>6.078125</v>
      </c>
      <c r="AA97" s="29">
        <f t="shared" si="43"/>
        <v>6.03125</v>
      </c>
      <c r="AB97" s="29">
        <f t="shared" si="44"/>
        <v>6.09375</v>
      </c>
      <c r="AC97" s="52">
        <v>1.7000000000000001E-2</v>
      </c>
      <c r="AD97" s="52">
        <v>1.9E-2</v>
      </c>
      <c r="AE97" s="54">
        <v>1.7999999999999999E-2</v>
      </c>
      <c r="AF97" s="55" t="s">
        <v>2531</v>
      </c>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c r="BU97" s="29"/>
      <c r="BV97" s="29"/>
    </row>
    <row r="98" spans="1:74" ht="75" x14ac:dyDescent="0.15">
      <c r="A98" s="149" t="s">
        <v>5416</v>
      </c>
      <c r="B98" s="149" t="s">
        <v>2522</v>
      </c>
      <c r="C98" s="53" t="s">
        <v>2523</v>
      </c>
      <c r="D98" s="148" t="s">
        <v>4823</v>
      </c>
      <c r="E98" s="148"/>
      <c r="F98" s="104">
        <v>40975</v>
      </c>
      <c r="G98" s="104">
        <v>40990</v>
      </c>
      <c r="H98" s="151">
        <v>40932</v>
      </c>
      <c r="I98" s="104">
        <v>40932</v>
      </c>
      <c r="J98" s="148"/>
      <c r="K98" s="148">
        <v>47</v>
      </c>
      <c r="L98" s="148" t="s">
        <v>4601</v>
      </c>
      <c r="M98" s="148" t="s">
        <v>4602</v>
      </c>
      <c r="N98" s="148"/>
      <c r="O98" s="148">
        <v>2.375</v>
      </c>
      <c r="P98" s="208">
        <f t="shared" si="34"/>
        <v>2.359375</v>
      </c>
      <c r="Q98" s="208">
        <f t="shared" si="35"/>
        <v>2.390625</v>
      </c>
      <c r="R98" s="148">
        <f t="shared" si="36"/>
        <v>2.34375</v>
      </c>
      <c r="S98" s="148">
        <f t="shared" si="37"/>
        <v>2.40625</v>
      </c>
      <c r="T98" s="148">
        <v>2.5</v>
      </c>
      <c r="U98" s="208">
        <f t="shared" si="38"/>
        <v>2.484375</v>
      </c>
      <c r="V98" s="208">
        <f t="shared" si="39"/>
        <v>2.515625</v>
      </c>
      <c r="W98" s="148">
        <f t="shared" si="40"/>
        <v>2.46875</v>
      </c>
      <c r="X98" s="148">
        <f t="shared" si="41"/>
        <v>2.53125</v>
      </c>
      <c r="Y98" s="148">
        <v>6.125</v>
      </c>
      <c r="Z98" s="208">
        <f t="shared" si="42"/>
        <v>6.140625</v>
      </c>
      <c r="AA98" s="148">
        <f t="shared" si="43"/>
        <v>6.09375</v>
      </c>
      <c r="AB98" s="148">
        <f t="shared" si="44"/>
        <v>6.15625</v>
      </c>
      <c r="AC98" s="55">
        <v>1.9E-2</v>
      </c>
      <c r="AD98" s="55">
        <v>2.1000000000000001E-2</v>
      </c>
      <c r="AE98" s="54">
        <v>0.02</v>
      </c>
      <c r="AF98" s="53" t="s">
        <v>2523</v>
      </c>
      <c r="AG98" s="148"/>
      <c r="AH98" s="148"/>
      <c r="AI98" s="148"/>
      <c r="AJ98" s="148"/>
      <c r="AK98" s="148"/>
      <c r="AL98" s="148"/>
      <c r="AM98" s="148"/>
      <c r="AN98" s="148"/>
      <c r="AO98" s="148"/>
      <c r="AP98" s="148"/>
      <c r="AQ98" s="148"/>
      <c r="AR98" s="148"/>
      <c r="AS98" s="148"/>
      <c r="AT98" s="148"/>
      <c r="AU98" s="148"/>
      <c r="AV98" s="148"/>
      <c r="AW98" s="148"/>
      <c r="AX98" s="148"/>
      <c r="AY98" s="148"/>
      <c r="AZ98" s="148"/>
      <c r="BA98" s="148"/>
      <c r="BB98" s="148"/>
      <c r="BC98" s="148"/>
      <c r="BD98" s="148"/>
      <c r="BE98" s="148"/>
      <c r="BF98" s="148"/>
      <c r="BG98" s="148"/>
      <c r="BH98" s="148"/>
      <c r="BI98" s="148"/>
      <c r="BJ98" s="148"/>
      <c r="BK98" s="148"/>
      <c r="BL98" s="148"/>
      <c r="BM98" s="148"/>
      <c r="BN98" s="148"/>
      <c r="BO98" s="148"/>
      <c r="BP98" s="148"/>
      <c r="BQ98" s="148"/>
      <c r="BR98" s="148"/>
      <c r="BS98" s="148"/>
      <c r="BT98" s="148"/>
      <c r="BU98" s="148"/>
      <c r="BV98" s="148"/>
    </row>
    <row r="99" spans="1:74" ht="75" x14ac:dyDescent="0.15">
      <c r="A99" s="28" t="s">
        <v>2524</v>
      </c>
      <c r="B99" s="28" t="s">
        <v>2525</v>
      </c>
      <c r="C99" s="53" t="s">
        <v>2523</v>
      </c>
      <c r="D99" s="29" t="s">
        <v>4823</v>
      </c>
      <c r="E99" s="29"/>
      <c r="F99" s="104">
        <v>40975</v>
      </c>
      <c r="G99" s="104">
        <v>40990</v>
      </c>
      <c r="H99" s="104">
        <v>40898</v>
      </c>
      <c r="I99" s="104">
        <v>40932</v>
      </c>
      <c r="J99" s="29"/>
      <c r="K99" s="29">
        <v>47</v>
      </c>
      <c r="L99" s="29" t="s">
        <v>4601</v>
      </c>
      <c r="M99" s="29" t="s">
        <v>4602</v>
      </c>
      <c r="O99" s="29">
        <v>2.375</v>
      </c>
      <c r="P99" s="208">
        <f t="shared" si="34"/>
        <v>2.359375</v>
      </c>
      <c r="Q99" s="208">
        <f t="shared" si="35"/>
        <v>2.390625</v>
      </c>
      <c r="R99" s="29">
        <f t="shared" si="36"/>
        <v>2.34375</v>
      </c>
      <c r="S99" s="29">
        <f t="shared" si="37"/>
        <v>2.40625</v>
      </c>
      <c r="T99" s="29">
        <v>2.5</v>
      </c>
      <c r="U99" s="208">
        <f t="shared" si="38"/>
        <v>2.484375</v>
      </c>
      <c r="V99" s="208">
        <f t="shared" si="39"/>
        <v>2.515625</v>
      </c>
      <c r="W99" s="29">
        <f t="shared" si="40"/>
        <v>2.46875</v>
      </c>
      <c r="X99" s="29">
        <f t="shared" si="41"/>
        <v>2.53125</v>
      </c>
      <c r="Y99" s="29">
        <v>6.125</v>
      </c>
      <c r="Z99" s="208">
        <f t="shared" si="42"/>
        <v>6.140625</v>
      </c>
      <c r="AA99" s="29">
        <f t="shared" si="43"/>
        <v>6.09375</v>
      </c>
      <c r="AB99" s="29">
        <f t="shared" si="44"/>
        <v>6.15625</v>
      </c>
      <c r="AC99" s="52">
        <v>1.9E-2</v>
      </c>
      <c r="AD99" s="52">
        <v>2.1000000000000001E-2</v>
      </c>
      <c r="AE99" s="54">
        <v>0.02</v>
      </c>
      <c r="AF99" s="53" t="s">
        <v>2523</v>
      </c>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row>
    <row r="100" spans="1:74" ht="75" x14ac:dyDescent="0.15">
      <c r="A100" s="28" t="s">
        <v>2526</v>
      </c>
      <c r="B100" s="28" t="s">
        <v>2527</v>
      </c>
      <c r="C100" s="53" t="s">
        <v>2523</v>
      </c>
      <c r="D100" s="29" t="s">
        <v>5549</v>
      </c>
      <c r="E100" s="29"/>
      <c r="F100" s="104">
        <v>40975</v>
      </c>
      <c r="G100" s="104">
        <v>41009</v>
      </c>
      <c r="H100" s="104">
        <v>40898</v>
      </c>
      <c r="I100" s="104">
        <v>40942</v>
      </c>
      <c r="J100" s="29"/>
      <c r="K100" s="29">
        <v>47</v>
      </c>
      <c r="L100" s="29" t="s">
        <v>4601</v>
      </c>
      <c r="M100" s="29" t="s">
        <v>4603</v>
      </c>
      <c r="O100" s="29">
        <v>2.375</v>
      </c>
      <c r="P100" s="208">
        <f t="shared" si="34"/>
        <v>2.359375</v>
      </c>
      <c r="Q100" s="208">
        <f t="shared" si="35"/>
        <v>2.390625</v>
      </c>
      <c r="R100" s="29">
        <f t="shared" si="36"/>
        <v>2.34375</v>
      </c>
      <c r="S100" s="29">
        <f t="shared" si="37"/>
        <v>2.40625</v>
      </c>
      <c r="T100" s="29">
        <v>2.5</v>
      </c>
      <c r="U100" s="208">
        <f t="shared" si="38"/>
        <v>2.484375</v>
      </c>
      <c r="V100" s="208">
        <f t="shared" si="39"/>
        <v>2.515625</v>
      </c>
      <c r="W100" s="29">
        <f t="shared" si="40"/>
        <v>2.46875</v>
      </c>
      <c r="X100" s="29">
        <f t="shared" si="41"/>
        <v>2.53125</v>
      </c>
      <c r="Y100" s="29">
        <v>6.125</v>
      </c>
      <c r="Z100" s="208">
        <f t="shared" si="42"/>
        <v>6.140625</v>
      </c>
      <c r="AA100" s="29">
        <f t="shared" si="43"/>
        <v>6.09375</v>
      </c>
      <c r="AB100" s="29">
        <f t="shared" si="44"/>
        <v>6.15625</v>
      </c>
      <c r="AC100" s="52">
        <v>1.9E-2</v>
      </c>
      <c r="AD100" s="52">
        <v>2.1000000000000001E-2</v>
      </c>
      <c r="AE100" s="54">
        <v>0.02</v>
      </c>
      <c r="AF100" s="53" t="s">
        <v>2523</v>
      </c>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row>
    <row r="101" spans="1:74" ht="75" x14ac:dyDescent="0.15">
      <c r="A101" s="29" t="s">
        <v>2507</v>
      </c>
      <c r="B101" s="106" t="s">
        <v>2508</v>
      </c>
      <c r="C101" s="53" t="s">
        <v>2509</v>
      </c>
      <c r="D101" s="29" t="s">
        <v>4824</v>
      </c>
      <c r="E101" s="29"/>
      <c r="F101" s="104">
        <v>40975</v>
      </c>
      <c r="G101" s="104">
        <v>40989</v>
      </c>
      <c r="H101" s="104">
        <v>40899</v>
      </c>
      <c r="I101" s="104">
        <v>40931</v>
      </c>
      <c r="J101" s="29"/>
      <c r="K101" s="29">
        <v>26</v>
      </c>
      <c r="L101" s="29" t="s">
        <v>4598</v>
      </c>
      <c r="M101" s="29" t="s">
        <v>4358</v>
      </c>
      <c r="O101" s="29">
        <v>5.125</v>
      </c>
      <c r="P101" s="208">
        <f t="shared" si="34"/>
        <v>5.109375</v>
      </c>
      <c r="Q101" s="208">
        <f t="shared" si="35"/>
        <v>5.140625</v>
      </c>
      <c r="R101" s="29">
        <f t="shared" si="36"/>
        <v>5.09375</v>
      </c>
      <c r="S101" s="29">
        <f t="shared" si="37"/>
        <v>5.15625</v>
      </c>
      <c r="T101" s="29">
        <v>2.5</v>
      </c>
      <c r="U101" s="208">
        <f t="shared" si="38"/>
        <v>2.484375</v>
      </c>
      <c r="V101" s="208">
        <f t="shared" si="39"/>
        <v>2.515625</v>
      </c>
      <c r="W101" s="29">
        <f t="shared" si="40"/>
        <v>2.46875</v>
      </c>
      <c r="X101" s="29">
        <f t="shared" si="41"/>
        <v>2.53125</v>
      </c>
      <c r="Y101" s="29">
        <v>8.375</v>
      </c>
      <c r="Z101" s="208">
        <f t="shared" si="42"/>
        <v>8.390625</v>
      </c>
      <c r="AA101" s="29">
        <f t="shared" si="43"/>
        <v>8.34375</v>
      </c>
      <c r="AB101" s="29">
        <f t="shared" si="44"/>
        <v>8.40625</v>
      </c>
      <c r="AC101" s="55">
        <v>2.3E-2</v>
      </c>
      <c r="AD101" s="55">
        <v>2.5000000000000001E-2</v>
      </c>
      <c r="AE101" s="54">
        <v>2.4E-2</v>
      </c>
      <c r="AF101" s="53" t="s">
        <v>2509</v>
      </c>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row>
    <row r="102" spans="1:74" ht="75" x14ac:dyDescent="0.15">
      <c r="A102" s="28" t="s">
        <v>2514</v>
      </c>
      <c r="B102" s="106" t="s">
        <v>2515</v>
      </c>
      <c r="C102" s="51" t="s">
        <v>2516</v>
      </c>
      <c r="D102" s="29" t="s">
        <v>4825</v>
      </c>
      <c r="E102" s="29" t="s">
        <v>9545</v>
      </c>
      <c r="F102" s="104">
        <v>40975</v>
      </c>
      <c r="G102" s="104">
        <v>41004</v>
      </c>
      <c r="H102" s="104">
        <v>40899</v>
      </c>
      <c r="I102" s="104">
        <v>40932</v>
      </c>
      <c r="J102" s="29"/>
      <c r="K102" s="29">
        <v>27</v>
      </c>
      <c r="L102" s="29" t="s">
        <v>4600</v>
      </c>
      <c r="M102" s="29" t="s">
        <v>4596</v>
      </c>
      <c r="O102" s="29">
        <v>6.125</v>
      </c>
      <c r="P102" s="208">
        <f t="shared" si="34"/>
        <v>6.109375</v>
      </c>
      <c r="Q102" s="208">
        <f t="shared" si="35"/>
        <v>6.140625</v>
      </c>
      <c r="R102" s="29">
        <f t="shared" si="36"/>
        <v>6.09375</v>
      </c>
      <c r="S102" s="29">
        <f t="shared" si="37"/>
        <v>6.15625</v>
      </c>
      <c r="T102" s="29">
        <v>1.5</v>
      </c>
      <c r="U102" s="208">
        <f t="shared" si="38"/>
        <v>1.484375</v>
      </c>
      <c r="V102" s="208">
        <f t="shared" si="39"/>
        <v>1.515625</v>
      </c>
      <c r="W102" s="29">
        <f t="shared" si="40"/>
        <v>1.46875</v>
      </c>
      <c r="X102" s="29">
        <f t="shared" si="41"/>
        <v>1.53125</v>
      </c>
      <c r="Y102" s="29">
        <v>2.375</v>
      </c>
      <c r="Z102" s="208">
        <f t="shared" si="42"/>
        <v>2.390625</v>
      </c>
      <c r="AA102" s="29">
        <f t="shared" si="43"/>
        <v>2.34375</v>
      </c>
      <c r="AB102" s="29">
        <f t="shared" si="44"/>
        <v>2.40625</v>
      </c>
      <c r="AC102" s="52">
        <v>1.4999999999999999E-2</v>
      </c>
      <c r="AD102" s="52">
        <v>1.7000000000000001E-2</v>
      </c>
      <c r="AE102" s="29">
        <v>1.6E-2</v>
      </c>
      <c r="AF102" s="51" t="s">
        <v>2516</v>
      </c>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row>
    <row r="103" spans="1:74" ht="105" x14ac:dyDescent="0.15">
      <c r="A103" s="28" t="s">
        <v>2499</v>
      </c>
      <c r="B103" s="106" t="s">
        <v>2500</v>
      </c>
      <c r="C103" s="53" t="s">
        <v>2501</v>
      </c>
      <c r="D103" s="29" t="s">
        <v>4826</v>
      </c>
      <c r="E103" s="29"/>
      <c r="F103" s="104">
        <v>40975</v>
      </c>
      <c r="G103" s="104">
        <v>41010</v>
      </c>
      <c r="H103" s="104">
        <v>40933</v>
      </c>
      <c r="I103" s="104">
        <v>40941</v>
      </c>
      <c r="J103" s="29"/>
      <c r="K103" s="29">
        <v>20</v>
      </c>
      <c r="L103" s="29" t="s">
        <v>4597</v>
      </c>
      <c r="M103" s="29" t="s">
        <v>4358</v>
      </c>
      <c r="O103" s="29">
        <v>6.125</v>
      </c>
      <c r="P103" s="208">
        <f t="shared" si="34"/>
        <v>6.109375</v>
      </c>
      <c r="Q103" s="208">
        <f t="shared" si="35"/>
        <v>6.140625</v>
      </c>
      <c r="R103" s="29">
        <f t="shared" si="36"/>
        <v>6.09375</v>
      </c>
      <c r="S103" s="29">
        <f t="shared" si="37"/>
        <v>6.15625</v>
      </c>
      <c r="T103" s="29">
        <v>2.4375</v>
      </c>
      <c r="U103" s="208">
        <f t="shared" si="38"/>
        <v>2.421875</v>
      </c>
      <c r="V103" s="208">
        <f t="shared" si="39"/>
        <v>2.453125</v>
      </c>
      <c r="W103" s="29">
        <f t="shared" si="40"/>
        <v>2.40625</v>
      </c>
      <c r="X103" s="29">
        <f t="shared" si="41"/>
        <v>2.46875</v>
      </c>
      <c r="Y103" s="29">
        <v>6</v>
      </c>
      <c r="Z103" s="208">
        <f t="shared" si="42"/>
        <v>6.015625</v>
      </c>
      <c r="AA103" s="29">
        <f t="shared" si="43"/>
        <v>5.96875</v>
      </c>
      <c r="AB103" s="29">
        <f t="shared" si="44"/>
        <v>6.03125</v>
      </c>
      <c r="AC103" s="52">
        <v>1.9E-2</v>
      </c>
      <c r="AD103" s="52">
        <v>2.1000000000000001E-2</v>
      </c>
      <c r="AE103" s="54">
        <v>0.02</v>
      </c>
      <c r="AF103" s="53" t="s">
        <v>8702</v>
      </c>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row>
    <row r="104" spans="1:74" ht="45" x14ac:dyDescent="0.15">
      <c r="A104" s="28" t="s">
        <v>2544</v>
      </c>
      <c r="B104" s="106" t="s">
        <v>2545</v>
      </c>
      <c r="C104" s="53" t="s">
        <v>2546</v>
      </c>
      <c r="D104" s="29" t="s">
        <v>4827</v>
      </c>
      <c r="E104" s="29"/>
      <c r="F104" s="104">
        <v>40975</v>
      </c>
      <c r="G104" s="29"/>
      <c r="H104" s="104">
        <v>40899</v>
      </c>
      <c r="I104" s="104">
        <v>40932</v>
      </c>
      <c r="J104" s="29"/>
      <c r="K104" s="29">
        <v>115</v>
      </c>
      <c r="L104" s="29" t="s">
        <v>4608</v>
      </c>
      <c r="M104" s="29" t="s">
        <v>4358</v>
      </c>
      <c r="O104" s="29">
        <v>5.375</v>
      </c>
      <c r="P104" s="208">
        <f t="shared" si="34"/>
        <v>5.359375</v>
      </c>
      <c r="Q104" s="208">
        <f t="shared" si="35"/>
        <v>5.390625</v>
      </c>
      <c r="R104" s="29">
        <f t="shared" si="36"/>
        <v>5.34375</v>
      </c>
      <c r="S104" s="29">
        <f t="shared" si="37"/>
        <v>5.40625</v>
      </c>
      <c r="T104" s="29">
        <v>5</v>
      </c>
      <c r="U104" s="208">
        <f t="shared" si="38"/>
        <v>4.984375</v>
      </c>
      <c r="V104" s="208">
        <f t="shared" si="39"/>
        <v>5.015625</v>
      </c>
      <c r="W104" s="29">
        <f t="shared" si="40"/>
        <v>4.96875</v>
      </c>
      <c r="X104" s="29">
        <f t="shared" si="41"/>
        <v>5.03125</v>
      </c>
      <c r="Y104" s="29">
        <v>5.5</v>
      </c>
      <c r="Z104" s="208">
        <f t="shared" si="42"/>
        <v>5.515625</v>
      </c>
      <c r="AA104" s="29">
        <f t="shared" si="43"/>
        <v>5.46875</v>
      </c>
      <c r="AB104" s="29">
        <f t="shared" si="44"/>
        <v>5.53125</v>
      </c>
      <c r="AC104" s="52">
        <v>1.9E-2</v>
      </c>
      <c r="AD104" s="52">
        <v>2.1000000000000001E-2</v>
      </c>
      <c r="AE104" s="54">
        <v>0.02</v>
      </c>
      <c r="AF104" s="53" t="s">
        <v>2546</v>
      </c>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row>
    <row r="105" spans="1:74" ht="45" x14ac:dyDescent="0.15">
      <c r="A105" s="28" t="s">
        <v>6866</v>
      </c>
      <c r="B105" s="117" t="s">
        <v>6867</v>
      </c>
      <c r="D105" s="29" t="s">
        <v>4827</v>
      </c>
      <c r="E105" s="29"/>
      <c r="F105" s="104">
        <v>40975</v>
      </c>
      <c r="H105" s="104">
        <v>40968</v>
      </c>
      <c r="K105" s="28">
        <v>115</v>
      </c>
      <c r="L105" s="29" t="s">
        <v>4608</v>
      </c>
      <c r="M105" s="29" t="s">
        <v>4358</v>
      </c>
      <c r="O105" s="29">
        <v>5.375</v>
      </c>
      <c r="P105" s="208">
        <v>5.359375</v>
      </c>
      <c r="Q105" s="208">
        <v>5.390625</v>
      </c>
      <c r="T105" s="29">
        <v>5</v>
      </c>
      <c r="U105" s="208">
        <v>4.984375</v>
      </c>
      <c r="V105" s="208">
        <v>5.015625</v>
      </c>
      <c r="Y105" s="29">
        <v>5.5</v>
      </c>
      <c r="Z105" s="208">
        <v>5.515625</v>
      </c>
      <c r="AC105" s="52">
        <v>1.9E-2</v>
      </c>
      <c r="AD105" s="52">
        <v>2.1000000000000001E-2</v>
      </c>
      <c r="AE105" s="54">
        <v>0.02</v>
      </c>
      <c r="AF105" s="52">
        <v>1.9E-2</v>
      </c>
    </row>
    <row r="106" spans="1:74" ht="45" x14ac:dyDescent="0.15">
      <c r="A106" s="28" t="s">
        <v>2547</v>
      </c>
      <c r="B106" s="106" t="s">
        <v>2548</v>
      </c>
      <c r="C106" s="53" t="s">
        <v>2546</v>
      </c>
      <c r="D106" s="29" t="s">
        <v>4827</v>
      </c>
      <c r="E106" s="29"/>
      <c r="F106" s="104">
        <v>40975</v>
      </c>
      <c r="G106" s="104">
        <v>41009</v>
      </c>
      <c r="H106" s="104">
        <v>40899</v>
      </c>
      <c r="I106" s="104">
        <v>40933</v>
      </c>
      <c r="J106" s="29"/>
      <c r="K106" s="29">
        <v>115</v>
      </c>
      <c r="L106" s="29" t="s">
        <v>4608</v>
      </c>
      <c r="M106" s="29" t="s">
        <v>4358</v>
      </c>
      <c r="O106" s="29">
        <v>5.375</v>
      </c>
      <c r="P106" s="208">
        <f t="shared" ref="P106:P127" si="45">O106-(1/64)</f>
        <v>5.359375</v>
      </c>
      <c r="Q106" s="208">
        <f t="shared" ref="Q106:Q127" si="46">O106+(1/64)</f>
        <v>5.390625</v>
      </c>
      <c r="R106" s="29">
        <f t="shared" ref="R106:R144" si="47">O106-(1/32)</f>
        <v>5.34375</v>
      </c>
      <c r="S106" s="29">
        <f t="shared" ref="S106:S144" si="48">O106+(1/32)</f>
        <v>5.40625</v>
      </c>
      <c r="T106" s="29">
        <v>5</v>
      </c>
      <c r="U106" s="208">
        <f t="shared" ref="U106:U127" si="49">T106-(1/64)</f>
        <v>4.984375</v>
      </c>
      <c r="V106" s="208">
        <f t="shared" ref="V106:V127" si="50">T106+(1/64)</f>
        <v>5.015625</v>
      </c>
      <c r="W106" s="29">
        <f t="shared" ref="W106:W127" si="51">T106-(1/32)</f>
        <v>4.96875</v>
      </c>
      <c r="X106" s="29">
        <f t="shared" ref="X106:X127" si="52">T106+(1/32)</f>
        <v>5.03125</v>
      </c>
      <c r="Y106" s="29">
        <v>5.5</v>
      </c>
      <c r="Z106" s="208">
        <f t="shared" ref="Z106:Z127" si="53">Y106+(1/64)</f>
        <v>5.515625</v>
      </c>
      <c r="AA106" s="29">
        <f t="shared" ref="AA106:AA127" si="54">Y106-(1/32)</f>
        <v>5.46875</v>
      </c>
      <c r="AB106" s="29">
        <f t="shared" ref="AB106:AB127" si="55">Y106+(1/32)</f>
        <v>5.53125</v>
      </c>
      <c r="AC106" s="52">
        <v>1.9E-2</v>
      </c>
      <c r="AD106" s="52">
        <v>2.1000000000000001E-2</v>
      </c>
      <c r="AE106" s="54">
        <v>0.02</v>
      </c>
      <c r="AF106" s="53" t="s">
        <v>2546</v>
      </c>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row>
    <row r="107" spans="1:74" ht="90" x14ac:dyDescent="0.15">
      <c r="A107" s="28" t="s">
        <v>2554</v>
      </c>
      <c r="B107" s="106" t="s">
        <v>2555</v>
      </c>
      <c r="C107" s="51" t="s">
        <v>2556</v>
      </c>
      <c r="D107" s="29" t="s">
        <v>4828</v>
      </c>
      <c r="E107" s="29"/>
      <c r="F107" s="104">
        <v>40975</v>
      </c>
      <c r="G107" s="104">
        <v>40990</v>
      </c>
      <c r="H107" s="104">
        <v>40899</v>
      </c>
      <c r="I107" s="104">
        <v>40932</v>
      </c>
      <c r="J107" s="29"/>
      <c r="K107" s="29">
        <v>170</v>
      </c>
      <c r="L107" s="29" t="s">
        <v>4610</v>
      </c>
      <c r="M107" s="29" t="s">
        <v>4602</v>
      </c>
      <c r="O107" s="29">
        <v>4.625</v>
      </c>
      <c r="P107" s="208">
        <f t="shared" si="45"/>
        <v>4.609375</v>
      </c>
      <c r="Q107" s="208">
        <f t="shared" si="46"/>
        <v>4.640625</v>
      </c>
      <c r="R107" s="29">
        <f t="shared" si="47"/>
        <v>4.59375</v>
      </c>
      <c r="S107" s="29">
        <f t="shared" si="48"/>
        <v>4.65625</v>
      </c>
      <c r="T107" s="29">
        <v>1.375</v>
      </c>
      <c r="U107" s="208">
        <f t="shared" si="49"/>
        <v>1.359375</v>
      </c>
      <c r="V107" s="208">
        <f t="shared" si="50"/>
        <v>1.390625</v>
      </c>
      <c r="W107" s="29">
        <f t="shared" si="51"/>
        <v>1.34375</v>
      </c>
      <c r="X107" s="29">
        <f t="shared" si="52"/>
        <v>1.40625</v>
      </c>
      <c r="Y107" s="29">
        <v>6.0625</v>
      </c>
      <c r="Z107" s="208">
        <f t="shared" si="53"/>
        <v>6.078125</v>
      </c>
      <c r="AA107" s="29">
        <f t="shared" si="54"/>
        <v>6.03125</v>
      </c>
      <c r="AB107" s="29">
        <f t="shared" si="55"/>
        <v>6.09375</v>
      </c>
      <c r="AC107" s="52">
        <v>1.7000000000000001E-2</v>
      </c>
      <c r="AD107" s="52">
        <v>1.9E-2</v>
      </c>
      <c r="AE107" s="29">
        <v>1.7999999999999999E-2</v>
      </c>
      <c r="AF107" s="51" t="s">
        <v>2556</v>
      </c>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row>
    <row r="108" spans="1:74" ht="90" x14ac:dyDescent="0.15">
      <c r="A108" s="29" t="s">
        <v>2557</v>
      </c>
      <c r="B108" s="146" t="s">
        <v>2558</v>
      </c>
      <c r="C108" s="55" t="s">
        <v>2559</v>
      </c>
      <c r="D108" s="29" t="s">
        <v>4829</v>
      </c>
      <c r="E108" s="29"/>
      <c r="F108" s="104">
        <v>40975</v>
      </c>
      <c r="G108" s="104">
        <v>40989</v>
      </c>
      <c r="H108" s="104">
        <v>40899</v>
      </c>
      <c r="I108" s="104">
        <v>40938</v>
      </c>
      <c r="J108" s="29"/>
      <c r="K108" s="29">
        <v>171</v>
      </c>
      <c r="L108" s="29" t="s">
        <v>4611</v>
      </c>
      <c r="M108" s="29" t="s">
        <v>4607</v>
      </c>
      <c r="O108" s="29">
        <v>2.3125</v>
      </c>
      <c r="P108" s="208">
        <f t="shared" si="45"/>
        <v>2.296875</v>
      </c>
      <c r="Q108" s="208">
        <f t="shared" si="46"/>
        <v>2.328125</v>
      </c>
      <c r="R108" s="29">
        <f t="shared" si="47"/>
        <v>2.28125</v>
      </c>
      <c r="S108" s="29">
        <f t="shared" si="48"/>
        <v>2.34375</v>
      </c>
      <c r="T108" s="29">
        <v>2.125</v>
      </c>
      <c r="U108" s="208">
        <f t="shared" si="49"/>
        <v>2.109375</v>
      </c>
      <c r="V108" s="208">
        <f t="shared" si="50"/>
        <v>2.140625</v>
      </c>
      <c r="W108" s="29">
        <f t="shared" si="51"/>
        <v>2.09375</v>
      </c>
      <c r="X108" s="29">
        <f t="shared" si="52"/>
        <v>2.15625</v>
      </c>
      <c r="Y108" s="29">
        <v>6.0625</v>
      </c>
      <c r="Z108" s="208">
        <f t="shared" si="53"/>
        <v>6.078125</v>
      </c>
      <c r="AA108" s="29">
        <f t="shared" si="54"/>
        <v>6.03125</v>
      </c>
      <c r="AB108" s="29">
        <f t="shared" si="55"/>
        <v>6.09375</v>
      </c>
      <c r="AC108" s="52">
        <v>1.7000000000000001E-2</v>
      </c>
      <c r="AD108" s="52">
        <v>1.9E-2</v>
      </c>
      <c r="AE108" s="54">
        <v>1.7999999999999999E-2</v>
      </c>
      <c r="AF108" s="55" t="s">
        <v>2559</v>
      </c>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row>
    <row r="109" spans="1:74" ht="90" x14ac:dyDescent="0.15">
      <c r="A109" s="28" t="s">
        <v>2599</v>
      </c>
      <c r="B109" s="106" t="s">
        <v>2600</v>
      </c>
      <c r="C109" s="51" t="s">
        <v>2601</v>
      </c>
      <c r="D109" s="29" t="s">
        <v>4830</v>
      </c>
      <c r="E109" s="29"/>
      <c r="F109" s="104">
        <v>40975</v>
      </c>
      <c r="G109" s="104">
        <v>41010</v>
      </c>
      <c r="H109" s="104">
        <v>40899</v>
      </c>
      <c r="I109" s="104">
        <v>40933</v>
      </c>
      <c r="J109" s="29"/>
      <c r="K109" s="29">
        <v>203</v>
      </c>
      <c r="L109" s="29" t="s">
        <v>4616</v>
      </c>
      <c r="M109" s="29" t="s">
        <v>4607</v>
      </c>
      <c r="O109" s="29">
        <v>6.0625</v>
      </c>
      <c r="P109" s="208">
        <f t="shared" si="45"/>
        <v>6.046875</v>
      </c>
      <c r="Q109" s="208">
        <f t="shared" si="46"/>
        <v>6.078125</v>
      </c>
      <c r="R109" s="29">
        <f t="shared" si="47"/>
        <v>6.03125</v>
      </c>
      <c r="S109" s="29">
        <f t="shared" si="48"/>
        <v>6.09375</v>
      </c>
      <c r="T109" s="29">
        <v>1.625</v>
      </c>
      <c r="U109" s="208">
        <f t="shared" si="49"/>
        <v>1.609375</v>
      </c>
      <c r="V109" s="208">
        <f t="shared" si="50"/>
        <v>1.640625</v>
      </c>
      <c r="W109" s="29">
        <f t="shared" si="51"/>
        <v>1.59375</v>
      </c>
      <c r="X109" s="29">
        <f t="shared" si="52"/>
        <v>1.65625</v>
      </c>
      <c r="Y109" s="29">
        <v>2.3125</v>
      </c>
      <c r="Z109" s="208">
        <f t="shared" si="53"/>
        <v>2.328125</v>
      </c>
      <c r="AA109" s="29">
        <f t="shared" si="54"/>
        <v>2.28125</v>
      </c>
      <c r="AB109" s="29">
        <f t="shared" si="55"/>
        <v>2.34375</v>
      </c>
      <c r="AC109" s="52">
        <v>1.7000000000000001E-2</v>
      </c>
      <c r="AD109" s="52">
        <v>1.9E-2</v>
      </c>
      <c r="AE109" s="29">
        <v>1.7999999999999999E-2</v>
      </c>
      <c r="AF109" s="51" t="s">
        <v>2601</v>
      </c>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row>
    <row r="110" spans="1:74" ht="105" x14ac:dyDescent="0.15">
      <c r="A110" s="28" t="s">
        <v>2608</v>
      </c>
      <c r="B110" s="106" t="s">
        <v>2609</v>
      </c>
      <c r="C110" s="29" t="s">
        <v>2611</v>
      </c>
      <c r="D110" s="29" t="s">
        <v>4831</v>
      </c>
      <c r="E110" s="29"/>
      <c r="F110" s="104">
        <v>40975</v>
      </c>
      <c r="G110" s="104">
        <v>40989</v>
      </c>
      <c r="H110" s="104">
        <v>40899</v>
      </c>
      <c r="I110" s="104">
        <v>40931</v>
      </c>
      <c r="J110" s="29" t="s">
        <v>2610</v>
      </c>
      <c r="K110" s="29">
        <v>215</v>
      </c>
      <c r="L110" s="29" t="s">
        <v>4630</v>
      </c>
      <c r="M110" s="29" t="s">
        <v>4358</v>
      </c>
      <c r="O110" s="29">
        <v>2.03125</v>
      </c>
      <c r="P110" s="208">
        <f t="shared" si="45"/>
        <v>2.015625</v>
      </c>
      <c r="Q110" s="208">
        <f t="shared" si="46"/>
        <v>2.046875</v>
      </c>
      <c r="R110" s="29">
        <f t="shared" si="47"/>
        <v>2</v>
      </c>
      <c r="S110" s="29">
        <f t="shared" si="48"/>
        <v>2.0625</v>
      </c>
      <c r="T110" s="29">
        <v>1.1875</v>
      </c>
      <c r="U110" s="208">
        <f t="shared" si="49"/>
        <v>1.171875</v>
      </c>
      <c r="V110" s="208">
        <f t="shared" si="50"/>
        <v>1.203125</v>
      </c>
      <c r="W110" s="29">
        <f t="shared" si="51"/>
        <v>1.15625</v>
      </c>
      <c r="X110" s="29">
        <f t="shared" si="52"/>
        <v>1.21875</v>
      </c>
      <c r="Y110" s="29">
        <v>3.78125</v>
      </c>
      <c r="Z110" s="208">
        <f t="shared" si="53"/>
        <v>3.796875</v>
      </c>
      <c r="AA110" s="29">
        <f t="shared" si="54"/>
        <v>3.75</v>
      </c>
      <c r="AB110" s="29">
        <f t="shared" si="55"/>
        <v>3.8125</v>
      </c>
      <c r="AC110" s="52">
        <v>1.4999999999999999E-2</v>
      </c>
      <c r="AD110" s="29">
        <v>1.7000000000000001E-2</v>
      </c>
      <c r="AE110" s="29">
        <v>1.6E-2</v>
      </c>
      <c r="AF110" s="29" t="s">
        <v>2611</v>
      </c>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row>
    <row r="111" spans="1:74" ht="90" x14ac:dyDescent="0.15">
      <c r="A111" s="28" t="s">
        <v>2612</v>
      </c>
      <c r="B111" s="106" t="s">
        <v>2613</v>
      </c>
      <c r="C111" s="53" t="s">
        <v>2614</v>
      </c>
      <c r="D111" s="29" t="s">
        <v>4832</v>
      </c>
      <c r="E111" s="29" t="s">
        <v>8947</v>
      </c>
      <c r="F111" s="104">
        <v>40975</v>
      </c>
      <c r="G111" s="29"/>
      <c r="H111" s="104">
        <v>40899</v>
      </c>
      <c r="I111" s="104">
        <v>40931</v>
      </c>
      <c r="J111" s="29"/>
      <c r="K111" s="29">
        <v>219</v>
      </c>
      <c r="L111" s="29" t="s">
        <v>4617</v>
      </c>
      <c r="M111" s="29" t="s">
        <v>4358</v>
      </c>
      <c r="O111" s="29">
        <v>6.25</v>
      </c>
      <c r="P111" s="209">
        <f t="shared" si="45"/>
        <v>6.234375</v>
      </c>
      <c r="Q111" s="209">
        <f t="shared" si="46"/>
        <v>6.265625</v>
      </c>
      <c r="R111" s="29">
        <f t="shared" si="47"/>
        <v>6.21875</v>
      </c>
      <c r="S111" s="29">
        <f t="shared" si="48"/>
        <v>6.28125</v>
      </c>
      <c r="T111" s="29">
        <v>2.5625</v>
      </c>
      <c r="U111" s="209">
        <f t="shared" si="49"/>
        <v>2.546875</v>
      </c>
      <c r="V111" s="209">
        <f t="shared" si="50"/>
        <v>2.578125</v>
      </c>
      <c r="W111" s="29">
        <f t="shared" si="51"/>
        <v>2.53125</v>
      </c>
      <c r="X111" s="29">
        <f t="shared" si="52"/>
        <v>2.59375</v>
      </c>
      <c r="Y111" s="29">
        <v>4.625</v>
      </c>
      <c r="Z111" s="209">
        <f t="shared" si="53"/>
        <v>4.640625</v>
      </c>
      <c r="AA111" s="29">
        <f t="shared" si="54"/>
        <v>4.59375</v>
      </c>
      <c r="AB111" s="29">
        <f t="shared" si="55"/>
        <v>4.65625</v>
      </c>
      <c r="AC111" s="52">
        <v>1.9E-2</v>
      </c>
      <c r="AD111" s="52">
        <v>2.1000000000000001E-2</v>
      </c>
      <c r="AE111" s="54">
        <v>0.02</v>
      </c>
      <c r="AF111" s="53" t="s">
        <v>2614</v>
      </c>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row>
    <row r="112" spans="1:74" ht="90" x14ac:dyDescent="0.15">
      <c r="A112" s="28" t="s">
        <v>2615</v>
      </c>
      <c r="B112" s="106" t="s">
        <v>2616</v>
      </c>
      <c r="C112" s="53" t="s">
        <v>2614</v>
      </c>
      <c r="D112" s="29" t="s">
        <v>4832</v>
      </c>
      <c r="E112" s="29" t="s">
        <v>8947</v>
      </c>
      <c r="F112" s="104">
        <v>40975</v>
      </c>
      <c r="G112" s="104">
        <v>41010</v>
      </c>
      <c r="H112" s="104">
        <v>40899</v>
      </c>
      <c r="I112" s="104">
        <v>40932</v>
      </c>
      <c r="J112" s="29"/>
      <c r="K112" s="29">
        <v>219</v>
      </c>
      <c r="L112" s="29" t="s">
        <v>4617</v>
      </c>
      <c r="M112" s="29" t="s">
        <v>4358</v>
      </c>
      <c r="O112" s="29">
        <v>6.25</v>
      </c>
      <c r="P112" s="208">
        <f t="shared" si="45"/>
        <v>6.234375</v>
      </c>
      <c r="Q112" s="208">
        <f t="shared" si="46"/>
        <v>6.265625</v>
      </c>
      <c r="R112" s="29">
        <f t="shared" si="47"/>
        <v>6.21875</v>
      </c>
      <c r="S112" s="29">
        <f t="shared" si="48"/>
        <v>6.28125</v>
      </c>
      <c r="T112" s="29">
        <v>2.5625</v>
      </c>
      <c r="U112" s="208">
        <f t="shared" si="49"/>
        <v>2.546875</v>
      </c>
      <c r="V112" s="208">
        <f t="shared" si="50"/>
        <v>2.578125</v>
      </c>
      <c r="W112" s="29">
        <f t="shared" si="51"/>
        <v>2.53125</v>
      </c>
      <c r="X112" s="29">
        <f t="shared" si="52"/>
        <v>2.59375</v>
      </c>
      <c r="Y112" s="29">
        <v>4.625</v>
      </c>
      <c r="Z112" s="208">
        <f t="shared" si="53"/>
        <v>4.640625</v>
      </c>
      <c r="AA112" s="29">
        <f t="shared" si="54"/>
        <v>4.59375</v>
      </c>
      <c r="AB112" s="29">
        <f t="shared" si="55"/>
        <v>4.65625</v>
      </c>
      <c r="AC112" s="52">
        <v>1.9E-2</v>
      </c>
      <c r="AD112" s="52">
        <v>2.1000000000000001E-2</v>
      </c>
      <c r="AE112" s="54">
        <v>0.02</v>
      </c>
      <c r="AF112" s="53" t="s">
        <v>2614</v>
      </c>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row>
    <row r="113" spans="1:74" ht="90" x14ac:dyDescent="0.15">
      <c r="A113" s="28" t="s">
        <v>5417</v>
      </c>
      <c r="B113" s="106" t="s">
        <v>2619</v>
      </c>
      <c r="C113" s="53" t="s">
        <v>2614</v>
      </c>
      <c r="D113" s="29" t="s">
        <v>4832</v>
      </c>
      <c r="E113" s="29" t="s">
        <v>8947</v>
      </c>
      <c r="F113" s="104">
        <v>40975</v>
      </c>
      <c r="G113" s="104">
        <v>41004</v>
      </c>
      <c r="H113" s="104">
        <v>40899</v>
      </c>
      <c r="I113" s="104">
        <v>40932</v>
      </c>
      <c r="J113" s="29"/>
      <c r="K113" s="29">
        <v>219</v>
      </c>
      <c r="L113" s="29" t="s">
        <v>4617</v>
      </c>
      <c r="M113" s="29" t="s">
        <v>4358</v>
      </c>
      <c r="O113" s="29">
        <v>6.25</v>
      </c>
      <c r="P113" s="208">
        <f t="shared" si="45"/>
        <v>6.234375</v>
      </c>
      <c r="Q113" s="208">
        <f t="shared" si="46"/>
        <v>6.265625</v>
      </c>
      <c r="R113" s="29">
        <f t="shared" si="47"/>
        <v>6.21875</v>
      </c>
      <c r="S113" s="29">
        <f t="shared" si="48"/>
        <v>6.28125</v>
      </c>
      <c r="T113" s="29">
        <v>2.5625</v>
      </c>
      <c r="U113" s="208">
        <f t="shared" si="49"/>
        <v>2.546875</v>
      </c>
      <c r="V113" s="208">
        <f t="shared" si="50"/>
        <v>2.578125</v>
      </c>
      <c r="W113" s="29">
        <f t="shared" si="51"/>
        <v>2.53125</v>
      </c>
      <c r="X113" s="29">
        <f t="shared" si="52"/>
        <v>2.59375</v>
      </c>
      <c r="Y113" s="29">
        <v>4.625</v>
      </c>
      <c r="Z113" s="208">
        <f t="shared" si="53"/>
        <v>4.640625</v>
      </c>
      <c r="AA113" s="29">
        <f t="shared" si="54"/>
        <v>4.59375</v>
      </c>
      <c r="AB113" s="29">
        <f t="shared" si="55"/>
        <v>4.65625</v>
      </c>
      <c r="AC113" s="52">
        <v>1.9E-2</v>
      </c>
      <c r="AD113" s="52">
        <v>2.1000000000000001E-2</v>
      </c>
      <c r="AE113" s="54">
        <v>0.02</v>
      </c>
      <c r="AF113" s="53" t="s">
        <v>2614</v>
      </c>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c r="BV113" s="29"/>
    </row>
    <row r="114" spans="1:74" ht="90" x14ac:dyDescent="0.15">
      <c r="A114" s="28" t="s">
        <v>2620</v>
      </c>
      <c r="B114" s="106" t="s">
        <v>2621</v>
      </c>
      <c r="C114" s="53" t="s">
        <v>2614</v>
      </c>
      <c r="D114" s="29" t="s">
        <v>4832</v>
      </c>
      <c r="E114" s="29" t="s">
        <v>8947</v>
      </c>
      <c r="F114" s="104">
        <v>40975</v>
      </c>
      <c r="G114" s="104">
        <v>41004</v>
      </c>
      <c r="H114" s="104">
        <v>40899</v>
      </c>
      <c r="I114" s="104">
        <v>40934</v>
      </c>
      <c r="J114" s="29"/>
      <c r="K114" s="29">
        <v>219</v>
      </c>
      <c r="L114" s="29" t="s">
        <v>4617</v>
      </c>
      <c r="M114" s="29" t="s">
        <v>4358</v>
      </c>
      <c r="O114" s="29">
        <v>6.25</v>
      </c>
      <c r="P114" s="208">
        <f t="shared" si="45"/>
        <v>6.234375</v>
      </c>
      <c r="Q114" s="208">
        <f t="shared" si="46"/>
        <v>6.265625</v>
      </c>
      <c r="R114" s="29">
        <f t="shared" si="47"/>
        <v>6.21875</v>
      </c>
      <c r="S114" s="29">
        <f t="shared" si="48"/>
        <v>6.28125</v>
      </c>
      <c r="T114" s="29">
        <v>2.5625</v>
      </c>
      <c r="U114" s="208">
        <f t="shared" si="49"/>
        <v>2.546875</v>
      </c>
      <c r="V114" s="208">
        <f t="shared" si="50"/>
        <v>2.578125</v>
      </c>
      <c r="W114" s="29">
        <f t="shared" si="51"/>
        <v>2.53125</v>
      </c>
      <c r="X114" s="29">
        <f t="shared" si="52"/>
        <v>2.59375</v>
      </c>
      <c r="Y114" s="29">
        <v>4.625</v>
      </c>
      <c r="Z114" s="208">
        <f t="shared" si="53"/>
        <v>4.640625</v>
      </c>
      <c r="AA114" s="29">
        <f t="shared" si="54"/>
        <v>4.59375</v>
      </c>
      <c r="AB114" s="29">
        <f t="shared" si="55"/>
        <v>4.65625</v>
      </c>
      <c r="AC114" s="52">
        <v>1.9E-2</v>
      </c>
      <c r="AD114" s="52">
        <v>2.1000000000000001E-2</v>
      </c>
      <c r="AE114" s="54">
        <v>0.02</v>
      </c>
      <c r="AF114" s="53" t="s">
        <v>2614</v>
      </c>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row>
    <row r="115" spans="1:74" ht="90" x14ac:dyDescent="0.15">
      <c r="A115" s="28" t="s">
        <v>2672</v>
      </c>
      <c r="B115" s="106" t="s">
        <v>2673</v>
      </c>
      <c r="C115" s="53" t="s">
        <v>2674</v>
      </c>
      <c r="D115" s="29" t="s">
        <v>4833</v>
      </c>
      <c r="E115" s="29"/>
      <c r="F115" s="104">
        <v>40975</v>
      </c>
      <c r="G115" s="104">
        <v>40989</v>
      </c>
      <c r="H115" s="104">
        <v>40899</v>
      </c>
      <c r="I115" s="104">
        <v>40932</v>
      </c>
      <c r="J115" s="29"/>
      <c r="K115" s="29">
        <v>276</v>
      </c>
      <c r="L115" s="29" t="s">
        <v>4630</v>
      </c>
      <c r="M115" s="29" t="s">
        <v>4358</v>
      </c>
      <c r="O115" s="29">
        <v>3.125</v>
      </c>
      <c r="P115" s="208">
        <f t="shared" si="45"/>
        <v>3.109375</v>
      </c>
      <c r="Q115" s="208">
        <f t="shared" si="46"/>
        <v>3.140625</v>
      </c>
      <c r="R115" s="29">
        <f t="shared" si="47"/>
        <v>3.09375</v>
      </c>
      <c r="S115" s="29">
        <f t="shared" si="48"/>
        <v>3.15625</v>
      </c>
      <c r="T115" s="29">
        <v>0.6875</v>
      </c>
      <c r="U115" s="208">
        <f t="shared" si="49"/>
        <v>0.671875</v>
      </c>
      <c r="V115" s="208">
        <f t="shared" si="50"/>
        <v>0.703125</v>
      </c>
      <c r="W115" s="29">
        <f t="shared" si="51"/>
        <v>0.65625</v>
      </c>
      <c r="X115" s="29">
        <f t="shared" si="52"/>
        <v>0.71875</v>
      </c>
      <c r="Y115" s="29">
        <v>5.125</v>
      </c>
      <c r="Z115" s="208">
        <f t="shared" si="53"/>
        <v>5.140625</v>
      </c>
      <c r="AA115" s="29">
        <f t="shared" si="54"/>
        <v>5.09375</v>
      </c>
      <c r="AB115" s="29">
        <f t="shared" si="55"/>
        <v>5.15625</v>
      </c>
      <c r="AC115" s="52">
        <v>1.7000000000000001E-2</v>
      </c>
      <c r="AD115" s="52">
        <v>1.9E-2</v>
      </c>
      <c r="AE115" s="54">
        <v>1.7999999999999999E-2</v>
      </c>
      <c r="AF115" s="53" t="s">
        <v>2674</v>
      </c>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row>
    <row r="116" spans="1:74" ht="75" x14ac:dyDescent="0.15">
      <c r="A116" s="28" t="s">
        <v>2695</v>
      </c>
      <c r="B116" s="106" t="s">
        <v>2696</v>
      </c>
      <c r="C116" s="53" t="s">
        <v>2697</v>
      </c>
      <c r="D116" s="29" t="s">
        <v>4834</v>
      </c>
      <c r="E116" s="29"/>
      <c r="F116" s="104">
        <v>40975</v>
      </c>
      <c r="G116" s="104">
        <v>40988</v>
      </c>
      <c r="H116" s="104">
        <v>40899</v>
      </c>
      <c r="I116" s="104">
        <v>40932</v>
      </c>
      <c r="J116" s="29"/>
      <c r="K116" s="29">
        <v>348</v>
      </c>
      <c r="L116" s="29" t="s">
        <v>4635</v>
      </c>
      <c r="M116" s="29" t="s">
        <v>4358</v>
      </c>
      <c r="O116" s="29">
        <v>3.5</v>
      </c>
      <c r="P116" s="208">
        <f t="shared" si="45"/>
        <v>3.484375</v>
      </c>
      <c r="Q116" s="208">
        <f t="shared" si="46"/>
        <v>3.515625</v>
      </c>
      <c r="R116" s="29">
        <f t="shared" si="47"/>
        <v>3.46875</v>
      </c>
      <c r="S116" s="29">
        <f t="shared" si="48"/>
        <v>3.53125</v>
      </c>
      <c r="T116" s="29">
        <v>3.375</v>
      </c>
      <c r="U116" s="208">
        <f t="shared" si="49"/>
        <v>3.359375</v>
      </c>
      <c r="V116" s="208">
        <f t="shared" si="50"/>
        <v>3.390625</v>
      </c>
      <c r="W116" s="29">
        <f t="shared" si="51"/>
        <v>3.34375</v>
      </c>
      <c r="X116" s="29">
        <f t="shared" si="52"/>
        <v>3.40625</v>
      </c>
      <c r="Y116" s="29">
        <v>5.625</v>
      </c>
      <c r="Z116" s="208">
        <f t="shared" si="53"/>
        <v>5.640625</v>
      </c>
      <c r="AA116" s="29">
        <f t="shared" si="54"/>
        <v>5.59375</v>
      </c>
      <c r="AB116" s="29">
        <f t="shared" si="55"/>
        <v>5.65625</v>
      </c>
      <c r="AC116" s="52">
        <v>1.7000000000000001E-2</v>
      </c>
      <c r="AD116" s="52">
        <v>1.9E-2</v>
      </c>
      <c r="AE116" s="54">
        <v>1.7999999999999999E-2</v>
      </c>
      <c r="AF116" s="53" t="s">
        <v>2697</v>
      </c>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row>
    <row r="117" spans="1:74" ht="60" x14ac:dyDescent="0.15">
      <c r="A117" s="28" t="s">
        <v>2644</v>
      </c>
      <c r="B117" s="106" t="s">
        <v>2645</v>
      </c>
      <c r="C117" s="53" t="s">
        <v>2646</v>
      </c>
      <c r="D117" s="29" t="s">
        <v>4835</v>
      </c>
      <c r="E117" s="29"/>
      <c r="F117" s="104">
        <v>40975</v>
      </c>
      <c r="G117" s="104">
        <v>40990</v>
      </c>
      <c r="H117" s="104">
        <v>40899</v>
      </c>
      <c r="I117" s="104">
        <v>40931</v>
      </c>
      <c r="J117" s="29"/>
      <c r="K117" s="29">
        <v>252</v>
      </c>
      <c r="L117" s="29" t="s">
        <v>4996</v>
      </c>
      <c r="M117" s="29" t="s">
        <v>4358</v>
      </c>
      <c r="O117" s="29">
        <v>3.625</v>
      </c>
      <c r="P117" s="208">
        <f t="shared" si="45"/>
        <v>3.609375</v>
      </c>
      <c r="Q117" s="208">
        <f t="shared" si="46"/>
        <v>3.640625</v>
      </c>
      <c r="R117" s="29">
        <f t="shared" si="47"/>
        <v>3.59375</v>
      </c>
      <c r="S117" s="29">
        <f t="shared" si="48"/>
        <v>3.65625</v>
      </c>
      <c r="T117" s="29">
        <v>3.875</v>
      </c>
      <c r="U117" s="208">
        <f t="shared" si="49"/>
        <v>3.859375</v>
      </c>
      <c r="V117" s="208">
        <f t="shared" si="50"/>
        <v>3.890625</v>
      </c>
      <c r="W117" s="29">
        <f t="shared" si="51"/>
        <v>3.84375</v>
      </c>
      <c r="X117" s="29">
        <f t="shared" si="52"/>
        <v>3.90625</v>
      </c>
      <c r="Y117" s="29">
        <v>6</v>
      </c>
      <c r="Z117" s="208">
        <f t="shared" si="53"/>
        <v>6.015625</v>
      </c>
      <c r="AA117" s="29">
        <f t="shared" si="54"/>
        <v>5.96875</v>
      </c>
      <c r="AB117" s="29">
        <f t="shared" si="55"/>
        <v>6.03125</v>
      </c>
      <c r="AC117" s="52">
        <v>1.7000000000000001E-2</v>
      </c>
      <c r="AD117" s="52">
        <v>1.9E-2</v>
      </c>
      <c r="AE117" s="54">
        <v>1.7999999999999999E-2</v>
      </c>
      <c r="AF117" s="53" t="s">
        <v>2646</v>
      </c>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row>
    <row r="118" spans="1:74" ht="60" x14ac:dyDescent="0.15">
      <c r="A118" s="28" t="s">
        <v>2628</v>
      </c>
      <c r="B118" s="106" t="s">
        <v>2629</v>
      </c>
      <c r="C118" s="53" t="s">
        <v>2630</v>
      </c>
      <c r="D118" s="29" t="s">
        <v>4836</v>
      </c>
      <c r="E118" s="29"/>
      <c r="F118" s="104">
        <v>40975</v>
      </c>
      <c r="G118" s="104">
        <v>40989</v>
      </c>
      <c r="H118" s="104">
        <v>40899</v>
      </c>
      <c r="I118" s="104">
        <v>40931</v>
      </c>
      <c r="J118" s="29"/>
      <c r="K118" s="29">
        <v>242</v>
      </c>
      <c r="L118" s="29" t="s">
        <v>4622</v>
      </c>
      <c r="M118" s="29" t="s">
        <v>4358</v>
      </c>
      <c r="O118" s="29">
        <v>3.875</v>
      </c>
      <c r="P118" s="208">
        <f t="shared" si="45"/>
        <v>3.859375</v>
      </c>
      <c r="Q118" s="208">
        <f t="shared" si="46"/>
        <v>3.890625</v>
      </c>
      <c r="R118" s="29">
        <f t="shared" si="47"/>
        <v>3.84375</v>
      </c>
      <c r="S118" s="29">
        <f t="shared" si="48"/>
        <v>3.90625</v>
      </c>
      <c r="T118" s="29">
        <v>2</v>
      </c>
      <c r="U118" s="208">
        <f t="shared" si="49"/>
        <v>1.984375</v>
      </c>
      <c r="V118" s="208">
        <f t="shared" si="50"/>
        <v>2.015625</v>
      </c>
      <c r="W118" s="29">
        <f t="shared" si="51"/>
        <v>1.96875</v>
      </c>
      <c r="X118" s="29">
        <f t="shared" si="52"/>
        <v>2.03125</v>
      </c>
      <c r="Y118" s="29">
        <v>4.75</v>
      </c>
      <c r="Z118" s="208">
        <f t="shared" si="53"/>
        <v>4.765625</v>
      </c>
      <c r="AA118" s="29">
        <f t="shared" si="54"/>
        <v>4.71875</v>
      </c>
      <c r="AB118" s="29">
        <f t="shared" si="55"/>
        <v>4.78125</v>
      </c>
      <c r="AC118" s="52">
        <v>1.7000000000000001E-2</v>
      </c>
      <c r="AD118" s="52">
        <v>1.9E-2</v>
      </c>
      <c r="AE118" s="54">
        <v>1.7999999999999999E-2</v>
      </c>
      <c r="AF118" s="53" t="s">
        <v>2630</v>
      </c>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row>
    <row r="119" spans="1:74" ht="60" x14ac:dyDescent="0.15">
      <c r="A119" s="28" t="s">
        <v>2631</v>
      </c>
      <c r="B119" s="106" t="s">
        <v>2632</v>
      </c>
      <c r="C119" s="53" t="s">
        <v>2630</v>
      </c>
      <c r="D119" s="29" t="s">
        <v>4836</v>
      </c>
      <c r="E119" s="29"/>
      <c r="F119" s="104">
        <v>40975</v>
      </c>
      <c r="G119" s="104">
        <v>41010</v>
      </c>
      <c r="H119" s="104">
        <v>40899</v>
      </c>
      <c r="I119" s="104">
        <v>40938</v>
      </c>
      <c r="J119" s="29"/>
      <c r="K119" s="29">
        <v>242</v>
      </c>
      <c r="L119" s="29" t="s">
        <v>4622</v>
      </c>
      <c r="M119" s="29" t="s">
        <v>4358</v>
      </c>
      <c r="O119" s="29">
        <v>3.875</v>
      </c>
      <c r="P119" s="208">
        <f t="shared" si="45"/>
        <v>3.859375</v>
      </c>
      <c r="Q119" s="208">
        <f t="shared" si="46"/>
        <v>3.890625</v>
      </c>
      <c r="R119" s="29">
        <f t="shared" si="47"/>
        <v>3.84375</v>
      </c>
      <c r="S119" s="29">
        <f t="shared" si="48"/>
        <v>3.90625</v>
      </c>
      <c r="T119" s="29">
        <v>2</v>
      </c>
      <c r="U119" s="208">
        <f t="shared" si="49"/>
        <v>1.984375</v>
      </c>
      <c r="V119" s="208">
        <f t="shared" si="50"/>
        <v>2.015625</v>
      </c>
      <c r="W119" s="29">
        <f t="shared" si="51"/>
        <v>1.96875</v>
      </c>
      <c r="X119" s="29">
        <f t="shared" si="52"/>
        <v>2.03125</v>
      </c>
      <c r="Y119" s="29">
        <v>4.75</v>
      </c>
      <c r="Z119" s="208">
        <f t="shared" si="53"/>
        <v>4.765625</v>
      </c>
      <c r="AA119" s="29">
        <f t="shared" si="54"/>
        <v>4.71875</v>
      </c>
      <c r="AB119" s="29">
        <f t="shared" si="55"/>
        <v>4.78125</v>
      </c>
      <c r="AC119" s="52">
        <v>1.7000000000000001E-2</v>
      </c>
      <c r="AD119" s="52">
        <v>1.9E-2</v>
      </c>
      <c r="AE119" s="54">
        <v>1.7999999999999999E-2</v>
      </c>
      <c r="AF119" s="53" t="s">
        <v>2630</v>
      </c>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row>
    <row r="120" spans="1:74" ht="60" x14ac:dyDescent="0.15">
      <c r="A120" s="28" t="s">
        <v>2636</v>
      </c>
      <c r="B120" s="106" t="s">
        <v>2637</v>
      </c>
      <c r="C120" s="53" t="s">
        <v>2638</v>
      </c>
      <c r="D120" s="29" t="s">
        <v>4837</v>
      </c>
      <c r="E120" s="28" t="s">
        <v>9658</v>
      </c>
      <c r="F120" s="104">
        <v>40975</v>
      </c>
      <c r="G120" s="104">
        <v>41010</v>
      </c>
      <c r="H120" s="104">
        <v>40899</v>
      </c>
      <c r="I120" s="104">
        <v>40938</v>
      </c>
      <c r="J120" s="29"/>
      <c r="K120" s="29">
        <v>249</v>
      </c>
      <c r="L120" s="29" t="s">
        <v>4623</v>
      </c>
      <c r="M120" s="29" t="s">
        <v>4358</v>
      </c>
      <c r="O120" s="29">
        <v>4</v>
      </c>
      <c r="P120" s="208">
        <f t="shared" si="45"/>
        <v>3.984375</v>
      </c>
      <c r="Q120" s="208">
        <f t="shared" si="46"/>
        <v>4.015625</v>
      </c>
      <c r="R120" s="29">
        <f t="shared" si="47"/>
        <v>3.96875</v>
      </c>
      <c r="S120" s="29">
        <f t="shared" si="48"/>
        <v>4.03125</v>
      </c>
      <c r="T120" s="29">
        <v>2.03125</v>
      </c>
      <c r="U120" s="208">
        <f t="shared" si="49"/>
        <v>2.015625</v>
      </c>
      <c r="V120" s="208">
        <f t="shared" si="50"/>
        <v>2.046875</v>
      </c>
      <c r="W120" s="29">
        <f t="shared" si="51"/>
        <v>2</v>
      </c>
      <c r="X120" s="29">
        <f t="shared" si="52"/>
        <v>2.0625</v>
      </c>
      <c r="Y120" s="29">
        <v>4.5</v>
      </c>
      <c r="Z120" s="208">
        <f t="shared" si="53"/>
        <v>4.515625</v>
      </c>
      <c r="AA120" s="29">
        <f t="shared" si="54"/>
        <v>4.46875</v>
      </c>
      <c r="AB120" s="29">
        <f t="shared" si="55"/>
        <v>4.53125</v>
      </c>
      <c r="AC120" s="52">
        <v>1.7000000000000001E-2</v>
      </c>
      <c r="AD120" s="52">
        <v>1.9E-2</v>
      </c>
      <c r="AE120" s="54">
        <v>1.7999999999999999E-2</v>
      </c>
      <c r="AF120" s="53" t="s">
        <v>2638</v>
      </c>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row>
    <row r="121" spans="1:74" ht="60" x14ac:dyDescent="0.15">
      <c r="A121" s="28" t="s">
        <v>2639</v>
      </c>
      <c r="B121" s="106" t="s">
        <v>2640</v>
      </c>
      <c r="C121" s="53" t="s">
        <v>2638</v>
      </c>
      <c r="D121" s="29" t="s">
        <v>4837</v>
      </c>
      <c r="E121" s="28" t="s">
        <v>9658</v>
      </c>
      <c r="F121" s="104">
        <v>40975</v>
      </c>
      <c r="G121" s="104">
        <v>41003</v>
      </c>
      <c r="H121" s="104">
        <v>40899</v>
      </c>
      <c r="I121" s="104">
        <v>40932</v>
      </c>
      <c r="J121" s="29"/>
      <c r="K121" s="29">
        <v>249</v>
      </c>
      <c r="L121" s="29" t="s">
        <v>4623</v>
      </c>
      <c r="M121" s="29" t="s">
        <v>4358</v>
      </c>
      <c r="O121" s="29">
        <v>4</v>
      </c>
      <c r="P121" s="208">
        <f t="shared" si="45"/>
        <v>3.984375</v>
      </c>
      <c r="Q121" s="208">
        <f t="shared" si="46"/>
        <v>4.015625</v>
      </c>
      <c r="R121" s="29">
        <f t="shared" si="47"/>
        <v>3.96875</v>
      </c>
      <c r="S121" s="29">
        <f t="shared" si="48"/>
        <v>4.03125</v>
      </c>
      <c r="T121" s="29">
        <v>2.03125</v>
      </c>
      <c r="U121" s="208">
        <f t="shared" si="49"/>
        <v>2.015625</v>
      </c>
      <c r="V121" s="208">
        <f t="shared" si="50"/>
        <v>2.046875</v>
      </c>
      <c r="W121" s="29">
        <f t="shared" si="51"/>
        <v>2</v>
      </c>
      <c r="X121" s="29">
        <f t="shared" si="52"/>
        <v>2.0625</v>
      </c>
      <c r="Y121" s="29">
        <v>4.5</v>
      </c>
      <c r="Z121" s="208">
        <f t="shared" si="53"/>
        <v>4.515625</v>
      </c>
      <c r="AA121" s="29">
        <f t="shared" si="54"/>
        <v>4.46875</v>
      </c>
      <c r="AB121" s="29">
        <f t="shared" si="55"/>
        <v>4.53125</v>
      </c>
      <c r="AC121" s="52">
        <v>1.7000000000000001E-2</v>
      </c>
      <c r="AD121" s="52">
        <v>1.9E-2</v>
      </c>
      <c r="AE121" s="54">
        <v>1.7999999999999999E-2</v>
      </c>
      <c r="AF121" s="53" t="s">
        <v>2638</v>
      </c>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row>
    <row r="122" spans="1:74" ht="60" x14ac:dyDescent="0.15">
      <c r="A122" s="28" t="s">
        <v>9660</v>
      </c>
      <c r="B122" s="106" t="s">
        <v>9659</v>
      </c>
      <c r="C122" s="53" t="s">
        <v>2638</v>
      </c>
      <c r="D122" s="29" t="s">
        <v>4837</v>
      </c>
      <c r="E122" s="28" t="s">
        <v>9658</v>
      </c>
      <c r="F122" s="104">
        <v>40975</v>
      </c>
      <c r="G122" s="104">
        <v>41004</v>
      </c>
      <c r="H122" s="104">
        <v>40899</v>
      </c>
      <c r="I122" s="104">
        <v>40932</v>
      </c>
      <c r="J122" s="29"/>
      <c r="K122" s="29">
        <v>249</v>
      </c>
      <c r="L122" s="29" t="s">
        <v>4623</v>
      </c>
      <c r="M122" s="29" t="s">
        <v>4358</v>
      </c>
      <c r="O122" s="29">
        <v>4</v>
      </c>
      <c r="P122" s="208">
        <f t="shared" si="45"/>
        <v>3.984375</v>
      </c>
      <c r="Q122" s="208">
        <f t="shared" si="46"/>
        <v>4.015625</v>
      </c>
      <c r="R122" s="29">
        <f t="shared" si="47"/>
        <v>3.96875</v>
      </c>
      <c r="S122" s="29">
        <f t="shared" si="48"/>
        <v>4.03125</v>
      </c>
      <c r="T122" s="29">
        <v>2.03125</v>
      </c>
      <c r="U122" s="208">
        <f t="shared" si="49"/>
        <v>2.015625</v>
      </c>
      <c r="V122" s="208">
        <f t="shared" si="50"/>
        <v>2.046875</v>
      </c>
      <c r="W122" s="29">
        <f t="shared" si="51"/>
        <v>2</v>
      </c>
      <c r="X122" s="29">
        <f t="shared" si="52"/>
        <v>2.0625</v>
      </c>
      <c r="Y122" s="29">
        <v>4.5</v>
      </c>
      <c r="Z122" s="208">
        <f t="shared" si="53"/>
        <v>4.515625</v>
      </c>
      <c r="AA122" s="29">
        <f t="shared" si="54"/>
        <v>4.46875</v>
      </c>
      <c r="AB122" s="29">
        <f t="shared" si="55"/>
        <v>4.53125</v>
      </c>
      <c r="AC122" s="52">
        <v>1.7000000000000001E-2</v>
      </c>
      <c r="AD122" s="52">
        <v>1.9E-2</v>
      </c>
      <c r="AE122" s="54">
        <v>1.7999999999999999E-2</v>
      </c>
      <c r="AF122" s="53" t="s">
        <v>2638</v>
      </c>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row>
    <row r="123" spans="1:74" ht="90" x14ac:dyDescent="0.15">
      <c r="A123" s="28" t="s">
        <v>2718</v>
      </c>
      <c r="B123" s="106" t="s">
        <v>2719</v>
      </c>
      <c r="C123" s="55" t="s">
        <v>2531</v>
      </c>
      <c r="D123" s="29" t="s">
        <v>4838</v>
      </c>
      <c r="E123" s="29"/>
      <c r="F123" s="104">
        <v>40975</v>
      </c>
      <c r="G123" s="104">
        <v>40989</v>
      </c>
      <c r="H123" s="104">
        <v>40899</v>
      </c>
      <c r="I123" s="104">
        <v>40931</v>
      </c>
      <c r="J123" s="29" t="s">
        <v>2530</v>
      </c>
      <c r="K123" s="29" t="s">
        <v>2717</v>
      </c>
      <c r="L123" s="29" t="s">
        <v>4644</v>
      </c>
      <c r="M123" s="29" t="s">
        <v>4602</v>
      </c>
      <c r="O123" s="29">
        <v>2.3125</v>
      </c>
      <c r="P123" s="208">
        <f t="shared" si="45"/>
        <v>2.296875</v>
      </c>
      <c r="Q123" s="208">
        <f t="shared" si="46"/>
        <v>2.328125</v>
      </c>
      <c r="R123" s="29">
        <f t="shared" si="47"/>
        <v>2.28125</v>
      </c>
      <c r="S123" s="29">
        <f t="shared" si="48"/>
        <v>2.34375</v>
      </c>
      <c r="T123" s="29">
        <v>1.625</v>
      </c>
      <c r="U123" s="208">
        <f t="shared" si="49"/>
        <v>1.609375</v>
      </c>
      <c r="V123" s="208">
        <f t="shared" si="50"/>
        <v>1.640625</v>
      </c>
      <c r="W123" s="29">
        <f t="shared" si="51"/>
        <v>1.59375</v>
      </c>
      <c r="X123" s="29">
        <f t="shared" si="52"/>
        <v>1.65625</v>
      </c>
      <c r="Y123" s="29">
        <v>6.0625</v>
      </c>
      <c r="Z123" s="208">
        <f t="shared" si="53"/>
        <v>6.078125</v>
      </c>
      <c r="AA123" s="29">
        <f t="shared" si="54"/>
        <v>6.03125</v>
      </c>
      <c r="AB123" s="29">
        <f t="shared" si="55"/>
        <v>6.09375</v>
      </c>
      <c r="AC123" s="52">
        <v>1.7000000000000001E-2</v>
      </c>
      <c r="AD123" s="52">
        <v>1.9E-2</v>
      </c>
      <c r="AE123" s="54">
        <v>1.7999999999999999E-2</v>
      </c>
      <c r="AF123" s="55" t="s">
        <v>2531</v>
      </c>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row>
    <row r="124" spans="1:74" ht="90" x14ac:dyDescent="0.15">
      <c r="A124" s="28" t="s">
        <v>2720</v>
      </c>
      <c r="B124" s="106" t="s">
        <v>2721</v>
      </c>
      <c r="C124" s="55" t="s">
        <v>2531</v>
      </c>
      <c r="D124" s="29" t="s">
        <v>4838</v>
      </c>
      <c r="E124" s="29"/>
      <c r="F124" s="104">
        <v>40975</v>
      </c>
      <c r="G124" s="104">
        <v>40990</v>
      </c>
      <c r="H124" s="104">
        <v>40899</v>
      </c>
      <c r="I124" s="104">
        <v>40932</v>
      </c>
      <c r="J124" s="29" t="s">
        <v>2530</v>
      </c>
      <c r="K124" s="29" t="s">
        <v>2717</v>
      </c>
      <c r="L124" s="29" t="s">
        <v>4997</v>
      </c>
      <c r="M124" s="29" t="s">
        <v>4602</v>
      </c>
      <c r="O124" s="29">
        <v>2.3125</v>
      </c>
      <c r="P124" s="208">
        <f t="shared" si="45"/>
        <v>2.296875</v>
      </c>
      <c r="Q124" s="208">
        <f t="shared" si="46"/>
        <v>2.328125</v>
      </c>
      <c r="R124" s="29">
        <f t="shared" si="47"/>
        <v>2.28125</v>
      </c>
      <c r="S124" s="29">
        <f t="shared" si="48"/>
        <v>2.34375</v>
      </c>
      <c r="T124" s="29">
        <v>1.625</v>
      </c>
      <c r="U124" s="208">
        <f t="shared" si="49"/>
        <v>1.609375</v>
      </c>
      <c r="V124" s="208">
        <f t="shared" si="50"/>
        <v>1.640625</v>
      </c>
      <c r="W124" s="29">
        <f t="shared" si="51"/>
        <v>1.59375</v>
      </c>
      <c r="X124" s="29">
        <f t="shared" si="52"/>
        <v>1.65625</v>
      </c>
      <c r="Y124" s="29">
        <v>6.0625</v>
      </c>
      <c r="Z124" s="208">
        <f t="shared" si="53"/>
        <v>6.078125</v>
      </c>
      <c r="AA124" s="29">
        <f t="shared" si="54"/>
        <v>6.03125</v>
      </c>
      <c r="AB124" s="29">
        <f t="shared" si="55"/>
        <v>6.09375</v>
      </c>
      <c r="AC124" s="52">
        <v>1.7000000000000001E-2</v>
      </c>
      <c r="AD124" s="52">
        <v>1.9E-2</v>
      </c>
      <c r="AE124" s="54">
        <v>1.7999999999999999E-2</v>
      </c>
      <c r="AF124" s="55" t="s">
        <v>2531</v>
      </c>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row>
    <row r="125" spans="1:74" ht="90" x14ac:dyDescent="0.15">
      <c r="A125" s="28" t="s">
        <v>2722</v>
      </c>
      <c r="B125" s="106" t="s">
        <v>2723</v>
      </c>
      <c r="C125" s="55" t="s">
        <v>2531</v>
      </c>
      <c r="D125" s="29" t="s">
        <v>4838</v>
      </c>
      <c r="E125" s="29"/>
      <c r="F125" s="104">
        <v>40975</v>
      </c>
      <c r="G125" s="104">
        <v>40990</v>
      </c>
      <c r="H125" s="104">
        <v>40899</v>
      </c>
      <c r="I125" s="104">
        <v>40932</v>
      </c>
      <c r="J125" s="29" t="s">
        <v>2530</v>
      </c>
      <c r="K125" s="29" t="s">
        <v>2717</v>
      </c>
      <c r="L125" s="29" t="s">
        <v>4644</v>
      </c>
      <c r="M125" s="29" t="s">
        <v>4602</v>
      </c>
      <c r="O125" s="29">
        <v>2.3125</v>
      </c>
      <c r="P125" s="208">
        <f t="shared" si="45"/>
        <v>2.296875</v>
      </c>
      <c r="Q125" s="208">
        <f t="shared" si="46"/>
        <v>2.328125</v>
      </c>
      <c r="R125" s="29">
        <f t="shared" si="47"/>
        <v>2.28125</v>
      </c>
      <c r="S125" s="29">
        <f t="shared" si="48"/>
        <v>2.34375</v>
      </c>
      <c r="T125" s="29">
        <v>1.625</v>
      </c>
      <c r="U125" s="208">
        <f t="shared" si="49"/>
        <v>1.609375</v>
      </c>
      <c r="V125" s="208">
        <f t="shared" si="50"/>
        <v>1.640625</v>
      </c>
      <c r="W125" s="29">
        <f t="shared" si="51"/>
        <v>1.59375</v>
      </c>
      <c r="X125" s="29">
        <f t="shared" si="52"/>
        <v>1.65625</v>
      </c>
      <c r="Y125" s="29">
        <v>6.0625</v>
      </c>
      <c r="Z125" s="208">
        <f t="shared" si="53"/>
        <v>6.078125</v>
      </c>
      <c r="AA125" s="29">
        <f t="shared" si="54"/>
        <v>6.03125</v>
      </c>
      <c r="AB125" s="29">
        <f t="shared" si="55"/>
        <v>6.09375</v>
      </c>
      <c r="AC125" s="52">
        <v>1.7000000000000001E-2</v>
      </c>
      <c r="AD125" s="52">
        <v>1.9E-2</v>
      </c>
      <c r="AE125" s="54">
        <v>1.7999999999999999E-2</v>
      </c>
      <c r="AF125" s="55" t="s">
        <v>2531</v>
      </c>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row>
    <row r="126" spans="1:74" ht="15" x14ac:dyDescent="0.15">
      <c r="A126" s="28" t="s">
        <v>5740</v>
      </c>
      <c r="B126" s="117" t="s">
        <v>5741</v>
      </c>
      <c r="D126" s="29" t="s">
        <v>4839</v>
      </c>
      <c r="E126" s="29"/>
      <c r="F126" s="104">
        <v>40975</v>
      </c>
      <c r="G126" s="104">
        <v>40990</v>
      </c>
      <c r="H126" s="110">
        <v>40941</v>
      </c>
      <c r="I126" s="110">
        <v>40974</v>
      </c>
      <c r="J126" s="28" t="s">
        <v>9927</v>
      </c>
      <c r="K126" s="28">
        <v>366</v>
      </c>
      <c r="L126" s="29" t="s">
        <v>4595</v>
      </c>
      <c r="M126" s="29" t="s">
        <v>4638</v>
      </c>
      <c r="O126" s="29">
        <v>8.5</v>
      </c>
      <c r="P126" s="209">
        <f t="shared" si="45"/>
        <v>8.484375</v>
      </c>
      <c r="Q126" s="209">
        <f t="shared" si="46"/>
        <v>8.515625</v>
      </c>
      <c r="R126" s="29">
        <f t="shared" si="47"/>
        <v>8.46875</v>
      </c>
      <c r="S126" s="29">
        <f t="shared" si="48"/>
        <v>8.53125</v>
      </c>
      <c r="T126" s="29">
        <v>3.75</v>
      </c>
      <c r="U126" s="209">
        <f t="shared" si="49"/>
        <v>3.734375</v>
      </c>
      <c r="V126" s="209">
        <f t="shared" si="50"/>
        <v>3.765625</v>
      </c>
      <c r="W126" s="29">
        <f t="shared" si="51"/>
        <v>3.71875</v>
      </c>
      <c r="X126" s="29">
        <f t="shared" si="52"/>
        <v>3.78125</v>
      </c>
      <c r="Y126" s="29">
        <v>5.75</v>
      </c>
      <c r="Z126" s="209">
        <f t="shared" si="53"/>
        <v>5.765625</v>
      </c>
      <c r="AA126" s="29">
        <f t="shared" si="54"/>
        <v>5.71875</v>
      </c>
      <c r="AB126" s="29">
        <f t="shared" si="55"/>
        <v>5.78125</v>
      </c>
      <c r="AC126" s="52">
        <v>1.9E-2</v>
      </c>
      <c r="AD126" s="52">
        <v>2.1000000000000001E-2</v>
      </c>
      <c r="AE126" s="82">
        <v>0.02</v>
      </c>
      <c r="AF126" s="51"/>
    </row>
    <row r="127" spans="1:74" ht="27.75" customHeight="1" x14ac:dyDescent="0.15">
      <c r="A127" s="28" t="s">
        <v>2709</v>
      </c>
      <c r="B127" s="106" t="s">
        <v>2710</v>
      </c>
      <c r="C127" s="53" t="s">
        <v>2711</v>
      </c>
      <c r="D127" s="29" t="s">
        <v>4839</v>
      </c>
      <c r="E127" s="29"/>
      <c r="F127" s="104">
        <v>40975</v>
      </c>
      <c r="G127" s="104">
        <v>41010</v>
      </c>
      <c r="H127" s="104">
        <v>40899</v>
      </c>
      <c r="I127" s="104">
        <v>40932</v>
      </c>
      <c r="J127" s="29"/>
      <c r="K127" s="29">
        <v>366</v>
      </c>
      <c r="L127" s="29" t="s">
        <v>4641</v>
      </c>
      <c r="M127" s="29" t="s">
        <v>4638</v>
      </c>
      <c r="O127" s="29">
        <v>8.5</v>
      </c>
      <c r="P127" s="208">
        <f t="shared" si="45"/>
        <v>8.484375</v>
      </c>
      <c r="Q127" s="208">
        <f t="shared" si="46"/>
        <v>8.515625</v>
      </c>
      <c r="R127" s="29">
        <f t="shared" si="47"/>
        <v>8.46875</v>
      </c>
      <c r="S127" s="29">
        <f t="shared" si="48"/>
        <v>8.53125</v>
      </c>
      <c r="T127" s="29">
        <v>3.75</v>
      </c>
      <c r="U127" s="208">
        <f t="shared" si="49"/>
        <v>3.734375</v>
      </c>
      <c r="V127" s="208">
        <f t="shared" si="50"/>
        <v>3.765625</v>
      </c>
      <c r="W127" s="29">
        <f t="shared" si="51"/>
        <v>3.71875</v>
      </c>
      <c r="X127" s="29">
        <f t="shared" si="52"/>
        <v>3.78125</v>
      </c>
      <c r="Y127" s="29">
        <v>5.75</v>
      </c>
      <c r="Z127" s="208">
        <f t="shared" si="53"/>
        <v>5.765625</v>
      </c>
      <c r="AA127" s="29">
        <f t="shared" si="54"/>
        <v>5.71875</v>
      </c>
      <c r="AB127" s="29">
        <f t="shared" si="55"/>
        <v>5.78125</v>
      </c>
      <c r="AC127" s="52">
        <v>1.9E-2</v>
      </c>
      <c r="AD127" s="52">
        <v>2.1000000000000001E-2</v>
      </c>
      <c r="AE127" s="54">
        <v>0.02</v>
      </c>
      <c r="AF127" s="53" t="s">
        <v>2711</v>
      </c>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row>
    <row r="128" spans="1:74" ht="30" x14ac:dyDescent="0.15">
      <c r="A128" s="28" t="s">
        <v>7648</v>
      </c>
      <c r="B128" s="117" t="s">
        <v>7649</v>
      </c>
      <c r="D128" s="29" t="s">
        <v>4839</v>
      </c>
      <c r="E128" s="29"/>
      <c r="H128" s="110">
        <v>41061</v>
      </c>
      <c r="I128" s="110">
        <v>41061</v>
      </c>
      <c r="K128" s="29">
        <v>366</v>
      </c>
      <c r="L128" s="29" t="s">
        <v>4641</v>
      </c>
      <c r="M128" s="29" t="s">
        <v>4638</v>
      </c>
      <c r="N128" s="29" t="s">
        <v>682</v>
      </c>
      <c r="O128" s="29">
        <v>8.5</v>
      </c>
      <c r="P128" s="209"/>
      <c r="Q128" s="209"/>
      <c r="R128" s="29">
        <f t="shared" si="47"/>
        <v>8.46875</v>
      </c>
      <c r="S128" s="29">
        <f t="shared" si="48"/>
        <v>8.53125</v>
      </c>
      <c r="T128" s="29">
        <v>3.75</v>
      </c>
      <c r="U128" s="209"/>
      <c r="V128" s="209"/>
      <c r="W128" s="29">
        <f>T128-1/32</f>
        <v>3.71875</v>
      </c>
      <c r="X128" s="29">
        <f>T128+1/32</f>
        <v>3.78125</v>
      </c>
      <c r="Y128" s="29">
        <v>5.75</v>
      </c>
      <c r="Z128" s="209"/>
      <c r="AA128" s="29">
        <f>Y128-1/32</f>
        <v>5.71875</v>
      </c>
      <c r="AB128" s="29">
        <f>Y128+1/32</f>
        <v>5.78125</v>
      </c>
      <c r="AC128" s="52">
        <v>1.9E-2</v>
      </c>
      <c r="AD128" s="52">
        <v>2.1000000000000001E-2</v>
      </c>
      <c r="AE128" s="82">
        <v>0.02</v>
      </c>
      <c r="AF128" s="51"/>
    </row>
    <row r="129" spans="1:74" ht="75" x14ac:dyDescent="0.15">
      <c r="A129" s="28" t="s">
        <v>2704</v>
      </c>
      <c r="B129" s="106" t="s">
        <v>9056</v>
      </c>
      <c r="C129" s="53" t="s">
        <v>2705</v>
      </c>
      <c r="D129" s="29" t="s">
        <v>4840</v>
      </c>
      <c r="E129" s="29" t="s">
        <v>9055</v>
      </c>
      <c r="F129" s="110">
        <v>41334</v>
      </c>
      <c r="G129" s="110">
        <v>41334</v>
      </c>
      <c r="H129" s="104">
        <v>41333</v>
      </c>
      <c r="I129" s="104"/>
      <c r="J129" s="29"/>
      <c r="K129" s="29">
        <v>361</v>
      </c>
      <c r="L129" s="29" t="s">
        <v>4998</v>
      </c>
      <c r="M129" s="29" t="s">
        <v>4638</v>
      </c>
      <c r="O129" s="29">
        <v>9</v>
      </c>
      <c r="P129" s="208">
        <f t="shared" ref="P129:P148" si="56">O129-(1/64)</f>
        <v>8.984375</v>
      </c>
      <c r="Q129" s="208">
        <f t="shared" ref="Q129:Q148" si="57">O129+(1/64)</f>
        <v>9.015625</v>
      </c>
      <c r="R129" s="29">
        <f t="shared" si="47"/>
        <v>8.96875</v>
      </c>
      <c r="S129" s="29">
        <f t="shared" si="48"/>
        <v>9.03125</v>
      </c>
      <c r="T129" s="29">
        <v>6.625</v>
      </c>
      <c r="U129" s="208">
        <f t="shared" ref="U129:U148" si="58">T129-(1/64)</f>
        <v>6.609375</v>
      </c>
      <c r="V129" s="208">
        <f t="shared" ref="V129:V148" si="59">T129+(1/64)</f>
        <v>6.640625</v>
      </c>
      <c r="W129" s="29">
        <f t="shared" ref="W129:W144" si="60">T129-(1/32)</f>
        <v>6.59375</v>
      </c>
      <c r="X129" s="29">
        <f t="shared" ref="X129:X144" si="61">T129+(1/32)</f>
        <v>6.65625</v>
      </c>
      <c r="Y129" s="29">
        <v>4.5625</v>
      </c>
      <c r="Z129" s="208">
        <f t="shared" ref="Z129:Z148" si="62">Y129+(1/64)</f>
        <v>4.578125</v>
      </c>
      <c r="AA129" s="29">
        <f t="shared" ref="AA129:AA144" si="63">Y129-(1/32)</f>
        <v>4.53125</v>
      </c>
      <c r="AB129" s="29">
        <f t="shared" ref="AB129:AB144" si="64">Y129+(1/32)</f>
        <v>4.59375</v>
      </c>
      <c r="AC129" s="52">
        <v>1.9E-2</v>
      </c>
      <c r="AD129" s="52">
        <v>2.1000000000000001E-2</v>
      </c>
      <c r="AE129" s="54">
        <v>0.02</v>
      </c>
      <c r="AF129" s="53" t="s">
        <v>2705</v>
      </c>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row>
    <row r="130" spans="1:74" ht="60" x14ac:dyDescent="0.15">
      <c r="A130" s="28" t="s">
        <v>2568</v>
      </c>
      <c r="B130" s="106" t="s">
        <v>2569</v>
      </c>
      <c r="C130" s="51" t="s">
        <v>2570</v>
      </c>
      <c r="D130" s="29" t="s">
        <v>4841</v>
      </c>
      <c r="E130" s="29"/>
      <c r="F130" s="104">
        <v>40975</v>
      </c>
      <c r="G130" s="104">
        <v>41282</v>
      </c>
      <c r="H130" s="104">
        <v>40899</v>
      </c>
      <c r="I130" s="110">
        <v>40966</v>
      </c>
      <c r="J130" s="29"/>
      <c r="K130" s="29">
        <v>189</v>
      </c>
      <c r="L130" s="29" t="s">
        <v>4999</v>
      </c>
      <c r="M130" s="29" t="s">
        <v>4613</v>
      </c>
      <c r="O130" s="29">
        <v>18</v>
      </c>
      <c r="P130" s="208">
        <f t="shared" si="56"/>
        <v>17.984375</v>
      </c>
      <c r="Q130" s="208">
        <f t="shared" si="57"/>
        <v>18.015625</v>
      </c>
      <c r="R130" s="29">
        <f t="shared" si="47"/>
        <v>17.96875</v>
      </c>
      <c r="S130" s="29">
        <f t="shared" si="48"/>
        <v>18.03125</v>
      </c>
      <c r="T130" s="29">
        <v>5.0625</v>
      </c>
      <c r="U130" s="208">
        <f t="shared" si="58"/>
        <v>5.046875</v>
      </c>
      <c r="V130" s="208">
        <f t="shared" si="59"/>
        <v>5.078125</v>
      </c>
      <c r="W130" s="29">
        <f t="shared" si="60"/>
        <v>5.03125</v>
      </c>
      <c r="X130" s="29">
        <f t="shared" si="61"/>
        <v>5.09375</v>
      </c>
      <c r="Y130" s="29">
        <v>3</v>
      </c>
      <c r="Z130" s="208">
        <f t="shared" si="62"/>
        <v>3.015625</v>
      </c>
      <c r="AA130" s="29">
        <f t="shared" si="63"/>
        <v>2.96875</v>
      </c>
      <c r="AB130" s="29">
        <f t="shared" si="64"/>
        <v>3.03125</v>
      </c>
      <c r="AC130" s="52">
        <v>1.7000000000000001E-2</v>
      </c>
      <c r="AD130" s="52">
        <v>1.9E-2</v>
      </c>
      <c r="AE130" s="29">
        <v>1.7999999999999999E-2</v>
      </c>
      <c r="AF130" s="51" t="s">
        <v>2570</v>
      </c>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row>
    <row r="131" spans="1:74" ht="60" x14ac:dyDescent="0.15">
      <c r="A131" s="28" t="s">
        <v>2571</v>
      </c>
      <c r="B131" s="106" t="s">
        <v>2572</v>
      </c>
      <c r="C131" s="51" t="s">
        <v>2570</v>
      </c>
      <c r="D131" s="29" t="s">
        <v>4841</v>
      </c>
      <c r="E131" s="29"/>
      <c r="F131" s="104">
        <v>40975</v>
      </c>
      <c r="G131" s="29"/>
      <c r="H131" s="104">
        <v>40899</v>
      </c>
      <c r="I131" s="110">
        <v>40966</v>
      </c>
      <c r="J131" s="29"/>
      <c r="K131" s="29">
        <v>189</v>
      </c>
      <c r="L131" s="29" t="s">
        <v>4612</v>
      </c>
      <c r="M131" s="29" t="s">
        <v>4613</v>
      </c>
      <c r="O131" s="29">
        <v>18</v>
      </c>
      <c r="P131" s="208">
        <f t="shared" si="56"/>
        <v>17.984375</v>
      </c>
      <c r="Q131" s="208">
        <f t="shared" si="57"/>
        <v>18.015625</v>
      </c>
      <c r="R131" s="29">
        <f t="shared" si="47"/>
        <v>17.96875</v>
      </c>
      <c r="S131" s="29">
        <f t="shared" si="48"/>
        <v>18.03125</v>
      </c>
      <c r="T131" s="29">
        <v>5.0625</v>
      </c>
      <c r="U131" s="208">
        <f t="shared" si="58"/>
        <v>5.046875</v>
      </c>
      <c r="V131" s="208">
        <f t="shared" si="59"/>
        <v>5.078125</v>
      </c>
      <c r="W131" s="29">
        <f t="shared" si="60"/>
        <v>5.03125</v>
      </c>
      <c r="X131" s="29">
        <f t="shared" si="61"/>
        <v>5.09375</v>
      </c>
      <c r="Y131" s="29">
        <v>3</v>
      </c>
      <c r="Z131" s="208">
        <f t="shared" si="62"/>
        <v>3.015625</v>
      </c>
      <c r="AA131" s="29">
        <f t="shared" si="63"/>
        <v>2.96875</v>
      </c>
      <c r="AB131" s="29">
        <f t="shared" si="64"/>
        <v>3.03125</v>
      </c>
      <c r="AC131" s="52">
        <v>1.7000000000000001E-2</v>
      </c>
      <c r="AD131" s="52">
        <v>1.9E-2</v>
      </c>
      <c r="AE131" s="29">
        <v>1.7999999999999999E-2</v>
      </c>
      <c r="AF131" s="51" t="s">
        <v>2570</v>
      </c>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row>
    <row r="132" spans="1:74" ht="60" x14ac:dyDescent="0.15">
      <c r="A132" s="28" t="s">
        <v>2573</v>
      </c>
      <c r="B132" s="106" t="s">
        <v>2574</v>
      </c>
      <c r="C132" s="51" t="s">
        <v>2570</v>
      </c>
      <c r="D132" s="29" t="s">
        <v>4841</v>
      </c>
      <c r="E132" s="29"/>
      <c r="F132" s="104">
        <v>40975</v>
      </c>
      <c r="G132" s="104">
        <v>41066</v>
      </c>
      <c r="H132" s="104">
        <v>40899</v>
      </c>
      <c r="I132" s="104">
        <v>40974</v>
      </c>
      <c r="J132" s="29"/>
      <c r="K132" s="29">
        <v>189</v>
      </c>
      <c r="L132" s="29" t="s">
        <v>4612</v>
      </c>
      <c r="M132" s="29" t="s">
        <v>4613</v>
      </c>
      <c r="O132" s="29">
        <v>18</v>
      </c>
      <c r="P132" s="208">
        <f t="shared" si="56"/>
        <v>17.984375</v>
      </c>
      <c r="Q132" s="208">
        <f t="shared" si="57"/>
        <v>18.015625</v>
      </c>
      <c r="R132" s="29">
        <f t="shared" si="47"/>
        <v>17.96875</v>
      </c>
      <c r="S132" s="29">
        <f t="shared" si="48"/>
        <v>18.03125</v>
      </c>
      <c r="T132" s="29">
        <v>5.0625</v>
      </c>
      <c r="U132" s="208">
        <f t="shared" si="58"/>
        <v>5.046875</v>
      </c>
      <c r="V132" s="208">
        <f t="shared" si="59"/>
        <v>5.078125</v>
      </c>
      <c r="W132" s="148">
        <f t="shared" si="60"/>
        <v>5.03125</v>
      </c>
      <c r="X132" s="148">
        <f t="shared" si="61"/>
        <v>5.09375</v>
      </c>
      <c r="Y132" s="29">
        <v>3</v>
      </c>
      <c r="Z132" s="208">
        <f t="shared" si="62"/>
        <v>3.015625</v>
      </c>
      <c r="AA132" s="148">
        <f t="shared" si="63"/>
        <v>2.96875</v>
      </c>
      <c r="AB132" s="148">
        <f t="shared" si="64"/>
        <v>3.03125</v>
      </c>
      <c r="AC132" s="55">
        <v>1.7000000000000001E-2</v>
      </c>
      <c r="AD132" s="55">
        <v>1.9E-2</v>
      </c>
      <c r="AE132" s="148">
        <v>1.7999999999999999E-2</v>
      </c>
      <c r="AF132" s="150" t="s">
        <v>2570</v>
      </c>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row>
    <row r="133" spans="1:74" ht="60" x14ac:dyDescent="0.15">
      <c r="A133" s="28" t="s">
        <v>2575</v>
      </c>
      <c r="B133" s="106" t="s">
        <v>2576</v>
      </c>
      <c r="C133" s="51" t="s">
        <v>2570</v>
      </c>
      <c r="D133" s="29" t="s">
        <v>8145</v>
      </c>
      <c r="E133" s="29"/>
      <c r="F133" s="104"/>
      <c r="G133" s="29"/>
      <c r="H133" s="104">
        <v>41187</v>
      </c>
      <c r="I133" s="104">
        <v>41187</v>
      </c>
      <c r="J133" s="29"/>
      <c r="K133" s="29">
        <v>189</v>
      </c>
      <c r="L133" s="29" t="s">
        <v>4612</v>
      </c>
      <c r="M133" s="29" t="s">
        <v>4613</v>
      </c>
      <c r="O133" s="29">
        <v>18</v>
      </c>
      <c r="P133" s="208">
        <f t="shared" si="56"/>
        <v>17.984375</v>
      </c>
      <c r="Q133" s="208">
        <f t="shared" si="57"/>
        <v>18.015625</v>
      </c>
      <c r="R133" s="29">
        <f t="shared" si="47"/>
        <v>17.96875</v>
      </c>
      <c r="S133" s="29">
        <f t="shared" si="48"/>
        <v>18.03125</v>
      </c>
      <c r="T133" s="29">
        <v>5.0625</v>
      </c>
      <c r="U133" s="208">
        <f t="shared" si="58"/>
        <v>5.046875</v>
      </c>
      <c r="V133" s="208">
        <f t="shared" si="59"/>
        <v>5.078125</v>
      </c>
      <c r="W133" s="29">
        <f t="shared" si="60"/>
        <v>5.03125</v>
      </c>
      <c r="X133" s="29">
        <f t="shared" si="61"/>
        <v>5.09375</v>
      </c>
      <c r="Y133" s="29">
        <v>3</v>
      </c>
      <c r="Z133" s="208">
        <f t="shared" si="62"/>
        <v>3.015625</v>
      </c>
      <c r="AA133" s="29">
        <f t="shared" si="63"/>
        <v>2.96875</v>
      </c>
      <c r="AB133" s="29">
        <f t="shared" si="64"/>
        <v>3.03125</v>
      </c>
      <c r="AC133" s="52">
        <v>1.6E-2</v>
      </c>
      <c r="AD133" s="52">
        <v>1.7999999999999999E-2</v>
      </c>
      <c r="AE133" s="29" t="s">
        <v>2577</v>
      </c>
      <c r="AF133" s="51" t="s">
        <v>2570</v>
      </c>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row>
    <row r="134" spans="1:74" ht="75" x14ac:dyDescent="0.15">
      <c r="A134" s="28" t="s">
        <v>2625</v>
      </c>
      <c r="B134" s="106" t="s">
        <v>2626</v>
      </c>
      <c r="C134" s="53" t="s">
        <v>2627</v>
      </c>
      <c r="D134" s="29" t="s">
        <v>4842</v>
      </c>
      <c r="E134" s="29"/>
      <c r="F134" s="104">
        <v>40975</v>
      </c>
      <c r="G134" s="104">
        <v>41009</v>
      </c>
      <c r="H134" s="104">
        <v>40904</v>
      </c>
      <c r="I134" s="104">
        <v>40978</v>
      </c>
      <c r="J134" s="29"/>
      <c r="K134" s="29">
        <v>234</v>
      </c>
      <c r="L134" s="29" t="s">
        <v>4620</v>
      </c>
      <c r="M134" s="29" t="s">
        <v>4621</v>
      </c>
      <c r="O134" s="29">
        <v>9.4375</v>
      </c>
      <c r="P134" s="208">
        <f t="shared" si="56"/>
        <v>9.421875</v>
      </c>
      <c r="Q134" s="208">
        <f t="shared" si="57"/>
        <v>9.453125</v>
      </c>
      <c r="R134" s="29">
        <f t="shared" si="47"/>
        <v>9.40625</v>
      </c>
      <c r="S134" s="29">
        <f t="shared" si="48"/>
        <v>9.46875</v>
      </c>
      <c r="T134" s="29">
        <v>8.5625</v>
      </c>
      <c r="U134" s="208">
        <f t="shared" si="58"/>
        <v>8.546875</v>
      </c>
      <c r="V134" s="208">
        <f t="shared" si="59"/>
        <v>8.578125</v>
      </c>
      <c r="W134" s="29">
        <f t="shared" si="60"/>
        <v>8.53125</v>
      </c>
      <c r="X134" s="29">
        <f t="shared" si="61"/>
        <v>8.59375</v>
      </c>
      <c r="Y134" s="29">
        <v>4.75</v>
      </c>
      <c r="Z134" s="208">
        <f t="shared" si="62"/>
        <v>4.765625</v>
      </c>
      <c r="AA134" s="29">
        <f t="shared" si="63"/>
        <v>4.71875</v>
      </c>
      <c r="AB134" s="29">
        <f t="shared" si="64"/>
        <v>4.78125</v>
      </c>
      <c r="AC134" s="55">
        <v>2.3E-2</v>
      </c>
      <c r="AD134" s="55">
        <v>2.5000000000000001E-2</v>
      </c>
      <c r="AE134" s="54">
        <v>2.4E-2</v>
      </c>
      <c r="AF134" s="53" t="s">
        <v>2627</v>
      </c>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row>
    <row r="135" spans="1:74" ht="45" x14ac:dyDescent="0.15">
      <c r="A135" s="28" t="s">
        <v>2647</v>
      </c>
      <c r="B135" s="106" t="s">
        <v>2648</v>
      </c>
      <c r="C135" s="51" t="s">
        <v>2649</v>
      </c>
      <c r="D135" s="29" t="s">
        <v>4843</v>
      </c>
      <c r="E135" s="28" t="s">
        <v>10048</v>
      </c>
      <c r="F135" s="104">
        <v>41480</v>
      </c>
      <c r="G135" s="104">
        <v>41487</v>
      </c>
      <c r="H135" s="104">
        <v>40904</v>
      </c>
      <c r="I135" s="104">
        <v>40932</v>
      </c>
      <c r="J135" s="29"/>
      <c r="K135" s="29">
        <v>257</v>
      </c>
      <c r="L135" s="29" t="s">
        <v>4625</v>
      </c>
      <c r="M135" s="29" t="s">
        <v>4358</v>
      </c>
      <c r="O135" s="29">
        <v>2.5</v>
      </c>
      <c r="P135" s="208">
        <f t="shared" si="56"/>
        <v>2.484375</v>
      </c>
      <c r="Q135" s="208">
        <f t="shared" si="57"/>
        <v>2.515625</v>
      </c>
      <c r="R135" s="29">
        <f t="shared" si="47"/>
        <v>2.46875</v>
      </c>
      <c r="S135" s="29">
        <f t="shared" si="48"/>
        <v>2.53125</v>
      </c>
      <c r="T135" s="29">
        <v>6.25</v>
      </c>
      <c r="U135" s="208">
        <f t="shared" si="58"/>
        <v>6.234375</v>
      </c>
      <c r="V135" s="208">
        <f t="shared" si="59"/>
        <v>6.265625</v>
      </c>
      <c r="W135" s="29">
        <f t="shared" si="60"/>
        <v>6.21875</v>
      </c>
      <c r="X135" s="29">
        <f t="shared" si="61"/>
        <v>6.28125</v>
      </c>
      <c r="Y135" s="29">
        <v>5.5</v>
      </c>
      <c r="Z135" s="208">
        <f t="shared" si="62"/>
        <v>5.515625</v>
      </c>
      <c r="AA135" s="29">
        <f t="shared" si="63"/>
        <v>5.46875</v>
      </c>
      <c r="AB135" s="29">
        <f t="shared" si="64"/>
        <v>5.53125</v>
      </c>
      <c r="AC135" s="52">
        <v>1.9E-2</v>
      </c>
      <c r="AD135" s="52">
        <v>2.1000000000000001E-2</v>
      </c>
      <c r="AE135" s="56">
        <v>0.02</v>
      </c>
      <c r="AF135" s="51" t="s">
        <v>2649</v>
      </c>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row>
    <row r="136" spans="1:74" ht="105" x14ac:dyDescent="0.15">
      <c r="A136" s="28" t="s">
        <v>2650</v>
      </c>
      <c r="B136" s="106" t="s">
        <v>2651</v>
      </c>
      <c r="C136" s="53" t="s">
        <v>2652</v>
      </c>
      <c r="D136" s="29" t="s">
        <v>4844</v>
      </c>
      <c r="E136" s="29"/>
      <c r="F136" s="104">
        <v>40975</v>
      </c>
      <c r="G136" s="110">
        <v>41016</v>
      </c>
      <c r="H136" s="104">
        <v>40904</v>
      </c>
      <c r="I136" s="104">
        <v>40939</v>
      </c>
      <c r="J136" s="29"/>
      <c r="K136" s="29">
        <v>258</v>
      </c>
      <c r="L136" s="29" t="s">
        <v>4626</v>
      </c>
      <c r="M136" s="29" t="s">
        <v>4621</v>
      </c>
      <c r="O136" s="29">
        <v>2.59375</v>
      </c>
      <c r="P136" s="208">
        <f t="shared" si="56"/>
        <v>2.578125</v>
      </c>
      <c r="Q136" s="208">
        <f t="shared" si="57"/>
        <v>2.609375</v>
      </c>
      <c r="R136" s="29">
        <f t="shared" si="47"/>
        <v>2.5625</v>
      </c>
      <c r="S136" s="29">
        <f t="shared" si="48"/>
        <v>2.625</v>
      </c>
      <c r="T136" s="29">
        <v>5.5625</v>
      </c>
      <c r="U136" s="208">
        <f t="shared" si="58"/>
        <v>5.546875</v>
      </c>
      <c r="V136" s="208">
        <f t="shared" si="59"/>
        <v>5.578125</v>
      </c>
      <c r="W136" s="29">
        <f t="shared" si="60"/>
        <v>5.53125</v>
      </c>
      <c r="X136" s="29">
        <f t="shared" si="61"/>
        <v>5.59375</v>
      </c>
      <c r="Y136" s="29">
        <v>6.25</v>
      </c>
      <c r="Z136" s="208">
        <f t="shared" si="62"/>
        <v>6.265625</v>
      </c>
      <c r="AA136" s="29">
        <f t="shared" si="63"/>
        <v>6.21875</v>
      </c>
      <c r="AB136" s="29">
        <f t="shared" si="64"/>
        <v>6.28125</v>
      </c>
      <c r="AC136" s="52">
        <v>1.9E-2</v>
      </c>
      <c r="AD136" s="52">
        <v>2.1000000000000001E-2</v>
      </c>
      <c r="AE136" s="54">
        <v>0.02</v>
      </c>
      <c r="AF136" s="53" t="s">
        <v>2652</v>
      </c>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row>
    <row r="137" spans="1:74" ht="90" x14ac:dyDescent="0.15">
      <c r="A137" s="28" t="s">
        <v>2653</v>
      </c>
      <c r="B137" s="106" t="s">
        <v>2654</v>
      </c>
      <c r="C137" s="29" t="s">
        <v>2656</v>
      </c>
      <c r="D137" s="29" t="s">
        <v>4845</v>
      </c>
      <c r="E137" s="29" t="s">
        <v>8982</v>
      </c>
      <c r="F137" s="104">
        <v>40975</v>
      </c>
      <c r="G137" s="110">
        <v>41470</v>
      </c>
      <c r="H137" s="104">
        <v>40904</v>
      </c>
      <c r="I137" s="104">
        <v>40932</v>
      </c>
      <c r="J137" s="29" t="s">
        <v>2655</v>
      </c>
      <c r="K137" s="29">
        <v>259</v>
      </c>
      <c r="L137" s="29" t="s">
        <v>4627</v>
      </c>
      <c r="M137" s="29" t="s">
        <v>4358</v>
      </c>
      <c r="O137" s="29">
        <v>20.25</v>
      </c>
      <c r="P137" s="208">
        <f t="shared" si="56"/>
        <v>20.234375</v>
      </c>
      <c r="Q137" s="208">
        <f t="shared" si="57"/>
        <v>20.265625</v>
      </c>
      <c r="R137" s="29">
        <f t="shared" si="47"/>
        <v>20.21875</v>
      </c>
      <c r="S137" s="29">
        <f t="shared" si="48"/>
        <v>20.28125</v>
      </c>
      <c r="T137" s="29">
        <v>4.53125</v>
      </c>
      <c r="U137" s="208">
        <f t="shared" si="58"/>
        <v>4.515625</v>
      </c>
      <c r="V137" s="208">
        <f t="shared" si="59"/>
        <v>4.546875</v>
      </c>
      <c r="W137" s="29">
        <f t="shared" si="60"/>
        <v>4.5</v>
      </c>
      <c r="X137" s="29">
        <f t="shared" si="61"/>
        <v>4.5625</v>
      </c>
      <c r="Y137" s="29">
        <v>2.75</v>
      </c>
      <c r="Z137" s="208">
        <f t="shared" si="62"/>
        <v>2.765625</v>
      </c>
      <c r="AA137" s="29">
        <f t="shared" si="63"/>
        <v>2.71875</v>
      </c>
      <c r="AB137" s="29">
        <f t="shared" si="64"/>
        <v>2.78125</v>
      </c>
      <c r="AC137" s="29">
        <v>1.7000000000000001E-2</v>
      </c>
      <c r="AD137" s="29">
        <v>1.9E-2</v>
      </c>
      <c r="AE137" s="29">
        <v>1.7999999999999999E-2</v>
      </c>
      <c r="AF137" s="29" t="s">
        <v>2656</v>
      </c>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row>
    <row r="138" spans="1:74" ht="90" x14ac:dyDescent="0.15">
      <c r="A138" s="28" t="s">
        <v>2657</v>
      </c>
      <c r="B138" s="106" t="s">
        <v>2658</v>
      </c>
      <c r="C138" s="51" t="s">
        <v>2656</v>
      </c>
      <c r="D138" s="29" t="s">
        <v>4845</v>
      </c>
      <c r="E138" s="29" t="s">
        <v>8982</v>
      </c>
      <c r="F138" s="104">
        <v>40975</v>
      </c>
      <c r="G138" s="110">
        <v>41470</v>
      </c>
      <c r="H138" s="104">
        <v>40904</v>
      </c>
      <c r="I138" s="104">
        <v>40932</v>
      </c>
      <c r="J138" s="29"/>
      <c r="K138" s="29">
        <v>259</v>
      </c>
      <c r="L138" s="29" t="s">
        <v>4627</v>
      </c>
      <c r="M138" s="29" t="s">
        <v>4358</v>
      </c>
      <c r="O138" s="29">
        <v>20.25</v>
      </c>
      <c r="P138" s="208">
        <f t="shared" si="56"/>
        <v>20.234375</v>
      </c>
      <c r="Q138" s="208">
        <f t="shared" si="57"/>
        <v>20.265625</v>
      </c>
      <c r="R138" s="29">
        <f t="shared" si="47"/>
        <v>20.21875</v>
      </c>
      <c r="S138" s="29">
        <f t="shared" si="48"/>
        <v>20.28125</v>
      </c>
      <c r="T138" s="29">
        <v>4.53125</v>
      </c>
      <c r="U138" s="208">
        <f t="shared" si="58"/>
        <v>4.515625</v>
      </c>
      <c r="V138" s="208">
        <f t="shared" si="59"/>
        <v>4.546875</v>
      </c>
      <c r="W138" s="29">
        <f t="shared" si="60"/>
        <v>4.5</v>
      </c>
      <c r="X138" s="29">
        <f t="shared" si="61"/>
        <v>4.5625</v>
      </c>
      <c r="Y138" s="29">
        <v>2.75</v>
      </c>
      <c r="Z138" s="208">
        <f t="shared" si="62"/>
        <v>2.765625</v>
      </c>
      <c r="AA138" s="29">
        <f t="shared" si="63"/>
        <v>2.71875</v>
      </c>
      <c r="AB138" s="29">
        <f t="shared" si="64"/>
        <v>2.78125</v>
      </c>
      <c r="AC138" s="52">
        <v>1.7000000000000001E-2</v>
      </c>
      <c r="AD138" s="52">
        <v>1.9E-2</v>
      </c>
      <c r="AE138" s="29">
        <v>1.7999999999999999E-2</v>
      </c>
      <c r="AF138" s="51" t="s">
        <v>2656</v>
      </c>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row>
    <row r="139" spans="1:74" ht="60" x14ac:dyDescent="0.15">
      <c r="A139" s="28" t="s">
        <v>2659</v>
      </c>
      <c r="B139" s="106" t="s">
        <v>2660</v>
      </c>
      <c r="C139" s="53" t="s">
        <v>2661</v>
      </c>
      <c r="D139" s="29" t="s">
        <v>4846</v>
      </c>
      <c r="E139" s="29"/>
      <c r="F139" s="104">
        <v>40975</v>
      </c>
      <c r="G139" s="104">
        <v>40990</v>
      </c>
      <c r="H139" s="104">
        <v>40904</v>
      </c>
      <c r="I139" s="104">
        <v>40932</v>
      </c>
      <c r="J139" s="29"/>
      <c r="K139" s="29">
        <v>260</v>
      </c>
      <c r="L139" s="29" t="s">
        <v>4628</v>
      </c>
      <c r="M139" s="29" t="s">
        <v>4358</v>
      </c>
      <c r="O139" s="29">
        <v>3.625</v>
      </c>
      <c r="P139" s="208">
        <f t="shared" si="56"/>
        <v>3.609375</v>
      </c>
      <c r="Q139" s="208">
        <f t="shared" si="57"/>
        <v>3.640625</v>
      </c>
      <c r="R139" s="29">
        <f t="shared" si="47"/>
        <v>3.59375</v>
      </c>
      <c r="S139" s="29">
        <f t="shared" si="48"/>
        <v>3.65625</v>
      </c>
      <c r="T139" s="29">
        <v>5.5</v>
      </c>
      <c r="U139" s="208">
        <f t="shared" si="58"/>
        <v>5.484375</v>
      </c>
      <c r="V139" s="208">
        <f t="shared" si="59"/>
        <v>5.515625</v>
      </c>
      <c r="W139" s="29">
        <f t="shared" si="60"/>
        <v>5.46875</v>
      </c>
      <c r="X139" s="29">
        <f t="shared" si="61"/>
        <v>5.53125</v>
      </c>
      <c r="Y139" s="29">
        <v>6</v>
      </c>
      <c r="Z139" s="208">
        <f t="shared" si="62"/>
        <v>6.015625</v>
      </c>
      <c r="AA139" s="29">
        <f t="shared" si="63"/>
        <v>5.96875</v>
      </c>
      <c r="AB139" s="29">
        <f t="shared" si="64"/>
        <v>6.03125</v>
      </c>
      <c r="AC139" s="52">
        <v>1.9E-2</v>
      </c>
      <c r="AD139" s="52">
        <v>2.1000000000000001E-2</v>
      </c>
      <c r="AE139" s="54">
        <v>0.02</v>
      </c>
      <c r="AF139" s="53" t="s">
        <v>2661</v>
      </c>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29"/>
      <c r="BV139" s="29"/>
    </row>
    <row r="140" spans="1:74" ht="120" x14ac:dyDescent="0.15">
      <c r="A140" s="28" t="s">
        <v>2665</v>
      </c>
      <c r="B140" s="106" t="s">
        <v>2666</v>
      </c>
      <c r="C140" s="57" t="s">
        <v>2667</v>
      </c>
      <c r="D140" s="29" t="s">
        <v>4847</v>
      </c>
      <c r="E140" s="29"/>
      <c r="F140" s="104">
        <v>40975</v>
      </c>
      <c r="G140" s="104">
        <v>40989</v>
      </c>
      <c r="H140" s="104">
        <v>40904</v>
      </c>
      <c r="I140" s="104">
        <v>40932</v>
      </c>
      <c r="J140" s="29"/>
      <c r="K140" s="29">
        <v>271</v>
      </c>
      <c r="L140" s="29" t="s">
        <v>4618</v>
      </c>
      <c r="M140" s="29" t="s">
        <v>4607</v>
      </c>
      <c r="O140" s="29">
        <v>4.78125</v>
      </c>
      <c r="P140" s="208">
        <f t="shared" si="56"/>
        <v>4.765625</v>
      </c>
      <c r="Q140" s="208">
        <f t="shared" si="57"/>
        <v>4.796875</v>
      </c>
      <c r="R140" s="29">
        <f t="shared" si="47"/>
        <v>4.75</v>
      </c>
      <c r="S140" s="29">
        <f t="shared" si="48"/>
        <v>4.8125</v>
      </c>
      <c r="T140" s="29">
        <v>10.3125</v>
      </c>
      <c r="U140" s="208">
        <f t="shared" si="58"/>
        <v>10.296875</v>
      </c>
      <c r="V140" s="208">
        <f t="shared" si="59"/>
        <v>10.328125</v>
      </c>
      <c r="W140" s="29">
        <f t="shared" si="60"/>
        <v>10.28125</v>
      </c>
      <c r="X140" s="29">
        <f t="shared" si="61"/>
        <v>10.34375</v>
      </c>
      <c r="Y140" s="29">
        <v>6.125</v>
      </c>
      <c r="Z140" s="208">
        <f t="shared" si="62"/>
        <v>6.140625</v>
      </c>
      <c r="AA140" s="29">
        <f t="shared" si="63"/>
        <v>6.09375</v>
      </c>
      <c r="AB140" s="29">
        <f t="shared" si="64"/>
        <v>6.15625</v>
      </c>
      <c r="AC140" s="52">
        <v>1.9E-2</v>
      </c>
      <c r="AD140" s="52">
        <v>2.1000000000000001E-2</v>
      </c>
      <c r="AE140" s="54">
        <v>0.02</v>
      </c>
      <c r="AF140" s="57" t="s">
        <v>2667</v>
      </c>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row>
    <row r="141" spans="1:74" ht="120" x14ac:dyDescent="0.15">
      <c r="A141" s="28" t="s">
        <v>2668</v>
      </c>
      <c r="B141" s="106" t="s">
        <v>2666</v>
      </c>
      <c r="C141" s="57" t="s">
        <v>2667</v>
      </c>
      <c r="D141" s="29" t="s">
        <v>4847</v>
      </c>
      <c r="E141" s="29"/>
      <c r="F141" s="104">
        <v>40975</v>
      </c>
      <c r="G141" s="104">
        <v>41010</v>
      </c>
      <c r="H141" s="104">
        <v>40904</v>
      </c>
      <c r="I141" s="104">
        <v>40933</v>
      </c>
      <c r="J141" s="29"/>
      <c r="K141" s="29">
        <v>271</v>
      </c>
      <c r="L141" s="29" t="s">
        <v>4618</v>
      </c>
      <c r="M141" s="29" t="s">
        <v>4607</v>
      </c>
      <c r="O141" s="29">
        <v>4.78125</v>
      </c>
      <c r="P141" s="208">
        <f t="shared" si="56"/>
        <v>4.765625</v>
      </c>
      <c r="Q141" s="208">
        <f t="shared" si="57"/>
        <v>4.796875</v>
      </c>
      <c r="R141" s="29">
        <f t="shared" si="47"/>
        <v>4.75</v>
      </c>
      <c r="S141" s="29">
        <f t="shared" si="48"/>
        <v>4.8125</v>
      </c>
      <c r="T141" s="29">
        <v>10.3125</v>
      </c>
      <c r="U141" s="208">
        <f t="shared" si="58"/>
        <v>10.296875</v>
      </c>
      <c r="V141" s="208">
        <f t="shared" si="59"/>
        <v>10.328125</v>
      </c>
      <c r="W141" s="29">
        <f t="shared" si="60"/>
        <v>10.28125</v>
      </c>
      <c r="X141" s="29">
        <f t="shared" si="61"/>
        <v>10.34375</v>
      </c>
      <c r="Y141" s="29">
        <v>6.125</v>
      </c>
      <c r="Z141" s="208">
        <f t="shared" si="62"/>
        <v>6.140625</v>
      </c>
      <c r="AA141" s="29">
        <f t="shared" si="63"/>
        <v>6.09375</v>
      </c>
      <c r="AB141" s="29">
        <f t="shared" si="64"/>
        <v>6.15625</v>
      </c>
      <c r="AC141" s="52">
        <v>1.9E-2</v>
      </c>
      <c r="AD141" s="52">
        <v>2.1000000000000001E-2</v>
      </c>
      <c r="AE141" s="54">
        <v>0.02</v>
      </c>
      <c r="AF141" s="57" t="s">
        <v>2667</v>
      </c>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row>
    <row r="142" spans="1:74" ht="60" x14ac:dyDescent="0.15">
      <c r="A142" s="28" t="s">
        <v>2689</v>
      </c>
      <c r="B142" s="106" t="s">
        <v>2690</v>
      </c>
      <c r="C142" s="51" t="s">
        <v>2691</v>
      </c>
      <c r="D142" s="29" t="s">
        <v>5010</v>
      </c>
      <c r="E142" s="29"/>
      <c r="F142" s="104">
        <v>40975</v>
      </c>
      <c r="G142" s="29"/>
      <c r="H142" s="104">
        <v>40904</v>
      </c>
      <c r="I142" s="104">
        <v>40934</v>
      </c>
      <c r="J142" s="29"/>
      <c r="K142" s="29">
        <v>313</v>
      </c>
      <c r="L142" s="29" t="s">
        <v>4618</v>
      </c>
      <c r="M142" s="29" t="s">
        <v>4633</v>
      </c>
      <c r="O142" s="29">
        <v>10.25</v>
      </c>
      <c r="P142" s="208">
        <f t="shared" si="56"/>
        <v>10.234375</v>
      </c>
      <c r="Q142" s="208">
        <f t="shared" si="57"/>
        <v>10.265625</v>
      </c>
      <c r="R142" s="29">
        <f t="shared" si="47"/>
        <v>10.21875</v>
      </c>
      <c r="S142" s="29">
        <f t="shared" si="48"/>
        <v>10.28125</v>
      </c>
      <c r="T142" s="29">
        <v>3.75</v>
      </c>
      <c r="U142" s="208">
        <f t="shared" si="58"/>
        <v>3.734375</v>
      </c>
      <c r="V142" s="208">
        <f t="shared" si="59"/>
        <v>3.765625</v>
      </c>
      <c r="W142" s="29">
        <f t="shared" si="60"/>
        <v>3.71875</v>
      </c>
      <c r="X142" s="29">
        <f t="shared" si="61"/>
        <v>3.78125</v>
      </c>
      <c r="Y142" s="29">
        <v>5.5</v>
      </c>
      <c r="Z142" s="208">
        <f t="shared" si="62"/>
        <v>5.515625</v>
      </c>
      <c r="AA142" s="29">
        <f t="shared" si="63"/>
        <v>5.46875</v>
      </c>
      <c r="AB142" s="29">
        <f t="shared" si="64"/>
        <v>5.53125</v>
      </c>
      <c r="AC142" s="52">
        <v>1.9E-2</v>
      </c>
      <c r="AD142" s="52">
        <v>2.1000000000000001E-2</v>
      </c>
      <c r="AE142" s="56">
        <v>0.02</v>
      </c>
      <c r="AF142" s="51" t="s">
        <v>2691</v>
      </c>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row>
    <row r="143" spans="1:74" ht="75" x14ac:dyDescent="0.15">
      <c r="A143" s="28" t="s">
        <v>2633</v>
      </c>
      <c r="B143" s="106" t="s">
        <v>2634</v>
      </c>
      <c r="C143" s="51" t="s">
        <v>2635</v>
      </c>
      <c r="D143" s="29" t="s">
        <v>5008</v>
      </c>
      <c r="E143" s="29" t="s">
        <v>9361</v>
      </c>
      <c r="F143" s="104">
        <v>40975</v>
      </c>
      <c r="G143" s="104">
        <v>40990</v>
      </c>
      <c r="H143" s="104">
        <v>40904</v>
      </c>
      <c r="I143" s="104">
        <v>40932</v>
      </c>
      <c r="J143" s="29"/>
      <c r="K143" s="29">
        <v>248</v>
      </c>
      <c r="L143" s="29" t="s">
        <v>4618</v>
      </c>
      <c r="M143" s="29" t="s">
        <v>4358</v>
      </c>
      <c r="O143" s="29">
        <v>6</v>
      </c>
      <c r="P143" s="208">
        <f t="shared" si="56"/>
        <v>5.984375</v>
      </c>
      <c r="Q143" s="208">
        <f t="shared" si="57"/>
        <v>6.015625</v>
      </c>
      <c r="R143" s="29">
        <f t="shared" si="47"/>
        <v>5.96875</v>
      </c>
      <c r="S143" s="29">
        <f t="shared" si="48"/>
        <v>6.03125</v>
      </c>
      <c r="T143" s="29">
        <v>5.875</v>
      </c>
      <c r="U143" s="208">
        <f t="shared" si="58"/>
        <v>5.859375</v>
      </c>
      <c r="V143" s="208">
        <f t="shared" si="59"/>
        <v>5.890625</v>
      </c>
      <c r="W143" s="29">
        <f t="shared" si="60"/>
        <v>5.84375</v>
      </c>
      <c r="X143" s="29">
        <f t="shared" si="61"/>
        <v>5.90625</v>
      </c>
      <c r="Y143" s="29">
        <v>3.625</v>
      </c>
      <c r="Z143" s="208">
        <f t="shared" si="62"/>
        <v>3.640625</v>
      </c>
      <c r="AA143" s="29">
        <f t="shared" si="63"/>
        <v>3.59375</v>
      </c>
      <c r="AB143" s="29">
        <f t="shared" si="64"/>
        <v>3.65625</v>
      </c>
      <c r="AC143" s="52">
        <v>1.7000000000000001E-2</v>
      </c>
      <c r="AD143" s="52">
        <v>1.9E-2</v>
      </c>
      <c r="AE143" s="29">
        <v>1.7999999999999999E-2</v>
      </c>
      <c r="AF143" s="51" t="s">
        <v>2635</v>
      </c>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row>
    <row r="144" spans="1:74" ht="60" x14ac:dyDescent="0.15">
      <c r="A144" s="28" t="s">
        <v>2622</v>
      </c>
      <c r="B144" s="106" t="s">
        <v>2623</v>
      </c>
      <c r="C144" s="51" t="s">
        <v>2624</v>
      </c>
      <c r="D144" s="29" t="s">
        <v>5009</v>
      </c>
      <c r="E144" s="29"/>
      <c r="F144" s="104">
        <v>40975</v>
      </c>
      <c r="G144" s="104">
        <v>40988</v>
      </c>
      <c r="H144" s="104">
        <v>40904</v>
      </c>
      <c r="I144" s="104">
        <v>40978</v>
      </c>
      <c r="J144" s="29"/>
      <c r="K144" s="29">
        <v>233</v>
      </c>
      <c r="L144" s="29" t="s">
        <v>4618</v>
      </c>
      <c r="M144" s="29" t="s">
        <v>4619</v>
      </c>
      <c r="O144" s="29">
        <v>9.375</v>
      </c>
      <c r="P144" s="208">
        <f t="shared" si="56"/>
        <v>9.359375</v>
      </c>
      <c r="Q144" s="208">
        <f t="shared" si="57"/>
        <v>9.390625</v>
      </c>
      <c r="R144" s="29">
        <f t="shared" si="47"/>
        <v>9.34375</v>
      </c>
      <c r="S144" s="29">
        <f t="shared" si="48"/>
        <v>9.40625</v>
      </c>
      <c r="T144" s="29">
        <v>4.75</v>
      </c>
      <c r="U144" s="208">
        <f t="shared" si="58"/>
        <v>4.734375</v>
      </c>
      <c r="V144" s="208">
        <f t="shared" si="59"/>
        <v>4.765625</v>
      </c>
      <c r="W144" s="29">
        <f t="shared" si="60"/>
        <v>4.71875</v>
      </c>
      <c r="X144" s="29">
        <f t="shared" si="61"/>
        <v>4.78125</v>
      </c>
      <c r="Y144" s="29">
        <v>8.5</v>
      </c>
      <c r="Z144" s="208">
        <f t="shared" si="62"/>
        <v>8.515625</v>
      </c>
      <c r="AA144" s="29">
        <f t="shared" si="63"/>
        <v>8.46875</v>
      </c>
      <c r="AB144" s="29">
        <f t="shared" si="64"/>
        <v>8.53125</v>
      </c>
      <c r="AC144" s="52">
        <v>2.5000000000000001E-2</v>
      </c>
      <c r="AD144" s="52">
        <v>2.7E-2</v>
      </c>
      <c r="AE144" s="29">
        <v>2.5999999999999999E-2</v>
      </c>
      <c r="AF144" s="51" t="s">
        <v>2624</v>
      </c>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row>
    <row r="145" spans="1:74" ht="30" x14ac:dyDescent="0.15">
      <c r="A145" s="29" t="s">
        <v>5074</v>
      </c>
      <c r="B145" s="106" t="s">
        <v>5105</v>
      </c>
      <c r="D145" s="29" t="s">
        <v>5331</v>
      </c>
      <c r="E145" s="29"/>
      <c r="F145" s="104">
        <v>40975</v>
      </c>
      <c r="G145" s="29"/>
      <c r="H145" s="110">
        <v>40931</v>
      </c>
      <c r="I145" s="110">
        <v>40974</v>
      </c>
      <c r="K145" s="28" t="s">
        <v>5107</v>
      </c>
      <c r="L145" s="29" t="s">
        <v>5106</v>
      </c>
      <c r="M145" s="29" t="s">
        <v>4358</v>
      </c>
      <c r="O145" s="29">
        <v>3.75</v>
      </c>
      <c r="P145" s="209">
        <f t="shared" si="56"/>
        <v>3.734375</v>
      </c>
      <c r="Q145" s="209">
        <f t="shared" si="57"/>
        <v>3.765625</v>
      </c>
      <c r="R145" s="29">
        <v>3.71875</v>
      </c>
      <c r="S145" s="29">
        <v>3.78125</v>
      </c>
      <c r="T145" s="29">
        <v>10.25</v>
      </c>
      <c r="U145" s="209">
        <f t="shared" si="58"/>
        <v>10.234375</v>
      </c>
      <c r="V145" s="209">
        <f t="shared" si="59"/>
        <v>10.265625</v>
      </c>
      <c r="W145" s="29">
        <v>10.21875</v>
      </c>
      <c r="X145" s="29">
        <v>10.28125</v>
      </c>
      <c r="Y145" s="29">
        <v>4.5</v>
      </c>
      <c r="Z145" s="209">
        <f t="shared" si="62"/>
        <v>4.515625</v>
      </c>
      <c r="AA145" s="29">
        <v>4.46875</v>
      </c>
      <c r="AB145" s="29">
        <v>4.53125</v>
      </c>
      <c r="AC145" s="52">
        <v>1.9E-2</v>
      </c>
      <c r="AD145" s="52">
        <v>2.1000000000000001E-2</v>
      </c>
      <c r="AE145" s="82">
        <v>0.02</v>
      </c>
      <c r="AF145" s="51"/>
      <c r="BQ145" s="29"/>
      <c r="BR145" s="29"/>
      <c r="BS145" s="29"/>
      <c r="BT145" s="29"/>
      <c r="BU145" s="29"/>
      <c r="BV145" s="29"/>
    </row>
    <row r="146" spans="1:74" ht="30" x14ac:dyDescent="0.15">
      <c r="A146" s="29" t="s">
        <v>5075</v>
      </c>
      <c r="B146" s="106" t="s">
        <v>5104</v>
      </c>
      <c r="D146" s="29" t="s">
        <v>5332</v>
      </c>
      <c r="E146" s="29"/>
      <c r="F146" s="104">
        <v>40975</v>
      </c>
      <c r="G146" s="104">
        <v>41003</v>
      </c>
      <c r="H146" s="110">
        <v>40931</v>
      </c>
      <c r="I146" s="110">
        <v>40975</v>
      </c>
      <c r="K146" s="28">
        <v>212</v>
      </c>
      <c r="L146" s="29" t="s">
        <v>5106</v>
      </c>
      <c r="M146" s="29" t="s">
        <v>4358</v>
      </c>
      <c r="O146" s="29">
        <v>3.75</v>
      </c>
      <c r="P146" s="208">
        <f t="shared" si="56"/>
        <v>3.734375</v>
      </c>
      <c r="Q146" s="208">
        <f t="shared" si="57"/>
        <v>3.765625</v>
      </c>
      <c r="R146" s="29">
        <v>3.71875</v>
      </c>
      <c r="S146" s="29">
        <v>3.78125</v>
      </c>
      <c r="T146" s="29">
        <v>7.75</v>
      </c>
      <c r="U146" s="208">
        <f t="shared" si="58"/>
        <v>7.734375</v>
      </c>
      <c r="V146" s="208">
        <f t="shared" si="59"/>
        <v>7.765625</v>
      </c>
      <c r="W146" s="29">
        <v>7.71875</v>
      </c>
      <c r="X146" s="29">
        <v>7.78125</v>
      </c>
      <c r="Y146" s="29">
        <v>4.4375</v>
      </c>
      <c r="Z146" s="208">
        <f t="shared" si="62"/>
        <v>4.453125</v>
      </c>
      <c r="AA146" s="29">
        <v>4.40625</v>
      </c>
      <c r="AB146" s="29">
        <v>4.46875</v>
      </c>
      <c r="AC146" s="52">
        <v>1.9E-2</v>
      </c>
      <c r="AD146" s="52">
        <v>2.1000000000000001E-2</v>
      </c>
      <c r="AE146" s="82">
        <v>0.02</v>
      </c>
      <c r="AF146" s="51"/>
      <c r="BQ146" s="29"/>
      <c r="BR146" s="29"/>
      <c r="BS146" s="29"/>
      <c r="BT146" s="29"/>
      <c r="BU146" s="29"/>
      <c r="BV146" s="29"/>
    </row>
    <row r="147" spans="1:74" ht="30" x14ac:dyDescent="0.15">
      <c r="A147" s="28" t="s">
        <v>4778</v>
      </c>
      <c r="B147" s="28" t="s">
        <v>5364</v>
      </c>
      <c r="D147" s="29" t="s">
        <v>5375</v>
      </c>
      <c r="E147" s="29"/>
      <c r="F147" s="104">
        <v>40975</v>
      </c>
      <c r="G147" s="104">
        <v>40990</v>
      </c>
      <c r="H147" s="110">
        <v>40931</v>
      </c>
      <c r="I147" s="104">
        <v>40960</v>
      </c>
      <c r="K147" s="28">
        <v>338</v>
      </c>
      <c r="L147" s="29" t="s">
        <v>5365</v>
      </c>
      <c r="M147" s="29" t="s">
        <v>4636</v>
      </c>
      <c r="O147" s="29">
        <v>7.5625</v>
      </c>
      <c r="P147" s="208">
        <f t="shared" si="56"/>
        <v>7.546875</v>
      </c>
      <c r="Q147" s="208">
        <f t="shared" si="57"/>
        <v>7.578125</v>
      </c>
      <c r="R147" s="29">
        <f>O147-(1/32)</f>
        <v>7.53125</v>
      </c>
      <c r="S147" s="29">
        <f>O147+(1/32)</f>
        <v>7.59375</v>
      </c>
      <c r="T147" s="29">
        <v>8.625</v>
      </c>
      <c r="U147" s="208">
        <f t="shared" si="58"/>
        <v>8.609375</v>
      </c>
      <c r="V147" s="208">
        <f t="shared" si="59"/>
        <v>8.640625</v>
      </c>
      <c r="W147" s="29">
        <f>T147-(1/32)</f>
        <v>8.59375</v>
      </c>
      <c r="X147" s="29">
        <f>T147+(1/32)</f>
        <v>8.65625</v>
      </c>
      <c r="Y147" s="29">
        <v>7</v>
      </c>
      <c r="Z147" s="208">
        <f t="shared" si="62"/>
        <v>7.015625</v>
      </c>
      <c r="AA147" s="29">
        <f>Y147-(1/32)</f>
        <v>6.96875</v>
      </c>
      <c r="AB147" s="29">
        <f>Y147+(1/32)</f>
        <v>7.03125</v>
      </c>
      <c r="AC147" s="52">
        <v>2.3E-2</v>
      </c>
      <c r="AD147" s="52">
        <v>2.5000000000000001E-2</v>
      </c>
      <c r="AE147" s="28">
        <v>2.4E-2</v>
      </c>
      <c r="AF147" s="51"/>
      <c r="BQ147" s="29"/>
      <c r="BR147" s="29"/>
      <c r="BS147" s="29"/>
      <c r="BT147" s="29"/>
      <c r="BU147" s="29"/>
      <c r="BV147" s="29"/>
    </row>
    <row r="148" spans="1:74" ht="30" x14ac:dyDescent="0.15">
      <c r="A148" s="28" t="s">
        <v>5742</v>
      </c>
      <c r="B148" s="117" t="s">
        <v>5364</v>
      </c>
      <c r="D148" s="29" t="s">
        <v>5375</v>
      </c>
      <c r="E148" s="29"/>
      <c r="F148" s="104">
        <v>40975</v>
      </c>
      <c r="G148" s="104">
        <v>41010</v>
      </c>
      <c r="H148" s="110">
        <v>40941</v>
      </c>
      <c r="I148" s="104">
        <v>40978</v>
      </c>
      <c r="K148" s="28">
        <v>338</v>
      </c>
      <c r="L148" s="29" t="s">
        <v>5365</v>
      </c>
      <c r="M148" s="29" t="s">
        <v>4636</v>
      </c>
      <c r="O148" s="29">
        <v>7.5625</v>
      </c>
      <c r="P148" s="208">
        <f t="shared" si="56"/>
        <v>7.546875</v>
      </c>
      <c r="Q148" s="208">
        <f t="shared" si="57"/>
        <v>7.578125</v>
      </c>
      <c r="R148" s="29">
        <v>7.53125</v>
      </c>
      <c r="S148" s="29">
        <v>7.59375</v>
      </c>
      <c r="T148" s="29">
        <v>8.625</v>
      </c>
      <c r="U148" s="208">
        <f t="shared" si="58"/>
        <v>8.609375</v>
      </c>
      <c r="V148" s="208">
        <f t="shared" si="59"/>
        <v>8.640625</v>
      </c>
      <c r="W148" s="29">
        <v>8.59375</v>
      </c>
      <c r="X148" s="29">
        <v>8.65625</v>
      </c>
      <c r="Y148" s="29">
        <v>7</v>
      </c>
      <c r="Z148" s="208">
        <f t="shared" si="62"/>
        <v>7.015625</v>
      </c>
      <c r="AA148" s="29">
        <v>6.96875</v>
      </c>
      <c r="AB148" s="29">
        <v>7.03125</v>
      </c>
      <c r="AC148" s="52">
        <v>2.3E-2</v>
      </c>
      <c r="AD148" s="52">
        <v>2.5000000000000001E-2</v>
      </c>
      <c r="AE148" s="28">
        <v>2.4E-2</v>
      </c>
      <c r="AF148" s="52">
        <v>2.3E-2</v>
      </c>
    </row>
    <row r="149" spans="1:74" ht="30" x14ac:dyDescent="0.15">
      <c r="A149" s="28" t="s">
        <v>7661</v>
      </c>
      <c r="B149" s="117" t="s">
        <v>7668</v>
      </c>
      <c r="D149" s="29" t="s">
        <v>7669</v>
      </c>
      <c r="E149" s="29"/>
      <c r="H149" s="110">
        <v>41061</v>
      </c>
      <c r="I149" s="110">
        <v>41064</v>
      </c>
      <c r="K149" s="28">
        <v>212</v>
      </c>
      <c r="L149" s="29" t="s">
        <v>5106</v>
      </c>
      <c r="M149" s="29" t="s">
        <v>4358</v>
      </c>
      <c r="O149" s="29">
        <v>7.75</v>
      </c>
      <c r="R149" s="29">
        <f t="shared" ref="R149:R170" si="65">O149-(1/32)</f>
        <v>7.71875</v>
      </c>
      <c r="S149" s="29">
        <f t="shared" ref="S149:S170" si="66">O149+(1/32)</f>
        <v>7.78125</v>
      </c>
      <c r="T149" s="29">
        <v>3.75</v>
      </c>
      <c r="W149" s="29">
        <f>T149-1/32</f>
        <v>3.71875</v>
      </c>
      <c r="X149" s="29">
        <f>T149+1/32</f>
        <v>3.78125</v>
      </c>
      <c r="Y149" s="29">
        <v>4.4375</v>
      </c>
      <c r="AA149" s="29">
        <f>Y149-1/32</f>
        <v>4.40625</v>
      </c>
      <c r="AB149" s="29">
        <f>Y149+1/32</f>
        <v>4.46875</v>
      </c>
      <c r="AC149" s="52">
        <v>1.9E-2</v>
      </c>
      <c r="AD149" s="52">
        <v>2.1000000000000001E-2</v>
      </c>
      <c r="AE149" s="82">
        <v>0.02</v>
      </c>
      <c r="AF149" s="51"/>
    </row>
    <row r="150" spans="1:74" ht="75" x14ac:dyDescent="0.15">
      <c r="A150" s="28" t="s">
        <v>2669</v>
      </c>
      <c r="B150" s="106" t="s">
        <v>2670</v>
      </c>
      <c r="C150" s="53" t="s">
        <v>2671</v>
      </c>
      <c r="D150" s="29" t="s">
        <v>4848</v>
      </c>
      <c r="E150" s="29"/>
      <c r="F150" s="104">
        <v>40975</v>
      </c>
      <c r="G150" s="110">
        <v>41016</v>
      </c>
      <c r="H150" s="104">
        <v>40904</v>
      </c>
      <c r="I150" s="104">
        <v>40934</v>
      </c>
      <c r="J150" s="29"/>
      <c r="K150" s="29">
        <v>273</v>
      </c>
      <c r="L150" s="29" t="s">
        <v>4629</v>
      </c>
      <c r="M150" s="29" t="s">
        <v>4621</v>
      </c>
      <c r="O150" s="29">
        <v>9.5</v>
      </c>
      <c r="P150" s="208">
        <f t="shared" ref="P150:P170" si="67">O150-(1/64)</f>
        <v>9.484375</v>
      </c>
      <c r="Q150" s="208">
        <f t="shared" ref="Q150:Q170" si="68">O150+(1/64)</f>
        <v>9.515625</v>
      </c>
      <c r="R150" s="29">
        <f t="shared" si="65"/>
        <v>9.46875</v>
      </c>
      <c r="S150" s="29">
        <f t="shared" si="66"/>
        <v>9.53125</v>
      </c>
      <c r="T150" s="29">
        <v>3.1875</v>
      </c>
      <c r="U150" s="208">
        <f t="shared" ref="U150:U170" si="69">T150-(1/64)</f>
        <v>3.171875</v>
      </c>
      <c r="V150" s="208">
        <f t="shared" ref="V150:V170" si="70">T150+(1/64)</f>
        <v>3.203125</v>
      </c>
      <c r="W150" s="29">
        <f t="shared" ref="W150:W170" si="71">T150-(1/32)</f>
        <v>3.15625</v>
      </c>
      <c r="X150" s="29">
        <f t="shared" ref="X150:X170" si="72">T150+(1/32)</f>
        <v>3.21875</v>
      </c>
      <c r="Y150" s="29">
        <v>5.375</v>
      </c>
      <c r="Z150" s="208">
        <f t="shared" ref="Z150:Z159" si="73">Y150+(1/64)</f>
        <v>5.390625</v>
      </c>
      <c r="AA150" s="29">
        <f t="shared" ref="AA150:AA159" si="74">Y150-(1/32)</f>
        <v>5.34375</v>
      </c>
      <c r="AB150" s="29">
        <f t="shared" ref="AB150:AB159" si="75">Y150+(1/32)</f>
        <v>5.40625</v>
      </c>
      <c r="AC150" s="52">
        <v>1.9E-2</v>
      </c>
      <c r="AD150" s="52">
        <v>2.1000000000000001E-2</v>
      </c>
      <c r="AE150" s="54">
        <v>0.02</v>
      </c>
      <c r="AF150" s="53" t="s">
        <v>2671</v>
      </c>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row>
    <row r="151" spans="1:74" ht="90" x14ac:dyDescent="0.15">
      <c r="A151" s="28" t="s">
        <v>2675</v>
      </c>
      <c r="B151" s="106" t="s">
        <v>2676</v>
      </c>
      <c r="C151" s="51" t="s">
        <v>2677</v>
      </c>
      <c r="D151" s="29" t="s">
        <v>4849</v>
      </c>
      <c r="E151" s="29"/>
      <c r="F151" s="104">
        <v>40975</v>
      </c>
      <c r="G151" s="110">
        <v>41016</v>
      </c>
      <c r="H151" s="104">
        <v>40904</v>
      </c>
      <c r="I151" s="104">
        <v>40934</v>
      </c>
      <c r="J151" s="29"/>
      <c r="K151" s="29">
        <v>277</v>
      </c>
      <c r="L151" s="29" t="s">
        <v>4631</v>
      </c>
      <c r="M151" s="29" t="s">
        <v>4621</v>
      </c>
      <c r="O151" s="29">
        <v>6.375</v>
      </c>
      <c r="P151" s="208">
        <f t="shared" si="67"/>
        <v>6.359375</v>
      </c>
      <c r="Q151" s="208">
        <f t="shared" si="68"/>
        <v>6.390625</v>
      </c>
      <c r="R151" s="29">
        <f t="shared" si="65"/>
        <v>6.34375</v>
      </c>
      <c r="S151" s="29">
        <f t="shared" si="66"/>
        <v>6.40625</v>
      </c>
      <c r="T151" s="29">
        <v>3.1875</v>
      </c>
      <c r="U151" s="208">
        <f t="shared" si="69"/>
        <v>3.171875</v>
      </c>
      <c r="V151" s="208">
        <f t="shared" si="70"/>
        <v>3.203125</v>
      </c>
      <c r="W151" s="29">
        <f t="shared" si="71"/>
        <v>3.15625</v>
      </c>
      <c r="X151" s="29">
        <f t="shared" si="72"/>
        <v>3.21875</v>
      </c>
      <c r="Y151" s="29">
        <v>4.0625</v>
      </c>
      <c r="Z151" s="208">
        <f t="shared" si="73"/>
        <v>4.078125</v>
      </c>
      <c r="AA151" s="29">
        <f t="shared" si="74"/>
        <v>4.03125</v>
      </c>
      <c r="AB151" s="29">
        <f t="shared" si="75"/>
        <v>4.09375</v>
      </c>
      <c r="AC151" s="52">
        <v>1.9E-2</v>
      </c>
      <c r="AD151" s="52">
        <v>2.1000000000000001E-2</v>
      </c>
      <c r="AE151" s="56">
        <v>0.02</v>
      </c>
      <c r="AF151" s="51" t="s">
        <v>2677</v>
      </c>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row>
    <row r="152" spans="1:74" ht="90" x14ac:dyDescent="0.15">
      <c r="A152" s="28" t="s">
        <v>2692</v>
      </c>
      <c r="B152" s="106" t="s">
        <v>2693</v>
      </c>
      <c r="C152" s="51" t="s">
        <v>2694</v>
      </c>
      <c r="D152" s="29" t="s">
        <v>4850</v>
      </c>
      <c r="E152" s="29"/>
      <c r="F152" s="104">
        <v>40975</v>
      </c>
      <c r="G152" s="29"/>
      <c r="H152" s="104">
        <v>40904</v>
      </c>
      <c r="I152" s="104">
        <v>40934</v>
      </c>
      <c r="J152" s="29"/>
      <c r="K152" s="29">
        <v>316</v>
      </c>
      <c r="L152" s="29" t="s">
        <v>4634</v>
      </c>
      <c r="M152" s="29" t="s">
        <v>4621</v>
      </c>
      <c r="O152" s="29">
        <v>5.5625</v>
      </c>
      <c r="P152" s="208">
        <f t="shared" si="67"/>
        <v>5.546875</v>
      </c>
      <c r="Q152" s="208">
        <f t="shared" si="68"/>
        <v>5.578125</v>
      </c>
      <c r="R152" s="29">
        <f t="shared" si="65"/>
        <v>5.53125</v>
      </c>
      <c r="S152" s="29">
        <f t="shared" si="66"/>
        <v>5.59375</v>
      </c>
      <c r="T152" s="29">
        <v>3.8125</v>
      </c>
      <c r="U152" s="208">
        <f t="shared" si="69"/>
        <v>3.796875</v>
      </c>
      <c r="V152" s="208">
        <f t="shared" si="70"/>
        <v>3.828125</v>
      </c>
      <c r="W152" s="29">
        <f t="shared" si="71"/>
        <v>3.78125</v>
      </c>
      <c r="X152" s="29">
        <f t="shared" si="72"/>
        <v>3.84375</v>
      </c>
      <c r="Y152" s="29">
        <v>10.25</v>
      </c>
      <c r="Z152" s="208">
        <f t="shared" si="73"/>
        <v>10.265625</v>
      </c>
      <c r="AA152" s="29">
        <f t="shared" si="74"/>
        <v>10.21875</v>
      </c>
      <c r="AB152" s="29">
        <f t="shared" si="75"/>
        <v>10.28125</v>
      </c>
      <c r="AC152" s="52">
        <v>1.9E-2</v>
      </c>
      <c r="AD152" s="52">
        <v>2.1000000000000001E-2</v>
      </c>
      <c r="AE152" s="59">
        <v>0.2</v>
      </c>
      <c r="AF152" s="51" t="s">
        <v>2694</v>
      </c>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row>
    <row r="153" spans="1:74" ht="105" x14ac:dyDescent="0.15">
      <c r="A153" s="28" t="s">
        <v>2701</v>
      </c>
      <c r="B153" s="106" t="s">
        <v>2702</v>
      </c>
      <c r="C153" s="53" t="s">
        <v>2703</v>
      </c>
      <c r="D153" s="29" t="s">
        <v>4851</v>
      </c>
      <c r="E153" s="29"/>
      <c r="F153" s="104">
        <v>40975</v>
      </c>
      <c r="G153" s="104">
        <v>41088</v>
      </c>
      <c r="H153" s="104">
        <v>40904</v>
      </c>
      <c r="I153" s="104">
        <v>40934</v>
      </c>
      <c r="J153" s="29"/>
      <c r="K153" s="29">
        <v>360</v>
      </c>
      <c r="L153" s="29" t="s">
        <v>4637</v>
      </c>
      <c r="M153" s="29" t="s">
        <v>4638</v>
      </c>
      <c r="O153" s="29">
        <v>4.15625</v>
      </c>
      <c r="P153" s="209">
        <f t="shared" si="67"/>
        <v>4.140625</v>
      </c>
      <c r="Q153" s="209">
        <f t="shared" si="68"/>
        <v>4.171875</v>
      </c>
      <c r="R153" s="29">
        <f t="shared" si="65"/>
        <v>4.125</v>
      </c>
      <c r="S153" s="29">
        <f t="shared" si="66"/>
        <v>4.1875</v>
      </c>
      <c r="T153" s="29">
        <v>4.5625</v>
      </c>
      <c r="U153" s="209">
        <f t="shared" si="69"/>
        <v>4.546875</v>
      </c>
      <c r="V153" s="209">
        <f t="shared" si="70"/>
        <v>4.578125</v>
      </c>
      <c r="W153" s="29">
        <f t="shared" si="71"/>
        <v>4.53125</v>
      </c>
      <c r="X153" s="29">
        <f t="shared" si="72"/>
        <v>4.59375</v>
      </c>
      <c r="Y153" s="29">
        <v>13.75</v>
      </c>
      <c r="Z153" s="209">
        <f t="shared" si="73"/>
        <v>13.765625</v>
      </c>
      <c r="AA153" s="29">
        <f t="shared" si="74"/>
        <v>13.71875</v>
      </c>
      <c r="AB153" s="29">
        <f t="shared" si="75"/>
        <v>13.78125</v>
      </c>
      <c r="AC153" s="52">
        <v>1.9E-2</v>
      </c>
      <c r="AD153" s="52">
        <v>2.1000000000000001E-2</v>
      </c>
      <c r="AE153" s="54">
        <v>0.02</v>
      </c>
      <c r="AF153" s="53" t="s">
        <v>2703</v>
      </c>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row>
    <row r="154" spans="1:74" ht="30" x14ac:dyDescent="0.15">
      <c r="A154" s="28" t="s">
        <v>4679</v>
      </c>
      <c r="B154" s="106" t="s">
        <v>4682</v>
      </c>
      <c r="D154" s="28" t="s">
        <v>5007</v>
      </c>
      <c r="F154" s="104">
        <v>40975</v>
      </c>
      <c r="G154" s="110">
        <v>41016</v>
      </c>
      <c r="H154" s="110">
        <v>40904</v>
      </c>
      <c r="I154" s="104">
        <v>40934</v>
      </c>
      <c r="K154" s="28">
        <v>385</v>
      </c>
      <c r="L154" s="29" t="s">
        <v>4637</v>
      </c>
      <c r="M154" s="29" t="s">
        <v>4638</v>
      </c>
      <c r="N154" s="29" t="s">
        <v>3131</v>
      </c>
      <c r="O154" s="29">
        <v>3.8125</v>
      </c>
      <c r="P154" s="208">
        <f t="shared" si="67"/>
        <v>3.796875</v>
      </c>
      <c r="Q154" s="208">
        <f t="shared" si="68"/>
        <v>3.828125</v>
      </c>
      <c r="R154" s="29">
        <f t="shared" si="65"/>
        <v>3.78125</v>
      </c>
      <c r="S154" s="29">
        <f t="shared" si="66"/>
        <v>3.84375</v>
      </c>
      <c r="T154" s="29">
        <v>4.6875</v>
      </c>
      <c r="U154" s="208">
        <f t="shared" si="69"/>
        <v>4.671875</v>
      </c>
      <c r="V154" s="208">
        <f t="shared" si="70"/>
        <v>4.703125</v>
      </c>
      <c r="W154" s="29">
        <f t="shared" si="71"/>
        <v>4.65625</v>
      </c>
      <c r="X154" s="29">
        <f t="shared" si="72"/>
        <v>4.71875</v>
      </c>
      <c r="Y154" s="56">
        <v>12.5</v>
      </c>
      <c r="Z154" s="208">
        <f t="shared" si="73"/>
        <v>12.515625</v>
      </c>
      <c r="AA154" s="29">
        <f t="shared" si="74"/>
        <v>12.46875</v>
      </c>
      <c r="AB154" s="29">
        <f t="shared" si="75"/>
        <v>12.53125</v>
      </c>
      <c r="AC154" s="52">
        <v>1.9E-2</v>
      </c>
      <c r="AD154" s="52">
        <v>2.1000000000000001E-2</v>
      </c>
      <c r="AE154" s="82">
        <v>0.02</v>
      </c>
      <c r="AF154" s="51"/>
    </row>
    <row r="155" spans="1:74" ht="30" x14ac:dyDescent="0.15">
      <c r="A155" s="122" t="s">
        <v>5211</v>
      </c>
      <c r="B155" s="124" t="s">
        <v>5212</v>
      </c>
      <c r="D155" s="28" t="s">
        <v>5333</v>
      </c>
      <c r="F155" s="104">
        <v>40975</v>
      </c>
      <c r="G155" s="104">
        <v>41010</v>
      </c>
      <c r="H155" s="110">
        <v>40931</v>
      </c>
      <c r="I155" s="110">
        <v>40970</v>
      </c>
      <c r="K155" s="28">
        <v>327</v>
      </c>
      <c r="L155" s="29" t="s">
        <v>4637</v>
      </c>
      <c r="M155" s="29" t="s">
        <v>4638</v>
      </c>
      <c r="N155" s="29" t="s">
        <v>3131</v>
      </c>
      <c r="O155" s="29">
        <v>3.5625</v>
      </c>
      <c r="P155" s="208">
        <f t="shared" si="67"/>
        <v>3.546875</v>
      </c>
      <c r="Q155" s="208">
        <f t="shared" si="68"/>
        <v>3.578125</v>
      </c>
      <c r="R155" s="29">
        <f t="shared" si="65"/>
        <v>3.53125</v>
      </c>
      <c r="S155" s="29">
        <f t="shared" si="66"/>
        <v>3.59375</v>
      </c>
      <c r="T155" s="29">
        <v>4.3125</v>
      </c>
      <c r="U155" s="208">
        <f t="shared" si="69"/>
        <v>4.296875</v>
      </c>
      <c r="V155" s="208">
        <f t="shared" si="70"/>
        <v>4.328125</v>
      </c>
      <c r="W155" s="29">
        <f t="shared" si="71"/>
        <v>4.28125</v>
      </c>
      <c r="X155" s="29">
        <f t="shared" si="72"/>
        <v>4.34375</v>
      </c>
      <c r="Y155" s="29">
        <v>8.5</v>
      </c>
      <c r="Z155" s="208">
        <f t="shared" si="73"/>
        <v>8.515625</v>
      </c>
      <c r="AA155" s="29">
        <f t="shared" si="74"/>
        <v>8.46875</v>
      </c>
      <c r="AB155" s="29">
        <f t="shared" si="75"/>
        <v>8.53125</v>
      </c>
      <c r="AC155" s="52">
        <v>1.9E-2</v>
      </c>
      <c r="AD155" s="52">
        <v>2.1000000000000001E-2</v>
      </c>
      <c r="AE155" s="82">
        <v>0.02</v>
      </c>
      <c r="AF155" s="51"/>
      <c r="BQ155" s="29"/>
      <c r="BR155" s="29"/>
      <c r="BS155" s="29"/>
      <c r="BT155" s="29"/>
      <c r="BU155" s="29"/>
      <c r="BV155" s="29"/>
    </row>
    <row r="156" spans="1:74" ht="45" x14ac:dyDescent="0.15">
      <c r="A156" s="28" t="s">
        <v>2706</v>
      </c>
      <c r="B156" s="106" t="s">
        <v>2707</v>
      </c>
      <c r="C156" s="51" t="s">
        <v>2708</v>
      </c>
      <c r="D156" s="29" t="s">
        <v>4852</v>
      </c>
      <c r="E156" s="29"/>
      <c r="F156" s="104">
        <v>40975</v>
      </c>
      <c r="G156" s="104">
        <v>40988</v>
      </c>
      <c r="H156" s="104">
        <v>40904</v>
      </c>
      <c r="I156" s="104">
        <v>40932</v>
      </c>
      <c r="J156" s="29"/>
      <c r="K156" s="29">
        <v>362</v>
      </c>
      <c r="L156" s="29" t="s">
        <v>4639</v>
      </c>
      <c r="M156" s="29" t="s">
        <v>4640</v>
      </c>
      <c r="O156" s="29">
        <v>5.125</v>
      </c>
      <c r="P156" s="208">
        <f t="shared" si="67"/>
        <v>5.109375</v>
      </c>
      <c r="Q156" s="208">
        <f t="shared" si="68"/>
        <v>5.140625</v>
      </c>
      <c r="R156" s="29">
        <f t="shared" si="65"/>
        <v>5.09375</v>
      </c>
      <c r="S156" s="29">
        <f t="shared" si="66"/>
        <v>5.15625</v>
      </c>
      <c r="T156" s="29">
        <v>2</v>
      </c>
      <c r="U156" s="208">
        <f t="shared" si="69"/>
        <v>1.984375</v>
      </c>
      <c r="V156" s="208">
        <f t="shared" si="70"/>
        <v>2.015625</v>
      </c>
      <c r="W156" s="29">
        <f t="shared" si="71"/>
        <v>1.96875</v>
      </c>
      <c r="X156" s="29">
        <f t="shared" si="72"/>
        <v>2.03125</v>
      </c>
      <c r="Y156" s="29">
        <v>3.0625</v>
      </c>
      <c r="Z156" s="208">
        <f t="shared" si="73"/>
        <v>3.078125</v>
      </c>
      <c r="AA156" s="29">
        <f t="shared" si="74"/>
        <v>3.03125</v>
      </c>
      <c r="AB156" s="29">
        <f t="shared" si="75"/>
        <v>3.09375</v>
      </c>
      <c r="AC156" s="52">
        <v>1.9E-2</v>
      </c>
      <c r="AD156" s="52">
        <v>2.1000000000000001E-2</v>
      </c>
      <c r="AE156" s="56">
        <v>0.02</v>
      </c>
      <c r="AF156" s="51" t="s">
        <v>2708</v>
      </c>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row>
    <row r="157" spans="1:74" ht="30" x14ac:dyDescent="0.15">
      <c r="A157" s="28" t="s">
        <v>5585</v>
      </c>
      <c r="B157" s="154" t="s">
        <v>5586</v>
      </c>
      <c r="D157" s="28" t="s">
        <v>4854</v>
      </c>
      <c r="F157" s="104">
        <v>40975</v>
      </c>
      <c r="G157" s="104">
        <v>40990</v>
      </c>
      <c r="H157" s="110">
        <v>40938</v>
      </c>
      <c r="I157" s="104">
        <v>40978</v>
      </c>
      <c r="K157" s="28">
        <v>252</v>
      </c>
      <c r="L157" s="29" t="s">
        <v>4855</v>
      </c>
      <c r="M157" s="29" t="s">
        <v>4358</v>
      </c>
      <c r="O157" s="29">
        <v>3.625</v>
      </c>
      <c r="P157" s="208">
        <f t="shared" si="67"/>
        <v>3.609375</v>
      </c>
      <c r="Q157" s="208">
        <f t="shared" si="68"/>
        <v>3.640625</v>
      </c>
      <c r="R157" s="29">
        <f t="shared" si="65"/>
        <v>3.59375</v>
      </c>
      <c r="S157" s="29">
        <f t="shared" si="66"/>
        <v>3.65625</v>
      </c>
      <c r="T157" s="29">
        <v>3.875</v>
      </c>
      <c r="U157" s="208">
        <f t="shared" si="69"/>
        <v>3.859375</v>
      </c>
      <c r="V157" s="208">
        <f t="shared" si="70"/>
        <v>3.890625</v>
      </c>
      <c r="W157" s="29">
        <f t="shared" si="71"/>
        <v>3.84375</v>
      </c>
      <c r="X157" s="29">
        <f t="shared" si="72"/>
        <v>3.90625</v>
      </c>
      <c r="Y157" s="29">
        <v>6</v>
      </c>
      <c r="Z157" s="208">
        <f t="shared" si="73"/>
        <v>6.015625</v>
      </c>
      <c r="AA157" s="29">
        <f t="shared" si="74"/>
        <v>5.96875</v>
      </c>
      <c r="AB157" s="29">
        <f t="shared" si="75"/>
        <v>6.03125</v>
      </c>
      <c r="AC157" s="52">
        <v>1.7000000000000001E-2</v>
      </c>
      <c r="AD157" s="52">
        <v>1.9E-2</v>
      </c>
      <c r="AE157" s="28">
        <v>1.7999999999999999E-2</v>
      </c>
      <c r="AF157" s="29">
        <v>1.7000000000000001E-2</v>
      </c>
    </row>
    <row r="158" spans="1:74" ht="60" x14ac:dyDescent="0.15">
      <c r="A158" s="28" t="s">
        <v>4571</v>
      </c>
      <c r="B158" s="106" t="s">
        <v>4853</v>
      </c>
      <c r="C158" s="51" t="s">
        <v>2646</v>
      </c>
      <c r="D158" s="29" t="s">
        <v>4854</v>
      </c>
      <c r="E158" s="29"/>
      <c r="F158" s="104">
        <v>40975</v>
      </c>
      <c r="G158" s="104">
        <v>40990</v>
      </c>
      <c r="H158" s="110">
        <v>40904</v>
      </c>
      <c r="I158" s="110">
        <v>40932</v>
      </c>
      <c r="K158" s="28">
        <v>252</v>
      </c>
      <c r="L158" s="29" t="s">
        <v>4855</v>
      </c>
      <c r="M158" s="29" t="s">
        <v>4358</v>
      </c>
      <c r="O158" s="29">
        <v>3.625</v>
      </c>
      <c r="P158" s="208">
        <f t="shared" si="67"/>
        <v>3.609375</v>
      </c>
      <c r="Q158" s="208">
        <f t="shared" si="68"/>
        <v>3.640625</v>
      </c>
      <c r="R158" s="29">
        <f t="shared" si="65"/>
        <v>3.59375</v>
      </c>
      <c r="S158" s="29">
        <f t="shared" si="66"/>
        <v>3.65625</v>
      </c>
      <c r="T158" s="29">
        <v>3.875</v>
      </c>
      <c r="U158" s="208">
        <f t="shared" si="69"/>
        <v>3.859375</v>
      </c>
      <c r="V158" s="208">
        <f t="shared" si="70"/>
        <v>3.890625</v>
      </c>
      <c r="W158" s="29">
        <f t="shared" si="71"/>
        <v>3.84375</v>
      </c>
      <c r="X158" s="29">
        <f t="shared" si="72"/>
        <v>3.90625</v>
      </c>
      <c r="Y158" s="29">
        <v>6</v>
      </c>
      <c r="Z158" s="208">
        <f t="shared" si="73"/>
        <v>6.015625</v>
      </c>
      <c r="AA158" s="29">
        <f t="shared" si="74"/>
        <v>5.96875</v>
      </c>
      <c r="AB158" s="29">
        <f t="shared" si="75"/>
        <v>6.03125</v>
      </c>
      <c r="AC158" s="52">
        <v>1.7000000000000001E-2</v>
      </c>
      <c r="AD158" s="52">
        <v>1.9E-2</v>
      </c>
      <c r="AE158" s="28">
        <v>1.7999999999999999E-2</v>
      </c>
      <c r="AF158" s="51" t="s">
        <v>2646</v>
      </c>
      <c r="BQ158" s="29"/>
      <c r="BR158" s="29"/>
      <c r="BS158" s="29"/>
      <c r="BT158" s="29"/>
      <c r="BU158" s="29"/>
      <c r="BV158" s="29"/>
    </row>
    <row r="159" spans="1:74" ht="75" x14ac:dyDescent="0.15">
      <c r="A159" s="28" t="s">
        <v>2510</v>
      </c>
      <c r="B159" s="106" t="s">
        <v>2511</v>
      </c>
      <c r="C159" s="53" t="s">
        <v>2509</v>
      </c>
      <c r="D159" s="29" t="s">
        <v>4989</v>
      </c>
      <c r="E159" s="29"/>
      <c r="F159" s="104">
        <v>40975</v>
      </c>
      <c r="G159" s="104">
        <v>40989</v>
      </c>
      <c r="H159" s="104">
        <v>40899</v>
      </c>
      <c r="I159" s="104">
        <v>40931</v>
      </c>
      <c r="J159" s="29"/>
      <c r="K159" s="29">
        <v>26</v>
      </c>
      <c r="L159" s="29" t="s">
        <v>4599</v>
      </c>
      <c r="M159" s="29" t="s">
        <v>4358</v>
      </c>
      <c r="O159" s="29">
        <v>5.125</v>
      </c>
      <c r="P159" s="208">
        <f t="shared" si="67"/>
        <v>5.109375</v>
      </c>
      <c r="Q159" s="208">
        <f t="shared" si="68"/>
        <v>5.140625</v>
      </c>
      <c r="R159" s="29">
        <f t="shared" si="65"/>
        <v>5.09375</v>
      </c>
      <c r="S159" s="29">
        <f t="shared" si="66"/>
        <v>5.15625</v>
      </c>
      <c r="T159" s="29">
        <v>2.5</v>
      </c>
      <c r="U159" s="208">
        <f t="shared" si="69"/>
        <v>2.484375</v>
      </c>
      <c r="V159" s="208">
        <f t="shared" si="70"/>
        <v>2.515625</v>
      </c>
      <c r="W159" s="29">
        <f t="shared" si="71"/>
        <v>2.46875</v>
      </c>
      <c r="X159" s="29">
        <f t="shared" si="72"/>
        <v>2.53125</v>
      </c>
      <c r="Y159" s="29">
        <v>8.375</v>
      </c>
      <c r="Z159" s="208">
        <f t="shared" si="73"/>
        <v>8.390625</v>
      </c>
      <c r="AA159" s="29">
        <f t="shared" si="74"/>
        <v>8.34375</v>
      </c>
      <c r="AB159" s="29">
        <f t="shared" si="75"/>
        <v>8.40625</v>
      </c>
      <c r="AC159" s="55">
        <v>2.3E-2</v>
      </c>
      <c r="AD159" s="55">
        <v>2.5000000000000001E-2</v>
      </c>
      <c r="AE159" s="54">
        <v>2.4E-2</v>
      </c>
      <c r="AF159" s="53" t="s">
        <v>2509</v>
      </c>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row>
    <row r="160" spans="1:74" ht="30" x14ac:dyDescent="0.15">
      <c r="A160" s="28" t="s">
        <v>2745</v>
      </c>
      <c r="B160" s="28" t="s">
        <v>2746</v>
      </c>
      <c r="C160" s="51" t="s">
        <v>2747</v>
      </c>
      <c r="D160" s="29" t="s">
        <v>5334</v>
      </c>
      <c r="E160" s="29"/>
      <c r="F160" s="104">
        <v>40975</v>
      </c>
      <c r="G160" s="104">
        <v>40988</v>
      </c>
      <c r="H160" s="104">
        <v>40931</v>
      </c>
      <c r="I160" s="104">
        <v>40978</v>
      </c>
      <c r="J160" s="29"/>
      <c r="K160" s="29" t="s">
        <v>3131</v>
      </c>
      <c r="L160" s="29" t="s">
        <v>4876</v>
      </c>
      <c r="M160" s="29" t="s">
        <v>4877</v>
      </c>
      <c r="O160" s="29">
        <v>2.5</v>
      </c>
      <c r="P160" s="208">
        <f t="shared" si="67"/>
        <v>2.484375</v>
      </c>
      <c r="Q160" s="208">
        <f t="shared" si="68"/>
        <v>2.515625</v>
      </c>
      <c r="R160" s="29">
        <f t="shared" si="65"/>
        <v>2.46875</v>
      </c>
      <c r="S160" s="29">
        <f t="shared" si="66"/>
        <v>2.53125</v>
      </c>
      <c r="T160" s="29">
        <v>3</v>
      </c>
      <c r="U160" s="208">
        <f t="shared" si="69"/>
        <v>2.984375</v>
      </c>
      <c r="V160" s="208">
        <f t="shared" si="70"/>
        <v>3.015625</v>
      </c>
      <c r="W160" s="29">
        <f t="shared" si="71"/>
        <v>2.96875</v>
      </c>
      <c r="X160" s="29">
        <f t="shared" si="72"/>
        <v>3.03125</v>
      </c>
      <c r="AE160" s="29"/>
      <c r="AF160" s="51" t="s">
        <v>2747</v>
      </c>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row>
    <row r="161" spans="1:74" ht="30" x14ac:dyDescent="0.15">
      <c r="A161" s="149" t="s">
        <v>2750</v>
      </c>
      <c r="B161" s="149" t="s">
        <v>2751</v>
      </c>
      <c r="C161" s="150" t="s">
        <v>2747</v>
      </c>
      <c r="D161" s="148" t="s">
        <v>5334</v>
      </c>
      <c r="E161" s="148"/>
      <c r="F161" s="104">
        <v>40975</v>
      </c>
      <c r="G161" s="104">
        <v>41010</v>
      </c>
      <c r="H161" s="104">
        <v>40931</v>
      </c>
      <c r="I161" s="104">
        <v>40978</v>
      </c>
      <c r="J161" s="29"/>
      <c r="K161" s="29" t="s">
        <v>3131</v>
      </c>
      <c r="L161" s="29" t="s">
        <v>4876</v>
      </c>
      <c r="M161" s="29" t="s">
        <v>4877</v>
      </c>
      <c r="O161" s="29">
        <v>2.5</v>
      </c>
      <c r="P161" s="208">
        <f t="shared" si="67"/>
        <v>2.484375</v>
      </c>
      <c r="Q161" s="208">
        <f t="shared" si="68"/>
        <v>2.515625</v>
      </c>
      <c r="R161" s="148">
        <f t="shared" si="65"/>
        <v>2.46875</v>
      </c>
      <c r="S161" s="148">
        <f t="shared" si="66"/>
        <v>2.53125</v>
      </c>
      <c r="T161" s="29">
        <v>3</v>
      </c>
      <c r="U161" s="208">
        <f t="shared" si="69"/>
        <v>2.984375</v>
      </c>
      <c r="V161" s="208">
        <f t="shared" si="70"/>
        <v>3.015625</v>
      </c>
      <c r="W161" s="29">
        <f t="shared" si="71"/>
        <v>2.96875</v>
      </c>
      <c r="X161" s="29">
        <f t="shared" si="72"/>
        <v>3.03125</v>
      </c>
      <c r="AE161" s="29"/>
      <c r="AF161" s="51" t="s">
        <v>2747</v>
      </c>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120"/>
      <c r="BR161" s="120"/>
      <c r="BS161" s="120"/>
      <c r="BT161" s="120"/>
      <c r="BU161" s="120"/>
      <c r="BV161" s="120"/>
    </row>
    <row r="162" spans="1:74" ht="30" x14ac:dyDescent="0.15">
      <c r="A162" s="28" t="s">
        <v>2752</v>
      </c>
      <c r="B162" s="28" t="s">
        <v>2753</v>
      </c>
      <c r="C162" s="51" t="s">
        <v>2747</v>
      </c>
      <c r="D162" s="29" t="s">
        <v>5334</v>
      </c>
      <c r="E162" s="29"/>
      <c r="F162" s="104">
        <v>40975</v>
      </c>
      <c r="G162" s="104">
        <v>40990</v>
      </c>
      <c r="H162" s="104">
        <v>40931</v>
      </c>
      <c r="I162" s="110">
        <v>40966</v>
      </c>
      <c r="J162" s="29"/>
      <c r="K162" s="29" t="s">
        <v>3131</v>
      </c>
      <c r="L162" s="29" t="s">
        <v>4876</v>
      </c>
      <c r="M162" s="29" t="s">
        <v>4877</v>
      </c>
      <c r="O162" s="29">
        <v>2.5</v>
      </c>
      <c r="P162" s="208">
        <f t="shared" si="67"/>
        <v>2.484375</v>
      </c>
      <c r="Q162" s="208">
        <f t="shared" si="68"/>
        <v>2.515625</v>
      </c>
      <c r="R162" s="29">
        <f t="shared" si="65"/>
        <v>2.46875</v>
      </c>
      <c r="S162" s="29">
        <f t="shared" si="66"/>
        <v>2.53125</v>
      </c>
      <c r="T162" s="29">
        <v>3</v>
      </c>
      <c r="U162" s="208">
        <f t="shared" si="69"/>
        <v>2.984375</v>
      </c>
      <c r="V162" s="208">
        <f t="shared" si="70"/>
        <v>3.015625</v>
      </c>
      <c r="W162" s="29">
        <f t="shared" si="71"/>
        <v>2.96875</v>
      </c>
      <c r="X162" s="29">
        <f t="shared" si="72"/>
        <v>3.03125</v>
      </c>
      <c r="AE162" s="29"/>
      <c r="AF162" s="51" t="s">
        <v>2747</v>
      </c>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c r="BU162" s="29"/>
      <c r="BV162" s="29"/>
    </row>
    <row r="163" spans="1:74" ht="30" x14ac:dyDescent="0.15">
      <c r="A163" s="28" t="s">
        <v>2754</v>
      </c>
      <c r="B163" s="28" t="s">
        <v>2755</v>
      </c>
      <c r="C163" s="51" t="s">
        <v>2756</v>
      </c>
      <c r="D163" s="29" t="s">
        <v>5335</v>
      </c>
      <c r="E163" s="29"/>
      <c r="F163" s="104">
        <v>40975</v>
      </c>
      <c r="G163" s="104">
        <v>40990</v>
      </c>
      <c r="H163" s="104">
        <v>40931</v>
      </c>
      <c r="I163" s="110">
        <v>40966</v>
      </c>
      <c r="J163" s="29"/>
      <c r="K163" s="29" t="s">
        <v>3131</v>
      </c>
      <c r="L163" s="29" t="s">
        <v>4876</v>
      </c>
      <c r="M163" s="29" t="s">
        <v>4877</v>
      </c>
      <c r="O163" s="29">
        <v>2.5</v>
      </c>
      <c r="P163" s="208">
        <f t="shared" si="67"/>
        <v>2.484375</v>
      </c>
      <c r="Q163" s="208">
        <f t="shared" si="68"/>
        <v>2.515625</v>
      </c>
      <c r="R163" s="29">
        <f t="shared" si="65"/>
        <v>2.46875</v>
      </c>
      <c r="S163" s="29">
        <f t="shared" si="66"/>
        <v>2.53125</v>
      </c>
      <c r="T163" s="29">
        <v>3.25</v>
      </c>
      <c r="U163" s="208">
        <f t="shared" si="69"/>
        <v>3.234375</v>
      </c>
      <c r="V163" s="208">
        <f t="shared" si="70"/>
        <v>3.265625</v>
      </c>
      <c r="W163" s="29">
        <f t="shared" si="71"/>
        <v>3.21875</v>
      </c>
      <c r="X163" s="29">
        <f t="shared" si="72"/>
        <v>3.28125</v>
      </c>
      <c r="AE163" s="29"/>
      <c r="AF163" s="51" t="s">
        <v>2756</v>
      </c>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c r="BU163" s="29"/>
      <c r="BV163" s="29"/>
    </row>
    <row r="164" spans="1:74" ht="30" x14ac:dyDescent="0.15">
      <c r="A164" s="28" t="s">
        <v>2766</v>
      </c>
      <c r="B164" s="28" t="s">
        <v>2767</v>
      </c>
      <c r="C164" s="51" t="s">
        <v>2768</v>
      </c>
      <c r="D164" s="28" t="s">
        <v>10108</v>
      </c>
      <c r="E164" s="29"/>
      <c r="F164" s="104">
        <v>40975</v>
      </c>
      <c r="G164" s="104">
        <v>41003</v>
      </c>
      <c r="H164" s="104">
        <v>40931</v>
      </c>
      <c r="I164" s="104">
        <v>40961</v>
      </c>
      <c r="J164" s="29"/>
      <c r="K164" s="29" t="s">
        <v>3131</v>
      </c>
      <c r="L164" s="29" t="s">
        <v>4876</v>
      </c>
      <c r="M164" s="29" t="s">
        <v>4877</v>
      </c>
      <c r="O164" s="29">
        <v>5</v>
      </c>
      <c r="P164" s="208">
        <f t="shared" si="67"/>
        <v>4.984375</v>
      </c>
      <c r="Q164" s="208">
        <f t="shared" si="68"/>
        <v>5.015625</v>
      </c>
      <c r="R164" s="29">
        <f t="shared" si="65"/>
        <v>4.96875</v>
      </c>
      <c r="S164" s="29">
        <f t="shared" si="66"/>
        <v>5.03125</v>
      </c>
      <c r="T164" s="29">
        <v>3.25</v>
      </c>
      <c r="U164" s="208">
        <f t="shared" si="69"/>
        <v>3.234375</v>
      </c>
      <c r="V164" s="208">
        <f t="shared" si="70"/>
        <v>3.265625</v>
      </c>
      <c r="W164" s="29">
        <f t="shared" si="71"/>
        <v>3.21875</v>
      </c>
      <c r="X164" s="29">
        <f t="shared" si="72"/>
        <v>3.28125</v>
      </c>
      <c r="AE164" s="29"/>
      <c r="AF164" s="51" t="s">
        <v>2768</v>
      </c>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row>
    <row r="165" spans="1:74" ht="30" x14ac:dyDescent="0.15">
      <c r="A165" s="28" t="s">
        <v>2769</v>
      </c>
      <c r="B165" s="28" t="s">
        <v>2770</v>
      </c>
      <c r="C165" s="51" t="s">
        <v>2768</v>
      </c>
      <c r="D165" s="28" t="s">
        <v>10108</v>
      </c>
      <c r="E165" s="29"/>
      <c r="F165" s="104">
        <v>40975</v>
      </c>
      <c r="G165" s="104">
        <v>41003</v>
      </c>
      <c r="H165" s="104">
        <v>40931</v>
      </c>
      <c r="I165" s="104">
        <v>40961</v>
      </c>
      <c r="J165" s="29"/>
      <c r="K165" s="29" t="s">
        <v>3131</v>
      </c>
      <c r="L165" s="29" t="s">
        <v>4876</v>
      </c>
      <c r="M165" s="29" t="s">
        <v>4877</v>
      </c>
      <c r="O165" s="29">
        <v>5</v>
      </c>
      <c r="P165" s="208">
        <f t="shared" si="67"/>
        <v>4.984375</v>
      </c>
      <c r="Q165" s="208">
        <f t="shared" si="68"/>
        <v>5.015625</v>
      </c>
      <c r="R165" s="29">
        <f t="shared" si="65"/>
        <v>4.96875</v>
      </c>
      <c r="S165" s="29">
        <f t="shared" si="66"/>
        <v>5.03125</v>
      </c>
      <c r="T165" s="29">
        <v>3.25</v>
      </c>
      <c r="U165" s="208">
        <f t="shared" si="69"/>
        <v>3.234375</v>
      </c>
      <c r="V165" s="208">
        <f t="shared" si="70"/>
        <v>3.265625</v>
      </c>
      <c r="W165" s="29">
        <f t="shared" si="71"/>
        <v>3.21875</v>
      </c>
      <c r="X165" s="29">
        <f t="shared" si="72"/>
        <v>3.28125</v>
      </c>
      <c r="AE165" s="29"/>
      <c r="AF165" s="51" t="s">
        <v>2768</v>
      </c>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row>
    <row r="166" spans="1:74" ht="30" x14ac:dyDescent="0.15">
      <c r="A166" s="28" t="s">
        <v>2771</v>
      </c>
      <c r="B166" s="28" t="s">
        <v>2772</v>
      </c>
      <c r="C166" s="51" t="s">
        <v>2768</v>
      </c>
      <c r="D166" s="28" t="s">
        <v>10108</v>
      </c>
      <c r="E166" s="29"/>
      <c r="F166" s="104">
        <v>40975</v>
      </c>
      <c r="G166" s="104">
        <v>41003</v>
      </c>
      <c r="H166" s="104">
        <v>40931</v>
      </c>
      <c r="I166" s="104">
        <v>40961</v>
      </c>
      <c r="J166" s="29"/>
      <c r="K166" s="29" t="s">
        <v>3131</v>
      </c>
      <c r="L166" s="29" t="s">
        <v>4876</v>
      </c>
      <c r="M166" s="29" t="s">
        <v>4877</v>
      </c>
      <c r="O166" s="29">
        <v>5</v>
      </c>
      <c r="P166" s="208">
        <f t="shared" si="67"/>
        <v>4.984375</v>
      </c>
      <c r="Q166" s="208">
        <f t="shared" si="68"/>
        <v>5.015625</v>
      </c>
      <c r="R166" s="29">
        <f t="shared" si="65"/>
        <v>4.96875</v>
      </c>
      <c r="S166" s="29">
        <f t="shared" si="66"/>
        <v>5.03125</v>
      </c>
      <c r="T166" s="29">
        <v>3.25</v>
      </c>
      <c r="U166" s="208">
        <f t="shared" si="69"/>
        <v>3.234375</v>
      </c>
      <c r="V166" s="208">
        <f t="shared" si="70"/>
        <v>3.265625</v>
      </c>
      <c r="W166" s="29">
        <f t="shared" si="71"/>
        <v>3.21875</v>
      </c>
      <c r="X166" s="29">
        <f t="shared" si="72"/>
        <v>3.28125</v>
      </c>
      <c r="AE166" s="29"/>
      <c r="AF166" s="51" t="s">
        <v>2768</v>
      </c>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row>
    <row r="167" spans="1:74" ht="30" x14ac:dyDescent="0.15">
      <c r="A167" s="28" t="s">
        <v>5743</v>
      </c>
      <c r="B167" s="117" t="s">
        <v>5744</v>
      </c>
      <c r="D167" s="29" t="s">
        <v>5335</v>
      </c>
      <c r="F167" s="104">
        <v>40975</v>
      </c>
      <c r="G167" s="104">
        <v>41015</v>
      </c>
      <c r="H167" s="110">
        <v>41107</v>
      </c>
      <c r="I167" s="104">
        <v>41116</v>
      </c>
      <c r="K167" s="28" t="s">
        <v>3131</v>
      </c>
      <c r="L167" s="29" t="s">
        <v>4876</v>
      </c>
      <c r="M167" s="29" t="s">
        <v>4877</v>
      </c>
      <c r="O167" s="29">
        <v>2.5</v>
      </c>
      <c r="P167" s="208">
        <f t="shared" si="67"/>
        <v>2.484375</v>
      </c>
      <c r="Q167" s="208">
        <f t="shared" si="68"/>
        <v>2.515625</v>
      </c>
      <c r="R167" s="29">
        <f t="shared" si="65"/>
        <v>2.46875</v>
      </c>
      <c r="S167" s="29">
        <f t="shared" si="66"/>
        <v>2.53125</v>
      </c>
      <c r="T167" s="29">
        <v>3.25</v>
      </c>
      <c r="U167" s="208">
        <f t="shared" si="69"/>
        <v>3.234375</v>
      </c>
      <c r="V167" s="208">
        <f t="shared" si="70"/>
        <v>3.265625</v>
      </c>
      <c r="W167" s="29">
        <f t="shared" si="71"/>
        <v>3.21875</v>
      </c>
      <c r="X167" s="29">
        <f t="shared" si="72"/>
        <v>3.28125</v>
      </c>
      <c r="AF167" s="51"/>
    </row>
    <row r="168" spans="1:74" ht="30" x14ac:dyDescent="0.15">
      <c r="A168" s="28" t="s">
        <v>5745</v>
      </c>
      <c r="B168" s="117" t="s">
        <v>5746</v>
      </c>
      <c r="D168" s="28" t="s">
        <v>10108</v>
      </c>
      <c r="E168" s="29"/>
      <c r="F168" s="104">
        <v>40975</v>
      </c>
      <c r="G168" s="104">
        <v>41015</v>
      </c>
      <c r="H168" s="110">
        <v>40941</v>
      </c>
      <c r="I168" s="104">
        <v>40978</v>
      </c>
      <c r="K168" s="28" t="s">
        <v>3131</v>
      </c>
      <c r="L168" s="29" t="s">
        <v>4876</v>
      </c>
      <c r="M168" s="29" t="s">
        <v>4877</v>
      </c>
      <c r="O168" s="29">
        <v>5</v>
      </c>
      <c r="P168" s="208">
        <f t="shared" si="67"/>
        <v>4.984375</v>
      </c>
      <c r="Q168" s="208">
        <f t="shared" si="68"/>
        <v>5.015625</v>
      </c>
      <c r="R168" s="29">
        <f t="shared" si="65"/>
        <v>4.96875</v>
      </c>
      <c r="S168" s="29">
        <f t="shared" si="66"/>
        <v>5.03125</v>
      </c>
      <c r="T168" s="29">
        <v>3.25</v>
      </c>
      <c r="U168" s="208">
        <f t="shared" si="69"/>
        <v>3.234375</v>
      </c>
      <c r="V168" s="208">
        <f t="shared" si="70"/>
        <v>3.265625</v>
      </c>
      <c r="W168" s="29">
        <f t="shared" si="71"/>
        <v>3.21875</v>
      </c>
      <c r="X168" s="29">
        <f t="shared" si="72"/>
        <v>3.28125</v>
      </c>
      <c r="AF168" s="51"/>
    </row>
    <row r="169" spans="1:74" ht="30" x14ac:dyDescent="0.15">
      <c r="A169" s="28" t="s">
        <v>5747</v>
      </c>
      <c r="B169" s="117" t="s">
        <v>5748</v>
      </c>
      <c r="D169" s="28" t="s">
        <v>10108</v>
      </c>
      <c r="E169" s="29"/>
      <c r="F169" s="104">
        <v>40975</v>
      </c>
      <c r="G169" s="104">
        <v>41004</v>
      </c>
      <c r="H169" s="110">
        <v>40941</v>
      </c>
      <c r="I169" s="104">
        <v>40978</v>
      </c>
      <c r="K169" s="28" t="s">
        <v>3131</v>
      </c>
      <c r="L169" s="29" t="s">
        <v>4876</v>
      </c>
      <c r="M169" s="29" t="s">
        <v>4877</v>
      </c>
      <c r="O169" s="29">
        <v>5</v>
      </c>
      <c r="P169" s="208">
        <f t="shared" si="67"/>
        <v>4.984375</v>
      </c>
      <c r="Q169" s="208">
        <f t="shared" si="68"/>
        <v>5.015625</v>
      </c>
      <c r="R169" s="29">
        <f t="shared" si="65"/>
        <v>4.96875</v>
      </c>
      <c r="S169" s="29">
        <f t="shared" si="66"/>
        <v>5.03125</v>
      </c>
      <c r="T169" s="29">
        <v>3.25</v>
      </c>
      <c r="U169" s="208">
        <f t="shared" si="69"/>
        <v>3.234375</v>
      </c>
      <c r="V169" s="208">
        <f t="shared" si="70"/>
        <v>3.265625</v>
      </c>
      <c r="W169" s="29">
        <f t="shared" si="71"/>
        <v>3.21875</v>
      </c>
      <c r="X169" s="29">
        <f t="shared" si="72"/>
        <v>3.28125</v>
      </c>
      <c r="AF169" s="51"/>
    </row>
    <row r="170" spans="1:74" ht="30" x14ac:dyDescent="0.15">
      <c r="A170" s="28" t="s">
        <v>5749</v>
      </c>
      <c r="B170" s="117" t="s">
        <v>5748</v>
      </c>
      <c r="D170" s="28" t="s">
        <v>10108</v>
      </c>
      <c r="E170" s="29"/>
      <c r="F170" s="104">
        <v>40975</v>
      </c>
      <c r="G170" s="104">
        <v>41004</v>
      </c>
      <c r="H170" s="110">
        <v>40941</v>
      </c>
      <c r="I170" s="104">
        <v>40978</v>
      </c>
      <c r="K170" s="28" t="s">
        <v>3131</v>
      </c>
      <c r="L170" s="29" t="s">
        <v>4876</v>
      </c>
      <c r="M170" s="29" t="s">
        <v>4877</v>
      </c>
      <c r="O170" s="29">
        <v>5</v>
      </c>
      <c r="P170" s="208">
        <f t="shared" si="67"/>
        <v>4.984375</v>
      </c>
      <c r="Q170" s="208">
        <f t="shared" si="68"/>
        <v>5.015625</v>
      </c>
      <c r="R170" s="29">
        <f t="shared" si="65"/>
        <v>4.96875</v>
      </c>
      <c r="S170" s="29">
        <f t="shared" si="66"/>
        <v>5.03125</v>
      </c>
      <c r="T170" s="29">
        <v>3.25</v>
      </c>
      <c r="U170" s="208">
        <f t="shared" si="69"/>
        <v>3.234375</v>
      </c>
      <c r="V170" s="208">
        <f t="shared" si="70"/>
        <v>3.265625</v>
      </c>
      <c r="W170" s="29">
        <f t="shared" si="71"/>
        <v>3.21875</v>
      </c>
      <c r="X170" s="29">
        <f t="shared" si="72"/>
        <v>3.28125</v>
      </c>
      <c r="AF170" s="51"/>
    </row>
    <row r="171" spans="1:74" ht="90" x14ac:dyDescent="0.15">
      <c r="A171" s="28" t="s">
        <v>2551</v>
      </c>
      <c r="B171" s="28" t="s">
        <v>2552</v>
      </c>
      <c r="C171" s="51" t="s">
        <v>2553</v>
      </c>
      <c r="D171" s="29" t="s">
        <v>5336</v>
      </c>
      <c r="E171" s="29"/>
      <c r="F171" s="104">
        <v>40975</v>
      </c>
      <c r="G171" s="104">
        <v>40983</v>
      </c>
      <c r="H171" s="104">
        <v>40975</v>
      </c>
      <c r="I171" s="104">
        <v>40983</v>
      </c>
      <c r="J171" s="29" t="s">
        <v>6984</v>
      </c>
      <c r="K171" s="29">
        <v>150</v>
      </c>
      <c r="L171" s="29" t="s">
        <v>4609</v>
      </c>
      <c r="M171" s="29" t="s">
        <v>4358</v>
      </c>
      <c r="O171" s="29">
        <v>12.75</v>
      </c>
      <c r="P171" s="208">
        <f>O171-(1/8)</f>
        <v>12.625</v>
      </c>
      <c r="Q171" s="208">
        <f>O171+(1/8)</f>
        <v>12.875</v>
      </c>
      <c r="R171" s="29">
        <f>O171-(1/8)</f>
        <v>12.625</v>
      </c>
      <c r="S171" s="29">
        <f>O171+(1/8)</f>
        <v>12.875</v>
      </c>
      <c r="T171" s="29">
        <v>17.875</v>
      </c>
      <c r="U171" s="208">
        <f>T171-(1/8)</f>
        <v>17.75</v>
      </c>
      <c r="V171" s="208">
        <f>T171+(1/8)</f>
        <v>18</v>
      </c>
      <c r="W171" s="29">
        <f>T171-(1/8)</f>
        <v>17.75</v>
      </c>
      <c r="X171" s="29">
        <f>T171+(1/8)</f>
        <v>18</v>
      </c>
      <c r="AC171" s="52">
        <v>1.7000000000000001E-2</v>
      </c>
      <c r="AD171" s="52">
        <v>1.9E-2</v>
      </c>
      <c r="AE171" s="29">
        <v>1.7999999999999999E-2</v>
      </c>
      <c r="AF171" s="51" t="s">
        <v>2553</v>
      </c>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row>
    <row r="172" spans="1:74" ht="60" x14ac:dyDescent="0.15">
      <c r="A172" s="28" t="s">
        <v>2679</v>
      </c>
      <c r="B172" s="28" t="s">
        <v>2680</v>
      </c>
      <c r="C172" s="53" t="s">
        <v>2681</v>
      </c>
      <c r="D172" s="29" t="s">
        <v>5337</v>
      </c>
      <c r="E172" s="29"/>
      <c r="F172" s="104">
        <v>40975</v>
      </c>
      <c r="G172" s="110">
        <v>41016</v>
      </c>
      <c r="H172" s="104">
        <v>40931</v>
      </c>
      <c r="I172" s="104">
        <v>40975</v>
      </c>
      <c r="J172" s="29"/>
      <c r="K172" s="29">
        <v>288</v>
      </c>
      <c r="L172" s="29" t="s">
        <v>4609</v>
      </c>
      <c r="M172" s="29" t="s">
        <v>4632</v>
      </c>
      <c r="O172" s="29">
        <v>16.25</v>
      </c>
      <c r="P172" s="209">
        <f t="shared" ref="P172:P185" si="76">O172-(1/64)</f>
        <v>16.234375</v>
      </c>
      <c r="Q172" s="209">
        <f t="shared" ref="Q172:Q185" si="77">O172+(1/64)</f>
        <v>16.265625</v>
      </c>
      <c r="R172" s="29">
        <f>O172-(1/32)</f>
        <v>16.21875</v>
      </c>
      <c r="S172" s="29">
        <f>O172+(1/32)</f>
        <v>16.28125</v>
      </c>
      <c r="T172" s="29">
        <v>12.25</v>
      </c>
      <c r="U172" s="209">
        <f t="shared" ref="U172:U185" si="78">T172-(1/64)</f>
        <v>12.234375</v>
      </c>
      <c r="V172" s="209">
        <f t="shared" ref="V172:V185" si="79">T172+(1/64)</f>
        <v>12.265625</v>
      </c>
      <c r="W172" s="29">
        <f>T172-0.03125</f>
        <v>12.21875</v>
      </c>
      <c r="X172" s="29">
        <f>T172+0.03125</f>
        <v>12.28125</v>
      </c>
      <c r="Z172" s="209"/>
      <c r="AC172" s="55">
        <v>1.6E-2</v>
      </c>
      <c r="AD172" s="54">
        <v>0.02</v>
      </c>
      <c r="AE172" s="58" t="s">
        <v>5340</v>
      </c>
      <c r="AF172" s="53" t="s">
        <v>2681</v>
      </c>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row>
    <row r="173" spans="1:74" ht="15" x14ac:dyDescent="0.15">
      <c r="A173" s="28" t="s">
        <v>5085</v>
      </c>
      <c r="B173" s="106" t="s">
        <v>5103</v>
      </c>
      <c r="D173" s="29" t="s">
        <v>5338</v>
      </c>
      <c r="E173" s="29"/>
      <c r="F173" s="104">
        <v>40975</v>
      </c>
      <c r="G173" s="110">
        <v>41016</v>
      </c>
      <c r="H173" s="104">
        <v>40931</v>
      </c>
      <c r="I173" s="104">
        <v>40961</v>
      </c>
      <c r="K173" s="28">
        <v>384</v>
      </c>
      <c r="L173" s="29" t="s">
        <v>4609</v>
      </c>
      <c r="M173" s="29" t="s">
        <v>5086</v>
      </c>
      <c r="N173" s="29" t="s">
        <v>3131</v>
      </c>
      <c r="O173" s="59">
        <v>7</v>
      </c>
      <c r="P173" s="209">
        <f t="shared" si="76"/>
        <v>6.984375</v>
      </c>
      <c r="Q173" s="209">
        <f t="shared" si="77"/>
        <v>7.015625</v>
      </c>
      <c r="R173" s="29">
        <f>O173-(1/32)</f>
        <v>6.96875</v>
      </c>
      <c r="S173" s="29">
        <f>O173+(1/32)</f>
        <v>7.03125</v>
      </c>
      <c r="T173" s="29">
        <v>12.25</v>
      </c>
      <c r="U173" s="208">
        <f t="shared" si="78"/>
        <v>12.234375</v>
      </c>
      <c r="V173" s="208">
        <f t="shared" si="79"/>
        <v>12.265625</v>
      </c>
      <c r="W173" s="29">
        <f>T173-(1/32)</f>
        <v>12.21875</v>
      </c>
      <c r="X173" s="29">
        <f>T173+(1/32)</f>
        <v>12.28125</v>
      </c>
      <c r="Z173" s="209"/>
      <c r="AC173" s="52">
        <v>1.7999999999999999E-2</v>
      </c>
      <c r="AD173" s="54">
        <v>0.02</v>
      </c>
      <c r="AE173" s="82">
        <v>1.9E-2</v>
      </c>
      <c r="AF173" s="51"/>
    </row>
    <row r="174" spans="1:74" ht="15" x14ac:dyDescent="0.15">
      <c r="A174" s="122" t="s">
        <v>5182</v>
      </c>
      <c r="B174" s="106" t="s">
        <v>5183</v>
      </c>
      <c r="D174" s="29" t="s">
        <v>5339</v>
      </c>
      <c r="E174" s="29"/>
      <c r="F174" s="104">
        <v>40975</v>
      </c>
      <c r="G174" s="110">
        <v>41016</v>
      </c>
      <c r="H174" s="104">
        <v>40931</v>
      </c>
      <c r="I174" s="110">
        <v>40975</v>
      </c>
      <c r="K174" s="28">
        <v>182</v>
      </c>
      <c r="L174" s="29" t="s">
        <v>4609</v>
      </c>
      <c r="M174" s="29" t="s">
        <v>5184</v>
      </c>
      <c r="N174" s="29" t="s">
        <v>3131</v>
      </c>
      <c r="O174" s="29">
        <v>11.625</v>
      </c>
      <c r="P174" s="208">
        <f t="shared" si="76"/>
        <v>11.609375</v>
      </c>
      <c r="Q174" s="208">
        <f t="shared" si="77"/>
        <v>11.640625</v>
      </c>
      <c r="R174" s="29">
        <f>O174-(1/32)</f>
        <v>11.59375</v>
      </c>
      <c r="S174" s="29">
        <f>O174+(1/32)</f>
        <v>11.65625</v>
      </c>
      <c r="T174" s="29">
        <v>9.5</v>
      </c>
      <c r="U174" s="208">
        <f t="shared" si="78"/>
        <v>9.484375</v>
      </c>
      <c r="V174" s="208">
        <f t="shared" si="79"/>
        <v>9.515625</v>
      </c>
      <c r="W174" s="29">
        <f>T174-0.03125</f>
        <v>9.46875</v>
      </c>
      <c r="X174" s="29">
        <f>T174+0.03125</f>
        <v>9.53125</v>
      </c>
      <c r="AE174" s="28" t="s">
        <v>5185</v>
      </c>
      <c r="AF174" s="51"/>
    </row>
    <row r="175" spans="1:74" ht="45" x14ac:dyDescent="0.15">
      <c r="A175" s="28" t="s">
        <v>2560</v>
      </c>
      <c r="B175" s="28" t="s">
        <v>2561</v>
      </c>
      <c r="C175" s="51" t="s">
        <v>2562</v>
      </c>
      <c r="D175" s="29" t="s">
        <v>5342</v>
      </c>
      <c r="E175" s="29"/>
      <c r="F175" s="104">
        <v>40975</v>
      </c>
      <c r="G175" s="104">
        <v>41019</v>
      </c>
      <c r="H175" s="104">
        <v>40931</v>
      </c>
      <c r="I175" s="104">
        <v>40975</v>
      </c>
      <c r="J175" s="29"/>
      <c r="K175" s="29">
        <v>176</v>
      </c>
      <c r="L175" s="29" t="s">
        <v>4308</v>
      </c>
      <c r="M175" s="29" t="s">
        <v>4606</v>
      </c>
      <c r="O175" s="29">
        <v>15.375</v>
      </c>
      <c r="P175" s="208">
        <f t="shared" si="76"/>
        <v>15.359375</v>
      </c>
      <c r="Q175" s="208">
        <f t="shared" si="77"/>
        <v>15.390625</v>
      </c>
      <c r="R175" s="29">
        <f>O175-(1/32)</f>
        <v>15.34375</v>
      </c>
      <c r="S175" s="29">
        <f>O175+(1/32)</f>
        <v>15.40625</v>
      </c>
      <c r="T175" s="29">
        <v>5.5</v>
      </c>
      <c r="U175" s="208">
        <f t="shared" si="78"/>
        <v>5.484375</v>
      </c>
      <c r="V175" s="208">
        <f t="shared" si="79"/>
        <v>5.515625</v>
      </c>
      <c r="W175" s="29">
        <f>T175-1/32</f>
        <v>5.46875</v>
      </c>
      <c r="X175" s="29">
        <f>T175+1/32</f>
        <v>5.53125</v>
      </c>
      <c r="AE175" s="29" t="s">
        <v>2563</v>
      </c>
      <c r="AF175" s="51" t="s">
        <v>2562</v>
      </c>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row>
    <row r="176" spans="1:74" ht="45" x14ac:dyDescent="0.15">
      <c r="A176" s="28" t="s">
        <v>2682</v>
      </c>
      <c r="B176" s="28" t="s">
        <v>2683</v>
      </c>
      <c r="C176" s="51" t="s">
        <v>2684</v>
      </c>
      <c r="D176" s="29" t="s">
        <v>5343</v>
      </c>
      <c r="E176" s="29"/>
      <c r="F176" s="104">
        <v>40975</v>
      </c>
      <c r="G176" s="104">
        <v>41022</v>
      </c>
      <c r="H176" s="104">
        <v>40931</v>
      </c>
      <c r="I176" s="104">
        <v>40975</v>
      </c>
      <c r="J176" s="29"/>
      <c r="K176" s="29">
        <v>291</v>
      </c>
      <c r="L176" s="29" t="s">
        <v>4305</v>
      </c>
      <c r="M176" s="29" t="s">
        <v>4632</v>
      </c>
      <c r="O176" s="29">
        <v>15.875</v>
      </c>
      <c r="P176" s="209">
        <f t="shared" si="76"/>
        <v>15.859375</v>
      </c>
      <c r="Q176" s="209">
        <f t="shared" si="77"/>
        <v>15.890625</v>
      </c>
      <c r="R176" s="29">
        <f>O176-(1/32)</f>
        <v>15.84375</v>
      </c>
      <c r="S176" s="29">
        <f>O176+(1/32)</f>
        <v>15.90625</v>
      </c>
      <c r="T176" s="29">
        <v>3.5</v>
      </c>
      <c r="U176" s="209">
        <f t="shared" si="78"/>
        <v>3.484375</v>
      </c>
      <c r="V176" s="209">
        <f t="shared" si="79"/>
        <v>3.515625</v>
      </c>
      <c r="W176" s="29">
        <f>T176-0.03125</f>
        <v>3.46875</v>
      </c>
      <c r="X176" s="29">
        <f>T176+0.03125</f>
        <v>3.53125</v>
      </c>
      <c r="Z176" s="209"/>
      <c r="AE176" s="29" t="s">
        <v>2685</v>
      </c>
      <c r="AF176" s="51" t="s">
        <v>2684</v>
      </c>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row>
    <row r="177" spans="1:74" ht="30" x14ac:dyDescent="0.15">
      <c r="A177" s="29" t="s">
        <v>5076</v>
      </c>
      <c r="B177" s="106" t="s">
        <v>5101</v>
      </c>
      <c r="D177" s="29" t="s">
        <v>5344</v>
      </c>
      <c r="E177" s="29"/>
      <c r="F177" s="104">
        <v>40975</v>
      </c>
      <c r="G177" s="104">
        <v>41010</v>
      </c>
      <c r="H177" s="110">
        <v>40931</v>
      </c>
      <c r="I177" s="104">
        <v>40978</v>
      </c>
      <c r="K177" s="28">
        <v>270</v>
      </c>
      <c r="L177" s="29" t="s">
        <v>5108</v>
      </c>
      <c r="M177" s="29" t="s">
        <v>4358</v>
      </c>
      <c r="O177" s="29">
        <v>5.625</v>
      </c>
      <c r="P177" s="208">
        <f t="shared" si="76"/>
        <v>5.609375</v>
      </c>
      <c r="Q177" s="208">
        <f t="shared" si="77"/>
        <v>5.640625</v>
      </c>
      <c r="R177" s="29">
        <f>O177-1/32</f>
        <v>5.59375</v>
      </c>
      <c r="S177" s="29">
        <f>O177+1/32</f>
        <v>5.65625</v>
      </c>
      <c r="T177" s="29">
        <v>3.5</v>
      </c>
      <c r="U177" s="208">
        <f t="shared" si="78"/>
        <v>3.484375</v>
      </c>
      <c r="V177" s="208">
        <f t="shared" si="79"/>
        <v>3.515625</v>
      </c>
      <c r="W177" s="29">
        <f>T177-1/32</f>
        <v>3.46875</v>
      </c>
      <c r="X177" s="29">
        <f>T177+1/32</f>
        <v>3.53125</v>
      </c>
      <c r="Y177" s="29">
        <v>10.875</v>
      </c>
      <c r="Z177" s="208">
        <f>Y177+(1/64)</f>
        <v>10.890625</v>
      </c>
      <c r="AA177" s="29">
        <f>Y177-1/32</f>
        <v>10.84375</v>
      </c>
      <c r="AB177" s="29">
        <f>Y177+1/32</f>
        <v>10.90625</v>
      </c>
      <c r="AC177" s="52">
        <v>2.3E-2</v>
      </c>
      <c r="AD177" s="52">
        <v>2.5000000000000001E-2</v>
      </c>
      <c r="AE177" s="28">
        <v>2.4E-2</v>
      </c>
      <c r="AF177" s="51"/>
      <c r="BQ177" s="29"/>
      <c r="BR177" s="29"/>
      <c r="BS177" s="29"/>
      <c r="BT177" s="29"/>
      <c r="BU177" s="29"/>
      <c r="BV177" s="29"/>
    </row>
    <row r="178" spans="1:74" ht="30" x14ac:dyDescent="0.15">
      <c r="A178" s="28" t="s">
        <v>5087</v>
      </c>
      <c r="B178" s="106" t="s">
        <v>5102</v>
      </c>
      <c r="D178" s="29" t="s">
        <v>5345</v>
      </c>
      <c r="E178" s="29"/>
      <c r="F178" s="104">
        <v>40975</v>
      </c>
      <c r="G178" s="104">
        <v>41009</v>
      </c>
      <c r="H178" s="104">
        <v>40938</v>
      </c>
      <c r="I178" s="110">
        <v>40960</v>
      </c>
      <c r="L178" s="29" t="s">
        <v>5571</v>
      </c>
      <c r="M178" s="29" t="s">
        <v>5570</v>
      </c>
      <c r="N178" s="29" t="s">
        <v>3131</v>
      </c>
      <c r="O178" s="29">
        <v>1.25</v>
      </c>
      <c r="P178" s="209">
        <f t="shared" si="76"/>
        <v>1.234375</v>
      </c>
      <c r="Q178" s="209">
        <f t="shared" si="77"/>
        <v>1.265625</v>
      </c>
      <c r="R178" s="29">
        <f>O178-1/32</f>
        <v>1.21875</v>
      </c>
      <c r="S178" s="29">
        <f>O178+1/32</f>
        <v>1.28125</v>
      </c>
      <c r="T178" s="29">
        <v>0.875</v>
      </c>
      <c r="U178" s="209">
        <f t="shared" si="78"/>
        <v>0.859375</v>
      </c>
      <c r="V178" s="209">
        <f t="shared" si="79"/>
        <v>0.890625</v>
      </c>
      <c r="W178" s="29">
        <f>T178-1/32</f>
        <v>0.84375</v>
      </c>
      <c r="X178" s="29">
        <f>T178+1/32</f>
        <v>0.90625</v>
      </c>
      <c r="Z178" s="209"/>
      <c r="AF178" s="51"/>
      <c r="BQ178" s="29"/>
      <c r="BR178" s="29"/>
      <c r="BS178" s="29"/>
      <c r="BT178" s="29"/>
      <c r="BU178" s="29"/>
      <c r="BV178" s="29"/>
    </row>
    <row r="179" spans="1:74" ht="30" x14ac:dyDescent="0.15">
      <c r="A179" s="122" t="s">
        <v>5173</v>
      </c>
      <c r="B179" s="106" t="s">
        <v>5174</v>
      </c>
      <c r="D179" s="29" t="s">
        <v>5346</v>
      </c>
      <c r="E179" s="29"/>
      <c r="F179" s="104">
        <v>40975</v>
      </c>
      <c r="G179" s="29"/>
      <c r="H179" s="104">
        <v>40931</v>
      </c>
      <c r="K179" s="28">
        <v>375</v>
      </c>
      <c r="L179" s="29" t="s">
        <v>5175</v>
      </c>
      <c r="M179" s="29" t="s">
        <v>4640</v>
      </c>
      <c r="O179" s="29">
        <v>3.75</v>
      </c>
      <c r="P179" s="209">
        <f t="shared" si="76"/>
        <v>3.734375</v>
      </c>
      <c r="Q179" s="209">
        <f t="shared" si="77"/>
        <v>3.765625</v>
      </c>
      <c r="R179" s="29">
        <f>O179-1/32</f>
        <v>3.71875</v>
      </c>
      <c r="S179" s="29">
        <f>O179+1/32</f>
        <v>3.78125</v>
      </c>
      <c r="T179" s="29">
        <v>12.75</v>
      </c>
      <c r="U179" s="209">
        <f t="shared" si="78"/>
        <v>12.734375</v>
      </c>
      <c r="V179" s="209">
        <f t="shared" si="79"/>
        <v>12.765625</v>
      </c>
      <c r="W179" s="29">
        <f>T179-1/32</f>
        <v>12.71875</v>
      </c>
      <c r="X179" s="29">
        <f>T179+1/32</f>
        <v>12.78125</v>
      </c>
      <c r="Z179" s="209"/>
      <c r="AC179" s="52">
        <v>2.3E-2</v>
      </c>
      <c r="AD179" s="52">
        <v>2.5000000000000001E-2</v>
      </c>
      <c r="AE179" s="28">
        <v>2.4E-2</v>
      </c>
      <c r="AF179" s="51"/>
      <c r="BK179" s="29">
        <v>3.9375</v>
      </c>
      <c r="BL179" s="28">
        <f>BK179-1/32</f>
        <v>3.90625</v>
      </c>
      <c r="BM179" s="28">
        <f>BK179+1/32</f>
        <v>3.96875</v>
      </c>
      <c r="BN179" s="28">
        <v>2.5625</v>
      </c>
      <c r="BO179" s="28">
        <f>BN179-1/32</f>
        <v>2.53125</v>
      </c>
      <c r="BP179" s="28">
        <f>BN179-1/32</f>
        <v>2.53125</v>
      </c>
      <c r="BQ179" s="29"/>
      <c r="BR179" s="29"/>
      <c r="BS179" s="29"/>
      <c r="BT179" s="29"/>
      <c r="BU179" s="29"/>
      <c r="BV179" s="29"/>
    </row>
    <row r="180" spans="1:74" ht="30" x14ac:dyDescent="0.15">
      <c r="A180" s="122" t="s">
        <v>5202</v>
      </c>
      <c r="B180" s="106" t="s">
        <v>5203</v>
      </c>
      <c r="D180" s="29" t="s">
        <v>5347</v>
      </c>
      <c r="E180" s="29"/>
      <c r="F180" s="104">
        <v>40975</v>
      </c>
      <c r="G180" s="104">
        <v>40989</v>
      </c>
      <c r="H180" s="104">
        <v>40931</v>
      </c>
      <c r="I180" s="104">
        <v>40960</v>
      </c>
      <c r="K180" s="28">
        <v>312</v>
      </c>
      <c r="L180" s="29" t="s">
        <v>5204</v>
      </c>
      <c r="M180" s="29" t="s">
        <v>4358</v>
      </c>
      <c r="O180" s="29">
        <v>2.9375</v>
      </c>
      <c r="P180" s="209">
        <f t="shared" si="76"/>
        <v>2.921875</v>
      </c>
      <c r="Q180" s="209">
        <f t="shared" si="77"/>
        <v>2.953125</v>
      </c>
      <c r="R180" s="29">
        <f>O180-1/32</f>
        <v>2.90625</v>
      </c>
      <c r="S180" s="29">
        <f>O180+1/32</f>
        <v>2.96875</v>
      </c>
      <c r="T180" s="29">
        <v>1.875</v>
      </c>
      <c r="U180" s="209">
        <f t="shared" si="78"/>
        <v>1.859375</v>
      </c>
      <c r="V180" s="209">
        <f t="shared" si="79"/>
        <v>1.890625</v>
      </c>
      <c r="W180" s="29">
        <f>T180-0.03125</f>
        <v>1.84375</v>
      </c>
      <c r="X180" s="29">
        <f>T180+0.03125</f>
        <v>1.90625</v>
      </c>
      <c r="Y180" s="29">
        <v>3.8125</v>
      </c>
      <c r="Z180" s="209">
        <f>Y180+(1/64)</f>
        <v>3.828125</v>
      </c>
      <c r="AA180" s="29">
        <f>Y180-(1/32)</f>
        <v>3.78125</v>
      </c>
      <c r="AB180" s="29">
        <f>Y180+(1/32)</f>
        <v>3.84375</v>
      </c>
      <c r="AC180" s="52">
        <v>1.4999999999999999E-2</v>
      </c>
      <c r="AD180" s="52">
        <v>1.7000000000000001E-2</v>
      </c>
      <c r="AE180" s="28">
        <v>1.6E-2</v>
      </c>
      <c r="AF180" s="51"/>
      <c r="BQ180" s="29"/>
      <c r="BR180" s="29"/>
      <c r="BS180" s="29"/>
      <c r="BT180" s="29"/>
      <c r="BU180" s="29"/>
      <c r="BV180" s="29"/>
    </row>
    <row r="181" spans="1:74" ht="120" x14ac:dyDescent="0.15">
      <c r="A181" s="29" t="s">
        <v>2732</v>
      </c>
      <c r="B181" s="28" t="s">
        <v>2733</v>
      </c>
      <c r="C181" s="51" t="s">
        <v>2734</v>
      </c>
      <c r="D181" s="29" t="s">
        <v>5348</v>
      </c>
      <c r="E181" s="29"/>
      <c r="F181" s="104">
        <v>40975</v>
      </c>
      <c r="G181" s="29"/>
      <c r="H181" s="104">
        <v>40931</v>
      </c>
      <c r="I181" s="104">
        <v>41031</v>
      </c>
      <c r="J181" s="29" t="s">
        <v>7495</v>
      </c>
      <c r="K181" s="29"/>
      <c r="O181" s="29">
        <v>10.75</v>
      </c>
      <c r="P181" s="208">
        <f t="shared" si="76"/>
        <v>10.734375</v>
      </c>
      <c r="Q181" s="208">
        <f t="shared" si="77"/>
        <v>10.765625</v>
      </c>
      <c r="R181" s="56">
        <f>O181-0.09</f>
        <v>10.66</v>
      </c>
      <c r="S181" s="56">
        <f>O181+0.09</f>
        <v>10.84</v>
      </c>
      <c r="T181" s="29">
        <v>5.625</v>
      </c>
      <c r="U181" s="208">
        <f t="shared" si="78"/>
        <v>5.609375</v>
      </c>
      <c r="V181" s="208">
        <f t="shared" si="79"/>
        <v>5.640625</v>
      </c>
      <c r="W181" s="29">
        <f>T181-0.09</f>
        <v>5.5350000000000001</v>
      </c>
      <c r="X181" s="29">
        <f>T181+0.09</f>
        <v>5.7149999999999999</v>
      </c>
      <c r="AE181" s="29"/>
      <c r="AF181" s="51" t="s">
        <v>2734</v>
      </c>
      <c r="AG181" s="29" t="s">
        <v>2735</v>
      </c>
      <c r="AH181" s="29" t="s">
        <v>2736</v>
      </c>
      <c r="AI181" s="28" t="s">
        <v>2737</v>
      </c>
      <c r="AJ181" s="28" t="s">
        <v>2738</v>
      </c>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row>
    <row r="182" spans="1:74" ht="135" x14ac:dyDescent="0.15">
      <c r="A182" s="28" t="s">
        <v>2742</v>
      </c>
      <c r="B182" s="28" t="s">
        <v>2743</v>
      </c>
      <c r="C182" s="51" t="s">
        <v>2744</v>
      </c>
      <c r="D182" s="29" t="s">
        <v>5351</v>
      </c>
      <c r="E182" s="29"/>
      <c r="F182" s="104">
        <v>40975</v>
      </c>
      <c r="G182" s="104">
        <v>41061</v>
      </c>
      <c r="H182" s="104">
        <v>40931</v>
      </c>
      <c r="I182" s="104">
        <v>40961</v>
      </c>
      <c r="J182" s="29" t="s">
        <v>7275</v>
      </c>
      <c r="K182" s="29"/>
      <c r="L182" s="29" t="s">
        <v>4609</v>
      </c>
      <c r="M182" s="29" t="s">
        <v>4632</v>
      </c>
      <c r="O182" s="29">
        <v>17.6875</v>
      </c>
      <c r="P182" s="209">
        <f t="shared" si="76"/>
        <v>17.671875</v>
      </c>
      <c r="Q182" s="209">
        <f t="shared" si="77"/>
        <v>17.703125</v>
      </c>
      <c r="R182" s="29">
        <f>O182-0.125</f>
        <v>17.5625</v>
      </c>
      <c r="S182" s="29">
        <f>O182+0.125</f>
        <v>17.8125</v>
      </c>
      <c r="T182" s="29">
        <v>8.75</v>
      </c>
      <c r="U182" s="209">
        <f t="shared" si="78"/>
        <v>8.734375</v>
      </c>
      <c r="V182" s="209">
        <f t="shared" si="79"/>
        <v>8.765625</v>
      </c>
      <c r="W182" s="29">
        <f>T182-0.125</f>
        <v>8.625</v>
      </c>
      <c r="X182" s="29">
        <f>T182+0.125</f>
        <v>8.875</v>
      </c>
      <c r="Z182" s="209"/>
      <c r="AE182" s="29"/>
      <c r="AF182" s="51" t="s">
        <v>2744</v>
      </c>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row>
    <row r="183" spans="1:74" ht="30" x14ac:dyDescent="0.15">
      <c r="A183" s="28" t="s">
        <v>2739</v>
      </c>
      <c r="B183" s="28" t="s">
        <v>2740</v>
      </c>
      <c r="C183" s="51" t="s">
        <v>2741</v>
      </c>
      <c r="D183" s="29" t="s">
        <v>5352</v>
      </c>
      <c r="E183" s="29"/>
      <c r="F183" s="104">
        <v>40975</v>
      </c>
      <c r="G183" s="104">
        <v>41021</v>
      </c>
      <c r="H183" s="104">
        <v>40931</v>
      </c>
      <c r="I183" s="29"/>
      <c r="J183" s="29"/>
      <c r="K183" s="29"/>
      <c r="L183" s="29" t="s">
        <v>5349</v>
      </c>
      <c r="M183" s="29" t="s">
        <v>5350</v>
      </c>
      <c r="O183" s="29">
        <v>11</v>
      </c>
      <c r="P183" s="208">
        <f t="shared" si="76"/>
        <v>10.984375</v>
      </c>
      <c r="Q183" s="208">
        <f t="shared" si="77"/>
        <v>11.015625</v>
      </c>
      <c r="R183" s="29">
        <f t="shared" ref="R183:R189" si="80">O183-(1/32)</f>
        <v>10.96875</v>
      </c>
      <c r="S183" s="29">
        <f t="shared" ref="S183:S189" si="81">O183+(1/32)</f>
        <v>11.03125</v>
      </c>
      <c r="T183" s="29">
        <v>8.5</v>
      </c>
      <c r="U183" s="208">
        <f t="shared" si="78"/>
        <v>8.484375</v>
      </c>
      <c r="V183" s="208">
        <f t="shared" si="79"/>
        <v>8.515625</v>
      </c>
      <c r="W183" s="29">
        <f>T183-0.03125</f>
        <v>8.46875</v>
      </c>
      <c r="X183" s="29">
        <f>T183+0.03125</f>
        <v>8.53125</v>
      </c>
      <c r="AE183" s="29"/>
      <c r="AF183" s="51" t="s">
        <v>2741</v>
      </c>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row>
    <row r="184" spans="1:74" ht="30" x14ac:dyDescent="0.15">
      <c r="A184" s="28" t="s">
        <v>2748</v>
      </c>
      <c r="B184" s="28" t="s">
        <v>2749</v>
      </c>
      <c r="C184" s="51" t="s">
        <v>2747</v>
      </c>
      <c r="D184" s="29" t="s">
        <v>5353</v>
      </c>
      <c r="E184" s="29"/>
      <c r="F184" s="104">
        <v>40975</v>
      </c>
      <c r="G184" s="104">
        <v>40990</v>
      </c>
      <c r="H184" s="104">
        <v>40931</v>
      </c>
      <c r="I184" s="104">
        <v>40960</v>
      </c>
      <c r="J184" s="29"/>
      <c r="K184" s="29" t="s">
        <v>3131</v>
      </c>
      <c r="M184" s="29" t="s">
        <v>4877</v>
      </c>
      <c r="O184" s="29">
        <v>2.5</v>
      </c>
      <c r="P184" s="209">
        <f t="shared" si="76"/>
        <v>2.484375</v>
      </c>
      <c r="Q184" s="209">
        <f t="shared" si="77"/>
        <v>2.515625</v>
      </c>
      <c r="R184" s="29">
        <f t="shared" si="80"/>
        <v>2.46875</v>
      </c>
      <c r="S184" s="29">
        <f t="shared" si="81"/>
        <v>2.53125</v>
      </c>
      <c r="T184" s="29">
        <v>3</v>
      </c>
      <c r="U184" s="209">
        <f t="shared" si="78"/>
        <v>2.984375</v>
      </c>
      <c r="V184" s="209">
        <f t="shared" si="79"/>
        <v>3.015625</v>
      </c>
      <c r="W184" s="29">
        <f t="shared" ref="W184:W189" si="82">T184-1/32</f>
        <v>2.96875</v>
      </c>
      <c r="X184" s="29">
        <f t="shared" ref="X184:X189" si="83">T184+1/32</f>
        <v>3.03125</v>
      </c>
      <c r="Z184" s="209"/>
      <c r="AE184" s="29"/>
      <c r="AF184" s="51" t="s">
        <v>2747</v>
      </c>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row>
    <row r="185" spans="1:74" ht="30" x14ac:dyDescent="0.15">
      <c r="A185" s="28" t="s">
        <v>2757</v>
      </c>
      <c r="B185" s="28" t="s">
        <v>2758</v>
      </c>
      <c r="C185" s="51" t="s">
        <v>2759</v>
      </c>
      <c r="D185" s="29" t="s">
        <v>5354</v>
      </c>
      <c r="E185" s="29"/>
      <c r="F185" s="104">
        <v>40975</v>
      </c>
      <c r="G185" s="104">
        <v>40989</v>
      </c>
      <c r="H185" s="104">
        <v>40931</v>
      </c>
      <c r="I185" s="104">
        <v>40978</v>
      </c>
      <c r="J185" s="29"/>
      <c r="K185" s="29" t="s">
        <v>3131</v>
      </c>
      <c r="M185" s="29" t="s">
        <v>4877</v>
      </c>
      <c r="O185" s="29">
        <v>2.5</v>
      </c>
      <c r="P185" s="208">
        <f t="shared" si="76"/>
        <v>2.484375</v>
      </c>
      <c r="Q185" s="208">
        <f t="shared" si="77"/>
        <v>2.515625</v>
      </c>
      <c r="R185" s="29">
        <f t="shared" si="80"/>
        <v>2.46875</v>
      </c>
      <c r="S185" s="29">
        <f t="shared" si="81"/>
        <v>2.53125</v>
      </c>
      <c r="T185" s="29">
        <v>6</v>
      </c>
      <c r="U185" s="208">
        <f t="shared" si="78"/>
        <v>5.984375</v>
      </c>
      <c r="V185" s="208">
        <f t="shared" si="79"/>
        <v>6.015625</v>
      </c>
      <c r="W185" s="29">
        <f t="shared" si="82"/>
        <v>5.96875</v>
      </c>
      <c r="X185" s="29">
        <f t="shared" si="83"/>
        <v>6.03125</v>
      </c>
      <c r="AE185" s="29"/>
      <c r="AF185" s="51" t="s">
        <v>2759</v>
      </c>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row>
    <row r="186" spans="1:74" ht="30" x14ac:dyDescent="0.15">
      <c r="A186" s="28" t="s">
        <v>7442</v>
      </c>
      <c r="B186" s="117" t="s">
        <v>5746</v>
      </c>
      <c r="D186" s="29" t="s">
        <v>7444</v>
      </c>
      <c r="E186" s="29"/>
      <c r="H186" s="110">
        <v>41030</v>
      </c>
      <c r="I186" s="110">
        <v>41031</v>
      </c>
      <c r="K186" s="28" t="s">
        <v>3131</v>
      </c>
      <c r="M186" s="29" t="s">
        <v>4877</v>
      </c>
      <c r="O186" s="29">
        <v>5</v>
      </c>
      <c r="P186" s="209"/>
      <c r="Q186" s="209"/>
      <c r="R186" s="29">
        <f t="shared" si="80"/>
        <v>4.96875</v>
      </c>
      <c r="S186" s="29">
        <f t="shared" si="81"/>
        <v>5.03125</v>
      </c>
      <c r="T186" s="29">
        <v>3.25</v>
      </c>
      <c r="U186" s="209"/>
      <c r="V186" s="209"/>
      <c r="W186" s="29">
        <f t="shared" si="82"/>
        <v>3.21875</v>
      </c>
      <c r="X186" s="29">
        <f t="shared" si="83"/>
        <v>3.28125</v>
      </c>
      <c r="Z186" s="209"/>
      <c r="AF186" s="51"/>
    </row>
    <row r="187" spans="1:74" ht="30" x14ac:dyDescent="0.15">
      <c r="A187" s="28" t="s">
        <v>7443</v>
      </c>
      <c r="B187" s="117" t="s">
        <v>5748</v>
      </c>
      <c r="D187" s="29" t="s">
        <v>7444</v>
      </c>
      <c r="E187" s="29"/>
      <c r="H187" s="110">
        <v>41030</v>
      </c>
      <c r="I187" s="110">
        <v>41031</v>
      </c>
      <c r="K187" s="28" t="s">
        <v>3131</v>
      </c>
      <c r="M187" s="29" t="s">
        <v>4877</v>
      </c>
      <c r="O187" s="29">
        <v>5</v>
      </c>
      <c r="P187" s="209"/>
      <c r="Q187" s="209"/>
      <c r="R187" s="29">
        <f t="shared" si="80"/>
        <v>4.96875</v>
      </c>
      <c r="S187" s="29">
        <f t="shared" si="81"/>
        <v>5.03125</v>
      </c>
      <c r="T187" s="29">
        <v>3.25</v>
      </c>
      <c r="U187" s="209"/>
      <c r="V187" s="209"/>
      <c r="W187" s="29">
        <f t="shared" si="82"/>
        <v>3.21875</v>
      </c>
      <c r="X187" s="29">
        <f t="shared" si="83"/>
        <v>3.28125</v>
      </c>
      <c r="Z187" s="209"/>
      <c r="AF187" s="51"/>
    </row>
    <row r="188" spans="1:74" ht="30" x14ac:dyDescent="0.15">
      <c r="A188" s="28" t="s">
        <v>2760</v>
      </c>
      <c r="B188" s="28" t="s">
        <v>2761</v>
      </c>
      <c r="C188" s="51" t="s">
        <v>2762</v>
      </c>
      <c r="D188" s="29" t="s">
        <v>5355</v>
      </c>
      <c r="E188" s="29"/>
      <c r="F188" s="104">
        <v>40975</v>
      </c>
      <c r="G188" s="104">
        <v>40988</v>
      </c>
      <c r="H188" s="104">
        <v>40931</v>
      </c>
      <c r="I188" s="104">
        <v>40978</v>
      </c>
      <c r="J188" s="29"/>
      <c r="K188" s="29" t="s">
        <v>3131</v>
      </c>
      <c r="L188" s="29" t="s">
        <v>4878</v>
      </c>
      <c r="M188" s="29" t="s">
        <v>4877</v>
      </c>
      <c r="O188" s="29">
        <v>2.5</v>
      </c>
      <c r="P188" s="208">
        <f t="shared" ref="P188:P199" si="84">O188-(1/64)</f>
        <v>2.484375</v>
      </c>
      <c r="Q188" s="208">
        <f t="shared" ref="Q188:Q199" si="85">O188+(1/64)</f>
        <v>2.515625</v>
      </c>
      <c r="R188" s="29">
        <f t="shared" si="80"/>
        <v>2.46875</v>
      </c>
      <c r="S188" s="29">
        <f t="shared" si="81"/>
        <v>2.53125</v>
      </c>
      <c r="T188" s="29">
        <v>6.5</v>
      </c>
      <c r="U188" s="208">
        <f t="shared" ref="U188:U199" si="86">T188-(1/64)</f>
        <v>6.484375</v>
      </c>
      <c r="V188" s="208">
        <f t="shared" ref="V188:V199" si="87">T188+(1/64)</f>
        <v>6.515625</v>
      </c>
      <c r="W188" s="29">
        <f t="shared" si="82"/>
        <v>6.46875</v>
      </c>
      <c r="X188" s="29">
        <f t="shared" si="83"/>
        <v>6.53125</v>
      </c>
      <c r="AE188" s="29"/>
      <c r="AF188" s="51" t="s">
        <v>2762</v>
      </c>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c r="BU188" s="29"/>
      <c r="BV188" s="29"/>
    </row>
    <row r="189" spans="1:74" ht="45" x14ac:dyDescent="0.15">
      <c r="A189" s="28" t="s">
        <v>2763</v>
      </c>
      <c r="B189" s="28" t="s">
        <v>2764</v>
      </c>
      <c r="C189" s="51" t="s">
        <v>2765</v>
      </c>
      <c r="D189" s="29" t="s">
        <v>5356</v>
      </c>
      <c r="E189" s="29"/>
      <c r="F189" s="104">
        <v>40975</v>
      </c>
      <c r="G189" s="104">
        <v>41010</v>
      </c>
      <c r="H189" s="104">
        <v>40931</v>
      </c>
      <c r="I189" s="104">
        <v>40975</v>
      </c>
      <c r="J189" s="29"/>
      <c r="K189" s="29" t="s">
        <v>3131</v>
      </c>
      <c r="L189" s="29" t="s">
        <v>4879</v>
      </c>
      <c r="M189" s="29" t="s">
        <v>4880</v>
      </c>
      <c r="O189" s="29">
        <v>4.5</v>
      </c>
      <c r="P189" s="209">
        <f t="shared" si="84"/>
        <v>4.484375</v>
      </c>
      <c r="Q189" s="209">
        <f t="shared" si="85"/>
        <v>4.515625</v>
      </c>
      <c r="R189" s="29">
        <f t="shared" si="80"/>
        <v>4.46875</v>
      </c>
      <c r="S189" s="29">
        <f t="shared" si="81"/>
        <v>4.53125</v>
      </c>
      <c r="T189" s="29">
        <v>6.75</v>
      </c>
      <c r="U189" s="209">
        <f t="shared" si="86"/>
        <v>6.734375</v>
      </c>
      <c r="V189" s="209">
        <f t="shared" si="87"/>
        <v>6.765625</v>
      </c>
      <c r="W189" s="29">
        <f t="shared" si="82"/>
        <v>6.71875</v>
      </c>
      <c r="X189" s="29">
        <f t="shared" si="83"/>
        <v>6.78125</v>
      </c>
      <c r="Z189" s="209"/>
      <c r="AC189" s="52">
        <v>1.2999999999999999E-2</v>
      </c>
      <c r="AD189" s="52">
        <v>1.4999999999999999E-2</v>
      </c>
      <c r="AE189" s="29">
        <v>1.4E-2</v>
      </c>
      <c r="AF189" s="51" t="s">
        <v>2765</v>
      </c>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row>
    <row r="190" spans="1:74" ht="90" x14ac:dyDescent="0.15">
      <c r="A190" s="29" t="s">
        <v>4740</v>
      </c>
      <c r="B190" s="28" t="s">
        <v>4741</v>
      </c>
      <c r="D190" s="29" t="s">
        <v>5357</v>
      </c>
      <c r="E190" s="29"/>
      <c r="F190" s="104">
        <v>40975</v>
      </c>
      <c r="G190" s="104">
        <v>41022</v>
      </c>
      <c r="H190" s="104">
        <v>40931</v>
      </c>
      <c r="I190" s="110">
        <v>41019</v>
      </c>
      <c r="J190" s="29">
        <v>11373</v>
      </c>
      <c r="O190" s="29">
        <v>7.1879999999999997</v>
      </c>
      <c r="P190" s="208">
        <f t="shared" si="84"/>
        <v>7.1723749999999997</v>
      </c>
      <c r="Q190" s="208">
        <f t="shared" si="85"/>
        <v>7.2036249999999997</v>
      </c>
      <c r="R190" s="56">
        <f>O190-0.032</f>
        <v>7.1559999999999997</v>
      </c>
      <c r="S190" s="56">
        <f>O190+0.032</f>
        <v>7.22</v>
      </c>
      <c r="T190" s="29">
        <v>6.125</v>
      </c>
      <c r="U190" s="208">
        <f t="shared" si="86"/>
        <v>6.109375</v>
      </c>
      <c r="V190" s="208">
        <f t="shared" si="87"/>
        <v>6.140625</v>
      </c>
      <c r="W190" s="29">
        <f>T190-0.032</f>
        <v>6.093</v>
      </c>
      <c r="X190" s="29">
        <f>T190+0.032</f>
        <v>6.157</v>
      </c>
      <c r="AF190" s="51"/>
      <c r="AG190" s="28" t="s">
        <v>5210</v>
      </c>
      <c r="AH190" s="28" t="s">
        <v>2947</v>
      </c>
      <c r="AI190" s="28" t="s">
        <v>5213</v>
      </c>
      <c r="AM190" s="28">
        <v>2.931</v>
      </c>
      <c r="AN190" s="28">
        <f>AM190-(0.032)</f>
        <v>2.899</v>
      </c>
      <c r="AO190" s="28">
        <f>AM190+(0.032)</f>
        <v>2.9630000000000001</v>
      </c>
      <c r="AP190" s="82">
        <v>0.09</v>
      </c>
      <c r="AQ190" s="82">
        <f>AP190-0.045</f>
        <v>4.4999999999999998E-2</v>
      </c>
      <c r="AR190" s="82">
        <f>AP190+0.045</f>
        <v>0.13500000000000001</v>
      </c>
      <c r="AS190" s="82">
        <v>0.09</v>
      </c>
      <c r="AT190" s="82">
        <f>AS190-0.045</f>
        <v>4.4999999999999998E-2</v>
      </c>
      <c r="AU190" s="28">
        <f>AS190+0.045</f>
        <v>0.13500000000000001</v>
      </c>
      <c r="BQ190" s="29"/>
      <c r="BR190" s="29"/>
      <c r="BS190" s="29"/>
      <c r="BT190" s="29"/>
      <c r="BU190" s="29"/>
      <c r="BV190" s="29"/>
    </row>
    <row r="191" spans="1:74" ht="45" x14ac:dyDescent="0.15">
      <c r="A191" s="122" t="s">
        <v>4965</v>
      </c>
      <c r="B191" s="28" t="s">
        <v>5370</v>
      </c>
      <c r="D191" s="29" t="s">
        <v>5376</v>
      </c>
      <c r="E191" s="29"/>
      <c r="F191" s="104">
        <v>40975</v>
      </c>
      <c r="G191" s="104">
        <v>40988</v>
      </c>
      <c r="H191" s="110">
        <v>40931</v>
      </c>
      <c r="I191" s="110">
        <v>40959</v>
      </c>
      <c r="K191" s="28">
        <v>310</v>
      </c>
      <c r="L191" s="29" t="s">
        <v>5371</v>
      </c>
      <c r="M191" s="29" t="s">
        <v>4619</v>
      </c>
      <c r="O191" s="29">
        <v>4</v>
      </c>
      <c r="P191" s="208">
        <f t="shared" si="84"/>
        <v>3.984375</v>
      </c>
      <c r="Q191" s="208">
        <f t="shared" si="85"/>
        <v>4.015625</v>
      </c>
      <c r="R191" s="29">
        <f t="shared" ref="R191:R199" si="88">O191-(1/32)</f>
        <v>3.96875</v>
      </c>
      <c r="S191" s="29">
        <f t="shared" ref="S191:S199" si="89">O191+(1/32)</f>
        <v>4.03125</v>
      </c>
      <c r="T191" s="29">
        <v>9.5</v>
      </c>
      <c r="U191" s="208">
        <f t="shared" si="86"/>
        <v>9.484375</v>
      </c>
      <c r="V191" s="208">
        <f t="shared" si="87"/>
        <v>9.515625</v>
      </c>
      <c r="W191" s="29">
        <f t="shared" ref="W191:W199" si="90">T191-(1/32)</f>
        <v>9.46875</v>
      </c>
      <c r="X191" s="29">
        <f t="shared" ref="X191:X199" si="91">T191+(1/32)</f>
        <v>9.53125</v>
      </c>
      <c r="Y191" s="29">
        <v>6.25</v>
      </c>
      <c r="Z191" s="208">
        <f t="shared" ref="Z191:Z199" si="92">Y191+(1/64)</f>
        <v>6.265625</v>
      </c>
      <c r="AA191" s="29">
        <f t="shared" ref="AA191:AA197" si="93">Y191-(1/32)</f>
        <v>6.21875</v>
      </c>
      <c r="AB191" s="29">
        <f t="shared" ref="AB191:AB197" si="94">Y191+(1/32)</f>
        <v>6.28125</v>
      </c>
      <c r="AC191" s="52">
        <v>1.9E-2</v>
      </c>
      <c r="AD191" s="52">
        <v>2.1000000000000001E-2</v>
      </c>
      <c r="AE191" s="82">
        <v>0.02</v>
      </c>
      <c r="AF191" s="51"/>
      <c r="BQ191" s="29"/>
      <c r="BR191" s="29"/>
      <c r="BS191" s="29"/>
      <c r="BT191" s="29"/>
      <c r="BU191" s="29"/>
      <c r="BV191" s="29"/>
    </row>
    <row r="192" spans="1:74" ht="30" x14ac:dyDescent="0.15">
      <c r="A192" s="122" t="s">
        <v>4964</v>
      </c>
      <c r="B192" s="28" t="s">
        <v>5367</v>
      </c>
      <c r="D192" s="29" t="s">
        <v>5377</v>
      </c>
      <c r="E192" s="29"/>
      <c r="F192" s="104">
        <v>40975</v>
      </c>
      <c r="G192" s="104">
        <v>41015</v>
      </c>
      <c r="H192" s="110">
        <v>40931</v>
      </c>
      <c r="I192" s="110">
        <v>40966</v>
      </c>
      <c r="K192" s="28">
        <v>373</v>
      </c>
      <c r="L192" s="29" t="s">
        <v>5368</v>
      </c>
      <c r="M192" s="29" t="s">
        <v>5369</v>
      </c>
      <c r="O192" s="29">
        <v>4.5</v>
      </c>
      <c r="P192" s="208">
        <f t="shared" si="84"/>
        <v>4.484375</v>
      </c>
      <c r="Q192" s="208">
        <f t="shared" si="85"/>
        <v>4.515625</v>
      </c>
      <c r="R192" s="29">
        <f t="shared" si="88"/>
        <v>4.46875</v>
      </c>
      <c r="S192" s="29">
        <f t="shared" si="89"/>
        <v>4.53125</v>
      </c>
      <c r="T192" s="29">
        <v>3</v>
      </c>
      <c r="U192" s="208">
        <f t="shared" si="86"/>
        <v>2.984375</v>
      </c>
      <c r="V192" s="208">
        <f t="shared" si="87"/>
        <v>3.015625</v>
      </c>
      <c r="W192" s="29">
        <f t="shared" si="90"/>
        <v>2.96875</v>
      </c>
      <c r="X192" s="29">
        <f t="shared" si="91"/>
        <v>3.03125</v>
      </c>
      <c r="Y192" s="29">
        <v>5.8125</v>
      </c>
      <c r="Z192" s="208">
        <f t="shared" si="92"/>
        <v>5.828125</v>
      </c>
      <c r="AA192" s="29">
        <f t="shared" si="93"/>
        <v>5.78125</v>
      </c>
      <c r="AB192" s="29">
        <f t="shared" si="94"/>
        <v>5.84375</v>
      </c>
      <c r="AC192" s="52">
        <v>1.7000000000000001E-2</v>
      </c>
      <c r="AD192" s="52">
        <v>1.9E-2</v>
      </c>
      <c r="AE192" s="28">
        <v>1.7999999999999999E-2</v>
      </c>
      <c r="AF192" s="51"/>
      <c r="BQ192" s="29"/>
      <c r="BR192" s="29"/>
      <c r="BS192" s="29"/>
      <c r="BT192" s="29"/>
      <c r="BU192" s="29"/>
      <c r="BV192" s="29"/>
    </row>
    <row r="193" spans="1:74" ht="30" x14ac:dyDescent="0.15">
      <c r="A193" s="28" t="s">
        <v>4779</v>
      </c>
      <c r="B193" s="28" t="s">
        <v>5366</v>
      </c>
      <c r="D193" s="28" t="s">
        <v>5493</v>
      </c>
      <c r="F193" s="104">
        <v>40975</v>
      </c>
      <c r="G193" s="104">
        <v>40990</v>
      </c>
      <c r="H193" s="110">
        <v>40933</v>
      </c>
      <c r="I193" s="104">
        <v>40962</v>
      </c>
      <c r="K193" s="28">
        <v>365</v>
      </c>
      <c r="L193" s="29" t="s">
        <v>5421</v>
      </c>
      <c r="M193" s="29" t="s">
        <v>4636</v>
      </c>
      <c r="O193" s="29">
        <v>9.5</v>
      </c>
      <c r="P193" s="208">
        <f t="shared" si="84"/>
        <v>9.484375</v>
      </c>
      <c r="Q193" s="208">
        <f t="shared" si="85"/>
        <v>9.515625</v>
      </c>
      <c r="R193" s="29">
        <f t="shared" si="88"/>
        <v>9.46875</v>
      </c>
      <c r="S193" s="29">
        <f t="shared" si="89"/>
        <v>9.53125</v>
      </c>
      <c r="T193" s="29">
        <v>4.6875</v>
      </c>
      <c r="U193" s="208">
        <f t="shared" si="86"/>
        <v>4.671875</v>
      </c>
      <c r="V193" s="208">
        <f t="shared" si="87"/>
        <v>4.703125</v>
      </c>
      <c r="W193" s="29">
        <f t="shared" si="90"/>
        <v>4.65625</v>
      </c>
      <c r="X193" s="29">
        <f t="shared" si="91"/>
        <v>4.71875</v>
      </c>
      <c r="Y193" s="29">
        <v>8.5</v>
      </c>
      <c r="Z193" s="208">
        <f t="shared" si="92"/>
        <v>8.515625</v>
      </c>
      <c r="AA193" s="29">
        <f t="shared" si="93"/>
        <v>8.46875</v>
      </c>
      <c r="AB193" s="29">
        <f t="shared" si="94"/>
        <v>8.53125</v>
      </c>
      <c r="AC193" s="52">
        <v>2.3E-2</v>
      </c>
      <c r="AD193" s="52">
        <v>2.5000000000000001E-2</v>
      </c>
      <c r="AE193" s="28">
        <v>2.4E-2</v>
      </c>
      <c r="AF193" s="51"/>
      <c r="BQ193" s="29"/>
      <c r="BR193" s="29"/>
      <c r="BS193" s="29"/>
      <c r="BT193" s="29"/>
      <c r="BU193" s="29"/>
      <c r="BV193" s="29"/>
    </row>
    <row r="194" spans="1:74" ht="75" x14ac:dyDescent="0.15">
      <c r="A194" s="28" t="s">
        <v>2512</v>
      </c>
      <c r="B194" s="106" t="s">
        <v>2513</v>
      </c>
      <c r="C194" s="53" t="s">
        <v>2509</v>
      </c>
      <c r="D194" s="29" t="s">
        <v>5418</v>
      </c>
      <c r="E194" s="29"/>
      <c r="F194" s="104">
        <v>40975</v>
      </c>
      <c r="G194" s="104">
        <v>41015</v>
      </c>
      <c r="H194" s="104">
        <v>40933</v>
      </c>
      <c r="I194" s="104">
        <v>40934</v>
      </c>
      <c r="J194" s="29"/>
      <c r="K194" s="29">
        <v>26</v>
      </c>
      <c r="L194" s="29" t="s">
        <v>4598</v>
      </c>
      <c r="M194" s="29" t="s">
        <v>4358</v>
      </c>
      <c r="O194" s="29">
        <v>5.125</v>
      </c>
      <c r="P194" s="208">
        <f t="shared" si="84"/>
        <v>5.109375</v>
      </c>
      <c r="Q194" s="208">
        <f t="shared" si="85"/>
        <v>5.140625</v>
      </c>
      <c r="R194" s="29">
        <f t="shared" si="88"/>
        <v>5.09375</v>
      </c>
      <c r="S194" s="29">
        <f t="shared" si="89"/>
        <v>5.15625</v>
      </c>
      <c r="T194" s="29">
        <v>2.5</v>
      </c>
      <c r="U194" s="208">
        <f t="shared" si="86"/>
        <v>2.484375</v>
      </c>
      <c r="V194" s="208">
        <f t="shared" si="87"/>
        <v>2.515625</v>
      </c>
      <c r="W194" s="29">
        <f t="shared" si="90"/>
        <v>2.46875</v>
      </c>
      <c r="X194" s="29">
        <f t="shared" si="91"/>
        <v>2.53125</v>
      </c>
      <c r="Y194" s="29">
        <v>8.375</v>
      </c>
      <c r="Z194" s="208">
        <f t="shared" si="92"/>
        <v>8.390625</v>
      </c>
      <c r="AA194" s="29">
        <f t="shared" si="93"/>
        <v>8.34375</v>
      </c>
      <c r="AB194" s="29">
        <f t="shared" si="94"/>
        <v>8.40625</v>
      </c>
      <c r="AC194" s="55">
        <v>2.3E-2</v>
      </c>
      <c r="AD194" s="55">
        <v>2.5000000000000001E-2</v>
      </c>
      <c r="AE194" s="54">
        <v>2.4E-2</v>
      </c>
      <c r="AF194" s="53" t="s">
        <v>2509</v>
      </c>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row>
    <row r="195" spans="1:74" ht="90" x14ac:dyDescent="0.15">
      <c r="A195" s="28" t="s">
        <v>2534</v>
      </c>
      <c r="B195" s="28" t="s">
        <v>2535</v>
      </c>
      <c r="C195" s="55" t="s">
        <v>2531</v>
      </c>
      <c r="D195" s="29" t="s">
        <v>5419</v>
      </c>
      <c r="E195" s="29"/>
      <c r="F195" s="104">
        <v>40975</v>
      </c>
      <c r="G195" s="104">
        <v>41015</v>
      </c>
      <c r="H195" s="104">
        <v>40933</v>
      </c>
      <c r="I195" s="104">
        <v>40934</v>
      </c>
      <c r="J195" s="29" t="s">
        <v>2530</v>
      </c>
      <c r="K195" s="29">
        <v>48</v>
      </c>
      <c r="L195" s="29" t="s">
        <v>4605</v>
      </c>
      <c r="M195" s="29" t="s">
        <v>4602</v>
      </c>
      <c r="O195" s="29">
        <v>2.3125</v>
      </c>
      <c r="P195" s="208">
        <f t="shared" si="84"/>
        <v>2.296875</v>
      </c>
      <c r="Q195" s="208">
        <f t="shared" si="85"/>
        <v>2.328125</v>
      </c>
      <c r="R195" s="29">
        <f t="shared" si="88"/>
        <v>2.28125</v>
      </c>
      <c r="S195" s="29">
        <f t="shared" si="89"/>
        <v>2.34375</v>
      </c>
      <c r="T195" s="29">
        <v>1.625</v>
      </c>
      <c r="U195" s="208">
        <f t="shared" si="86"/>
        <v>1.609375</v>
      </c>
      <c r="V195" s="208">
        <f t="shared" si="87"/>
        <v>1.640625</v>
      </c>
      <c r="W195" s="29">
        <f t="shared" si="90"/>
        <v>1.59375</v>
      </c>
      <c r="X195" s="29">
        <f t="shared" si="91"/>
        <v>1.65625</v>
      </c>
      <c r="Y195" s="29">
        <v>6.0625</v>
      </c>
      <c r="Z195" s="208">
        <f t="shared" si="92"/>
        <v>6.078125</v>
      </c>
      <c r="AA195" s="29">
        <f t="shared" si="93"/>
        <v>6.03125</v>
      </c>
      <c r="AB195" s="29">
        <f t="shared" si="94"/>
        <v>6.09375</v>
      </c>
      <c r="AC195" s="52">
        <v>1.7000000000000001E-2</v>
      </c>
      <c r="AD195" s="52">
        <v>1.9E-2</v>
      </c>
      <c r="AE195" s="54">
        <v>1.7999999999999999E-2</v>
      </c>
      <c r="AF195" s="55" t="s">
        <v>2531</v>
      </c>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row>
    <row r="196" spans="1:74" ht="105" x14ac:dyDescent="0.15">
      <c r="A196" s="28" t="s">
        <v>2502</v>
      </c>
      <c r="B196" s="106" t="s">
        <v>2503</v>
      </c>
      <c r="C196" s="53" t="s">
        <v>2501</v>
      </c>
      <c r="D196" s="29" t="s">
        <v>5494</v>
      </c>
      <c r="E196" s="29"/>
      <c r="F196" s="104">
        <v>40975</v>
      </c>
      <c r="G196" s="104">
        <v>41004</v>
      </c>
      <c r="H196" s="104">
        <v>40933</v>
      </c>
      <c r="I196" s="104">
        <v>40934</v>
      </c>
      <c r="J196" s="29"/>
      <c r="K196" s="29">
        <v>20</v>
      </c>
      <c r="L196" s="29" t="s">
        <v>5495</v>
      </c>
      <c r="M196" s="29" t="s">
        <v>4358</v>
      </c>
      <c r="O196" s="29">
        <v>6.125</v>
      </c>
      <c r="P196" s="209">
        <f t="shared" si="84"/>
        <v>6.109375</v>
      </c>
      <c r="Q196" s="209">
        <f t="shared" si="85"/>
        <v>6.140625</v>
      </c>
      <c r="R196" s="29">
        <f t="shared" si="88"/>
        <v>6.09375</v>
      </c>
      <c r="S196" s="29">
        <f t="shared" si="89"/>
        <v>6.15625</v>
      </c>
      <c r="T196" s="29">
        <v>2.4375</v>
      </c>
      <c r="U196" s="209">
        <f t="shared" si="86"/>
        <v>2.421875</v>
      </c>
      <c r="V196" s="209">
        <f t="shared" si="87"/>
        <v>2.453125</v>
      </c>
      <c r="W196" s="29">
        <f t="shared" si="90"/>
        <v>2.40625</v>
      </c>
      <c r="X196" s="29">
        <f t="shared" si="91"/>
        <v>2.46875</v>
      </c>
      <c r="Y196" s="29">
        <v>6</v>
      </c>
      <c r="Z196" s="209">
        <f t="shared" si="92"/>
        <v>6.015625</v>
      </c>
      <c r="AA196" s="29">
        <f t="shared" si="93"/>
        <v>5.96875</v>
      </c>
      <c r="AB196" s="29">
        <f t="shared" si="94"/>
        <v>6.03125</v>
      </c>
      <c r="AC196" s="52">
        <v>1.9E-2</v>
      </c>
      <c r="AD196" s="52">
        <v>2.1000000000000001E-2</v>
      </c>
      <c r="AE196" s="54">
        <v>0.02</v>
      </c>
      <c r="AF196" s="53" t="s">
        <v>8702</v>
      </c>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row>
    <row r="197" spans="1:74" ht="30" x14ac:dyDescent="0.15">
      <c r="A197" s="28" t="s">
        <v>5538</v>
      </c>
      <c r="B197" s="117" t="s">
        <v>5539</v>
      </c>
      <c r="D197" s="29" t="s">
        <v>5541</v>
      </c>
      <c r="E197" s="29"/>
      <c r="F197" s="104">
        <v>40975</v>
      </c>
      <c r="G197" s="104">
        <v>41015</v>
      </c>
      <c r="H197" s="110">
        <v>40934</v>
      </c>
      <c r="K197" s="28">
        <v>393</v>
      </c>
      <c r="L197" s="29" t="s">
        <v>5540</v>
      </c>
      <c r="M197" s="29" t="s">
        <v>4619</v>
      </c>
      <c r="O197" s="29">
        <v>4.0625</v>
      </c>
      <c r="P197" s="209">
        <f t="shared" si="84"/>
        <v>4.046875</v>
      </c>
      <c r="Q197" s="209">
        <f t="shared" si="85"/>
        <v>4.078125</v>
      </c>
      <c r="R197" s="29">
        <f t="shared" si="88"/>
        <v>4.03125</v>
      </c>
      <c r="S197" s="29">
        <f t="shared" si="89"/>
        <v>4.09375</v>
      </c>
      <c r="T197" s="29">
        <v>1.25</v>
      </c>
      <c r="U197" s="209">
        <f t="shared" si="86"/>
        <v>1.234375</v>
      </c>
      <c r="V197" s="209">
        <f t="shared" si="87"/>
        <v>1.265625</v>
      </c>
      <c r="W197" s="29">
        <f t="shared" si="90"/>
        <v>1.21875</v>
      </c>
      <c r="X197" s="29">
        <f t="shared" si="91"/>
        <v>1.28125</v>
      </c>
      <c r="Y197" s="29">
        <v>2.5</v>
      </c>
      <c r="Z197" s="209">
        <f t="shared" si="92"/>
        <v>2.515625</v>
      </c>
      <c r="AA197" s="29">
        <f t="shared" si="93"/>
        <v>2.46875</v>
      </c>
      <c r="AB197" s="29">
        <f t="shared" si="94"/>
        <v>2.53125</v>
      </c>
      <c r="AC197" s="52">
        <v>1.9E-2</v>
      </c>
      <c r="AD197" s="52">
        <v>2.1000000000000001E-2</v>
      </c>
      <c r="AE197" s="82">
        <v>0.02</v>
      </c>
      <c r="AF197" s="51"/>
    </row>
    <row r="198" spans="1:74" ht="30" x14ac:dyDescent="0.15">
      <c r="A198" s="28" t="s">
        <v>6415</v>
      </c>
      <c r="B198" s="117" t="s">
        <v>6416</v>
      </c>
      <c r="D198" s="28" t="s">
        <v>6417</v>
      </c>
      <c r="F198" s="104">
        <v>40975</v>
      </c>
      <c r="G198" s="104">
        <v>41010</v>
      </c>
      <c r="H198" s="110">
        <v>40949</v>
      </c>
      <c r="I198" s="104">
        <v>40978</v>
      </c>
      <c r="K198" s="28">
        <v>334</v>
      </c>
      <c r="L198" s="29" t="s">
        <v>5540</v>
      </c>
      <c r="M198" s="29" t="s">
        <v>4619</v>
      </c>
      <c r="O198" s="29">
        <v>3.625</v>
      </c>
      <c r="P198" s="209">
        <f t="shared" si="84"/>
        <v>3.609375</v>
      </c>
      <c r="Q198" s="209">
        <f t="shared" si="85"/>
        <v>3.640625</v>
      </c>
      <c r="R198" s="29">
        <f t="shared" si="88"/>
        <v>3.59375</v>
      </c>
      <c r="S198" s="29">
        <f t="shared" si="89"/>
        <v>3.65625</v>
      </c>
      <c r="T198" s="29">
        <v>1.5625</v>
      </c>
      <c r="U198" s="209">
        <f t="shared" si="86"/>
        <v>1.546875</v>
      </c>
      <c r="V198" s="209">
        <f t="shared" si="87"/>
        <v>1.578125</v>
      </c>
      <c r="W198" s="29">
        <f t="shared" si="90"/>
        <v>1.53125</v>
      </c>
      <c r="X198" s="29">
        <f t="shared" si="91"/>
        <v>1.59375</v>
      </c>
      <c r="Y198" s="29">
        <v>2.375</v>
      </c>
      <c r="Z198" s="209">
        <f t="shared" si="92"/>
        <v>2.390625</v>
      </c>
      <c r="AA198" s="29">
        <f>Y198-1/32</f>
        <v>2.34375</v>
      </c>
      <c r="AB198" s="29">
        <f>Y198+1/32</f>
        <v>2.40625</v>
      </c>
      <c r="AC198" s="52">
        <v>1.9E-2</v>
      </c>
      <c r="AD198" s="52">
        <v>2.1000000000000001E-2</v>
      </c>
      <c r="AE198" s="82">
        <v>0.02</v>
      </c>
      <c r="AF198" s="51"/>
    </row>
    <row r="199" spans="1:74" ht="30" x14ac:dyDescent="0.15">
      <c r="A199" s="28" t="s">
        <v>6495</v>
      </c>
      <c r="B199" s="117" t="s">
        <v>6496</v>
      </c>
      <c r="D199" s="28" t="s">
        <v>6497</v>
      </c>
      <c r="F199" s="104">
        <v>40975</v>
      </c>
      <c r="G199" s="110">
        <v>41021</v>
      </c>
      <c r="H199" s="110">
        <v>40954</v>
      </c>
      <c r="I199" s="110">
        <v>40967</v>
      </c>
      <c r="K199" s="28">
        <v>397</v>
      </c>
      <c r="L199" s="29" t="s">
        <v>6496</v>
      </c>
      <c r="M199" s="29" t="s">
        <v>4638</v>
      </c>
      <c r="O199" s="29">
        <v>9.375</v>
      </c>
      <c r="P199" s="208">
        <f t="shared" si="84"/>
        <v>9.359375</v>
      </c>
      <c r="Q199" s="208">
        <f t="shared" si="85"/>
        <v>9.390625</v>
      </c>
      <c r="R199" s="29">
        <f t="shared" si="88"/>
        <v>9.34375</v>
      </c>
      <c r="S199" s="29">
        <f t="shared" si="89"/>
        <v>9.40625</v>
      </c>
      <c r="T199" s="29">
        <v>6.125</v>
      </c>
      <c r="U199" s="208">
        <f t="shared" si="86"/>
        <v>6.109375</v>
      </c>
      <c r="V199" s="208">
        <f t="shared" si="87"/>
        <v>6.140625</v>
      </c>
      <c r="W199" s="29">
        <f t="shared" si="90"/>
        <v>6.09375</v>
      </c>
      <c r="X199" s="29">
        <f t="shared" si="91"/>
        <v>6.15625</v>
      </c>
      <c r="Y199" s="29">
        <v>3.1875</v>
      </c>
      <c r="Z199" s="208">
        <f t="shared" si="92"/>
        <v>3.203125</v>
      </c>
      <c r="AA199" s="29">
        <f>Y199-1/32</f>
        <v>3.15625</v>
      </c>
      <c r="AB199" s="29">
        <f>Y199+1/32</f>
        <v>3.21875</v>
      </c>
      <c r="AC199" s="52">
        <v>1.9E-2</v>
      </c>
      <c r="AD199" s="52">
        <v>2.1000000000000001E-2</v>
      </c>
      <c r="AE199" s="82">
        <v>0.02</v>
      </c>
      <c r="AF199" s="51"/>
    </row>
    <row r="200" spans="1:74" ht="30" x14ac:dyDescent="0.15">
      <c r="A200" s="160" t="s">
        <v>5208</v>
      </c>
      <c r="B200" s="117" t="s">
        <v>5209</v>
      </c>
      <c r="D200" s="28" t="s">
        <v>7527</v>
      </c>
      <c r="F200" s="110"/>
      <c r="H200" s="110">
        <v>41036</v>
      </c>
      <c r="I200" s="110">
        <v>41037</v>
      </c>
      <c r="J200" s="29" t="s">
        <v>5374</v>
      </c>
      <c r="AF200" s="51"/>
      <c r="AX200" s="28">
        <v>3.5</v>
      </c>
      <c r="AY200" s="28">
        <v>3.2</v>
      </c>
      <c r="AZ200" s="28">
        <v>3.9</v>
      </c>
      <c r="BA200" s="28">
        <v>5.25</v>
      </c>
      <c r="BB200" s="28">
        <v>5.0625</v>
      </c>
      <c r="BC200" s="28">
        <v>5.4375</v>
      </c>
      <c r="BD200" s="28">
        <v>7</v>
      </c>
      <c r="BE200" s="28">
        <v>6.8125</v>
      </c>
      <c r="BF200" s="28">
        <v>7.1875</v>
      </c>
    </row>
    <row r="201" spans="1:74" ht="30" x14ac:dyDescent="0.15">
      <c r="A201" s="29" t="s">
        <v>5138</v>
      </c>
      <c r="B201" s="106" t="s">
        <v>5145</v>
      </c>
      <c r="D201" s="28" t="s">
        <v>7527</v>
      </c>
      <c r="H201" s="110">
        <v>41036</v>
      </c>
      <c r="I201" s="110">
        <v>41037</v>
      </c>
      <c r="J201" s="29" t="s">
        <v>5374</v>
      </c>
      <c r="AF201" s="51"/>
      <c r="AX201" s="28">
        <v>3.5</v>
      </c>
      <c r="AY201" s="28">
        <v>3.2</v>
      </c>
      <c r="AZ201" s="28">
        <v>3.9</v>
      </c>
      <c r="BA201" s="28">
        <v>5.25</v>
      </c>
      <c r="BB201" s="28">
        <v>5.0625</v>
      </c>
      <c r="BC201" s="28">
        <v>5.4375</v>
      </c>
      <c r="BD201" s="28">
        <v>7</v>
      </c>
      <c r="BE201" s="28">
        <v>6.8125</v>
      </c>
      <c r="BF201" s="28">
        <v>7.1875</v>
      </c>
    </row>
    <row r="202" spans="1:74" ht="30" x14ac:dyDescent="0.15">
      <c r="A202" s="28" t="s">
        <v>7551</v>
      </c>
      <c r="B202" s="117" t="s">
        <v>7557</v>
      </c>
      <c r="D202" s="29" t="s">
        <v>7559</v>
      </c>
      <c r="E202" s="29"/>
      <c r="H202" s="110">
        <v>41040</v>
      </c>
      <c r="I202" s="110">
        <v>41041</v>
      </c>
      <c r="J202" s="28" t="s">
        <v>9927</v>
      </c>
      <c r="K202" s="28">
        <v>399</v>
      </c>
      <c r="L202" s="29" t="s">
        <v>7558</v>
      </c>
      <c r="M202" s="29" t="s">
        <v>4358</v>
      </c>
      <c r="N202" s="29" t="s">
        <v>682</v>
      </c>
      <c r="O202" s="29">
        <v>3.1875</v>
      </c>
      <c r="R202" s="29">
        <f>O202-(1/32)</f>
        <v>3.15625</v>
      </c>
      <c r="S202" s="29">
        <f>O202+(1/32)</f>
        <v>3.21875</v>
      </c>
      <c r="T202" s="29">
        <v>4</v>
      </c>
      <c r="W202" s="29">
        <f>T202-1/32</f>
        <v>3.96875</v>
      </c>
      <c r="X202" s="29">
        <f>T202+1/32</f>
        <v>4.03125</v>
      </c>
      <c r="Y202" s="29">
        <v>6.375</v>
      </c>
      <c r="AA202" s="29">
        <f>Y202-1/32</f>
        <v>6.34375</v>
      </c>
      <c r="AB202" s="29">
        <f>Y202+1/32</f>
        <v>6.40625</v>
      </c>
      <c r="AC202" s="52">
        <v>1.7000000000000001E-2</v>
      </c>
      <c r="AD202" s="52">
        <v>1.9E-2</v>
      </c>
      <c r="AE202" s="28">
        <v>1.7999999999999999E-2</v>
      </c>
      <c r="AF202" s="51"/>
    </row>
    <row r="203" spans="1:74" ht="90" x14ac:dyDescent="0.15">
      <c r="A203" s="28" t="s">
        <v>2494</v>
      </c>
      <c r="B203" s="28" t="s">
        <v>2495</v>
      </c>
      <c r="C203" s="53" t="s">
        <v>2496</v>
      </c>
      <c r="D203" s="29"/>
      <c r="E203" s="29"/>
      <c r="F203" s="29" t="s">
        <v>6983</v>
      </c>
      <c r="G203" s="29"/>
      <c r="H203" s="29"/>
      <c r="I203" s="29"/>
      <c r="J203" s="29" t="s">
        <v>4819</v>
      </c>
      <c r="K203" s="29"/>
      <c r="AE203" s="54"/>
      <c r="AF203" s="53"/>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row>
    <row r="204" spans="1:74" ht="30" x14ac:dyDescent="0.15">
      <c r="A204" s="144" t="s">
        <v>4966</v>
      </c>
      <c r="B204" s="28" t="s">
        <v>5372</v>
      </c>
      <c r="J204" s="60" t="s">
        <v>5374</v>
      </c>
      <c r="AF204" s="51"/>
      <c r="AX204" s="28">
        <v>3.5</v>
      </c>
      <c r="AY204" s="28">
        <v>3.2</v>
      </c>
      <c r="AZ204" s="28">
        <v>3.9</v>
      </c>
      <c r="BA204" s="28">
        <v>5.25</v>
      </c>
      <c r="BB204" s="28">
        <v>5.0625</v>
      </c>
      <c r="BC204" s="28">
        <v>5.4375</v>
      </c>
      <c r="BD204" s="28">
        <v>7</v>
      </c>
      <c r="BE204" s="28">
        <v>6.8125</v>
      </c>
      <c r="BF204" s="28">
        <v>7.1875</v>
      </c>
      <c r="BQ204" s="29"/>
      <c r="BR204" s="29"/>
      <c r="BS204" s="29"/>
      <c r="BT204" s="29"/>
      <c r="BU204" s="29"/>
      <c r="BV204" s="29"/>
    </row>
    <row r="205" spans="1:74" ht="30" x14ac:dyDescent="0.15">
      <c r="A205" s="28" t="s">
        <v>4533</v>
      </c>
      <c r="B205" s="62" t="s">
        <v>4534</v>
      </c>
      <c r="C205" s="28"/>
      <c r="J205" s="28" t="s">
        <v>4537</v>
      </c>
      <c r="AC205" s="28"/>
      <c r="AD205" s="28"/>
      <c r="BQ205" s="29"/>
      <c r="BR205" s="29"/>
      <c r="BS205" s="29"/>
      <c r="BT205" s="29"/>
      <c r="BU205" s="29"/>
      <c r="BV205" s="29"/>
    </row>
    <row r="206" spans="1:74" ht="30" x14ac:dyDescent="0.15">
      <c r="A206" s="144" t="s">
        <v>4967</v>
      </c>
      <c r="B206" s="28" t="s">
        <v>5373</v>
      </c>
      <c r="J206" s="60" t="s">
        <v>5374</v>
      </c>
      <c r="AF206" s="51"/>
      <c r="AX206" s="28">
        <v>3.5</v>
      </c>
      <c r="AY206" s="28">
        <v>3.2</v>
      </c>
      <c r="AZ206" s="28">
        <v>3.9</v>
      </c>
      <c r="BA206" s="28">
        <v>5.25</v>
      </c>
      <c r="BB206" s="28">
        <v>5.0625</v>
      </c>
      <c r="BC206" s="28">
        <v>5.4375</v>
      </c>
      <c r="BD206" s="28">
        <v>7</v>
      </c>
      <c r="BE206" s="28">
        <v>6.8125</v>
      </c>
      <c r="BF206" s="28">
        <v>7.1875</v>
      </c>
      <c r="BQ206" s="29"/>
      <c r="BR206" s="29"/>
      <c r="BS206" s="29"/>
      <c r="BT206" s="29"/>
      <c r="BU206" s="29"/>
      <c r="BV206" s="29"/>
    </row>
    <row r="207" spans="1:74" ht="45" x14ac:dyDescent="0.15">
      <c r="A207" s="28" t="s">
        <v>2776</v>
      </c>
      <c r="B207" s="28" t="s">
        <v>2777</v>
      </c>
      <c r="C207" s="29"/>
      <c r="D207" s="29"/>
      <c r="E207" s="29"/>
      <c r="F207" s="29"/>
      <c r="G207" s="29"/>
      <c r="H207" s="29"/>
      <c r="I207" s="29"/>
      <c r="J207" s="29" t="s">
        <v>2778</v>
      </c>
      <c r="K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row>
    <row r="208" spans="1:74" ht="45" x14ac:dyDescent="0.15">
      <c r="A208" s="28" t="s">
        <v>2779</v>
      </c>
      <c r="B208" s="28" t="s">
        <v>2780</v>
      </c>
      <c r="C208" s="29"/>
      <c r="D208" s="29"/>
      <c r="E208" s="29"/>
      <c r="F208" s="29"/>
      <c r="G208" s="29"/>
      <c r="H208" s="29"/>
      <c r="I208" s="29"/>
      <c r="J208" s="29" t="s">
        <v>2778</v>
      </c>
      <c r="K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row>
    <row r="209" spans="1:74" ht="90" x14ac:dyDescent="0.15">
      <c r="A209" s="28" t="s">
        <v>2617</v>
      </c>
      <c r="B209" s="28" t="s">
        <v>2618</v>
      </c>
      <c r="C209" s="53" t="s">
        <v>2614</v>
      </c>
      <c r="D209" s="29"/>
      <c r="E209" s="29"/>
      <c r="F209" s="29"/>
      <c r="G209" s="29"/>
      <c r="H209" s="29"/>
      <c r="I209" s="29"/>
      <c r="J209" s="29" t="s">
        <v>4819</v>
      </c>
      <c r="K209" s="29">
        <v>219</v>
      </c>
      <c r="O209" s="29">
        <v>6.25</v>
      </c>
      <c r="P209" s="208">
        <f>O209-(1/64)</f>
        <v>6.234375</v>
      </c>
      <c r="Q209" s="208">
        <f>O209+(1/64)</f>
        <v>6.265625</v>
      </c>
      <c r="R209" s="29">
        <f>O209-0.03125</f>
        <v>6.21875</v>
      </c>
      <c r="S209" s="29">
        <f>O209+0.03125</f>
        <v>6.28125</v>
      </c>
      <c r="T209" s="29">
        <v>2.5625</v>
      </c>
      <c r="U209" s="208">
        <f>T209-(1/64)</f>
        <v>2.546875</v>
      </c>
      <c r="V209" s="208">
        <f>T209+(1/64)</f>
        <v>2.578125</v>
      </c>
      <c r="W209" s="29">
        <f>T209-0.03125</f>
        <v>2.53125</v>
      </c>
      <c r="X209" s="29">
        <f>T209+0.03125</f>
        <v>2.59375</v>
      </c>
      <c r="Y209" s="29">
        <v>4.625</v>
      </c>
      <c r="Z209" s="208">
        <f>Y209+(1/64)</f>
        <v>4.640625</v>
      </c>
      <c r="AA209" s="29">
        <f>Y209-0.03125</f>
        <v>4.59375</v>
      </c>
      <c r="AB209" s="29">
        <f>Y209+0.03125</f>
        <v>4.65625</v>
      </c>
      <c r="AC209" s="52">
        <v>1.9E-2</v>
      </c>
      <c r="AD209" s="52">
        <v>2.1000000000000001E-2</v>
      </c>
      <c r="AE209" s="54">
        <v>0.02</v>
      </c>
      <c r="AF209" s="53" t="s">
        <v>2614</v>
      </c>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row>
    <row r="210" spans="1:74" ht="15" x14ac:dyDescent="0.15">
      <c r="A210" s="28" t="s">
        <v>2428</v>
      </c>
      <c r="B210" s="28" t="s">
        <v>2422</v>
      </c>
      <c r="D210" s="29"/>
      <c r="E210" s="29"/>
      <c r="F210" s="29"/>
      <c r="G210" s="29"/>
      <c r="H210" s="29"/>
      <c r="I210" s="29"/>
      <c r="J210" s="29" t="s">
        <v>4590</v>
      </c>
      <c r="K210" s="29">
        <v>3</v>
      </c>
      <c r="L210" s="29" t="s">
        <v>4595</v>
      </c>
      <c r="M210" s="29" t="s">
        <v>4596</v>
      </c>
      <c r="AE210" s="29"/>
      <c r="AF210" s="51"/>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row>
    <row r="211" spans="1:74" ht="15" x14ac:dyDescent="0.15">
      <c r="A211" s="28" t="s">
        <v>2491</v>
      </c>
      <c r="B211" s="28" t="s">
        <v>2492</v>
      </c>
      <c r="C211" s="29"/>
      <c r="D211" s="29"/>
      <c r="E211" s="29"/>
      <c r="F211" s="29"/>
      <c r="G211" s="29"/>
      <c r="H211" s="29"/>
      <c r="I211" s="29"/>
      <c r="J211" s="29" t="s">
        <v>2493</v>
      </c>
      <c r="K211" s="29">
        <v>12</v>
      </c>
      <c r="R211" s="29">
        <f>O211-(1/64)</f>
        <v>-1.5625E-2</v>
      </c>
      <c r="S211" s="29">
        <f>O211+(1/64)</f>
        <v>1.5625E-2</v>
      </c>
      <c r="AC211" s="29"/>
      <c r="AD211" s="29"/>
      <c r="AE211" s="29"/>
      <c r="AF211" s="29"/>
      <c r="AG211" s="29"/>
      <c r="AH211" s="29"/>
      <c r="AI211" s="29"/>
      <c r="AJ211" s="29"/>
      <c r="AK211" s="29"/>
      <c r="AL211" s="29"/>
      <c r="AM211" s="29"/>
      <c r="AN211" s="29"/>
      <c r="AO211" s="29"/>
      <c r="AP211" s="29"/>
      <c r="AQ211" s="29"/>
      <c r="AR211" s="29"/>
      <c r="AS211" s="29"/>
      <c r="AT211" s="29"/>
      <c r="AU211" s="29"/>
      <c r="AV211" s="29"/>
      <c r="AW211" s="29"/>
      <c r="BJ211" s="29"/>
      <c r="BK211" s="29"/>
      <c r="BL211" s="29"/>
      <c r="BM211" s="29"/>
      <c r="BN211" s="29"/>
      <c r="BO211" s="29"/>
      <c r="BP211" s="29"/>
      <c r="BQ211" s="29"/>
      <c r="BR211" s="29"/>
      <c r="BS211" s="29"/>
      <c r="BT211" s="29"/>
      <c r="BU211" s="29"/>
      <c r="BV211" s="29"/>
    </row>
    <row r="212" spans="1:74" ht="15" x14ac:dyDescent="0.15">
      <c r="A212" s="28" t="s">
        <v>2416</v>
      </c>
      <c r="B212" s="28" t="s">
        <v>2417</v>
      </c>
      <c r="D212" s="29"/>
      <c r="E212" s="29"/>
      <c r="F212" s="29"/>
      <c r="G212" s="29"/>
      <c r="H212" s="29"/>
      <c r="I212" s="29"/>
      <c r="J212" s="29" t="s">
        <v>4590</v>
      </c>
      <c r="K212" s="29">
        <v>2</v>
      </c>
      <c r="AE212" s="29"/>
      <c r="AF212" s="51"/>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row>
    <row r="213" spans="1:74" ht="15" x14ac:dyDescent="0.15">
      <c r="A213" s="28" t="s">
        <v>2517</v>
      </c>
      <c r="B213" s="28" t="s">
        <v>2518</v>
      </c>
      <c r="D213" s="29"/>
      <c r="E213" s="29"/>
      <c r="F213" s="29"/>
      <c r="G213" s="29"/>
      <c r="H213" s="29"/>
      <c r="I213" s="29"/>
      <c r="J213" s="29" t="s">
        <v>4590</v>
      </c>
      <c r="K213" s="29">
        <v>27</v>
      </c>
      <c r="AE213" s="29"/>
      <c r="AF213" s="51"/>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row>
    <row r="214" spans="1:74" ht="75" x14ac:dyDescent="0.15">
      <c r="A214" s="28" t="s">
        <v>4591</v>
      </c>
      <c r="B214" s="28" t="s">
        <v>7798</v>
      </c>
      <c r="C214" s="51" t="s">
        <v>2596</v>
      </c>
      <c r="D214" s="29" t="s">
        <v>7276</v>
      </c>
      <c r="E214" s="29"/>
      <c r="F214" s="29"/>
      <c r="G214" s="29"/>
      <c r="H214" s="104">
        <v>41088</v>
      </c>
      <c r="I214" s="104">
        <v>41089</v>
      </c>
      <c r="J214" s="29"/>
      <c r="K214" s="29">
        <v>202</v>
      </c>
      <c r="L214" s="29" t="s">
        <v>4615</v>
      </c>
      <c r="M214" s="29" t="s">
        <v>4358</v>
      </c>
      <c r="O214" s="29">
        <v>4.375</v>
      </c>
      <c r="P214" s="208">
        <f>O214-(1/64)</f>
        <v>4.359375</v>
      </c>
      <c r="Q214" s="208">
        <f>O214+(1/64)</f>
        <v>4.390625</v>
      </c>
      <c r="R214" s="29">
        <f>O214-0.03125</f>
        <v>4.34375</v>
      </c>
      <c r="S214" s="29">
        <f>O214+0.03125</f>
        <v>4.40625</v>
      </c>
      <c r="T214" s="29">
        <v>4.375</v>
      </c>
      <c r="U214" s="208">
        <f>T214-(1/64)</f>
        <v>4.359375</v>
      </c>
      <c r="V214" s="208">
        <f>T214+(1/64)</f>
        <v>4.390625</v>
      </c>
      <c r="W214" s="29">
        <f>T214-0.03125</f>
        <v>4.34375</v>
      </c>
      <c r="X214" s="29">
        <f>T214+0.03125</f>
        <v>4.40625</v>
      </c>
      <c r="Y214" s="29">
        <v>12</v>
      </c>
      <c r="Z214" s="208">
        <f>Y214+(1/64)</f>
        <v>12.015625</v>
      </c>
      <c r="AA214" s="29">
        <f>Y214-0.03125</f>
        <v>11.96875</v>
      </c>
      <c r="AB214" s="29">
        <f>Y214+0.03125</f>
        <v>12.03125</v>
      </c>
      <c r="AC214" s="55">
        <v>2.3E-2</v>
      </c>
      <c r="AD214" s="55">
        <v>2.5000000000000001E-2</v>
      </c>
      <c r="AE214" s="29">
        <v>2.4E-2</v>
      </c>
      <c r="AF214" s="51" t="s">
        <v>2596</v>
      </c>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row>
    <row r="215" spans="1:74" ht="75" x14ac:dyDescent="0.15">
      <c r="A215" s="28" t="s">
        <v>2781</v>
      </c>
      <c r="B215" s="28" t="s">
        <v>2782</v>
      </c>
      <c r="C215" s="29"/>
      <c r="D215" s="29" t="s">
        <v>7994</v>
      </c>
      <c r="E215" s="29"/>
      <c r="F215" s="29"/>
      <c r="G215" s="29"/>
      <c r="H215" s="104">
        <v>41135</v>
      </c>
      <c r="I215" s="104">
        <v>41135</v>
      </c>
      <c r="J215" s="29" t="s">
        <v>2783</v>
      </c>
      <c r="K215" s="29" t="s">
        <v>3131</v>
      </c>
      <c r="L215" s="29" t="s">
        <v>4893</v>
      </c>
      <c r="M215" s="29" t="s">
        <v>7842</v>
      </c>
      <c r="R215" s="29">
        <v>6.0625</v>
      </c>
      <c r="S215" s="29">
        <v>6.5</v>
      </c>
      <c r="W215" s="29">
        <v>8.25</v>
      </c>
      <c r="X215" s="29">
        <v>8.5</v>
      </c>
      <c r="AC215" s="29">
        <v>5.0000000000000001E-4</v>
      </c>
      <c r="AD215" s="29">
        <v>2.5000000000000001E-3</v>
      </c>
      <c r="AE215" s="29">
        <v>1.5E-3</v>
      </c>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v>2.25</v>
      </c>
      <c r="BK215" s="29"/>
      <c r="BL215" s="29"/>
      <c r="BM215" s="29"/>
      <c r="BN215" s="29"/>
      <c r="BO215" s="29"/>
      <c r="BP215" s="29"/>
      <c r="BQ215" s="29"/>
      <c r="BR215" s="29"/>
      <c r="BS215" s="29"/>
      <c r="BT215" s="29"/>
      <c r="BU215" s="29"/>
      <c r="BV215" s="29"/>
    </row>
    <row r="216" spans="1:74" ht="30" x14ac:dyDescent="0.15">
      <c r="A216" s="28" t="s">
        <v>2773</v>
      </c>
      <c r="B216" s="28" t="s">
        <v>2774</v>
      </c>
      <c r="C216" s="51" t="s">
        <v>2775</v>
      </c>
      <c r="D216" s="29"/>
      <c r="E216" s="29"/>
      <c r="F216" s="29"/>
      <c r="G216" s="29"/>
      <c r="H216" s="29"/>
      <c r="I216" s="29"/>
      <c r="J216" s="29"/>
      <c r="K216" s="29"/>
      <c r="R216" s="29">
        <f>O216-(1/64)</f>
        <v>-1.5625E-2</v>
      </c>
      <c r="S216" s="29">
        <f>O216+(1/64)</f>
        <v>1.5625E-2</v>
      </c>
      <c r="T216" s="29">
        <v>5</v>
      </c>
      <c r="U216" s="208">
        <f>T216-(1/64)</f>
        <v>4.984375</v>
      </c>
      <c r="V216" s="208">
        <f>T216+(1/64)</f>
        <v>5.015625</v>
      </c>
      <c r="AE216" s="29"/>
      <c r="AF216" s="51" t="s">
        <v>2775</v>
      </c>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row>
    <row r="217" spans="1:74" ht="15" x14ac:dyDescent="0.15">
      <c r="A217" s="28" t="s">
        <v>2784</v>
      </c>
      <c r="B217" s="28" t="s">
        <v>2785</v>
      </c>
      <c r="C217" s="29"/>
      <c r="D217" s="29"/>
      <c r="E217" s="29"/>
      <c r="F217" s="29"/>
      <c r="G217" s="29"/>
      <c r="H217" s="29"/>
      <c r="I217" s="29"/>
      <c r="J217" s="29" t="s">
        <v>2786</v>
      </c>
      <c r="K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row>
    <row r="218" spans="1:74" ht="30" x14ac:dyDescent="0.15">
      <c r="A218" s="28" t="s">
        <v>4535</v>
      </c>
      <c r="B218" s="28" t="s">
        <v>4536</v>
      </c>
      <c r="C218" s="28"/>
      <c r="J218" s="28" t="s">
        <v>4537</v>
      </c>
      <c r="AC218" s="28"/>
      <c r="AD218" s="28"/>
    </row>
    <row r="219" spans="1:74" ht="30" x14ac:dyDescent="0.15">
      <c r="A219" s="28" t="s">
        <v>2730</v>
      </c>
      <c r="B219" s="28" t="s">
        <v>2731</v>
      </c>
      <c r="D219" s="29"/>
      <c r="E219" s="29"/>
      <c r="F219" s="29"/>
      <c r="G219" s="29"/>
      <c r="H219" s="29"/>
      <c r="I219" s="29"/>
      <c r="J219" s="29"/>
      <c r="K219" s="29" t="s">
        <v>3131</v>
      </c>
      <c r="AE219" s="29"/>
      <c r="AF219" s="51"/>
      <c r="AG219" s="29"/>
      <c r="AH219" s="29"/>
      <c r="AI219" s="29"/>
      <c r="AJ219" s="29"/>
      <c r="AK219" s="29"/>
      <c r="AL219" s="29"/>
      <c r="AM219" s="29"/>
      <c r="AN219" s="29"/>
      <c r="AO219" s="29"/>
      <c r="AP219" s="29"/>
      <c r="AQ219" s="29"/>
      <c r="AR219" s="29"/>
      <c r="AS219" s="29"/>
      <c r="AT219" s="29"/>
      <c r="AU219" s="29"/>
      <c r="AV219" s="29"/>
      <c r="AW219" s="29"/>
      <c r="AX219" s="29">
        <v>3.5</v>
      </c>
      <c r="AY219" s="28">
        <v>3.2</v>
      </c>
      <c r="AZ219" s="28">
        <v>3.9</v>
      </c>
      <c r="BA219" s="29">
        <v>8.5</v>
      </c>
      <c r="BB219" s="29">
        <f>BA219-(3/16)</f>
        <v>8.3125</v>
      </c>
      <c r="BC219" s="29">
        <f>BA219+(3/16)</f>
        <v>8.6875</v>
      </c>
      <c r="BD219" s="29">
        <v>10</v>
      </c>
      <c r="BE219" s="29">
        <f>BD219-(3/16)</f>
        <v>9.8125</v>
      </c>
      <c r="BF219" s="29">
        <f>BD219+(3/16)</f>
        <v>10.1875</v>
      </c>
      <c r="BG219" s="29">
        <v>4</v>
      </c>
      <c r="BH219" s="29">
        <f>BG219-(1/8)</f>
        <v>3.875</v>
      </c>
      <c r="BI219" s="29">
        <f>BG219+(1/8)</f>
        <v>4.125</v>
      </c>
      <c r="BJ219" s="29"/>
      <c r="BK219" s="29"/>
      <c r="BL219" s="29"/>
      <c r="BM219" s="29"/>
      <c r="BN219" s="29"/>
      <c r="BO219" s="29"/>
      <c r="BP219" s="29"/>
    </row>
    <row r="220" spans="1:74" ht="30" x14ac:dyDescent="0.15">
      <c r="A220" s="60" t="s">
        <v>5139</v>
      </c>
      <c r="B220" s="106" t="s">
        <v>5146</v>
      </c>
      <c r="J220" s="60" t="s">
        <v>5374</v>
      </c>
      <c r="AF220" s="51"/>
      <c r="AX220" s="28">
        <v>3.5</v>
      </c>
      <c r="AY220" s="28">
        <v>3.2</v>
      </c>
      <c r="AZ220" s="28">
        <v>3.9</v>
      </c>
      <c r="BA220" s="28">
        <v>5.25</v>
      </c>
      <c r="BB220" s="28">
        <v>5.0625</v>
      </c>
      <c r="BC220" s="28">
        <v>5.4375</v>
      </c>
      <c r="BD220" s="28">
        <v>7</v>
      </c>
      <c r="BE220" s="28">
        <v>6.8125</v>
      </c>
      <c r="BF220" s="28">
        <v>7.1875</v>
      </c>
    </row>
    <row r="221" spans="1:74" ht="15" x14ac:dyDescent="0.15">
      <c r="A221" s="28" t="s">
        <v>2566</v>
      </c>
      <c r="B221" s="28" t="s">
        <v>2567</v>
      </c>
      <c r="C221" s="29"/>
      <c r="D221" s="29"/>
      <c r="E221" s="29"/>
      <c r="F221" s="29"/>
      <c r="G221" s="29"/>
      <c r="H221" s="29"/>
      <c r="I221" s="29"/>
      <c r="J221" s="29" t="s">
        <v>2493</v>
      </c>
      <c r="K221" s="29">
        <v>182</v>
      </c>
      <c r="R221" s="29">
        <f>O221-(1/64)</f>
        <v>-1.5625E-2</v>
      </c>
      <c r="S221" s="29">
        <f>O221+(1/64)</f>
        <v>1.5625E-2</v>
      </c>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row>
    <row r="222" spans="1:74" ht="15" x14ac:dyDescent="0.15">
      <c r="A222" s="28" t="s">
        <v>2549</v>
      </c>
      <c r="B222" s="28" t="s">
        <v>2550</v>
      </c>
      <c r="C222" s="28"/>
      <c r="D222" s="29"/>
      <c r="E222" s="29"/>
      <c r="F222" s="29"/>
      <c r="G222" s="29"/>
      <c r="H222" s="29"/>
      <c r="I222" s="29"/>
      <c r="J222" s="29" t="s">
        <v>2493</v>
      </c>
      <c r="K222" s="29">
        <v>149</v>
      </c>
      <c r="R222" s="29">
        <f>O222-(1/64)</f>
        <v>-1.5625E-2</v>
      </c>
      <c r="S222" s="29">
        <f>O222+(1/64)</f>
        <v>1.5625E-2</v>
      </c>
      <c r="AC222" s="28"/>
      <c r="AD222" s="28"/>
      <c r="AE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row>
    <row r="223" spans="1:74" ht="30" x14ac:dyDescent="0.15">
      <c r="A223" s="28" t="s">
        <v>2787</v>
      </c>
      <c r="B223" s="28" t="s">
        <v>2788</v>
      </c>
      <c r="D223" s="29"/>
      <c r="E223" s="29"/>
      <c r="F223" s="29"/>
      <c r="G223" s="29"/>
      <c r="H223" s="29"/>
      <c r="I223" s="29"/>
      <c r="J223" s="29" t="s">
        <v>4895</v>
      </c>
      <c r="K223" s="29"/>
      <c r="AE223" s="29"/>
      <c r="AF223" s="51"/>
      <c r="AG223" s="61" t="s">
        <v>2789</v>
      </c>
      <c r="AH223" s="29"/>
      <c r="AI223" s="29"/>
      <c r="AJ223" s="29"/>
      <c r="AK223" s="61" t="s">
        <v>2790</v>
      </c>
      <c r="AL223" s="61" t="s">
        <v>2791</v>
      </c>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row>
    <row r="224" spans="1:74" ht="15" x14ac:dyDescent="0.15">
      <c r="A224" s="28" t="s">
        <v>7047</v>
      </c>
      <c r="B224" s="117" t="s">
        <v>7048</v>
      </c>
      <c r="AF224" s="51"/>
    </row>
    <row r="225" spans="1:74" ht="15" x14ac:dyDescent="0.15">
      <c r="A225" s="28" t="s">
        <v>2564</v>
      </c>
      <c r="B225" s="28" t="s">
        <v>2565</v>
      </c>
      <c r="C225" s="29"/>
      <c r="D225" s="29"/>
      <c r="E225" s="29"/>
      <c r="F225" s="29"/>
      <c r="G225" s="29"/>
      <c r="H225" s="29"/>
      <c r="I225" s="29"/>
      <c r="J225" s="29" t="s">
        <v>2493</v>
      </c>
      <c r="K225" s="29">
        <v>181</v>
      </c>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row>
    <row r="226" spans="1:74" ht="15" x14ac:dyDescent="0.15">
      <c r="A226" s="28" t="s">
        <v>2792</v>
      </c>
      <c r="B226" s="28" t="s">
        <v>2793</v>
      </c>
      <c r="C226" s="29"/>
      <c r="D226" s="29"/>
      <c r="E226" s="29"/>
      <c r="F226" s="29"/>
      <c r="G226" s="29"/>
      <c r="H226" s="29"/>
      <c r="I226" s="29"/>
      <c r="J226" s="29" t="s">
        <v>2794</v>
      </c>
      <c r="K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row>
    <row r="227" spans="1:74" ht="15" x14ac:dyDescent="0.15">
      <c r="A227" s="28" t="s">
        <v>2795</v>
      </c>
      <c r="B227" s="28" t="s">
        <v>2796</v>
      </c>
      <c r="C227" s="29"/>
      <c r="D227" s="29"/>
      <c r="E227" s="29"/>
      <c r="F227" s="29"/>
      <c r="G227" s="29"/>
      <c r="H227" s="29"/>
      <c r="I227" s="29"/>
      <c r="J227" s="29" t="s">
        <v>2794</v>
      </c>
      <c r="K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row>
    <row r="228" spans="1:74" ht="15" x14ac:dyDescent="0.15">
      <c r="A228" s="28" t="s">
        <v>7697</v>
      </c>
      <c r="B228" s="117" t="s">
        <v>6980</v>
      </c>
      <c r="D228" s="29" t="s">
        <v>4991</v>
      </c>
      <c r="E228" s="29"/>
      <c r="H228" s="110">
        <v>41066</v>
      </c>
      <c r="I228" s="110">
        <v>41066</v>
      </c>
      <c r="K228" s="28">
        <v>192</v>
      </c>
      <c r="L228" s="29" t="s">
        <v>4595</v>
      </c>
      <c r="M228" s="29" t="s">
        <v>4358</v>
      </c>
      <c r="O228" s="29">
        <v>7.125</v>
      </c>
      <c r="R228" s="29">
        <v>7.09375</v>
      </c>
      <c r="S228" s="29">
        <v>7.15625</v>
      </c>
      <c r="T228" s="29">
        <v>3</v>
      </c>
      <c r="W228" s="29">
        <v>2.96875</v>
      </c>
      <c r="X228" s="29">
        <v>3.03125</v>
      </c>
      <c r="Y228" s="29">
        <v>6.625</v>
      </c>
      <c r="AA228" s="29">
        <v>6.59375</v>
      </c>
      <c r="AB228" s="29">
        <v>6.65625</v>
      </c>
      <c r="AC228" s="52">
        <v>1.7000000000000001E-2</v>
      </c>
      <c r="AD228" s="52">
        <v>1.9E-2</v>
      </c>
      <c r="AE228" s="29">
        <v>1.7999999999999999E-2</v>
      </c>
      <c r="AF228" s="52">
        <v>1.7000000000000001E-2</v>
      </c>
    </row>
    <row r="229" spans="1:74" ht="30" x14ac:dyDescent="0.15">
      <c r="A229" s="28" t="s">
        <v>7737</v>
      </c>
      <c r="B229" s="117" t="s">
        <v>7738</v>
      </c>
      <c r="D229" s="29" t="s">
        <v>7740</v>
      </c>
      <c r="E229" s="29"/>
      <c r="H229" s="110">
        <v>41072</v>
      </c>
      <c r="K229" s="28" t="s">
        <v>3131</v>
      </c>
      <c r="L229" s="29" t="s">
        <v>7739</v>
      </c>
      <c r="M229" s="29" t="s">
        <v>4640</v>
      </c>
      <c r="O229" s="29">
        <v>5.25</v>
      </c>
      <c r="R229" s="29">
        <f>O229-1/32</f>
        <v>5.21875</v>
      </c>
      <c r="S229" s="29">
        <f>O229+1/32</f>
        <v>5.28125</v>
      </c>
      <c r="T229" s="29">
        <v>6.25</v>
      </c>
      <c r="W229" s="29">
        <f>T229-1/32</f>
        <v>6.21875</v>
      </c>
      <c r="X229" s="29">
        <f>T229+1/32</f>
        <v>6.28125</v>
      </c>
      <c r="AC229" s="52">
        <v>2.3E-2</v>
      </c>
      <c r="AD229" s="52">
        <v>2.5000000000000001E-2</v>
      </c>
      <c r="AE229" s="28">
        <v>2.4E-2</v>
      </c>
      <c r="AF229" s="51"/>
      <c r="BK229" s="29">
        <v>8.625</v>
      </c>
      <c r="BL229" s="28">
        <f>BK229-1/32</f>
        <v>8.59375</v>
      </c>
      <c r="BM229" s="28">
        <f>BK229+1/32</f>
        <v>8.65625</v>
      </c>
      <c r="BN229" s="28">
        <v>3.5</v>
      </c>
      <c r="BO229" s="28">
        <f>BN229-1/32</f>
        <v>3.46875</v>
      </c>
      <c r="BP229" s="28">
        <f>BN229-1/32</f>
        <v>3.46875</v>
      </c>
    </row>
    <row r="230" spans="1:74" ht="15" x14ac:dyDescent="0.15">
      <c r="A230" s="28" t="s">
        <v>7756</v>
      </c>
      <c r="B230" s="117" t="s">
        <v>7757</v>
      </c>
      <c r="D230" s="29" t="s">
        <v>7759</v>
      </c>
      <c r="E230" s="29"/>
      <c r="H230" s="7">
        <v>41078</v>
      </c>
      <c r="K230" s="28">
        <v>96</v>
      </c>
      <c r="L230" s="29" t="s">
        <v>7758</v>
      </c>
      <c r="M230" s="29" t="s">
        <v>4606</v>
      </c>
      <c r="O230" s="29">
        <v>6.125</v>
      </c>
      <c r="R230" s="29">
        <f>O230-1/32</f>
        <v>6.09375</v>
      </c>
      <c r="S230" s="29">
        <f>O230+1/32</f>
        <v>6.15625</v>
      </c>
      <c r="T230" s="29">
        <v>5.0625</v>
      </c>
      <c r="W230" s="29">
        <f>T230-1/32</f>
        <v>5.03125</v>
      </c>
      <c r="X230" s="29">
        <f>T230+1/32</f>
        <v>5.09375</v>
      </c>
      <c r="Y230" s="29">
        <v>2.3125</v>
      </c>
      <c r="AA230" s="29">
        <f>Y230-1/32</f>
        <v>2.28125</v>
      </c>
      <c r="AB230" s="29">
        <f>Y230+1/32</f>
        <v>2.34375</v>
      </c>
      <c r="AC230" s="52">
        <v>1.9E-2</v>
      </c>
      <c r="AD230" s="52">
        <v>2.1000000000000001E-2</v>
      </c>
      <c r="AE230" s="82">
        <v>0.02</v>
      </c>
      <c r="AF230" s="51"/>
    </row>
    <row r="231" spans="1:74" ht="30" x14ac:dyDescent="0.15">
      <c r="A231" s="28" t="s">
        <v>7799</v>
      </c>
      <c r="B231" s="117" t="s">
        <v>7798</v>
      </c>
      <c r="D231" s="29" t="s">
        <v>7276</v>
      </c>
      <c r="E231" s="29"/>
      <c r="H231" s="110">
        <v>41089</v>
      </c>
      <c r="I231" s="110">
        <v>41089</v>
      </c>
      <c r="K231" s="28">
        <v>202</v>
      </c>
      <c r="L231" s="29" t="s">
        <v>4615</v>
      </c>
      <c r="M231" s="29" t="s">
        <v>4358</v>
      </c>
      <c r="O231" s="29">
        <v>4.375</v>
      </c>
      <c r="R231" s="29">
        <v>4.34375</v>
      </c>
      <c r="S231" s="29">
        <v>4.40625</v>
      </c>
      <c r="T231" s="29">
        <v>4.375</v>
      </c>
      <c r="W231" s="29">
        <v>4.34375</v>
      </c>
      <c r="X231" s="29">
        <v>4.40625</v>
      </c>
      <c r="Y231" s="29">
        <v>12</v>
      </c>
      <c r="AA231" s="29">
        <v>11.96875</v>
      </c>
      <c r="AB231" s="29">
        <v>12.03125</v>
      </c>
      <c r="AC231" s="55">
        <v>2.3E-2</v>
      </c>
      <c r="AD231" s="55">
        <v>2.5000000000000001E-2</v>
      </c>
      <c r="AE231" s="29">
        <v>2.4E-2</v>
      </c>
      <c r="AF231" s="55"/>
    </row>
    <row r="232" spans="1:74" ht="15" x14ac:dyDescent="0.15">
      <c r="A232" s="28" t="s">
        <v>7803</v>
      </c>
      <c r="B232" s="117" t="s">
        <v>7804</v>
      </c>
      <c r="D232" s="29" t="s">
        <v>4990</v>
      </c>
      <c r="E232" s="29"/>
      <c r="H232" s="110">
        <v>41099</v>
      </c>
      <c r="I232" s="110">
        <v>41099</v>
      </c>
      <c r="K232" s="28">
        <v>191</v>
      </c>
      <c r="L232" s="29" t="s">
        <v>4595</v>
      </c>
      <c r="M232" s="29" t="s">
        <v>4358</v>
      </c>
      <c r="O232" s="29">
        <v>6.125</v>
      </c>
      <c r="R232" s="29">
        <v>6.09375</v>
      </c>
      <c r="S232" s="29">
        <v>6.15625</v>
      </c>
      <c r="T232" s="29">
        <v>2.25</v>
      </c>
      <c r="W232" s="29">
        <v>2.21875</v>
      </c>
      <c r="X232" s="29">
        <v>2.28125</v>
      </c>
      <c r="Y232" s="29">
        <v>2.5625</v>
      </c>
      <c r="AA232" s="29">
        <v>2.53125</v>
      </c>
      <c r="AB232" s="29">
        <v>2.59375</v>
      </c>
      <c r="AC232" s="52">
        <v>1.7000000000000001E-2</v>
      </c>
      <c r="AD232" s="52">
        <v>1.9E-2</v>
      </c>
      <c r="AE232" s="29">
        <v>1.7999999999999999E-2</v>
      </c>
      <c r="AF232" s="52">
        <v>1.7000000000000001E-2</v>
      </c>
    </row>
    <row r="233" spans="1:74" ht="15" x14ac:dyDescent="0.15">
      <c r="A233" s="28" t="s">
        <v>7823</v>
      </c>
      <c r="B233" s="117" t="s">
        <v>6550</v>
      </c>
      <c r="D233" s="29" t="s">
        <v>4992</v>
      </c>
      <c r="E233" s="29"/>
      <c r="H233" s="110">
        <v>41102</v>
      </c>
      <c r="I233" s="110">
        <v>41102</v>
      </c>
      <c r="K233" s="28">
        <v>193</v>
      </c>
      <c r="L233" s="29" t="s">
        <v>4595</v>
      </c>
      <c r="M233" s="29" t="s">
        <v>4358</v>
      </c>
      <c r="O233" s="29">
        <v>6.625</v>
      </c>
      <c r="R233" s="29">
        <v>6.59375</v>
      </c>
      <c r="S233" s="29">
        <v>6.65625</v>
      </c>
      <c r="T233" s="29">
        <v>4.125</v>
      </c>
      <c r="W233" s="29">
        <v>4.09375</v>
      </c>
      <c r="X233" s="29">
        <v>4.15625</v>
      </c>
      <c r="Y233" s="29">
        <v>8.125</v>
      </c>
      <c r="AA233" s="29">
        <v>8.09375</v>
      </c>
      <c r="AB233" s="29">
        <v>8.15625</v>
      </c>
      <c r="AC233" s="52">
        <v>1.7000000000000001E-2</v>
      </c>
      <c r="AD233" s="52">
        <v>1.9E-2</v>
      </c>
      <c r="AE233" s="29">
        <v>1.7999999999999999E-2</v>
      </c>
      <c r="AF233" s="52">
        <v>1.7000000000000001E-2</v>
      </c>
    </row>
    <row r="234" spans="1:74" ht="30" x14ac:dyDescent="0.15">
      <c r="A234" s="28" t="s">
        <v>7839</v>
      </c>
      <c r="B234" s="117" t="s">
        <v>7840</v>
      </c>
      <c r="D234" s="29" t="s">
        <v>7849</v>
      </c>
      <c r="E234" s="29" t="s">
        <v>9036</v>
      </c>
      <c r="H234" s="110">
        <v>41107</v>
      </c>
      <c r="I234" s="110">
        <v>41353</v>
      </c>
      <c r="K234" s="28" t="s">
        <v>3131</v>
      </c>
      <c r="L234" s="29" t="s">
        <v>7841</v>
      </c>
      <c r="M234" s="29" t="s">
        <v>7842</v>
      </c>
      <c r="O234" s="29">
        <v>4</v>
      </c>
      <c r="R234" s="29">
        <f>O234-1/32</f>
        <v>3.96875</v>
      </c>
      <c r="S234" s="29">
        <f>O234+1/32</f>
        <v>4.03125</v>
      </c>
      <c r="T234" s="29">
        <v>5</v>
      </c>
      <c r="W234" s="29">
        <f>T234-1/32</f>
        <v>4.96875</v>
      </c>
      <c r="X234" s="29">
        <f>T234+1/32</f>
        <v>5.03125</v>
      </c>
      <c r="AC234" s="52">
        <v>1E-3</v>
      </c>
      <c r="AD234" s="52">
        <v>3.0000000000000001E-3</v>
      </c>
      <c r="AE234" s="28">
        <v>2E-3</v>
      </c>
      <c r="AF234" s="51"/>
      <c r="BQ234" s="28">
        <v>2</v>
      </c>
      <c r="BR234" s="28">
        <f>BQ234-1/32</f>
        <v>1.96875</v>
      </c>
      <c r="BS234" s="28">
        <f>BQ234+1/32</f>
        <v>2.03125</v>
      </c>
      <c r="BT234" s="28">
        <v>1.5</v>
      </c>
      <c r="BU234" s="28">
        <f>BT234-1/32</f>
        <v>1.46875</v>
      </c>
      <c r="BV234" s="28">
        <f>BT234+1/32</f>
        <v>1.53125</v>
      </c>
    </row>
    <row r="235" spans="1:74" ht="45" x14ac:dyDescent="0.15">
      <c r="A235" s="28" t="s">
        <v>7869</v>
      </c>
      <c r="B235" s="117" t="s">
        <v>7870</v>
      </c>
      <c r="D235" s="29" t="s">
        <v>4818</v>
      </c>
      <c r="E235" s="29" t="s">
        <v>9792</v>
      </c>
      <c r="F235" s="110"/>
      <c r="G235" s="110"/>
      <c r="H235" s="110">
        <v>41108</v>
      </c>
      <c r="I235" s="110">
        <v>41108</v>
      </c>
      <c r="K235" s="28" t="s">
        <v>3131</v>
      </c>
      <c r="L235" s="29" t="s">
        <v>4595</v>
      </c>
      <c r="M235" s="29" t="s">
        <v>4636</v>
      </c>
      <c r="O235" s="29">
        <v>7</v>
      </c>
      <c r="R235" s="29">
        <f>O235-1/32</f>
        <v>6.96875</v>
      </c>
      <c r="S235" s="29">
        <f>O235+1/32</f>
        <v>7.03125</v>
      </c>
      <c r="T235" s="29">
        <v>7</v>
      </c>
      <c r="W235" s="29">
        <f>T235-1/32</f>
        <v>6.96875</v>
      </c>
      <c r="X235" s="29">
        <f>T235+1/32</f>
        <v>7.03125</v>
      </c>
      <c r="Y235" s="29">
        <v>5</v>
      </c>
      <c r="AA235" s="29">
        <f>Y235-1/32</f>
        <v>4.96875</v>
      </c>
      <c r="AB235" s="29">
        <f>Y235+1/32</f>
        <v>5.03125</v>
      </c>
      <c r="AC235" s="52">
        <v>2.3E-2</v>
      </c>
      <c r="AD235" s="52">
        <v>2.5000000000000001E-2</v>
      </c>
      <c r="AE235" s="28">
        <v>2.4E-2</v>
      </c>
      <c r="AF235" s="51"/>
    </row>
    <row r="236" spans="1:74" ht="30" x14ac:dyDescent="0.15">
      <c r="A236" s="28" t="s">
        <v>7888</v>
      </c>
      <c r="B236" s="117" t="s">
        <v>7889</v>
      </c>
      <c r="D236" s="29" t="s">
        <v>7892</v>
      </c>
      <c r="E236" s="29"/>
      <c r="H236" s="110">
        <v>41116</v>
      </c>
      <c r="I236" s="110">
        <v>41136</v>
      </c>
      <c r="K236" s="28" t="s">
        <v>7890</v>
      </c>
      <c r="L236" s="29" t="s">
        <v>7891</v>
      </c>
      <c r="M236" s="29" t="s">
        <v>5086</v>
      </c>
      <c r="O236" s="29">
        <v>5.5</v>
      </c>
      <c r="R236" s="29">
        <f>O236-1/32</f>
        <v>5.46875</v>
      </c>
      <c r="S236" s="29">
        <f>O236+1/32</f>
        <v>5.53125</v>
      </c>
      <c r="T236" s="29">
        <v>5.5625</v>
      </c>
      <c r="W236" s="29">
        <f>T236-1/32</f>
        <v>5.53125</v>
      </c>
      <c r="X236" s="29">
        <f>T236+1/32</f>
        <v>5.59375</v>
      </c>
      <c r="Y236" s="29">
        <v>5.0625</v>
      </c>
      <c r="AA236" s="29">
        <f>Y236-1/32</f>
        <v>5.03125</v>
      </c>
      <c r="AB236" s="29">
        <f>Y236+1/32</f>
        <v>5.09375</v>
      </c>
      <c r="AC236" s="52">
        <v>1.9E-2</v>
      </c>
      <c r="AD236" s="52">
        <v>2.1000000000000001E-2</v>
      </c>
      <c r="AE236" s="82">
        <v>0.02</v>
      </c>
      <c r="AF236" s="51"/>
    </row>
    <row r="237" spans="1:74" ht="30" x14ac:dyDescent="0.15">
      <c r="A237" s="28" t="s">
        <v>7923</v>
      </c>
      <c r="B237" s="117" t="s">
        <v>7924</v>
      </c>
      <c r="D237" s="29" t="s">
        <v>5347</v>
      </c>
      <c r="E237" s="29"/>
      <c r="H237" s="110">
        <v>41120</v>
      </c>
      <c r="I237" s="110">
        <v>41120</v>
      </c>
      <c r="K237" s="28">
        <v>312</v>
      </c>
      <c r="L237" s="29" t="s">
        <v>5204</v>
      </c>
      <c r="M237" s="29" t="s">
        <v>4358</v>
      </c>
      <c r="O237" s="29">
        <v>2.9375</v>
      </c>
      <c r="R237" s="29">
        <f>O237-1/32</f>
        <v>2.90625</v>
      </c>
      <c r="S237" s="29">
        <f>O237+1/32</f>
        <v>2.96875</v>
      </c>
      <c r="T237" s="29">
        <v>1.875</v>
      </c>
      <c r="W237" s="29">
        <f>T237-0.03125</f>
        <v>1.84375</v>
      </c>
      <c r="X237" s="29">
        <f>T237+0.03125</f>
        <v>1.90625</v>
      </c>
      <c r="Y237" s="29">
        <v>3.8125</v>
      </c>
      <c r="AA237" s="29">
        <f>Y237-(1/32)</f>
        <v>3.78125</v>
      </c>
      <c r="AB237" s="29">
        <f>Y237+(1/32)</f>
        <v>3.84375</v>
      </c>
      <c r="AC237" s="52">
        <v>1.4999999999999999E-2</v>
      </c>
      <c r="AD237" s="52">
        <v>1.7000000000000001E-2</v>
      </c>
      <c r="AE237" s="28">
        <v>1.6E-2</v>
      </c>
      <c r="AF237" s="51"/>
    </row>
    <row r="238" spans="1:74" ht="45" x14ac:dyDescent="0.15">
      <c r="A238" s="28" t="s">
        <v>7921</v>
      </c>
      <c r="B238" s="117" t="s">
        <v>7925</v>
      </c>
      <c r="D238" s="29" t="s">
        <v>7927</v>
      </c>
      <c r="E238" s="29"/>
      <c r="H238" s="110">
        <v>41120</v>
      </c>
      <c r="K238" s="28">
        <v>354</v>
      </c>
      <c r="L238" s="29" t="s">
        <v>7926</v>
      </c>
      <c r="M238" s="29" t="s">
        <v>4636</v>
      </c>
      <c r="O238" s="29">
        <v>5.625</v>
      </c>
      <c r="R238" s="29">
        <f>O238-1/32</f>
        <v>5.59375</v>
      </c>
      <c r="S238" s="29">
        <f>O238+1/32</f>
        <v>5.65625</v>
      </c>
      <c r="T238" s="29">
        <v>9.875</v>
      </c>
      <c r="W238" s="29">
        <f>T238-0.03125</f>
        <v>9.84375</v>
      </c>
      <c r="X238" s="29">
        <f>T238+0.03125</f>
        <v>9.90625</v>
      </c>
      <c r="AC238" s="52">
        <v>1.9E-2</v>
      </c>
      <c r="AD238" s="52">
        <v>2.1000000000000001E-2</v>
      </c>
      <c r="AE238" s="82">
        <v>0.02</v>
      </c>
      <c r="AF238" s="51"/>
      <c r="BK238" s="28">
        <v>3.5</v>
      </c>
      <c r="BL238" s="28">
        <f>BK238-1/32</f>
        <v>3.46875</v>
      </c>
      <c r="BM238" s="28">
        <f>BK237:BK238+1/32</f>
        <v>3.53125</v>
      </c>
      <c r="BN238" s="28">
        <v>1.125</v>
      </c>
      <c r="BO238" s="28">
        <f>BN238-1/32</f>
        <v>1.09375</v>
      </c>
      <c r="BP238" s="28">
        <f>BN238+1/32</f>
        <v>1.15625</v>
      </c>
    </row>
    <row r="239" spans="1:74" ht="15" x14ac:dyDescent="0.15">
      <c r="A239" s="28" t="s">
        <v>7922</v>
      </c>
      <c r="B239" s="117" t="s">
        <v>6845</v>
      </c>
      <c r="D239" s="29" t="s">
        <v>6846</v>
      </c>
      <c r="E239" s="29"/>
      <c r="H239" s="110">
        <v>41120</v>
      </c>
      <c r="K239" s="28">
        <v>359</v>
      </c>
      <c r="L239" s="29" t="s">
        <v>4595</v>
      </c>
      <c r="M239" s="29" t="s">
        <v>4358</v>
      </c>
      <c r="O239" s="29">
        <v>4</v>
      </c>
      <c r="R239" s="29">
        <f t="shared" ref="R239:R245" si="95">O239-(1/32)</f>
        <v>3.96875</v>
      </c>
      <c r="S239" s="29">
        <f t="shared" ref="S239:S245" si="96">O239+(1/32)</f>
        <v>4.03125</v>
      </c>
      <c r="T239" s="29">
        <v>2.25</v>
      </c>
      <c r="W239" s="29">
        <f t="shared" ref="W239:W245" si="97">T239-(1/32)</f>
        <v>2.21875</v>
      </c>
      <c r="X239" s="29">
        <f t="shared" ref="X239:X245" si="98">T239+(1/32)</f>
        <v>2.28125</v>
      </c>
      <c r="Y239" s="29">
        <v>2.25</v>
      </c>
      <c r="AA239" s="29">
        <f t="shared" ref="AA239:AA245" si="99">Y239-(1/32)</f>
        <v>2.21875</v>
      </c>
      <c r="AB239" s="29">
        <f t="shared" ref="AB239:AB245" si="100">Y239+(1/32)</f>
        <v>2.28125</v>
      </c>
      <c r="AC239" s="52">
        <v>1.4999999999999999E-2</v>
      </c>
      <c r="AD239" s="52">
        <v>1.7000000000000001E-2</v>
      </c>
      <c r="AE239" s="52">
        <v>1.6E-2</v>
      </c>
      <c r="AF239" s="51"/>
    </row>
    <row r="240" spans="1:74" ht="15" x14ac:dyDescent="0.15">
      <c r="A240" s="28" t="s">
        <v>7962</v>
      </c>
      <c r="B240" s="117" t="s">
        <v>7964</v>
      </c>
      <c r="D240" s="29" t="s">
        <v>7968</v>
      </c>
      <c r="E240" s="29"/>
      <c r="H240" s="110">
        <v>41124</v>
      </c>
      <c r="I240" s="110">
        <v>41124</v>
      </c>
      <c r="K240" s="28" t="s">
        <v>3131</v>
      </c>
      <c r="L240" s="29" t="s">
        <v>4595</v>
      </c>
      <c r="M240" s="29" t="s">
        <v>4358</v>
      </c>
      <c r="O240" s="29">
        <v>6.5</v>
      </c>
      <c r="R240" s="29">
        <f t="shared" si="95"/>
        <v>6.46875</v>
      </c>
      <c r="S240" s="29">
        <f t="shared" si="96"/>
        <v>6.53125</v>
      </c>
      <c r="T240" s="29">
        <v>2.3125</v>
      </c>
      <c r="W240" s="29">
        <f t="shared" si="97"/>
        <v>2.28125</v>
      </c>
      <c r="X240" s="29">
        <f t="shared" si="98"/>
        <v>2.34375</v>
      </c>
      <c r="Y240" s="29">
        <v>6.0625</v>
      </c>
      <c r="AA240" s="29">
        <f t="shared" si="99"/>
        <v>6.03125</v>
      </c>
      <c r="AB240" s="29">
        <f t="shared" si="100"/>
        <v>6.09375</v>
      </c>
      <c r="AC240" s="52">
        <v>1.9E-2</v>
      </c>
      <c r="AD240" s="52">
        <v>2.1000000000000001E-2</v>
      </c>
      <c r="AE240" s="82">
        <v>0.02</v>
      </c>
      <c r="AF240" s="51"/>
    </row>
    <row r="241" spans="1:32" ht="15" x14ac:dyDescent="0.15">
      <c r="A241" s="28" t="s">
        <v>7963</v>
      </c>
      <c r="B241" s="117" t="s">
        <v>7965</v>
      </c>
      <c r="D241" s="29" t="s">
        <v>7967</v>
      </c>
      <c r="E241" s="29"/>
      <c r="H241" s="110">
        <v>41124</v>
      </c>
      <c r="I241" s="110">
        <v>41124</v>
      </c>
      <c r="K241" s="28">
        <v>101</v>
      </c>
      <c r="L241" s="29" t="s">
        <v>4595</v>
      </c>
      <c r="M241" s="29" t="s">
        <v>7966</v>
      </c>
      <c r="O241" s="29">
        <v>4.1875</v>
      </c>
      <c r="R241" s="29">
        <f t="shared" si="95"/>
        <v>4.15625</v>
      </c>
      <c r="S241" s="29">
        <f t="shared" si="96"/>
        <v>4.21875</v>
      </c>
      <c r="T241" s="29">
        <v>4.1875</v>
      </c>
      <c r="W241" s="29">
        <f t="shared" si="97"/>
        <v>4.15625</v>
      </c>
      <c r="X241" s="29">
        <f t="shared" si="98"/>
        <v>4.21875</v>
      </c>
      <c r="Y241" s="29">
        <v>2.1875</v>
      </c>
      <c r="AA241" s="29">
        <f t="shared" si="99"/>
        <v>2.15625</v>
      </c>
      <c r="AB241" s="29">
        <f t="shared" si="100"/>
        <v>2.21875</v>
      </c>
      <c r="AC241" s="52">
        <v>1.7000000000000001E-2</v>
      </c>
      <c r="AD241" s="52">
        <v>1.9E-2</v>
      </c>
      <c r="AE241" s="29">
        <v>1.7999999999999999E-2</v>
      </c>
      <c r="AF241" s="51"/>
    </row>
    <row r="242" spans="1:32" ht="45" x14ac:dyDescent="0.15">
      <c r="A242" s="28" t="s">
        <v>7980</v>
      </c>
      <c r="B242" s="117" t="s">
        <v>7981</v>
      </c>
      <c r="D242" s="29" t="s">
        <v>4827</v>
      </c>
      <c r="E242" s="29"/>
      <c r="H242" s="110">
        <v>41128</v>
      </c>
      <c r="I242" s="110">
        <v>41136</v>
      </c>
      <c r="K242" s="28">
        <v>115</v>
      </c>
      <c r="L242" s="29" t="s">
        <v>4608</v>
      </c>
      <c r="M242" s="29" t="s">
        <v>4358</v>
      </c>
      <c r="O242" s="29">
        <v>5.375</v>
      </c>
      <c r="R242" s="29">
        <f t="shared" si="95"/>
        <v>5.34375</v>
      </c>
      <c r="S242" s="29">
        <f t="shared" si="96"/>
        <v>5.40625</v>
      </c>
      <c r="T242" s="29">
        <v>5</v>
      </c>
      <c r="W242" s="29">
        <f t="shared" si="97"/>
        <v>4.96875</v>
      </c>
      <c r="X242" s="29">
        <f t="shared" si="98"/>
        <v>5.03125</v>
      </c>
      <c r="Y242" s="29">
        <v>5.5</v>
      </c>
      <c r="AA242" s="29">
        <f t="shared" si="99"/>
        <v>5.46875</v>
      </c>
      <c r="AB242" s="29">
        <f t="shared" si="100"/>
        <v>5.53125</v>
      </c>
      <c r="AC242" s="52">
        <v>1.9E-2</v>
      </c>
      <c r="AD242" s="52">
        <v>2.1000000000000001E-2</v>
      </c>
      <c r="AE242" s="54">
        <v>0.02</v>
      </c>
      <c r="AF242" s="52">
        <v>1.9E-2</v>
      </c>
    </row>
    <row r="243" spans="1:32" ht="30" x14ac:dyDescent="0.15">
      <c r="A243" s="28" t="s">
        <v>7984</v>
      </c>
      <c r="B243" s="117" t="s">
        <v>4853</v>
      </c>
      <c r="D243" s="29" t="s">
        <v>4854</v>
      </c>
      <c r="E243" s="29"/>
      <c r="H243" s="110">
        <v>41129</v>
      </c>
      <c r="I243" s="110">
        <v>41129</v>
      </c>
      <c r="J243" s="28" t="s">
        <v>9927</v>
      </c>
      <c r="K243" s="28" t="s">
        <v>3131</v>
      </c>
      <c r="L243" s="29" t="s">
        <v>4855</v>
      </c>
      <c r="M243" s="29" t="s">
        <v>4358</v>
      </c>
      <c r="O243" s="29">
        <v>3.625</v>
      </c>
      <c r="R243" s="29">
        <f t="shared" si="95"/>
        <v>3.59375</v>
      </c>
      <c r="S243" s="29">
        <f t="shared" si="96"/>
        <v>3.65625</v>
      </c>
      <c r="T243" s="29">
        <v>3.875</v>
      </c>
      <c r="W243" s="29">
        <f t="shared" si="97"/>
        <v>3.84375</v>
      </c>
      <c r="X243" s="29">
        <f t="shared" si="98"/>
        <v>3.90625</v>
      </c>
      <c r="Y243" s="29">
        <v>6</v>
      </c>
      <c r="AA243" s="29">
        <f t="shared" si="99"/>
        <v>5.96875</v>
      </c>
      <c r="AB243" s="29">
        <f t="shared" si="100"/>
        <v>6.03125</v>
      </c>
      <c r="AC243" s="52">
        <v>1.7000000000000001E-2</v>
      </c>
      <c r="AD243" s="52">
        <v>1.9E-2</v>
      </c>
      <c r="AE243" s="29">
        <v>1.7999999999999999E-2</v>
      </c>
      <c r="AF243" s="51"/>
    </row>
    <row r="244" spans="1:32" ht="30" x14ac:dyDescent="0.15">
      <c r="A244" s="28" t="s">
        <v>7986</v>
      </c>
      <c r="B244" s="201" t="s">
        <v>7987</v>
      </c>
      <c r="D244" s="29" t="s">
        <v>4838</v>
      </c>
      <c r="E244" s="29"/>
      <c r="H244" s="110">
        <v>41130</v>
      </c>
      <c r="I244" s="110">
        <v>41131</v>
      </c>
      <c r="J244" s="29" t="s">
        <v>2530</v>
      </c>
      <c r="K244" s="28" t="s">
        <v>2717</v>
      </c>
      <c r="L244" s="29" t="s">
        <v>7988</v>
      </c>
      <c r="M244" s="29" t="s">
        <v>4602</v>
      </c>
      <c r="O244" s="29">
        <v>2.3125</v>
      </c>
      <c r="R244" s="29">
        <f t="shared" si="95"/>
        <v>2.28125</v>
      </c>
      <c r="S244" s="29">
        <f t="shared" si="96"/>
        <v>2.34375</v>
      </c>
      <c r="T244" s="29">
        <v>1.625</v>
      </c>
      <c r="W244" s="29">
        <f t="shared" si="97"/>
        <v>1.59375</v>
      </c>
      <c r="X244" s="29">
        <f t="shared" si="98"/>
        <v>1.65625</v>
      </c>
      <c r="Y244" s="29">
        <v>6.0625</v>
      </c>
      <c r="AA244" s="29">
        <f t="shared" si="99"/>
        <v>6.03125</v>
      </c>
      <c r="AB244" s="29">
        <f t="shared" si="100"/>
        <v>6.09375</v>
      </c>
      <c r="AC244" s="52">
        <v>1.7000000000000001E-2</v>
      </c>
      <c r="AD244" s="52">
        <v>1.9E-2</v>
      </c>
      <c r="AE244" s="54">
        <v>1.7999999999999999E-2</v>
      </c>
      <c r="AF244" s="51"/>
    </row>
    <row r="245" spans="1:32" ht="15" x14ac:dyDescent="0.15">
      <c r="A245" s="28" t="s">
        <v>8001</v>
      </c>
      <c r="B245" s="117" t="s">
        <v>8002</v>
      </c>
      <c r="D245" s="29" t="s">
        <v>4806</v>
      </c>
      <c r="E245" s="29"/>
      <c r="H245" s="110">
        <v>41138</v>
      </c>
      <c r="I245" s="110">
        <v>41145</v>
      </c>
      <c r="L245" s="29" t="s">
        <v>4595</v>
      </c>
      <c r="M245" s="29" t="s">
        <v>4596</v>
      </c>
      <c r="O245" s="29">
        <v>6.5</v>
      </c>
      <c r="R245" s="29">
        <f t="shared" si="95"/>
        <v>6.46875</v>
      </c>
      <c r="S245" s="29">
        <f t="shared" si="96"/>
        <v>6.53125</v>
      </c>
      <c r="T245" s="29">
        <v>2.3125</v>
      </c>
      <c r="W245" s="29">
        <f t="shared" si="97"/>
        <v>2.28125</v>
      </c>
      <c r="X245" s="29">
        <f t="shared" si="98"/>
        <v>2.34375</v>
      </c>
      <c r="Y245" s="29">
        <v>6.0625</v>
      </c>
      <c r="AA245" s="29">
        <f t="shared" si="99"/>
        <v>6.03125</v>
      </c>
      <c r="AB245" s="29">
        <f t="shared" si="100"/>
        <v>6.09375</v>
      </c>
      <c r="AC245" s="52">
        <v>1.4999999999999999E-2</v>
      </c>
      <c r="AD245" s="52">
        <v>1.7000000000000001E-2</v>
      </c>
      <c r="AE245" s="28">
        <v>1.6E-2</v>
      </c>
      <c r="AF245" s="51"/>
    </row>
    <row r="246" spans="1:32" ht="15" x14ac:dyDescent="0.15">
      <c r="A246" s="28" t="s">
        <v>8018</v>
      </c>
      <c r="AF246" s="51"/>
    </row>
    <row r="247" spans="1:32" ht="15" x14ac:dyDescent="0.15">
      <c r="A247" s="28" t="s">
        <v>8019</v>
      </c>
      <c r="AF247" s="51"/>
    </row>
    <row r="248" spans="1:32" ht="15" x14ac:dyDescent="0.15">
      <c r="A248" s="28" t="s">
        <v>8020</v>
      </c>
      <c r="AF248" s="51"/>
    </row>
    <row r="249" spans="1:32" ht="15" x14ac:dyDescent="0.15">
      <c r="A249" s="28" t="s">
        <v>8021</v>
      </c>
      <c r="AF249" s="51"/>
    </row>
    <row r="250" spans="1:32" ht="45" x14ac:dyDescent="0.15">
      <c r="A250" s="28" t="s">
        <v>8022</v>
      </c>
      <c r="B250" s="117" t="s">
        <v>8057</v>
      </c>
      <c r="D250" s="29" t="s">
        <v>4814</v>
      </c>
      <c r="E250" s="29" t="s">
        <v>9721</v>
      </c>
      <c r="H250" s="110">
        <v>41157</v>
      </c>
      <c r="I250" s="110">
        <v>41157</v>
      </c>
      <c r="K250" s="28" t="s">
        <v>3131</v>
      </c>
      <c r="L250" s="29" t="s">
        <v>4595</v>
      </c>
      <c r="M250" s="29" t="s">
        <v>4358</v>
      </c>
      <c r="O250" s="29">
        <v>4.75</v>
      </c>
      <c r="R250" s="29">
        <f t="shared" ref="R250:R259" si="101">O250-(1/32)</f>
        <v>4.71875</v>
      </c>
      <c r="S250" s="29">
        <f t="shared" ref="S250:S259" si="102">O250+(1/32)</f>
        <v>4.78125</v>
      </c>
      <c r="T250" s="29">
        <v>2.375</v>
      </c>
      <c r="W250" s="29">
        <f>T250-(1/32)</f>
        <v>2.34375</v>
      </c>
      <c r="X250" s="29">
        <f>T250+(1/32)</f>
        <v>2.40625</v>
      </c>
      <c r="Y250" s="29">
        <v>3.25</v>
      </c>
      <c r="AA250" s="29">
        <f>Y250-(1/32)</f>
        <v>3.21875</v>
      </c>
      <c r="AB250" s="29">
        <f>Y250+(1/32)</f>
        <v>3.28125</v>
      </c>
      <c r="AC250" s="52">
        <v>1.4999999999999999E-2</v>
      </c>
      <c r="AD250" s="52">
        <v>1.7000000000000001E-2</v>
      </c>
      <c r="AE250" s="28">
        <v>1.6E-2</v>
      </c>
      <c r="AF250" s="51"/>
    </row>
    <row r="251" spans="1:32" ht="45" x14ac:dyDescent="0.15">
      <c r="A251" s="28" t="s">
        <v>8026</v>
      </c>
      <c r="B251" s="106" t="s">
        <v>8027</v>
      </c>
      <c r="D251" s="29" t="s">
        <v>5008</v>
      </c>
      <c r="E251" s="29" t="s">
        <v>9361</v>
      </c>
      <c r="H251" s="110">
        <v>41145</v>
      </c>
      <c r="I251" s="110">
        <v>41145</v>
      </c>
      <c r="K251" s="28">
        <v>248</v>
      </c>
      <c r="L251" s="29" t="s">
        <v>4618</v>
      </c>
      <c r="M251" s="29" t="s">
        <v>4358</v>
      </c>
      <c r="O251" s="29">
        <v>6</v>
      </c>
      <c r="R251" s="29">
        <f t="shared" si="101"/>
        <v>5.96875</v>
      </c>
      <c r="S251" s="29">
        <f t="shared" si="102"/>
        <v>6.03125</v>
      </c>
      <c r="T251" s="29">
        <v>5.875</v>
      </c>
      <c r="W251" s="29">
        <f>T251-(1/32)</f>
        <v>5.84375</v>
      </c>
      <c r="X251" s="29">
        <f>T251+(1/32)</f>
        <v>5.90625</v>
      </c>
      <c r="Y251" s="29">
        <v>3.625</v>
      </c>
      <c r="AA251" s="29">
        <f>Y251-(1/32)</f>
        <v>3.59375</v>
      </c>
      <c r="AB251" s="29">
        <f>Y251+(1/32)</f>
        <v>3.65625</v>
      </c>
      <c r="AC251" s="52">
        <v>1.7000000000000001E-2</v>
      </c>
      <c r="AD251" s="52">
        <v>1.9E-2</v>
      </c>
      <c r="AE251" s="29">
        <v>1.7999999999999999E-2</v>
      </c>
      <c r="AF251" s="51" t="s">
        <v>2635</v>
      </c>
    </row>
    <row r="252" spans="1:32" ht="30" x14ac:dyDescent="0.15">
      <c r="A252" s="28" t="s">
        <v>8051</v>
      </c>
      <c r="B252" s="117" t="s">
        <v>8052</v>
      </c>
      <c r="D252" s="29" t="s">
        <v>8054</v>
      </c>
      <c r="E252" s="29"/>
      <c r="H252" s="110">
        <v>41152</v>
      </c>
      <c r="I252" s="110">
        <v>41152</v>
      </c>
      <c r="K252" s="28">
        <v>210</v>
      </c>
      <c r="L252" s="29" t="s">
        <v>8053</v>
      </c>
      <c r="M252" s="29" t="s">
        <v>4613</v>
      </c>
      <c r="O252" s="29">
        <v>11.46875</v>
      </c>
      <c r="R252" s="29">
        <f t="shared" si="101"/>
        <v>11.4375</v>
      </c>
      <c r="S252" s="29">
        <f t="shared" si="102"/>
        <v>11.5</v>
      </c>
      <c r="T252" s="29">
        <v>4.5</v>
      </c>
      <c r="W252" s="29">
        <f>T252-(1/32)</f>
        <v>4.46875</v>
      </c>
      <c r="X252" s="29">
        <f>T252+(1/32)</f>
        <v>4.53125</v>
      </c>
      <c r="Y252" s="29">
        <v>2.75</v>
      </c>
      <c r="AA252" s="29">
        <f>Y252-(1/32)</f>
        <v>2.71875</v>
      </c>
      <c r="AB252" s="29">
        <f>Y252+(1/32)</f>
        <v>2.78125</v>
      </c>
      <c r="AC252" s="52">
        <v>1.4999999999999999E-2</v>
      </c>
      <c r="AD252" s="52">
        <v>1.7000000000000001E-2</v>
      </c>
      <c r="AE252" s="28">
        <v>1.6E-2</v>
      </c>
      <c r="AF252" s="51"/>
    </row>
    <row r="253" spans="1:32" ht="45" x14ac:dyDescent="0.15">
      <c r="A253" s="28" t="s">
        <v>8061</v>
      </c>
      <c r="B253" s="117" t="s">
        <v>8062</v>
      </c>
      <c r="D253" s="29" t="s">
        <v>4832</v>
      </c>
      <c r="E253" s="29" t="s">
        <v>8947</v>
      </c>
      <c r="H253" s="110">
        <v>41159</v>
      </c>
      <c r="I253" s="110">
        <v>41160</v>
      </c>
      <c r="K253" s="28">
        <v>219</v>
      </c>
      <c r="L253" s="29" t="s">
        <v>4617</v>
      </c>
      <c r="M253" s="29" t="s">
        <v>4358</v>
      </c>
      <c r="O253" s="29">
        <v>6.25</v>
      </c>
      <c r="R253" s="29">
        <f t="shared" si="101"/>
        <v>6.21875</v>
      </c>
      <c r="S253" s="29">
        <f t="shared" si="102"/>
        <v>6.28125</v>
      </c>
      <c r="T253" s="29">
        <v>2.5625</v>
      </c>
      <c r="W253" s="29">
        <f>T253-(1/32)</f>
        <v>2.53125</v>
      </c>
      <c r="X253" s="29">
        <f>T253+(1/32)</f>
        <v>2.59375</v>
      </c>
      <c r="Y253" s="29">
        <v>4.625</v>
      </c>
      <c r="AA253" s="29">
        <f>Y253-(1/32)</f>
        <v>4.59375</v>
      </c>
      <c r="AB253" s="29">
        <f>Y253+(1/32)</f>
        <v>4.65625</v>
      </c>
      <c r="AC253" s="52">
        <v>1.9E-2</v>
      </c>
      <c r="AD253" s="52">
        <v>2.1000000000000001E-2</v>
      </c>
      <c r="AE253" s="54">
        <v>0.02</v>
      </c>
      <c r="AF253" s="53" t="s">
        <v>2614</v>
      </c>
    </row>
    <row r="254" spans="1:32" ht="30" x14ac:dyDescent="0.15">
      <c r="A254" s="28" t="s">
        <v>8069</v>
      </c>
      <c r="B254" s="117" t="s">
        <v>8070</v>
      </c>
      <c r="D254" s="29" t="s">
        <v>8072</v>
      </c>
      <c r="E254" s="29"/>
      <c r="H254" s="110">
        <v>41164</v>
      </c>
      <c r="I254" s="110">
        <v>41164</v>
      </c>
      <c r="L254" s="29" t="s">
        <v>4595</v>
      </c>
      <c r="M254" s="29" t="s">
        <v>8071</v>
      </c>
      <c r="O254" s="29">
        <v>6</v>
      </c>
      <c r="R254" s="29">
        <f t="shared" si="101"/>
        <v>5.96875</v>
      </c>
      <c r="S254" s="29">
        <f t="shared" si="102"/>
        <v>6.03125</v>
      </c>
      <c r="T254" s="29">
        <v>5</v>
      </c>
      <c r="W254" s="29">
        <f>T254-(1/32)</f>
        <v>4.96875</v>
      </c>
      <c r="X254" s="29">
        <f>T254+(1/32)</f>
        <v>5.03125</v>
      </c>
      <c r="Y254" s="29">
        <v>3</v>
      </c>
      <c r="AA254" s="29">
        <f>Y254-(1/32)</f>
        <v>2.96875</v>
      </c>
      <c r="AB254" s="29">
        <f>Y254+(1/32)</f>
        <v>3.03125</v>
      </c>
      <c r="AC254" s="52">
        <v>2.3E-2</v>
      </c>
      <c r="AD254" s="52">
        <v>2.5000000000000001E-2</v>
      </c>
      <c r="AE254" s="28">
        <v>2.4E-2</v>
      </c>
      <c r="AF254" s="51"/>
    </row>
    <row r="255" spans="1:32" ht="30" x14ac:dyDescent="0.15">
      <c r="A255" s="28" t="s">
        <v>8130</v>
      </c>
      <c r="B255" s="117" t="s">
        <v>5744</v>
      </c>
      <c r="D255" s="29" t="s">
        <v>5335</v>
      </c>
      <c r="E255" s="29"/>
      <c r="H255" s="110">
        <v>41185</v>
      </c>
      <c r="I255" s="110">
        <v>41185</v>
      </c>
      <c r="K255" s="28" t="s">
        <v>3131</v>
      </c>
      <c r="L255" s="29" t="s">
        <v>4876</v>
      </c>
      <c r="M255" s="29" t="s">
        <v>4877</v>
      </c>
      <c r="O255" s="29">
        <v>2.5</v>
      </c>
      <c r="R255" s="29">
        <f t="shared" si="101"/>
        <v>2.46875</v>
      </c>
      <c r="S255" s="29">
        <f t="shared" si="102"/>
        <v>2.53125</v>
      </c>
      <c r="T255" s="29">
        <v>3.25</v>
      </c>
      <c r="W255" s="29">
        <f>T255-1/32</f>
        <v>3.21875</v>
      </c>
      <c r="X255" s="29">
        <f>T255+1/32</f>
        <v>3.28125</v>
      </c>
      <c r="AF255" s="51"/>
    </row>
    <row r="256" spans="1:32" ht="30" x14ac:dyDescent="0.15">
      <c r="A256" s="67" t="s">
        <v>8132</v>
      </c>
      <c r="B256" t="s">
        <v>8131</v>
      </c>
      <c r="D256" s="28" t="s">
        <v>8133</v>
      </c>
      <c r="H256" s="110"/>
      <c r="I256" s="110">
        <v>43168</v>
      </c>
      <c r="K256" s="28" t="s">
        <v>3131</v>
      </c>
      <c r="L256" s="29" t="s">
        <v>4637</v>
      </c>
      <c r="M256" s="29" t="s">
        <v>4638</v>
      </c>
      <c r="O256" s="29">
        <v>3.5625</v>
      </c>
      <c r="P256" s="209">
        <f>O256-(1/64)</f>
        <v>3.546875</v>
      </c>
      <c r="Q256" s="209">
        <f>O256+(1/64)</f>
        <v>3.578125</v>
      </c>
      <c r="R256" s="29">
        <f t="shared" si="101"/>
        <v>3.53125</v>
      </c>
      <c r="S256" s="29">
        <f t="shared" si="102"/>
        <v>3.59375</v>
      </c>
      <c r="T256" s="29">
        <v>4.7069999999999999</v>
      </c>
      <c r="W256" s="29">
        <f>T256-(1/32)</f>
        <v>4.6757499999999999</v>
      </c>
      <c r="X256" s="29">
        <f>T256+(1/32)</f>
        <v>4.7382499999999999</v>
      </c>
      <c r="Y256" s="29">
        <v>8.5</v>
      </c>
      <c r="AA256" s="29">
        <f t="shared" ref="AA256:AA262" si="103">Y256-(1/32)</f>
        <v>8.46875</v>
      </c>
      <c r="AB256" s="29">
        <f t="shared" ref="AB256:AB262" si="104">Y256+(1/32)</f>
        <v>8.53125</v>
      </c>
      <c r="AC256" s="52">
        <v>1.9E-2</v>
      </c>
      <c r="AD256" s="52">
        <v>2.1000000000000001E-2</v>
      </c>
      <c r="AE256" s="274">
        <v>0.02</v>
      </c>
      <c r="AF256" s="51"/>
    </row>
    <row r="257" spans="1:32" ht="30" x14ac:dyDescent="0.15">
      <c r="A257" s="28" t="s">
        <v>8144</v>
      </c>
      <c r="B257" s="117" t="s">
        <v>8146</v>
      </c>
      <c r="D257" s="28" t="s">
        <v>8148</v>
      </c>
      <c r="H257" s="110">
        <v>41187</v>
      </c>
      <c r="I257" s="110">
        <v>41187</v>
      </c>
      <c r="K257" s="28" t="s">
        <v>2712</v>
      </c>
      <c r="L257" s="29" t="s">
        <v>8147</v>
      </c>
      <c r="M257" s="29" t="s">
        <v>4602</v>
      </c>
      <c r="O257" s="29">
        <v>2.3125</v>
      </c>
      <c r="R257" s="29">
        <f t="shared" si="101"/>
        <v>2.28125</v>
      </c>
      <c r="S257" s="29">
        <f t="shared" si="102"/>
        <v>2.34375</v>
      </c>
      <c r="T257" s="29">
        <v>1.625</v>
      </c>
      <c r="W257" s="29">
        <f>T257-(1/32)</f>
        <v>1.59375</v>
      </c>
      <c r="X257" s="29">
        <f>T257+(1/32)</f>
        <v>1.65625</v>
      </c>
      <c r="Y257" s="29">
        <v>6.0625</v>
      </c>
      <c r="AA257" s="29">
        <f t="shared" si="103"/>
        <v>6.03125</v>
      </c>
      <c r="AB257" s="29">
        <f t="shared" si="104"/>
        <v>6.09375</v>
      </c>
      <c r="AC257" s="52">
        <v>1.7000000000000001E-2</v>
      </c>
      <c r="AD257" s="52">
        <v>1.9E-2</v>
      </c>
      <c r="AE257" s="54">
        <v>1.7999999999999999E-2</v>
      </c>
      <c r="AF257" s="51"/>
    </row>
    <row r="258" spans="1:32" ht="30" x14ac:dyDescent="0.15">
      <c r="A258" s="28" t="s">
        <v>8204</v>
      </c>
      <c r="B258" s="117" t="s">
        <v>8208</v>
      </c>
      <c r="D258" s="28" t="s">
        <v>8209</v>
      </c>
      <c r="H258" s="110">
        <v>41205</v>
      </c>
      <c r="I258" s="110">
        <v>41206</v>
      </c>
      <c r="L258" s="29" t="s">
        <v>4637</v>
      </c>
      <c r="M258" s="29" t="s">
        <v>4638</v>
      </c>
      <c r="O258" s="29">
        <v>5.6875</v>
      </c>
      <c r="R258" s="29">
        <f t="shared" si="101"/>
        <v>5.65625</v>
      </c>
      <c r="S258" s="29">
        <f t="shared" si="102"/>
        <v>5.71875</v>
      </c>
      <c r="T258" s="29">
        <v>3.625</v>
      </c>
      <c r="W258" s="29">
        <f>T258-(1/32)</f>
        <v>3.59375</v>
      </c>
      <c r="X258" s="29">
        <f>T258+(1/32)</f>
        <v>3.65625</v>
      </c>
      <c r="Y258" s="29">
        <v>9.875</v>
      </c>
      <c r="AA258" s="29">
        <f t="shared" si="103"/>
        <v>9.84375</v>
      </c>
      <c r="AB258" s="29">
        <f t="shared" si="104"/>
        <v>9.90625</v>
      </c>
      <c r="AC258" s="52">
        <v>1.9E-2</v>
      </c>
      <c r="AD258" s="52">
        <v>2.1000000000000001E-2</v>
      </c>
      <c r="AE258" s="274">
        <v>0.02</v>
      </c>
      <c r="AF258" s="51"/>
    </row>
    <row r="259" spans="1:32" ht="30" x14ac:dyDescent="0.15">
      <c r="A259" s="28" t="s">
        <v>8242</v>
      </c>
      <c r="B259" s="117" t="s">
        <v>8243</v>
      </c>
      <c r="D259" s="28" t="s">
        <v>13267</v>
      </c>
      <c r="H259" s="110">
        <v>41218</v>
      </c>
      <c r="I259" s="110">
        <v>41948</v>
      </c>
      <c r="J259" s="28" t="s">
        <v>11854</v>
      </c>
      <c r="K259" s="28">
        <v>297</v>
      </c>
      <c r="L259" s="29" t="s">
        <v>4641</v>
      </c>
      <c r="M259" s="29" t="s">
        <v>4621</v>
      </c>
      <c r="O259" s="29">
        <v>7</v>
      </c>
      <c r="R259" s="29">
        <f t="shared" si="101"/>
        <v>6.96875</v>
      </c>
      <c r="S259" s="29">
        <f t="shared" si="102"/>
        <v>7.03125</v>
      </c>
      <c r="T259" s="29">
        <v>6</v>
      </c>
      <c r="W259" s="29">
        <f>T259-(1/32)</f>
        <v>5.96875</v>
      </c>
      <c r="X259" s="29">
        <f>T259+(1/32)</f>
        <v>6.03125</v>
      </c>
      <c r="Y259" s="29">
        <v>6.3125</v>
      </c>
      <c r="AA259" s="29">
        <f t="shared" si="103"/>
        <v>6.28125</v>
      </c>
      <c r="AB259" s="29">
        <f t="shared" si="104"/>
        <v>6.34375</v>
      </c>
      <c r="AE259" s="28">
        <v>2.4E-2</v>
      </c>
      <c r="AF259" s="51"/>
    </row>
    <row r="260" spans="1:32" ht="30" x14ac:dyDescent="0.15">
      <c r="A260" s="28" t="s">
        <v>8309</v>
      </c>
      <c r="B260" s="117" t="s">
        <v>8310</v>
      </c>
      <c r="D260" s="29" t="s">
        <v>4836</v>
      </c>
      <c r="E260" s="29"/>
      <c r="H260" s="110">
        <v>41229</v>
      </c>
      <c r="I260" s="110">
        <v>41232</v>
      </c>
      <c r="K260" s="28">
        <v>242</v>
      </c>
      <c r="L260" s="29" t="s">
        <v>4622</v>
      </c>
      <c r="M260" s="29" t="s">
        <v>4358</v>
      </c>
      <c r="O260" s="29">
        <v>3.875</v>
      </c>
      <c r="R260" s="29">
        <f t="shared" ref="R260:R265" si="105">O260-(1/32)</f>
        <v>3.84375</v>
      </c>
      <c r="S260" s="29">
        <f t="shared" ref="S260:S265" si="106">O260+(1/32)</f>
        <v>3.90625</v>
      </c>
      <c r="T260" s="29">
        <v>2</v>
      </c>
      <c r="W260" s="29">
        <f t="shared" ref="W260:W265" si="107">T260-(1/32)</f>
        <v>1.96875</v>
      </c>
      <c r="X260" s="29">
        <f t="shared" ref="X260:X265" si="108">T260+(1/32)</f>
        <v>2.03125</v>
      </c>
      <c r="Y260" s="29">
        <v>4.75</v>
      </c>
      <c r="AA260" s="29">
        <f t="shared" si="103"/>
        <v>4.71875</v>
      </c>
      <c r="AB260" s="29">
        <f t="shared" si="104"/>
        <v>4.78125</v>
      </c>
      <c r="AC260" s="52">
        <v>1.7000000000000001E-2</v>
      </c>
      <c r="AD260" s="52">
        <v>1.9E-2</v>
      </c>
      <c r="AE260" s="54">
        <v>1.7999999999999999E-2</v>
      </c>
      <c r="AF260" s="52">
        <v>1.7000000000000001E-2</v>
      </c>
    </row>
    <row r="261" spans="1:32" ht="15" x14ac:dyDescent="0.15">
      <c r="A261" s="29" t="s">
        <v>8321</v>
      </c>
      <c r="B261" s="117" t="s">
        <v>8337</v>
      </c>
      <c r="D261" s="29" t="s">
        <v>4990</v>
      </c>
      <c r="E261" s="29"/>
      <c r="H261" s="110">
        <v>41240</v>
      </c>
      <c r="I261" s="110">
        <v>41240</v>
      </c>
      <c r="K261" s="28" t="s">
        <v>3131</v>
      </c>
      <c r="L261" s="29" t="s">
        <v>4595</v>
      </c>
      <c r="M261" s="29" t="s">
        <v>4358</v>
      </c>
      <c r="O261" s="29">
        <v>6.125</v>
      </c>
      <c r="R261" s="29">
        <f t="shared" si="105"/>
        <v>6.09375</v>
      </c>
      <c r="S261" s="29">
        <f t="shared" si="106"/>
        <v>6.15625</v>
      </c>
      <c r="T261" s="29">
        <v>2.25</v>
      </c>
      <c r="W261" s="29">
        <f t="shared" si="107"/>
        <v>2.21875</v>
      </c>
      <c r="X261" s="29">
        <f t="shared" si="108"/>
        <v>2.28125</v>
      </c>
      <c r="Y261" s="29">
        <v>2.5625</v>
      </c>
      <c r="AA261" s="29">
        <f t="shared" si="103"/>
        <v>2.53125</v>
      </c>
      <c r="AB261" s="29">
        <f t="shared" si="104"/>
        <v>2.59375</v>
      </c>
      <c r="AC261" s="52">
        <v>1.7000000000000001E-2</v>
      </c>
      <c r="AD261" s="52">
        <v>1.9E-2</v>
      </c>
      <c r="AE261" s="54">
        <v>1.7999999999999999E-2</v>
      </c>
      <c r="AF261" s="54"/>
    </row>
    <row r="262" spans="1:32" ht="30" x14ac:dyDescent="0.15">
      <c r="A262" s="28" t="s">
        <v>8354</v>
      </c>
      <c r="B262" s="117" t="s">
        <v>8356</v>
      </c>
      <c r="D262" s="29" t="s">
        <v>4847</v>
      </c>
      <c r="E262" s="29"/>
      <c r="H262" s="110">
        <v>41241</v>
      </c>
      <c r="I262" s="110">
        <v>41241</v>
      </c>
      <c r="K262" s="28">
        <v>271</v>
      </c>
      <c r="L262" s="29" t="s">
        <v>4618</v>
      </c>
      <c r="M262" s="29" t="s">
        <v>4607</v>
      </c>
      <c r="O262" s="29">
        <v>4.78125</v>
      </c>
      <c r="R262" s="29">
        <f t="shared" si="105"/>
        <v>4.75</v>
      </c>
      <c r="S262" s="29">
        <f t="shared" si="106"/>
        <v>4.8125</v>
      </c>
      <c r="T262" s="29">
        <v>10.3125</v>
      </c>
      <c r="W262" s="29">
        <f t="shared" si="107"/>
        <v>10.28125</v>
      </c>
      <c r="X262" s="29">
        <f t="shared" si="108"/>
        <v>10.34375</v>
      </c>
      <c r="Y262" s="29">
        <v>6.125</v>
      </c>
      <c r="AA262" s="29">
        <f t="shared" si="103"/>
        <v>6.09375</v>
      </c>
      <c r="AB262" s="29">
        <f t="shared" si="104"/>
        <v>6.15625</v>
      </c>
      <c r="AC262" s="52">
        <v>1.9E-2</v>
      </c>
      <c r="AD262" s="52">
        <v>2.1000000000000001E-2</v>
      </c>
      <c r="AE262" s="54">
        <v>0.02</v>
      </c>
      <c r="AF262" s="54"/>
    </row>
    <row r="263" spans="1:32" ht="15" x14ac:dyDescent="0.15">
      <c r="A263" s="28" t="s">
        <v>8355</v>
      </c>
      <c r="B263" s="117" t="s">
        <v>4368</v>
      </c>
      <c r="D263" s="29" t="s">
        <v>8357</v>
      </c>
      <c r="E263" s="29"/>
      <c r="H263" s="110">
        <v>41241</v>
      </c>
      <c r="I263" s="110">
        <v>41241</v>
      </c>
      <c r="K263" s="28">
        <v>272</v>
      </c>
      <c r="L263" s="29" t="s">
        <v>4609</v>
      </c>
      <c r="M263" s="29" t="s">
        <v>5184</v>
      </c>
      <c r="O263" s="29">
        <v>9</v>
      </c>
      <c r="R263" s="29">
        <f t="shared" si="105"/>
        <v>8.96875</v>
      </c>
      <c r="S263" s="29">
        <f t="shared" si="106"/>
        <v>9.03125</v>
      </c>
      <c r="T263" s="29">
        <v>4.5</v>
      </c>
      <c r="W263" s="29">
        <f t="shared" si="107"/>
        <v>4.46875</v>
      </c>
      <c r="X263" s="29">
        <f t="shared" si="108"/>
        <v>4.53125</v>
      </c>
      <c r="AE263" s="28" t="s">
        <v>5185</v>
      </c>
    </row>
    <row r="264" spans="1:32" ht="15" x14ac:dyDescent="0.15">
      <c r="A264" s="28" t="s">
        <v>8369</v>
      </c>
      <c r="B264" s="117" t="s">
        <v>8371</v>
      </c>
      <c r="D264" s="29" t="s">
        <v>4991</v>
      </c>
      <c r="E264" s="29"/>
      <c r="H264" s="110">
        <v>41243</v>
      </c>
      <c r="I264" s="110">
        <v>41243</v>
      </c>
      <c r="K264" s="28" t="s">
        <v>3131</v>
      </c>
      <c r="L264" s="29" t="s">
        <v>4595</v>
      </c>
      <c r="M264" s="29" t="s">
        <v>4358</v>
      </c>
      <c r="O264" s="29">
        <v>7.125</v>
      </c>
      <c r="R264" s="29">
        <f t="shared" si="105"/>
        <v>7.09375</v>
      </c>
      <c r="S264" s="29">
        <f t="shared" si="106"/>
        <v>7.15625</v>
      </c>
      <c r="T264" s="29">
        <v>3</v>
      </c>
      <c r="W264" s="29">
        <f t="shared" si="107"/>
        <v>2.96875</v>
      </c>
      <c r="X264" s="29">
        <f t="shared" si="108"/>
        <v>3.03125</v>
      </c>
      <c r="Y264" s="29">
        <v>6.625</v>
      </c>
      <c r="AA264" s="29">
        <f>Y264-(1/32)</f>
        <v>6.59375</v>
      </c>
      <c r="AB264" s="29">
        <f>Y264+(1/32)</f>
        <v>6.65625</v>
      </c>
      <c r="AC264" s="52">
        <v>1.7000000000000001E-2</v>
      </c>
      <c r="AD264" s="52">
        <v>1.9E-2</v>
      </c>
      <c r="AE264" s="54">
        <v>1.7999999999999999E-2</v>
      </c>
      <c r="AF264" s="54"/>
    </row>
    <row r="265" spans="1:32" ht="30" x14ac:dyDescent="0.15">
      <c r="A265" s="28" t="s">
        <v>8380</v>
      </c>
      <c r="B265" s="117" t="s">
        <v>8381</v>
      </c>
      <c r="D265" s="29" t="s">
        <v>8382</v>
      </c>
      <c r="E265" s="29"/>
      <c r="H265" s="110">
        <v>41247</v>
      </c>
      <c r="I265" s="110">
        <v>41247</v>
      </c>
      <c r="K265" s="28" t="s">
        <v>3131</v>
      </c>
      <c r="M265" s="29" t="s">
        <v>4877</v>
      </c>
      <c r="O265" s="29">
        <v>2.5</v>
      </c>
      <c r="R265" s="29">
        <f t="shared" si="105"/>
        <v>2.46875</v>
      </c>
      <c r="S265" s="29">
        <f t="shared" si="106"/>
        <v>2.53125</v>
      </c>
      <c r="T265" s="29">
        <v>3.25</v>
      </c>
      <c r="W265" s="29">
        <f t="shared" si="107"/>
        <v>3.21875</v>
      </c>
      <c r="X265" s="29">
        <f t="shared" si="108"/>
        <v>3.28125</v>
      </c>
    </row>
    <row r="266" spans="1:32" ht="30" x14ac:dyDescent="0.15">
      <c r="A266" s="28" t="s">
        <v>8383</v>
      </c>
      <c r="B266" s="117" t="s">
        <v>8384</v>
      </c>
      <c r="D266" s="28" t="s">
        <v>10108</v>
      </c>
      <c r="E266" s="29"/>
      <c r="H266" s="110">
        <v>41247</v>
      </c>
      <c r="I266" s="110">
        <v>41247</v>
      </c>
      <c r="K266" s="28" t="s">
        <v>3131</v>
      </c>
      <c r="L266" s="29" t="s">
        <v>4876</v>
      </c>
      <c r="M266" s="29" t="s">
        <v>4877</v>
      </c>
      <c r="O266" s="29">
        <v>5</v>
      </c>
      <c r="R266" s="29">
        <f>O266-(1/32)</f>
        <v>4.96875</v>
      </c>
      <c r="S266" s="29">
        <f>O266+(1/32)</f>
        <v>5.03125</v>
      </c>
      <c r="T266" s="29">
        <v>3.25</v>
      </c>
      <c r="W266" s="29">
        <f>T266-(1/32)</f>
        <v>3.21875</v>
      </c>
      <c r="X266" s="29">
        <f>T266+(1/32)</f>
        <v>3.28125</v>
      </c>
    </row>
    <row r="267" spans="1:32" ht="30" x14ac:dyDescent="0.15">
      <c r="A267" s="28" t="s">
        <v>8385</v>
      </c>
      <c r="B267" s="117" t="s">
        <v>8386</v>
      </c>
      <c r="D267" s="28" t="s">
        <v>10108</v>
      </c>
      <c r="E267" s="29"/>
      <c r="H267" s="110">
        <v>41247</v>
      </c>
      <c r="I267" s="110">
        <v>41247</v>
      </c>
      <c r="K267" s="28" t="s">
        <v>3131</v>
      </c>
      <c r="L267" s="29" t="s">
        <v>4876</v>
      </c>
      <c r="M267" s="29" t="s">
        <v>4877</v>
      </c>
      <c r="O267" s="29">
        <v>5</v>
      </c>
      <c r="R267" s="29">
        <f>O267-(1/32)</f>
        <v>4.96875</v>
      </c>
      <c r="S267" s="29">
        <f>O267+(1/32)</f>
        <v>5.03125</v>
      </c>
      <c r="T267" s="29">
        <v>3.25</v>
      </c>
      <c r="W267" s="29">
        <f>T267-(1/32)</f>
        <v>3.21875</v>
      </c>
      <c r="X267" s="29">
        <f>T267+(1/32)</f>
        <v>3.28125</v>
      </c>
    </row>
    <row r="268" spans="1:32" ht="30" x14ac:dyDescent="0.15">
      <c r="A268" s="28" t="s">
        <v>8387</v>
      </c>
      <c r="B268" s="117" t="s">
        <v>8386</v>
      </c>
      <c r="D268" s="28" t="s">
        <v>10108</v>
      </c>
      <c r="E268" s="29"/>
      <c r="H268" s="110">
        <v>41247</v>
      </c>
      <c r="I268" s="110">
        <v>41247</v>
      </c>
      <c r="K268" s="28" t="s">
        <v>3131</v>
      </c>
      <c r="L268" s="29" t="s">
        <v>4876</v>
      </c>
      <c r="M268" s="29" t="s">
        <v>4877</v>
      </c>
      <c r="O268" s="29">
        <v>5</v>
      </c>
      <c r="R268" s="29">
        <f>O268-(1/32)</f>
        <v>4.96875</v>
      </c>
      <c r="S268" s="29">
        <f>O268+(1/32)</f>
        <v>5.03125</v>
      </c>
      <c r="T268" s="29">
        <v>3.25</v>
      </c>
      <c r="W268" s="29">
        <f>T268-(1/32)</f>
        <v>3.21875</v>
      </c>
      <c r="X268" s="29">
        <f>T268+(1/32)</f>
        <v>3.28125</v>
      </c>
    </row>
    <row r="269" spans="1:32" ht="15" x14ac:dyDescent="0.15">
      <c r="A269" s="28" t="s">
        <v>8403</v>
      </c>
      <c r="B269" s="117" t="s">
        <v>8404</v>
      </c>
      <c r="D269" s="29" t="s">
        <v>4992</v>
      </c>
      <c r="E269" s="29"/>
      <c r="H269" s="110">
        <v>41248</v>
      </c>
      <c r="K269" s="28" t="s">
        <v>3131</v>
      </c>
      <c r="L269" s="29" t="s">
        <v>4595</v>
      </c>
      <c r="M269" s="29" t="s">
        <v>4358</v>
      </c>
      <c r="O269" s="29">
        <v>6.625</v>
      </c>
      <c r="R269" s="29">
        <f>O269-(1/32)</f>
        <v>6.59375</v>
      </c>
      <c r="S269" s="29">
        <f>O269+(1/32)</f>
        <v>6.65625</v>
      </c>
      <c r="T269" s="29">
        <v>4.125</v>
      </c>
      <c r="W269" s="29">
        <f>T269-(1/32)</f>
        <v>4.09375</v>
      </c>
      <c r="X269" s="29">
        <f>T269+(1/32)</f>
        <v>4.15625</v>
      </c>
      <c r="Y269" s="29">
        <v>8.125</v>
      </c>
    </row>
    <row r="270" spans="1:32" ht="45" x14ac:dyDescent="0.15">
      <c r="A270" s="301" t="s">
        <v>8484</v>
      </c>
      <c r="B270" s="117" t="s">
        <v>8487</v>
      </c>
      <c r="D270" s="29" t="s">
        <v>4806</v>
      </c>
      <c r="E270" s="29" t="s">
        <v>9730</v>
      </c>
      <c r="H270" s="110">
        <v>41277</v>
      </c>
      <c r="I270" s="110">
        <v>41282</v>
      </c>
      <c r="K270" s="28">
        <v>7</v>
      </c>
      <c r="L270" s="29" t="s">
        <v>4595</v>
      </c>
      <c r="M270" s="29" t="s">
        <v>4596</v>
      </c>
      <c r="O270" s="29">
        <v>6.5</v>
      </c>
      <c r="R270" s="29">
        <f>O270-(1/32)</f>
        <v>6.46875</v>
      </c>
      <c r="S270" s="29">
        <f>O270+(1/32)</f>
        <v>6.53125</v>
      </c>
      <c r="T270" s="29">
        <v>2.3125</v>
      </c>
      <c r="W270" s="29">
        <f>T270-(1/32)</f>
        <v>2.28125</v>
      </c>
      <c r="X270" s="29">
        <f>T270+(1/32)</f>
        <v>2.34375</v>
      </c>
      <c r="Y270" s="29">
        <v>6.0625</v>
      </c>
      <c r="AA270" s="29">
        <f>Y270-(1/32)</f>
        <v>6.03125</v>
      </c>
      <c r="AB270" s="29">
        <f>Y270+(1/32)</f>
        <v>6.09375</v>
      </c>
      <c r="AC270" s="52">
        <v>1.4999999999999999E-2</v>
      </c>
      <c r="AD270" s="52">
        <v>1.7000000000000001E-2</v>
      </c>
      <c r="AE270" s="29">
        <v>1.6E-2</v>
      </c>
      <c r="AF270" s="51" t="s">
        <v>2431</v>
      </c>
    </row>
    <row r="271" spans="1:32" ht="30" x14ac:dyDescent="0.15">
      <c r="A271" s="301" t="s">
        <v>8485</v>
      </c>
      <c r="B271" s="117" t="s">
        <v>8486</v>
      </c>
      <c r="D271" s="29" t="s">
        <v>8054</v>
      </c>
      <c r="E271" s="29"/>
      <c r="H271" s="110">
        <v>41277</v>
      </c>
      <c r="I271" s="110">
        <v>41278</v>
      </c>
      <c r="K271" s="28">
        <v>210</v>
      </c>
      <c r="L271" s="29" t="s">
        <v>8053</v>
      </c>
      <c r="M271" s="29" t="s">
        <v>4613</v>
      </c>
      <c r="O271" s="29">
        <v>11.46875</v>
      </c>
      <c r="R271" s="29">
        <v>11.4375</v>
      </c>
      <c r="S271" s="29">
        <v>11.5</v>
      </c>
      <c r="T271" s="29">
        <v>4.5</v>
      </c>
      <c r="W271" s="29">
        <v>4.46875</v>
      </c>
      <c r="X271" s="29">
        <v>4.53125</v>
      </c>
      <c r="Y271" s="29">
        <v>2.75</v>
      </c>
      <c r="AA271" s="29">
        <v>2.71875</v>
      </c>
      <c r="AB271" s="29">
        <v>2.78125</v>
      </c>
      <c r="AC271" s="52">
        <v>1.4999999999999999E-2</v>
      </c>
      <c r="AD271" s="52">
        <v>1.7000000000000001E-2</v>
      </c>
      <c r="AE271" s="28">
        <v>1.6E-2</v>
      </c>
    </row>
    <row r="272" spans="1:32" ht="30" x14ac:dyDescent="0.15">
      <c r="A272" s="29" t="s">
        <v>8603</v>
      </c>
      <c r="B272" s="117" t="s">
        <v>8608</v>
      </c>
      <c r="D272" s="29" t="s">
        <v>8609</v>
      </c>
      <c r="E272" s="29"/>
      <c r="H272" s="110">
        <v>41285</v>
      </c>
      <c r="K272" s="28">
        <v>405</v>
      </c>
      <c r="L272" s="29" t="s">
        <v>4855</v>
      </c>
      <c r="M272" s="29" t="s">
        <v>4358</v>
      </c>
      <c r="O272" s="29">
        <v>3.9375</v>
      </c>
      <c r="R272" s="29">
        <f>O272-1/32</f>
        <v>3.90625</v>
      </c>
      <c r="S272" s="29">
        <f>O272+1/32</f>
        <v>3.96875</v>
      </c>
      <c r="T272" s="29">
        <v>3.25</v>
      </c>
      <c r="W272" s="29">
        <f>T272-1/32</f>
        <v>3.21875</v>
      </c>
      <c r="X272" s="29">
        <f>T272+1/32</f>
        <v>3.28125</v>
      </c>
      <c r="Y272" s="29">
        <v>5.8125</v>
      </c>
      <c r="AA272" s="29">
        <f>Y272-1/32</f>
        <v>5.78125</v>
      </c>
      <c r="AB272" s="29">
        <f>Y272+1/32</f>
        <v>5.84375</v>
      </c>
      <c r="AC272" s="52">
        <f>AE272-0.001</f>
        <v>1.6999999999999998E-2</v>
      </c>
      <c r="AD272" s="52">
        <f>AE272+0.001</f>
        <v>1.9E-2</v>
      </c>
      <c r="AE272" s="28">
        <v>1.7999999999999999E-2</v>
      </c>
    </row>
    <row r="273" spans="1:68" ht="30" x14ac:dyDescent="0.15">
      <c r="A273" s="28" t="s">
        <v>8604</v>
      </c>
      <c r="B273" s="117" t="s">
        <v>8610</v>
      </c>
      <c r="D273" s="29" t="s">
        <v>8611</v>
      </c>
      <c r="E273" s="29"/>
      <c r="H273" s="110">
        <v>41285</v>
      </c>
      <c r="K273" s="28">
        <v>348</v>
      </c>
      <c r="L273" s="29" t="s">
        <v>4996</v>
      </c>
      <c r="M273" s="29" t="s">
        <v>4358</v>
      </c>
      <c r="O273" s="29">
        <v>3.5</v>
      </c>
      <c r="R273" s="29">
        <f>O273-(1/32)</f>
        <v>3.46875</v>
      </c>
      <c r="S273" s="29">
        <f>O273+(1/32)</f>
        <v>3.53125</v>
      </c>
      <c r="T273" s="29">
        <v>3.375</v>
      </c>
      <c r="W273" s="29">
        <f>T273-(1/32)</f>
        <v>3.34375</v>
      </c>
      <c r="X273" s="29">
        <f>T273+(1/32)</f>
        <v>3.40625</v>
      </c>
      <c r="Y273" s="29">
        <v>5.625</v>
      </c>
      <c r="AA273" s="29">
        <f t="shared" ref="AA273:AA280" si="109">Y273-(1/32)</f>
        <v>5.59375</v>
      </c>
      <c r="AB273" s="29">
        <f t="shared" ref="AB273:AB280" si="110">Y273+(1/32)</f>
        <v>5.65625</v>
      </c>
      <c r="AC273" s="52">
        <v>1.7000000000000001E-2</v>
      </c>
      <c r="AD273" s="52">
        <v>1.9E-2</v>
      </c>
      <c r="AE273" s="54">
        <v>1.7999999999999999E-2</v>
      </c>
      <c r="AF273" s="53"/>
    </row>
    <row r="274" spans="1:68" ht="30" x14ac:dyDescent="0.15">
      <c r="A274" s="28" t="s">
        <v>8605</v>
      </c>
      <c r="B274" s="117" t="s">
        <v>8612</v>
      </c>
      <c r="D274" s="29" t="s">
        <v>4841</v>
      </c>
      <c r="E274" s="29"/>
      <c r="H274" s="110">
        <v>41285</v>
      </c>
      <c r="I274" s="110">
        <v>41288</v>
      </c>
      <c r="K274" s="28">
        <v>189</v>
      </c>
      <c r="L274" s="29" t="s">
        <v>4612</v>
      </c>
      <c r="M274" s="29" t="s">
        <v>4613</v>
      </c>
      <c r="O274" s="29">
        <v>18</v>
      </c>
      <c r="R274" s="29">
        <f>O274-(1/32)</f>
        <v>17.96875</v>
      </c>
      <c r="S274" s="29">
        <f>O274+(1/32)</f>
        <v>18.03125</v>
      </c>
      <c r="T274" s="29">
        <v>5.0625</v>
      </c>
      <c r="W274" s="29">
        <f>T274-(1/32)</f>
        <v>5.03125</v>
      </c>
      <c r="X274" s="29">
        <f>T274+(1/32)</f>
        <v>5.09375</v>
      </c>
      <c r="Y274" s="29">
        <v>3</v>
      </c>
      <c r="AA274" s="29">
        <f t="shared" si="109"/>
        <v>2.96875</v>
      </c>
      <c r="AB274" s="29">
        <f t="shared" si="110"/>
        <v>3.03125</v>
      </c>
      <c r="AC274" s="52">
        <v>1.7000000000000001E-2</v>
      </c>
      <c r="AD274" s="52">
        <v>1.9E-2</v>
      </c>
      <c r="AE274" s="29">
        <v>1.7999999999999999E-2</v>
      </c>
      <c r="AF274" s="51" t="s">
        <v>2570</v>
      </c>
    </row>
    <row r="275" spans="1:68" ht="30" x14ac:dyDescent="0.15">
      <c r="A275" s="28" t="s">
        <v>8682</v>
      </c>
      <c r="B275" s="117" t="s">
        <v>8486</v>
      </c>
      <c r="D275" s="29" t="s">
        <v>8683</v>
      </c>
      <c r="E275" s="29"/>
      <c r="H275" s="110">
        <v>41292</v>
      </c>
      <c r="I275" s="110">
        <v>41304</v>
      </c>
      <c r="K275" s="28">
        <v>406</v>
      </c>
      <c r="L275" s="29" t="s">
        <v>9239</v>
      </c>
      <c r="M275" s="29" t="s">
        <v>4613</v>
      </c>
      <c r="O275" s="29">
        <v>9.875</v>
      </c>
      <c r="R275" s="29">
        <f t="shared" ref="R275:R280" si="111">O275-(1/32)</f>
        <v>9.84375</v>
      </c>
      <c r="S275" s="29">
        <f t="shared" ref="S275:S280" si="112">O275+(1/32)</f>
        <v>9.90625</v>
      </c>
      <c r="T275" s="29">
        <v>3.28125</v>
      </c>
      <c r="W275" s="29">
        <f t="shared" ref="W275:W280" si="113">T275-(1/32)</f>
        <v>3.25</v>
      </c>
      <c r="X275" s="29">
        <f t="shared" ref="X275:X280" si="114">T275+(1/32)</f>
        <v>3.3125</v>
      </c>
      <c r="Y275" s="29">
        <v>2.375</v>
      </c>
      <c r="AA275" s="29">
        <f t="shared" si="109"/>
        <v>2.34375</v>
      </c>
      <c r="AB275" s="29">
        <f t="shared" si="110"/>
        <v>2.40625</v>
      </c>
      <c r="AC275" s="52">
        <v>1.7000000000000001E-2</v>
      </c>
      <c r="AD275" s="52">
        <v>1.9E-2</v>
      </c>
      <c r="AE275" s="29">
        <v>1.7999999999999999E-2</v>
      </c>
    </row>
    <row r="276" spans="1:68" ht="30" x14ac:dyDescent="0.15">
      <c r="A276" s="28" t="s">
        <v>8684</v>
      </c>
      <c r="B276" s="117" t="s">
        <v>8647</v>
      </c>
      <c r="D276" s="29" t="s">
        <v>4804</v>
      </c>
      <c r="E276" s="29"/>
      <c r="H276" s="110">
        <v>41292</v>
      </c>
      <c r="I276" s="110">
        <v>41313</v>
      </c>
      <c r="K276" s="28">
        <v>2</v>
      </c>
      <c r="L276" s="29" t="s">
        <v>4595</v>
      </c>
      <c r="M276" s="29" t="s">
        <v>4596</v>
      </c>
      <c r="O276" s="29">
        <v>6.125</v>
      </c>
      <c r="R276" s="29">
        <f t="shared" si="111"/>
        <v>6.09375</v>
      </c>
      <c r="S276" s="29">
        <f t="shared" si="112"/>
        <v>6.15625</v>
      </c>
      <c r="T276" s="29">
        <v>2.75</v>
      </c>
      <c r="W276" s="29">
        <f t="shared" si="113"/>
        <v>2.71875</v>
      </c>
      <c r="X276" s="29">
        <f t="shared" si="114"/>
        <v>2.78125</v>
      </c>
      <c r="Y276" s="29">
        <v>2.375</v>
      </c>
      <c r="AA276" s="29">
        <f t="shared" si="109"/>
        <v>2.34375</v>
      </c>
      <c r="AB276" s="29">
        <f t="shared" si="110"/>
        <v>2.40625</v>
      </c>
      <c r="AC276" s="52">
        <v>1.4999999999999999E-2</v>
      </c>
      <c r="AD276" s="52">
        <v>1.7000000000000001E-2</v>
      </c>
      <c r="AE276" s="29">
        <v>1.6E-2</v>
      </c>
      <c r="AF276" s="51" t="s">
        <v>2398</v>
      </c>
    </row>
    <row r="277" spans="1:68" ht="75" x14ac:dyDescent="0.15">
      <c r="A277" s="29" t="s">
        <v>8700</v>
      </c>
      <c r="B277" s="117" t="s">
        <v>8701</v>
      </c>
      <c r="D277" s="29" t="s">
        <v>8703</v>
      </c>
      <c r="E277" s="29"/>
      <c r="H277" s="110">
        <v>41297</v>
      </c>
      <c r="I277" s="110">
        <v>41298</v>
      </c>
      <c r="K277" s="28">
        <v>20</v>
      </c>
      <c r="L277" s="29" t="s">
        <v>5495</v>
      </c>
      <c r="M277" s="29" t="s">
        <v>4358</v>
      </c>
      <c r="O277" s="29">
        <v>6.125</v>
      </c>
      <c r="P277" s="209"/>
      <c r="Q277" s="209"/>
      <c r="R277" s="29">
        <f t="shared" si="111"/>
        <v>6.09375</v>
      </c>
      <c r="S277" s="29">
        <f t="shared" si="112"/>
        <v>6.15625</v>
      </c>
      <c r="T277" s="29">
        <v>2.4375</v>
      </c>
      <c r="U277" s="209"/>
      <c r="V277" s="209"/>
      <c r="W277" s="29">
        <f t="shared" si="113"/>
        <v>2.40625</v>
      </c>
      <c r="X277" s="29">
        <f t="shared" si="114"/>
        <v>2.46875</v>
      </c>
      <c r="Y277" s="29">
        <v>6.015625</v>
      </c>
      <c r="Z277" s="209"/>
      <c r="AA277" s="29">
        <f t="shared" si="109"/>
        <v>5.984375</v>
      </c>
      <c r="AB277" s="29">
        <f t="shared" si="110"/>
        <v>6.046875</v>
      </c>
      <c r="AC277" s="52">
        <v>1.9E-2</v>
      </c>
      <c r="AD277" s="52">
        <v>2.1000000000000001E-2</v>
      </c>
      <c r="AE277" s="54">
        <v>0.02</v>
      </c>
      <c r="AF277" s="53" t="s">
        <v>2501</v>
      </c>
    </row>
    <row r="278" spans="1:68" ht="45" x14ac:dyDescent="0.15">
      <c r="A278" s="28" t="s">
        <v>8704</v>
      </c>
      <c r="B278" s="117" t="s">
        <v>8649</v>
      </c>
      <c r="D278" s="29" t="s">
        <v>4825</v>
      </c>
      <c r="E278" s="29" t="s">
        <v>9545</v>
      </c>
      <c r="H278" s="110">
        <v>41296</v>
      </c>
      <c r="I278" s="110">
        <v>41313</v>
      </c>
      <c r="K278" s="28">
        <v>27</v>
      </c>
      <c r="L278" s="29" t="s">
        <v>4600</v>
      </c>
      <c r="M278" s="29" t="s">
        <v>4596</v>
      </c>
      <c r="O278" s="29">
        <v>6.125</v>
      </c>
      <c r="R278" s="29">
        <f t="shared" si="111"/>
        <v>6.09375</v>
      </c>
      <c r="S278" s="29">
        <f t="shared" si="112"/>
        <v>6.15625</v>
      </c>
      <c r="T278" s="29">
        <v>1.5</v>
      </c>
      <c r="W278" s="29">
        <f t="shared" si="113"/>
        <v>1.46875</v>
      </c>
      <c r="X278" s="29">
        <f t="shared" si="114"/>
        <v>1.53125</v>
      </c>
      <c r="Y278" s="29">
        <v>2.375</v>
      </c>
      <c r="AA278" s="29">
        <f t="shared" si="109"/>
        <v>2.34375</v>
      </c>
      <c r="AB278" s="29">
        <f t="shared" si="110"/>
        <v>2.40625</v>
      </c>
      <c r="AC278" s="52">
        <v>1.4999999999999999E-2</v>
      </c>
      <c r="AD278" s="52">
        <v>1.7000000000000001E-2</v>
      </c>
      <c r="AE278" s="29">
        <v>1.6E-2</v>
      </c>
      <c r="AF278" s="51" t="s">
        <v>2516</v>
      </c>
    </row>
    <row r="279" spans="1:68" ht="45" x14ac:dyDescent="0.15">
      <c r="A279" s="28" t="s">
        <v>8733</v>
      </c>
      <c r="B279" s="117" t="s">
        <v>6499</v>
      </c>
      <c r="D279" s="29" t="s">
        <v>4813</v>
      </c>
      <c r="E279" s="29" t="s">
        <v>8946</v>
      </c>
      <c r="H279" s="110">
        <v>41298</v>
      </c>
      <c r="I279" s="110">
        <v>41298</v>
      </c>
      <c r="K279" s="28">
        <v>112</v>
      </c>
      <c r="L279" s="29" t="s">
        <v>4595</v>
      </c>
      <c r="M279" s="29" t="s">
        <v>4607</v>
      </c>
      <c r="O279" s="29">
        <v>3.1875</v>
      </c>
      <c r="R279" s="29">
        <f t="shared" si="111"/>
        <v>3.15625</v>
      </c>
      <c r="S279" s="29">
        <f t="shared" si="112"/>
        <v>3.21875</v>
      </c>
      <c r="T279" s="29">
        <v>2.3125</v>
      </c>
      <c r="W279" s="29">
        <f t="shared" si="113"/>
        <v>2.28125</v>
      </c>
      <c r="X279" s="29">
        <f t="shared" si="114"/>
        <v>2.34375</v>
      </c>
      <c r="Y279" s="29">
        <v>6.0625</v>
      </c>
      <c r="AA279" s="29">
        <f t="shared" si="109"/>
        <v>6.03125</v>
      </c>
      <c r="AB279" s="29">
        <f t="shared" si="110"/>
        <v>6.09375</v>
      </c>
      <c r="AC279" s="52">
        <v>1.7000000000000001E-2</v>
      </c>
      <c r="AD279" s="52">
        <v>1.9E-2</v>
      </c>
      <c r="AE279" s="29">
        <v>1.7999999999999999E-2</v>
      </c>
    </row>
    <row r="280" spans="1:68" ht="30" x14ac:dyDescent="0.15">
      <c r="A280" s="28" t="s">
        <v>8734</v>
      </c>
      <c r="B280" s="117" t="s">
        <v>8735</v>
      </c>
      <c r="D280" s="29" t="s">
        <v>8736</v>
      </c>
      <c r="E280" s="29"/>
      <c r="H280" s="110">
        <v>41298</v>
      </c>
      <c r="I280" s="110">
        <v>41298</v>
      </c>
      <c r="K280" s="28">
        <v>19</v>
      </c>
      <c r="L280" s="29" t="s">
        <v>4595</v>
      </c>
      <c r="M280" s="29" t="s">
        <v>4596</v>
      </c>
      <c r="O280" s="29">
        <v>5</v>
      </c>
      <c r="R280" s="29">
        <f t="shared" si="111"/>
        <v>4.96875</v>
      </c>
      <c r="S280" s="29">
        <f t="shared" si="112"/>
        <v>5.03125</v>
      </c>
      <c r="T280" s="29">
        <v>6.03125</v>
      </c>
      <c r="W280" s="29">
        <f t="shared" si="113"/>
        <v>6</v>
      </c>
      <c r="X280" s="29">
        <f t="shared" si="114"/>
        <v>6.0625</v>
      </c>
      <c r="Y280" s="29">
        <v>3.03125</v>
      </c>
      <c r="AA280" s="29">
        <f t="shared" si="109"/>
        <v>3</v>
      </c>
      <c r="AB280" s="29">
        <f t="shared" si="110"/>
        <v>3.0625</v>
      </c>
      <c r="AC280" s="52">
        <v>1.4999999999999999E-2</v>
      </c>
      <c r="AD280" s="52">
        <v>1.7000000000000001E-2</v>
      </c>
      <c r="AE280" s="54">
        <v>1.6E-2</v>
      </c>
      <c r="AF280" s="53" t="s">
        <v>2496</v>
      </c>
    </row>
    <row r="281" spans="1:68" ht="30" x14ac:dyDescent="0.15">
      <c r="A281" s="29" t="s">
        <v>8804</v>
      </c>
      <c r="B281" s="117" t="s">
        <v>8821</v>
      </c>
      <c r="D281" s="29" t="s">
        <v>8609</v>
      </c>
      <c r="H281" s="110">
        <v>41299</v>
      </c>
      <c r="I281" s="110">
        <v>41318</v>
      </c>
      <c r="K281" s="28">
        <v>405</v>
      </c>
      <c r="L281" s="29" t="s">
        <v>4855</v>
      </c>
      <c r="M281" s="29" t="s">
        <v>4358</v>
      </c>
      <c r="O281" s="29">
        <v>3.9375</v>
      </c>
      <c r="R281" s="29">
        <f>O281-1/32</f>
        <v>3.90625</v>
      </c>
      <c r="S281" s="29">
        <f>O281+1/32</f>
        <v>3.96875</v>
      </c>
      <c r="T281" s="29">
        <v>3.25</v>
      </c>
      <c r="W281" s="29">
        <f>T281-1/32</f>
        <v>3.21875</v>
      </c>
      <c r="X281" s="29">
        <f>T281+1/32</f>
        <v>3.28125</v>
      </c>
      <c r="Y281" s="29">
        <v>5.8125</v>
      </c>
      <c r="AA281" s="29">
        <f>Y281-1/32</f>
        <v>5.78125</v>
      </c>
      <c r="AB281" s="29">
        <f>Y281+1/32</f>
        <v>5.84375</v>
      </c>
      <c r="AC281" s="52">
        <f>AE281-0.001</f>
        <v>1.6999999999999998E-2</v>
      </c>
      <c r="AD281" s="52">
        <f>AE281+0.001</f>
        <v>1.9E-2</v>
      </c>
      <c r="AE281" s="28">
        <v>1.7999999999999999E-2</v>
      </c>
    </row>
    <row r="282" spans="1:68" ht="30" x14ac:dyDescent="0.15">
      <c r="A282" s="28" t="s">
        <v>8827</v>
      </c>
      <c r="B282" s="117" t="s">
        <v>8831</v>
      </c>
      <c r="D282" s="29" t="s">
        <v>7740</v>
      </c>
      <c r="H282" s="110">
        <v>41304</v>
      </c>
      <c r="I282" s="110">
        <v>41318</v>
      </c>
      <c r="K282" s="28">
        <v>416</v>
      </c>
      <c r="L282" s="29" t="s">
        <v>8832</v>
      </c>
      <c r="M282" s="29" t="s">
        <v>4640</v>
      </c>
      <c r="O282" s="29">
        <v>5.25</v>
      </c>
      <c r="R282" s="29">
        <f>O282-1/32</f>
        <v>5.21875</v>
      </c>
      <c r="S282" s="29">
        <f>O282+1/32</f>
        <v>5.28125</v>
      </c>
      <c r="T282" s="29">
        <v>6.25</v>
      </c>
      <c r="W282" s="29">
        <f>T282-1/32</f>
        <v>6.21875</v>
      </c>
      <c r="X282" s="29">
        <f>T282+1/32</f>
        <v>6.28125</v>
      </c>
      <c r="AC282" s="52">
        <f>AE282-0.001</f>
        <v>2.3E-2</v>
      </c>
      <c r="AD282" s="52">
        <f>AE282+0.001</f>
        <v>2.5000000000000001E-2</v>
      </c>
      <c r="AE282" s="28">
        <v>2.4E-2</v>
      </c>
      <c r="BK282" s="28">
        <v>8.625</v>
      </c>
      <c r="BL282" s="28">
        <f>BK282-1/32</f>
        <v>8.59375</v>
      </c>
      <c r="BM282" s="28">
        <f>BK282+1/32</f>
        <v>8.65625</v>
      </c>
      <c r="BN282" s="28">
        <v>3.5</v>
      </c>
      <c r="BO282" s="28">
        <f>BN282-1/32</f>
        <v>3.46875</v>
      </c>
      <c r="BP282" s="28">
        <f>BN282+1/32</f>
        <v>3.53125</v>
      </c>
    </row>
    <row r="283" spans="1:68" ht="30" x14ac:dyDescent="0.15">
      <c r="A283" s="28" t="s">
        <v>8828</v>
      </c>
      <c r="B283" s="117" t="s">
        <v>8910</v>
      </c>
      <c r="D283" s="29" t="s">
        <v>7276</v>
      </c>
      <c r="H283" s="110">
        <v>41304</v>
      </c>
      <c r="I283" s="110">
        <v>41358</v>
      </c>
      <c r="K283" s="28">
        <v>202</v>
      </c>
      <c r="L283" s="29" t="s">
        <v>4615</v>
      </c>
      <c r="M283" s="29" t="s">
        <v>4358</v>
      </c>
      <c r="O283" s="29">
        <v>4.375</v>
      </c>
      <c r="R283" s="29">
        <v>4.34375</v>
      </c>
      <c r="S283" s="29">
        <v>4.40625</v>
      </c>
      <c r="T283" s="29">
        <v>4.375</v>
      </c>
      <c r="W283" s="29">
        <v>4.34375</v>
      </c>
      <c r="X283" s="29">
        <v>4.40625</v>
      </c>
      <c r="Y283" s="29">
        <v>12</v>
      </c>
      <c r="AA283" s="29">
        <v>11.96875</v>
      </c>
      <c r="AB283" s="29">
        <v>12.03125</v>
      </c>
      <c r="AC283" s="55">
        <v>2.3E-2</v>
      </c>
      <c r="AD283" s="55">
        <v>2.5000000000000001E-2</v>
      </c>
      <c r="AE283" s="29">
        <v>2.4E-2</v>
      </c>
      <c r="AF283" s="55"/>
    </row>
    <row r="284" spans="1:68" ht="45" x14ac:dyDescent="0.15">
      <c r="A284" s="28" t="s">
        <v>8913</v>
      </c>
      <c r="B284" s="117" t="s">
        <v>8914</v>
      </c>
      <c r="D284" s="29" t="s">
        <v>4837</v>
      </c>
      <c r="E284" s="28" t="s">
        <v>9658</v>
      </c>
      <c r="H284" s="110">
        <v>41304</v>
      </c>
      <c r="K284" s="28">
        <v>249</v>
      </c>
      <c r="L284" s="29" t="s">
        <v>4623</v>
      </c>
      <c r="M284" s="29" t="s">
        <v>4358</v>
      </c>
      <c r="O284" s="29">
        <v>4</v>
      </c>
      <c r="R284" s="29">
        <f t="shared" ref="R284:R291" si="115">O284-(1/32)</f>
        <v>3.96875</v>
      </c>
      <c r="S284" s="29">
        <f t="shared" ref="S284:S291" si="116">O284+(1/32)</f>
        <v>4.03125</v>
      </c>
      <c r="T284" s="29">
        <v>2.03125</v>
      </c>
      <c r="W284" s="29">
        <f t="shared" ref="W284:W291" si="117">T284-(1/32)</f>
        <v>2</v>
      </c>
      <c r="X284" s="29">
        <f t="shared" ref="X284:X291" si="118">T284+(1/32)</f>
        <v>2.0625</v>
      </c>
      <c r="Y284" s="29">
        <v>4.5</v>
      </c>
      <c r="AA284" s="29">
        <f t="shared" ref="AA284:AA291" si="119">Y284-(1/32)</f>
        <v>4.46875</v>
      </c>
      <c r="AB284" s="29">
        <f t="shared" ref="AB284:AB291" si="120">Y284+(1/32)</f>
        <v>4.53125</v>
      </c>
      <c r="AC284" s="52">
        <v>1.7000000000000001E-2</v>
      </c>
      <c r="AD284" s="52">
        <v>1.9E-2</v>
      </c>
      <c r="AE284" s="54">
        <v>1.7999999999999999E-2</v>
      </c>
      <c r="AF284" s="53" t="s">
        <v>2638</v>
      </c>
    </row>
    <row r="285" spans="1:68" ht="45" x14ac:dyDescent="0.15">
      <c r="A285" s="29" t="s">
        <v>8923</v>
      </c>
      <c r="B285" s="117" t="s">
        <v>8925</v>
      </c>
      <c r="E285" s="29" t="s">
        <v>9260</v>
      </c>
      <c r="H285" s="110">
        <v>41397</v>
      </c>
      <c r="I285" s="110">
        <v>41403</v>
      </c>
      <c r="K285" s="28">
        <v>190</v>
      </c>
      <c r="L285" s="29" t="s">
        <v>4595</v>
      </c>
      <c r="M285" s="29" t="s">
        <v>4643</v>
      </c>
      <c r="O285" s="29">
        <v>2.3125</v>
      </c>
      <c r="R285" s="29">
        <f t="shared" si="115"/>
        <v>2.28125</v>
      </c>
      <c r="S285" s="29">
        <f t="shared" si="116"/>
        <v>2.34375</v>
      </c>
      <c r="T285" s="29">
        <v>1.625</v>
      </c>
      <c r="W285" s="29">
        <f t="shared" si="117"/>
        <v>1.59375</v>
      </c>
      <c r="X285" s="29">
        <f t="shared" si="118"/>
        <v>1.65625</v>
      </c>
      <c r="Y285" s="29">
        <v>6.0625</v>
      </c>
      <c r="AA285" s="29">
        <f t="shared" si="119"/>
        <v>6.03125</v>
      </c>
      <c r="AB285" s="29">
        <f t="shared" si="120"/>
        <v>6.09375</v>
      </c>
      <c r="AC285" s="52">
        <v>1.7000000000000001E-2</v>
      </c>
      <c r="AD285" s="52">
        <v>1.9E-2</v>
      </c>
      <c r="AE285" s="54">
        <v>1.7999999999999999E-2</v>
      </c>
      <c r="AF285" s="55" t="s">
        <v>2531</v>
      </c>
    </row>
    <row r="286" spans="1:68" ht="45" x14ac:dyDescent="0.15">
      <c r="A286" s="29" t="s">
        <v>8933</v>
      </c>
      <c r="B286" s="117" t="s">
        <v>5206</v>
      </c>
      <c r="E286" s="29" t="s">
        <v>9260</v>
      </c>
      <c r="H286" s="110">
        <v>41366</v>
      </c>
      <c r="K286" s="28">
        <v>48</v>
      </c>
      <c r="L286" s="29" t="s">
        <v>4595</v>
      </c>
      <c r="M286" s="29" t="s">
        <v>4643</v>
      </c>
      <c r="O286" s="29">
        <v>2.3125</v>
      </c>
      <c r="R286" s="29">
        <f t="shared" si="115"/>
        <v>2.28125</v>
      </c>
      <c r="S286" s="29">
        <f t="shared" si="116"/>
        <v>2.34375</v>
      </c>
      <c r="T286" s="29">
        <v>1.625</v>
      </c>
      <c r="W286" s="29">
        <f t="shared" si="117"/>
        <v>1.59375</v>
      </c>
      <c r="X286" s="29">
        <f t="shared" si="118"/>
        <v>1.65625</v>
      </c>
      <c r="Y286" s="29">
        <v>6.0625</v>
      </c>
      <c r="AA286" s="29">
        <f t="shared" si="119"/>
        <v>6.03125</v>
      </c>
      <c r="AB286" s="29">
        <f t="shared" si="120"/>
        <v>6.09375</v>
      </c>
      <c r="AC286" s="52">
        <v>1.7000000000000001E-2</v>
      </c>
      <c r="AD286" s="52">
        <v>1.9E-2</v>
      </c>
      <c r="AE286" s="54">
        <v>1.7999999999999999E-2</v>
      </c>
      <c r="AF286" s="55" t="s">
        <v>2531</v>
      </c>
    </row>
    <row r="287" spans="1:68" ht="45" x14ac:dyDescent="0.15">
      <c r="A287" s="28" t="s">
        <v>8934</v>
      </c>
      <c r="B287" s="117" t="s">
        <v>6499</v>
      </c>
      <c r="E287" s="29" t="s">
        <v>8946</v>
      </c>
      <c r="H287" s="110">
        <v>41310</v>
      </c>
      <c r="I287" s="110">
        <v>41351</v>
      </c>
      <c r="K287" s="28">
        <v>112</v>
      </c>
      <c r="L287" s="29" t="s">
        <v>4595</v>
      </c>
      <c r="M287" s="29" t="s">
        <v>4607</v>
      </c>
      <c r="O287" s="29">
        <v>3.1875</v>
      </c>
      <c r="R287" s="29">
        <f t="shared" si="115"/>
        <v>3.15625</v>
      </c>
      <c r="S287" s="29">
        <f t="shared" si="116"/>
        <v>3.21875</v>
      </c>
      <c r="T287" s="29">
        <v>2.3125</v>
      </c>
      <c r="W287" s="29">
        <f t="shared" si="117"/>
        <v>2.28125</v>
      </c>
      <c r="X287" s="29">
        <f t="shared" si="118"/>
        <v>2.34375</v>
      </c>
      <c r="Y287" s="29">
        <v>6.0625</v>
      </c>
      <c r="AA287" s="29">
        <f t="shared" si="119"/>
        <v>6.03125</v>
      </c>
      <c r="AB287" s="29">
        <f t="shared" si="120"/>
        <v>6.09375</v>
      </c>
      <c r="AC287" s="52">
        <v>1.7000000000000001E-2</v>
      </c>
      <c r="AD287" s="52">
        <v>1.9E-2</v>
      </c>
      <c r="AE287" s="54">
        <v>1.7999999999999999E-2</v>
      </c>
      <c r="AF287" s="53" t="s">
        <v>2543</v>
      </c>
    </row>
    <row r="288" spans="1:68" ht="45" x14ac:dyDescent="0.15">
      <c r="A288" s="28" t="s">
        <v>8935</v>
      </c>
      <c r="B288" s="117" t="s">
        <v>8910</v>
      </c>
      <c r="E288" s="29" t="s">
        <v>8947</v>
      </c>
      <c r="H288" s="110">
        <v>41310</v>
      </c>
      <c r="I288" s="110">
        <v>41353</v>
      </c>
      <c r="K288" s="28">
        <v>219</v>
      </c>
      <c r="L288" s="29" t="s">
        <v>4617</v>
      </c>
      <c r="M288" s="29" t="s">
        <v>4358</v>
      </c>
      <c r="O288" s="29">
        <v>6.25</v>
      </c>
      <c r="R288" s="29">
        <f t="shared" si="115"/>
        <v>6.21875</v>
      </c>
      <c r="S288" s="29">
        <f t="shared" si="116"/>
        <v>6.28125</v>
      </c>
      <c r="T288" s="29">
        <v>2.5625</v>
      </c>
      <c r="W288" s="29">
        <f t="shared" si="117"/>
        <v>2.53125</v>
      </c>
      <c r="X288" s="29">
        <f t="shared" si="118"/>
        <v>2.59375</v>
      </c>
      <c r="Y288" s="29">
        <v>4.625</v>
      </c>
      <c r="AA288" s="29">
        <f t="shared" si="119"/>
        <v>4.59375</v>
      </c>
      <c r="AB288" s="29">
        <f t="shared" si="120"/>
        <v>4.65625</v>
      </c>
      <c r="AC288" s="52">
        <v>1.9E-2</v>
      </c>
      <c r="AD288" s="52">
        <v>2.1000000000000001E-2</v>
      </c>
      <c r="AE288" s="54">
        <v>0.02</v>
      </c>
      <c r="AF288" s="53" t="s">
        <v>2614</v>
      </c>
    </row>
    <row r="289" spans="1:68" ht="45" x14ac:dyDescent="0.15">
      <c r="A289" s="28" t="s">
        <v>8970</v>
      </c>
      <c r="B289" s="117" t="s">
        <v>8975</v>
      </c>
      <c r="E289" s="29" t="s">
        <v>8977</v>
      </c>
      <c r="H289" s="110">
        <v>41317</v>
      </c>
      <c r="I289" s="110">
        <v>41324</v>
      </c>
      <c r="L289" s="29" t="s">
        <v>4595</v>
      </c>
      <c r="M289" s="29" t="s">
        <v>5086</v>
      </c>
      <c r="O289" s="29">
        <v>5.25</v>
      </c>
      <c r="R289" s="29">
        <f t="shared" si="115"/>
        <v>5.21875</v>
      </c>
      <c r="S289" s="29">
        <f t="shared" si="116"/>
        <v>5.28125</v>
      </c>
      <c r="T289" s="29">
        <v>3.9375</v>
      </c>
      <c r="W289" s="29">
        <f t="shared" si="117"/>
        <v>3.90625</v>
      </c>
      <c r="X289" s="29">
        <f t="shared" si="118"/>
        <v>3.96875</v>
      </c>
      <c r="Y289" s="29">
        <v>5.875</v>
      </c>
      <c r="AA289" s="29">
        <f t="shared" si="119"/>
        <v>5.84375</v>
      </c>
      <c r="AB289" s="29">
        <f t="shared" si="120"/>
        <v>5.90625</v>
      </c>
      <c r="AE289" s="54" t="s">
        <v>8976</v>
      </c>
    </row>
    <row r="290" spans="1:68" ht="45" x14ac:dyDescent="0.15">
      <c r="A290" s="28" t="s">
        <v>8972</v>
      </c>
      <c r="B290" s="117" t="s">
        <v>8980</v>
      </c>
      <c r="E290" s="29" t="s">
        <v>8982</v>
      </c>
      <c r="H290" s="110">
        <v>41317</v>
      </c>
      <c r="I290" s="110">
        <v>41470</v>
      </c>
      <c r="K290" s="28">
        <v>259</v>
      </c>
      <c r="L290" s="29" t="s">
        <v>4627</v>
      </c>
      <c r="M290" s="29" t="s">
        <v>4358</v>
      </c>
      <c r="O290" s="29">
        <v>20.25</v>
      </c>
      <c r="R290" s="29">
        <f t="shared" si="115"/>
        <v>20.21875</v>
      </c>
      <c r="S290" s="29">
        <f t="shared" si="116"/>
        <v>20.28125</v>
      </c>
      <c r="T290" s="29">
        <v>4.53125</v>
      </c>
      <c r="W290" s="29">
        <f t="shared" si="117"/>
        <v>4.5</v>
      </c>
      <c r="X290" s="29">
        <f t="shared" si="118"/>
        <v>4.5625</v>
      </c>
      <c r="Y290" s="29">
        <v>2.75</v>
      </c>
      <c r="AA290" s="29">
        <f t="shared" si="119"/>
        <v>2.71875</v>
      </c>
      <c r="AB290" s="29">
        <f t="shared" si="120"/>
        <v>2.78125</v>
      </c>
      <c r="AC290" s="52">
        <v>1.7000000000000001E-2</v>
      </c>
      <c r="AD290" s="52">
        <v>1.9E-2</v>
      </c>
      <c r="AE290" s="29">
        <v>1.7999999999999999E-2</v>
      </c>
      <c r="AF290" s="51" t="s">
        <v>2656</v>
      </c>
    </row>
    <row r="291" spans="1:68" ht="45" x14ac:dyDescent="0.15">
      <c r="A291" s="28" t="s">
        <v>8971</v>
      </c>
      <c r="B291" s="117" t="s">
        <v>8978</v>
      </c>
      <c r="E291" s="29" t="s">
        <v>8979</v>
      </c>
      <c r="H291" s="110">
        <v>41317</v>
      </c>
      <c r="I291" s="110">
        <v>41318</v>
      </c>
      <c r="K291" s="28">
        <v>382</v>
      </c>
      <c r="L291" s="29" t="s">
        <v>4637</v>
      </c>
      <c r="M291" s="29" t="s">
        <v>4638</v>
      </c>
      <c r="O291" s="29">
        <v>5.8125</v>
      </c>
      <c r="R291" s="29">
        <f t="shared" si="115"/>
        <v>5.78125</v>
      </c>
      <c r="S291" s="29">
        <f t="shared" si="116"/>
        <v>5.84375</v>
      </c>
      <c r="T291" s="29">
        <v>3.3125</v>
      </c>
      <c r="W291" s="29">
        <f t="shared" si="117"/>
        <v>3.28125</v>
      </c>
      <c r="X291" s="29">
        <f t="shared" si="118"/>
        <v>3.34375</v>
      </c>
      <c r="Y291" s="29">
        <v>11.375</v>
      </c>
      <c r="AA291" s="29">
        <f t="shared" si="119"/>
        <v>11.34375</v>
      </c>
      <c r="AB291" s="29">
        <f t="shared" si="120"/>
        <v>11.40625</v>
      </c>
      <c r="AC291" s="52">
        <v>2.3E-2</v>
      </c>
      <c r="AD291" s="52">
        <v>2.5000000000000001E-2</v>
      </c>
      <c r="AE291" s="28">
        <v>2.4E-2</v>
      </c>
      <c r="AF291" s="51"/>
    </row>
    <row r="292" spans="1:68" ht="45" x14ac:dyDescent="0.15">
      <c r="A292" s="28" t="s">
        <v>8983</v>
      </c>
      <c r="B292" s="117" t="s">
        <v>8984</v>
      </c>
      <c r="E292" s="28" t="s">
        <v>8992</v>
      </c>
      <c r="H292" s="315">
        <v>41318</v>
      </c>
      <c r="I292" s="110">
        <v>41318</v>
      </c>
      <c r="K292" s="28">
        <v>381</v>
      </c>
      <c r="L292" s="316" t="s">
        <v>8985</v>
      </c>
      <c r="M292" s="29" t="s">
        <v>4636</v>
      </c>
      <c r="O292" s="29">
        <v>5.75</v>
      </c>
      <c r="P292" s="209"/>
      <c r="Q292" s="209"/>
      <c r="R292" s="29">
        <f t="shared" ref="R292:R298" si="121">O292-1/32</f>
        <v>5.71875</v>
      </c>
      <c r="S292" s="29">
        <f t="shared" ref="S292:S298" si="122">O292+1/32</f>
        <v>5.78125</v>
      </c>
      <c r="T292" s="29">
        <v>11.375</v>
      </c>
      <c r="W292" s="29">
        <f t="shared" ref="W292:W298" si="123">T292-1/32</f>
        <v>11.34375</v>
      </c>
      <c r="X292" s="29">
        <f t="shared" ref="X292:X298" si="124">T292+1/32</f>
        <v>11.40625</v>
      </c>
      <c r="AC292" s="52">
        <v>2.3E-2</v>
      </c>
      <c r="AD292" s="52">
        <v>2.5000000000000001E-2</v>
      </c>
      <c r="AE292" s="28">
        <v>2.4E-2</v>
      </c>
      <c r="BK292" s="28">
        <v>3.25</v>
      </c>
      <c r="BL292" s="28">
        <f>BK292-1/32</f>
        <v>3.21875</v>
      </c>
      <c r="BM292" s="28">
        <f>BK292+1/32</f>
        <v>3.28125</v>
      </c>
      <c r="BN292" s="28">
        <v>1.5</v>
      </c>
      <c r="BO292" s="28">
        <f>BN292-1/32</f>
        <v>1.46875</v>
      </c>
      <c r="BP292" s="28">
        <f>BN292+1/32</f>
        <v>1.53125</v>
      </c>
    </row>
    <row r="293" spans="1:68" ht="45" x14ac:dyDescent="0.15">
      <c r="A293" s="28" t="s">
        <v>8987</v>
      </c>
      <c r="B293" s="117" t="s">
        <v>5174</v>
      </c>
      <c r="E293" s="28" t="s">
        <v>8993</v>
      </c>
      <c r="H293" s="110">
        <v>41318</v>
      </c>
      <c r="I293" s="110">
        <v>41324</v>
      </c>
      <c r="K293" s="28" t="s">
        <v>3131</v>
      </c>
      <c r="L293" s="316" t="s">
        <v>8990</v>
      </c>
      <c r="M293" s="29" t="s">
        <v>4640</v>
      </c>
      <c r="O293" s="29">
        <v>3.75</v>
      </c>
      <c r="P293" s="209"/>
      <c r="Q293" s="209"/>
      <c r="R293" s="29">
        <f t="shared" si="121"/>
        <v>3.71875</v>
      </c>
      <c r="S293" s="29">
        <f t="shared" si="122"/>
        <v>3.78125</v>
      </c>
      <c r="T293" s="29">
        <v>12.5</v>
      </c>
      <c r="W293" s="29">
        <f t="shared" si="123"/>
        <v>12.46875</v>
      </c>
      <c r="X293" s="29">
        <f t="shared" si="124"/>
        <v>12.53125</v>
      </c>
      <c r="AC293" s="52">
        <v>2.3E-2</v>
      </c>
      <c r="AD293" s="52">
        <v>2.5000000000000001E-2</v>
      </c>
      <c r="AE293" s="28">
        <v>2.4E-2</v>
      </c>
      <c r="BK293" s="28">
        <v>3.9375</v>
      </c>
      <c r="BL293" s="28">
        <f>BK293-1/32</f>
        <v>3.90625</v>
      </c>
      <c r="BM293" s="28">
        <f>BK293+1/32</f>
        <v>3.96875</v>
      </c>
      <c r="BN293" s="28">
        <v>2.5625</v>
      </c>
      <c r="BO293" s="28">
        <f>BN293-1/32</f>
        <v>2.53125</v>
      </c>
      <c r="BP293" s="28">
        <f>BN293+1/32</f>
        <v>2.59375</v>
      </c>
    </row>
    <row r="294" spans="1:68" ht="60" x14ac:dyDescent="0.15">
      <c r="A294" s="28" t="s">
        <v>9159</v>
      </c>
      <c r="B294" s="117" t="s">
        <v>9160</v>
      </c>
      <c r="E294" s="28" t="s">
        <v>9162</v>
      </c>
      <c r="H294" s="110">
        <v>41345</v>
      </c>
      <c r="I294" s="110">
        <v>41368</v>
      </c>
      <c r="K294" s="28">
        <v>420</v>
      </c>
      <c r="L294" s="29" t="s">
        <v>9161</v>
      </c>
      <c r="M294" s="29" t="s">
        <v>4358</v>
      </c>
      <c r="O294" s="29">
        <v>4.5</v>
      </c>
      <c r="R294" s="29">
        <f t="shared" si="121"/>
        <v>4.46875</v>
      </c>
      <c r="S294" s="29">
        <f t="shared" si="122"/>
        <v>4.53125</v>
      </c>
      <c r="T294" s="29">
        <v>2.1875</v>
      </c>
      <c r="W294" s="29">
        <f t="shared" si="123"/>
        <v>2.15625</v>
      </c>
      <c r="X294" s="29">
        <f t="shared" si="124"/>
        <v>2.21875</v>
      </c>
      <c r="Y294" s="29">
        <v>8</v>
      </c>
      <c r="AA294" s="29">
        <f>Y294-(1/32)</f>
        <v>7.96875</v>
      </c>
      <c r="AB294" s="29">
        <f>Y294+(1/32)</f>
        <v>8.03125</v>
      </c>
      <c r="AC294" s="52">
        <v>1.9E-2</v>
      </c>
      <c r="AD294" s="52">
        <v>2.1000000000000001E-2</v>
      </c>
      <c r="AE294" s="82">
        <v>0.02</v>
      </c>
    </row>
    <row r="295" spans="1:68" ht="45" x14ac:dyDescent="0.15">
      <c r="A295" s="28" t="s">
        <v>9248</v>
      </c>
      <c r="B295" s="117" t="s">
        <v>7278</v>
      </c>
      <c r="E295" s="28" t="s">
        <v>9249</v>
      </c>
      <c r="H295" s="110">
        <v>41360</v>
      </c>
      <c r="I295" s="110">
        <v>41361</v>
      </c>
      <c r="K295" s="28">
        <v>202</v>
      </c>
      <c r="L295" s="29" t="s">
        <v>4615</v>
      </c>
      <c r="M295" s="29" t="s">
        <v>4358</v>
      </c>
      <c r="O295" s="29">
        <v>4.390625</v>
      </c>
      <c r="R295" s="29">
        <f t="shared" si="121"/>
        <v>4.359375</v>
      </c>
      <c r="S295" s="29">
        <f t="shared" si="122"/>
        <v>4.421875</v>
      </c>
      <c r="T295" s="29">
        <v>4.390625</v>
      </c>
      <c r="W295" s="29">
        <f t="shared" si="123"/>
        <v>4.359375</v>
      </c>
      <c r="X295" s="29">
        <f t="shared" si="124"/>
        <v>4.421875</v>
      </c>
      <c r="Y295" s="29">
        <v>12</v>
      </c>
      <c r="AA295" s="29">
        <f>Y295-1/32</f>
        <v>11.96875</v>
      </c>
      <c r="AB295" s="29">
        <f>Y295+1/32</f>
        <v>12.03125</v>
      </c>
      <c r="AC295" s="55">
        <v>2.3E-2</v>
      </c>
      <c r="AD295" s="55">
        <v>2.5000000000000001E-2</v>
      </c>
      <c r="AE295" s="29">
        <v>2.4E-2</v>
      </c>
      <c r="AF295" s="55"/>
    </row>
    <row r="296" spans="1:68" ht="45" x14ac:dyDescent="0.15">
      <c r="A296" s="28" t="s">
        <v>9291</v>
      </c>
      <c r="B296" s="117" t="s">
        <v>9317</v>
      </c>
      <c r="E296" s="28" t="s">
        <v>9318</v>
      </c>
      <c r="H296" s="110">
        <v>41375</v>
      </c>
      <c r="I296" s="110">
        <v>41375</v>
      </c>
      <c r="K296" s="28">
        <v>421</v>
      </c>
      <c r="L296" s="29" t="s">
        <v>4637</v>
      </c>
      <c r="M296" s="29" t="s">
        <v>4638</v>
      </c>
      <c r="O296" s="29">
        <v>3.4375</v>
      </c>
      <c r="R296" s="29">
        <f t="shared" si="121"/>
        <v>3.40625</v>
      </c>
      <c r="S296" s="29">
        <f t="shared" si="122"/>
        <v>3.46875</v>
      </c>
      <c r="T296" s="29">
        <v>5.875</v>
      </c>
      <c r="W296" s="29">
        <f t="shared" si="123"/>
        <v>5.84375</v>
      </c>
      <c r="X296" s="29">
        <f t="shared" si="124"/>
        <v>5.90625</v>
      </c>
      <c r="Y296" s="29">
        <v>12</v>
      </c>
      <c r="AA296" s="29">
        <f>Y296-1/32</f>
        <v>11.96875</v>
      </c>
      <c r="AB296" s="29">
        <f>Y296+1/32</f>
        <v>12.03125</v>
      </c>
      <c r="AC296" s="55">
        <v>2.3E-2</v>
      </c>
      <c r="AD296" s="55">
        <v>2.5000000000000001E-2</v>
      </c>
      <c r="AE296" s="29">
        <v>2.4E-2</v>
      </c>
    </row>
    <row r="297" spans="1:68" ht="45" x14ac:dyDescent="0.15">
      <c r="A297" s="28" t="s">
        <v>9292</v>
      </c>
      <c r="B297" s="117" t="s">
        <v>9321</v>
      </c>
      <c r="E297" s="28" t="s">
        <v>18838</v>
      </c>
      <c r="H297" s="110">
        <v>41375</v>
      </c>
      <c r="I297" s="110">
        <v>43301</v>
      </c>
      <c r="K297" s="28">
        <v>422</v>
      </c>
      <c r="L297" s="29" t="s">
        <v>9322</v>
      </c>
      <c r="M297" s="29" t="s">
        <v>4636</v>
      </c>
      <c r="O297" s="29">
        <v>3.375</v>
      </c>
      <c r="R297" s="29">
        <f t="shared" si="121"/>
        <v>3.34375</v>
      </c>
      <c r="S297" s="29">
        <f t="shared" si="122"/>
        <v>3.40625</v>
      </c>
      <c r="T297" s="29">
        <v>12</v>
      </c>
      <c r="W297" s="29">
        <f t="shared" si="123"/>
        <v>11.96875</v>
      </c>
      <c r="X297" s="29">
        <f t="shared" si="124"/>
        <v>12.03125</v>
      </c>
      <c r="Y297" s="29">
        <v>5.75</v>
      </c>
      <c r="AA297" s="29">
        <f>Y297-(1/32)</f>
        <v>5.71875</v>
      </c>
      <c r="AB297" s="29">
        <f>Y297+(1/32)</f>
        <v>5.78125</v>
      </c>
      <c r="AC297" s="55">
        <v>2.3E-2</v>
      </c>
      <c r="AD297" s="55">
        <v>2.5000000000000001E-2</v>
      </c>
      <c r="AE297" s="29">
        <v>2.4E-2</v>
      </c>
      <c r="BK297" s="28">
        <v>5.75</v>
      </c>
      <c r="BL297" s="28">
        <f>BK297-1/32</f>
        <v>5.71875</v>
      </c>
      <c r="BM297" s="28">
        <f>BK297+1/32</f>
        <v>5.78125</v>
      </c>
      <c r="BN297" s="28">
        <v>1.5</v>
      </c>
      <c r="BO297" s="28">
        <f>BN297-1/32</f>
        <v>1.46875</v>
      </c>
      <c r="BP297" s="28">
        <f>BN297+1/32</f>
        <v>1.53125</v>
      </c>
    </row>
    <row r="298" spans="1:68" ht="45" x14ac:dyDescent="0.15">
      <c r="A298" s="29" t="s">
        <v>9319</v>
      </c>
      <c r="B298" s="117" t="s">
        <v>9341</v>
      </c>
      <c r="E298" s="28" t="s">
        <v>9342</v>
      </c>
      <c r="H298" s="110">
        <v>41376</v>
      </c>
      <c r="I298" s="110">
        <v>41376</v>
      </c>
      <c r="K298" s="28">
        <v>12</v>
      </c>
      <c r="L298" s="29" t="s">
        <v>4595</v>
      </c>
      <c r="M298" s="29" t="s">
        <v>4596</v>
      </c>
      <c r="O298" s="29">
        <v>6.5</v>
      </c>
      <c r="R298" s="29">
        <f t="shared" si="121"/>
        <v>6.46875</v>
      </c>
      <c r="S298" s="29">
        <f t="shared" si="122"/>
        <v>6.53125</v>
      </c>
      <c r="T298" s="29">
        <v>3.3125</v>
      </c>
      <c r="W298" s="29">
        <f t="shared" si="123"/>
        <v>3.28125</v>
      </c>
      <c r="X298" s="29">
        <f t="shared" si="124"/>
        <v>3.34375</v>
      </c>
      <c r="Y298" s="29">
        <v>5.8125</v>
      </c>
      <c r="AA298" s="29">
        <f>Y298-1/32</f>
        <v>5.78125</v>
      </c>
      <c r="AB298" s="29">
        <f>Y298+1/32</f>
        <v>5.84375</v>
      </c>
      <c r="AC298" s="52">
        <v>1.4999999999999999E-2</v>
      </c>
      <c r="AD298" s="52">
        <v>1.7000000000000001E-2</v>
      </c>
      <c r="AE298" s="29">
        <v>1.6E-2</v>
      </c>
    </row>
    <row r="299" spans="1:68" ht="45" x14ac:dyDescent="0.15">
      <c r="A299" s="29" t="s">
        <v>9343</v>
      </c>
      <c r="B299" s="117" t="s">
        <v>9344</v>
      </c>
      <c r="E299" s="29" t="s">
        <v>8947</v>
      </c>
      <c r="H299" s="110">
        <v>41376</v>
      </c>
      <c r="I299" s="110">
        <v>41376</v>
      </c>
      <c r="K299" s="28">
        <v>219</v>
      </c>
      <c r="L299" s="29" t="s">
        <v>4617</v>
      </c>
      <c r="M299" s="29" t="s">
        <v>4358</v>
      </c>
      <c r="O299" s="29">
        <v>6.25</v>
      </c>
      <c r="R299" s="29">
        <f t="shared" ref="R299:R305" si="125">O299-(1/32)</f>
        <v>6.21875</v>
      </c>
      <c r="S299" s="29">
        <f t="shared" ref="S299:S305" si="126">O299+(1/32)</f>
        <v>6.28125</v>
      </c>
      <c r="T299" s="29">
        <v>2.5625</v>
      </c>
      <c r="W299" s="29">
        <f t="shared" ref="W299:W305" si="127">T299-(1/32)</f>
        <v>2.53125</v>
      </c>
      <c r="X299" s="29">
        <f t="shared" ref="X299:X305" si="128">T299+(1/32)</f>
        <v>2.59375</v>
      </c>
      <c r="Y299" s="29">
        <v>4.625</v>
      </c>
      <c r="AA299" s="29">
        <f t="shared" ref="AA299:AA305" si="129">Y299-(1/32)</f>
        <v>4.59375</v>
      </c>
      <c r="AB299" s="29">
        <f t="shared" ref="AB299:AB305" si="130">Y299+(1/32)</f>
        <v>4.65625</v>
      </c>
      <c r="AC299" s="52">
        <v>1.9E-2</v>
      </c>
      <c r="AD299" s="52">
        <v>2.1000000000000001E-2</v>
      </c>
      <c r="AE299" s="54">
        <v>0.02</v>
      </c>
      <c r="AF299" s="53" t="s">
        <v>2614</v>
      </c>
    </row>
    <row r="300" spans="1:68" ht="45" x14ac:dyDescent="0.15">
      <c r="A300" s="28" t="s">
        <v>9358</v>
      </c>
      <c r="B300" s="117" t="s">
        <v>8027</v>
      </c>
      <c r="E300" s="29" t="s">
        <v>9361</v>
      </c>
      <c r="H300" s="110">
        <v>41380</v>
      </c>
      <c r="I300" s="110">
        <v>41381</v>
      </c>
      <c r="K300" s="28">
        <v>248</v>
      </c>
      <c r="L300" s="29" t="s">
        <v>4618</v>
      </c>
      <c r="M300" s="29" t="s">
        <v>4358</v>
      </c>
      <c r="O300" s="29">
        <v>6</v>
      </c>
      <c r="R300" s="29">
        <f t="shared" si="125"/>
        <v>5.96875</v>
      </c>
      <c r="S300" s="29">
        <f t="shared" si="126"/>
        <v>6.03125</v>
      </c>
      <c r="T300" s="29">
        <v>5.875</v>
      </c>
      <c r="W300" s="29">
        <f t="shared" si="127"/>
        <v>5.84375</v>
      </c>
      <c r="X300" s="29">
        <f t="shared" si="128"/>
        <v>5.90625</v>
      </c>
      <c r="Y300" s="29">
        <v>3.625</v>
      </c>
      <c r="AA300" s="29">
        <f t="shared" si="129"/>
        <v>3.59375</v>
      </c>
      <c r="AB300" s="29">
        <f t="shared" si="130"/>
        <v>3.65625</v>
      </c>
      <c r="AC300" s="52">
        <v>1.7000000000000001E-2</v>
      </c>
      <c r="AD300" s="52">
        <v>1.9E-2</v>
      </c>
      <c r="AE300" s="29">
        <v>1.7999999999999999E-2</v>
      </c>
      <c r="AF300" s="51" t="s">
        <v>2635</v>
      </c>
    </row>
    <row r="301" spans="1:68" ht="45" x14ac:dyDescent="0.15">
      <c r="A301" s="29" t="s">
        <v>9415</v>
      </c>
      <c r="B301" s="117" t="s">
        <v>9417</v>
      </c>
      <c r="E301" s="29" t="s">
        <v>9418</v>
      </c>
      <c r="H301" s="110">
        <v>41383</v>
      </c>
      <c r="I301" s="110">
        <v>41386</v>
      </c>
      <c r="K301" s="28">
        <v>48</v>
      </c>
      <c r="L301" s="29" t="s">
        <v>4595</v>
      </c>
      <c r="M301" s="29" t="s">
        <v>4607</v>
      </c>
      <c r="O301" s="29">
        <v>2.3125</v>
      </c>
      <c r="R301" s="29">
        <f t="shared" si="125"/>
        <v>2.28125</v>
      </c>
      <c r="S301" s="29">
        <f t="shared" si="126"/>
        <v>2.34375</v>
      </c>
      <c r="T301" s="29">
        <v>1.625</v>
      </c>
      <c r="W301" s="29">
        <f t="shared" si="127"/>
        <v>1.59375</v>
      </c>
      <c r="X301" s="29">
        <f t="shared" si="128"/>
        <v>1.65625</v>
      </c>
      <c r="Y301" s="29">
        <v>6.0625</v>
      </c>
      <c r="AA301" s="29">
        <f t="shared" si="129"/>
        <v>6.03125</v>
      </c>
      <c r="AB301" s="29">
        <f t="shared" si="130"/>
        <v>6.09375</v>
      </c>
      <c r="AC301" s="52">
        <v>1.7000000000000001E-2</v>
      </c>
      <c r="AD301" s="52">
        <v>1.9E-2</v>
      </c>
      <c r="AE301" s="54">
        <v>1.7999999999999999E-2</v>
      </c>
      <c r="AF301" s="55" t="s">
        <v>2531</v>
      </c>
    </row>
    <row r="302" spans="1:68" ht="45" x14ac:dyDescent="0.15">
      <c r="A302" s="28" t="s">
        <v>9416</v>
      </c>
      <c r="B302" s="117" t="s">
        <v>9419</v>
      </c>
      <c r="E302" s="29" t="s">
        <v>8946</v>
      </c>
      <c r="H302" s="110">
        <v>41383</v>
      </c>
      <c r="I302" s="110">
        <v>41386</v>
      </c>
      <c r="K302" s="28">
        <v>112</v>
      </c>
      <c r="L302" s="29" t="s">
        <v>4595</v>
      </c>
      <c r="M302" s="29" t="s">
        <v>4607</v>
      </c>
      <c r="O302" s="29">
        <v>3.1875</v>
      </c>
      <c r="R302" s="29">
        <f t="shared" si="125"/>
        <v>3.15625</v>
      </c>
      <c r="S302" s="29">
        <f t="shared" si="126"/>
        <v>3.21875</v>
      </c>
      <c r="T302" s="29">
        <v>2.3125</v>
      </c>
      <c r="W302" s="29">
        <f t="shared" si="127"/>
        <v>2.28125</v>
      </c>
      <c r="X302" s="29">
        <f t="shared" si="128"/>
        <v>2.34375</v>
      </c>
      <c r="Y302" s="29">
        <v>6.0625</v>
      </c>
      <c r="AA302" s="29">
        <f t="shared" si="129"/>
        <v>6.03125</v>
      </c>
      <c r="AB302" s="29">
        <f t="shared" si="130"/>
        <v>6.09375</v>
      </c>
      <c r="AC302" s="52">
        <v>1.7000000000000001E-2</v>
      </c>
      <c r="AD302" s="52">
        <v>1.9E-2</v>
      </c>
      <c r="AE302" s="54">
        <v>1.7999999999999999E-2</v>
      </c>
      <c r="AF302" s="53" t="s">
        <v>2543</v>
      </c>
    </row>
    <row r="303" spans="1:68" ht="45" x14ac:dyDescent="0.15">
      <c r="A303" s="29" t="s">
        <v>9508</v>
      </c>
      <c r="B303" s="117" t="s">
        <v>9544</v>
      </c>
      <c r="E303" s="29" t="s">
        <v>9545</v>
      </c>
      <c r="H303" s="110"/>
      <c r="I303" s="110"/>
      <c r="J303" s="28" t="s">
        <v>9927</v>
      </c>
      <c r="K303" s="28">
        <v>27</v>
      </c>
      <c r="L303" s="29" t="s">
        <v>4600</v>
      </c>
      <c r="M303" s="29" t="s">
        <v>4596</v>
      </c>
      <c r="O303" s="29">
        <v>6.125</v>
      </c>
      <c r="R303" s="29">
        <f t="shared" si="125"/>
        <v>6.09375</v>
      </c>
      <c r="S303" s="29">
        <f t="shared" si="126"/>
        <v>6.15625</v>
      </c>
      <c r="T303" s="29">
        <v>1.5</v>
      </c>
      <c r="W303" s="29">
        <f t="shared" si="127"/>
        <v>1.46875</v>
      </c>
      <c r="X303" s="29">
        <f t="shared" si="128"/>
        <v>1.53125</v>
      </c>
      <c r="Y303" s="29">
        <v>2.375</v>
      </c>
      <c r="AA303" s="29">
        <f t="shared" si="129"/>
        <v>2.34375</v>
      </c>
      <c r="AB303" s="29">
        <f t="shared" si="130"/>
        <v>2.40625</v>
      </c>
      <c r="AC303" s="52">
        <v>1.4999999999999999E-2</v>
      </c>
      <c r="AD303" s="52">
        <v>1.7000000000000001E-2</v>
      </c>
      <c r="AE303" s="29">
        <v>1.6E-2</v>
      </c>
      <c r="AF303" s="51" t="s">
        <v>2516</v>
      </c>
    </row>
    <row r="304" spans="1:68" ht="45" x14ac:dyDescent="0.15">
      <c r="A304" s="28" t="s">
        <v>9552</v>
      </c>
      <c r="B304" s="117" t="s">
        <v>9553</v>
      </c>
      <c r="E304" s="28" t="s">
        <v>9555</v>
      </c>
      <c r="H304" s="110">
        <v>41395</v>
      </c>
      <c r="I304" s="110">
        <v>41438</v>
      </c>
      <c r="K304" s="28">
        <v>430</v>
      </c>
      <c r="L304" s="29" t="s">
        <v>9554</v>
      </c>
      <c r="M304" s="29" t="s">
        <v>4636</v>
      </c>
      <c r="O304" s="29">
        <v>3.375</v>
      </c>
      <c r="R304" s="29">
        <f t="shared" si="125"/>
        <v>3.34375</v>
      </c>
      <c r="S304" s="29">
        <f t="shared" si="126"/>
        <v>3.40625</v>
      </c>
      <c r="T304" s="29">
        <v>2</v>
      </c>
      <c r="W304" s="29">
        <f t="shared" si="127"/>
        <v>1.96875</v>
      </c>
      <c r="X304" s="29">
        <f t="shared" si="128"/>
        <v>2.03125</v>
      </c>
      <c r="Y304" s="29">
        <v>2.625</v>
      </c>
      <c r="AA304" s="29">
        <f t="shared" si="129"/>
        <v>2.59375</v>
      </c>
      <c r="AB304" s="29">
        <f t="shared" si="130"/>
        <v>2.65625</v>
      </c>
      <c r="AC304" s="52">
        <v>1.9E-2</v>
      </c>
      <c r="AD304" s="52">
        <v>2.1000000000000001E-2</v>
      </c>
      <c r="AE304" s="29">
        <v>0.02</v>
      </c>
    </row>
    <row r="305" spans="1:32" ht="45" x14ac:dyDescent="0.15">
      <c r="A305" s="29" t="s">
        <v>9563</v>
      </c>
      <c r="B305" s="201" t="s">
        <v>9564</v>
      </c>
      <c r="E305" s="29" t="s">
        <v>9545</v>
      </c>
      <c r="H305" s="110">
        <v>41401</v>
      </c>
      <c r="I305" s="110">
        <v>41403</v>
      </c>
      <c r="K305" s="28">
        <v>27</v>
      </c>
      <c r="L305" s="29" t="s">
        <v>4600</v>
      </c>
      <c r="M305" s="29" t="s">
        <v>4596</v>
      </c>
      <c r="O305" s="29">
        <v>6.125</v>
      </c>
      <c r="R305" s="29">
        <f t="shared" si="125"/>
        <v>6.09375</v>
      </c>
      <c r="S305" s="29">
        <f t="shared" si="126"/>
        <v>6.15625</v>
      </c>
      <c r="T305" s="29">
        <v>1.5</v>
      </c>
      <c r="W305" s="29">
        <f t="shared" si="127"/>
        <v>1.46875</v>
      </c>
      <c r="X305" s="29">
        <f t="shared" si="128"/>
        <v>1.53125</v>
      </c>
      <c r="Y305" s="29">
        <v>2.375</v>
      </c>
      <c r="AA305" s="29">
        <f t="shared" si="129"/>
        <v>2.34375</v>
      </c>
      <c r="AB305" s="29">
        <f t="shared" si="130"/>
        <v>2.40625</v>
      </c>
      <c r="AC305" s="52">
        <v>1.4999999999999999E-2</v>
      </c>
      <c r="AD305" s="52">
        <v>1.7000000000000001E-2</v>
      </c>
      <c r="AE305" s="29">
        <v>1.6E-2</v>
      </c>
      <c r="AF305" s="51" t="s">
        <v>2516</v>
      </c>
    </row>
    <row r="306" spans="1:32" ht="45" x14ac:dyDescent="0.15">
      <c r="A306" s="29" t="s">
        <v>9586</v>
      </c>
      <c r="B306" s="201" t="s">
        <v>9587</v>
      </c>
      <c r="E306" s="28" t="s">
        <v>9590</v>
      </c>
      <c r="H306" s="110">
        <v>41401</v>
      </c>
      <c r="I306" s="110">
        <v>41403</v>
      </c>
      <c r="K306" s="28">
        <v>432</v>
      </c>
      <c r="L306" s="29" t="s">
        <v>4637</v>
      </c>
      <c r="M306" s="29" t="s">
        <v>4638</v>
      </c>
      <c r="O306" s="29">
        <v>3.8125</v>
      </c>
      <c r="R306" s="29">
        <f>O306-1/32</f>
        <v>3.78125</v>
      </c>
      <c r="S306" s="29">
        <f>O306+1/32</f>
        <v>3.84375</v>
      </c>
      <c r="T306" s="29">
        <v>5.5</v>
      </c>
      <c r="W306" s="29">
        <f>T306-1/32</f>
        <v>5.46875</v>
      </c>
      <c r="X306" s="29">
        <f>T306+1/32</f>
        <v>5.53125</v>
      </c>
      <c r="Y306" s="29">
        <v>13.5</v>
      </c>
      <c r="AA306" s="29">
        <f>Y306-1/32</f>
        <v>13.46875</v>
      </c>
      <c r="AB306" s="29">
        <f>Y306+1/32</f>
        <v>13.53125</v>
      </c>
      <c r="AC306" s="52">
        <v>1.9E-2</v>
      </c>
      <c r="AD306" s="52">
        <v>2.1000000000000001E-2</v>
      </c>
      <c r="AE306" s="274">
        <v>0.02</v>
      </c>
    </row>
    <row r="307" spans="1:32" ht="45" x14ac:dyDescent="0.15">
      <c r="A307" s="29" t="s">
        <v>9588</v>
      </c>
      <c r="B307" s="201" t="s">
        <v>9589</v>
      </c>
      <c r="E307" s="28" t="s">
        <v>9592</v>
      </c>
      <c r="H307" s="110">
        <v>41401</v>
      </c>
      <c r="I307" s="110">
        <v>41403</v>
      </c>
      <c r="K307" s="28">
        <v>431</v>
      </c>
      <c r="L307" s="29" t="s">
        <v>9591</v>
      </c>
      <c r="M307" s="29" t="s">
        <v>4636</v>
      </c>
      <c r="O307" s="29">
        <v>3.75</v>
      </c>
      <c r="R307" s="29">
        <f>O307-1/32</f>
        <v>3.71875</v>
      </c>
      <c r="S307" s="29">
        <f>O307+1/32</f>
        <v>3.78125</v>
      </c>
      <c r="T307" s="29">
        <v>13.5</v>
      </c>
      <c r="W307" s="29">
        <f>T307-1/32</f>
        <v>13.46875</v>
      </c>
      <c r="X307" s="29">
        <f>T307+1/32</f>
        <v>13.53125</v>
      </c>
      <c r="Y307" s="29">
        <v>5.4375</v>
      </c>
      <c r="AA307" s="29">
        <f>Y307-1/32</f>
        <v>5.40625</v>
      </c>
      <c r="AB307" s="29">
        <f>Y307+1/32</f>
        <v>5.46875</v>
      </c>
      <c r="AC307" s="52">
        <v>1.9E-2</v>
      </c>
      <c r="AD307" s="52">
        <v>2.1000000000000001E-2</v>
      </c>
      <c r="AE307" s="274">
        <v>0.02</v>
      </c>
    </row>
    <row r="308" spans="1:32" ht="45" x14ac:dyDescent="0.15">
      <c r="A308" s="29" t="s">
        <v>9647</v>
      </c>
      <c r="B308" s="201" t="s">
        <v>9648</v>
      </c>
      <c r="E308" s="28" t="s">
        <v>9658</v>
      </c>
      <c r="H308" s="110">
        <v>41414</v>
      </c>
      <c r="I308" s="110">
        <v>41436</v>
      </c>
      <c r="K308" s="28">
        <v>249</v>
      </c>
      <c r="L308" s="29" t="s">
        <v>4623</v>
      </c>
      <c r="M308" s="29" t="s">
        <v>4358</v>
      </c>
      <c r="O308" s="29">
        <v>4</v>
      </c>
      <c r="R308" s="29">
        <f t="shared" ref="R308:R317" si="131">O308-(1/32)</f>
        <v>3.96875</v>
      </c>
      <c r="S308" s="29">
        <f t="shared" ref="S308:S317" si="132">O308+(1/32)</f>
        <v>4.03125</v>
      </c>
      <c r="T308" s="29">
        <v>2.03125</v>
      </c>
      <c r="W308" s="29">
        <f t="shared" ref="W308:W317" si="133">T308-(1/32)</f>
        <v>2</v>
      </c>
      <c r="X308" s="29">
        <f t="shared" ref="X308:X317" si="134">T308+(1/32)</f>
        <v>2.0625</v>
      </c>
      <c r="Y308" s="29">
        <v>4.5</v>
      </c>
      <c r="AA308" s="29">
        <f t="shared" ref="AA308:AA317" si="135">Y308-(1/32)</f>
        <v>4.46875</v>
      </c>
      <c r="AB308" s="29">
        <f t="shared" ref="AB308:AB317" si="136">Y308+(1/32)</f>
        <v>4.53125</v>
      </c>
      <c r="AC308" s="52">
        <v>1.7000000000000001E-2</v>
      </c>
      <c r="AD308" s="52">
        <v>1.9E-2</v>
      </c>
      <c r="AE308" s="54">
        <v>1.7999999999999999E-2</v>
      </c>
      <c r="AF308" s="53" t="s">
        <v>2638</v>
      </c>
    </row>
    <row r="309" spans="1:32" ht="45" x14ac:dyDescent="0.15">
      <c r="A309" s="29" t="s">
        <v>9649</v>
      </c>
      <c r="B309" s="201" t="s">
        <v>7981</v>
      </c>
      <c r="E309" s="29" t="s">
        <v>9681</v>
      </c>
      <c r="H309" s="110">
        <v>41435</v>
      </c>
      <c r="I309" s="110">
        <v>41436</v>
      </c>
      <c r="K309" s="28">
        <v>115</v>
      </c>
      <c r="L309" s="29" t="s">
        <v>4608</v>
      </c>
      <c r="M309" s="29" t="s">
        <v>4358</v>
      </c>
      <c r="O309" s="29">
        <v>5.375</v>
      </c>
      <c r="R309" s="29">
        <f t="shared" si="131"/>
        <v>5.34375</v>
      </c>
      <c r="S309" s="29">
        <f t="shared" si="132"/>
        <v>5.40625</v>
      </c>
      <c r="T309" s="29">
        <v>5</v>
      </c>
      <c r="W309" s="29">
        <f t="shared" si="133"/>
        <v>4.96875</v>
      </c>
      <c r="X309" s="29">
        <f t="shared" si="134"/>
        <v>5.03125</v>
      </c>
      <c r="Y309" s="29">
        <v>5.5</v>
      </c>
      <c r="AA309" s="29">
        <f t="shared" si="135"/>
        <v>5.46875</v>
      </c>
      <c r="AB309" s="29">
        <f t="shared" si="136"/>
        <v>5.53125</v>
      </c>
      <c r="AC309" s="52">
        <v>1.9E-2</v>
      </c>
      <c r="AD309" s="52">
        <v>2.1000000000000001E-2</v>
      </c>
      <c r="AE309" s="54">
        <v>0.02</v>
      </c>
      <c r="AF309" s="52">
        <v>1.9E-2</v>
      </c>
    </row>
    <row r="310" spans="1:32" ht="45" x14ac:dyDescent="0.15">
      <c r="A310" s="29" t="s">
        <v>9678</v>
      </c>
      <c r="B310" s="201" t="s">
        <v>9679</v>
      </c>
      <c r="D310" s="29"/>
      <c r="E310" s="29" t="s">
        <v>9792</v>
      </c>
      <c r="H310" s="110">
        <v>41444</v>
      </c>
      <c r="I310" s="110">
        <v>41470</v>
      </c>
      <c r="K310" s="28">
        <v>349</v>
      </c>
      <c r="L310" s="29" t="s">
        <v>4595</v>
      </c>
      <c r="M310" s="29" t="s">
        <v>4636</v>
      </c>
      <c r="O310" s="29">
        <v>7</v>
      </c>
      <c r="P310" s="208">
        <f>O310-(1/64)</f>
        <v>6.984375</v>
      </c>
      <c r="Q310" s="208">
        <f>O310+(1/64)</f>
        <v>7.015625</v>
      </c>
      <c r="R310" s="29">
        <f t="shared" si="131"/>
        <v>6.96875</v>
      </c>
      <c r="S310" s="29">
        <f t="shared" si="132"/>
        <v>7.03125</v>
      </c>
      <c r="T310" s="29">
        <v>7</v>
      </c>
      <c r="U310" s="208">
        <f>T310-(1/64)</f>
        <v>6.984375</v>
      </c>
      <c r="V310" s="208">
        <f>T310+(1/64)</f>
        <v>7.015625</v>
      </c>
      <c r="W310" s="29">
        <f t="shared" si="133"/>
        <v>6.96875</v>
      </c>
      <c r="X310" s="29">
        <f t="shared" si="134"/>
        <v>7.03125</v>
      </c>
      <c r="Y310" s="29">
        <v>5</v>
      </c>
      <c r="Z310" s="208">
        <f>Y310+(1/64)</f>
        <v>5.015625</v>
      </c>
      <c r="AA310" s="29">
        <f t="shared" si="135"/>
        <v>4.96875</v>
      </c>
      <c r="AB310" s="29">
        <f t="shared" si="136"/>
        <v>5.03125</v>
      </c>
      <c r="AC310" s="55">
        <v>2.3E-2</v>
      </c>
      <c r="AD310" s="55">
        <v>2.5000000000000001E-2</v>
      </c>
      <c r="AE310" s="54">
        <v>2.4E-2</v>
      </c>
      <c r="AF310" s="53" t="s">
        <v>2700</v>
      </c>
    </row>
    <row r="311" spans="1:32" ht="45" x14ac:dyDescent="0.15">
      <c r="A311" s="29" t="s">
        <v>9680</v>
      </c>
      <c r="B311" s="201" t="s">
        <v>8057</v>
      </c>
      <c r="E311" s="29" t="s">
        <v>9721</v>
      </c>
      <c r="H311" s="110">
        <v>41435</v>
      </c>
      <c r="I311" s="110">
        <v>41436</v>
      </c>
      <c r="K311" s="28">
        <v>211</v>
      </c>
      <c r="L311" s="29" t="s">
        <v>4595</v>
      </c>
      <c r="M311" s="29" t="s">
        <v>4358</v>
      </c>
      <c r="O311" s="29">
        <v>4.75</v>
      </c>
      <c r="R311" s="29">
        <f t="shared" si="131"/>
        <v>4.71875</v>
      </c>
      <c r="S311" s="29">
        <f t="shared" si="132"/>
        <v>4.78125</v>
      </c>
      <c r="T311" s="29">
        <v>2.375</v>
      </c>
      <c r="W311" s="29">
        <f t="shared" si="133"/>
        <v>2.34375</v>
      </c>
      <c r="X311" s="29">
        <f t="shared" si="134"/>
        <v>2.40625</v>
      </c>
      <c r="Y311" s="29">
        <v>3.25</v>
      </c>
      <c r="AA311" s="29">
        <f t="shared" si="135"/>
        <v>3.21875</v>
      </c>
      <c r="AB311" s="29">
        <f t="shared" si="136"/>
        <v>3.28125</v>
      </c>
      <c r="AC311" s="52">
        <v>1.4999999999999999E-2</v>
      </c>
      <c r="AD311" s="52">
        <v>1.7000000000000001E-2</v>
      </c>
      <c r="AE311" s="54">
        <v>1.6E-2</v>
      </c>
      <c r="AF311" s="53" t="s">
        <v>2607</v>
      </c>
    </row>
    <row r="312" spans="1:32" ht="45" x14ac:dyDescent="0.15">
      <c r="A312" s="29" t="s">
        <v>9696</v>
      </c>
      <c r="B312" s="201" t="s">
        <v>8487</v>
      </c>
      <c r="E312" s="29" t="s">
        <v>9730</v>
      </c>
      <c r="H312" s="110">
        <v>41437</v>
      </c>
      <c r="I312" s="110">
        <v>41437</v>
      </c>
      <c r="K312" s="28">
        <v>7</v>
      </c>
      <c r="L312" s="29" t="s">
        <v>4595</v>
      </c>
      <c r="M312" s="29" t="s">
        <v>4596</v>
      </c>
      <c r="O312" s="29">
        <v>6.5</v>
      </c>
      <c r="R312" s="29">
        <f t="shared" si="131"/>
        <v>6.46875</v>
      </c>
      <c r="S312" s="29">
        <f t="shared" si="132"/>
        <v>6.53125</v>
      </c>
      <c r="T312" s="29">
        <v>2.3125</v>
      </c>
      <c r="W312" s="29">
        <f t="shared" si="133"/>
        <v>2.28125</v>
      </c>
      <c r="X312" s="29">
        <f t="shared" si="134"/>
        <v>2.34375</v>
      </c>
      <c r="Y312" s="29">
        <v>6.0625</v>
      </c>
      <c r="AA312" s="29">
        <f t="shared" si="135"/>
        <v>6.03125</v>
      </c>
      <c r="AB312" s="29">
        <f t="shared" si="136"/>
        <v>6.09375</v>
      </c>
      <c r="AC312" s="52">
        <v>1.4999999999999999E-2</v>
      </c>
      <c r="AD312" s="52">
        <v>1.7000000000000001E-2</v>
      </c>
      <c r="AE312" s="54">
        <v>1.6E-2</v>
      </c>
      <c r="AF312" s="51" t="s">
        <v>2431</v>
      </c>
    </row>
    <row r="313" spans="1:32" ht="45" x14ac:dyDescent="0.15">
      <c r="A313" s="29" t="s">
        <v>9775</v>
      </c>
      <c r="B313" s="201" t="s">
        <v>9776</v>
      </c>
      <c r="E313" s="29" t="s">
        <v>9791</v>
      </c>
      <c r="H313" s="110">
        <v>41444</v>
      </c>
      <c r="I313" s="110">
        <v>41470</v>
      </c>
      <c r="K313" s="28">
        <v>1</v>
      </c>
      <c r="L313" s="29" t="s">
        <v>4595</v>
      </c>
      <c r="M313" s="29" t="s">
        <v>4596</v>
      </c>
      <c r="N313" s="29" t="s">
        <v>682</v>
      </c>
      <c r="O313" s="29">
        <v>6.125</v>
      </c>
      <c r="R313" s="29">
        <f t="shared" si="131"/>
        <v>6.09375</v>
      </c>
      <c r="S313" s="29">
        <f t="shared" si="132"/>
        <v>6.15625</v>
      </c>
      <c r="T313" s="29">
        <v>4</v>
      </c>
      <c r="W313" s="29">
        <f t="shared" si="133"/>
        <v>3.96875</v>
      </c>
      <c r="X313" s="29">
        <f t="shared" si="134"/>
        <v>4.03125</v>
      </c>
      <c r="Y313" s="29">
        <v>2.375</v>
      </c>
      <c r="AA313" s="29">
        <f t="shared" si="135"/>
        <v>2.34375</v>
      </c>
      <c r="AB313" s="29">
        <f t="shared" si="136"/>
        <v>2.40625</v>
      </c>
      <c r="AC313" s="52">
        <v>1.4999999999999999E-2</v>
      </c>
      <c r="AD313" s="52">
        <v>1.7000000000000001E-2</v>
      </c>
      <c r="AE313" s="29">
        <v>1.6E-2</v>
      </c>
      <c r="AF313" s="51" t="s">
        <v>2381</v>
      </c>
    </row>
    <row r="314" spans="1:32" ht="45" x14ac:dyDescent="0.15">
      <c r="A314" s="29" t="s">
        <v>9780</v>
      </c>
      <c r="B314" s="201" t="s">
        <v>9781</v>
      </c>
      <c r="E314" s="29" t="s">
        <v>9878</v>
      </c>
      <c r="H314" s="110">
        <v>41444</v>
      </c>
      <c r="I314" s="110">
        <v>41470</v>
      </c>
      <c r="K314" s="28">
        <v>435</v>
      </c>
      <c r="L314" s="29" t="s">
        <v>9877</v>
      </c>
      <c r="M314" s="29" t="s">
        <v>4638</v>
      </c>
      <c r="N314" s="29" t="s">
        <v>682</v>
      </c>
      <c r="O314" s="29">
        <v>3.75</v>
      </c>
      <c r="R314" s="29">
        <f t="shared" si="131"/>
        <v>3.71875</v>
      </c>
      <c r="S314" s="29">
        <f t="shared" si="132"/>
        <v>3.78125</v>
      </c>
      <c r="T314" s="29">
        <v>7.875</v>
      </c>
      <c r="W314" s="29">
        <f t="shared" si="133"/>
        <v>7.84375</v>
      </c>
      <c r="X314" s="29">
        <f t="shared" si="134"/>
        <v>7.90625</v>
      </c>
      <c r="Y314" s="29">
        <v>5</v>
      </c>
      <c r="AA314" s="29">
        <f t="shared" si="135"/>
        <v>4.96875</v>
      </c>
      <c r="AB314" s="29">
        <f t="shared" si="136"/>
        <v>5.03125</v>
      </c>
      <c r="AC314" s="52">
        <v>1.9E-2</v>
      </c>
      <c r="AD314" s="52">
        <v>2.1000000000000001E-2</v>
      </c>
      <c r="AE314" s="56">
        <v>0.02</v>
      </c>
      <c r="AF314" s="51"/>
    </row>
    <row r="315" spans="1:32" ht="45" x14ac:dyDescent="0.15">
      <c r="A315" s="29" t="s">
        <v>9853</v>
      </c>
      <c r="B315" s="201" t="s">
        <v>9855</v>
      </c>
      <c r="E315" s="29" t="s">
        <v>9858</v>
      </c>
      <c r="H315" s="110">
        <v>41450</v>
      </c>
      <c r="I315" s="110">
        <v>41470</v>
      </c>
      <c r="K315" s="28">
        <v>3</v>
      </c>
      <c r="L315" s="29" t="s">
        <v>4595</v>
      </c>
      <c r="M315" s="29" t="s">
        <v>4596</v>
      </c>
      <c r="N315" s="29" t="s">
        <v>682</v>
      </c>
      <c r="O315" s="29">
        <v>5.0625</v>
      </c>
      <c r="R315" s="29">
        <f t="shared" si="131"/>
        <v>5.03125</v>
      </c>
      <c r="S315" s="29">
        <f t="shared" si="132"/>
        <v>5.09375</v>
      </c>
      <c r="T315" s="29">
        <v>4.25</v>
      </c>
      <c r="W315" s="29">
        <f t="shared" si="133"/>
        <v>4.21875</v>
      </c>
      <c r="X315" s="29">
        <f t="shared" si="134"/>
        <v>4.28125</v>
      </c>
      <c r="Y315" s="29">
        <v>3.0625</v>
      </c>
      <c r="AA315" s="29">
        <f t="shared" si="135"/>
        <v>3.03125</v>
      </c>
      <c r="AB315" s="29">
        <f t="shared" si="136"/>
        <v>3.09375</v>
      </c>
      <c r="AC315" s="52">
        <v>1.4999999999999999E-2</v>
      </c>
      <c r="AD315" s="52">
        <v>1.7000000000000001E-2</v>
      </c>
      <c r="AE315" s="29">
        <v>1.6E-2</v>
      </c>
      <c r="AF315" s="51"/>
    </row>
    <row r="316" spans="1:32" ht="45" x14ac:dyDescent="0.15">
      <c r="A316" s="29" t="s">
        <v>9854</v>
      </c>
      <c r="B316" s="201" t="s">
        <v>9856</v>
      </c>
      <c r="E316" s="29" t="s">
        <v>9858</v>
      </c>
      <c r="H316" s="110">
        <v>41450</v>
      </c>
      <c r="I316" s="110">
        <v>41470</v>
      </c>
      <c r="K316" s="28">
        <v>3</v>
      </c>
      <c r="L316" s="29" t="s">
        <v>4595</v>
      </c>
      <c r="M316" s="29" t="s">
        <v>4596</v>
      </c>
      <c r="N316" s="29" t="s">
        <v>682</v>
      </c>
      <c r="O316" s="29">
        <v>5.0625</v>
      </c>
      <c r="R316" s="29">
        <f t="shared" si="131"/>
        <v>5.03125</v>
      </c>
      <c r="S316" s="29">
        <f t="shared" si="132"/>
        <v>5.09375</v>
      </c>
      <c r="T316" s="29">
        <v>4.25</v>
      </c>
      <c r="W316" s="29">
        <f t="shared" si="133"/>
        <v>4.21875</v>
      </c>
      <c r="X316" s="29">
        <f t="shared" si="134"/>
        <v>4.28125</v>
      </c>
      <c r="Y316" s="29">
        <v>3.0625</v>
      </c>
      <c r="AA316" s="29">
        <f t="shared" si="135"/>
        <v>3.03125</v>
      </c>
      <c r="AB316" s="29">
        <f t="shared" si="136"/>
        <v>3.09375</v>
      </c>
      <c r="AC316" s="52">
        <v>1.4999999999999999E-2</v>
      </c>
      <c r="AD316" s="52">
        <v>1.7000000000000001E-2</v>
      </c>
      <c r="AE316" s="29">
        <v>1.6E-2</v>
      </c>
      <c r="AF316" s="51"/>
    </row>
    <row r="317" spans="1:32" ht="30" x14ac:dyDescent="0.15">
      <c r="A317" s="29" t="s">
        <v>9859</v>
      </c>
      <c r="B317" s="201" t="s">
        <v>9860</v>
      </c>
      <c r="E317" s="29" t="s">
        <v>10035</v>
      </c>
      <c r="H317" s="110">
        <v>41480</v>
      </c>
      <c r="I317" s="110">
        <v>41480</v>
      </c>
      <c r="K317" s="28">
        <v>436</v>
      </c>
      <c r="L317" s="29" t="s">
        <v>4595</v>
      </c>
      <c r="M317" s="29" t="s">
        <v>4640</v>
      </c>
      <c r="N317" s="29" t="s">
        <v>682</v>
      </c>
      <c r="O317" s="29">
        <v>6</v>
      </c>
      <c r="R317" s="29">
        <f t="shared" si="131"/>
        <v>5.96875</v>
      </c>
      <c r="S317" s="29">
        <f t="shared" si="132"/>
        <v>6.03125</v>
      </c>
      <c r="T317" s="29">
        <v>5</v>
      </c>
      <c r="W317" s="29">
        <f t="shared" si="133"/>
        <v>4.96875</v>
      </c>
      <c r="X317" s="29">
        <f t="shared" si="134"/>
        <v>5.03125</v>
      </c>
      <c r="Y317" s="29">
        <v>3</v>
      </c>
      <c r="AA317" s="29">
        <f t="shared" si="135"/>
        <v>2.96875</v>
      </c>
      <c r="AB317" s="29">
        <f t="shared" si="136"/>
        <v>3.03125</v>
      </c>
      <c r="AC317" s="52">
        <v>2.3E-2</v>
      </c>
      <c r="AD317" s="52">
        <v>2.5000000000000001E-2</v>
      </c>
      <c r="AE317" s="28">
        <v>2.4E-2</v>
      </c>
    </row>
    <row r="318" spans="1:32" ht="45" x14ac:dyDescent="0.15">
      <c r="A318" s="29" t="s">
        <v>9863</v>
      </c>
      <c r="B318" s="201" t="s">
        <v>9864</v>
      </c>
      <c r="E318" s="28" t="s">
        <v>10539</v>
      </c>
      <c r="H318" s="110">
        <v>41480</v>
      </c>
      <c r="I318" s="110">
        <v>41480</v>
      </c>
      <c r="K318" s="28">
        <v>12</v>
      </c>
      <c r="L318" s="29" t="s">
        <v>4595</v>
      </c>
      <c r="M318" s="29" t="s">
        <v>4596</v>
      </c>
      <c r="N318" s="29" t="s">
        <v>682</v>
      </c>
      <c r="O318" s="29">
        <v>6.5</v>
      </c>
      <c r="R318" s="29">
        <f t="shared" ref="R318:R324" si="137">O318-1/32</f>
        <v>6.46875</v>
      </c>
      <c r="S318" s="29">
        <f t="shared" ref="S318:S324" si="138">O318+1/32</f>
        <v>6.53125</v>
      </c>
      <c r="T318" s="29">
        <v>3.3125</v>
      </c>
      <c r="W318" s="29">
        <f t="shared" ref="W318:W324" si="139">T318-1/32</f>
        <v>3.28125</v>
      </c>
      <c r="X318" s="29">
        <f t="shared" ref="X318:X324" si="140">T318+1/32</f>
        <v>3.34375</v>
      </c>
      <c r="Y318" s="29">
        <v>5.8125</v>
      </c>
      <c r="AA318" s="29">
        <f t="shared" ref="AA318:AA324" si="141">Y318-1/32</f>
        <v>5.78125</v>
      </c>
      <c r="AB318" s="29">
        <f t="shared" ref="AB318:AB324" si="142">Y318+1/32</f>
        <v>5.84375</v>
      </c>
      <c r="AC318" s="52">
        <v>1.4999999999999999E-2</v>
      </c>
      <c r="AD318" s="52">
        <v>1.7000000000000001E-2</v>
      </c>
      <c r="AE318" s="29">
        <v>1.6E-2</v>
      </c>
    </row>
    <row r="319" spans="1:32" ht="45" x14ac:dyDescent="0.15">
      <c r="A319" s="29" t="s">
        <v>9865</v>
      </c>
      <c r="B319" s="201" t="s">
        <v>9866</v>
      </c>
      <c r="E319" s="28" t="s">
        <v>10539</v>
      </c>
      <c r="H319" s="110">
        <v>41464</v>
      </c>
      <c r="I319" s="110">
        <v>41464</v>
      </c>
      <c r="K319" s="28">
        <v>12</v>
      </c>
      <c r="L319" s="29" t="s">
        <v>4595</v>
      </c>
      <c r="M319" s="29" t="s">
        <v>4596</v>
      </c>
      <c r="N319" s="29" t="s">
        <v>682</v>
      </c>
      <c r="O319" s="29">
        <v>6.5</v>
      </c>
      <c r="R319" s="29">
        <f t="shared" si="137"/>
        <v>6.46875</v>
      </c>
      <c r="S319" s="29">
        <f t="shared" si="138"/>
        <v>6.53125</v>
      </c>
      <c r="T319" s="29">
        <v>3.3125</v>
      </c>
      <c r="W319" s="29">
        <f t="shared" si="139"/>
        <v>3.28125</v>
      </c>
      <c r="X319" s="29">
        <f t="shared" si="140"/>
        <v>3.34375</v>
      </c>
      <c r="Y319" s="29">
        <v>5.8125</v>
      </c>
      <c r="AA319" s="29">
        <f t="shared" si="141"/>
        <v>5.78125</v>
      </c>
      <c r="AB319" s="29">
        <f t="shared" si="142"/>
        <v>5.84375</v>
      </c>
      <c r="AC319" s="52">
        <v>1.4999999999999999E-2</v>
      </c>
      <c r="AD319" s="52">
        <v>1.7000000000000001E-2</v>
      </c>
      <c r="AE319" s="29">
        <v>1.6E-2</v>
      </c>
    </row>
    <row r="320" spans="1:32" ht="45" x14ac:dyDescent="0.15">
      <c r="A320" s="29" t="s">
        <v>9867</v>
      </c>
      <c r="B320" s="201" t="s">
        <v>9868</v>
      </c>
      <c r="E320" s="28" t="s">
        <v>10539</v>
      </c>
      <c r="H320" s="110">
        <v>41480</v>
      </c>
      <c r="I320" s="110">
        <v>41480</v>
      </c>
      <c r="K320" s="28">
        <v>12</v>
      </c>
      <c r="L320" s="29" t="s">
        <v>4595</v>
      </c>
      <c r="M320" s="29" t="s">
        <v>4596</v>
      </c>
      <c r="N320" s="29" t="s">
        <v>682</v>
      </c>
      <c r="O320" s="29">
        <v>6.5</v>
      </c>
      <c r="R320" s="29">
        <f t="shared" si="137"/>
        <v>6.46875</v>
      </c>
      <c r="S320" s="29">
        <f t="shared" si="138"/>
        <v>6.53125</v>
      </c>
      <c r="T320" s="29">
        <v>3.3125</v>
      </c>
      <c r="W320" s="29">
        <f t="shared" si="139"/>
        <v>3.28125</v>
      </c>
      <c r="X320" s="29">
        <f t="shared" si="140"/>
        <v>3.34375</v>
      </c>
      <c r="Y320" s="29">
        <v>5.8125</v>
      </c>
      <c r="AA320" s="29">
        <f t="shared" si="141"/>
        <v>5.78125</v>
      </c>
      <c r="AB320" s="29">
        <f t="shared" si="142"/>
        <v>5.84375</v>
      </c>
      <c r="AC320" s="52">
        <v>1.4999999999999999E-2</v>
      </c>
      <c r="AD320" s="52">
        <v>1.7000000000000001E-2</v>
      </c>
      <c r="AE320" s="29">
        <v>1.6E-2</v>
      </c>
    </row>
    <row r="321" spans="1:74" ht="45" x14ac:dyDescent="0.15">
      <c r="A321" s="29" t="s">
        <v>9869</v>
      </c>
      <c r="B321" s="201" t="s">
        <v>9870</v>
      </c>
      <c r="E321" s="28" t="s">
        <v>9342</v>
      </c>
      <c r="H321" s="110">
        <v>41480</v>
      </c>
      <c r="I321" s="110">
        <v>41480</v>
      </c>
      <c r="K321" s="28">
        <v>12</v>
      </c>
      <c r="L321" s="29" t="s">
        <v>4595</v>
      </c>
      <c r="M321" s="29" t="s">
        <v>4596</v>
      </c>
      <c r="N321" s="29" t="s">
        <v>682</v>
      </c>
      <c r="O321" s="29">
        <v>6.5</v>
      </c>
      <c r="R321" s="29">
        <f t="shared" si="137"/>
        <v>6.46875</v>
      </c>
      <c r="S321" s="29">
        <f t="shared" si="138"/>
        <v>6.53125</v>
      </c>
      <c r="T321" s="29">
        <v>3.3125</v>
      </c>
      <c r="W321" s="29">
        <f t="shared" si="139"/>
        <v>3.28125</v>
      </c>
      <c r="X321" s="29">
        <f t="shared" si="140"/>
        <v>3.34375</v>
      </c>
      <c r="Y321" s="29">
        <v>5.8125</v>
      </c>
      <c r="AA321" s="29">
        <f t="shared" si="141"/>
        <v>5.78125</v>
      </c>
      <c r="AB321" s="29">
        <f t="shared" si="142"/>
        <v>5.84375</v>
      </c>
      <c r="AC321" s="52">
        <v>1.4999999999999999E-2</v>
      </c>
      <c r="AD321" s="52">
        <v>1.7000000000000001E-2</v>
      </c>
      <c r="AE321" s="29">
        <v>1.6E-2</v>
      </c>
    </row>
    <row r="322" spans="1:74" ht="45" x14ac:dyDescent="0.15">
      <c r="A322" s="29" t="s">
        <v>9871</v>
      </c>
      <c r="B322" s="201" t="s">
        <v>9870</v>
      </c>
      <c r="E322" s="28" t="s">
        <v>10539</v>
      </c>
      <c r="H322" s="110">
        <v>41480</v>
      </c>
      <c r="I322" s="110">
        <v>41480</v>
      </c>
      <c r="K322" s="28">
        <v>12</v>
      </c>
      <c r="L322" s="29" t="s">
        <v>4595</v>
      </c>
      <c r="M322" s="29" t="s">
        <v>4596</v>
      </c>
      <c r="N322" s="29" t="s">
        <v>682</v>
      </c>
      <c r="O322" s="29">
        <v>6.5</v>
      </c>
      <c r="R322" s="29">
        <f t="shared" si="137"/>
        <v>6.46875</v>
      </c>
      <c r="S322" s="29">
        <f t="shared" si="138"/>
        <v>6.53125</v>
      </c>
      <c r="T322" s="29">
        <v>3.3125</v>
      </c>
      <c r="W322" s="29">
        <f t="shared" si="139"/>
        <v>3.28125</v>
      </c>
      <c r="X322" s="29">
        <f t="shared" si="140"/>
        <v>3.34375</v>
      </c>
      <c r="Y322" s="29">
        <v>5.8125</v>
      </c>
      <c r="AA322" s="29">
        <f t="shared" si="141"/>
        <v>5.78125</v>
      </c>
      <c r="AB322" s="29">
        <f t="shared" si="142"/>
        <v>5.84375</v>
      </c>
      <c r="AC322" s="52">
        <v>1.4999999999999999E-2</v>
      </c>
      <c r="AD322" s="52">
        <v>1.7000000000000001E-2</v>
      </c>
      <c r="AE322" s="29">
        <v>1.6E-2</v>
      </c>
    </row>
    <row r="323" spans="1:74" ht="45" x14ac:dyDescent="0.15">
      <c r="A323" s="29" t="s">
        <v>9883</v>
      </c>
      <c r="B323" s="201" t="s">
        <v>9884</v>
      </c>
      <c r="E323" s="28" t="s">
        <v>10046</v>
      </c>
      <c r="H323" s="110">
        <v>41480</v>
      </c>
      <c r="I323" s="110">
        <v>41480</v>
      </c>
      <c r="K323" s="28">
        <v>440</v>
      </c>
      <c r="L323" s="29" t="s">
        <v>4637</v>
      </c>
      <c r="M323" s="29" t="s">
        <v>4638</v>
      </c>
      <c r="N323" s="29" t="s">
        <v>682</v>
      </c>
      <c r="O323" s="29">
        <v>3.8125</v>
      </c>
      <c r="R323" s="29">
        <f t="shared" si="137"/>
        <v>3.78125</v>
      </c>
      <c r="S323" s="29">
        <f t="shared" si="138"/>
        <v>3.84375</v>
      </c>
      <c r="T323" s="29">
        <v>5.125</v>
      </c>
      <c r="W323" s="29">
        <f t="shared" si="139"/>
        <v>5.09375</v>
      </c>
      <c r="X323" s="29">
        <f t="shared" si="140"/>
        <v>5.15625</v>
      </c>
      <c r="Y323" s="29">
        <v>12.5</v>
      </c>
      <c r="AA323" s="29">
        <f t="shared" si="141"/>
        <v>12.46875</v>
      </c>
      <c r="AB323" s="29">
        <f t="shared" si="142"/>
        <v>12.53125</v>
      </c>
      <c r="AC323" s="52">
        <v>1.9E-2</v>
      </c>
      <c r="AD323" s="52">
        <v>2.1000000000000001E-2</v>
      </c>
      <c r="AE323" s="82">
        <v>0.02</v>
      </c>
    </row>
    <row r="324" spans="1:74" ht="45" x14ac:dyDescent="0.15">
      <c r="A324" s="29" t="s">
        <v>9912</v>
      </c>
      <c r="B324" s="201" t="s">
        <v>9913</v>
      </c>
      <c r="E324" s="28" t="s">
        <v>10047</v>
      </c>
      <c r="H324" s="110">
        <v>41480</v>
      </c>
      <c r="I324" s="110">
        <v>41481</v>
      </c>
      <c r="K324" s="28">
        <v>439</v>
      </c>
      <c r="L324" s="29" t="s">
        <v>10062</v>
      </c>
      <c r="M324" s="29" t="s">
        <v>4636</v>
      </c>
      <c r="N324" s="29" t="s">
        <v>682</v>
      </c>
      <c r="O324" s="29">
        <v>3.75</v>
      </c>
      <c r="R324" s="29">
        <f t="shared" si="137"/>
        <v>3.71875</v>
      </c>
      <c r="S324" s="29">
        <f t="shared" si="138"/>
        <v>3.78125</v>
      </c>
      <c r="T324" s="29">
        <v>12.5</v>
      </c>
      <c r="W324" s="29">
        <f t="shared" si="139"/>
        <v>12.46875</v>
      </c>
      <c r="X324" s="29">
        <f t="shared" si="140"/>
        <v>12.53125</v>
      </c>
      <c r="Y324" s="29">
        <v>5</v>
      </c>
      <c r="AA324" s="29">
        <f t="shared" si="141"/>
        <v>4.96875</v>
      </c>
      <c r="AB324" s="29">
        <f t="shared" si="142"/>
        <v>5.03125</v>
      </c>
      <c r="AC324" s="52">
        <v>1.9E-2</v>
      </c>
      <c r="AD324" s="52">
        <v>2.1000000000000001E-2</v>
      </c>
      <c r="AE324" s="82">
        <v>0.02</v>
      </c>
    </row>
    <row r="325" spans="1:74" ht="45" x14ac:dyDescent="0.15">
      <c r="A325" s="29" t="s">
        <v>9969</v>
      </c>
      <c r="B325" s="201" t="s">
        <v>9970</v>
      </c>
      <c r="D325" s="29"/>
      <c r="E325" s="28" t="s">
        <v>10048</v>
      </c>
      <c r="H325" s="110">
        <v>41480</v>
      </c>
      <c r="I325" s="110">
        <v>41487</v>
      </c>
      <c r="K325" s="28">
        <v>257</v>
      </c>
      <c r="L325" s="29" t="s">
        <v>4625</v>
      </c>
      <c r="M325" s="29" t="s">
        <v>4358</v>
      </c>
      <c r="N325" s="29" t="s">
        <v>682</v>
      </c>
      <c r="O325" s="29">
        <v>2.5</v>
      </c>
      <c r="R325" s="29">
        <f>O325-(1/32)</f>
        <v>2.46875</v>
      </c>
      <c r="S325" s="29">
        <f>O325+(1/32)</f>
        <v>2.53125</v>
      </c>
      <c r="T325" s="29">
        <v>6.25</v>
      </c>
      <c r="W325" s="29">
        <f>T325-(1/32)</f>
        <v>6.21875</v>
      </c>
      <c r="X325" s="29">
        <f>T325+(1/32)</f>
        <v>6.28125</v>
      </c>
      <c r="Y325" s="29">
        <v>5.5</v>
      </c>
      <c r="AA325" s="29">
        <f>Y325-(1/32)</f>
        <v>5.46875</v>
      </c>
      <c r="AB325" s="29">
        <f>Y325+(1/32)</f>
        <v>5.53125</v>
      </c>
      <c r="AC325" s="52">
        <v>1.9E-2</v>
      </c>
      <c r="AD325" s="52">
        <v>2.1000000000000001E-2</v>
      </c>
      <c r="AE325" s="56">
        <v>0.02</v>
      </c>
      <c r="AF325" s="51" t="s">
        <v>2649</v>
      </c>
    </row>
    <row r="326" spans="1:74" ht="45" x14ac:dyDescent="0.15">
      <c r="A326" s="29" t="s">
        <v>9998</v>
      </c>
      <c r="B326" s="201" t="s">
        <v>9999</v>
      </c>
      <c r="E326" s="28" t="s">
        <v>10050</v>
      </c>
      <c r="H326" s="110">
        <v>41480</v>
      </c>
      <c r="I326" s="110">
        <v>41488</v>
      </c>
      <c r="K326" s="28">
        <v>443</v>
      </c>
      <c r="L326" s="29" t="s">
        <v>10049</v>
      </c>
      <c r="M326" s="29" t="s">
        <v>4358</v>
      </c>
      <c r="N326" s="29" t="s">
        <v>682</v>
      </c>
      <c r="O326" s="29">
        <v>3.3125</v>
      </c>
      <c r="R326" s="29">
        <f>O326-(1/32)</f>
        <v>3.28125</v>
      </c>
      <c r="S326" s="29">
        <f>O326+(1/32)</f>
        <v>3.34375</v>
      </c>
      <c r="T326" s="29">
        <v>1.4375</v>
      </c>
      <c r="W326" s="29">
        <f>T326-(1/32)</f>
        <v>1.40625</v>
      </c>
      <c r="X326" s="29">
        <f>T326+(1/32)</f>
        <v>1.46875</v>
      </c>
      <c r="Y326" s="29">
        <v>2.625</v>
      </c>
      <c r="AA326" s="29">
        <f>Y326-(1/32)</f>
        <v>2.59375</v>
      </c>
      <c r="AB326" s="29">
        <f>Y326+(1/32)</f>
        <v>2.65625</v>
      </c>
      <c r="AC326" s="52">
        <v>1.9E-2</v>
      </c>
      <c r="AD326" s="52">
        <v>2.1000000000000001E-2</v>
      </c>
      <c r="AE326" s="56">
        <v>0.02</v>
      </c>
    </row>
    <row r="327" spans="1:74" ht="45" x14ac:dyDescent="0.15">
      <c r="A327" s="28" t="s">
        <v>10067</v>
      </c>
      <c r="B327" s="117" t="s">
        <v>10068</v>
      </c>
      <c r="E327" s="29" t="s">
        <v>10070</v>
      </c>
      <c r="H327" s="110">
        <v>41505</v>
      </c>
      <c r="I327" s="110">
        <v>41505</v>
      </c>
      <c r="L327" s="29" t="s">
        <v>7841</v>
      </c>
      <c r="M327" s="29" t="s">
        <v>7842</v>
      </c>
      <c r="N327" s="29" t="s">
        <v>682</v>
      </c>
      <c r="T327" s="29">
        <v>12</v>
      </c>
      <c r="W327" s="29">
        <f>T327-5/16</f>
        <v>11.6875</v>
      </c>
      <c r="X327" s="29">
        <f>T327+5/16</f>
        <v>12.3125</v>
      </c>
      <c r="Y327" s="29">
        <v>5.5</v>
      </c>
      <c r="AA327" s="29">
        <f>Y327-(5/16)</f>
        <v>5.1875</v>
      </c>
      <c r="AB327" s="29">
        <f>Y327+(5/16)</f>
        <v>5.8125</v>
      </c>
      <c r="AC327" s="52">
        <v>8.0000000000000004E-4</v>
      </c>
      <c r="AD327" s="52">
        <v>2.8E-3</v>
      </c>
      <c r="AE327" s="28">
        <v>1.8E-3</v>
      </c>
      <c r="AF327" s="51"/>
      <c r="BG327" s="28">
        <v>4</v>
      </c>
      <c r="BH327" s="28">
        <f>BG327-5/16</f>
        <v>3.6875</v>
      </c>
      <c r="BI327" s="28">
        <f>BG327+5/16</f>
        <v>4.3125</v>
      </c>
      <c r="BT327" s="28">
        <v>5</v>
      </c>
      <c r="BU327" s="28">
        <f>BT327-5/16</f>
        <v>4.6875</v>
      </c>
      <c r="BV327" s="28">
        <f>BT327+5/16</f>
        <v>5.3125</v>
      </c>
    </row>
    <row r="328" spans="1:74" ht="45" x14ac:dyDescent="0.15">
      <c r="A328" s="28" t="s">
        <v>10069</v>
      </c>
      <c r="B328" s="117" t="s">
        <v>10068</v>
      </c>
      <c r="E328" s="29" t="s">
        <v>10071</v>
      </c>
      <c r="H328" s="110">
        <v>41505</v>
      </c>
      <c r="I328" s="110">
        <v>41505</v>
      </c>
      <c r="L328" s="29" t="s">
        <v>7841</v>
      </c>
      <c r="M328" s="29" t="s">
        <v>7842</v>
      </c>
      <c r="N328" s="29" t="s">
        <v>682</v>
      </c>
      <c r="T328" s="29">
        <v>12.5</v>
      </c>
      <c r="W328" s="29">
        <f>T328-5/16</f>
        <v>12.1875</v>
      </c>
      <c r="X328" s="29">
        <f>T328+5/16</f>
        <v>12.8125</v>
      </c>
      <c r="Y328" s="29">
        <v>6.5</v>
      </c>
      <c r="AA328" s="29">
        <f>Y328-(5/16)</f>
        <v>6.1875</v>
      </c>
      <c r="AB328" s="29">
        <f>Y328+(5/16)</f>
        <v>6.8125</v>
      </c>
      <c r="AC328" s="52">
        <v>8.0000000000000004E-4</v>
      </c>
      <c r="AD328" s="52">
        <v>2.8E-3</v>
      </c>
      <c r="AE328" s="28">
        <v>1.8E-3</v>
      </c>
      <c r="AF328" s="51"/>
      <c r="BG328" s="28">
        <v>4</v>
      </c>
      <c r="BH328" s="28">
        <f>BG328-5/16</f>
        <v>3.6875</v>
      </c>
      <c r="BI328" s="28">
        <f>BG328+5/16</f>
        <v>4.3125</v>
      </c>
      <c r="BT328" s="28">
        <v>5</v>
      </c>
      <c r="BU328" s="28">
        <f>BT328-5/16</f>
        <v>4.6875</v>
      </c>
      <c r="BV328" s="28">
        <f>BT328+5/16</f>
        <v>5.3125</v>
      </c>
    </row>
    <row r="329" spans="1:74" ht="45" x14ac:dyDescent="0.15">
      <c r="A329" s="29" t="s">
        <v>10076</v>
      </c>
      <c r="B329" s="201" t="s">
        <v>9341</v>
      </c>
      <c r="E329" s="28" t="s">
        <v>9342</v>
      </c>
      <c r="H329" s="110">
        <v>41491</v>
      </c>
      <c r="I329" s="110">
        <v>41492</v>
      </c>
      <c r="K329" s="28">
        <v>12</v>
      </c>
      <c r="L329" s="29" t="s">
        <v>4595</v>
      </c>
      <c r="M329" s="29" t="s">
        <v>4596</v>
      </c>
      <c r="N329" s="29" t="s">
        <v>682</v>
      </c>
      <c r="O329" s="29">
        <v>6.5</v>
      </c>
      <c r="R329" s="29">
        <f>O329-1/32</f>
        <v>6.46875</v>
      </c>
      <c r="S329" s="29">
        <f>O329+1/32</f>
        <v>6.53125</v>
      </c>
      <c r="T329" s="29">
        <v>3.3125</v>
      </c>
      <c r="W329" s="29">
        <f>T329-1/32</f>
        <v>3.28125</v>
      </c>
      <c r="X329" s="29">
        <f>T329+1/32</f>
        <v>3.34375</v>
      </c>
      <c r="Y329" s="29">
        <v>5.8125</v>
      </c>
      <c r="AA329" s="29">
        <f>Y329-1/32</f>
        <v>5.78125</v>
      </c>
      <c r="AB329" s="29">
        <f>Y329+1/32</f>
        <v>5.84375</v>
      </c>
      <c r="AC329" s="52">
        <v>1.4999999999999999E-2</v>
      </c>
      <c r="AD329" s="52">
        <v>1.7000000000000001E-2</v>
      </c>
      <c r="AE329" s="29">
        <v>1.6E-2</v>
      </c>
    </row>
    <row r="330" spans="1:74" ht="30" x14ac:dyDescent="0.15">
      <c r="A330" s="29" t="s">
        <v>10077</v>
      </c>
      <c r="B330" s="201" t="s">
        <v>10078</v>
      </c>
      <c r="D330" s="29"/>
      <c r="E330" s="28" t="s">
        <v>10108</v>
      </c>
      <c r="H330" s="110">
        <v>41491</v>
      </c>
      <c r="I330" s="110">
        <v>41492</v>
      </c>
      <c r="J330" s="29"/>
      <c r="L330" s="29" t="s">
        <v>4876</v>
      </c>
      <c r="M330" s="29" t="s">
        <v>4877</v>
      </c>
      <c r="O330" s="29">
        <v>5</v>
      </c>
      <c r="R330" s="29">
        <f t="shared" ref="R330:R338" si="143">O330-(1/32)</f>
        <v>4.96875</v>
      </c>
      <c r="S330" s="29">
        <f t="shared" ref="S330:S338" si="144">O330+(1/32)</f>
        <v>5.03125</v>
      </c>
      <c r="T330" s="29">
        <v>3.25</v>
      </c>
      <c r="W330" s="29">
        <f>T330-(1/32)</f>
        <v>3.21875</v>
      </c>
      <c r="X330" s="29">
        <f>T330+(1/32)</f>
        <v>3.28125</v>
      </c>
    </row>
    <row r="331" spans="1:74" ht="45" x14ac:dyDescent="0.15">
      <c r="A331" s="29" t="s">
        <v>10084</v>
      </c>
      <c r="B331" s="201" t="s">
        <v>10085</v>
      </c>
      <c r="E331" s="28" t="s">
        <v>9658</v>
      </c>
      <c r="H331" s="110">
        <v>41491</v>
      </c>
      <c r="I331" s="110">
        <v>41492</v>
      </c>
      <c r="K331" s="28">
        <v>249</v>
      </c>
      <c r="L331" s="29" t="s">
        <v>4623</v>
      </c>
      <c r="M331" s="29" t="s">
        <v>4358</v>
      </c>
      <c r="N331" s="29" t="s">
        <v>682</v>
      </c>
      <c r="O331" s="29">
        <v>4</v>
      </c>
      <c r="R331" s="29">
        <f t="shared" si="143"/>
        <v>3.96875</v>
      </c>
      <c r="S331" s="29">
        <f t="shared" si="144"/>
        <v>4.03125</v>
      </c>
      <c r="T331" s="29">
        <v>2.03125</v>
      </c>
      <c r="W331" s="29">
        <f>T331-(1/32)</f>
        <v>2</v>
      </c>
      <c r="X331" s="29">
        <f>T331+(1/32)</f>
        <v>2.0625</v>
      </c>
      <c r="Y331" s="29">
        <v>4.5</v>
      </c>
      <c r="AA331" s="29">
        <f>Y331-(1/32)</f>
        <v>4.46875</v>
      </c>
      <c r="AB331" s="29">
        <f>Y331+(1/32)</f>
        <v>4.53125</v>
      </c>
      <c r="AC331" s="52">
        <v>1.7000000000000001E-2</v>
      </c>
      <c r="AD331" s="52">
        <v>1.9E-2</v>
      </c>
      <c r="AE331" s="54">
        <v>1.7999999999999999E-2</v>
      </c>
      <c r="AF331" s="53" t="s">
        <v>2638</v>
      </c>
    </row>
    <row r="332" spans="1:74" ht="45" x14ac:dyDescent="0.15">
      <c r="A332" s="28" t="s">
        <v>10086</v>
      </c>
      <c r="B332" s="117" t="s">
        <v>10087</v>
      </c>
      <c r="E332" s="29" t="s">
        <v>10089</v>
      </c>
      <c r="H332" s="110">
        <v>41487</v>
      </c>
      <c r="I332" s="110">
        <v>41487</v>
      </c>
      <c r="L332" s="29" t="s">
        <v>10088</v>
      </c>
      <c r="M332" s="29" t="s">
        <v>4638</v>
      </c>
      <c r="N332" s="29" t="s">
        <v>682</v>
      </c>
      <c r="O332" s="29">
        <v>3.875</v>
      </c>
      <c r="R332" s="29">
        <f t="shared" si="143"/>
        <v>3.84375</v>
      </c>
      <c r="S332" s="29">
        <f t="shared" si="144"/>
        <v>3.90625</v>
      </c>
      <c r="T332" s="29">
        <v>5.125</v>
      </c>
      <c r="W332" s="29">
        <f t="shared" ref="W332:W338" si="145">T332-1/32</f>
        <v>5.09375</v>
      </c>
      <c r="X332" s="29">
        <f t="shared" ref="X332:X338" si="146">T332+1/32</f>
        <v>5.15625</v>
      </c>
      <c r="Y332" s="29">
        <v>7.875</v>
      </c>
      <c r="AA332" s="29">
        <f>Y332-(1/32)</f>
        <v>7.84375</v>
      </c>
      <c r="AB332" s="29">
        <f>Y332+(1/32)</f>
        <v>7.90625</v>
      </c>
      <c r="AC332" s="52">
        <v>1.9E-2</v>
      </c>
      <c r="AD332" s="52">
        <v>2.1000000000000001E-2</v>
      </c>
      <c r="AE332" s="56">
        <v>0.02</v>
      </c>
    </row>
    <row r="333" spans="1:74" ht="30" x14ac:dyDescent="0.15">
      <c r="A333" s="29" t="s">
        <v>10114</v>
      </c>
      <c r="B333" s="201" t="s">
        <v>8381</v>
      </c>
      <c r="E333" s="29" t="s">
        <v>10141</v>
      </c>
      <c r="H333" s="110">
        <v>41507</v>
      </c>
      <c r="I333" s="110">
        <v>41507</v>
      </c>
      <c r="K333" s="28" t="s">
        <v>3131</v>
      </c>
      <c r="L333" s="29" t="s">
        <v>4876</v>
      </c>
      <c r="M333" s="29" t="s">
        <v>4877</v>
      </c>
      <c r="N333" s="29" t="s">
        <v>682</v>
      </c>
      <c r="O333" s="29">
        <v>2.5</v>
      </c>
      <c r="R333" s="29">
        <f t="shared" si="143"/>
        <v>2.46875</v>
      </c>
      <c r="S333" s="29">
        <f t="shared" si="144"/>
        <v>2.53125</v>
      </c>
      <c r="T333" s="29">
        <v>3.25</v>
      </c>
      <c r="W333" s="29">
        <f t="shared" si="145"/>
        <v>3.21875</v>
      </c>
      <c r="X333" s="29">
        <f t="shared" si="146"/>
        <v>3.28125</v>
      </c>
      <c r="AE333" s="56"/>
    </row>
    <row r="334" spans="1:74" ht="45" x14ac:dyDescent="0.15">
      <c r="A334" s="29" t="s">
        <v>10167</v>
      </c>
      <c r="B334" s="201" t="s">
        <v>10168</v>
      </c>
      <c r="E334" s="28" t="s">
        <v>10261</v>
      </c>
      <c r="H334" s="110">
        <v>41533</v>
      </c>
      <c r="I334" s="110">
        <v>41533</v>
      </c>
      <c r="L334" s="29" t="s">
        <v>4595</v>
      </c>
      <c r="M334" s="29" t="s">
        <v>4596</v>
      </c>
      <c r="N334" s="29" t="s">
        <v>682</v>
      </c>
      <c r="O334" s="29">
        <v>6.125</v>
      </c>
      <c r="R334" s="29">
        <f t="shared" si="143"/>
        <v>6.09375</v>
      </c>
      <c r="S334" s="29">
        <f t="shared" si="144"/>
        <v>6.15625</v>
      </c>
      <c r="T334" s="29">
        <v>2.75</v>
      </c>
      <c r="W334" s="29">
        <f t="shared" si="145"/>
        <v>2.71875</v>
      </c>
      <c r="X334" s="29">
        <f t="shared" si="146"/>
        <v>2.78125</v>
      </c>
      <c r="Y334" s="29">
        <v>2.375</v>
      </c>
      <c r="AA334" s="29">
        <f>Y334-(1/32)</f>
        <v>2.34375</v>
      </c>
      <c r="AB334" s="29">
        <f>Y334+(1/32)</f>
        <v>2.40625</v>
      </c>
      <c r="AC334" s="52">
        <v>1.4999999999999999E-2</v>
      </c>
      <c r="AD334" s="52">
        <v>1.7000000000000001E-2</v>
      </c>
      <c r="AE334" s="56">
        <v>1.6E-2</v>
      </c>
    </row>
    <row r="335" spans="1:74" ht="30" x14ac:dyDescent="0.15">
      <c r="A335" s="29" t="s">
        <v>10211</v>
      </c>
      <c r="B335" s="201" t="s">
        <v>8386</v>
      </c>
      <c r="E335" s="28" t="s">
        <v>10108</v>
      </c>
      <c r="H335" s="110">
        <v>41542</v>
      </c>
      <c r="I335" s="110">
        <v>41542</v>
      </c>
      <c r="L335" s="29" t="s">
        <v>4876</v>
      </c>
      <c r="M335" s="29" t="s">
        <v>4877</v>
      </c>
      <c r="N335" s="29" t="s">
        <v>682</v>
      </c>
      <c r="O335" s="29">
        <v>5</v>
      </c>
      <c r="R335" s="29">
        <f t="shared" si="143"/>
        <v>4.96875</v>
      </c>
      <c r="S335" s="29">
        <f t="shared" si="144"/>
        <v>5.03125</v>
      </c>
      <c r="T335" s="29">
        <v>3.25</v>
      </c>
      <c r="W335" s="29">
        <f t="shared" si="145"/>
        <v>3.21875</v>
      </c>
      <c r="X335" s="29">
        <f t="shared" si="146"/>
        <v>3.28125</v>
      </c>
      <c r="AE335" s="56"/>
    </row>
    <row r="336" spans="1:74" ht="45" x14ac:dyDescent="0.15">
      <c r="A336" s="29" t="s">
        <v>10212</v>
      </c>
      <c r="B336" s="201" t="s">
        <v>10213</v>
      </c>
      <c r="E336" s="28" t="s">
        <v>10262</v>
      </c>
      <c r="H336" s="110">
        <v>41533</v>
      </c>
      <c r="I336" s="110">
        <v>41533</v>
      </c>
      <c r="L336" s="29" t="s">
        <v>4595</v>
      </c>
      <c r="M336" s="29" t="s">
        <v>4358</v>
      </c>
      <c r="N336" s="29" t="s">
        <v>682</v>
      </c>
      <c r="O336" s="29">
        <v>5.125</v>
      </c>
      <c r="R336" s="29">
        <f t="shared" si="143"/>
        <v>5.09375</v>
      </c>
      <c r="S336" s="29">
        <f t="shared" si="144"/>
        <v>5.15625</v>
      </c>
      <c r="T336" s="29">
        <v>2.25</v>
      </c>
      <c r="W336" s="29">
        <f t="shared" si="145"/>
        <v>2.21875</v>
      </c>
      <c r="X336" s="29">
        <f t="shared" si="146"/>
        <v>2.28125</v>
      </c>
      <c r="Y336" s="29">
        <v>2.09375</v>
      </c>
      <c r="AA336" s="29">
        <f>Y336-(1/32)</f>
        <v>2.0625</v>
      </c>
      <c r="AB336" s="29">
        <f>Y336+(1/32)</f>
        <v>2.125</v>
      </c>
      <c r="AC336" s="52">
        <v>1.7000000000000001E-2</v>
      </c>
      <c r="AD336" s="52">
        <v>1.9E-2</v>
      </c>
      <c r="AE336" s="56">
        <v>1.7999999999999999E-2</v>
      </c>
    </row>
    <row r="337" spans="1:32" ht="45" x14ac:dyDescent="0.15">
      <c r="A337" s="29" t="s">
        <v>10224</v>
      </c>
      <c r="B337" s="201" t="s">
        <v>10263</v>
      </c>
      <c r="E337" s="28" t="s">
        <v>10264</v>
      </c>
      <c r="H337" s="110">
        <v>41533</v>
      </c>
      <c r="I337" s="110">
        <v>41533</v>
      </c>
      <c r="L337" s="29" t="s">
        <v>4595</v>
      </c>
      <c r="M337" s="29" t="s">
        <v>4358</v>
      </c>
      <c r="N337" s="29" t="s">
        <v>682</v>
      </c>
      <c r="O337" s="29">
        <v>4</v>
      </c>
      <c r="R337" s="29">
        <f t="shared" si="143"/>
        <v>3.96875</v>
      </c>
      <c r="S337" s="29">
        <f t="shared" si="144"/>
        <v>4.03125</v>
      </c>
      <c r="T337" s="29">
        <v>2.25</v>
      </c>
      <c r="W337" s="29">
        <f t="shared" si="145"/>
        <v>2.21875</v>
      </c>
      <c r="X337" s="29">
        <f t="shared" si="146"/>
        <v>2.28125</v>
      </c>
      <c r="Y337" s="29">
        <v>2.25</v>
      </c>
      <c r="AA337" s="29">
        <f>Y337-(1/32)</f>
        <v>2.21875</v>
      </c>
      <c r="AB337" s="29">
        <f>Y337+(1/32)</f>
        <v>2.28125</v>
      </c>
      <c r="AC337" s="52">
        <v>1.4999999999999999E-2</v>
      </c>
      <c r="AD337" s="52">
        <v>1.7000000000000001E-2</v>
      </c>
      <c r="AE337" s="56">
        <v>1.6E-2</v>
      </c>
    </row>
    <row r="338" spans="1:32" ht="45" x14ac:dyDescent="0.15">
      <c r="A338" s="29" t="s">
        <v>10231</v>
      </c>
      <c r="B338" s="201" t="s">
        <v>10232</v>
      </c>
      <c r="E338" s="28" t="s">
        <v>10256</v>
      </c>
      <c r="H338" s="110">
        <v>41530</v>
      </c>
      <c r="I338" s="110">
        <v>41530</v>
      </c>
      <c r="L338" s="29" t="s">
        <v>4595</v>
      </c>
      <c r="M338" s="29" t="s">
        <v>7966</v>
      </c>
      <c r="N338" s="29" t="s">
        <v>682</v>
      </c>
      <c r="O338" s="29">
        <v>4.1875</v>
      </c>
      <c r="R338" s="29">
        <f t="shared" si="143"/>
        <v>4.15625</v>
      </c>
      <c r="S338" s="29">
        <f t="shared" si="144"/>
        <v>4.21875</v>
      </c>
      <c r="T338" s="29">
        <v>4.1875</v>
      </c>
      <c r="W338" s="29">
        <f t="shared" si="145"/>
        <v>4.15625</v>
      </c>
      <c r="X338" s="29">
        <f t="shared" si="146"/>
        <v>4.21875</v>
      </c>
      <c r="Y338" s="29">
        <v>2.1875</v>
      </c>
      <c r="AA338" s="29">
        <v>2.15625</v>
      </c>
      <c r="AB338" s="29">
        <v>2.21875</v>
      </c>
      <c r="AC338" s="52">
        <v>1.9E-2</v>
      </c>
      <c r="AD338" s="52">
        <v>2.1000000000000001E-2</v>
      </c>
      <c r="AE338" s="56">
        <v>0.02</v>
      </c>
    </row>
    <row r="339" spans="1:32" ht="45" x14ac:dyDescent="0.15">
      <c r="A339" s="29" t="s">
        <v>10246</v>
      </c>
      <c r="B339" s="177" t="s">
        <v>10247</v>
      </c>
      <c r="E339" s="28" t="s">
        <v>10249</v>
      </c>
      <c r="H339" s="110">
        <v>41529</v>
      </c>
      <c r="I339" s="110">
        <v>41529</v>
      </c>
      <c r="L339" s="203" t="s">
        <v>10250</v>
      </c>
      <c r="M339" s="29" t="s">
        <v>4358</v>
      </c>
      <c r="N339" s="29" t="s">
        <v>682</v>
      </c>
      <c r="O339" s="29">
        <v>6</v>
      </c>
      <c r="R339" s="29">
        <v>5.96875</v>
      </c>
      <c r="S339" s="29">
        <v>6.03125</v>
      </c>
      <c r="T339" s="29">
        <v>5.875</v>
      </c>
      <c r="W339" s="29">
        <v>5.84375</v>
      </c>
      <c r="X339" s="29">
        <v>5.90625</v>
      </c>
      <c r="Y339" s="29">
        <v>3.625</v>
      </c>
      <c r="AA339" s="29">
        <v>3.59375</v>
      </c>
      <c r="AB339" s="29">
        <v>3.65625</v>
      </c>
      <c r="AC339" s="52">
        <v>1.7000000000000001E-2</v>
      </c>
      <c r="AD339" s="52">
        <v>1.9E-2</v>
      </c>
      <c r="AE339" s="28">
        <v>1.7999999999999999E-2</v>
      </c>
    </row>
    <row r="340" spans="1:32" ht="30" x14ac:dyDescent="0.15">
      <c r="A340" s="29" t="s">
        <v>10260</v>
      </c>
      <c r="B340" s="83" t="s">
        <v>8386</v>
      </c>
      <c r="E340" s="28" t="s">
        <v>10108</v>
      </c>
      <c r="H340" s="110">
        <v>41542</v>
      </c>
      <c r="I340" s="110">
        <v>41542</v>
      </c>
      <c r="L340" s="29" t="s">
        <v>4876</v>
      </c>
      <c r="M340" s="29" t="s">
        <v>4877</v>
      </c>
      <c r="N340" s="29" t="s">
        <v>682</v>
      </c>
      <c r="O340" s="29">
        <v>5</v>
      </c>
      <c r="R340" s="29">
        <f t="shared" ref="R340:R352" si="147">O340-(1/32)</f>
        <v>4.96875</v>
      </c>
      <c r="S340" s="29">
        <f t="shared" ref="S340:S352" si="148">O340+(1/32)</f>
        <v>5.03125</v>
      </c>
      <c r="T340" s="29">
        <v>3.25</v>
      </c>
      <c r="W340" s="29">
        <f t="shared" ref="W340:W348" si="149">T340-1/32</f>
        <v>3.21875</v>
      </c>
      <c r="X340" s="29">
        <f t="shared" ref="X340:X348" si="150">T340+1/32</f>
        <v>3.28125</v>
      </c>
    </row>
    <row r="341" spans="1:32" ht="45" x14ac:dyDescent="0.15">
      <c r="A341" s="29" t="s">
        <v>10267</v>
      </c>
      <c r="B341" s="177" t="s">
        <v>10268</v>
      </c>
      <c r="E341" s="28" t="s">
        <v>10282</v>
      </c>
      <c r="H341" s="110">
        <v>41543</v>
      </c>
      <c r="I341" s="110">
        <v>41543</v>
      </c>
      <c r="L341" s="175" t="s">
        <v>8856</v>
      </c>
      <c r="M341" s="29" t="s">
        <v>4358</v>
      </c>
      <c r="N341" s="29" t="s">
        <v>682</v>
      </c>
      <c r="O341" s="29">
        <v>2.9375</v>
      </c>
      <c r="R341" s="29">
        <f t="shared" si="147"/>
        <v>2.90625</v>
      </c>
      <c r="S341" s="29">
        <f t="shared" si="148"/>
        <v>2.96875</v>
      </c>
      <c r="T341" s="29">
        <v>1.875</v>
      </c>
      <c r="W341" s="29">
        <f t="shared" si="149"/>
        <v>1.84375</v>
      </c>
      <c r="X341" s="29">
        <f t="shared" si="150"/>
        <v>1.90625</v>
      </c>
      <c r="Y341" s="29">
        <v>3.8125</v>
      </c>
      <c r="AA341" s="29">
        <f t="shared" ref="AA341:AA352" si="151">Y341-(1/32)</f>
        <v>3.78125</v>
      </c>
      <c r="AB341" s="29">
        <f t="shared" ref="AB341:AB352" si="152">Y341+(1/32)</f>
        <v>3.84375</v>
      </c>
      <c r="AC341" s="52">
        <v>1.4999999999999999E-2</v>
      </c>
      <c r="AD341" s="52">
        <v>1.7000000000000001E-2</v>
      </c>
      <c r="AE341" s="28">
        <v>1.6E-2</v>
      </c>
    </row>
    <row r="342" spans="1:32" ht="45" x14ac:dyDescent="0.15">
      <c r="A342" s="29" t="s">
        <v>10271</v>
      </c>
      <c r="B342" s="177" t="s">
        <v>10272</v>
      </c>
      <c r="E342" s="28" t="s">
        <v>9658</v>
      </c>
      <c r="H342" s="110">
        <v>41543</v>
      </c>
      <c r="I342" s="110">
        <v>41543</v>
      </c>
      <c r="L342" s="175" t="s">
        <v>10283</v>
      </c>
      <c r="M342" s="29" t="s">
        <v>4358</v>
      </c>
      <c r="N342" s="29" t="s">
        <v>682</v>
      </c>
      <c r="O342" s="29">
        <v>4</v>
      </c>
      <c r="R342" s="29">
        <f t="shared" si="147"/>
        <v>3.96875</v>
      </c>
      <c r="S342" s="29">
        <f t="shared" si="148"/>
        <v>4.03125</v>
      </c>
      <c r="T342" s="29">
        <v>2.03125</v>
      </c>
      <c r="W342" s="29">
        <f t="shared" si="149"/>
        <v>2</v>
      </c>
      <c r="X342" s="29">
        <f t="shared" si="150"/>
        <v>2.0625</v>
      </c>
      <c r="Y342" s="29">
        <v>4.5</v>
      </c>
      <c r="AA342" s="29">
        <f t="shared" si="151"/>
        <v>4.46875</v>
      </c>
      <c r="AB342" s="29">
        <f t="shared" si="152"/>
        <v>4.53125</v>
      </c>
      <c r="AC342" s="52">
        <v>1.7000000000000001E-2</v>
      </c>
      <c r="AD342" s="52">
        <v>1.9E-2</v>
      </c>
      <c r="AE342" s="28">
        <v>1.7999999999999999E-2</v>
      </c>
    </row>
    <row r="343" spans="1:32" ht="45" x14ac:dyDescent="0.15">
      <c r="A343" s="351" t="s">
        <v>10278</v>
      </c>
      <c r="B343" s="83" t="s">
        <v>10279</v>
      </c>
      <c r="E343" s="28" t="s">
        <v>8947</v>
      </c>
      <c r="H343" s="110">
        <v>41543</v>
      </c>
      <c r="I343" s="110">
        <v>41543</v>
      </c>
      <c r="L343" s="175" t="s">
        <v>8862</v>
      </c>
      <c r="M343" s="29" t="s">
        <v>4358</v>
      </c>
      <c r="N343" s="29" t="s">
        <v>682</v>
      </c>
      <c r="O343" s="29">
        <v>6.25</v>
      </c>
      <c r="R343" s="29">
        <f t="shared" si="147"/>
        <v>6.21875</v>
      </c>
      <c r="S343" s="29">
        <f t="shared" si="148"/>
        <v>6.28125</v>
      </c>
      <c r="T343" s="29">
        <v>2.5625</v>
      </c>
      <c r="W343" s="29">
        <f t="shared" si="149"/>
        <v>2.53125</v>
      </c>
      <c r="X343" s="29">
        <f t="shared" si="150"/>
        <v>2.59375</v>
      </c>
      <c r="Y343" s="29">
        <v>4.625</v>
      </c>
      <c r="AA343" s="29">
        <f t="shared" si="151"/>
        <v>4.59375</v>
      </c>
      <c r="AB343" s="29">
        <f t="shared" si="152"/>
        <v>4.65625</v>
      </c>
      <c r="AC343" s="52">
        <v>1.9E-2</v>
      </c>
      <c r="AD343" s="52">
        <v>2.1000000000000001E-2</v>
      </c>
      <c r="AE343" s="82">
        <v>0.02</v>
      </c>
    </row>
    <row r="344" spans="1:32" ht="45" x14ac:dyDescent="0.15">
      <c r="A344" s="354" t="s">
        <v>10280</v>
      </c>
      <c r="B344" s="12" t="s">
        <v>10281</v>
      </c>
      <c r="E344" s="28" t="s">
        <v>10284</v>
      </c>
      <c r="H344" s="110">
        <v>41543</v>
      </c>
      <c r="I344" s="110">
        <v>41543</v>
      </c>
      <c r="L344" s="175" t="s">
        <v>10285</v>
      </c>
      <c r="M344" s="29" t="s">
        <v>4358</v>
      </c>
      <c r="N344" s="29" t="s">
        <v>682</v>
      </c>
      <c r="O344" s="29">
        <v>5.75</v>
      </c>
      <c r="R344" s="29">
        <f t="shared" si="147"/>
        <v>5.71875</v>
      </c>
      <c r="S344" s="29">
        <f t="shared" si="148"/>
        <v>5.78125</v>
      </c>
      <c r="T344" s="29">
        <v>3</v>
      </c>
      <c r="W344" s="29">
        <f t="shared" si="149"/>
        <v>2.96875</v>
      </c>
      <c r="X344" s="29">
        <f t="shared" si="150"/>
        <v>3.03125</v>
      </c>
      <c r="Y344" s="29">
        <v>3.875</v>
      </c>
      <c r="AA344" s="29">
        <f t="shared" si="151"/>
        <v>3.84375</v>
      </c>
      <c r="AB344" s="29">
        <f t="shared" si="152"/>
        <v>3.90625</v>
      </c>
      <c r="AC344" s="52">
        <v>1.9E-2</v>
      </c>
      <c r="AD344" s="52">
        <v>2.1000000000000001E-2</v>
      </c>
      <c r="AE344" s="82">
        <v>0.02</v>
      </c>
    </row>
    <row r="345" spans="1:32" ht="45" x14ac:dyDescent="0.15">
      <c r="A345" s="29" t="s">
        <v>10322</v>
      </c>
      <c r="B345" s="389" t="s">
        <v>10323</v>
      </c>
      <c r="E345" s="28" t="s">
        <v>10332</v>
      </c>
      <c r="H345" s="110">
        <v>41596</v>
      </c>
      <c r="I345" s="110">
        <v>41596</v>
      </c>
      <c r="J345" s="110">
        <v>41682</v>
      </c>
      <c r="L345" s="29" t="s">
        <v>4595</v>
      </c>
      <c r="M345" s="29" t="s">
        <v>4596</v>
      </c>
      <c r="N345" s="29" t="s">
        <v>682</v>
      </c>
      <c r="O345" s="29">
        <v>6.125</v>
      </c>
      <c r="R345" s="29">
        <f t="shared" si="147"/>
        <v>6.09375</v>
      </c>
      <c r="S345" s="29">
        <f t="shared" si="148"/>
        <v>6.15625</v>
      </c>
      <c r="T345" s="29">
        <v>2.75</v>
      </c>
      <c r="W345" s="29">
        <f t="shared" si="149"/>
        <v>2.71875</v>
      </c>
      <c r="X345" s="29">
        <f t="shared" si="150"/>
        <v>2.78125</v>
      </c>
      <c r="Y345" s="29">
        <v>2.375</v>
      </c>
      <c r="AA345" s="29">
        <f t="shared" si="151"/>
        <v>2.34375</v>
      </c>
      <c r="AB345" s="29">
        <f t="shared" si="152"/>
        <v>2.40625</v>
      </c>
      <c r="AC345" s="52">
        <v>1.4999999999999999E-2</v>
      </c>
      <c r="AD345" s="52">
        <v>1.7000000000000001E-2</v>
      </c>
      <c r="AE345" s="82">
        <v>1.6E-2</v>
      </c>
    </row>
    <row r="346" spans="1:32" ht="45" x14ac:dyDescent="0.15">
      <c r="A346" s="29" t="s">
        <v>10324</v>
      </c>
      <c r="B346" s="12" t="s">
        <v>10325</v>
      </c>
      <c r="E346" s="28" t="s">
        <v>10539</v>
      </c>
      <c r="H346" s="110">
        <v>41596</v>
      </c>
      <c r="I346" s="110">
        <v>41596</v>
      </c>
      <c r="L346" s="29" t="s">
        <v>4595</v>
      </c>
      <c r="M346" s="29" t="s">
        <v>4596</v>
      </c>
      <c r="N346" s="29" t="s">
        <v>682</v>
      </c>
      <c r="O346" s="29">
        <v>6.5</v>
      </c>
      <c r="R346" s="29">
        <f t="shared" si="147"/>
        <v>6.46875</v>
      </c>
      <c r="S346" s="29">
        <f t="shared" si="148"/>
        <v>6.53125</v>
      </c>
      <c r="T346" s="29">
        <v>3.3125</v>
      </c>
      <c r="W346" s="29">
        <f t="shared" si="149"/>
        <v>3.28125</v>
      </c>
      <c r="X346" s="29">
        <f t="shared" si="150"/>
        <v>3.34375</v>
      </c>
      <c r="Y346" s="29">
        <v>5.8125</v>
      </c>
      <c r="AA346" s="29">
        <f t="shared" si="151"/>
        <v>5.78125</v>
      </c>
      <c r="AB346" s="29">
        <f t="shared" si="152"/>
        <v>5.84375</v>
      </c>
      <c r="AC346" s="52">
        <v>1.4999999999999999E-2</v>
      </c>
      <c r="AD346" s="52">
        <v>1.7000000000000001E-2</v>
      </c>
      <c r="AE346" s="82">
        <v>1.6E-2</v>
      </c>
    </row>
    <row r="347" spans="1:32" ht="45" x14ac:dyDescent="0.15">
      <c r="A347" s="29" t="s">
        <v>10326</v>
      </c>
      <c r="B347" s="83" t="s">
        <v>10327</v>
      </c>
      <c r="E347" s="28" t="s">
        <v>10539</v>
      </c>
      <c r="H347" s="110">
        <v>41596</v>
      </c>
      <c r="I347" s="110">
        <v>41596</v>
      </c>
      <c r="J347" s="110">
        <v>41682</v>
      </c>
      <c r="L347" s="29" t="s">
        <v>4595</v>
      </c>
      <c r="M347" s="29" t="s">
        <v>4596</v>
      </c>
      <c r="N347" s="29" t="s">
        <v>682</v>
      </c>
      <c r="O347" s="29">
        <v>6.5</v>
      </c>
      <c r="R347" s="29">
        <f t="shared" si="147"/>
        <v>6.46875</v>
      </c>
      <c r="S347" s="29">
        <f t="shared" si="148"/>
        <v>6.53125</v>
      </c>
      <c r="T347" s="29">
        <v>3.3125</v>
      </c>
      <c r="W347" s="29">
        <f t="shared" si="149"/>
        <v>3.28125</v>
      </c>
      <c r="X347" s="29">
        <f t="shared" si="150"/>
        <v>3.34375</v>
      </c>
      <c r="Y347" s="29">
        <v>5.8125</v>
      </c>
      <c r="AA347" s="29">
        <f t="shared" si="151"/>
        <v>5.78125</v>
      </c>
      <c r="AB347" s="29">
        <f t="shared" si="152"/>
        <v>5.84375</v>
      </c>
      <c r="AC347" s="52">
        <v>1.4999999999999999E-2</v>
      </c>
      <c r="AD347" s="52">
        <v>1.7000000000000001E-2</v>
      </c>
      <c r="AE347" s="82">
        <v>1.6E-2</v>
      </c>
    </row>
    <row r="348" spans="1:32" ht="45" x14ac:dyDescent="0.15">
      <c r="A348" s="29" t="s">
        <v>10331</v>
      </c>
      <c r="B348" s="83" t="s">
        <v>10113</v>
      </c>
      <c r="E348" s="28" t="s">
        <v>10332</v>
      </c>
      <c r="H348" s="110">
        <v>41557</v>
      </c>
      <c r="I348" s="110">
        <v>41557</v>
      </c>
      <c r="L348" s="29" t="s">
        <v>4595</v>
      </c>
      <c r="M348" s="29" t="s">
        <v>4596</v>
      </c>
      <c r="N348" s="29" t="s">
        <v>682</v>
      </c>
      <c r="O348" s="29">
        <v>6.125</v>
      </c>
      <c r="R348" s="29">
        <f t="shared" si="147"/>
        <v>6.09375</v>
      </c>
      <c r="S348" s="29">
        <f t="shared" si="148"/>
        <v>6.15625</v>
      </c>
      <c r="T348" s="29">
        <v>2.75</v>
      </c>
      <c r="W348" s="29">
        <f t="shared" si="149"/>
        <v>2.71875</v>
      </c>
      <c r="X348" s="29">
        <f t="shared" si="150"/>
        <v>2.78125</v>
      </c>
      <c r="Y348" s="29">
        <v>2.375</v>
      </c>
      <c r="AA348" s="29">
        <f t="shared" si="151"/>
        <v>2.34375</v>
      </c>
      <c r="AB348" s="29">
        <f t="shared" si="152"/>
        <v>2.40625</v>
      </c>
      <c r="AC348" s="52">
        <v>1.4999999999999999E-2</v>
      </c>
      <c r="AD348" s="52">
        <v>1.7000000000000001E-2</v>
      </c>
      <c r="AE348" s="82">
        <v>1.6E-2</v>
      </c>
    </row>
    <row r="349" spans="1:32" ht="45" x14ac:dyDescent="0.15">
      <c r="A349" s="29" t="s">
        <v>10348</v>
      </c>
      <c r="B349" s="83" t="s">
        <v>10349</v>
      </c>
      <c r="E349" s="29" t="s">
        <v>10540</v>
      </c>
      <c r="H349" s="110">
        <v>41596</v>
      </c>
      <c r="I349" s="110">
        <v>41598</v>
      </c>
      <c r="K349" s="28">
        <v>449</v>
      </c>
      <c r="L349" s="29" t="s">
        <v>4637</v>
      </c>
      <c r="M349" s="29" t="s">
        <v>4638</v>
      </c>
      <c r="N349" s="29" t="s">
        <v>682</v>
      </c>
      <c r="O349" s="29">
        <v>5.5625</v>
      </c>
      <c r="R349" s="29">
        <f t="shared" si="147"/>
        <v>5.53125</v>
      </c>
      <c r="S349" s="29">
        <f t="shared" si="148"/>
        <v>5.59375</v>
      </c>
      <c r="T349" s="29">
        <v>6.3125</v>
      </c>
      <c r="W349" s="29">
        <f>T349-(1/32)</f>
        <v>6.28125</v>
      </c>
      <c r="X349" s="29">
        <f>T349+(1/32)</f>
        <v>6.34375</v>
      </c>
      <c r="Y349" s="29">
        <v>3.875</v>
      </c>
      <c r="AA349" s="29">
        <f t="shared" si="151"/>
        <v>3.84375</v>
      </c>
      <c r="AB349" s="29">
        <f t="shared" si="152"/>
        <v>3.90625</v>
      </c>
      <c r="AC349" s="52">
        <v>1.9E-2</v>
      </c>
      <c r="AD349" s="52">
        <v>2.1000000000000001E-2</v>
      </c>
      <c r="AE349" s="82">
        <v>0.02</v>
      </c>
      <c r="AF349" s="51"/>
    </row>
    <row r="350" spans="1:32" ht="45" x14ac:dyDescent="0.15">
      <c r="A350" s="29" t="s">
        <v>10361</v>
      </c>
      <c r="B350" s="83" t="s">
        <v>10362</v>
      </c>
      <c r="E350" s="28" t="s">
        <v>10332</v>
      </c>
      <c r="H350" s="110">
        <v>41596</v>
      </c>
      <c r="I350" s="110">
        <v>41596</v>
      </c>
      <c r="L350" s="29" t="s">
        <v>4595</v>
      </c>
      <c r="M350" s="29" t="s">
        <v>4596</v>
      </c>
      <c r="N350" s="29" t="s">
        <v>682</v>
      </c>
      <c r="O350" s="29">
        <v>6.125</v>
      </c>
      <c r="R350" s="29">
        <f t="shared" si="147"/>
        <v>6.09375</v>
      </c>
      <c r="S350" s="29">
        <f t="shared" si="148"/>
        <v>6.15625</v>
      </c>
      <c r="T350" s="29">
        <v>2.75</v>
      </c>
      <c r="W350" s="29">
        <f>T350-1/32</f>
        <v>2.71875</v>
      </c>
      <c r="X350" s="29">
        <f>T350+1/32</f>
        <v>2.78125</v>
      </c>
      <c r="Y350" s="29">
        <v>2.375</v>
      </c>
      <c r="AA350" s="29">
        <f t="shared" si="151"/>
        <v>2.34375</v>
      </c>
      <c r="AB350" s="29">
        <f t="shared" si="152"/>
        <v>2.40625</v>
      </c>
      <c r="AC350" s="52">
        <v>1.4999999999999999E-2</v>
      </c>
      <c r="AD350" s="52">
        <v>1.7000000000000001E-2</v>
      </c>
      <c r="AE350" s="82">
        <v>1.6E-2</v>
      </c>
    </row>
    <row r="351" spans="1:32" ht="45" x14ac:dyDescent="0.15">
      <c r="A351" s="29" t="s">
        <v>10421</v>
      </c>
      <c r="B351" s="83" t="s">
        <v>10422</v>
      </c>
      <c r="E351" s="28" t="s">
        <v>10539</v>
      </c>
      <c r="H351" s="110">
        <v>41596</v>
      </c>
      <c r="I351" s="110">
        <v>41596</v>
      </c>
      <c r="L351" s="29" t="s">
        <v>4595</v>
      </c>
      <c r="M351" s="29" t="s">
        <v>4596</v>
      </c>
      <c r="N351" s="29" t="s">
        <v>682</v>
      </c>
      <c r="O351" s="29">
        <v>6.5</v>
      </c>
      <c r="R351" s="29">
        <f t="shared" si="147"/>
        <v>6.46875</v>
      </c>
      <c r="S351" s="29">
        <f t="shared" si="148"/>
        <v>6.53125</v>
      </c>
      <c r="T351" s="29">
        <v>3.3125</v>
      </c>
      <c r="W351" s="29">
        <f>T351-1/32</f>
        <v>3.28125</v>
      </c>
      <c r="X351" s="29">
        <f>T351+1/32</f>
        <v>3.34375</v>
      </c>
      <c r="Y351" s="29">
        <v>5.8125</v>
      </c>
      <c r="AA351" s="29">
        <f t="shared" si="151"/>
        <v>5.78125</v>
      </c>
      <c r="AB351" s="29">
        <f t="shared" si="152"/>
        <v>5.84375</v>
      </c>
      <c r="AC351" s="52">
        <v>1.4999999999999999E-2</v>
      </c>
      <c r="AD351" s="52">
        <v>1.7000000000000001E-2</v>
      </c>
      <c r="AE351" s="82">
        <v>1.6E-2</v>
      </c>
    </row>
    <row r="352" spans="1:32" ht="45" x14ac:dyDescent="0.15">
      <c r="A352" s="29" t="s">
        <v>10473</v>
      </c>
      <c r="B352" s="8" t="s">
        <v>10474</v>
      </c>
      <c r="E352" s="28" t="s">
        <v>10696</v>
      </c>
      <c r="H352" s="110">
        <v>41624</v>
      </c>
      <c r="I352" s="110">
        <v>41625</v>
      </c>
      <c r="L352" s="29" t="s">
        <v>4595</v>
      </c>
      <c r="M352" s="29" t="s">
        <v>4596</v>
      </c>
      <c r="N352" s="29" t="s">
        <v>682</v>
      </c>
      <c r="O352" s="29">
        <v>5.0625</v>
      </c>
      <c r="R352" s="29">
        <f t="shared" si="147"/>
        <v>5.03125</v>
      </c>
      <c r="S352" s="29">
        <f t="shared" si="148"/>
        <v>5.09375</v>
      </c>
      <c r="T352" s="29">
        <v>1.75</v>
      </c>
      <c r="W352" s="29">
        <f>T352-1/32</f>
        <v>1.71875</v>
      </c>
      <c r="X352" s="29">
        <f>T352+1/32</f>
        <v>1.78125</v>
      </c>
      <c r="Y352" s="29">
        <v>3.0625</v>
      </c>
      <c r="AA352" s="29">
        <f t="shared" si="151"/>
        <v>3.03125</v>
      </c>
      <c r="AB352" s="29">
        <f t="shared" si="152"/>
        <v>3.09375</v>
      </c>
      <c r="AC352" s="52">
        <v>1.4999999999999999E-2</v>
      </c>
      <c r="AD352" s="52">
        <v>1.7000000000000001E-2</v>
      </c>
      <c r="AE352" s="82">
        <v>1.6E-2</v>
      </c>
    </row>
    <row r="353" spans="1:66" ht="45" x14ac:dyDescent="0.15">
      <c r="A353" s="29" t="s">
        <v>10479</v>
      </c>
      <c r="B353" s="83" t="s">
        <v>10480</v>
      </c>
      <c r="E353" s="28" t="s">
        <v>10647</v>
      </c>
      <c r="H353" s="110">
        <v>41617</v>
      </c>
      <c r="I353" s="110">
        <v>41617</v>
      </c>
      <c r="K353" s="28">
        <v>452</v>
      </c>
      <c r="L353" s="29" t="s">
        <v>10648</v>
      </c>
      <c r="M353" s="29" t="s">
        <v>4638</v>
      </c>
      <c r="N353" s="29" t="s">
        <v>682</v>
      </c>
      <c r="O353" s="56">
        <v>14.75</v>
      </c>
      <c r="R353" s="29">
        <v>14.737500000000001</v>
      </c>
      <c r="S353" s="29">
        <v>14.762499999999999</v>
      </c>
      <c r="T353" s="56">
        <v>9.5</v>
      </c>
      <c r="W353" s="29">
        <v>9.375</v>
      </c>
      <c r="X353" s="29">
        <v>9.625</v>
      </c>
      <c r="AC353" s="52">
        <v>1.9E-2</v>
      </c>
      <c r="AD353" s="52">
        <v>2.1000000000000001E-2</v>
      </c>
      <c r="AE353" s="82">
        <v>0.02</v>
      </c>
    </row>
    <row r="354" spans="1:66" ht="45" x14ac:dyDescent="0.15">
      <c r="A354" s="29" t="s">
        <v>10481</v>
      </c>
      <c r="B354" s="12" t="s">
        <v>10834</v>
      </c>
      <c r="E354" s="28" t="s">
        <v>10833</v>
      </c>
      <c r="H354" s="110">
        <v>41648</v>
      </c>
      <c r="I354" s="110">
        <v>41649</v>
      </c>
      <c r="K354" s="28">
        <v>453</v>
      </c>
      <c r="M354" s="29" t="s">
        <v>4638</v>
      </c>
      <c r="N354" s="29" t="s">
        <v>682</v>
      </c>
      <c r="O354" s="29">
        <v>5.3125</v>
      </c>
      <c r="R354" s="29">
        <f>O354-(1/32)</f>
        <v>5.28125</v>
      </c>
      <c r="S354" s="29">
        <f>O354+(1/32)</f>
        <v>5.34375</v>
      </c>
      <c r="T354" s="29">
        <v>3.75</v>
      </c>
      <c r="W354" s="29">
        <f>T354-1/32</f>
        <v>3.71875</v>
      </c>
      <c r="X354" s="29">
        <f>T354+1/32</f>
        <v>3.78125</v>
      </c>
      <c r="Y354" s="29">
        <v>10.5</v>
      </c>
      <c r="AA354" s="29">
        <f>Y354-(1/32)</f>
        <v>10.46875</v>
      </c>
      <c r="AB354" s="29">
        <f>Y354+(1/32)</f>
        <v>10.53125</v>
      </c>
      <c r="AC354" s="52">
        <v>1.9E-2</v>
      </c>
      <c r="AD354" s="52">
        <v>2.1000000000000001E-2</v>
      </c>
      <c r="AE354" s="82">
        <v>0.02</v>
      </c>
    </row>
    <row r="355" spans="1:66" ht="75" x14ac:dyDescent="0.15">
      <c r="A355" s="29" t="s">
        <v>10498</v>
      </c>
      <c r="B355" s="83" t="s">
        <v>8701</v>
      </c>
      <c r="D355" s="29"/>
      <c r="E355" s="28" t="s">
        <v>10806</v>
      </c>
      <c r="G355" s="104"/>
      <c r="H355" s="104">
        <v>41646</v>
      </c>
      <c r="I355" s="104">
        <v>41646</v>
      </c>
      <c r="J355" s="29"/>
      <c r="K355" s="29">
        <v>20</v>
      </c>
      <c r="L355" s="29" t="s">
        <v>5495</v>
      </c>
      <c r="M355" s="29" t="s">
        <v>4358</v>
      </c>
      <c r="N355" s="29" t="s">
        <v>682</v>
      </c>
      <c r="O355" s="29">
        <v>6.125</v>
      </c>
      <c r="P355" s="209">
        <f>O355-(1/64)</f>
        <v>6.109375</v>
      </c>
      <c r="Q355" s="209">
        <f>O355+(1/64)</f>
        <v>6.140625</v>
      </c>
      <c r="R355" s="29">
        <f>O355-(1/32)</f>
        <v>6.09375</v>
      </c>
      <c r="S355" s="29">
        <f>O355+(1/32)</f>
        <v>6.15625</v>
      </c>
      <c r="T355" s="29">
        <v>2.4375</v>
      </c>
      <c r="U355" s="209">
        <f>T355-(1/64)</f>
        <v>2.421875</v>
      </c>
      <c r="V355" s="209">
        <f>T355+(1/64)</f>
        <v>2.453125</v>
      </c>
      <c r="W355" s="29">
        <f>T355-(1/32)</f>
        <v>2.40625</v>
      </c>
      <c r="X355" s="29">
        <f>T355+(1/32)</f>
        <v>2.46875</v>
      </c>
      <c r="Y355" s="29">
        <v>6.015625</v>
      </c>
      <c r="Z355" s="209">
        <f>Y355+(1/64)</f>
        <v>6.03125</v>
      </c>
      <c r="AA355" s="29">
        <f>Y355-(1/32)</f>
        <v>5.984375</v>
      </c>
      <c r="AB355" s="29">
        <f>Y355+(1/32)</f>
        <v>6.046875</v>
      </c>
      <c r="AC355" s="52">
        <v>1.9E-2</v>
      </c>
      <c r="AD355" s="52">
        <v>2.1000000000000001E-2</v>
      </c>
      <c r="AE355" s="54">
        <v>0.02</v>
      </c>
      <c r="AF355" s="53" t="s">
        <v>2501</v>
      </c>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row>
    <row r="356" spans="1:66" ht="15" x14ac:dyDescent="0.15">
      <c r="A356" s="366" t="s">
        <v>10499</v>
      </c>
      <c r="B356" s="363" t="s">
        <v>10500</v>
      </c>
    </row>
    <row r="357" spans="1:66" ht="15" x14ac:dyDescent="0.15">
      <c r="A357" s="366" t="s">
        <v>10501</v>
      </c>
      <c r="B357" s="363" t="s">
        <v>10502</v>
      </c>
    </row>
    <row r="358" spans="1:66" ht="45" x14ac:dyDescent="0.15">
      <c r="A358" s="29" t="s">
        <v>10527</v>
      </c>
      <c r="B358" s="12" t="s">
        <v>10528</v>
      </c>
      <c r="E358" s="28" t="s">
        <v>10815</v>
      </c>
      <c r="H358" s="110">
        <v>41647</v>
      </c>
      <c r="I358" s="110">
        <v>41647</v>
      </c>
      <c r="K358" s="28">
        <v>242</v>
      </c>
      <c r="L358" s="29" t="s">
        <v>4622</v>
      </c>
      <c r="M358" s="29" t="s">
        <v>4358</v>
      </c>
      <c r="O358" s="29">
        <v>3.875</v>
      </c>
      <c r="R358" s="29">
        <f>O358-(1/32)</f>
        <v>3.84375</v>
      </c>
      <c r="S358" s="29">
        <f>O358+(1/32)</f>
        <v>3.90625</v>
      </c>
      <c r="T358" s="29">
        <v>2</v>
      </c>
      <c r="W358" s="29">
        <f>T358-(1/32)</f>
        <v>1.96875</v>
      </c>
      <c r="X358" s="29">
        <f>T358+(1/32)</f>
        <v>2.03125</v>
      </c>
      <c r="Y358" s="29">
        <v>4.75</v>
      </c>
      <c r="AA358" s="29">
        <f>Y358-(1/32)</f>
        <v>4.71875</v>
      </c>
      <c r="AB358" s="29">
        <f>Y358+(1/32)</f>
        <v>4.78125</v>
      </c>
      <c r="AC358" s="52">
        <v>1.7000000000000001E-2</v>
      </c>
      <c r="AD358" s="52">
        <v>1.9E-2</v>
      </c>
      <c r="AE358" s="54">
        <v>1.7999999999999999E-2</v>
      </c>
      <c r="AF358" s="52" t="s">
        <v>10816</v>
      </c>
    </row>
    <row r="359" spans="1:66" ht="45" x14ac:dyDescent="0.15">
      <c r="A359" s="29" t="s">
        <v>10529</v>
      </c>
      <c r="B359" s="12" t="s">
        <v>8608</v>
      </c>
      <c r="D359" s="29"/>
      <c r="E359" s="28" t="s">
        <v>10852</v>
      </c>
      <c r="H359" s="110">
        <v>41652</v>
      </c>
      <c r="I359" s="110">
        <v>41652</v>
      </c>
      <c r="K359" s="28">
        <v>405</v>
      </c>
      <c r="L359" s="29" t="s">
        <v>4855</v>
      </c>
      <c r="M359" s="29" t="s">
        <v>4358</v>
      </c>
      <c r="O359" s="29">
        <v>3.9375</v>
      </c>
      <c r="R359" s="29">
        <f>O359-1/32</f>
        <v>3.90625</v>
      </c>
      <c r="S359" s="29">
        <f>O359+1/32</f>
        <v>3.96875</v>
      </c>
      <c r="T359" s="29">
        <v>3.25</v>
      </c>
      <c r="W359" s="29">
        <f>T359-1/32</f>
        <v>3.21875</v>
      </c>
      <c r="X359" s="29">
        <f>T359+1/32</f>
        <v>3.28125</v>
      </c>
      <c r="Y359" s="29">
        <v>5.8125</v>
      </c>
      <c r="AA359" s="29">
        <f>Y359-1/32</f>
        <v>5.78125</v>
      </c>
      <c r="AB359" s="29">
        <f>Y359+1/32</f>
        <v>5.84375</v>
      </c>
      <c r="AC359" s="52">
        <f>AE359-0.001</f>
        <v>1.6999999999999998E-2</v>
      </c>
      <c r="AD359" s="52">
        <f>AE359+0.001</f>
        <v>1.9E-2</v>
      </c>
      <c r="AE359" s="28">
        <v>1.7999999999999999E-2</v>
      </c>
    </row>
    <row r="360" spans="1:66" ht="45" x14ac:dyDescent="0.15">
      <c r="A360" s="29" t="s">
        <v>10541</v>
      </c>
      <c r="B360" s="12" t="s">
        <v>10542</v>
      </c>
      <c r="E360" s="28" t="s">
        <v>10856</v>
      </c>
      <c r="H360" s="110">
        <v>41652</v>
      </c>
      <c r="I360" s="110">
        <v>41652</v>
      </c>
      <c r="K360" s="28">
        <v>456</v>
      </c>
      <c r="L360" s="29" t="s">
        <v>10857</v>
      </c>
      <c r="M360" s="29" t="s">
        <v>4636</v>
      </c>
      <c r="N360" s="29" t="s">
        <v>682</v>
      </c>
      <c r="O360" s="29">
        <v>3.75</v>
      </c>
      <c r="R360" s="29">
        <f>O360-1/32</f>
        <v>3.71875</v>
      </c>
      <c r="S360" s="29">
        <f>O360+1/32</f>
        <v>3.78125</v>
      </c>
      <c r="T360" s="29">
        <v>6.25</v>
      </c>
      <c r="W360" s="29">
        <f>T360-1/32</f>
        <v>6.21875</v>
      </c>
      <c r="X360" s="29">
        <f>T360+1/32</f>
        <v>6.28125</v>
      </c>
      <c r="Y360" s="29">
        <v>4.875</v>
      </c>
      <c r="AA360" s="29">
        <f>Y360-(1/32)</f>
        <v>4.84375</v>
      </c>
      <c r="AB360" s="29">
        <f>Y360+(1/32)</f>
        <v>4.90625</v>
      </c>
      <c r="AC360" s="52">
        <v>1.9E-2</v>
      </c>
      <c r="AD360" s="52">
        <v>2.1000000000000001E-2</v>
      </c>
      <c r="AE360" s="82">
        <v>0.02</v>
      </c>
      <c r="AF360" s="28" t="s">
        <v>10858</v>
      </c>
    </row>
    <row r="361" spans="1:66" ht="45" x14ac:dyDescent="0.15">
      <c r="A361" s="29" t="s">
        <v>10547</v>
      </c>
      <c r="B361" s="12" t="s">
        <v>10548</v>
      </c>
      <c r="E361" s="28" t="s">
        <v>10835</v>
      </c>
      <c r="H361" s="110">
        <v>41648</v>
      </c>
      <c r="I361" s="110">
        <v>41649</v>
      </c>
      <c r="K361" s="28">
        <v>455</v>
      </c>
      <c r="L361" s="29" t="s">
        <v>10836</v>
      </c>
      <c r="M361" s="29" t="s">
        <v>4638</v>
      </c>
      <c r="N361" s="29" t="s">
        <v>682</v>
      </c>
      <c r="O361" s="29">
        <v>3.8125</v>
      </c>
      <c r="R361" s="29">
        <f>O361-1/32</f>
        <v>3.78125</v>
      </c>
      <c r="S361" s="29">
        <f>O361+1/32</f>
        <v>3.84375</v>
      </c>
      <c r="T361" s="29">
        <v>4.9375</v>
      </c>
      <c r="W361" s="29">
        <f>T361-(1/32)</f>
        <v>4.90625</v>
      </c>
      <c r="X361" s="29">
        <f>T361+(1/32)</f>
        <v>4.96875</v>
      </c>
      <c r="Y361" s="29">
        <v>6.25</v>
      </c>
      <c r="AA361" s="29">
        <f>Y361-(1/32)</f>
        <v>6.21875</v>
      </c>
      <c r="AB361" s="29">
        <f>Y361+(1/32)</f>
        <v>6.28125</v>
      </c>
      <c r="AC361" s="52">
        <v>1.9E-2</v>
      </c>
      <c r="AD361" s="52">
        <v>2.1000000000000001E-2</v>
      </c>
      <c r="AE361" s="82">
        <v>0.02</v>
      </c>
    </row>
    <row r="362" spans="1:66" ht="45" x14ac:dyDescent="0.15">
      <c r="A362" s="181" t="s">
        <v>10553</v>
      </c>
      <c r="B362" s="83" t="s">
        <v>10554</v>
      </c>
      <c r="E362" s="28" t="s">
        <v>10693</v>
      </c>
      <c r="H362" s="110">
        <v>41624</v>
      </c>
      <c r="I362" s="110">
        <v>41624</v>
      </c>
      <c r="L362" s="29" t="s">
        <v>4595</v>
      </c>
      <c r="M362" s="29" t="s">
        <v>4602</v>
      </c>
      <c r="N362" s="29" t="s">
        <v>682</v>
      </c>
      <c r="O362" s="29">
        <v>5.0625</v>
      </c>
      <c r="R362" s="29">
        <f>O362-(1/32)</f>
        <v>5.03125</v>
      </c>
      <c r="S362" s="29">
        <f>O362+(1/32)</f>
        <v>5.09375</v>
      </c>
      <c r="T362" s="29">
        <v>1.75</v>
      </c>
      <c r="W362" s="29">
        <f>T362-1/32</f>
        <v>1.71875</v>
      </c>
      <c r="X362" s="29">
        <f>T362+1/32</f>
        <v>1.78125</v>
      </c>
      <c r="Y362" s="29">
        <v>3.0625</v>
      </c>
      <c r="AA362" s="29">
        <f>Y362-(1/32)</f>
        <v>3.03125</v>
      </c>
      <c r="AB362" s="29">
        <f>Y362+(1/32)</f>
        <v>3.09375</v>
      </c>
      <c r="AC362" s="52">
        <v>1.9E-2</v>
      </c>
      <c r="AD362" s="52">
        <v>2.1000000000000001E-2</v>
      </c>
      <c r="AE362" s="82">
        <v>0.02</v>
      </c>
    </row>
    <row r="363" spans="1:66" ht="45" x14ac:dyDescent="0.15">
      <c r="A363" s="29" t="s">
        <v>10565</v>
      </c>
      <c r="B363" s="350" t="s">
        <v>10562</v>
      </c>
      <c r="E363" s="28" t="s">
        <v>9658</v>
      </c>
      <c r="H363" s="110">
        <v>41681</v>
      </c>
      <c r="I363" s="110">
        <v>41681</v>
      </c>
      <c r="L363" s="175" t="s">
        <v>10283</v>
      </c>
      <c r="M363" s="29" t="s">
        <v>4358</v>
      </c>
      <c r="N363" s="29" t="s">
        <v>682</v>
      </c>
      <c r="O363" s="29">
        <v>4</v>
      </c>
      <c r="R363" s="29">
        <f>O363-(1/32)</f>
        <v>3.96875</v>
      </c>
      <c r="S363" s="29">
        <f>O363+(1/32)</f>
        <v>4.03125</v>
      </c>
      <c r="T363" s="29">
        <v>2.03125</v>
      </c>
      <c r="W363" s="29">
        <f>T363-1/32</f>
        <v>2</v>
      </c>
      <c r="X363" s="29">
        <f>T363+1/32</f>
        <v>2.0625</v>
      </c>
      <c r="Y363" s="29">
        <v>4.5</v>
      </c>
      <c r="AA363" s="29">
        <f>Y363-(1/32)</f>
        <v>4.46875</v>
      </c>
      <c r="AB363" s="29">
        <f>Y363+(1/32)</f>
        <v>4.53125</v>
      </c>
      <c r="AC363" s="52">
        <v>1.7000000000000001E-2</v>
      </c>
      <c r="AD363" s="52">
        <v>1.9E-2</v>
      </c>
      <c r="AE363" s="28">
        <v>1.7999999999999999E-2</v>
      </c>
    </row>
    <row r="364" spans="1:66" ht="45" x14ac:dyDescent="0.15">
      <c r="A364" s="29" t="s">
        <v>10566</v>
      </c>
      <c r="B364" s="12" t="s">
        <v>10567</v>
      </c>
      <c r="E364" s="28" t="s">
        <v>10695</v>
      </c>
      <c r="H364" s="110">
        <v>41624</v>
      </c>
      <c r="I364" s="110">
        <v>41625</v>
      </c>
      <c r="L364" s="29" t="s">
        <v>4595</v>
      </c>
      <c r="M364" s="29" t="s">
        <v>4358</v>
      </c>
      <c r="N364" s="29" t="s">
        <v>682</v>
      </c>
      <c r="O364" s="29">
        <v>4</v>
      </c>
      <c r="R364" s="29">
        <f>O364-(1/32)</f>
        <v>3.96875</v>
      </c>
      <c r="S364" s="29">
        <f>O364+(1/32)</f>
        <v>4.03125</v>
      </c>
      <c r="T364" s="29">
        <v>2.125</v>
      </c>
      <c r="W364" s="29">
        <f>T364-1/32</f>
        <v>2.09375</v>
      </c>
      <c r="X364" s="29">
        <f>T364+1/32</f>
        <v>2.15625</v>
      </c>
      <c r="Y364" s="29">
        <v>6.125</v>
      </c>
      <c r="AA364" s="29">
        <f>Y364-(1/32)</f>
        <v>6.09375</v>
      </c>
      <c r="AB364" s="29">
        <f>Y364+(1/32)</f>
        <v>6.15625</v>
      </c>
      <c r="AC364" s="52">
        <v>1.7000000000000001E-2</v>
      </c>
      <c r="AD364" s="52">
        <v>1.9E-2</v>
      </c>
      <c r="AE364" s="82">
        <v>1.7999999999999999E-2</v>
      </c>
    </row>
    <row r="365" spans="1:66" ht="26" x14ac:dyDescent="0.15">
      <c r="A365" s="366" t="s">
        <v>10568</v>
      </c>
      <c r="B365" s="364" t="s">
        <v>10569</v>
      </c>
      <c r="J365" s="366"/>
    </row>
    <row r="366" spans="1:66" ht="45" x14ac:dyDescent="0.15">
      <c r="A366" s="29" t="s">
        <v>10570</v>
      </c>
      <c r="B366" s="12" t="s">
        <v>10569</v>
      </c>
      <c r="E366" s="28" t="s">
        <v>9658</v>
      </c>
      <c r="H366" s="110">
        <v>41681</v>
      </c>
      <c r="I366" s="110">
        <v>41681</v>
      </c>
      <c r="L366" s="175" t="s">
        <v>10283</v>
      </c>
      <c r="M366" s="29" t="s">
        <v>4358</v>
      </c>
      <c r="N366" s="29" t="s">
        <v>682</v>
      </c>
      <c r="O366" s="29">
        <v>4</v>
      </c>
      <c r="R366" s="29">
        <f>O366-(1/32)</f>
        <v>3.96875</v>
      </c>
      <c r="S366" s="29">
        <f>O366+(1/32)</f>
        <v>4.03125</v>
      </c>
      <c r="T366" s="29">
        <v>2.03125</v>
      </c>
      <c r="W366" s="29">
        <f>T366-1/32</f>
        <v>2</v>
      </c>
      <c r="X366" s="29">
        <f>T366+1/32</f>
        <v>2.0625</v>
      </c>
      <c r="Y366" s="29">
        <v>4.5</v>
      </c>
      <c r="AA366" s="29">
        <f>Y366-(1/32)</f>
        <v>4.46875</v>
      </c>
      <c r="AB366" s="29">
        <f>Y366+(1/32)</f>
        <v>4.53125</v>
      </c>
      <c r="AC366" s="52">
        <v>1.7000000000000001E-2</v>
      </c>
      <c r="AD366" s="52">
        <v>1.9E-2</v>
      </c>
      <c r="AE366" s="28">
        <v>1.7999999999999999E-2</v>
      </c>
    </row>
    <row r="367" spans="1:66" ht="45" x14ac:dyDescent="0.15">
      <c r="A367" s="29" t="s">
        <v>10571</v>
      </c>
      <c r="B367" s="12" t="s">
        <v>10562</v>
      </c>
      <c r="E367" s="28" t="s">
        <v>9658</v>
      </c>
      <c r="H367" s="110">
        <v>41624</v>
      </c>
      <c r="I367" s="110">
        <v>41624</v>
      </c>
      <c r="K367" s="28">
        <v>454</v>
      </c>
      <c r="L367" s="29" t="s">
        <v>10694</v>
      </c>
      <c r="M367" s="29" t="s">
        <v>4358</v>
      </c>
      <c r="N367" s="29" t="s">
        <v>682</v>
      </c>
      <c r="O367" s="29">
        <v>4</v>
      </c>
      <c r="R367" s="29">
        <f>O367-(1/32)</f>
        <v>3.96875</v>
      </c>
      <c r="S367" s="29">
        <f>O367+(1/32)</f>
        <v>4.03125</v>
      </c>
      <c r="T367" s="29">
        <v>2.03125</v>
      </c>
      <c r="W367" s="29">
        <f>T367-1/32</f>
        <v>2</v>
      </c>
      <c r="X367" s="29">
        <f>T367+1/32</f>
        <v>2.0625</v>
      </c>
      <c r="Y367" s="29">
        <v>4.5</v>
      </c>
      <c r="AA367" s="29">
        <f>Y367-(1/32)</f>
        <v>4.46875</v>
      </c>
      <c r="AB367" s="29">
        <f>Y367+(1/32)</f>
        <v>4.53125</v>
      </c>
      <c r="AC367" s="52">
        <v>1.7000000000000001E-2</v>
      </c>
      <c r="AD367" s="52">
        <v>1.9E-2</v>
      </c>
      <c r="AE367" s="82">
        <v>1.7999999999999999E-2</v>
      </c>
    </row>
    <row r="368" spans="1:66" ht="15" x14ac:dyDescent="0.15">
      <c r="A368" s="366" t="s">
        <v>10499</v>
      </c>
      <c r="B368" s="363" t="s">
        <v>10500</v>
      </c>
    </row>
    <row r="369" spans="1:68" ht="75" x14ac:dyDescent="0.15">
      <c r="A369" s="29" t="s">
        <v>10596</v>
      </c>
      <c r="B369" s="83" t="s">
        <v>10478</v>
      </c>
      <c r="E369" s="5" t="s">
        <v>10593</v>
      </c>
      <c r="H369" s="110">
        <v>41605</v>
      </c>
      <c r="I369" s="110">
        <v>42026</v>
      </c>
      <c r="J369" s="28" t="s">
        <v>12138</v>
      </c>
      <c r="O369" s="29">
        <v>10.38</v>
      </c>
      <c r="R369" s="29">
        <v>10.355</v>
      </c>
      <c r="S369" s="29">
        <v>10.404999999999999</v>
      </c>
      <c r="T369" s="29">
        <v>5</v>
      </c>
      <c r="W369" s="29">
        <v>4.9749999999999996</v>
      </c>
      <c r="X369" s="29">
        <v>5.0250000000000004</v>
      </c>
      <c r="Y369" s="29">
        <v>1.5</v>
      </c>
      <c r="AA369" s="29">
        <v>1.4750000000000001</v>
      </c>
      <c r="AB369" s="29">
        <v>1.5249999999999999</v>
      </c>
      <c r="AG369" s="28" t="s">
        <v>2735</v>
      </c>
      <c r="AH369" s="28" t="s">
        <v>2736</v>
      </c>
      <c r="AI369" s="28" t="s">
        <v>10594</v>
      </c>
      <c r="AJ369" s="28" t="s">
        <v>10595</v>
      </c>
      <c r="AV369" s="28" t="s">
        <v>13719</v>
      </c>
    </row>
    <row r="370" spans="1:68" ht="45" x14ac:dyDescent="0.15">
      <c r="A370" s="29" t="s">
        <v>10640</v>
      </c>
      <c r="B370" s="83" t="s">
        <v>10698</v>
      </c>
      <c r="E370" s="28" t="s">
        <v>10697</v>
      </c>
      <c r="H370" s="110">
        <v>41625</v>
      </c>
      <c r="I370" s="110">
        <v>41625</v>
      </c>
      <c r="L370" s="29" t="s">
        <v>4595</v>
      </c>
      <c r="M370" s="29" t="s">
        <v>4596</v>
      </c>
      <c r="N370" s="29" t="s">
        <v>682</v>
      </c>
      <c r="O370" s="29">
        <v>5</v>
      </c>
      <c r="R370" s="29">
        <f>O370-(1/32)</f>
        <v>4.96875</v>
      </c>
      <c r="S370" s="29">
        <f>O370+(1/32)</f>
        <v>5.03125</v>
      </c>
      <c r="T370" s="29">
        <v>6.03125</v>
      </c>
      <c r="W370" s="29">
        <f>T370-1/32</f>
        <v>6</v>
      </c>
      <c r="X370" s="29">
        <f>T370+1/32</f>
        <v>6.0625</v>
      </c>
      <c r="Y370" s="29">
        <v>3.03125</v>
      </c>
      <c r="AA370" s="29">
        <f t="shared" ref="AA370:AA375" si="153">Y370-(1/32)</f>
        <v>3</v>
      </c>
      <c r="AB370" s="29">
        <f t="shared" ref="AB370:AB375" si="154">Y370+(1/32)</f>
        <v>3.0625</v>
      </c>
      <c r="AC370" s="52">
        <v>1.4999999999999999E-2</v>
      </c>
      <c r="AD370" s="52">
        <v>1.7000000000000001E-2</v>
      </c>
      <c r="AE370" s="82">
        <v>1.6E-2</v>
      </c>
    </row>
    <row r="371" spans="1:68" ht="45" x14ac:dyDescent="0.15">
      <c r="A371" s="29" t="s">
        <v>10688</v>
      </c>
      <c r="B371" s="12" t="s">
        <v>10687</v>
      </c>
      <c r="E371" s="28" t="s">
        <v>10700</v>
      </c>
      <c r="H371" s="110">
        <v>41625</v>
      </c>
      <c r="I371" s="110">
        <v>41625</v>
      </c>
      <c r="L371" s="175" t="s">
        <v>10699</v>
      </c>
      <c r="M371" s="29" t="s">
        <v>4358</v>
      </c>
      <c r="N371" s="29" t="s">
        <v>682</v>
      </c>
      <c r="O371" s="29">
        <v>2.3125</v>
      </c>
      <c r="R371" s="29">
        <f>O371-(1/32)</f>
        <v>2.28125</v>
      </c>
      <c r="S371" s="29">
        <f>O371+(1/32)</f>
        <v>2.34375</v>
      </c>
      <c r="T371" s="29">
        <v>1.625</v>
      </c>
      <c r="W371" s="29">
        <f>T371-1/32</f>
        <v>1.59375</v>
      </c>
      <c r="X371" s="29">
        <f>T371+1/32</f>
        <v>1.65625</v>
      </c>
      <c r="Y371" s="29">
        <v>6.0625</v>
      </c>
      <c r="AA371" s="29">
        <f t="shared" si="153"/>
        <v>6.03125</v>
      </c>
      <c r="AB371" s="29">
        <f t="shared" si="154"/>
        <v>6.09375</v>
      </c>
      <c r="AC371" s="52">
        <v>1.7000000000000001E-2</v>
      </c>
      <c r="AD371" s="52">
        <v>1.9E-2</v>
      </c>
      <c r="AE371" s="82">
        <v>1.7999999999999999E-2</v>
      </c>
    </row>
    <row r="372" spans="1:68" ht="45" x14ac:dyDescent="0.15">
      <c r="A372" s="29" t="s">
        <v>10689</v>
      </c>
      <c r="B372" s="83" t="s">
        <v>10690</v>
      </c>
      <c r="E372" s="28" t="s">
        <v>10539</v>
      </c>
      <c r="H372" s="110">
        <v>41625</v>
      </c>
      <c r="I372" s="110">
        <v>41625</v>
      </c>
      <c r="L372" s="29" t="s">
        <v>4595</v>
      </c>
      <c r="M372" s="29" t="s">
        <v>4596</v>
      </c>
      <c r="N372" s="29" t="s">
        <v>682</v>
      </c>
      <c r="O372" s="29">
        <v>6.5</v>
      </c>
      <c r="R372" s="29">
        <f>O372-(1/32)</f>
        <v>6.46875</v>
      </c>
      <c r="S372" s="29">
        <f>O372+(1/32)</f>
        <v>6.53125</v>
      </c>
      <c r="T372" s="29">
        <v>3.3125</v>
      </c>
      <c r="W372" s="29">
        <f>T372-1/32</f>
        <v>3.28125</v>
      </c>
      <c r="X372" s="29">
        <f>T372+1/32</f>
        <v>3.34375</v>
      </c>
      <c r="Y372" s="29">
        <v>5.8125</v>
      </c>
      <c r="AA372" s="29">
        <f t="shared" si="153"/>
        <v>5.78125</v>
      </c>
      <c r="AB372" s="29">
        <f t="shared" si="154"/>
        <v>5.84375</v>
      </c>
      <c r="AC372" s="52">
        <v>1.4999999999999999E-2</v>
      </c>
      <c r="AD372" s="52">
        <v>1.7000000000000001E-2</v>
      </c>
      <c r="AE372" s="82">
        <v>1.6E-2</v>
      </c>
    </row>
    <row r="373" spans="1:68" ht="45" x14ac:dyDescent="0.15">
      <c r="A373" s="29" t="s">
        <v>10729</v>
      </c>
      <c r="B373" s="201" t="s">
        <v>8002</v>
      </c>
      <c r="E373" s="29" t="s">
        <v>9730</v>
      </c>
      <c r="H373" s="110">
        <v>41647</v>
      </c>
      <c r="I373" s="110">
        <v>41647</v>
      </c>
      <c r="K373" s="28">
        <v>7</v>
      </c>
      <c r="L373" s="29" t="s">
        <v>4595</v>
      </c>
      <c r="M373" s="29" t="s">
        <v>4596</v>
      </c>
      <c r="O373" s="29">
        <v>6.5</v>
      </c>
      <c r="R373" s="29">
        <f>O373-(1/32)</f>
        <v>6.46875</v>
      </c>
      <c r="S373" s="29">
        <f>O373+(1/32)</f>
        <v>6.53125</v>
      </c>
      <c r="T373" s="29">
        <v>2.3125</v>
      </c>
      <c r="W373" s="29">
        <f>T373-(1/32)</f>
        <v>2.28125</v>
      </c>
      <c r="X373" s="29">
        <f>T373+(1/32)</f>
        <v>2.34375</v>
      </c>
      <c r="Y373" s="29">
        <v>6.0625</v>
      </c>
      <c r="AA373" s="29">
        <f t="shared" si="153"/>
        <v>6.03125</v>
      </c>
      <c r="AB373" s="29">
        <f t="shared" si="154"/>
        <v>6.09375</v>
      </c>
      <c r="AC373" s="52">
        <v>1.4999999999999999E-2</v>
      </c>
      <c r="AD373" s="52">
        <v>1.7000000000000001E-2</v>
      </c>
      <c r="AE373" s="54">
        <v>1.6E-2</v>
      </c>
      <c r="AF373" s="51" t="s">
        <v>2431</v>
      </c>
    </row>
    <row r="374" spans="1:68" ht="45" x14ac:dyDescent="0.15">
      <c r="A374" s="29" t="s">
        <v>10796</v>
      </c>
      <c r="B374" s="201" t="s">
        <v>10797</v>
      </c>
      <c r="E374" s="28" t="s">
        <v>10870</v>
      </c>
      <c r="H374" s="110">
        <v>41685</v>
      </c>
      <c r="I374" s="110">
        <v>41687</v>
      </c>
      <c r="K374" s="28">
        <v>460</v>
      </c>
      <c r="L374" s="29" t="s">
        <v>10871</v>
      </c>
      <c r="M374" s="29" t="s">
        <v>4636</v>
      </c>
      <c r="N374" s="29" t="s">
        <v>682</v>
      </c>
      <c r="O374" s="29">
        <v>5.5</v>
      </c>
      <c r="R374" s="29">
        <f>O374-1/32</f>
        <v>5.46875</v>
      </c>
      <c r="S374" s="29">
        <f>O374+1/32</f>
        <v>5.53125</v>
      </c>
      <c r="T374" s="29">
        <v>7.125</v>
      </c>
      <c r="W374" s="29">
        <f>T374-1/32</f>
        <v>7.09375</v>
      </c>
      <c r="X374" s="29">
        <f>T374+1/32</f>
        <v>7.15625</v>
      </c>
      <c r="Y374" s="29">
        <v>7.625</v>
      </c>
      <c r="AA374" s="29">
        <f t="shared" si="153"/>
        <v>7.59375</v>
      </c>
      <c r="AB374" s="29">
        <f t="shared" si="154"/>
        <v>7.65625</v>
      </c>
      <c r="AC374" s="55">
        <v>2.3E-2</v>
      </c>
      <c r="AD374" s="55">
        <v>2.5000000000000001E-2</v>
      </c>
      <c r="AE374" s="29">
        <v>2.4E-2</v>
      </c>
      <c r="AF374" s="28" t="s">
        <v>10872</v>
      </c>
    </row>
    <row r="375" spans="1:68" ht="45" x14ac:dyDescent="0.15">
      <c r="A375" s="411" t="s">
        <v>10798</v>
      </c>
      <c r="B375" s="412" t="s">
        <v>10799</v>
      </c>
      <c r="E375" s="28" t="s">
        <v>10889</v>
      </c>
      <c r="H375" s="110">
        <v>41654</v>
      </c>
      <c r="I375" s="110">
        <v>41654</v>
      </c>
      <c r="K375" s="28">
        <v>461</v>
      </c>
      <c r="L375" s="29" t="s">
        <v>10871</v>
      </c>
      <c r="M375" s="29" t="s">
        <v>4636</v>
      </c>
      <c r="N375" s="29" t="s">
        <v>682</v>
      </c>
      <c r="O375" s="29">
        <v>4.75</v>
      </c>
      <c r="R375" s="29">
        <f>O375-1/32</f>
        <v>4.71875</v>
      </c>
      <c r="S375" s="29">
        <f>O375+1/32</f>
        <v>4.78125</v>
      </c>
      <c r="T375" s="29">
        <v>6.6875</v>
      </c>
      <c r="W375" s="29">
        <f>T375-1/32</f>
        <v>6.65625</v>
      </c>
      <c r="X375" s="29">
        <f>T375+1/32</f>
        <v>6.71875</v>
      </c>
      <c r="Y375" s="29">
        <v>6.09375</v>
      </c>
      <c r="AA375" s="29">
        <f t="shared" si="153"/>
        <v>6.0625</v>
      </c>
      <c r="AB375" s="29">
        <f t="shared" si="154"/>
        <v>6.125</v>
      </c>
      <c r="AC375" s="55">
        <v>1.9E-2</v>
      </c>
      <c r="AD375" s="55">
        <v>2.1000000000000001E-2</v>
      </c>
      <c r="AE375" s="29">
        <v>0.02</v>
      </c>
      <c r="AF375" s="28" t="s">
        <v>10890</v>
      </c>
    </row>
    <row r="376" spans="1:68" ht="45" x14ac:dyDescent="0.15">
      <c r="A376" s="411" t="s">
        <v>10837</v>
      </c>
      <c r="B376" s="412" t="s">
        <v>10838</v>
      </c>
      <c r="D376" s="29"/>
      <c r="E376" s="29" t="s">
        <v>10888</v>
      </c>
      <c r="H376" s="110">
        <v>41654</v>
      </c>
      <c r="I376" s="110">
        <v>41654</v>
      </c>
      <c r="K376" s="28" t="s">
        <v>10887</v>
      </c>
      <c r="L376" s="29" t="s">
        <v>7739</v>
      </c>
      <c r="M376" s="29" t="s">
        <v>4640</v>
      </c>
      <c r="O376" s="29">
        <v>5.25</v>
      </c>
      <c r="R376" s="29">
        <f>O376-1/32</f>
        <v>5.21875</v>
      </c>
      <c r="S376" s="29">
        <f>O376+1/32</f>
        <v>5.28125</v>
      </c>
      <c r="T376" s="29">
        <v>6.25</v>
      </c>
      <c r="W376" s="29">
        <f>T376-1/32</f>
        <v>6.21875</v>
      </c>
      <c r="X376" s="29">
        <f>T376+1/32</f>
        <v>6.28125</v>
      </c>
      <c r="AC376" s="52">
        <v>2.3E-2</v>
      </c>
      <c r="AD376" s="52">
        <v>2.5000000000000001E-2</v>
      </c>
      <c r="AE376" s="28">
        <v>2.4E-2</v>
      </c>
      <c r="AF376" s="51"/>
      <c r="BK376" s="29">
        <v>8.625</v>
      </c>
      <c r="BL376" s="28">
        <f>BK376-1/32</f>
        <v>8.59375</v>
      </c>
      <c r="BM376" s="28">
        <f>BK376+1/32</f>
        <v>8.65625</v>
      </c>
      <c r="BN376" s="28">
        <v>3.5</v>
      </c>
      <c r="BO376" s="28">
        <f>BN376-1/32</f>
        <v>3.46875</v>
      </c>
      <c r="BP376" s="28">
        <f>BN376-1/32</f>
        <v>3.46875</v>
      </c>
    </row>
    <row r="377" spans="1:68" ht="45" x14ac:dyDescent="0.15">
      <c r="A377" s="29" t="s">
        <v>10859</v>
      </c>
      <c r="B377" s="201" t="s">
        <v>10860</v>
      </c>
      <c r="E377" s="29" t="s">
        <v>10861</v>
      </c>
      <c r="H377" s="110">
        <v>41653</v>
      </c>
      <c r="I377" s="110">
        <v>41653</v>
      </c>
      <c r="K377" s="28">
        <v>450</v>
      </c>
      <c r="L377" s="29" t="s">
        <v>4637</v>
      </c>
      <c r="M377" s="29" t="s">
        <v>4638</v>
      </c>
      <c r="N377" s="29" t="s">
        <v>682</v>
      </c>
      <c r="O377" s="29">
        <v>6.59375</v>
      </c>
      <c r="R377" s="29">
        <f>O377-(1/32)</f>
        <v>6.5625</v>
      </c>
      <c r="S377" s="29">
        <f>O377+(1/32)</f>
        <v>6.625</v>
      </c>
      <c r="T377" s="29">
        <v>3.53125</v>
      </c>
      <c r="W377" s="29">
        <f>T377-(1/32)</f>
        <v>3.5</v>
      </c>
      <c r="X377" s="29">
        <f>T377+(1/32)</f>
        <v>3.5625</v>
      </c>
      <c r="Y377" s="29">
        <v>7.5</v>
      </c>
      <c r="AA377" s="29">
        <f t="shared" ref="AA377:AA390" si="155">Y377-(1/32)</f>
        <v>7.46875</v>
      </c>
      <c r="AB377" s="29">
        <f t="shared" ref="AB377:AB390" si="156">Y377+(1/32)</f>
        <v>7.53125</v>
      </c>
      <c r="AC377" s="52">
        <v>1.7000000000000001E-2</v>
      </c>
      <c r="AD377" s="52">
        <v>1.9E-2</v>
      </c>
      <c r="AE377" s="82">
        <v>1.7999999999999999E-2</v>
      </c>
      <c r="AF377" s="51" t="s">
        <v>10862</v>
      </c>
    </row>
    <row r="378" spans="1:68" ht="45" x14ac:dyDescent="0.15">
      <c r="A378" s="29" t="s">
        <v>10866</v>
      </c>
      <c r="B378" s="201" t="s">
        <v>10867</v>
      </c>
      <c r="E378" s="28" t="s">
        <v>10874</v>
      </c>
      <c r="H378" s="110">
        <v>41653</v>
      </c>
      <c r="I378" s="110">
        <v>41653</v>
      </c>
      <c r="K378" s="28" t="s">
        <v>10873</v>
      </c>
      <c r="L378" s="29" t="s">
        <v>10857</v>
      </c>
      <c r="M378" s="29" t="s">
        <v>4636</v>
      </c>
      <c r="N378" s="29" t="s">
        <v>682</v>
      </c>
      <c r="O378" s="29">
        <v>4.4375</v>
      </c>
      <c r="R378" s="29">
        <f>O378-1/32</f>
        <v>4.40625</v>
      </c>
      <c r="S378" s="29">
        <f>O378+1/32</f>
        <v>4.46875</v>
      </c>
      <c r="T378" s="29">
        <v>5.875</v>
      </c>
      <c r="W378" s="29">
        <f>T378-1/32</f>
        <v>5.84375</v>
      </c>
      <c r="X378" s="29">
        <f>T378+1/32</f>
        <v>5.90625</v>
      </c>
      <c r="Y378" s="29">
        <v>10</v>
      </c>
      <c r="AA378" s="29">
        <f t="shared" si="155"/>
        <v>9.96875</v>
      </c>
      <c r="AB378" s="29">
        <f t="shared" si="156"/>
        <v>10.03125</v>
      </c>
      <c r="AC378" s="52">
        <v>2.3E-2</v>
      </c>
      <c r="AD378" s="52">
        <v>2.5000000000000001E-2</v>
      </c>
      <c r="AE378" s="82">
        <v>2.4E-2</v>
      </c>
      <c r="AF378" s="28" t="s">
        <v>10875</v>
      </c>
    </row>
    <row r="379" spans="1:68" ht="45" x14ac:dyDescent="0.15">
      <c r="A379" s="29" t="s">
        <v>10868</v>
      </c>
      <c r="B379" s="201" t="s">
        <v>10869</v>
      </c>
      <c r="E379" s="28" t="s">
        <v>10870</v>
      </c>
      <c r="H379" s="110">
        <v>41653</v>
      </c>
      <c r="I379" s="110">
        <v>41653</v>
      </c>
      <c r="K379" s="28">
        <v>460</v>
      </c>
      <c r="L379" s="29" t="s">
        <v>10871</v>
      </c>
      <c r="M379" s="29" t="s">
        <v>4636</v>
      </c>
      <c r="N379" s="29" t="s">
        <v>682</v>
      </c>
      <c r="O379" s="29">
        <v>5.5</v>
      </c>
      <c r="R379" s="29">
        <f>O379-1/32</f>
        <v>5.46875</v>
      </c>
      <c r="S379" s="29">
        <f>O379+1/32</f>
        <v>5.53125</v>
      </c>
      <c r="T379" s="29">
        <v>7.125</v>
      </c>
      <c r="W379" s="29">
        <f>T379-1/32</f>
        <v>7.09375</v>
      </c>
      <c r="X379" s="29">
        <f>T379+1/32</f>
        <v>7.15625</v>
      </c>
      <c r="Y379" s="29">
        <v>7.625</v>
      </c>
      <c r="AA379" s="29">
        <f t="shared" si="155"/>
        <v>7.59375</v>
      </c>
      <c r="AB379" s="29">
        <f t="shared" si="156"/>
        <v>7.65625</v>
      </c>
      <c r="AC379" s="55">
        <v>2.3E-2</v>
      </c>
      <c r="AD379" s="55">
        <v>2.5000000000000001E-2</v>
      </c>
      <c r="AE379" s="29">
        <v>2.4E-2</v>
      </c>
      <c r="AF379" s="28" t="s">
        <v>10872</v>
      </c>
    </row>
    <row r="380" spans="1:68" ht="45" x14ac:dyDescent="0.15">
      <c r="A380" s="29" t="s">
        <v>10926</v>
      </c>
      <c r="B380" s="201" t="s">
        <v>10528</v>
      </c>
      <c r="E380" s="28" t="s">
        <v>10815</v>
      </c>
      <c r="H380" s="110">
        <v>41656</v>
      </c>
      <c r="I380" s="110">
        <v>41659</v>
      </c>
      <c r="K380" s="28">
        <v>242</v>
      </c>
      <c r="L380" s="29" t="s">
        <v>4622</v>
      </c>
      <c r="M380" s="29" t="s">
        <v>4358</v>
      </c>
      <c r="O380" s="29">
        <v>3.875</v>
      </c>
      <c r="R380" s="29">
        <f>O380-(1/32)</f>
        <v>3.84375</v>
      </c>
      <c r="S380" s="29">
        <f>O380+(1/32)</f>
        <v>3.90625</v>
      </c>
      <c r="T380" s="29">
        <v>2</v>
      </c>
      <c r="W380" s="29">
        <f>T380-(1/32)</f>
        <v>1.96875</v>
      </c>
      <c r="X380" s="29">
        <f>T380+(1/32)</f>
        <v>2.03125</v>
      </c>
      <c r="Y380" s="29">
        <v>4.75</v>
      </c>
      <c r="AA380" s="29">
        <f t="shared" si="155"/>
        <v>4.71875</v>
      </c>
      <c r="AB380" s="29">
        <f t="shared" si="156"/>
        <v>4.78125</v>
      </c>
      <c r="AC380" s="52">
        <v>1.7000000000000001E-2</v>
      </c>
      <c r="AD380" s="52">
        <v>1.9E-2</v>
      </c>
      <c r="AE380" s="54">
        <v>1.7999999999999999E-2</v>
      </c>
      <c r="AF380" s="52" t="s">
        <v>10816</v>
      </c>
    </row>
    <row r="381" spans="1:68" ht="45" x14ac:dyDescent="0.2">
      <c r="A381" s="28" t="s">
        <v>10945</v>
      </c>
      <c r="B381" s="408" t="s">
        <v>10946</v>
      </c>
      <c r="E381" s="28" t="s">
        <v>10700</v>
      </c>
      <c r="H381" s="110">
        <v>41666</v>
      </c>
      <c r="I381" s="110">
        <v>41666</v>
      </c>
      <c r="K381" s="28">
        <v>48</v>
      </c>
      <c r="L381" s="175" t="s">
        <v>10699</v>
      </c>
      <c r="M381" s="29" t="s">
        <v>4358</v>
      </c>
      <c r="N381" s="29" t="s">
        <v>682</v>
      </c>
      <c r="O381" s="29">
        <v>2.3125</v>
      </c>
      <c r="R381" s="29">
        <f>O381-(1/32)</f>
        <v>2.28125</v>
      </c>
      <c r="S381" s="29">
        <f>O381+(1/32)</f>
        <v>2.34375</v>
      </c>
      <c r="T381" s="29">
        <v>1.625</v>
      </c>
      <c r="W381" s="29">
        <f>T381-1/32</f>
        <v>1.59375</v>
      </c>
      <c r="X381" s="29">
        <f>T381+1/32</f>
        <v>1.65625</v>
      </c>
      <c r="Y381" s="29">
        <v>6.0625</v>
      </c>
      <c r="AA381" s="29">
        <f t="shared" si="155"/>
        <v>6.03125</v>
      </c>
      <c r="AB381" s="29">
        <f t="shared" si="156"/>
        <v>6.09375</v>
      </c>
      <c r="AC381" s="52">
        <v>1.7000000000000001E-2</v>
      </c>
      <c r="AD381" s="52">
        <v>1.9E-2</v>
      </c>
      <c r="AE381" s="82">
        <v>1.7999999999999999E-2</v>
      </c>
    </row>
    <row r="382" spans="1:68" ht="45" x14ac:dyDescent="0.15">
      <c r="A382" s="29" t="s">
        <v>11040</v>
      </c>
      <c r="B382" s="201" t="s">
        <v>11041</v>
      </c>
      <c r="D382" s="29"/>
      <c r="E382" s="28" t="s">
        <v>11042</v>
      </c>
      <c r="H382" s="110">
        <v>41682</v>
      </c>
      <c r="I382" s="110">
        <v>41682</v>
      </c>
      <c r="K382" s="28">
        <v>348</v>
      </c>
      <c r="L382" s="29" t="s">
        <v>4996</v>
      </c>
      <c r="M382" s="29" t="s">
        <v>4358</v>
      </c>
      <c r="O382" s="29">
        <v>3.5</v>
      </c>
      <c r="R382" s="29">
        <f>O382-(1/32)</f>
        <v>3.46875</v>
      </c>
      <c r="S382" s="29">
        <f>O382+(1/32)</f>
        <v>3.53125</v>
      </c>
      <c r="T382" s="29">
        <v>3.375</v>
      </c>
      <c r="W382" s="29">
        <f>T382-(1/32)</f>
        <v>3.34375</v>
      </c>
      <c r="X382" s="29">
        <f>T382+(1/32)</f>
        <v>3.40625</v>
      </c>
      <c r="Y382" s="29">
        <v>5.625</v>
      </c>
      <c r="AA382" s="29">
        <f t="shared" si="155"/>
        <v>5.59375</v>
      </c>
      <c r="AB382" s="29">
        <f t="shared" si="156"/>
        <v>5.65625</v>
      </c>
      <c r="AC382" s="52">
        <v>1.7000000000000001E-2</v>
      </c>
      <c r="AD382" s="52">
        <v>1.9E-2</v>
      </c>
      <c r="AE382" s="54">
        <v>1.7999999999999999E-2</v>
      </c>
      <c r="AF382" s="53"/>
    </row>
    <row r="383" spans="1:68" ht="45" x14ac:dyDescent="0.15">
      <c r="A383" s="29" t="s">
        <v>11056</v>
      </c>
      <c r="B383" s="201" t="s">
        <v>11057</v>
      </c>
      <c r="E383" s="28" t="s">
        <v>11058</v>
      </c>
      <c r="H383" s="110">
        <v>41685</v>
      </c>
      <c r="I383" s="110">
        <v>41687</v>
      </c>
      <c r="K383" s="28">
        <v>441</v>
      </c>
      <c r="L383" s="29" t="s">
        <v>11059</v>
      </c>
      <c r="M383" s="29" t="s">
        <v>4638</v>
      </c>
      <c r="N383" s="29" t="s">
        <v>682</v>
      </c>
      <c r="O383" s="29">
        <v>7.6875</v>
      </c>
      <c r="R383" s="29">
        <f>O383-1/32</f>
        <v>7.65625</v>
      </c>
      <c r="S383" s="29">
        <f>O383+1/32</f>
        <v>7.71875</v>
      </c>
      <c r="T383" s="29">
        <v>7.1875</v>
      </c>
      <c r="W383" s="29">
        <f t="shared" ref="W383:W388" si="157">T383-1/32</f>
        <v>7.15625</v>
      </c>
      <c r="X383" s="29">
        <f t="shared" ref="X383:X388" si="158">T383+1/32</f>
        <v>7.21875</v>
      </c>
      <c r="Y383" s="29">
        <v>5.5</v>
      </c>
      <c r="AA383" s="29">
        <f t="shared" si="155"/>
        <v>5.46875</v>
      </c>
      <c r="AB383" s="29">
        <f t="shared" si="156"/>
        <v>5.53125</v>
      </c>
      <c r="AC383" s="55">
        <v>1.9E-2</v>
      </c>
      <c r="AD383" s="55">
        <v>2.1000000000000001E-2</v>
      </c>
      <c r="AE383" s="29">
        <v>0.02</v>
      </c>
    </row>
    <row r="384" spans="1:68" ht="45" x14ac:dyDescent="0.15">
      <c r="A384" s="29" t="s">
        <v>11253</v>
      </c>
      <c r="B384" s="201" t="s">
        <v>11254</v>
      </c>
      <c r="E384" s="28" t="s">
        <v>11255</v>
      </c>
      <c r="H384" s="110">
        <v>41712</v>
      </c>
      <c r="I384" s="110">
        <v>41718</v>
      </c>
      <c r="K384" s="28">
        <v>453</v>
      </c>
      <c r="L384" s="29" t="s">
        <v>11308</v>
      </c>
      <c r="M384" s="29" t="s">
        <v>4638</v>
      </c>
      <c r="N384" s="29" t="s">
        <v>682</v>
      </c>
      <c r="O384" s="29">
        <v>5.3125</v>
      </c>
      <c r="R384" s="29">
        <f t="shared" ref="R384:R389" si="159">O384-(1/32)</f>
        <v>5.28125</v>
      </c>
      <c r="S384" s="29">
        <f t="shared" ref="S384:S389" si="160">O384+(1/32)</f>
        <v>5.34375</v>
      </c>
      <c r="T384" s="29">
        <v>3.75</v>
      </c>
      <c r="W384" s="29">
        <f t="shared" si="157"/>
        <v>3.71875</v>
      </c>
      <c r="X384" s="29">
        <f t="shared" si="158"/>
        <v>3.78125</v>
      </c>
      <c r="Y384" s="29">
        <v>10.5</v>
      </c>
      <c r="AA384" s="29">
        <f t="shared" si="155"/>
        <v>10.46875</v>
      </c>
      <c r="AB384" s="29">
        <f t="shared" si="156"/>
        <v>10.53125</v>
      </c>
      <c r="AC384" s="52">
        <v>1.9E-2</v>
      </c>
      <c r="AD384" s="52">
        <v>2.1000000000000001E-2</v>
      </c>
      <c r="AE384" s="82">
        <v>0.02</v>
      </c>
    </row>
    <row r="385" spans="1:38" ht="45" x14ac:dyDescent="0.15">
      <c r="A385" s="29" t="s">
        <v>11377</v>
      </c>
      <c r="B385" s="201" t="s">
        <v>10263</v>
      </c>
      <c r="E385" s="28" t="s">
        <v>10264</v>
      </c>
      <c r="H385" s="110">
        <v>41725</v>
      </c>
      <c r="I385" s="110">
        <v>41726</v>
      </c>
      <c r="L385" s="29" t="s">
        <v>4595</v>
      </c>
      <c r="M385" s="29" t="s">
        <v>4358</v>
      </c>
      <c r="N385" s="29" t="s">
        <v>682</v>
      </c>
      <c r="O385" s="29">
        <v>4</v>
      </c>
      <c r="R385" s="29">
        <f t="shared" si="159"/>
        <v>3.96875</v>
      </c>
      <c r="S385" s="29">
        <f t="shared" si="160"/>
        <v>4.03125</v>
      </c>
      <c r="T385" s="29">
        <v>2.25</v>
      </c>
      <c r="W385" s="29">
        <f t="shared" si="157"/>
        <v>2.21875</v>
      </c>
      <c r="X385" s="29">
        <f t="shared" si="158"/>
        <v>2.28125</v>
      </c>
      <c r="Y385" s="29">
        <v>2.25</v>
      </c>
      <c r="AA385" s="29">
        <f t="shared" si="155"/>
        <v>2.21875</v>
      </c>
      <c r="AB385" s="29">
        <f t="shared" si="156"/>
        <v>2.28125</v>
      </c>
      <c r="AC385" s="52">
        <v>1.4999999999999999E-2</v>
      </c>
      <c r="AD385" s="52">
        <v>1.7000000000000001E-2</v>
      </c>
      <c r="AE385" s="56">
        <v>1.6E-2</v>
      </c>
    </row>
    <row r="386" spans="1:38" ht="45" x14ac:dyDescent="0.15">
      <c r="A386" s="29" t="s">
        <v>11454</v>
      </c>
      <c r="B386" s="201" t="s">
        <v>11455</v>
      </c>
      <c r="E386" s="28" t="s">
        <v>11456</v>
      </c>
      <c r="H386" s="110">
        <v>41731</v>
      </c>
      <c r="I386" s="110">
        <v>41732</v>
      </c>
      <c r="K386" s="28">
        <v>476</v>
      </c>
      <c r="L386" s="29" t="s">
        <v>11457</v>
      </c>
      <c r="M386" s="29" t="s">
        <v>4358</v>
      </c>
      <c r="N386" s="29" t="s">
        <v>682</v>
      </c>
      <c r="O386" s="29">
        <v>5.375</v>
      </c>
      <c r="R386" s="29">
        <f t="shared" si="159"/>
        <v>5.34375</v>
      </c>
      <c r="S386" s="29">
        <f t="shared" si="160"/>
        <v>5.40625</v>
      </c>
      <c r="T386" s="29">
        <v>7.375</v>
      </c>
      <c r="W386" s="29">
        <f t="shared" si="157"/>
        <v>7.34375</v>
      </c>
      <c r="X386" s="29">
        <f t="shared" si="158"/>
        <v>7.40625</v>
      </c>
      <c r="Y386" s="29">
        <v>4.125</v>
      </c>
      <c r="AA386" s="29">
        <f t="shared" si="155"/>
        <v>4.09375</v>
      </c>
      <c r="AB386" s="29">
        <f t="shared" si="156"/>
        <v>4.15625</v>
      </c>
      <c r="AC386" s="52">
        <v>1.9E-2</v>
      </c>
      <c r="AD386" s="52">
        <v>2.1000000000000001E-2</v>
      </c>
      <c r="AE386" s="56">
        <v>0.02</v>
      </c>
    </row>
    <row r="387" spans="1:38" ht="45" x14ac:dyDescent="0.15">
      <c r="A387" s="29" t="s">
        <v>11475</v>
      </c>
      <c r="B387" s="201" t="s">
        <v>11476</v>
      </c>
      <c r="E387" s="28" t="s">
        <v>9658</v>
      </c>
      <c r="H387" s="110">
        <v>41732</v>
      </c>
      <c r="I387" s="110">
        <v>41733</v>
      </c>
      <c r="K387" s="28">
        <v>454</v>
      </c>
      <c r="L387" s="29" t="s">
        <v>11477</v>
      </c>
      <c r="M387" s="29" t="s">
        <v>4358</v>
      </c>
      <c r="N387" s="29" t="s">
        <v>682</v>
      </c>
      <c r="O387" s="29">
        <v>4</v>
      </c>
      <c r="R387" s="29">
        <f t="shared" si="159"/>
        <v>3.96875</v>
      </c>
      <c r="S387" s="29">
        <f t="shared" si="160"/>
        <v>4.03125</v>
      </c>
      <c r="T387" s="29">
        <v>2.03125</v>
      </c>
      <c r="W387" s="29">
        <f t="shared" si="157"/>
        <v>2</v>
      </c>
      <c r="X387" s="29">
        <f t="shared" si="158"/>
        <v>2.0625</v>
      </c>
      <c r="Y387" s="29">
        <v>4.5</v>
      </c>
      <c r="AA387" s="29">
        <f t="shared" si="155"/>
        <v>4.46875</v>
      </c>
      <c r="AB387" s="29">
        <f t="shared" si="156"/>
        <v>4.53125</v>
      </c>
      <c r="AC387" s="52">
        <v>1.7000000000000001E-2</v>
      </c>
      <c r="AD387" s="52">
        <v>1.9E-2</v>
      </c>
      <c r="AE387" s="82">
        <v>1.7999999999999999E-2</v>
      </c>
    </row>
    <row r="388" spans="1:38" ht="45" x14ac:dyDescent="0.15">
      <c r="A388" s="29" t="s">
        <v>11478</v>
      </c>
      <c r="B388" s="201" t="s">
        <v>11479</v>
      </c>
      <c r="E388" s="28" t="s">
        <v>9658</v>
      </c>
      <c r="H388" s="110">
        <v>41732</v>
      </c>
      <c r="I388" s="110">
        <v>41733</v>
      </c>
      <c r="K388" s="28">
        <v>454</v>
      </c>
      <c r="L388" s="29" t="s">
        <v>11477</v>
      </c>
      <c r="M388" s="29" t="s">
        <v>4358</v>
      </c>
      <c r="N388" s="29" t="s">
        <v>682</v>
      </c>
      <c r="O388" s="29">
        <v>4</v>
      </c>
      <c r="R388" s="29">
        <f t="shared" si="159"/>
        <v>3.96875</v>
      </c>
      <c r="S388" s="29">
        <f t="shared" si="160"/>
        <v>4.03125</v>
      </c>
      <c r="T388" s="29">
        <v>2.03125</v>
      </c>
      <c r="W388" s="29">
        <f t="shared" si="157"/>
        <v>2</v>
      </c>
      <c r="X388" s="29">
        <f t="shared" si="158"/>
        <v>2.0625</v>
      </c>
      <c r="Y388" s="29">
        <v>4.5</v>
      </c>
      <c r="AA388" s="29">
        <f t="shared" si="155"/>
        <v>4.46875</v>
      </c>
      <c r="AB388" s="29">
        <f t="shared" si="156"/>
        <v>4.53125</v>
      </c>
      <c r="AC388" s="52">
        <v>1.7000000000000001E-2</v>
      </c>
      <c r="AD388" s="52">
        <v>1.9E-2</v>
      </c>
      <c r="AE388" s="82">
        <v>1.7999999999999999E-2</v>
      </c>
    </row>
    <row r="389" spans="1:38" ht="45" x14ac:dyDescent="0.15">
      <c r="A389" s="436" t="s">
        <v>11495</v>
      </c>
      <c r="B389" s="437" t="s">
        <v>11496</v>
      </c>
      <c r="E389" s="29" t="s">
        <v>11497</v>
      </c>
      <c r="H389" s="110">
        <v>41737</v>
      </c>
      <c r="I389" s="110"/>
      <c r="K389" s="28">
        <v>190</v>
      </c>
      <c r="L389" s="29" t="s">
        <v>11498</v>
      </c>
      <c r="M389" s="29" t="s">
        <v>4607</v>
      </c>
      <c r="N389" s="29" t="s">
        <v>682</v>
      </c>
      <c r="O389" s="29">
        <v>2.3125</v>
      </c>
      <c r="R389" s="29">
        <f t="shared" si="159"/>
        <v>2.28125</v>
      </c>
      <c r="S389" s="29">
        <f t="shared" si="160"/>
        <v>2.34375</v>
      </c>
      <c r="T389" s="29">
        <v>1.625</v>
      </c>
      <c r="W389" s="29">
        <f>T389-(1/32)</f>
        <v>1.59375</v>
      </c>
      <c r="X389" s="29">
        <f>T389+(1/32)</f>
        <v>1.65625</v>
      </c>
      <c r="Y389" s="29">
        <v>6.0625</v>
      </c>
      <c r="AA389" s="29">
        <f t="shared" si="155"/>
        <v>6.03125</v>
      </c>
      <c r="AB389" s="29">
        <f t="shared" si="156"/>
        <v>6.09375</v>
      </c>
      <c r="AC389" s="52">
        <v>1.7000000000000001E-2</v>
      </c>
      <c r="AD389" s="52">
        <v>1.9E-2</v>
      </c>
      <c r="AE389" s="54">
        <v>1.7999999999999999E-2</v>
      </c>
      <c r="AF389" s="55" t="s">
        <v>2531</v>
      </c>
    </row>
    <row r="390" spans="1:38" ht="60" x14ac:dyDescent="0.15">
      <c r="A390" s="436" t="s">
        <v>11499</v>
      </c>
      <c r="B390" s="437" t="s">
        <v>11500</v>
      </c>
      <c r="E390" s="28" t="s">
        <v>9162</v>
      </c>
      <c r="H390" s="110">
        <v>41737</v>
      </c>
      <c r="I390" s="110"/>
      <c r="K390" s="28">
        <v>463</v>
      </c>
      <c r="L390" s="29" t="s">
        <v>11501</v>
      </c>
      <c r="M390" s="29" t="s">
        <v>4358</v>
      </c>
      <c r="N390" s="29" t="s">
        <v>682</v>
      </c>
      <c r="O390" s="29">
        <v>4.5</v>
      </c>
      <c r="R390" s="29">
        <f>O390-1/32</f>
        <v>4.46875</v>
      </c>
      <c r="S390" s="29">
        <f>O390+1/32</f>
        <v>4.53125</v>
      </c>
      <c r="T390" s="29">
        <v>2.1875</v>
      </c>
      <c r="W390" s="29">
        <f>T390-1/32</f>
        <v>2.15625</v>
      </c>
      <c r="X390" s="29">
        <f>T390+1/32</f>
        <v>2.21875</v>
      </c>
      <c r="Y390" s="29">
        <v>8</v>
      </c>
      <c r="AA390" s="29">
        <f t="shared" si="155"/>
        <v>7.96875</v>
      </c>
      <c r="AB390" s="29">
        <f t="shared" si="156"/>
        <v>8.03125</v>
      </c>
      <c r="AC390" s="52">
        <v>1.9E-2</v>
      </c>
      <c r="AD390" s="52">
        <v>2.1000000000000001E-2</v>
      </c>
      <c r="AE390" s="82">
        <v>0.02</v>
      </c>
    </row>
    <row r="391" spans="1:38" ht="45" x14ac:dyDescent="0.15">
      <c r="A391" s="29" t="s">
        <v>11572</v>
      </c>
      <c r="B391" s="201" t="s">
        <v>11573</v>
      </c>
      <c r="D391" s="29"/>
      <c r="E391" s="28" t="s">
        <v>11574</v>
      </c>
      <c r="H391" s="110">
        <v>41744</v>
      </c>
      <c r="I391" s="110">
        <v>41750</v>
      </c>
      <c r="K391" s="28">
        <v>191</v>
      </c>
      <c r="L391" s="29" t="s">
        <v>4595</v>
      </c>
      <c r="M391" s="29" t="s">
        <v>4358</v>
      </c>
      <c r="N391" s="29" t="s">
        <v>682</v>
      </c>
      <c r="O391" s="29">
        <v>6.125</v>
      </c>
      <c r="R391" s="29">
        <v>6.09375</v>
      </c>
      <c r="S391" s="29">
        <v>6.15625</v>
      </c>
      <c r="T391" s="29">
        <v>2.25</v>
      </c>
      <c r="W391" s="29">
        <v>2.21875</v>
      </c>
      <c r="X391" s="29">
        <v>2.28125</v>
      </c>
      <c r="Y391" s="29">
        <v>2.5625</v>
      </c>
      <c r="AA391" s="29">
        <v>2.53125</v>
      </c>
      <c r="AB391" s="29">
        <v>2.59375</v>
      </c>
      <c r="AC391" s="52">
        <v>1.7000000000000001E-2</v>
      </c>
      <c r="AD391" s="52">
        <v>1.9E-2</v>
      </c>
      <c r="AE391" s="29">
        <v>1.7999999999999999E-2</v>
      </c>
      <c r="AF391" s="52"/>
    </row>
    <row r="392" spans="1:38" ht="45" x14ac:dyDescent="0.15">
      <c r="A392" s="29" t="s">
        <v>11575</v>
      </c>
      <c r="B392" s="201" t="s">
        <v>11576</v>
      </c>
      <c r="E392" s="29" t="s">
        <v>11577</v>
      </c>
      <c r="H392" s="110">
        <v>41744</v>
      </c>
      <c r="I392" s="110">
        <v>41750</v>
      </c>
      <c r="K392" s="28">
        <v>190</v>
      </c>
      <c r="L392" s="29" t="s">
        <v>11498</v>
      </c>
      <c r="M392" s="29" t="s">
        <v>4636</v>
      </c>
      <c r="N392" s="29" t="s">
        <v>682</v>
      </c>
      <c r="O392" s="29">
        <v>2.3125</v>
      </c>
      <c r="R392" s="29">
        <f>O392-(1/32)</f>
        <v>2.28125</v>
      </c>
      <c r="S392" s="29">
        <f>O392+(1/32)</f>
        <v>2.34375</v>
      </c>
      <c r="T392" s="29">
        <v>1.625</v>
      </c>
      <c r="W392" s="29">
        <f>T392-(1/32)</f>
        <v>1.59375</v>
      </c>
      <c r="X392" s="29">
        <f>T392+(1/32)</f>
        <v>1.65625</v>
      </c>
      <c r="Y392" s="29">
        <v>6.0625</v>
      </c>
      <c r="AA392" s="29">
        <f>Y392-(1/32)</f>
        <v>6.03125</v>
      </c>
      <c r="AB392" s="29">
        <f>Y392+(1/32)</f>
        <v>6.09375</v>
      </c>
      <c r="AC392" s="52">
        <v>1.7000000000000001E-2</v>
      </c>
      <c r="AD392" s="52">
        <v>1.9E-2</v>
      </c>
      <c r="AE392" s="54">
        <v>1.7999999999999999E-2</v>
      </c>
      <c r="AF392" s="55" t="s">
        <v>2531</v>
      </c>
    </row>
    <row r="393" spans="1:38" ht="30" x14ac:dyDescent="0.15">
      <c r="A393" s="29" t="s">
        <v>11578</v>
      </c>
      <c r="B393" s="201" t="s">
        <v>8386</v>
      </c>
      <c r="E393" s="28" t="s">
        <v>10108</v>
      </c>
      <c r="H393" s="110">
        <v>41744</v>
      </c>
      <c r="I393" s="110">
        <v>41750</v>
      </c>
      <c r="K393" s="28" t="s">
        <v>3131</v>
      </c>
      <c r="L393" s="29" t="s">
        <v>4876</v>
      </c>
      <c r="M393" s="29" t="s">
        <v>4877</v>
      </c>
      <c r="N393" s="29" t="s">
        <v>682</v>
      </c>
      <c r="O393" s="29">
        <v>5</v>
      </c>
      <c r="R393" s="29">
        <f>O393-(1/32)</f>
        <v>4.96875</v>
      </c>
      <c r="S393" s="29">
        <f>O393+(1/32)</f>
        <v>5.03125</v>
      </c>
      <c r="T393" s="29">
        <v>3.25</v>
      </c>
      <c r="W393" s="29">
        <f>T393-(1/32)</f>
        <v>3.21875</v>
      </c>
      <c r="X393" s="29">
        <f>T393+(1/32)</f>
        <v>3.28125</v>
      </c>
    </row>
    <row r="394" spans="1:38" ht="45" x14ac:dyDescent="0.15">
      <c r="A394" s="29" t="s">
        <v>11585</v>
      </c>
      <c r="B394" s="201" t="s">
        <v>11586</v>
      </c>
      <c r="E394" s="28" t="s">
        <v>11587</v>
      </c>
      <c r="H394" s="110">
        <v>41750</v>
      </c>
      <c r="I394" s="110">
        <v>41750</v>
      </c>
      <c r="K394" s="28">
        <v>464</v>
      </c>
      <c r="L394" s="29" t="s">
        <v>11588</v>
      </c>
      <c r="M394" s="29" t="s">
        <v>4638</v>
      </c>
      <c r="N394" s="29" t="s">
        <v>682</v>
      </c>
      <c r="O394" s="29">
        <v>9.0625</v>
      </c>
      <c r="R394" s="29">
        <f>O394-1/32</f>
        <v>9.03125</v>
      </c>
      <c r="S394" s="29">
        <f>O394+1/32</f>
        <v>9.09375</v>
      </c>
      <c r="T394" s="29">
        <v>8.1875</v>
      </c>
      <c r="W394" s="29">
        <f>T394-1/32</f>
        <v>8.15625</v>
      </c>
      <c r="X394" s="29">
        <f>T394+1/32</f>
        <v>8.21875</v>
      </c>
      <c r="Y394" s="29">
        <v>4.5</v>
      </c>
      <c r="AA394" s="29">
        <f>Y394-1/32</f>
        <v>4.46875</v>
      </c>
      <c r="AB394" s="29">
        <f>Y394+1/32</f>
        <v>4.53125</v>
      </c>
      <c r="AC394" s="52">
        <v>1.9E-2</v>
      </c>
      <c r="AD394" s="52">
        <v>2.1000000000000001E-2</v>
      </c>
      <c r="AE394" s="82">
        <v>0.02</v>
      </c>
    </row>
    <row r="395" spans="1:38" ht="30" x14ac:dyDescent="0.15">
      <c r="A395" s="29" t="s">
        <v>11604</v>
      </c>
      <c r="B395" s="201" t="s">
        <v>8381</v>
      </c>
      <c r="D395" s="29"/>
      <c r="E395" s="29" t="s">
        <v>10141</v>
      </c>
      <c r="H395" s="110">
        <v>41752</v>
      </c>
      <c r="I395" s="104">
        <v>41760</v>
      </c>
      <c r="K395" s="28" t="s">
        <v>3131</v>
      </c>
      <c r="L395" s="29" t="s">
        <v>4876</v>
      </c>
      <c r="M395" s="29" t="s">
        <v>4877</v>
      </c>
      <c r="N395" s="29" t="s">
        <v>682</v>
      </c>
      <c r="O395" s="29">
        <v>2.5</v>
      </c>
      <c r="R395" s="29">
        <f t="shared" ref="R395:R401" si="161">O395-(1/32)</f>
        <v>2.46875</v>
      </c>
      <c r="S395" s="29">
        <f t="shared" ref="S395:S401" si="162">O395+(1/32)</f>
        <v>2.53125</v>
      </c>
      <c r="T395" s="29">
        <v>3.25</v>
      </c>
      <c r="W395" s="29">
        <f>T395-1/32</f>
        <v>3.21875</v>
      </c>
      <c r="X395" s="29">
        <f>T395+1/32</f>
        <v>3.28125</v>
      </c>
      <c r="AE395" s="56"/>
    </row>
    <row r="396" spans="1:38" ht="30" x14ac:dyDescent="0.15">
      <c r="A396" s="29" t="s">
        <v>11605</v>
      </c>
      <c r="B396" s="201" t="s">
        <v>8386</v>
      </c>
      <c r="E396" s="28" t="s">
        <v>10108</v>
      </c>
      <c r="H396" s="110">
        <v>41752</v>
      </c>
      <c r="I396" s="104">
        <v>41760</v>
      </c>
      <c r="K396" s="28" t="s">
        <v>3131</v>
      </c>
      <c r="L396" s="29" t="s">
        <v>4876</v>
      </c>
      <c r="M396" s="29" t="s">
        <v>4877</v>
      </c>
      <c r="N396" s="29" t="s">
        <v>682</v>
      </c>
      <c r="O396" s="29">
        <v>5</v>
      </c>
      <c r="R396" s="29">
        <f t="shared" si="161"/>
        <v>4.96875</v>
      </c>
      <c r="S396" s="29">
        <f t="shared" si="162"/>
        <v>5.03125</v>
      </c>
      <c r="T396" s="29">
        <v>3.25</v>
      </c>
      <c r="W396" s="29">
        <f>T396-(1/32)</f>
        <v>3.21875</v>
      </c>
      <c r="X396" s="29">
        <f>T396+(1/32)</f>
        <v>3.28125</v>
      </c>
    </row>
    <row r="397" spans="1:38" ht="45" x14ac:dyDescent="0.15">
      <c r="A397" s="29" t="s">
        <v>11606</v>
      </c>
      <c r="B397" s="201" t="s">
        <v>11607</v>
      </c>
      <c r="D397" s="29"/>
      <c r="E397" s="28" t="s">
        <v>11608</v>
      </c>
      <c r="H397" s="110">
        <v>41752</v>
      </c>
      <c r="I397" s="104">
        <v>41760</v>
      </c>
      <c r="K397" s="28">
        <v>192</v>
      </c>
      <c r="L397" s="29" t="s">
        <v>4595</v>
      </c>
      <c r="M397" s="29" t="s">
        <v>4358</v>
      </c>
      <c r="N397" s="29" t="s">
        <v>682</v>
      </c>
      <c r="O397" s="29">
        <v>7.125</v>
      </c>
      <c r="R397" s="29">
        <f t="shared" si="161"/>
        <v>7.09375</v>
      </c>
      <c r="S397" s="29">
        <f t="shared" si="162"/>
        <v>7.15625</v>
      </c>
      <c r="T397" s="29">
        <v>3</v>
      </c>
      <c r="W397" s="29">
        <f>T397-(1/32)</f>
        <v>2.96875</v>
      </c>
      <c r="X397" s="29">
        <f>T397+(1/32)</f>
        <v>3.03125</v>
      </c>
      <c r="Y397" s="29">
        <v>6.625</v>
      </c>
      <c r="AA397" s="29">
        <f>Y397-(1/32)</f>
        <v>6.59375</v>
      </c>
      <c r="AB397" s="29">
        <f>Y397+(1/32)</f>
        <v>6.65625</v>
      </c>
      <c r="AC397" s="52">
        <v>1.7000000000000001E-2</v>
      </c>
      <c r="AD397" s="52">
        <v>1.9E-2</v>
      </c>
      <c r="AE397" s="54">
        <v>1.7999999999999999E-2</v>
      </c>
      <c r="AF397" s="54"/>
    </row>
    <row r="398" spans="1:38" ht="45" x14ac:dyDescent="0.15">
      <c r="A398" s="29" t="s">
        <v>11622</v>
      </c>
      <c r="B398" s="201" t="s">
        <v>11623</v>
      </c>
      <c r="D398" s="29"/>
      <c r="E398" s="29" t="s">
        <v>9730</v>
      </c>
      <c r="F398" s="104"/>
      <c r="G398" s="104"/>
      <c r="H398" s="104">
        <v>41753</v>
      </c>
      <c r="I398" s="104">
        <v>41760</v>
      </c>
      <c r="J398" s="29"/>
      <c r="K398" s="29">
        <v>7</v>
      </c>
      <c r="L398" s="29" t="s">
        <v>4595</v>
      </c>
      <c r="M398" s="29" t="s">
        <v>4596</v>
      </c>
      <c r="N398" s="29" t="s">
        <v>682</v>
      </c>
      <c r="O398" s="29">
        <v>6.5</v>
      </c>
      <c r="P398" s="209">
        <f>O398-(1/64)</f>
        <v>6.484375</v>
      </c>
      <c r="Q398" s="209">
        <f>O398+(1/64)</f>
        <v>6.515625</v>
      </c>
      <c r="R398" s="29">
        <f t="shared" si="161"/>
        <v>6.46875</v>
      </c>
      <c r="S398" s="29">
        <f t="shared" si="162"/>
        <v>6.53125</v>
      </c>
      <c r="T398" s="29">
        <v>2.3125</v>
      </c>
      <c r="U398" s="209">
        <f>T398-(1/64)</f>
        <v>2.296875</v>
      </c>
      <c r="V398" s="209">
        <f>T398+(1/64)</f>
        <v>2.328125</v>
      </c>
      <c r="W398" s="29">
        <f>T398-(1/32)</f>
        <v>2.28125</v>
      </c>
      <c r="X398" s="29">
        <f>T398+(1/32)</f>
        <v>2.34375</v>
      </c>
      <c r="Y398" s="29">
        <v>6.0625</v>
      </c>
      <c r="Z398" s="209">
        <f>Y398+(1/64)</f>
        <v>6.078125</v>
      </c>
      <c r="AA398" s="29">
        <f>Y398-(1/32)</f>
        <v>6.03125</v>
      </c>
      <c r="AB398" s="29">
        <f>Y398+(1/32)</f>
        <v>6.09375</v>
      </c>
      <c r="AC398" s="52">
        <v>1.4999999999999999E-2</v>
      </c>
      <c r="AD398" s="52">
        <v>1.7000000000000001E-2</v>
      </c>
      <c r="AE398" s="29">
        <v>1.6E-2</v>
      </c>
      <c r="AF398" s="51" t="s">
        <v>2431</v>
      </c>
      <c r="AG398" s="29"/>
      <c r="AH398" s="29"/>
      <c r="AI398" s="29"/>
      <c r="AJ398" s="29"/>
      <c r="AK398" s="29"/>
      <c r="AL398" s="29"/>
    </row>
    <row r="399" spans="1:38" ht="30" x14ac:dyDescent="0.15">
      <c r="A399" s="29" t="s">
        <v>11801</v>
      </c>
      <c r="B399" s="201" t="s">
        <v>8381</v>
      </c>
      <c r="E399" s="29" t="s">
        <v>10141</v>
      </c>
      <c r="H399" s="110">
        <v>41775</v>
      </c>
      <c r="I399" s="110">
        <v>41779</v>
      </c>
      <c r="K399" s="28" t="s">
        <v>3131</v>
      </c>
      <c r="L399" s="29" t="s">
        <v>4876</v>
      </c>
      <c r="M399" s="29" t="s">
        <v>4877</v>
      </c>
      <c r="N399" s="29" t="s">
        <v>682</v>
      </c>
      <c r="O399" s="29">
        <v>2.5</v>
      </c>
      <c r="R399" s="29">
        <f t="shared" si="161"/>
        <v>2.46875</v>
      </c>
      <c r="S399" s="29">
        <f t="shared" si="162"/>
        <v>2.53125</v>
      </c>
      <c r="T399" s="29">
        <v>3.25</v>
      </c>
      <c r="W399" s="29">
        <f>T399-1/32</f>
        <v>3.21875</v>
      </c>
      <c r="X399" s="29">
        <f>T399+1/32</f>
        <v>3.28125</v>
      </c>
      <c r="AE399" s="56"/>
    </row>
    <row r="400" spans="1:38" ht="45" x14ac:dyDescent="0.15">
      <c r="A400" s="29" t="s">
        <v>11865</v>
      </c>
      <c r="B400" s="201" t="s">
        <v>7631</v>
      </c>
      <c r="D400" s="29"/>
      <c r="E400" s="28" t="s">
        <v>11866</v>
      </c>
      <c r="H400" s="110">
        <v>41781</v>
      </c>
      <c r="I400" s="110">
        <v>41796</v>
      </c>
      <c r="K400" s="29">
        <v>366</v>
      </c>
      <c r="L400" s="29" t="s">
        <v>4641</v>
      </c>
      <c r="M400" s="29" t="s">
        <v>4638</v>
      </c>
      <c r="N400" s="29" t="s">
        <v>682</v>
      </c>
      <c r="O400" s="29">
        <v>8.5</v>
      </c>
      <c r="P400" s="209"/>
      <c r="Q400" s="209"/>
      <c r="R400" s="29">
        <f t="shared" si="161"/>
        <v>8.46875</v>
      </c>
      <c r="S400" s="29">
        <f t="shared" si="162"/>
        <v>8.53125</v>
      </c>
      <c r="T400" s="29">
        <v>3.75</v>
      </c>
      <c r="U400" s="209"/>
      <c r="V400" s="209"/>
      <c r="W400" s="29">
        <f>T400-1/32</f>
        <v>3.71875</v>
      </c>
      <c r="X400" s="29">
        <f>T400+1/32</f>
        <v>3.78125</v>
      </c>
      <c r="Y400" s="29">
        <v>5.75</v>
      </c>
      <c r="Z400" s="209"/>
      <c r="AA400" s="29">
        <f>Y400-1/32</f>
        <v>5.71875</v>
      </c>
      <c r="AB400" s="29">
        <f>Y400+1/32</f>
        <v>5.78125</v>
      </c>
      <c r="AC400" s="52">
        <v>1.9E-2</v>
      </c>
      <c r="AD400" s="52">
        <v>2.1000000000000001E-2</v>
      </c>
      <c r="AE400" s="82">
        <v>0.02</v>
      </c>
      <c r="AF400" s="51"/>
    </row>
    <row r="401" spans="1:32" ht="45" x14ac:dyDescent="0.15">
      <c r="A401" s="204" t="s">
        <v>11949</v>
      </c>
      <c r="B401" s="177" t="s">
        <v>11607</v>
      </c>
      <c r="E401" s="28" t="s">
        <v>11608</v>
      </c>
      <c r="H401" s="110">
        <v>41794</v>
      </c>
      <c r="I401" s="110">
        <v>41796</v>
      </c>
      <c r="K401" s="28">
        <v>192</v>
      </c>
      <c r="L401" s="29" t="s">
        <v>4595</v>
      </c>
      <c r="M401" s="29" t="s">
        <v>4358</v>
      </c>
      <c r="N401" s="29" t="s">
        <v>682</v>
      </c>
      <c r="O401" s="29">
        <v>7.125</v>
      </c>
      <c r="R401" s="29">
        <f t="shared" si="161"/>
        <v>7.09375</v>
      </c>
      <c r="S401" s="29">
        <f t="shared" si="162"/>
        <v>7.15625</v>
      </c>
      <c r="T401" s="29">
        <v>3</v>
      </c>
      <c r="W401" s="29">
        <f>T401-(1/32)</f>
        <v>2.96875</v>
      </c>
      <c r="X401" s="29">
        <f>T401+(1/32)</f>
        <v>3.03125</v>
      </c>
      <c r="Y401" s="29">
        <v>6.625</v>
      </c>
      <c r="AA401" s="29">
        <f>Y401-(1/32)</f>
        <v>6.59375</v>
      </c>
      <c r="AB401" s="29">
        <f>Y401+(1/32)</f>
        <v>6.65625</v>
      </c>
      <c r="AC401" s="52">
        <v>1.7000000000000001E-2</v>
      </c>
      <c r="AD401" s="52">
        <v>1.9E-2</v>
      </c>
      <c r="AE401" s="54">
        <v>1.7999999999999999E-2</v>
      </c>
      <c r="AF401" s="54"/>
    </row>
    <row r="402" spans="1:32" ht="45" x14ac:dyDescent="0.15">
      <c r="A402" s="29" t="s">
        <v>11950</v>
      </c>
      <c r="B402" s="201" t="s">
        <v>8404</v>
      </c>
      <c r="E402" s="28" t="s">
        <v>11951</v>
      </c>
      <c r="H402" s="110">
        <v>41794</v>
      </c>
      <c r="I402" s="110">
        <v>41796</v>
      </c>
      <c r="K402" s="28">
        <v>193</v>
      </c>
      <c r="L402" s="29" t="s">
        <v>4595</v>
      </c>
      <c r="M402" s="29" t="s">
        <v>4358</v>
      </c>
      <c r="N402" s="29" t="s">
        <v>682</v>
      </c>
      <c r="O402" s="29">
        <v>6.625</v>
      </c>
      <c r="R402" s="29">
        <v>6.59375</v>
      </c>
      <c r="S402" s="29">
        <v>6.65625</v>
      </c>
      <c r="T402" s="29">
        <v>4.125</v>
      </c>
      <c r="W402" s="29">
        <v>4.09375</v>
      </c>
      <c r="X402" s="29">
        <v>4.15625</v>
      </c>
      <c r="Y402" s="29">
        <v>8.125</v>
      </c>
      <c r="AA402" s="29">
        <v>8.09375</v>
      </c>
      <c r="AB402" s="29">
        <v>8.15625</v>
      </c>
      <c r="AC402" s="52">
        <v>1.7000000000000001E-2</v>
      </c>
      <c r="AD402" s="52">
        <v>1.9E-2</v>
      </c>
      <c r="AE402" s="29">
        <v>1.7999999999999999E-2</v>
      </c>
      <c r="AF402" s="52">
        <v>1.7000000000000001E-2</v>
      </c>
    </row>
    <row r="403" spans="1:32" ht="45" x14ac:dyDescent="0.15">
      <c r="A403" s="29" t="s">
        <v>11952</v>
      </c>
      <c r="B403" s="201" t="s">
        <v>8910</v>
      </c>
      <c r="D403" s="29"/>
      <c r="E403" s="29" t="s">
        <v>8947</v>
      </c>
      <c r="H403" s="110">
        <v>41795</v>
      </c>
      <c r="I403" s="110">
        <v>41796</v>
      </c>
      <c r="K403" s="28">
        <v>219</v>
      </c>
      <c r="L403" s="29" t="s">
        <v>4617</v>
      </c>
      <c r="M403" s="29" t="s">
        <v>4358</v>
      </c>
      <c r="O403" s="29">
        <v>6.25</v>
      </c>
      <c r="R403" s="29">
        <f>O403-(1/32)</f>
        <v>6.21875</v>
      </c>
      <c r="S403" s="29">
        <f>O403+(1/32)</f>
        <v>6.28125</v>
      </c>
      <c r="T403" s="29">
        <v>2.5625</v>
      </c>
      <c r="W403" s="29">
        <f>T403-(1/32)</f>
        <v>2.53125</v>
      </c>
      <c r="X403" s="29">
        <f>T403+(1/32)</f>
        <v>2.59375</v>
      </c>
      <c r="Y403" s="29">
        <v>4.625</v>
      </c>
      <c r="AA403" s="29">
        <f>Y403-(1/32)</f>
        <v>4.59375</v>
      </c>
      <c r="AB403" s="29">
        <f>Y403+(1/32)</f>
        <v>4.65625</v>
      </c>
      <c r="AC403" s="52">
        <v>1.9E-2</v>
      </c>
      <c r="AD403" s="52">
        <v>2.1000000000000001E-2</v>
      </c>
      <c r="AE403" s="54">
        <v>0.02</v>
      </c>
      <c r="AF403" s="53" t="s">
        <v>2614</v>
      </c>
    </row>
    <row r="404" spans="1:32" ht="45" x14ac:dyDescent="0.15">
      <c r="A404" s="29" t="s">
        <v>11953</v>
      </c>
      <c r="B404" s="201" t="s">
        <v>11954</v>
      </c>
      <c r="E404" s="28" t="s">
        <v>10262</v>
      </c>
      <c r="H404" s="110">
        <v>41794</v>
      </c>
      <c r="I404" s="110">
        <v>41796</v>
      </c>
      <c r="K404" s="28">
        <v>444</v>
      </c>
      <c r="L404" s="29" t="s">
        <v>4595</v>
      </c>
      <c r="M404" s="29" t="s">
        <v>4358</v>
      </c>
      <c r="N404" s="29" t="s">
        <v>682</v>
      </c>
      <c r="O404" s="29">
        <v>5.125</v>
      </c>
      <c r="R404" s="29">
        <f>O404-(1/32)</f>
        <v>5.09375</v>
      </c>
      <c r="S404" s="29">
        <f>O404+(1/32)</f>
        <v>5.15625</v>
      </c>
      <c r="T404" s="29">
        <v>2.25</v>
      </c>
      <c r="W404" s="29">
        <f>T404-1/32</f>
        <v>2.21875</v>
      </c>
      <c r="X404" s="29">
        <f>T404+1/32</f>
        <v>2.28125</v>
      </c>
      <c r="Y404" s="29">
        <v>2.09375</v>
      </c>
      <c r="AA404" s="29">
        <f>Y404-(1/32)</f>
        <v>2.0625</v>
      </c>
      <c r="AB404" s="29">
        <f>Y404+(1/32)</f>
        <v>2.125</v>
      </c>
      <c r="AC404" s="52">
        <v>1.7000000000000001E-2</v>
      </c>
      <c r="AD404" s="52">
        <v>1.9E-2</v>
      </c>
      <c r="AE404" s="56">
        <v>1.7999999999999999E-2</v>
      </c>
    </row>
    <row r="405" spans="1:32" ht="45" x14ac:dyDescent="0.15">
      <c r="A405" s="29" t="s">
        <v>11955</v>
      </c>
      <c r="B405" s="201" t="s">
        <v>8910</v>
      </c>
      <c r="D405" s="29"/>
      <c r="E405" s="28" t="s">
        <v>11956</v>
      </c>
      <c r="H405" s="110">
        <v>41795</v>
      </c>
      <c r="I405" s="110">
        <v>41796</v>
      </c>
      <c r="K405" s="28">
        <v>202</v>
      </c>
      <c r="L405" s="29" t="s">
        <v>4615</v>
      </c>
      <c r="M405" s="29" t="s">
        <v>4358</v>
      </c>
      <c r="N405" s="29" t="s">
        <v>682</v>
      </c>
      <c r="O405" s="29">
        <v>4.375</v>
      </c>
      <c r="R405" s="29">
        <v>4.34375</v>
      </c>
      <c r="S405" s="29">
        <v>4.40625</v>
      </c>
      <c r="T405" s="29">
        <v>4.375</v>
      </c>
      <c r="W405" s="29">
        <v>4.34375</v>
      </c>
      <c r="X405" s="29">
        <v>4.40625</v>
      </c>
      <c r="Y405" s="29">
        <v>12</v>
      </c>
      <c r="AA405" s="29">
        <v>11.96875</v>
      </c>
      <c r="AB405" s="29">
        <v>12.03125</v>
      </c>
      <c r="AC405" s="55">
        <v>2.3E-2</v>
      </c>
      <c r="AD405" s="55">
        <v>2.5000000000000001E-2</v>
      </c>
      <c r="AE405" s="29">
        <v>2.4E-2</v>
      </c>
      <c r="AF405" s="55"/>
    </row>
    <row r="406" spans="1:32" ht="30" x14ac:dyDescent="0.15">
      <c r="A406" s="29" t="s">
        <v>11961</v>
      </c>
      <c r="B406" s="201" t="s">
        <v>8386</v>
      </c>
      <c r="E406" s="28" t="s">
        <v>10108</v>
      </c>
      <c r="H406" s="110">
        <v>41795</v>
      </c>
      <c r="I406" s="110">
        <v>41796</v>
      </c>
      <c r="K406" s="28" t="s">
        <v>3131</v>
      </c>
      <c r="L406" s="29" t="s">
        <v>4876</v>
      </c>
      <c r="M406" s="29" t="s">
        <v>4877</v>
      </c>
      <c r="O406" s="29">
        <v>5</v>
      </c>
      <c r="R406" s="29">
        <f>O406-(1/32)</f>
        <v>4.96875</v>
      </c>
      <c r="S406" s="29">
        <f>O406+(1/32)</f>
        <v>5.03125</v>
      </c>
      <c r="T406" s="29">
        <v>3.25</v>
      </c>
      <c r="W406" s="29">
        <f>T406-(1/32)</f>
        <v>3.21875</v>
      </c>
      <c r="X406" s="29">
        <f>T406+(1/32)</f>
        <v>3.28125</v>
      </c>
    </row>
    <row r="407" spans="1:32" ht="30" x14ac:dyDescent="0.15">
      <c r="A407" s="29" t="s">
        <v>11962</v>
      </c>
      <c r="B407" s="201" t="s">
        <v>8386</v>
      </c>
      <c r="E407" s="28" t="s">
        <v>10108</v>
      </c>
      <c r="H407" s="110">
        <v>41795</v>
      </c>
      <c r="I407" s="110">
        <v>41796</v>
      </c>
      <c r="K407" s="28" t="s">
        <v>3131</v>
      </c>
      <c r="L407" s="29" t="s">
        <v>4876</v>
      </c>
      <c r="M407" s="29" t="s">
        <v>4877</v>
      </c>
      <c r="O407" s="29">
        <v>5</v>
      </c>
      <c r="R407" s="29">
        <f>O407-(1/32)</f>
        <v>4.96875</v>
      </c>
      <c r="S407" s="29">
        <f>O407+(1/32)</f>
        <v>5.03125</v>
      </c>
      <c r="T407" s="29">
        <v>3.25</v>
      </c>
      <c r="W407" s="29">
        <f>T407-(1/32)</f>
        <v>3.21875</v>
      </c>
      <c r="X407" s="29">
        <f>T407+(1/32)</f>
        <v>3.28125</v>
      </c>
    </row>
    <row r="408" spans="1:32" ht="30" x14ac:dyDescent="0.15">
      <c r="A408" s="29" t="s">
        <v>11963</v>
      </c>
      <c r="B408" s="201" t="s">
        <v>8386</v>
      </c>
      <c r="E408" s="28" t="s">
        <v>10108</v>
      </c>
      <c r="H408" s="110">
        <v>41795</v>
      </c>
      <c r="I408" s="110">
        <v>41796</v>
      </c>
      <c r="K408" s="28" t="s">
        <v>3131</v>
      </c>
      <c r="L408" s="29" t="s">
        <v>4876</v>
      </c>
      <c r="M408" s="29" t="s">
        <v>4877</v>
      </c>
      <c r="O408" s="29">
        <v>5</v>
      </c>
      <c r="R408" s="29">
        <f>O408-(1/32)</f>
        <v>4.96875</v>
      </c>
      <c r="S408" s="29">
        <f>O408+(1/32)</f>
        <v>5.03125</v>
      </c>
      <c r="T408" s="29">
        <v>3.25</v>
      </c>
      <c r="W408" s="29">
        <f>T408-(1/32)</f>
        <v>3.21875</v>
      </c>
      <c r="X408" s="29">
        <f>T408+(1/32)</f>
        <v>3.28125</v>
      </c>
    </row>
    <row r="409" spans="1:32" ht="45" x14ac:dyDescent="0.15">
      <c r="A409" s="29" t="s">
        <v>11991</v>
      </c>
      <c r="B409" s="201" t="s">
        <v>11057</v>
      </c>
      <c r="E409" s="28" t="s">
        <v>11993</v>
      </c>
      <c r="H409" s="110">
        <v>41800</v>
      </c>
      <c r="I409" s="110">
        <v>41802</v>
      </c>
      <c r="K409" s="28">
        <v>480</v>
      </c>
      <c r="L409" s="29" t="s">
        <v>11992</v>
      </c>
      <c r="M409" s="29" t="s">
        <v>4638</v>
      </c>
      <c r="N409" s="29" t="s">
        <v>682</v>
      </c>
      <c r="O409" s="29">
        <v>7.8125</v>
      </c>
      <c r="R409" s="29">
        <f>O409-1/32</f>
        <v>7.78125</v>
      </c>
      <c r="S409" s="29">
        <f>O409+1/32</f>
        <v>7.84375</v>
      </c>
      <c r="T409" s="29">
        <v>7.1875</v>
      </c>
      <c r="W409" s="29">
        <f>T409-1/32</f>
        <v>7.15625</v>
      </c>
      <c r="X409" s="29">
        <f>T409+1/32</f>
        <v>7.21875</v>
      </c>
      <c r="Y409" s="29">
        <v>5.5</v>
      </c>
      <c r="AA409" s="29">
        <f>Y409-(1/32)</f>
        <v>5.46875</v>
      </c>
      <c r="AB409" s="29">
        <f>Y409+(1/32)</f>
        <v>5.53125</v>
      </c>
      <c r="AC409" s="55">
        <v>1.9E-2</v>
      </c>
      <c r="AD409" s="55">
        <v>2.1000000000000001E-2</v>
      </c>
      <c r="AE409" s="29">
        <v>0.02</v>
      </c>
    </row>
    <row r="410" spans="1:32" ht="45" x14ac:dyDescent="0.15">
      <c r="A410" s="29" t="s">
        <v>11994</v>
      </c>
      <c r="B410" s="201" t="s">
        <v>8404</v>
      </c>
      <c r="E410" s="28" t="s">
        <v>11951</v>
      </c>
      <c r="H410" s="110">
        <v>41800</v>
      </c>
      <c r="I410" s="110">
        <v>41802</v>
      </c>
      <c r="K410" s="28">
        <v>193</v>
      </c>
      <c r="L410" s="29" t="s">
        <v>4595</v>
      </c>
      <c r="M410" s="29" t="s">
        <v>4358</v>
      </c>
      <c r="N410" s="29" t="s">
        <v>682</v>
      </c>
      <c r="O410" s="29">
        <v>6.625</v>
      </c>
      <c r="R410" s="29">
        <v>6.59375</v>
      </c>
      <c r="S410" s="29">
        <v>6.65625</v>
      </c>
      <c r="T410" s="29">
        <v>4.125</v>
      </c>
      <c r="W410" s="29">
        <v>4.09375</v>
      </c>
      <c r="X410" s="29">
        <v>4.15625</v>
      </c>
      <c r="Y410" s="29">
        <v>8.125</v>
      </c>
      <c r="AA410" s="29">
        <v>8.09375</v>
      </c>
      <c r="AB410" s="29">
        <v>8.15625</v>
      </c>
      <c r="AC410" s="52">
        <v>1.7000000000000001E-2</v>
      </c>
      <c r="AD410" s="52">
        <v>1.9E-2</v>
      </c>
      <c r="AE410" s="29">
        <v>1.7999999999999999E-2</v>
      </c>
      <c r="AF410" s="52">
        <v>1.7000000000000001E-2</v>
      </c>
    </row>
    <row r="411" spans="1:32" ht="45" x14ac:dyDescent="0.15">
      <c r="A411" s="29" t="s">
        <v>11999</v>
      </c>
      <c r="B411" s="201" t="s">
        <v>12000</v>
      </c>
      <c r="E411" s="28" t="s">
        <v>12002</v>
      </c>
      <c r="H411" s="110">
        <v>41800</v>
      </c>
      <c r="I411" s="110">
        <v>41802</v>
      </c>
      <c r="M411" s="29" t="s">
        <v>12001</v>
      </c>
      <c r="O411" s="29" t="s">
        <v>12803</v>
      </c>
      <c r="R411" s="29">
        <v>2.5927500000000001</v>
      </c>
      <c r="S411" s="29">
        <v>2.6552500000000001</v>
      </c>
      <c r="T411" s="29">
        <v>1.968</v>
      </c>
      <c r="W411" s="29">
        <v>1.8480000000000001</v>
      </c>
      <c r="X411" s="29">
        <v>2.0880000000000001</v>
      </c>
      <c r="AF411" s="28" t="s">
        <v>12804</v>
      </c>
    </row>
    <row r="412" spans="1:32" ht="45" x14ac:dyDescent="0.15">
      <c r="A412" s="29" t="s">
        <v>12162</v>
      </c>
      <c r="B412" s="201" t="s">
        <v>12163</v>
      </c>
      <c r="E412" s="28" t="s">
        <v>12164</v>
      </c>
      <c r="H412" s="110">
        <v>41818</v>
      </c>
      <c r="I412" s="110">
        <v>41835</v>
      </c>
      <c r="K412" s="28">
        <v>483</v>
      </c>
      <c r="L412" s="29" t="s">
        <v>10648</v>
      </c>
      <c r="M412" s="29" t="s">
        <v>4638</v>
      </c>
      <c r="N412" s="29" t="s">
        <v>682</v>
      </c>
      <c r="O412" s="29">
        <v>7.4375</v>
      </c>
      <c r="R412" s="29">
        <f>O412-1/32</f>
        <v>7.40625</v>
      </c>
      <c r="S412" s="29">
        <f>O412+1/32</f>
        <v>7.46875</v>
      </c>
      <c r="T412" s="29">
        <v>8.3125</v>
      </c>
      <c r="W412" s="29">
        <f>T412-1/32</f>
        <v>8.28125</v>
      </c>
      <c r="X412" s="29">
        <f>T412+1/32</f>
        <v>8.34375</v>
      </c>
      <c r="AC412" s="52">
        <v>1.9E-2</v>
      </c>
      <c r="AD412" s="52">
        <v>2.1000000000000001E-2</v>
      </c>
      <c r="AE412" s="82">
        <v>0.02</v>
      </c>
    </row>
    <row r="413" spans="1:32" ht="45" x14ac:dyDescent="0.15">
      <c r="A413" s="29" t="s">
        <v>12167</v>
      </c>
      <c r="B413" s="201" t="s">
        <v>12168</v>
      </c>
      <c r="E413" s="28" t="s">
        <v>12170</v>
      </c>
      <c r="H413" s="110">
        <v>41819</v>
      </c>
      <c r="I413" s="110">
        <v>41835</v>
      </c>
      <c r="K413" s="28">
        <v>485</v>
      </c>
      <c r="L413" s="29" t="s">
        <v>12169</v>
      </c>
      <c r="M413" s="29" t="s">
        <v>4638</v>
      </c>
      <c r="O413" s="29">
        <v>6.875</v>
      </c>
      <c r="R413" s="29">
        <f>O413-1/32</f>
        <v>6.84375</v>
      </c>
      <c r="S413" s="29">
        <f>O413+1/32</f>
        <v>6.90625</v>
      </c>
      <c r="T413" s="29">
        <v>6.25</v>
      </c>
      <c r="W413" s="29">
        <f>T413-1/32</f>
        <v>6.21875</v>
      </c>
      <c r="X413" s="29">
        <f>T413+1/32</f>
        <v>6.28125</v>
      </c>
      <c r="Y413" s="29">
        <v>3</v>
      </c>
      <c r="AA413" s="29">
        <f>Y413-1/32</f>
        <v>2.96875</v>
      </c>
      <c r="AB413" s="29">
        <f>Y413+1/32</f>
        <v>3.03125</v>
      </c>
      <c r="AC413" s="55">
        <v>2.3E-2</v>
      </c>
      <c r="AD413" s="55">
        <v>2.5000000000000001E-2</v>
      </c>
      <c r="AE413" s="29">
        <v>2.4E-2</v>
      </c>
    </row>
    <row r="414" spans="1:32" ht="45" x14ac:dyDescent="0.15">
      <c r="A414" s="29" t="s">
        <v>12189</v>
      </c>
      <c r="B414" s="201" t="s">
        <v>9856</v>
      </c>
      <c r="E414" s="29" t="s">
        <v>9858</v>
      </c>
      <c r="H414" s="110">
        <v>41828</v>
      </c>
      <c r="I414" s="110">
        <v>41828</v>
      </c>
      <c r="K414" s="28">
        <v>3</v>
      </c>
      <c r="L414" s="29" t="s">
        <v>4595</v>
      </c>
      <c r="M414" s="29" t="s">
        <v>4596</v>
      </c>
      <c r="N414" s="29" t="s">
        <v>682</v>
      </c>
      <c r="O414" s="29">
        <v>5.0625</v>
      </c>
      <c r="R414" s="29">
        <f>O414-(1/32)</f>
        <v>5.03125</v>
      </c>
      <c r="S414" s="29">
        <f>O414+(1/32)</f>
        <v>5.09375</v>
      </c>
      <c r="T414" s="29">
        <v>4.25</v>
      </c>
      <c r="W414" s="29">
        <f>T414-(1/32)</f>
        <v>4.21875</v>
      </c>
      <c r="X414" s="29">
        <f>T414+(1/32)</f>
        <v>4.28125</v>
      </c>
      <c r="Y414" s="29">
        <v>3.0625</v>
      </c>
      <c r="AA414" s="29">
        <f>Y414-(1/32)</f>
        <v>3.03125</v>
      </c>
      <c r="AB414" s="29">
        <f>Y414+(1/32)</f>
        <v>3.09375</v>
      </c>
      <c r="AC414" s="52">
        <v>1.4999999999999999E-2</v>
      </c>
      <c r="AD414" s="52">
        <v>1.7000000000000001E-2</v>
      </c>
      <c r="AE414" s="29">
        <v>1.6E-2</v>
      </c>
      <c r="AF414" s="51"/>
    </row>
    <row r="415" spans="1:32" ht="45" x14ac:dyDescent="0.15">
      <c r="A415" s="29" t="s">
        <v>12190</v>
      </c>
      <c r="B415" s="201" t="s">
        <v>8146</v>
      </c>
      <c r="E415" s="28" t="s">
        <v>12191</v>
      </c>
      <c r="H415" s="110">
        <v>41828</v>
      </c>
      <c r="I415" s="110">
        <v>41828</v>
      </c>
      <c r="K415" s="28" t="s">
        <v>2712</v>
      </c>
      <c r="L415" s="29" t="s">
        <v>8147</v>
      </c>
      <c r="M415" s="29" t="s">
        <v>4602</v>
      </c>
      <c r="O415" s="29">
        <v>2.3125</v>
      </c>
      <c r="R415" s="29">
        <f>O415-(1/32)</f>
        <v>2.28125</v>
      </c>
      <c r="S415" s="29">
        <f>O415+(1/32)</f>
        <v>2.34375</v>
      </c>
      <c r="T415" s="29">
        <v>1.625</v>
      </c>
      <c r="W415" s="29">
        <f>T415-(1/32)</f>
        <v>1.59375</v>
      </c>
      <c r="X415" s="29">
        <f>T415+(1/32)</f>
        <v>1.65625</v>
      </c>
      <c r="Y415" s="29">
        <v>6.0625</v>
      </c>
      <c r="AA415" s="29">
        <f>Y415-(1/32)</f>
        <v>6.03125</v>
      </c>
      <c r="AB415" s="29">
        <f>Y415+(1/32)</f>
        <v>6.09375</v>
      </c>
      <c r="AC415" s="52">
        <v>1.7000000000000001E-2</v>
      </c>
      <c r="AD415" s="52">
        <v>1.9E-2</v>
      </c>
      <c r="AE415" s="54">
        <v>1.7999999999999999E-2</v>
      </c>
      <c r="AF415" s="51"/>
    </row>
    <row r="416" spans="1:32" ht="45" x14ac:dyDescent="0.15">
      <c r="A416" s="29" t="s">
        <v>12192</v>
      </c>
      <c r="B416" s="201" t="s">
        <v>9870</v>
      </c>
      <c r="E416" s="28" t="s">
        <v>10539</v>
      </c>
      <c r="H416" s="110">
        <v>41828</v>
      </c>
      <c r="I416" s="110">
        <v>41828</v>
      </c>
      <c r="K416" s="28">
        <v>12</v>
      </c>
      <c r="L416" s="29" t="s">
        <v>4595</v>
      </c>
      <c r="M416" s="29" t="s">
        <v>4596</v>
      </c>
      <c r="N416" s="29" t="s">
        <v>682</v>
      </c>
      <c r="O416" s="29">
        <v>6.5</v>
      </c>
      <c r="R416" s="29">
        <f>O416-1/32</f>
        <v>6.46875</v>
      </c>
      <c r="S416" s="29">
        <f>O416+1/32</f>
        <v>6.53125</v>
      </c>
      <c r="T416" s="29">
        <v>3.3125</v>
      </c>
      <c r="W416" s="29">
        <f>T416-1/32</f>
        <v>3.28125</v>
      </c>
      <c r="X416" s="29">
        <f>T416+1/32</f>
        <v>3.34375</v>
      </c>
      <c r="Y416" s="29">
        <v>5.8125</v>
      </c>
      <c r="AA416" s="29">
        <f>Y416-1/32</f>
        <v>5.78125</v>
      </c>
      <c r="AB416" s="29">
        <f>Y416+1/32</f>
        <v>5.84375</v>
      </c>
      <c r="AC416" s="52">
        <v>1.4999999999999999E-2</v>
      </c>
      <c r="AD416" s="52">
        <v>1.7000000000000001E-2</v>
      </c>
      <c r="AE416" s="29">
        <v>1.6E-2</v>
      </c>
    </row>
    <row r="417" spans="1:32" ht="45" x14ac:dyDescent="0.15">
      <c r="A417" s="29" t="s">
        <v>12193</v>
      </c>
      <c r="B417" s="201" t="s">
        <v>9866</v>
      </c>
      <c r="E417" s="28" t="s">
        <v>10539</v>
      </c>
      <c r="H417" s="110">
        <v>41828</v>
      </c>
      <c r="I417" s="110">
        <v>41828</v>
      </c>
      <c r="K417" s="28">
        <v>12</v>
      </c>
      <c r="L417" s="29" t="s">
        <v>4595</v>
      </c>
      <c r="M417" s="29" t="s">
        <v>4596</v>
      </c>
      <c r="N417" s="29" t="s">
        <v>682</v>
      </c>
      <c r="O417" s="29">
        <v>6.5</v>
      </c>
      <c r="R417" s="29">
        <f>O417-1/32</f>
        <v>6.46875</v>
      </c>
      <c r="S417" s="29">
        <f>O417+1/32</f>
        <v>6.53125</v>
      </c>
      <c r="T417" s="29">
        <v>3.3125</v>
      </c>
      <c r="W417" s="29">
        <f>T417-1/32</f>
        <v>3.28125</v>
      </c>
      <c r="X417" s="29">
        <f>T417+1/32</f>
        <v>3.34375</v>
      </c>
      <c r="Y417" s="29">
        <v>5.8125</v>
      </c>
      <c r="AA417" s="29">
        <f>Y417-1/32</f>
        <v>5.78125</v>
      </c>
      <c r="AB417" s="29">
        <f>Y417+1/32</f>
        <v>5.84375</v>
      </c>
      <c r="AC417" s="52">
        <v>1.4999999999999999E-2</v>
      </c>
      <c r="AD417" s="52">
        <v>1.7000000000000001E-2</v>
      </c>
      <c r="AE417" s="29">
        <v>1.6E-2</v>
      </c>
    </row>
    <row r="418" spans="1:32" ht="45" x14ac:dyDescent="0.15">
      <c r="A418" s="29" t="s">
        <v>12194</v>
      </c>
      <c r="B418" s="201" t="s">
        <v>9864</v>
      </c>
      <c r="E418" s="28" t="s">
        <v>10539</v>
      </c>
      <c r="H418" s="110">
        <v>41828</v>
      </c>
      <c r="I418" s="110">
        <v>41828</v>
      </c>
      <c r="K418" s="28">
        <v>12</v>
      </c>
      <c r="L418" s="29" t="s">
        <v>4595</v>
      </c>
      <c r="M418" s="29" t="s">
        <v>4596</v>
      </c>
      <c r="N418" s="29" t="s">
        <v>682</v>
      </c>
      <c r="O418" s="29">
        <v>6.5</v>
      </c>
      <c r="R418" s="29">
        <f>O418-1/32</f>
        <v>6.46875</v>
      </c>
      <c r="S418" s="29">
        <f>O418+1/32</f>
        <v>6.53125</v>
      </c>
      <c r="T418" s="29">
        <v>3.3125</v>
      </c>
      <c r="W418" s="29">
        <f>T418-1/32</f>
        <v>3.28125</v>
      </c>
      <c r="X418" s="29">
        <f>T418+1/32</f>
        <v>3.34375</v>
      </c>
      <c r="Y418" s="29">
        <v>5.8125</v>
      </c>
      <c r="AA418" s="29">
        <f>Y418-1/32</f>
        <v>5.78125</v>
      </c>
      <c r="AB418" s="29">
        <f>Y418+1/32</f>
        <v>5.84375</v>
      </c>
      <c r="AC418" s="52">
        <v>1.4999999999999999E-2</v>
      </c>
      <c r="AD418" s="52">
        <v>1.7000000000000001E-2</v>
      </c>
      <c r="AE418" s="29">
        <v>1.6E-2</v>
      </c>
    </row>
    <row r="419" spans="1:32" ht="45" x14ac:dyDescent="0.15">
      <c r="A419" s="29" t="s">
        <v>12195</v>
      </c>
      <c r="B419" s="201" t="s">
        <v>9868</v>
      </c>
      <c r="E419" s="28" t="s">
        <v>10539</v>
      </c>
      <c r="H419" s="110">
        <v>41828</v>
      </c>
      <c r="I419" s="110">
        <v>41828</v>
      </c>
      <c r="K419" s="28">
        <v>12</v>
      </c>
      <c r="L419" s="29" t="s">
        <v>4595</v>
      </c>
      <c r="M419" s="29" t="s">
        <v>4596</v>
      </c>
      <c r="N419" s="29" t="s">
        <v>682</v>
      </c>
      <c r="O419" s="29">
        <v>6.5</v>
      </c>
      <c r="R419" s="29">
        <f>O419-1/32</f>
        <v>6.46875</v>
      </c>
      <c r="S419" s="29">
        <f>O419+1/32</f>
        <v>6.53125</v>
      </c>
      <c r="T419" s="29">
        <v>3.3125</v>
      </c>
      <c r="W419" s="29">
        <f>T419-1/32</f>
        <v>3.28125</v>
      </c>
      <c r="X419" s="29">
        <f>T419+1/32</f>
        <v>3.34375</v>
      </c>
      <c r="Y419" s="29">
        <v>5.8125</v>
      </c>
      <c r="AA419" s="29">
        <f>Y419-1/32</f>
        <v>5.78125</v>
      </c>
      <c r="AB419" s="29">
        <f>Y419+1/32</f>
        <v>5.84375</v>
      </c>
      <c r="AC419" s="52">
        <v>1.4999999999999999E-2</v>
      </c>
      <c r="AD419" s="52">
        <v>1.7000000000000001E-2</v>
      </c>
      <c r="AE419" s="29">
        <v>1.6E-2</v>
      </c>
    </row>
    <row r="420" spans="1:32" ht="45" x14ac:dyDescent="0.15">
      <c r="A420" s="29" t="s">
        <v>12261</v>
      </c>
      <c r="B420" s="201" t="s">
        <v>12262</v>
      </c>
      <c r="E420" s="28" t="s">
        <v>10284</v>
      </c>
      <c r="H420" s="110">
        <v>41834</v>
      </c>
      <c r="I420" s="110">
        <v>41834</v>
      </c>
      <c r="K420" s="28">
        <v>445</v>
      </c>
      <c r="L420" s="29" t="s">
        <v>12263</v>
      </c>
      <c r="M420" s="29" t="s">
        <v>4358</v>
      </c>
      <c r="N420" s="29" t="s">
        <v>682</v>
      </c>
      <c r="O420" s="29">
        <v>5.75</v>
      </c>
      <c r="R420" s="29">
        <f>O420-1/32</f>
        <v>5.71875</v>
      </c>
      <c r="S420" s="29">
        <f>O420+1/32</f>
        <v>5.78125</v>
      </c>
      <c r="T420" s="29">
        <v>3</v>
      </c>
      <c r="W420" s="29">
        <f>T420-1/32</f>
        <v>2.96875</v>
      </c>
      <c r="X420" s="29">
        <f>T420+1/32</f>
        <v>3.03125</v>
      </c>
      <c r="Y420" s="29">
        <v>3.875</v>
      </c>
      <c r="AA420" s="29">
        <f>Y420-1/32</f>
        <v>3.84375</v>
      </c>
      <c r="AB420" s="29">
        <f>Y420+1/32</f>
        <v>3.90625</v>
      </c>
      <c r="AC420" s="52">
        <v>1.9E-2</v>
      </c>
      <c r="AD420" s="52">
        <v>2.1000000000000001E-2</v>
      </c>
      <c r="AE420" s="29">
        <v>0.02</v>
      </c>
    </row>
    <row r="421" spans="1:32" ht="45" x14ac:dyDescent="0.15">
      <c r="A421" s="29" t="s">
        <v>12264</v>
      </c>
      <c r="B421" s="201" t="s">
        <v>9999</v>
      </c>
      <c r="E421" s="28" t="s">
        <v>10050</v>
      </c>
      <c r="H421" s="110">
        <v>41834</v>
      </c>
      <c r="I421" s="110">
        <v>41834</v>
      </c>
      <c r="K421" s="28">
        <v>443</v>
      </c>
      <c r="L421" s="29" t="s">
        <v>10049</v>
      </c>
      <c r="M421" s="29" t="s">
        <v>4358</v>
      </c>
      <c r="N421" s="29" t="s">
        <v>682</v>
      </c>
      <c r="O421" s="29">
        <v>3.3125</v>
      </c>
      <c r="R421" s="29">
        <f t="shared" ref="R421:R427" si="163">O421-(1/32)</f>
        <v>3.28125</v>
      </c>
      <c r="S421" s="29">
        <f t="shared" ref="S421:S427" si="164">O421+(1/32)</f>
        <v>3.34375</v>
      </c>
      <c r="T421" s="29">
        <v>1.4375</v>
      </c>
      <c r="W421" s="29">
        <f>T421-(1/32)</f>
        <v>1.40625</v>
      </c>
      <c r="X421" s="29">
        <f>T421+(1/32)</f>
        <v>1.46875</v>
      </c>
      <c r="Y421" s="29">
        <v>2.625</v>
      </c>
      <c r="AA421" s="29">
        <f>Y421-(1/32)</f>
        <v>2.59375</v>
      </c>
      <c r="AB421" s="29">
        <f>Y421+(1/32)</f>
        <v>2.65625</v>
      </c>
      <c r="AC421" s="52">
        <v>1.9E-2</v>
      </c>
      <c r="AD421" s="52">
        <v>2.1000000000000001E-2</v>
      </c>
      <c r="AE421" s="56">
        <v>0.02</v>
      </c>
    </row>
    <row r="422" spans="1:32" ht="45" x14ac:dyDescent="0.15">
      <c r="A422" s="29" t="s">
        <v>12265</v>
      </c>
      <c r="B422" s="201" t="s">
        <v>12266</v>
      </c>
      <c r="E422" s="28" t="s">
        <v>10050</v>
      </c>
      <c r="H422" s="110">
        <v>41834</v>
      </c>
      <c r="I422" s="110">
        <v>41834</v>
      </c>
      <c r="K422" s="28">
        <v>443</v>
      </c>
      <c r="L422" s="29" t="s">
        <v>10049</v>
      </c>
      <c r="M422" s="29" t="s">
        <v>4358</v>
      </c>
      <c r="N422" s="29" t="s">
        <v>682</v>
      </c>
      <c r="O422" s="29">
        <v>3.3125</v>
      </c>
      <c r="R422" s="29">
        <f t="shared" si="163"/>
        <v>3.28125</v>
      </c>
      <c r="S422" s="29">
        <f t="shared" si="164"/>
        <v>3.34375</v>
      </c>
      <c r="T422" s="29">
        <v>1.4375</v>
      </c>
      <c r="W422" s="29">
        <f>T422-(1/32)</f>
        <v>1.40625</v>
      </c>
      <c r="X422" s="29">
        <f>T422+(1/32)</f>
        <v>1.46875</v>
      </c>
      <c r="Y422" s="29">
        <v>2.625</v>
      </c>
      <c r="AA422" s="29">
        <f>Y422-(1/32)</f>
        <v>2.59375</v>
      </c>
      <c r="AB422" s="29">
        <f>Y422+(1/32)</f>
        <v>2.65625</v>
      </c>
      <c r="AC422" s="52">
        <v>1.9E-2</v>
      </c>
      <c r="AD422" s="52">
        <v>2.1000000000000001E-2</v>
      </c>
      <c r="AE422" s="56">
        <v>0.02</v>
      </c>
    </row>
    <row r="423" spans="1:32" ht="45" x14ac:dyDescent="0.15">
      <c r="A423" s="29" t="s">
        <v>12267</v>
      </c>
      <c r="B423" s="201" t="s">
        <v>12268</v>
      </c>
      <c r="E423" s="28" t="s">
        <v>12269</v>
      </c>
      <c r="H423" s="110">
        <v>41834</v>
      </c>
      <c r="I423" s="110">
        <v>41834</v>
      </c>
      <c r="K423" s="28">
        <v>473</v>
      </c>
      <c r="L423" s="29" t="s">
        <v>12270</v>
      </c>
      <c r="M423" s="29" t="s">
        <v>7966</v>
      </c>
      <c r="N423" s="29" t="s">
        <v>682</v>
      </c>
      <c r="O423" s="29">
        <v>9</v>
      </c>
      <c r="R423" s="29">
        <f t="shared" si="163"/>
        <v>8.96875</v>
      </c>
      <c r="S423" s="29">
        <f t="shared" si="164"/>
        <v>9.03125</v>
      </c>
      <c r="T423" s="29">
        <v>6.75</v>
      </c>
      <c r="W423" s="29">
        <f>T423-(1/32)</f>
        <v>6.71875</v>
      </c>
      <c r="X423" s="29">
        <f>T423+(1/32)</f>
        <v>6.78125</v>
      </c>
      <c r="Y423" s="29">
        <v>6.125</v>
      </c>
      <c r="AA423" s="29">
        <f>Y423-(1/32)</f>
        <v>6.09375</v>
      </c>
      <c r="AB423" s="29">
        <f>Y423+(1/32)</f>
        <v>6.15625</v>
      </c>
      <c r="AC423" s="52">
        <v>2.3E-2</v>
      </c>
      <c r="AD423" s="52">
        <v>2.5000000000000001E-2</v>
      </c>
      <c r="AE423" s="56">
        <v>2.4E-2</v>
      </c>
    </row>
    <row r="424" spans="1:32" ht="45" x14ac:dyDescent="0.15">
      <c r="A424" s="29" t="s">
        <v>12383</v>
      </c>
      <c r="B424" s="201" t="s">
        <v>12384</v>
      </c>
      <c r="E424" s="28" t="s">
        <v>12385</v>
      </c>
      <c r="H424" s="110">
        <v>41842</v>
      </c>
      <c r="I424" s="110">
        <v>41844</v>
      </c>
      <c r="K424" s="28">
        <v>471</v>
      </c>
      <c r="L424" s="29" t="s">
        <v>12386</v>
      </c>
      <c r="M424" s="29" t="s">
        <v>4358</v>
      </c>
      <c r="N424" s="29" t="s">
        <v>682</v>
      </c>
      <c r="O424" s="29">
        <v>8.2279999999999998</v>
      </c>
      <c r="R424" s="29">
        <f t="shared" si="163"/>
        <v>8.1967499999999998</v>
      </c>
      <c r="S424" s="29">
        <f t="shared" si="164"/>
        <v>8.2592499999999998</v>
      </c>
      <c r="T424" s="29">
        <v>3.661</v>
      </c>
      <c r="W424" s="29">
        <f>T424-(1/32)</f>
        <v>3.62975</v>
      </c>
      <c r="X424" s="29">
        <f>T424+(1/32)</f>
        <v>3.69225</v>
      </c>
      <c r="Y424" s="29">
        <v>6.024</v>
      </c>
      <c r="AA424" s="29">
        <f>Y424-(1/32)</f>
        <v>5.99275</v>
      </c>
      <c r="AB424" s="29">
        <f>Y424+(1/32)</f>
        <v>6.05525</v>
      </c>
      <c r="AC424" s="52">
        <v>2.3E-2</v>
      </c>
      <c r="AD424" s="52">
        <v>2.5000000000000001E-2</v>
      </c>
      <c r="AE424" s="56">
        <v>2.4E-2</v>
      </c>
    </row>
    <row r="425" spans="1:32" ht="45" x14ac:dyDescent="0.15">
      <c r="A425" s="29" t="s">
        <v>12406</v>
      </c>
      <c r="B425" s="201" t="s">
        <v>9855</v>
      </c>
      <c r="E425" s="29" t="s">
        <v>9858</v>
      </c>
      <c r="H425" s="110">
        <v>41844</v>
      </c>
      <c r="I425" s="110">
        <v>41848</v>
      </c>
      <c r="K425" s="28">
        <v>3</v>
      </c>
      <c r="L425" s="29" t="s">
        <v>4595</v>
      </c>
      <c r="M425" s="29" t="s">
        <v>4596</v>
      </c>
      <c r="N425" s="29" t="s">
        <v>682</v>
      </c>
      <c r="O425" s="29">
        <v>5.0625</v>
      </c>
      <c r="R425" s="29">
        <f t="shared" si="163"/>
        <v>5.03125</v>
      </c>
      <c r="S425" s="29">
        <f t="shared" si="164"/>
        <v>5.09375</v>
      </c>
      <c r="T425" s="29">
        <v>4.25</v>
      </c>
      <c r="W425" s="29">
        <f>T425-(1/32)</f>
        <v>4.21875</v>
      </c>
      <c r="X425" s="29">
        <f>T425+(1/32)</f>
        <v>4.28125</v>
      </c>
      <c r="Y425" s="29">
        <v>3.0625</v>
      </c>
      <c r="AA425" s="29">
        <f>Y425-(1/32)</f>
        <v>3.03125</v>
      </c>
      <c r="AB425" s="29">
        <f>Y425+(1/32)</f>
        <v>3.09375</v>
      </c>
      <c r="AC425" s="52">
        <v>1.4999999999999999E-2</v>
      </c>
      <c r="AD425" s="52">
        <v>1.7000000000000001E-2</v>
      </c>
      <c r="AE425" s="29">
        <v>1.6E-2</v>
      </c>
      <c r="AF425" s="51"/>
    </row>
    <row r="426" spans="1:32" ht="45" x14ac:dyDescent="0.15">
      <c r="A426" s="29" t="s">
        <v>12407</v>
      </c>
      <c r="B426" s="201" t="s">
        <v>12408</v>
      </c>
      <c r="E426" s="28" t="s">
        <v>10256</v>
      </c>
      <c r="H426" s="110">
        <v>41844</v>
      </c>
      <c r="I426" s="110">
        <v>41848</v>
      </c>
      <c r="K426" s="28">
        <v>101</v>
      </c>
      <c r="L426" s="29" t="s">
        <v>4595</v>
      </c>
      <c r="M426" s="29" t="s">
        <v>7966</v>
      </c>
      <c r="N426" s="29" t="s">
        <v>682</v>
      </c>
      <c r="O426" s="29">
        <v>4.1875</v>
      </c>
      <c r="R426" s="29">
        <f t="shared" si="163"/>
        <v>4.15625</v>
      </c>
      <c r="S426" s="29">
        <f t="shared" si="164"/>
        <v>4.21875</v>
      </c>
      <c r="T426" s="29">
        <v>4.1875</v>
      </c>
      <c r="W426" s="29">
        <f>T426-1/32</f>
        <v>4.15625</v>
      </c>
      <c r="X426" s="29">
        <f>T426+1/32</f>
        <v>4.21875</v>
      </c>
      <c r="Y426" s="29">
        <v>2.1875</v>
      </c>
      <c r="AA426" s="29">
        <v>2.15625</v>
      </c>
      <c r="AB426" s="29">
        <v>2.21875</v>
      </c>
      <c r="AC426" s="52">
        <v>1.7000000000000001E-2</v>
      </c>
      <c r="AD426" s="52">
        <v>1.9E-2</v>
      </c>
      <c r="AE426" s="56">
        <v>1.7999999999999999E-2</v>
      </c>
    </row>
    <row r="427" spans="1:32" ht="45" x14ac:dyDescent="0.15">
      <c r="A427" s="29" t="s">
        <v>12504</v>
      </c>
      <c r="B427" s="201" t="s">
        <v>12450</v>
      </c>
      <c r="E427" s="28" t="s">
        <v>12501</v>
      </c>
      <c r="H427" s="110">
        <v>41856</v>
      </c>
      <c r="I427" s="110">
        <v>41873</v>
      </c>
      <c r="J427" s="28" t="s">
        <v>12502</v>
      </c>
      <c r="K427" s="28" t="s">
        <v>3131</v>
      </c>
      <c r="L427" s="29" t="s">
        <v>4876</v>
      </c>
      <c r="M427" s="29" t="s">
        <v>12503</v>
      </c>
      <c r="N427" s="29" t="s">
        <v>682</v>
      </c>
      <c r="O427" s="29">
        <v>4.375</v>
      </c>
      <c r="R427" s="29">
        <f t="shared" si="163"/>
        <v>4.34375</v>
      </c>
      <c r="S427" s="29">
        <f t="shared" si="164"/>
        <v>4.40625</v>
      </c>
      <c r="T427" s="29">
        <v>3.625</v>
      </c>
      <c r="W427" s="29">
        <f>T427-(1/32)</f>
        <v>3.59375</v>
      </c>
      <c r="X427" s="29">
        <f>T427+(1/32)</f>
        <v>3.65625</v>
      </c>
    </row>
    <row r="428" spans="1:32" ht="45" x14ac:dyDescent="0.15">
      <c r="A428" s="29" t="s">
        <v>12505</v>
      </c>
      <c r="B428" s="201" t="s">
        <v>10869</v>
      </c>
      <c r="E428" s="28" t="s">
        <v>10870</v>
      </c>
      <c r="H428" s="110">
        <v>41856</v>
      </c>
      <c r="I428" s="110">
        <v>41873</v>
      </c>
      <c r="K428" s="28">
        <v>460</v>
      </c>
      <c r="L428" s="29" t="s">
        <v>10871</v>
      </c>
      <c r="M428" s="29" t="s">
        <v>4636</v>
      </c>
      <c r="N428" s="29" t="s">
        <v>682</v>
      </c>
      <c r="O428" s="29">
        <v>5.5</v>
      </c>
      <c r="R428" s="29">
        <f>O428-1/32</f>
        <v>5.46875</v>
      </c>
      <c r="S428" s="29">
        <f>O428+1/32</f>
        <v>5.53125</v>
      </c>
      <c r="T428" s="29">
        <v>7.125</v>
      </c>
      <c r="W428" s="29">
        <f>T428-1/32</f>
        <v>7.09375</v>
      </c>
      <c r="X428" s="29">
        <f>T428+1/32</f>
        <v>7.15625</v>
      </c>
      <c r="Y428" s="29">
        <v>7.625</v>
      </c>
      <c r="AA428" s="29">
        <f t="shared" ref="AA428:AA443" si="165">Y428-(1/32)</f>
        <v>7.59375</v>
      </c>
      <c r="AB428" s="29">
        <f t="shared" ref="AB428:AB443" si="166">Y428+(1/32)</f>
        <v>7.65625</v>
      </c>
      <c r="AC428" s="55">
        <v>2.3E-2</v>
      </c>
      <c r="AD428" s="55">
        <v>2.5000000000000001E-2</v>
      </c>
      <c r="AE428" s="29">
        <v>2.4E-2</v>
      </c>
      <c r="AF428" s="28" t="s">
        <v>10872</v>
      </c>
    </row>
    <row r="429" spans="1:32" ht="60" x14ac:dyDescent="0.15">
      <c r="A429" s="29" t="s">
        <v>12507</v>
      </c>
      <c r="B429" s="201" t="s">
        <v>12450</v>
      </c>
      <c r="E429" s="28" t="s">
        <v>12508</v>
      </c>
      <c r="H429" s="110">
        <v>41856</v>
      </c>
      <c r="I429" s="110">
        <v>41873</v>
      </c>
      <c r="K429" s="28">
        <v>469</v>
      </c>
      <c r="L429" s="29" t="s">
        <v>12506</v>
      </c>
      <c r="M429" s="29" t="s">
        <v>4358</v>
      </c>
      <c r="N429" s="29" t="s">
        <v>682</v>
      </c>
      <c r="O429" s="29">
        <v>3.25</v>
      </c>
      <c r="R429" s="29">
        <f>O429-1/32</f>
        <v>3.21875</v>
      </c>
      <c r="S429" s="29">
        <f>O429+1/32</f>
        <v>3.28125</v>
      </c>
      <c r="T429" s="29">
        <v>1.5</v>
      </c>
      <c r="W429" s="29">
        <f>T429-1/32</f>
        <v>1.46875</v>
      </c>
      <c r="X429" s="29">
        <f>T429+1/32</f>
        <v>1.53125</v>
      </c>
      <c r="Y429" s="29">
        <v>3.875</v>
      </c>
      <c r="AA429" s="29">
        <f t="shared" si="165"/>
        <v>3.84375</v>
      </c>
      <c r="AB429" s="29">
        <f t="shared" si="166"/>
        <v>3.90625</v>
      </c>
      <c r="AC429" s="55">
        <v>1.4999999999999999E-2</v>
      </c>
      <c r="AD429" s="55">
        <v>1.7000000000000001E-2</v>
      </c>
      <c r="AE429" s="29">
        <v>1.6E-2</v>
      </c>
    </row>
    <row r="430" spans="1:32" ht="45" x14ac:dyDescent="0.15">
      <c r="A430" s="29" t="s">
        <v>12509</v>
      </c>
      <c r="B430" s="201" t="s">
        <v>9776</v>
      </c>
      <c r="E430" s="29" t="s">
        <v>9791</v>
      </c>
      <c r="H430" s="110">
        <v>41856</v>
      </c>
      <c r="I430" s="110">
        <v>41873</v>
      </c>
      <c r="K430" s="28">
        <v>1</v>
      </c>
      <c r="L430" s="29" t="s">
        <v>4595</v>
      </c>
      <c r="M430" s="29" t="s">
        <v>4596</v>
      </c>
      <c r="N430" s="29" t="s">
        <v>682</v>
      </c>
      <c r="O430" s="29">
        <v>6.125</v>
      </c>
      <c r="R430" s="29">
        <f>O430-(1/32)</f>
        <v>6.09375</v>
      </c>
      <c r="S430" s="29">
        <f>O430+(1/32)</f>
        <v>6.15625</v>
      </c>
      <c r="T430" s="29">
        <v>4</v>
      </c>
      <c r="W430" s="29">
        <f>T430-(1/32)</f>
        <v>3.96875</v>
      </c>
      <c r="X430" s="29">
        <f>T430+(1/32)</f>
        <v>4.03125</v>
      </c>
      <c r="Y430" s="29">
        <v>2.375</v>
      </c>
      <c r="AA430" s="29">
        <f t="shared" si="165"/>
        <v>2.34375</v>
      </c>
      <c r="AB430" s="29">
        <f t="shared" si="166"/>
        <v>2.40625</v>
      </c>
      <c r="AC430" s="52">
        <v>1.4999999999999999E-2</v>
      </c>
      <c r="AD430" s="52">
        <v>1.7000000000000001E-2</v>
      </c>
      <c r="AE430" s="29">
        <v>1.6E-2</v>
      </c>
    </row>
    <row r="431" spans="1:32" ht="45" x14ac:dyDescent="0.15">
      <c r="A431" s="29" t="s">
        <v>12510</v>
      </c>
      <c r="B431" s="201" t="s">
        <v>12511</v>
      </c>
      <c r="E431" s="29" t="s">
        <v>12512</v>
      </c>
      <c r="H431" s="110">
        <v>41856</v>
      </c>
      <c r="I431" s="110">
        <v>41873</v>
      </c>
      <c r="J431" s="28" t="s">
        <v>12513</v>
      </c>
      <c r="L431" s="29" t="s">
        <v>4782</v>
      </c>
      <c r="M431" s="29" t="s">
        <v>12498</v>
      </c>
      <c r="N431" s="29" t="s">
        <v>682</v>
      </c>
      <c r="O431" s="29">
        <v>20.75</v>
      </c>
      <c r="R431" s="29">
        <f t="shared" ref="R431:R440" si="167">O431-(1/32)</f>
        <v>20.71875</v>
      </c>
      <c r="S431" s="29">
        <f t="shared" ref="S431:S440" si="168">O431+(1/32)</f>
        <v>20.78125</v>
      </c>
      <c r="T431" s="29">
        <v>14.125</v>
      </c>
      <c r="W431" s="29">
        <f>T431-(1/32)</f>
        <v>14.09375</v>
      </c>
      <c r="X431" s="29">
        <f>T431+(1/32)</f>
        <v>14.15625</v>
      </c>
      <c r="Y431" s="29">
        <v>7.4375</v>
      </c>
      <c r="AA431" s="29">
        <f t="shared" si="165"/>
        <v>7.40625</v>
      </c>
      <c r="AB431" s="29">
        <f t="shared" si="166"/>
        <v>7.46875</v>
      </c>
      <c r="AE431" s="29"/>
    </row>
    <row r="432" spans="1:32" ht="45" x14ac:dyDescent="0.15">
      <c r="A432" s="436" t="s">
        <v>12541</v>
      </c>
      <c r="B432" s="437" t="s">
        <v>12542</v>
      </c>
      <c r="E432" s="28" t="s">
        <v>12543</v>
      </c>
      <c r="H432" s="110">
        <v>41859</v>
      </c>
      <c r="I432" s="110"/>
      <c r="K432" s="28">
        <v>478</v>
      </c>
      <c r="L432" s="29" t="s">
        <v>4595</v>
      </c>
      <c r="M432" s="29" t="s">
        <v>4358</v>
      </c>
      <c r="N432" s="29" t="s">
        <v>682</v>
      </c>
      <c r="O432" s="29">
        <v>5.125</v>
      </c>
      <c r="R432" s="29">
        <f t="shared" si="167"/>
        <v>5.09375</v>
      </c>
      <c r="S432" s="29">
        <f t="shared" si="168"/>
        <v>5.15625</v>
      </c>
      <c r="T432" s="29">
        <v>2.25</v>
      </c>
      <c r="W432" s="29">
        <f>T432-1/32</f>
        <v>2.21875</v>
      </c>
      <c r="X432" s="29">
        <f>T432+1/32</f>
        <v>2.28125</v>
      </c>
      <c r="Y432" s="29">
        <v>2.09375</v>
      </c>
      <c r="AA432" s="29">
        <f t="shared" si="165"/>
        <v>2.0625</v>
      </c>
      <c r="AB432" s="29">
        <f t="shared" si="166"/>
        <v>2.125</v>
      </c>
      <c r="AC432" s="52">
        <v>1.4999999999999999E-2</v>
      </c>
      <c r="AD432" s="52">
        <v>1.7000000000000001E-2</v>
      </c>
      <c r="AE432" s="56">
        <v>1.6E-2</v>
      </c>
    </row>
    <row r="433" spans="1:35" ht="45" x14ac:dyDescent="0.15">
      <c r="A433" s="436" t="s">
        <v>12544</v>
      </c>
      <c r="B433" s="437" t="s">
        <v>12545</v>
      </c>
      <c r="D433" s="29"/>
      <c r="E433" s="28" t="s">
        <v>12546</v>
      </c>
      <c r="H433" s="110">
        <v>41859</v>
      </c>
      <c r="I433" s="110"/>
      <c r="K433" s="28">
        <v>210</v>
      </c>
      <c r="L433" s="29" t="s">
        <v>8053</v>
      </c>
      <c r="M433" s="29" t="s">
        <v>4613</v>
      </c>
      <c r="N433" s="29" t="s">
        <v>682</v>
      </c>
      <c r="O433" s="29">
        <v>11.46875</v>
      </c>
      <c r="R433" s="29">
        <f t="shared" si="167"/>
        <v>11.4375</v>
      </c>
      <c r="S433" s="29">
        <f t="shared" si="168"/>
        <v>11.5</v>
      </c>
      <c r="T433" s="29">
        <v>4.5</v>
      </c>
      <c r="W433" s="29">
        <f>T433-(1/32)</f>
        <v>4.46875</v>
      </c>
      <c r="X433" s="29">
        <f>T433+(1/32)</f>
        <v>4.53125</v>
      </c>
      <c r="Y433" s="29">
        <v>2.75</v>
      </c>
      <c r="AA433" s="29">
        <f t="shared" si="165"/>
        <v>2.71875</v>
      </c>
      <c r="AB433" s="29">
        <f t="shared" si="166"/>
        <v>2.78125</v>
      </c>
      <c r="AC433" s="52">
        <v>1.4999999999999999E-2</v>
      </c>
      <c r="AD433" s="52">
        <v>1.7000000000000001E-2</v>
      </c>
      <c r="AE433" s="28">
        <v>1.6E-2</v>
      </c>
      <c r="AF433" s="51"/>
    </row>
    <row r="434" spans="1:35" ht="45" x14ac:dyDescent="0.15">
      <c r="A434" s="29" t="s">
        <v>12626</v>
      </c>
      <c r="B434" s="201" t="s">
        <v>9999</v>
      </c>
      <c r="E434" s="28" t="s">
        <v>10050</v>
      </c>
      <c r="H434" s="110">
        <v>41865</v>
      </c>
      <c r="I434" s="110">
        <v>41870</v>
      </c>
      <c r="K434" s="28">
        <v>443</v>
      </c>
      <c r="L434" s="29" t="s">
        <v>12627</v>
      </c>
      <c r="M434" s="29" t="s">
        <v>4358</v>
      </c>
      <c r="N434" s="29" t="s">
        <v>682</v>
      </c>
      <c r="O434" s="29">
        <v>3.3125</v>
      </c>
      <c r="R434" s="29">
        <f t="shared" si="167"/>
        <v>3.28125</v>
      </c>
      <c r="S434" s="29">
        <f t="shared" si="168"/>
        <v>3.34375</v>
      </c>
      <c r="T434" s="29">
        <v>1.4375</v>
      </c>
      <c r="W434" s="29">
        <f>T434-(1/32)</f>
        <v>1.40625</v>
      </c>
      <c r="X434" s="29">
        <f>T434+(1/32)</f>
        <v>1.46875</v>
      </c>
      <c r="Y434" s="29">
        <v>2.625</v>
      </c>
      <c r="AA434" s="29">
        <f t="shared" si="165"/>
        <v>2.59375</v>
      </c>
      <c r="AB434" s="29">
        <f t="shared" si="166"/>
        <v>2.65625</v>
      </c>
      <c r="AC434" s="52">
        <v>1.9E-2</v>
      </c>
      <c r="AD434" s="52">
        <v>2.1000000000000001E-2</v>
      </c>
      <c r="AE434" s="56">
        <v>0.02</v>
      </c>
    </row>
    <row r="435" spans="1:35" ht="45" x14ac:dyDescent="0.15">
      <c r="A435" s="29" t="s">
        <v>12644</v>
      </c>
      <c r="B435" s="201" t="s">
        <v>12645</v>
      </c>
      <c r="E435" s="29" t="s">
        <v>8982</v>
      </c>
      <c r="H435" s="110">
        <v>41870</v>
      </c>
      <c r="I435" s="110">
        <v>41870</v>
      </c>
      <c r="K435" s="28">
        <v>259</v>
      </c>
      <c r="L435" s="29" t="s">
        <v>4627</v>
      </c>
      <c r="M435" s="29" t="s">
        <v>4358</v>
      </c>
      <c r="O435" s="29">
        <v>20.25</v>
      </c>
      <c r="R435" s="29">
        <f t="shared" si="167"/>
        <v>20.21875</v>
      </c>
      <c r="S435" s="29">
        <f t="shared" si="168"/>
        <v>20.28125</v>
      </c>
      <c r="T435" s="29">
        <v>4.53125</v>
      </c>
      <c r="W435" s="29">
        <f>T435-(1/32)</f>
        <v>4.5</v>
      </c>
      <c r="X435" s="29">
        <f>T435+(1/32)</f>
        <v>4.5625</v>
      </c>
      <c r="Y435" s="29">
        <v>2.75</v>
      </c>
      <c r="AA435" s="29">
        <f t="shared" si="165"/>
        <v>2.71875</v>
      </c>
      <c r="AB435" s="29">
        <f t="shared" si="166"/>
        <v>2.78125</v>
      </c>
      <c r="AC435" s="52">
        <v>1.7000000000000001E-2</v>
      </c>
      <c r="AD435" s="52">
        <v>1.9E-2</v>
      </c>
      <c r="AE435" s="29">
        <v>1.7999999999999999E-2</v>
      </c>
      <c r="AF435" s="51" t="s">
        <v>2656</v>
      </c>
    </row>
    <row r="436" spans="1:35" ht="45" x14ac:dyDescent="0.15">
      <c r="A436" s="29" t="s">
        <v>12648</v>
      </c>
      <c r="B436" s="201" t="s">
        <v>12649</v>
      </c>
      <c r="E436" s="28" t="s">
        <v>10539</v>
      </c>
      <c r="H436" s="110">
        <v>41870</v>
      </c>
      <c r="I436" s="110">
        <v>41870</v>
      </c>
      <c r="K436" s="28">
        <v>12</v>
      </c>
      <c r="L436" s="29" t="s">
        <v>4595</v>
      </c>
      <c r="M436" s="29" t="s">
        <v>4596</v>
      </c>
      <c r="N436" s="29" t="s">
        <v>682</v>
      </c>
      <c r="O436" s="29">
        <v>6.5</v>
      </c>
      <c r="R436" s="29">
        <f t="shared" si="167"/>
        <v>6.46875</v>
      </c>
      <c r="S436" s="29">
        <f t="shared" si="168"/>
        <v>6.53125</v>
      </c>
      <c r="T436" s="29">
        <v>3.3125</v>
      </c>
      <c r="W436" s="29">
        <f>T436-1/32</f>
        <v>3.28125</v>
      </c>
      <c r="X436" s="29">
        <f>T436+1/32</f>
        <v>3.34375</v>
      </c>
      <c r="Y436" s="29">
        <v>5.8125</v>
      </c>
      <c r="AA436" s="29">
        <f t="shared" si="165"/>
        <v>5.78125</v>
      </c>
      <c r="AB436" s="29">
        <f t="shared" si="166"/>
        <v>5.84375</v>
      </c>
      <c r="AC436" s="52">
        <v>1.4999999999999999E-2</v>
      </c>
      <c r="AD436" s="52">
        <v>1.7000000000000001E-2</v>
      </c>
      <c r="AE436" s="82">
        <v>1.6E-2</v>
      </c>
    </row>
    <row r="437" spans="1:35" ht="45" x14ac:dyDescent="0.15">
      <c r="A437" s="29" t="s">
        <v>12653</v>
      </c>
      <c r="B437" s="201" t="s">
        <v>6901</v>
      </c>
      <c r="E437" s="29" t="s">
        <v>12654</v>
      </c>
      <c r="H437" s="110">
        <v>41871</v>
      </c>
      <c r="I437" s="110">
        <v>41873</v>
      </c>
      <c r="K437" s="28">
        <v>48</v>
      </c>
      <c r="L437" s="29" t="s">
        <v>4595</v>
      </c>
      <c r="M437" s="29" t="s">
        <v>4602</v>
      </c>
      <c r="N437" s="29" t="s">
        <v>682</v>
      </c>
      <c r="O437" s="29">
        <v>2.3125</v>
      </c>
      <c r="R437" s="29">
        <f t="shared" si="167"/>
        <v>2.28125</v>
      </c>
      <c r="S437" s="29">
        <f t="shared" si="168"/>
        <v>2.34375</v>
      </c>
      <c r="T437" s="29">
        <v>1.625</v>
      </c>
      <c r="W437" s="29">
        <f>T437-(1/32)</f>
        <v>1.59375</v>
      </c>
      <c r="X437" s="29">
        <f>T437+(1/32)</f>
        <v>1.65625</v>
      </c>
      <c r="Y437" s="29">
        <v>6.0625</v>
      </c>
      <c r="AA437" s="29">
        <f t="shared" si="165"/>
        <v>6.03125</v>
      </c>
      <c r="AB437" s="29">
        <f t="shared" si="166"/>
        <v>6.09375</v>
      </c>
      <c r="AC437" s="52">
        <v>1.7000000000000001E-2</v>
      </c>
      <c r="AD437" s="52">
        <v>1.9E-2</v>
      </c>
      <c r="AE437" s="54">
        <v>1.7999999999999999E-2</v>
      </c>
      <c r="AF437" s="55" t="s">
        <v>2531</v>
      </c>
    </row>
    <row r="438" spans="1:35" ht="45" x14ac:dyDescent="0.15">
      <c r="A438" s="29" t="s">
        <v>12818</v>
      </c>
      <c r="B438" s="201" t="s">
        <v>10400</v>
      </c>
      <c r="D438" s="29"/>
      <c r="E438" s="28" t="s">
        <v>10332</v>
      </c>
      <c r="F438" s="104"/>
      <c r="G438" s="104"/>
      <c r="H438" s="104">
        <v>41891</v>
      </c>
      <c r="I438" s="110">
        <v>41892</v>
      </c>
      <c r="J438" s="29"/>
      <c r="K438" s="29">
        <v>2</v>
      </c>
      <c r="L438" s="29" t="s">
        <v>4595</v>
      </c>
      <c r="M438" s="29" t="s">
        <v>4596</v>
      </c>
      <c r="N438" s="29" t="s">
        <v>682</v>
      </c>
      <c r="O438" s="29">
        <v>6.125</v>
      </c>
      <c r="P438" s="208">
        <f>O438-(1/64)</f>
        <v>6.109375</v>
      </c>
      <c r="Q438" s="208">
        <f>O438+(1/64)</f>
        <v>6.140625</v>
      </c>
      <c r="R438" s="29">
        <f t="shared" si="167"/>
        <v>6.09375</v>
      </c>
      <c r="S438" s="29">
        <f t="shared" si="168"/>
        <v>6.15625</v>
      </c>
      <c r="T438" s="29">
        <v>2.75</v>
      </c>
      <c r="U438" s="208">
        <f>T438-(1/64)</f>
        <v>2.734375</v>
      </c>
      <c r="V438" s="208">
        <f>T438+(1/64)</f>
        <v>2.765625</v>
      </c>
      <c r="W438" s="29">
        <f>T438-(1/32)</f>
        <v>2.71875</v>
      </c>
      <c r="X438" s="29">
        <f>T438+(1/32)</f>
        <v>2.78125</v>
      </c>
      <c r="Y438" s="29">
        <v>2.375</v>
      </c>
      <c r="Z438" s="208">
        <f>Y438+(1/64)</f>
        <v>2.390625</v>
      </c>
      <c r="AA438" s="29">
        <f t="shared" si="165"/>
        <v>2.34375</v>
      </c>
      <c r="AB438" s="29">
        <f t="shared" si="166"/>
        <v>2.40625</v>
      </c>
      <c r="AC438" s="52">
        <v>1.4999999999999999E-2</v>
      </c>
      <c r="AD438" s="52">
        <v>1.7000000000000001E-2</v>
      </c>
      <c r="AE438" s="29">
        <v>1.6E-2</v>
      </c>
      <c r="AF438" s="51" t="s">
        <v>2398</v>
      </c>
      <c r="AG438" s="29"/>
      <c r="AH438" s="29"/>
      <c r="AI438" s="29"/>
    </row>
    <row r="439" spans="1:35" ht="45" x14ac:dyDescent="0.15">
      <c r="A439" s="29" t="s">
        <v>12819</v>
      </c>
      <c r="B439" s="201" t="s">
        <v>9564</v>
      </c>
      <c r="E439" s="29" t="s">
        <v>9545</v>
      </c>
      <c r="H439" s="110">
        <v>41891</v>
      </c>
      <c r="I439" s="110">
        <v>41892</v>
      </c>
      <c r="K439" s="28">
        <v>27</v>
      </c>
      <c r="L439" s="29" t="s">
        <v>4600</v>
      </c>
      <c r="M439" s="29" t="s">
        <v>4596</v>
      </c>
      <c r="N439" s="29" t="s">
        <v>682</v>
      </c>
      <c r="O439" s="29">
        <v>6.125</v>
      </c>
      <c r="R439" s="29">
        <f t="shared" si="167"/>
        <v>6.09375</v>
      </c>
      <c r="S439" s="29">
        <f t="shared" si="168"/>
        <v>6.15625</v>
      </c>
      <c r="T439" s="29">
        <v>1.5</v>
      </c>
      <c r="W439" s="29">
        <f>T439-(1/32)</f>
        <v>1.46875</v>
      </c>
      <c r="X439" s="29">
        <f>T439+(1/32)</f>
        <v>1.53125</v>
      </c>
      <c r="Y439" s="29">
        <v>2.375</v>
      </c>
      <c r="AA439" s="29">
        <f t="shared" si="165"/>
        <v>2.34375</v>
      </c>
      <c r="AB439" s="29">
        <f t="shared" si="166"/>
        <v>2.40625</v>
      </c>
      <c r="AC439" s="52">
        <v>1.4999999999999999E-2</v>
      </c>
      <c r="AD439" s="52">
        <v>1.7000000000000001E-2</v>
      </c>
      <c r="AE439" s="29">
        <v>1.6E-2</v>
      </c>
      <c r="AF439" s="51" t="s">
        <v>2516</v>
      </c>
    </row>
    <row r="440" spans="1:35" ht="45" x14ac:dyDescent="0.15">
      <c r="A440" s="29" t="s">
        <v>12820</v>
      </c>
      <c r="B440" s="201" t="s">
        <v>12821</v>
      </c>
      <c r="D440" s="29"/>
      <c r="E440" s="28" t="s">
        <v>10332</v>
      </c>
      <c r="F440" s="104"/>
      <c r="G440" s="104"/>
      <c r="H440" s="104">
        <v>41891</v>
      </c>
      <c r="I440" s="104">
        <v>41892</v>
      </c>
      <c r="J440" s="29"/>
      <c r="K440" s="29">
        <v>2</v>
      </c>
      <c r="L440" s="29" t="s">
        <v>4595</v>
      </c>
      <c r="M440" s="29" t="s">
        <v>4596</v>
      </c>
      <c r="O440" s="29">
        <v>6.125</v>
      </c>
      <c r="P440" s="208">
        <f>O440-(1/64)</f>
        <v>6.109375</v>
      </c>
      <c r="Q440" s="208">
        <f>O440+(1/64)</f>
        <v>6.140625</v>
      </c>
      <c r="R440" s="29">
        <f t="shared" si="167"/>
        <v>6.09375</v>
      </c>
      <c r="S440" s="29">
        <f t="shared" si="168"/>
        <v>6.15625</v>
      </c>
      <c r="T440" s="29">
        <v>2.75</v>
      </c>
      <c r="U440" s="208">
        <f>T440-(1/64)</f>
        <v>2.734375</v>
      </c>
      <c r="V440" s="208">
        <f>T440+(1/64)</f>
        <v>2.765625</v>
      </c>
      <c r="W440" s="29">
        <f>T440-(1/32)</f>
        <v>2.71875</v>
      </c>
      <c r="X440" s="29">
        <f>T440+(1/32)</f>
        <v>2.78125</v>
      </c>
      <c r="Y440" s="29">
        <v>2.375</v>
      </c>
      <c r="Z440" s="208">
        <f>Y440+(1/64)</f>
        <v>2.390625</v>
      </c>
      <c r="AA440" s="29">
        <f t="shared" si="165"/>
        <v>2.34375</v>
      </c>
      <c r="AB440" s="29">
        <f t="shared" si="166"/>
        <v>2.40625</v>
      </c>
      <c r="AC440" s="52">
        <v>1.4999999999999999E-2</v>
      </c>
      <c r="AD440" s="52">
        <v>1.7000000000000001E-2</v>
      </c>
      <c r="AE440" s="29">
        <v>1.6E-2</v>
      </c>
      <c r="AF440" s="51" t="s">
        <v>2398</v>
      </c>
      <c r="AG440" s="29"/>
      <c r="AH440" s="29"/>
    </row>
    <row r="441" spans="1:35" ht="45" x14ac:dyDescent="0.15">
      <c r="A441" s="29" t="s">
        <v>12869</v>
      </c>
      <c r="B441" s="201" t="s">
        <v>10690</v>
      </c>
      <c r="E441" s="28" t="s">
        <v>10539</v>
      </c>
      <c r="H441" s="110" t="s">
        <v>12870</v>
      </c>
      <c r="I441" s="110">
        <v>41898</v>
      </c>
      <c r="K441" s="28">
        <v>12</v>
      </c>
      <c r="L441" s="29" t="s">
        <v>4595</v>
      </c>
      <c r="M441" s="29" t="s">
        <v>4596</v>
      </c>
      <c r="N441" s="29" t="s">
        <v>682</v>
      </c>
      <c r="O441" s="29">
        <v>6.5</v>
      </c>
      <c r="R441" s="29">
        <f>O441-(1/32)</f>
        <v>6.46875</v>
      </c>
      <c r="S441" s="29">
        <f>O441+(1/32)</f>
        <v>6.53125</v>
      </c>
      <c r="T441" s="29">
        <v>3.3125</v>
      </c>
      <c r="W441" s="29">
        <f>T441-1/32</f>
        <v>3.28125</v>
      </c>
      <c r="X441" s="29">
        <f>T441+1/32</f>
        <v>3.34375</v>
      </c>
      <c r="Y441" s="29">
        <v>5.8125</v>
      </c>
      <c r="AA441" s="29">
        <f t="shared" si="165"/>
        <v>5.78125</v>
      </c>
      <c r="AB441" s="29">
        <f t="shared" si="166"/>
        <v>5.84375</v>
      </c>
      <c r="AC441" s="52">
        <v>1.4999999999999999E-2</v>
      </c>
      <c r="AD441" s="52">
        <v>1.7000000000000001E-2</v>
      </c>
      <c r="AE441" s="82">
        <v>1.6E-2</v>
      </c>
    </row>
    <row r="442" spans="1:35" ht="45" x14ac:dyDescent="0.15">
      <c r="A442" s="29" t="s">
        <v>12920</v>
      </c>
      <c r="B442" s="201" t="s">
        <v>10263</v>
      </c>
      <c r="E442" s="28" t="s">
        <v>10264</v>
      </c>
      <c r="H442" s="110">
        <v>41902</v>
      </c>
      <c r="I442" s="110">
        <v>41904</v>
      </c>
      <c r="K442" s="28">
        <v>359</v>
      </c>
      <c r="L442" s="29" t="s">
        <v>4595</v>
      </c>
      <c r="M442" s="29" t="s">
        <v>4358</v>
      </c>
      <c r="N442" s="29" t="s">
        <v>682</v>
      </c>
      <c r="O442" s="29">
        <v>4</v>
      </c>
      <c r="R442" s="29">
        <f>O442-(1/32)</f>
        <v>3.96875</v>
      </c>
      <c r="S442" s="29">
        <f>O442+(1/32)</f>
        <v>4.03125</v>
      </c>
      <c r="T442" s="29">
        <v>2.25</v>
      </c>
      <c r="W442" s="29">
        <f>T442-1/32</f>
        <v>2.21875</v>
      </c>
      <c r="X442" s="29">
        <f>T442+1/32</f>
        <v>2.28125</v>
      </c>
      <c r="Y442" s="29">
        <v>2.25</v>
      </c>
      <c r="AA442" s="29">
        <f t="shared" si="165"/>
        <v>2.21875</v>
      </c>
      <c r="AB442" s="29">
        <f t="shared" si="166"/>
        <v>2.28125</v>
      </c>
      <c r="AC442" s="52">
        <v>1.4999999999999999E-2</v>
      </c>
      <c r="AD442" s="52">
        <v>1.7000000000000001E-2</v>
      </c>
      <c r="AE442" s="56">
        <v>1.6E-2</v>
      </c>
    </row>
    <row r="443" spans="1:35" ht="45" x14ac:dyDescent="0.15">
      <c r="A443" s="29" t="s">
        <v>12954</v>
      </c>
      <c r="B443" s="201" t="s">
        <v>11607</v>
      </c>
      <c r="E443" s="28" t="s">
        <v>11608</v>
      </c>
      <c r="H443" s="110">
        <v>41911</v>
      </c>
      <c r="I443" s="104">
        <v>41922</v>
      </c>
      <c r="K443" s="28">
        <v>192</v>
      </c>
      <c r="L443" s="29" t="s">
        <v>4595</v>
      </c>
      <c r="M443" s="29" t="s">
        <v>4358</v>
      </c>
      <c r="N443" s="29" t="s">
        <v>682</v>
      </c>
      <c r="O443" s="29">
        <v>7.125</v>
      </c>
      <c r="R443" s="29">
        <f>O443-(1/32)</f>
        <v>7.09375</v>
      </c>
      <c r="S443" s="29">
        <f>O443+(1/32)</f>
        <v>7.15625</v>
      </c>
      <c r="T443" s="29">
        <v>3</v>
      </c>
      <c r="W443" s="29">
        <f>T443-(1/32)</f>
        <v>2.96875</v>
      </c>
      <c r="X443" s="29">
        <f>T443+(1/32)</f>
        <v>3.03125</v>
      </c>
      <c r="Y443" s="29">
        <v>6.625</v>
      </c>
      <c r="AA443" s="29">
        <f t="shared" si="165"/>
        <v>6.59375</v>
      </c>
      <c r="AB443" s="29">
        <f t="shared" si="166"/>
        <v>6.65625</v>
      </c>
      <c r="AC443" s="52">
        <v>1.7000000000000001E-2</v>
      </c>
      <c r="AD443" s="52">
        <v>1.9E-2</v>
      </c>
      <c r="AE443" s="54">
        <v>1.7999999999999999E-2</v>
      </c>
      <c r="AF443" s="54"/>
    </row>
    <row r="444" spans="1:35" ht="45" x14ac:dyDescent="0.15">
      <c r="A444" s="29" t="s">
        <v>12955</v>
      </c>
      <c r="B444" s="201" t="s">
        <v>9870</v>
      </c>
      <c r="E444" s="28" t="s">
        <v>10539</v>
      </c>
      <c r="H444" s="110">
        <v>41911</v>
      </c>
      <c r="I444" s="110">
        <v>41922</v>
      </c>
      <c r="K444" s="28">
        <v>12</v>
      </c>
      <c r="L444" s="29" t="s">
        <v>4595</v>
      </c>
      <c r="M444" s="29" t="s">
        <v>4596</v>
      </c>
      <c r="N444" s="29" t="s">
        <v>682</v>
      </c>
      <c r="O444" s="29">
        <v>6.5</v>
      </c>
      <c r="R444" s="29">
        <f>O444-1/32</f>
        <v>6.46875</v>
      </c>
      <c r="S444" s="29">
        <f>O444+1/32</f>
        <v>6.53125</v>
      </c>
      <c r="T444" s="29">
        <v>3.3125</v>
      </c>
      <c r="W444" s="29">
        <f>T444-1/32</f>
        <v>3.28125</v>
      </c>
      <c r="X444" s="29">
        <f>T444+1/32</f>
        <v>3.34375</v>
      </c>
      <c r="Y444" s="29">
        <v>5.8125</v>
      </c>
      <c r="AA444" s="29">
        <f>Y444-1/32</f>
        <v>5.78125</v>
      </c>
      <c r="AB444" s="29">
        <f>Y444+1/32</f>
        <v>5.84375</v>
      </c>
      <c r="AC444" s="52">
        <v>1.4999999999999999E-2</v>
      </c>
      <c r="AD444" s="52">
        <v>1.7000000000000001E-2</v>
      </c>
      <c r="AE444" s="29">
        <v>1.6E-2</v>
      </c>
    </row>
    <row r="445" spans="1:35" ht="45" x14ac:dyDescent="0.15">
      <c r="A445" s="29" t="s">
        <v>12956</v>
      </c>
      <c r="B445" s="201" t="s">
        <v>8404</v>
      </c>
      <c r="E445" s="28" t="s">
        <v>11951</v>
      </c>
      <c r="H445" s="110">
        <v>41911</v>
      </c>
      <c r="I445" s="110">
        <v>41934</v>
      </c>
      <c r="K445" s="28">
        <v>193</v>
      </c>
      <c r="L445" s="29" t="s">
        <v>4595</v>
      </c>
      <c r="M445" s="29" t="s">
        <v>4358</v>
      </c>
      <c r="N445" s="29" t="s">
        <v>682</v>
      </c>
      <c r="O445" s="29">
        <v>6.625</v>
      </c>
      <c r="R445" s="29">
        <v>6.59375</v>
      </c>
      <c r="S445" s="29">
        <v>6.65625</v>
      </c>
      <c r="T445" s="29">
        <v>4.125</v>
      </c>
      <c r="W445" s="29">
        <v>4.09375</v>
      </c>
      <c r="X445" s="29">
        <v>4.15625</v>
      </c>
      <c r="Y445" s="29">
        <v>8.125</v>
      </c>
      <c r="AA445" s="29">
        <v>8.09375</v>
      </c>
      <c r="AB445" s="29">
        <v>8.15625</v>
      </c>
      <c r="AC445" s="52">
        <v>1.7000000000000001E-2</v>
      </c>
      <c r="AD445" s="52">
        <v>1.9E-2</v>
      </c>
      <c r="AE445" s="29">
        <v>1.7999999999999999E-2</v>
      </c>
      <c r="AF445" s="52">
        <v>1.7000000000000001E-2</v>
      </c>
    </row>
    <row r="446" spans="1:35" ht="45" x14ac:dyDescent="0.15">
      <c r="A446" s="29" t="s">
        <v>12957</v>
      </c>
      <c r="B446" s="201" t="s">
        <v>11954</v>
      </c>
      <c r="E446" s="28" t="s">
        <v>10262</v>
      </c>
      <c r="H446" s="110">
        <v>41911</v>
      </c>
      <c r="I446" s="110">
        <v>41922</v>
      </c>
      <c r="K446" s="28">
        <v>444</v>
      </c>
      <c r="L446" s="29" t="s">
        <v>4595</v>
      </c>
      <c r="M446" s="29" t="s">
        <v>4358</v>
      </c>
      <c r="N446" s="29" t="s">
        <v>682</v>
      </c>
      <c r="O446" s="29">
        <v>5.125</v>
      </c>
      <c r="R446" s="29">
        <f t="shared" ref="R446:R453" si="169">O446-(1/32)</f>
        <v>5.09375</v>
      </c>
      <c r="S446" s="29">
        <f t="shared" ref="S446:S453" si="170">O446+(1/32)</f>
        <v>5.15625</v>
      </c>
      <c r="T446" s="29">
        <v>2.25</v>
      </c>
      <c r="W446" s="29">
        <f>T446-1/32</f>
        <v>2.21875</v>
      </c>
      <c r="X446" s="29">
        <f>T446+1/32</f>
        <v>2.28125</v>
      </c>
      <c r="Y446" s="29">
        <v>2.09375</v>
      </c>
      <c r="AA446" s="29">
        <f>Y446-(1/32)</f>
        <v>2.0625</v>
      </c>
      <c r="AB446" s="29">
        <f>Y446+(1/32)</f>
        <v>2.125</v>
      </c>
      <c r="AC446" s="52">
        <v>1.7000000000000001E-2</v>
      </c>
      <c r="AD446" s="52">
        <v>1.9E-2</v>
      </c>
      <c r="AE446" s="56">
        <v>1.7999999999999999E-2</v>
      </c>
    </row>
    <row r="447" spans="1:35" ht="30" x14ac:dyDescent="0.15">
      <c r="A447" s="29" t="s">
        <v>12958</v>
      </c>
      <c r="B447" s="201" t="s">
        <v>8386</v>
      </c>
      <c r="E447" s="28" t="s">
        <v>10108</v>
      </c>
      <c r="F447" s="29"/>
      <c r="G447" s="104"/>
      <c r="H447" s="104">
        <v>41911</v>
      </c>
      <c r="I447" s="104">
        <v>41922</v>
      </c>
      <c r="J447" s="104"/>
      <c r="K447" s="29"/>
      <c r="L447" s="29" t="s">
        <v>4876</v>
      </c>
      <c r="M447" s="29" t="s">
        <v>4877</v>
      </c>
      <c r="N447" s="29" t="s">
        <v>682</v>
      </c>
      <c r="O447" s="29">
        <v>5</v>
      </c>
      <c r="P447" s="208">
        <f>O447-(1/64)</f>
        <v>4.984375</v>
      </c>
      <c r="Q447" s="208">
        <f>O447+(1/64)</f>
        <v>5.015625</v>
      </c>
      <c r="R447" s="29">
        <f t="shared" si="169"/>
        <v>4.96875</v>
      </c>
      <c r="S447" s="29">
        <f t="shared" si="170"/>
        <v>5.03125</v>
      </c>
      <c r="T447" s="29">
        <v>3.25</v>
      </c>
      <c r="U447" s="208">
        <f>T447-(1/64)</f>
        <v>3.234375</v>
      </c>
      <c r="V447" s="208">
        <f>T447+(1/64)</f>
        <v>3.265625</v>
      </c>
      <c r="W447" s="29">
        <f>T447-(1/32)</f>
        <v>3.21875</v>
      </c>
      <c r="X447" s="29">
        <f>T447+(1/32)</f>
        <v>3.28125</v>
      </c>
      <c r="AA447" s="208"/>
      <c r="AC447" s="29"/>
    </row>
    <row r="448" spans="1:35" ht="45" x14ac:dyDescent="0.15">
      <c r="A448" s="29" t="s">
        <v>12981</v>
      </c>
      <c r="B448" s="201" t="s">
        <v>12982</v>
      </c>
      <c r="E448" s="28" t="s">
        <v>10262</v>
      </c>
      <c r="H448" s="110">
        <v>41920</v>
      </c>
      <c r="I448" s="110">
        <v>41922</v>
      </c>
      <c r="K448" s="28">
        <v>444</v>
      </c>
      <c r="L448" s="29" t="s">
        <v>4595</v>
      </c>
      <c r="M448" s="29" t="s">
        <v>4358</v>
      </c>
      <c r="N448" s="29" t="s">
        <v>682</v>
      </c>
      <c r="O448" s="29">
        <v>5.125</v>
      </c>
      <c r="R448" s="29">
        <f t="shared" si="169"/>
        <v>5.09375</v>
      </c>
      <c r="S448" s="29">
        <f t="shared" si="170"/>
        <v>5.15625</v>
      </c>
      <c r="T448" s="29">
        <v>2.25</v>
      </c>
      <c r="W448" s="29">
        <f>T448-1/32</f>
        <v>2.21875</v>
      </c>
      <c r="X448" s="29">
        <f>T448+1/32</f>
        <v>2.28125</v>
      </c>
      <c r="Y448" s="29">
        <v>2.09375</v>
      </c>
      <c r="AA448" s="29">
        <f>Y448-(1/32)</f>
        <v>2.0625</v>
      </c>
      <c r="AB448" s="29">
        <f>Y448+(1/32)</f>
        <v>2.125</v>
      </c>
      <c r="AC448" s="52">
        <v>1.7000000000000001E-2</v>
      </c>
      <c r="AD448" s="52">
        <v>1.9E-2</v>
      </c>
      <c r="AE448" s="56">
        <v>1.7999999999999999E-2</v>
      </c>
    </row>
    <row r="449" spans="1:32" ht="30" x14ac:dyDescent="0.15">
      <c r="A449" s="29" t="s">
        <v>12993</v>
      </c>
      <c r="B449" s="201" t="s">
        <v>8386</v>
      </c>
      <c r="E449" s="28" t="s">
        <v>10108</v>
      </c>
      <c r="H449" s="110">
        <v>41925</v>
      </c>
      <c r="I449" s="110">
        <v>41934</v>
      </c>
      <c r="K449" s="28" t="s">
        <v>3131</v>
      </c>
      <c r="L449" s="29" t="s">
        <v>4876</v>
      </c>
      <c r="M449" s="29" t="s">
        <v>4877</v>
      </c>
      <c r="O449" s="29">
        <v>5</v>
      </c>
      <c r="R449" s="29">
        <f t="shared" si="169"/>
        <v>4.96875</v>
      </c>
      <c r="S449" s="29">
        <f t="shared" si="170"/>
        <v>5.03125</v>
      </c>
      <c r="T449" s="29">
        <v>3.25</v>
      </c>
      <c r="W449" s="29">
        <f>T449-(1/32)</f>
        <v>3.21875</v>
      </c>
      <c r="X449" s="29">
        <f>T449+(1/32)</f>
        <v>3.28125</v>
      </c>
    </row>
    <row r="450" spans="1:32" ht="30" x14ac:dyDescent="0.15">
      <c r="A450" s="29" t="s">
        <v>12994</v>
      </c>
      <c r="B450" s="201" t="s">
        <v>8386</v>
      </c>
      <c r="E450" s="28" t="s">
        <v>10108</v>
      </c>
      <c r="H450" s="110">
        <v>41925</v>
      </c>
      <c r="I450" s="110">
        <v>41934</v>
      </c>
      <c r="K450" s="28" t="s">
        <v>3131</v>
      </c>
      <c r="L450" s="29" t="s">
        <v>4876</v>
      </c>
      <c r="M450" s="29" t="s">
        <v>4877</v>
      </c>
      <c r="O450" s="29">
        <v>5</v>
      </c>
      <c r="R450" s="29">
        <f t="shared" si="169"/>
        <v>4.96875</v>
      </c>
      <c r="S450" s="29">
        <f t="shared" si="170"/>
        <v>5.03125</v>
      </c>
      <c r="T450" s="29">
        <v>3.25</v>
      </c>
      <c r="W450" s="29">
        <f>T450-(1/32)</f>
        <v>3.21875</v>
      </c>
      <c r="X450" s="29">
        <f>T450+(1/32)</f>
        <v>3.28125</v>
      </c>
    </row>
    <row r="451" spans="1:32" ht="30" x14ac:dyDescent="0.15">
      <c r="A451" s="29" t="s">
        <v>12995</v>
      </c>
      <c r="B451" s="201" t="s">
        <v>8381</v>
      </c>
      <c r="E451" s="29" t="s">
        <v>10141</v>
      </c>
      <c r="H451" s="110">
        <v>41925</v>
      </c>
      <c r="I451" s="104">
        <v>41934</v>
      </c>
      <c r="K451" s="28" t="s">
        <v>3131</v>
      </c>
      <c r="L451" s="29" t="s">
        <v>4876</v>
      </c>
      <c r="M451" s="29" t="s">
        <v>4877</v>
      </c>
      <c r="N451" s="29" t="s">
        <v>682</v>
      </c>
      <c r="O451" s="29">
        <v>2.5</v>
      </c>
      <c r="R451" s="29">
        <f t="shared" si="169"/>
        <v>2.46875</v>
      </c>
      <c r="S451" s="29">
        <f t="shared" si="170"/>
        <v>2.53125</v>
      </c>
      <c r="T451" s="29">
        <v>3.25</v>
      </c>
      <c r="W451" s="29">
        <f>T451-1/32</f>
        <v>3.21875</v>
      </c>
      <c r="X451" s="29">
        <f>T451+1/32</f>
        <v>3.28125</v>
      </c>
      <c r="AE451" s="56"/>
    </row>
    <row r="452" spans="1:32" ht="45" x14ac:dyDescent="0.15">
      <c r="A452" s="29" t="s">
        <v>12996</v>
      </c>
      <c r="B452" s="201" t="s">
        <v>10263</v>
      </c>
      <c r="E452" s="28" t="s">
        <v>10264</v>
      </c>
      <c r="H452" s="110">
        <v>41925</v>
      </c>
      <c r="I452" s="110">
        <v>41934</v>
      </c>
      <c r="K452" s="28">
        <v>359</v>
      </c>
      <c r="L452" s="29" t="s">
        <v>4595</v>
      </c>
      <c r="M452" s="29" t="s">
        <v>4358</v>
      </c>
      <c r="N452" s="29" t="s">
        <v>682</v>
      </c>
      <c r="O452" s="29">
        <v>4</v>
      </c>
      <c r="R452" s="29">
        <f t="shared" si="169"/>
        <v>3.96875</v>
      </c>
      <c r="S452" s="29">
        <f t="shared" si="170"/>
        <v>4.03125</v>
      </c>
      <c r="T452" s="29">
        <v>2.25</v>
      </c>
      <c r="W452" s="29">
        <f>T452-1/32</f>
        <v>2.21875</v>
      </c>
      <c r="X452" s="29">
        <f>T452+1/32</f>
        <v>2.28125</v>
      </c>
      <c r="Y452" s="29">
        <v>2.25</v>
      </c>
      <c r="AA452" s="29">
        <f>Y452-(1/32)</f>
        <v>2.21875</v>
      </c>
      <c r="AB452" s="29">
        <f>Y452+(1/32)</f>
        <v>2.28125</v>
      </c>
      <c r="AC452" s="52">
        <v>1.4999999999999999E-2</v>
      </c>
      <c r="AD452" s="52">
        <v>1.7000000000000001E-2</v>
      </c>
      <c r="AE452" s="56">
        <v>1.6E-2</v>
      </c>
    </row>
    <row r="453" spans="1:32" ht="45" x14ac:dyDescent="0.15">
      <c r="A453" s="29" t="s">
        <v>13001</v>
      </c>
      <c r="B453" s="201" t="s">
        <v>13002</v>
      </c>
      <c r="E453" s="29" t="s">
        <v>9681</v>
      </c>
      <c r="H453" s="110">
        <v>41925</v>
      </c>
      <c r="I453" s="110">
        <v>41934</v>
      </c>
      <c r="K453" s="28">
        <v>115</v>
      </c>
      <c r="L453" s="29" t="s">
        <v>4608</v>
      </c>
      <c r="M453" s="29" t="s">
        <v>4358</v>
      </c>
      <c r="O453" s="29">
        <v>5.375</v>
      </c>
      <c r="R453" s="29">
        <f t="shared" si="169"/>
        <v>5.34375</v>
      </c>
      <c r="S453" s="29">
        <f t="shared" si="170"/>
        <v>5.40625</v>
      </c>
      <c r="T453" s="29">
        <v>5</v>
      </c>
      <c r="W453" s="29">
        <f>T453-(1/32)</f>
        <v>4.96875</v>
      </c>
      <c r="X453" s="29">
        <f>T453+(1/32)</f>
        <v>5.03125</v>
      </c>
      <c r="Y453" s="29">
        <v>5.5</v>
      </c>
      <c r="AA453" s="29">
        <f>Y453-(1/32)</f>
        <v>5.46875</v>
      </c>
      <c r="AB453" s="29">
        <f>Y453+(1/32)</f>
        <v>5.53125</v>
      </c>
      <c r="AC453" s="52">
        <v>1.9E-2</v>
      </c>
      <c r="AD453" s="52">
        <v>2.1000000000000001E-2</v>
      </c>
      <c r="AE453" s="54">
        <v>0.02</v>
      </c>
      <c r="AF453" s="52">
        <v>1.9E-2</v>
      </c>
    </row>
    <row r="454" spans="1:32" ht="45" x14ac:dyDescent="0.15">
      <c r="A454" s="29" t="s">
        <v>13003</v>
      </c>
      <c r="B454" s="201" t="s">
        <v>12262</v>
      </c>
      <c r="E454" s="28" t="s">
        <v>10284</v>
      </c>
      <c r="H454" s="110">
        <v>41926</v>
      </c>
      <c r="I454" s="110">
        <v>41939</v>
      </c>
      <c r="K454" s="28">
        <v>445</v>
      </c>
      <c r="L454" s="29" t="s">
        <v>12263</v>
      </c>
      <c r="M454" s="29" t="s">
        <v>4358</v>
      </c>
      <c r="N454" s="29" t="s">
        <v>682</v>
      </c>
      <c r="O454" s="29">
        <v>5.75</v>
      </c>
      <c r="R454" s="29">
        <f>O454-1/32</f>
        <v>5.71875</v>
      </c>
      <c r="S454" s="29">
        <f>O454+1/32</f>
        <v>5.78125</v>
      </c>
      <c r="T454" s="29">
        <v>3</v>
      </c>
      <c r="W454" s="29">
        <f>T454-1/32</f>
        <v>2.96875</v>
      </c>
      <c r="X454" s="29">
        <f>T454+1/32</f>
        <v>3.03125</v>
      </c>
      <c r="Y454" s="29">
        <v>3.875</v>
      </c>
      <c r="AA454" s="29">
        <f>Y454-1/32</f>
        <v>3.84375</v>
      </c>
      <c r="AB454" s="29">
        <f>Y454+1/32</f>
        <v>3.90625</v>
      </c>
      <c r="AC454" s="52">
        <v>1.9E-2</v>
      </c>
      <c r="AD454" s="52">
        <v>2.1000000000000001E-2</v>
      </c>
      <c r="AE454" s="29">
        <v>0.02</v>
      </c>
    </row>
    <row r="455" spans="1:32" ht="45" x14ac:dyDescent="0.15">
      <c r="A455" s="29" t="s">
        <v>13102</v>
      </c>
      <c r="B455" s="201" t="s">
        <v>13103</v>
      </c>
      <c r="E455" s="28" t="s">
        <v>10050</v>
      </c>
      <c r="H455" s="110">
        <v>41932</v>
      </c>
      <c r="I455" s="110">
        <v>41934</v>
      </c>
      <c r="K455" s="28" t="s">
        <v>13104</v>
      </c>
      <c r="L455" s="29" t="s">
        <v>12627</v>
      </c>
      <c r="M455" s="29" t="s">
        <v>4358</v>
      </c>
      <c r="N455" s="29" t="s">
        <v>682</v>
      </c>
      <c r="O455" s="29">
        <v>3.3125</v>
      </c>
      <c r="R455" s="29">
        <f>O455-(1/32)</f>
        <v>3.28125</v>
      </c>
      <c r="S455" s="29">
        <f>O455+(1/32)</f>
        <v>3.34375</v>
      </c>
      <c r="T455" s="29">
        <v>1.4375</v>
      </c>
      <c r="W455" s="29">
        <f>T455-(1/32)</f>
        <v>1.40625</v>
      </c>
      <c r="X455" s="29">
        <f>T455+(1/32)</f>
        <v>1.46875</v>
      </c>
      <c r="Y455" s="29">
        <v>2.625</v>
      </c>
      <c r="AA455" s="29">
        <f>Y455-(1/32)</f>
        <v>2.59375</v>
      </c>
      <c r="AB455" s="29">
        <f>Y455+(1/32)</f>
        <v>2.65625</v>
      </c>
      <c r="AC455" s="52">
        <v>1.9E-2</v>
      </c>
      <c r="AD455" s="52">
        <v>2.1000000000000001E-2</v>
      </c>
      <c r="AE455" s="56">
        <v>0.02</v>
      </c>
    </row>
    <row r="456" spans="1:32" ht="45" x14ac:dyDescent="0.15">
      <c r="A456" s="29" t="s">
        <v>13121</v>
      </c>
      <c r="B456" s="201" t="s">
        <v>11254</v>
      </c>
      <c r="E456" s="28" t="s">
        <v>13122</v>
      </c>
      <c r="H456" s="110">
        <v>41933</v>
      </c>
      <c r="I456" s="110">
        <v>41934</v>
      </c>
      <c r="K456" s="28">
        <v>484</v>
      </c>
      <c r="L456" s="29" t="s">
        <v>11992</v>
      </c>
      <c r="M456" s="29" t="s">
        <v>4638</v>
      </c>
      <c r="N456" s="29" t="s">
        <v>682</v>
      </c>
      <c r="O456" s="29">
        <v>5.1875</v>
      </c>
      <c r="R456" s="29">
        <f>O456-1/32</f>
        <v>5.15625</v>
      </c>
      <c r="S456" s="29">
        <f>O456+1/32</f>
        <v>5.21875</v>
      </c>
      <c r="T456" s="29">
        <v>3.5625</v>
      </c>
      <c r="W456" s="29">
        <f>T456-1/32</f>
        <v>3.53125</v>
      </c>
      <c r="X456" s="29">
        <f>T456+1/32</f>
        <v>3.59375</v>
      </c>
      <c r="Y456" s="29">
        <v>10.5</v>
      </c>
      <c r="AA456" s="29">
        <f>Y456-(1/32)</f>
        <v>10.46875</v>
      </c>
      <c r="AB456" s="29">
        <f>Y456+(1/32)</f>
        <v>10.53125</v>
      </c>
      <c r="AC456" s="55">
        <v>1.9E-2</v>
      </c>
      <c r="AD456" s="55">
        <v>2.1000000000000001E-2</v>
      </c>
      <c r="AE456" s="29">
        <v>0.02</v>
      </c>
    </row>
    <row r="457" spans="1:32" ht="45" x14ac:dyDescent="0.15">
      <c r="A457" s="29" t="s">
        <v>12920</v>
      </c>
      <c r="B457" s="201" t="s">
        <v>10263</v>
      </c>
      <c r="E457" s="28" t="s">
        <v>10264</v>
      </c>
      <c r="H457" s="110">
        <v>41933</v>
      </c>
      <c r="I457" s="110">
        <v>41934</v>
      </c>
      <c r="K457" s="28">
        <v>359</v>
      </c>
      <c r="L457" s="29" t="s">
        <v>4595</v>
      </c>
      <c r="M457" s="29" t="s">
        <v>4358</v>
      </c>
      <c r="N457" s="29" t="s">
        <v>682</v>
      </c>
      <c r="O457" s="29">
        <v>4</v>
      </c>
      <c r="R457" s="29">
        <f>O457-(1/32)</f>
        <v>3.96875</v>
      </c>
      <c r="S457" s="29">
        <f>O457+(1/32)</f>
        <v>4.03125</v>
      </c>
      <c r="T457" s="29">
        <v>2.25</v>
      </c>
      <c r="W457" s="29">
        <f>T457-1/32</f>
        <v>2.21875</v>
      </c>
      <c r="X457" s="29">
        <f>T457+1/32</f>
        <v>2.28125</v>
      </c>
      <c r="Y457" s="29">
        <v>2.25</v>
      </c>
      <c r="AA457" s="29">
        <f>Y457-(1/32)</f>
        <v>2.21875</v>
      </c>
      <c r="AB457" s="29">
        <f>Y457+(1/32)</f>
        <v>2.28125</v>
      </c>
      <c r="AC457" s="52">
        <v>1.4999999999999999E-2</v>
      </c>
      <c r="AD457" s="52">
        <v>1.7000000000000001E-2</v>
      </c>
      <c r="AE457" s="56">
        <v>1.6E-2</v>
      </c>
    </row>
    <row r="458" spans="1:32" ht="30" x14ac:dyDescent="0.15">
      <c r="A458" s="29" t="s">
        <v>13170</v>
      </c>
      <c r="B458" s="201" t="s">
        <v>13171</v>
      </c>
      <c r="E458" s="28" t="s">
        <v>13172</v>
      </c>
      <c r="H458" s="110">
        <v>41936</v>
      </c>
      <c r="I458" s="110" t="s">
        <v>13193</v>
      </c>
      <c r="K458" s="28">
        <v>507</v>
      </c>
      <c r="L458" s="29" t="s">
        <v>13173</v>
      </c>
      <c r="O458" s="29">
        <v>11.875</v>
      </c>
      <c r="R458" s="29">
        <f>O458-(1/32)</f>
        <v>11.84375</v>
      </c>
      <c r="S458" s="29">
        <f>O458+(1/32)</f>
        <v>11.90625</v>
      </c>
      <c r="T458" s="29">
        <v>4.625</v>
      </c>
      <c r="W458" s="29">
        <f>T458-1/32</f>
        <v>4.59375</v>
      </c>
      <c r="X458" s="29">
        <f>T458+1/32</f>
        <v>4.65625</v>
      </c>
      <c r="AE458" s="56"/>
    </row>
    <row r="459" spans="1:32" ht="45" x14ac:dyDescent="0.15">
      <c r="A459" s="29" t="s">
        <v>13247</v>
      </c>
      <c r="B459" s="201" t="s">
        <v>13248</v>
      </c>
      <c r="E459" s="28" t="s">
        <v>10870</v>
      </c>
      <c r="H459" s="110">
        <v>41943</v>
      </c>
      <c r="I459" s="110">
        <v>41948</v>
      </c>
      <c r="K459" s="28">
        <v>460</v>
      </c>
      <c r="L459" s="29" t="s">
        <v>10871</v>
      </c>
      <c r="M459" s="29" t="s">
        <v>4636</v>
      </c>
      <c r="N459" s="29" t="s">
        <v>682</v>
      </c>
      <c r="O459" s="29">
        <v>5.5</v>
      </c>
      <c r="R459" s="29">
        <f>O459-1/32</f>
        <v>5.46875</v>
      </c>
      <c r="S459" s="29">
        <f>O459+1/32</f>
        <v>5.53125</v>
      </c>
      <c r="T459" s="29">
        <v>7.125</v>
      </c>
      <c r="W459" s="29">
        <f>T459-1/32</f>
        <v>7.09375</v>
      </c>
      <c r="X459" s="29">
        <f>T459+1/32</f>
        <v>7.15625</v>
      </c>
      <c r="Y459" s="29">
        <v>7.625</v>
      </c>
      <c r="AA459" s="29">
        <f>Y459-(1/32)</f>
        <v>7.59375</v>
      </c>
      <c r="AB459" s="29">
        <f>Y459+(1/32)</f>
        <v>7.65625</v>
      </c>
      <c r="AC459" s="55">
        <v>2.3E-2</v>
      </c>
      <c r="AD459" s="55">
        <v>2.5000000000000001E-2</v>
      </c>
      <c r="AE459" s="29">
        <v>2.4E-2</v>
      </c>
      <c r="AF459" s="28" t="s">
        <v>10872</v>
      </c>
    </row>
    <row r="460" spans="1:32" ht="45" x14ac:dyDescent="0.15">
      <c r="A460" s="29" t="s">
        <v>13300</v>
      </c>
      <c r="B460" s="201" t="s">
        <v>9999</v>
      </c>
      <c r="E460" s="28" t="s">
        <v>10050</v>
      </c>
      <c r="H460" s="110">
        <v>41948</v>
      </c>
      <c r="I460" s="110">
        <v>41957</v>
      </c>
      <c r="K460" s="28" t="s">
        <v>13104</v>
      </c>
      <c r="L460" s="29" t="s">
        <v>12627</v>
      </c>
      <c r="M460" s="29" t="s">
        <v>4358</v>
      </c>
      <c r="N460" s="29" t="s">
        <v>682</v>
      </c>
      <c r="O460" s="29">
        <v>3.3125</v>
      </c>
      <c r="R460" s="29">
        <f>O460-(1/32)</f>
        <v>3.28125</v>
      </c>
      <c r="S460" s="29">
        <f>O460+(1/32)</f>
        <v>3.34375</v>
      </c>
      <c r="T460" s="29">
        <v>1.4375</v>
      </c>
      <c r="W460" s="29">
        <f>T460-(1/32)</f>
        <v>1.40625</v>
      </c>
      <c r="X460" s="29">
        <f>T460+(1/32)</f>
        <v>1.46875</v>
      </c>
      <c r="Y460" s="29">
        <v>2.625</v>
      </c>
      <c r="AA460" s="29">
        <f>Y460-(1/32)</f>
        <v>2.59375</v>
      </c>
      <c r="AB460" s="29">
        <f>Y460+(1/32)</f>
        <v>2.65625</v>
      </c>
      <c r="AC460" s="52">
        <v>1.9E-2</v>
      </c>
      <c r="AD460" s="52">
        <v>2.1000000000000001E-2</v>
      </c>
      <c r="AE460" s="56">
        <v>0.02</v>
      </c>
    </row>
    <row r="461" spans="1:32" ht="45" x14ac:dyDescent="0.15">
      <c r="A461" s="29" t="s">
        <v>13416</v>
      </c>
      <c r="B461" s="201" t="s">
        <v>12408</v>
      </c>
      <c r="E461" s="28" t="s">
        <v>10256</v>
      </c>
      <c r="H461" s="110">
        <v>41962</v>
      </c>
      <c r="I461" s="110">
        <v>41967</v>
      </c>
      <c r="K461" s="28">
        <v>101</v>
      </c>
      <c r="L461" s="29" t="s">
        <v>4595</v>
      </c>
      <c r="M461" s="29" t="s">
        <v>7966</v>
      </c>
      <c r="N461" s="29" t="s">
        <v>682</v>
      </c>
      <c r="O461" s="29">
        <v>4.1875</v>
      </c>
      <c r="R461" s="29">
        <f>O461-(1/32)</f>
        <v>4.15625</v>
      </c>
      <c r="S461" s="29">
        <f>O461+(1/32)</f>
        <v>4.21875</v>
      </c>
      <c r="T461" s="29">
        <v>4.1875</v>
      </c>
      <c r="W461" s="29">
        <f t="shared" ref="W461:W467" si="171">T461-1/32</f>
        <v>4.15625</v>
      </c>
      <c r="X461" s="29">
        <f t="shared" ref="X461:X467" si="172">T461+1/32</f>
        <v>4.21875</v>
      </c>
      <c r="Y461" s="29">
        <v>2.1875</v>
      </c>
      <c r="AA461" s="29">
        <v>2.15625</v>
      </c>
      <c r="AB461" s="29">
        <v>2.21875</v>
      </c>
      <c r="AC461" s="52">
        <v>1.7000000000000001E-2</v>
      </c>
      <c r="AD461" s="52">
        <v>1.9E-2</v>
      </c>
      <c r="AE461" s="56">
        <v>1.7999999999999999E-2</v>
      </c>
    </row>
    <row r="462" spans="1:32" ht="45" x14ac:dyDescent="0.15">
      <c r="A462" s="29" t="s">
        <v>13423</v>
      </c>
      <c r="B462" s="201" t="s">
        <v>13424</v>
      </c>
      <c r="E462" s="28" t="s">
        <v>13425</v>
      </c>
      <c r="H462" s="110">
        <v>41963</v>
      </c>
      <c r="I462" s="110">
        <v>41981</v>
      </c>
      <c r="K462" s="28">
        <v>508</v>
      </c>
      <c r="L462" s="29" t="s">
        <v>13426</v>
      </c>
      <c r="M462" s="29" t="s">
        <v>4638</v>
      </c>
      <c r="N462" s="29" t="s">
        <v>682</v>
      </c>
      <c r="O462" s="29">
        <v>4.3920000000000003</v>
      </c>
      <c r="R462" s="29">
        <f>O462-(1/32)</f>
        <v>4.3607500000000003</v>
      </c>
      <c r="S462" s="29">
        <f>O462+(1/32)</f>
        <v>4.4232500000000003</v>
      </c>
      <c r="T462" s="29">
        <v>3.8125</v>
      </c>
      <c r="W462" s="29">
        <f t="shared" si="171"/>
        <v>3.78125</v>
      </c>
      <c r="X462" s="29">
        <f t="shared" si="172"/>
        <v>3.84375</v>
      </c>
      <c r="Y462" s="29">
        <v>14.25</v>
      </c>
      <c r="AA462" s="29">
        <f>Y462-(1/32)</f>
        <v>14.21875</v>
      </c>
      <c r="AB462" s="29">
        <f>Y462+(1/32)</f>
        <v>14.28125</v>
      </c>
      <c r="AC462" s="52">
        <v>1.7000000000000001E-2</v>
      </c>
      <c r="AD462" s="52">
        <v>1.9E-2</v>
      </c>
      <c r="AE462" s="56">
        <v>1.7999999999999999E-2</v>
      </c>
    </row>
    <row r="463" spans="1:32" ht="45" x14ac:dyDescent="0.15">
      <c r="A463" s="29" t="s">
        <v>13448</v>
      </c>
      <c r="B463" s="201" t="s">
        <v>13263</v>
      </c>
      <c r="E463" s="28" t="s">
        <v>10695</v>
      </c>
      <c r="H463" s="110">
        <v>41967</v>
      </c>
      <c r="I463" s="110">
        <v>42033</v>
      </c>
      <c r="K463" s="28" t="s">
        <v>13746</v>
      </c>
      <c r="L463" s="29" t="s">
        <v>13747</v>
      </c>
      <c r="M463" s="29" t="s">
        <v>4358</v>
      </c>
      <c r="N463" s="29" t="s">
        <v>682</v>
      </c>
      <c r="O463" s="29">
        <v>4</v>
      </c>
      <c r="R463" s="29">
        <f>O463-(1/32)</f>
        <v>3.96875</v>
      </c>
      <c r="S463" s="29">
        <f>O463+(1/32)</f>
        <v>4.03125</v>
      </c>
      <c r="T463" s="29">
        <v>2.125</v>
      </c>
      <c r="W463" s="29">
        <f t="shared" si="171"/>
        <v>2.09375</v>
      </c>
      <c r="X463" s="29">
        <f t="shared" si="172"/>
        <v>2.15625</v>
      </c>
      <c r="Y463" s="29">
        <v>6.125</v>
      </c>
      <c r="AA463" s="29">
        <f>Y463-(1/32)</f>
        <v>6.09375</v>
      </c>
      <c r="AB463" s="29">
        <f>Y463+(1/32)</f>
        <v>6.15625</v>
      </c>
      <c r="AC463" s="52">
        <v>1.7000000000000001E-2</v>
      </c>
      <c r="AD463" s="52">
        <v>1.9E-2</v>
      </c>
      <c r="AE463" s="82">
        <v>1.7999999999999999E-2</v>
      </c>
    </row>
    <row r="464" spans="1:32" ht="45" x14ac:dyDescent="0.15">
      <c r="A464" s="29" t="s">
        <v>13484</v>
      </c>
      <c r="B464" s="201" t="s">
        <v>7631</v>
      </c>
      <c r="E464" s="28" t="s">
        <v>13485</v>
      </c>
      <c r="H464" s="110">
        <v>41981</v>
      </c>
      <c r="I464" s="110">
        <v>41989</v>
      </c>
      <c r="K464" s="28">
        <v>514</v>
      </c>
      <c r="L464" s="29" t="s">
        <v>13486</v>
      </c>
      <c r="M464" s="29" t="s">
        <v>4638</v>
      </c>
      <c r="N464" s="29" t="s">
        <v>682</v>
      </c>
      <c r="O464" s="29">
        <v>7.5</v>
      </c>
      <c r="R464" s="29">
        <f>O464-(1/32)</f>
        <v>7.46875</v>
      </c>
      <c r="S464" s="29">
        <f>O464+(1/32)</f>
        <v>7.53125</v>
      </c>
      <c r="T464" s="29">
        <v>6.5</v>
      </c>
      <c r="W464" s="29">
        <f t="shared" si="171"/>
        <v>6.46875</v>
      </c>
      <c r="X464" s="29">
        <f t="shared" si="172"/>
        <v>6.53125</v>
      </c>
      <c r="Y464" s="29">
        <v>4.75</v>
      </c>
      <c r="AA464" s="29">
        <f>Y464-(1/32)</f>
        <v>4.71875</v>
      </c>
      <c r="AB464" s="29">
        <f>Y464+(1/32)</f>
        <v>4.78125</v>
      </c>
      <c r="AC464" s="52">
        <v>2.3E-2</v>
      </c>
      <c r="AD464" s="52">
        <v>2.5000000000000001E-2</v>
      </c>
      <c r="AE464" s="82">
        <v>2.4E-2</v>
      </c>
    </row>
    <row r="465" spans="1:68" ht="45" x14ac:dyDescent="0.15">
      <c r="A465" s="29" t="s">
        <v>13542</v>
      </c>
      <c r="B465" s="201" t="s">
        <v>9866</v>
      </c>
      <c r="E465" s="28" t="s">
        <v>10539</v>
      </c>
      <c r="H465" s="110">
        <v>41989</v>
      </c>
      <c r="I465" s="110">
        <v>41991</v>
      </c>
      <c r="K465" s="28">
        <v>12</v>
      </c>
      <c r="L465" s="29" t="s">
        <v>4595</v>
      </c>
      <c r="M465" s="29" t="s">
        <v>4596</v>
      </c>
      <c r="N465" s="29" t="s">
        <v>682</v>
      </c>
      <c r="O465" s="29">
        <v>6.5</v>
      </c>
      <c r="R465" s="29">
        <f>O465-1/32</f>
        <v>6.46875</v>
      </c>
      <c r="S465" s="29">
        <f>O465+1/32</f>
        <v>6.53125</v>
      </c>
      <c r="T465" s="29">
        <v>3.3125</v>
      </c>
      <c r="W465" s="29">
        <f t="shared" si="171"/>
        <v>3.28125</v>
      </c>
      <c r="X465" s="29">
        <f t="shared" si="172"/>
        <v>3.34375</v>
      </c>
      <c r="Y465" s="29">
        <v>5.8125</v>
      </c>
      <c r="AA465" s="29">
        <f>Y465-1/32</f>
        <v>5.78125</v>
      </c>
      <c r="AB465" s="29">
        <f>Y465+1/32</f>
        <v>5.84375</v>
      </c>
      <c r="AC465" s="52">
        <v>1.4999999999999999E-2</v>
      </c>
      <c r="AD465" s="52">
        <v>1.7000000000000001E-2</v>
      </c>
      <c r="AE465" s="29">
        <v>1.6E-2</v>
      </c>
    </row>
    <row r="466" spans="1:68" ht="45" x14ac:dyDescent="0.15">
      <c r="A466" s="29" t="s">
        <v>13543</v>
      </c>
      <c r="B466" s="201" t="s">
        <v>13544</v>
      </c>
      <c r="E466" s="28" t="s">
        <v>10539</v>
      </c>
      <c r="H466" s="110">
        <v>41989</v>
      </c>
      <c r="I466" s="110">
        <v>41991</v>
      </c>
      <c r="K466" s="28">
        <v>12</v>
      </c>
      <c r="L466" s="29" t="s">
        <v>4595</v>
      </c>
      <c r="M466" s="29" t="s">
        <v>4596</v>
      </c>
      <c r="N466" s="29" t="s">
        <v>682</v>
      </c>
      <c r="O466" s="29">
        <v>6.5</v>
      </c>
      <c r="R466" s="29">
        <f>O466-1/32</f>
        <v>6.46875</v>
      </c>
      <c r="S466" s="29">
        <f>O466+1/32</f>
        <v>6.53125</v>
      </c>
      <c r="T466" s="29">
        <v>3.3125</v>
      </c>
      <c r="W466" s="29">
        <f t="shared" si="171"/>
        <v>3.28125</v>
      </c>
      <c r="X466" s="29">
        <f t="shared" si="172"/>
        <v>3.34375</v>
      </c>
      <c r="Y466" s="29">
        <v>5.8125</v>
      </c>
      <c r="AA466" s="29">
        <f>Y466-1/32</f>
        <v>5.78125</v>
      </c>
      <c r="AB466" s="29">
        <f>Y466+1/32</f>
        <v>5.84375</v>
      </c>
      <c r="AC466" s="52">
        <v>1.4999999999999999E-2</v>
      </c>
      <c r="AD466" s="52">
        <v>1.7000000000000001E-2</v>
      </c>
      <c r="AE466" s="29">
        <v>1.6E-2</v>
      </c>
    </row>
    <row r="467" spans="1:68" ht="45" x14ac:dyDescent="0.15">
      <c r="A467" s="29" t="s">
        <v>13545</v>
      </c>
      <c r="B467" s="201" t="s">
        <v>9870</v>
      </c>
      <c r="E467" s="28" t="s">
        <v>10539</v>
      </c>
      <c r="H467" s="110">
        <v>41989</v>
      </c>
      <c r="I467" s="110">
        <v>41991</v>
      </c>
      <c r="K467" s="28">
        <v>12</v>
      </c>
      <c r="L467" s="29" t="s">
        <v>4595</v>
      </c>
      <c r="M467" s="29" t="s">
        <v>4596</v>
      </c>
      <c r="N467" s="29" t="s">
        <v>682</v>
      </c>
      <c r="O467" s="29">
        <v>6.5</v>
      </c>
      <c r="R467" s="29">
        <f>O467-1/32</f>
        <v>6.46875</v>
      </c>
      <c r="S467" s="29">
        <f>O467+1/32</f>
        <v>6.53125</v>
      </c>
      <c r="T467" s="29">
        <v>3.3125</v>
      </c>
      <c r="W467" s="29">
        <f t="shared" si="171"/>
        <v>3.28125</v>
      </c>
      <c r="X467" s="29">
        <f t="shared" si="172"/>
        <v>3.34375</v>
      </c>
      <c r="Y467" s="29">
        <v>5.8125</v>
      </c>
      <c r="AA467" s="29">
        <f>Y467-1/32</f>
        <v>5.78125</v>
      </c>
      <c r="AB467" s="29">
        <f>Y467+1/32</f>
        <v>5.84375</v>
      </c>
      <c r="AC467" s="52">
        <v>1.4999999999999999E-2</v>
      </c>
      <c r="AD467" s="52">
        <v>1.7000000000000001E-2</v>
      </c>
      <c r="AE467" s="29">
        <v>1.6E-2</v>
      </c>
    </row>
    <row r="468" spans="1:68" ht="45" x14ac:dyDescent="0.15">
      <c r="A468" s="29" t="s">
        <v>13546</v>
      </c>
      <c r="B468" s="201" t="s">
        <v>13547</v>
      </c>
      <c r="E468" s="28" t="s">
        <v>13549</v>
      </c>
      <c r="H468" s="110">
        <v>41988</v>
      </c>
      <c r="I468" s="110">
        <v>41991</v>
      </c>
      <c r="K468" s="28">
        <v>297</v>
      </c>
      <c r="L468" s="29" t="s">
        <v>13548</v>
      </c>
      <c r="M468" s="29" t="s">
        <v>4621</v>
      </c>
      <c r="O468" s="29">
        <v>7</v>
      </c>
      <c r="R468" s="29">
        <f t="shared" ref="R468:R477" si="173">O468-(1/32)</f>
        <v>6.96875</v>
      </c>
      <c r="S468" s="29">
        <f t="shared" ref="S468:S477" si="174">O468+(1/32)</f>
        <v>7.03125</v>
      </c>
      <c r="T468" s="29">
        <v>6</v>
      </c>
      <c r="W468" s="29">
        <f>T468-(1/32)</f>
        <v>5.96875</v>
      </c>
      <c r="X468" s="29">
        <f>T468+(1/32)</f>
        <v>6.03125</v>
      </c>
      <c r="Y468" s="29">
        <v>6.3125</v>
      </c>
      <c r="AA468" s="29">
        <f t="shared" ref="AA468:AA477" si="175">Y468-(1/32)</f>
        <v>6.28125</v>
      </c>
      <c r="AB468" s="29">
        <f t="shared" ref="AB468:AB477" si="176">Y468+(1/32)</f>
        <v>6.34375</v>
      </c>
      <c r="AE468" s="28">
        <v>2.4E-2</v>
      </c>
      <c r="AF468" s="51"/>
    </row>
    <row r="469" spans="1:68" ht="45" x14ac:dyDescent="0.15">
      <c r="A469" s="29" t="s">
        <v>13582</v>
      </c>
      <c r="B469" s="201" t="s">
        <v>13583</v>
      </c>
      <c r="E469" s="28" t="s">
        <v>13584</v>
      </c>
      <c r="H469" s="110">
        <v>41994</v>
      </c>
      <c r="I469" s="110">
        <v>42009</v>
      </c>
      <c r="K469" s="28">
        <v>511</v>
      </c>
      <c r="L469" s="175" t="s">
        <v>13585</v>
      </c>
      <c r="M469" s="29" t="s">
        <v>4358</v>
      </c>
      <c r="N469" s="29" t="s">
        <v>682</v>
      </c>
      <c r="O469" s="29">
        <v>4.125</v>
      </c>
      <c r="R469" s="29">
        <f t="shared" si="173"/>
        <v>4.09375</v>
      </c>
      <c r="S469" s="29">
        <f t="shared" si="174"/>
        <v>4.15625</v>
      </c>
      <c r="T469" s="29">
        <v>7.375</v>
      </c>
      <c r="W469" s="29">
        <f t="shared" ref="W469:W475" si="177">T469-1/32</f>
        <v>7.34375</v>
      </c>
      <c r="X469" s="29">
        <f t="shared" ref="X469:X475" si="178">T469+1/32</f>
        <v>7.40625</v>
      </c>
      <c r="Y469" s="29">
        <v>5.375</v>
      </c>
      <c r="AA469" s="29">
        <f t="shared" si="175"/>
        <v>5.34375</v>
      </c>
      <c r="AB469" s="29">
        <f t="shared" si="176"/>
        <v>5.40625</v>
      </c>
      <c r="AC469" s="52">
        <v>1.9E-2</v>
      </c>
      <c r="AD469" s="52">
        <v>2.1000000000000001E-2</v>
      </c>
      <c r="AE469" s="82">
        <v>0.02</v>
      </c>
    </row>
    <row r="470" spans="1:68" ht="45" x14ac:dyDescent="0.15">
      <c r="A470" s="29" t="s">
        <v>13645</v>
      </c>
      <c r="B470" s="201" t="s">
        <v>13646</v>
      </c>
      <c r="E470" s="28" t="s">
        <v>13647</v>
      </c>
      <c r="H470" s="110">
        <v>42013</v>
      </c>
      <c r="I470" s="110">
        <v>42017</v>
      </c>
      <c r="K470" s="28">
        <v>512</v>
      </c>
      <c r="L470" s="175" t="s">
        <v>13648</v>
      </c>
      <c r="M470" s="29" t="s">
        <v>4358</v>
      </c>
      <c r="N470" s="29" t="s">
        <v>682</v>
      </c>
      <c r="O470" s="29">
        <v>3.125</v>
      </c>
      <c r="R470" s="29">
        <f t="shared" si="173"/>
        <v>3.09375</v>
      </c>
      <c r="S470" s="29">
        <f t="shared" si="174"/>
        <v>3.15625</v>
      </c>
      <c r="T470" s="29">
        <v>10.25</v>
      </c>
      <c r="W470" s="29">
        <f t="shared" si="177"/>
        <v>10.21875</v>
      </c>
      <c r="X470" s="29">
        <f t="shared" si="178"/>
        <v>10.28125</v>
      </c>
      <c r="Y470" s="29">
        <v>5.375</v>
      </c>
      <c r="AA470" s="29">
        <f t="shared" si="175"/>
        <v>5.34375</v>
      </c>
      <c r="AB470" s="29">
        <f t="shared" si="176"/>
        <v>5.40625</v>
      </c>
      <c r="AC470" s="52">
        <v>1.9E-2</v>
      </c>
      <c r="AD470" s="52">
        <v>2.1000000000000001E-2</v>
      </c>
      <c r="AE470" s="82">
        <v>0.02</v>
      </c>
    </row>
    <row r="471" spans="1:68" ht="45" x14ac:dyDescent="0.15">
      <c r="A471" s="29" t="s">
        <v>13680</v>
      </c>
      <c r="B471" s="201" t="s">
        <v>13646</v>
      </c>
      <c r="E471" s="28" t="s">
        <v>13647</v>
      </c>
      <c r="H471" s="110">
        <v>42018</v>
      </c>
      <c r="I471" s="110">
        <v>42023</v>
      </c>
      <c r="K471" s="28">
        <v>512</v>
      </c>
      <c r="L471" s="175" t="s">
        <v>13648</v>
      </c>
      <c r="M471" s="29" t="s">
        <v>4358</v>
      </c>
      <c r="N471" s="29" t="s">
        <v>682</v>
      </c>
      <c r="O471" s="29">
        <v>3.125</v>
      </c>
      <c r="R471" s="29">
        <f t="shared" si="173"/>
        <v>3.09375</v>
      </c>
      <c r="S471" s="29">
        <f t="shared" si="174"/>
        <v>3.15625</v>
      </c>
      <c r="T471" s="29">
        <v>10.25</v>
      </c>
      <c r="W471" s="29">
        <f t="shared" si="177"/>
        <v>10.21875</v>
      </c>
      <c r="X471" s="29">
        <f t="shared" si="178"/>
        <v>10.28125</v>
      </c>
      <c r="Y471" s="29">
        <v>5.375</v>
      </c>
      <c r="AA471" s="29">
        <f t="shared" si="175"/>
        <v>5.34375</v>
      </c>
      <c r="AB471" s="29">
        <f t="shared" si="176"/>
        <v>5.40625</v>
      </c>
      <c r="AC471" s="52">
        <v>1.9E-2</v>
      </c>
      <c r="AD471" s="52">
        <v>2.1000000000000001E-2</v>
      </c>
      <c r="AE471" s="82">
        <v>0.02</v>
      </c>
    </row>
    <row r="472" spans="1:68" ht="45" x14ac:dyDescent="0.15">
      <c r="A472" s="29" t="s">
        <v>13772</v>
      </c>
      <c r="B472" s="201" t="s">
        <v>13561</v>
      </c>
      <c r="E472" s="28" t="s">
        <v>9658</v>
      </c>
      <c r="H472" s="110">
        <v>42034</v>
      </c>
      <c r="I472" s="110">
        <v>42038</v>
      </c>
      <c r="K472" s="28">
        <v>454</v>
      </c>
      <c r="L472" s="29" t="s">
        <v>11477</v>
      </c>
      <c r="M472" s="29" t="s">
        <v>4358</v>
      </c>
      <c r="N472" s="29" t="s">
        <v>682</v>
      </c>
      <c r="O472" s="29">
        <v>4</v>
      </c>
      <c r="R472" s="29">
        <f t="shared" si="173"/>
        <v>3.96875</v>
      </c>
      <c r="S472" s="29">
        <f t="shared" si="174"/>
        <v>4.03125</v>
      </c>
      <c r="T472" s="29">
        <v>2.03125</v>
      </c>
      <c r="W472" s="29">
        <f t="shared" si="177"/>
        <v>2</v>
      </c>
      <c r="X472" s="29">
        <f t="shared" si="178"/>
        <v>2.0625</v>
      </c>
      <c r="Y472" s="29">
        <v>4.5</v>
      </c>
      <c r="AA472" s="29">
        <f t="shared" si="175"/>
        <v>4.46875</v>
      </c>
      <c r="AB472" s="29">
        <f t="shared" si="176"/>
        <v>4.53125</v>
      </c>
      <c r="AC472" s="52">
        <v>1.7000000000000001E-2</v>
      </c>
      <c r="AD472" s="52">
        <v>1.9E-2</v>
      </c>
      <c r="AE472" s="82">
        <v>1.7999999999999999E-2</v>
      </c>
    </row>
    <row r="473" spans="1:68" ht="45" x14ac:dyDescent="0.15">
      <c r="A473" s="29" t="s">
        <v>13780</v>
      </c>
      <c r="B473" s="201" t="s">
        <v>13263</v>
      </c>
      <c r="E473" s="28" t="s">
        <v>10695</v>
      </c>
      <c r="H473" s="110">
        <v>42038</v>
      </c>
      <c r="I473" s="110">
        <v>42041</v>
      </c>
      <c r="K473" s="28" t="s">
        <v>13746</v>
      </c>
      <c r="L473" s="29" t="s">
        <v>13747</v>
      </c>
      <c r="M473" s="29" t="s">
        <v>4358</v>
      </c>
      <c r="N473" s="29" t="s">
        <v>682</v>
      </c>
      <c r="O473" s="29">
        <v>4</v>
      </c>
      <c r="R473" s="29">
        <f t="shared" si="173"/>
        <v>3.96875</v>
      </c>
      <c r="S473" s="29">
        <f t="shared" si="174"/>
        <v>4.03125</v>
      </c>
      <c r="T473" s="29">
        <v>2.125</v>
      </c>
      <c r="W473" s="29">
        <f t="shared" si="177"/>
        <v>2.09375</v>
      </c>
      <c r="X473" s="29">
        <f t="shared" si="178"/>
        <v>2.15625</v>
      </c>
      <c r="Y473" s="29">
        <v>6.125</v>
      </c>
      <c r="AA473" s="29">
        <f t="shared" si="175"/>
        <v>6.09375</v>
      </c>
      <c r="AB473" s="29">
        <f t="shared" si="176"/>
        <v>6.15625</v>
      </c>
      <c r="AC473" s="52">
        <v>1.7000000000000001E-2</v>
      </c>
      <c r="AD473" s="52">
        <v>1.9E-2</v>
      </c>
      <c r="AE473" s="82">
        <v>1.7999999999999999E-2</v>
      </c>
    </row>
    <row r="474" spans="1:68" ht="45" x14ac:dyDescent="0.15">
      <c r="A474" s="29" t="s">
        <v>13812</v>
      </c>
      <c r="B474" s="201" t="s">
        <v>10263</v>
      </c>
      <c r="E474" s="28" t="s">
        <v>10264</v>
      </c>
      <c r="H474" s="110" t="s">
        <v>13813</v>
      </c>
      <c r="I474" s="110">
        <v>42045</v>
      </c>
      <c r="K474" s="28" t="s">
        <v>13814</v>
      </c>
      <c r="L474" s="29" t="s">
        <v>4595</v>
      </c>
      <c r="M474" s="29" t="s">
        <v>4358</v>
      </c>
      <c r="N474" s="29" t="s">
        <v>682</v>
      </c>
      <c r="O474" s="29">
        <v>4</v>
      </c>
      <c r="R474" s="29">
        <f t="shared" si="173"/>
        <v>3.96875</v>
      </c>
      <c r="S474" s="29">
        <f t="shared" si="174"/>
        <v>4.03125</v>
      </c>
      <c r="T474" s="29">
        <v>2.25</v>
      </c>
      <c r="W474" s="29">
        <f t="shared" si="177"/>
        <v>2.21875</v>
      </c>
      <c r="X474" s="29">
        <f t="shared" si="178"/>
        <v>2.28125</v>
      </c>
      <c r="Y474" s="29">
        <v>2.25</v>
      </c>
      <c r="AA474" s="29">
        <f t="shared" si="175"/>
        <v>2.21875</v>
      </c>
      <c r="AB474" s="29">
        <f t="shared" si="176"/>
        <v>2.28125</v>
      </c>
      <c r="AC474" s="52">
        <v>1.4999999999999999E-2</v>
      </c>
      <c r="AD474" s="52">
        <v>1.7000000000000001E-2</v>
      </c>
      <c r="AE474" s="56">
        <v>1.6E-2</v>
      </c>
    </row>
    <row r="475" spans="1:68" ht="45" x14ac:dyDescent="0.15">
      <c r="A475" s="29" t="s">
        <v>13838</v>
      </c>
      <c r="B475" s="201" t="s">
        <v>13839</v>
      </c>
      <c r="E475" s="28" t="s">
        <v>13840</v>
      </c>
      <c r="H475" s="110">
        <v>42046</v>
      </c>
      <c r="I475" s="110">
        <v>42052</v>
      </c>
      <c r="K475" s="28">
        <v>163</v>
      </c>
      <c r="L475" s="29" t="s">
        <v>8841</v>
      </c>
      <c r="M475" s="29" t="s">
        <v>4358</v>
      </c>
      <c r="N475" s="29" t="s">
        <v>682</v>
      </c>
      <c r="O475" s="29">
        <v>4.9375</v>
      </c>
      <c r="R475" s="29">
        <f t="shared" si="173"/>
        <v>4.90625</v>
      </c>
      <c r="S475" s="29">
        <f t="shared" si="174"/>
        <v>4.96875</v>
      </c>
      <c r="T475" s="29">
        <v>3.375</v>
      </c>
      <c r="W475" s="29">
        <f t="shared" si="177"/>
        <v>3.34375</v>
      </c>
      <c r="X475" s="29">
        <f t="shared" si="178"/>
        <v>3.40625</v>
      </c>
      <c r="Y475" s="29">
        <v>6.25</v>
      </c>
      <c r="AA475" s="29">
        <f t="shared" si="175"/>
        <v>6.21875</v>
      </c>
      <c r="AB475" s="29">
        <f t="shared" si="176"/>
        <v>6.28125</v>
      </c>
      <c r="AC475" s="52">
        <v>1.7000000000000001E-2</v>
      </c>
      <c r="AD475" s="52">
        <v>1.9E-2</v>
      </c>
      <c r="AE475" s="56">
        <v>1.7999999999999999E-2</v>
      </c>
    </row>
    <row r="476" spans="1:68" ht="45" x14ac:dyDescent="0.15">
      <c r="A476" s="29" t="s">
        <v>13935</v>
      </c>
      <c r="B476" s="201" t="s">
        <v>13936</v>
      </c>
      <c r="E476" s="29" t="s">
        <v>13934</v>
      </c>
      <c r="H476" s="110">
        <v>42066</v>
      </c>
      <c r="I476" s="110">
        <v>42069</v>
      </c>
      <c r="K476" s="28">
        <v>465</v>
      </c>
      <c r="L476" s="29" t="s">
        <v>13933</v>
      </c>
      <c r="M476" s="29" t="s">
        <v>4636</v>
      </c>
      <c r="N476" s="29" t="s">
        <v>682</v>
      </c>
      <c r="O476" s="29">
        <v>3.1875</v>
      </c>
      <c r="R476" s="29">
        <f t="shared" si="173"/>
        <v>3.15625</v>
      </c>
      <c r="S476" s="29">
        <f t="shared" si="174"/>
        <v>3.21875</v>
      </c>
      <c r="T476" s="29">
        <v>2.3125</v>
      </c>
      <c r="W476" s="29">
        <f>T476-(1/32)</f>
        <v>2.28125</v>
      </c>
      <c r="X476" s="29">
        <f>T476+(1/32)</f>
        <v>2.34375</v>
      </c>
      <c r="Y476" s="29">
        <v>6.0625</v>
      </c>
      <c r="AA476" s="29">
        <f t="shared" si="175"/>
        <v>6.03125</v>
      </c>
      <c r="AB476" s="29">
        <f t="shared" si="176"/>
        <v>6.09375</v>
      </c>
      <c r="AC476" s="52">
        <v>1.7000000000000001E-2</v>
      </c>
      <c r="AD476" s="52">
        <v>1.9E-2</v>
      </c>
      <c r="AE476" s="54">
        <v>1.7999999999999999E-2</v>
      </c>
      <c r="AF476" s="53" t="s">
        <v>2543</v>
      </c>
    </row>
    <row r="477" spans="1:68" ht="45" x14ac:dyDescent="0.15">
      <c r="A477" s="29" t="s">
        <v>13996</v>
      </c>
      <c r="B477" s="201" t="s">
        <v>7696</v>
      </c>
      <c r="E477" s="28" t="s">
        <v>11042</v>
      </c>
      <c r="H477" s="110">
        <v>42079</v>
      </c>
      <c r="I477" s="110">
        <v>42087</v>
      </c>
      <c r="K477" s="28">
        <v>348</v>
      </c>
      <c r="L477" s="29" t="s">
        <v>4996</v>
      </c>
      <c r="M477" s="29" t="s">
        <v>4358</v>
      </c>
      <c r="N477" s="29" t="s">
        <v>682</v>
      </c>
      <c r="O477" s="29">
        <v>3.5</v>
      </c>
      <c r="R477" s="29">
        <f t="shared" si="173"/>
        <v>3.46875</v>
      </c>
      <c r="S477" s="29">
        <f t="shared" si="174"/>
        <v>3.53125</v>
      </c>
      <c r="T477" s="29">
        <v>3.375</v>
      </c>
      <c r="W477" s="29">
        <f>T477-(1/32)</f>
        <v>3.34375</v>
      </c>
      <c r="X477" s="29">
        <f>T477+(1/32)</f>
        <v>3.40625</v>
      </c>
      <c r="Y477" s="29">
        <v>5.625</v>
      </c>
      <c r="AA477" s="29">
        <f t="shared" si="175"/>
        <v>5.59375</v>
      </c>
      <c r="AB477" s="29">
        <f t="shared" si="176"/>
        <v>5.65625</v>
      </c>
      <c r="AC477" s="52">
        <v>1.7000000000000001E-2</v>
      </c>
      <c r="AD477" s="52">
        <v>1.9E-2</v>
      </c>
      <c r="AE477" s="54">
        <v>1.7999999999999999E-2</v>
      </c>
      <c r="AF477" s="53"/>
    </row>
    <row r="478" spans="1:68" ht="45" x14ac:dyDescent="0.15">
      <c r="A478" s="29" t="s">
        <v>13997</v>
      </c>
      <c r="B478" s="201" t="s">
        <v>8821</v>
      </c>
      <c r="E478" s="28" t="s">
        <v>10852</v>
      </c>
      <c r="H478" s="110">
        <v>42079</v>
      </c>
      <c r="I478" s="110">
        <v>42087</v>
      </c>
      <c r="K478" s="28">
        <v>405</v>
      </c>
      <c r="L478" s="29" t="s">
        <v>4855</v>
      </c>
      <c r="M478" s="29" t="s">
        <v>4358</v>
      </c>
      <c r="N478" s="29" t="s">
        <v>682</v>
      </c>
      <c r="O478" s="29">
        <v>3.9375</v>
      </c>
      <c r="R478" s="29">
        <f>O478-1/32</f>
        <v>3.90625</v>
      </c>
      <c r="S478" s="29">
        <f>O478+1/32</f>
        <v>3.96875</v>
      </c>
      <c r="T478" s="29">
        <v>3.25</v>
      </c>
      <c r="W478" s="29">
        <f>T478-1/32</f>
        <v>3.21875</v>
      </c>
      <c r="X478" s="29">
        <f>T478+1/32</f>
        <v>3.28125</v>
      </c>
      <c r="Y478" s="29">
        <v>5.8125</v>
      </c>
      <c r="AA478" s="29">
        <f>Y478-1/32</f>
        <v>5.78125</v>
      </c>
      <c r="AB478" s="29">
        <f>Y478+1/32</f>
        <v>5.84375</v>
      </c>
      <c r="AC478" s="52">
        <f>AE478-0.001</f>
        <v>1.6999999999999998E-2</v>
      </c>
      <c r="AD478" s="52">
        <f>AE478+0.001</f>
        <v>1.9E-2</v>
      </c>
      <c r="AE478" s="28">
        <v>1.7999999999999999E-2</v>
      </c>
    </row>
    <row r="479" spans="1:68" ht="45" x14ac:dyDescent="0.15">
      <c r="A479" s="29" t="s">
        <v>13998</v>
      </c>
      <c r="B479" s="201" t="s">
        <v>13999</v>
      </c>
      <c r="E479" s="29" t="s">
        <v>10888</v>
      </c>
      <c r="H479" s="110">
        <v>42079</v>
      </c>
      <c r="I479" s="110">
        <v>42087</v>
      </c>
      <c r="K479" s="28" t="s">
        <v>10887</v>
      </c>
      <c r="L479" s="29" t="s">
        <v>7739</v>
      </c>
      <c r="M479" s="29" t="s">
        <v>4640</v>
      </c>
      <c r="O479" s="29">
        <v>5.25</v>
      </c>
      <c r="R479" s="29">
        <f>O479-1/32</f>
        <v>5.21875</v>
      </c>
      <c r="S479" s="29">
        <f>O479+1/32</f>
        <v>5.28125</v>
      </c>
      <c r="T479" s="29">
        <v>6.25</v>
      </c>
      <c r="W479" s="29">
        <f>T479-1/32</f>
        <v>6.21875</v>
      </c>
      <c r="X479" s="29">
        <f>T479+1/32</f>
        <v>6.28125</v>
      </c>
      <c r="AC479" s="52">
        <v>2.3E-2</v>
      </c>
      <c r="AD479" s="52">
        <v>2.5000000000000001E-2</v>
      </c>
      <c r="AE479" s="28">
        <v>2.4E-2</v>
      </c>
      <c r="AF479" s="51"/>
      <c r="BK479" s="29">
        <v>8.625</v>
      </c>
      <c r="BL479" s="28">
        <f>BK479-1/32</f>
        <v>8.59375</v>
      </c>
      <c r="BM479" s="28">
        <f>BK479+1/32</f>
        <v>8.65625</v>
      </c>
      <c r="BN479" s="28">
        <v>3.5</v>
      </c>
      <c r="BO479" s="28">
        <f>BN479-1/32</f>
        <v>3.46875</v>
      </c>
      <c r="BP479" s="28">
        <f>BN479-1/32</f>
        <v>3.46875</v>
      </c>
    </row>
    <row r="480" spans="1:68" ht="45" x14ac:dyDescent="0.15">
      <c r="A480" s="29" t="s">
        <v>14033</v>
      </c>
      <c r="B480" s="201" t="s">
        <v>14034</v>
      </c>
      <c r="E480" s="28" t="s">
        <v>14035</v>
      </c>
      <c r="H480" s="110">
        <v>42082</v>
      </c>
      <c r="I480" s="110">
        <v>42087</v>
      </c>
      <c r="K480" s="28">
        <v>528</v>
      </c>
      <c r="L480" s="29" t="s">
        <v>14036</v>
      </c>
      <c r="M480" s="29" t="s">
        <v>4638</v>
      </c>
      <c r="N480" s="29" t="s">
        <v>682</v>
      </c>
      <c r="O480" s="29">
        <v>6.375</v>
      </c>
      <c r="R480" s="29">
        <f>O480-1/32</f>
        <v>6.34375</v>
      </c>
      <c r="S480" s="29">
        <f>O480+1/32</f>
        <v>6.40625</v>
      </c>
      <c r="T480" s="29">
        <v>4.1875</v>
      </c>
      <c r="W480" s="29">
        <f>T480-1/32</f>
        <v>4.15625</v>
      </c>
      <c r="X480" s="29">
        <f>T480+1/32</f>
        <v>4.21875</v>
      </c>
      <c r="Y480" s="29">
        <v>8.125</v>
      </c>
      <c r="AA480" s="29">
        <f t="shared" ref="AA480:AA487" si="179">Y480-(1/32)</f>
        <v>8.09375</v>
      </c>
      <c r="AB480" s="29">
        <f t="shared" ref="AB480:AB487" si="180">Y480+(1/32)</f>
        <v>8.15625</v>
      </c>
      <c r="AC480" s="55">
        <v>1.9E-2</v>
      </c>
      <c r="AD480" s="55">
        <v>2.1000000000000001E-2</v>
      </c>
      <c r="AE480" s="29">
        <v>0.02</v>
      </c>
    </row>
    <row r="481" spans="1:39" ht="45" x14ac:dyDescent="0.15">
      <c r="A481" s="29" t="s">
        <v>14037</v>
      </c>
      <c r="B481" s="201" t="s">
        <v>14038</v>
      </c>
      <c r="E481" s="28" t="s">
        <v>14039</v>
      </c>
      <c r="H481" s="110">
        <v>42083</v>
      </c>
      <c r="I481" s="110">
        <v>42087</v>
      </c>
      <c r="K481" s="28">
        <v>526</v>
      </c>
      <c r="L481" s="29" t="s">
        <v>14040</v>
      </c>
      <c r="M481" s="29" t="s">
        <v>4638</v>
      </c>
      <c r="N481" s="29" t="s">
        <v>682</v>
      </c>
      <c r="O481" s="29">
        <v>6</v>
      </c>
      <c r="R481" s="29">
        <f>O481-1/32</f>
        <v>5.96875</v>
      </c>
      <c r="S481" s="29">
        <f>O481+1/32</f>
        <v>6.03125</v>
      </c>
      <c r="T481" s="29">
        <v>4.3125</v>
      </c>
      <c r="W481" s="29">
        <f>T481-1/32</f>
        <v>4.28125</v>
      </c>
      <c r="X481" s="29">
        <f>T481+1/32</f>
        <v>4.34375</v>
      </c>
      <c r="Y481" s="29">
        <v>6.75</v>
      </c>
      <c r="AA481" s="29">
        <f t="shared" si="179"/>
        <v>6.71875</v>
      </c>
      <c r="AB481" s="29">
        <f t="shared" si="180"/>
        <v>6.78125</v>
      </c>
      <c r="AC481" s="55">
        <v>1.9E-2</v>
      </c>
      <c r="AD481" s="55">
        <v>2.1000000000000001E-2</v>
      </c>
      <c r="AE481" s="29">
        <v>0.02</v>
      </c>
    </row>
    <row r="482" spans="1:39" ht="45" x14ac:dyDescent="0.15">
      <c r="A482" s="29" t="s">
        <v>14131</v>
      </c>
      <c r="B482" s="201" t="s">
        <v>9553</v>
      </c>
      <c r="E482" s="28" t="s">
        <v>14132</v>
      </c>
      <c r="H482" s="110">
        <v>42108</v>
      </c>
      <c r="I482" s="110">
        <v>42110</v>
      </c>
      <c r="K482" s="28">
        <v>443</v>
      </c>
      <c r="L482" s="29" t="s">
        <v>10049</v>
      </c>
      <c r="M482" s="29" t="s">
        <v>4636</v>
      </c>
      <c r="N482" s="29" t="s">
        <v>682</v>
      </c>
      <c r="O482" s="29">
        <v>3.375</v>
      </c>
      <c r="R482" s="29">
        <f>O482-(1/32)</f>
        <v>3.34375</v>
      </c>
      <c r="S482" s="29">
        <f>O482+(1/32)</f>
        <v>3.40625</v>
      </c>
      <c r="T482" s="29">
        <v>2</v>
      </c>
      <c r="W482" s="29">
        <f>T482-(1/32)</f>
        <v>1.96875</v>
      </c>
      <c r="X482" s="29">
        <f>T482+(1/32)</f>
        <v>2.03125</v>
      </c>
      <c r="Y482" s="29">
        <v>2.625</v>
      </c>
      <c r="AA482" s="29">
        <f t="shared" si="179"/>
        <v>2.59375</v>
      </c>
      <c r="AB482" s="29">
        <f t="shared" si="180"/>
        <v>2.65625</v>
      </c>
      <c r="AC482" s="52">
        <v>1.9E-2</v>
      </c>
      <c r="AD482" s="52">
        <v>2.1000000000000001E-2</v>
      </c>
      <c r="AE482" s="56">
        <v>0.02</v>
      </c>
    </row>
    <row r="483" spans="1:39" ht="45" x14ac:dyDescent="0.15">
      <c r="A483" s="29" t="s">
        <v>14142</v>
      </c>
      <c r="B483" s="201" t="s">
        <v>14143</v>
      </c>
      <c r="E483" s="28" t="s">
        <v>14163</v>
      </c>
      <c r="H483" s="110">
        <v>42117</v>
      </c>
      <c r="I483" s="110">
        <v>42121</v>
      </c>
      <c r="K483" s="28">
        <v>433</v>
      </c>
      <c r="L483" s="29" t="s">
        <v>14164</v>
      </c>
      <c r="M483" s="29" t="s">
        <v>4638</v>
      </c>
      <c r="N483" s="29" t="s">
        <v>682</v>
      </c>
      <c r="O483" s="29">
        <v>6.875</v>
      </c>
      <c r="R483" s="29">
        <f>O483-(1/32)</f>
        <v>6.84375</v>
      </c>
      <c r="S483" s="29">
        <f>O483+(1/32)</f>
        <v>6.90625</v>
      </c>
      <c r="T483" s="29">
        <v>4.375</v>
      </c>
      <c r="W483" s="29">
        <f>T483-1/32</f>
        <v>4.34375</v>
      </c>
      <c r="X483" s="29">
        <f>T483+1/32</f>
        <v>4.40625</v>
      </c>
      <c r="Y483" s="29">
        <v>7</v>
      </c>
      <c r="AA483" s="29">
        <f t="shared" si="179"/>
        <v>6.96875</v>
      </c>
      <c r="AB483" s="29">
        <f t="shared" si="180"/>
        <v>7.03125</v>
      </c>
      <c r="AC483" s="52">
        <v>1.9E-2</v>
      </c>
      <c r="AD483" s="52">
        <v>2.1000000000000001E-2</v>
      </c>
      <c r="AE483" s="82">
        <v>0.02</v>
      </c>
    </row>
    <row r="484" spans="1:39" ht="45" x14ac:dyDescent="0.15">
      <c r="A484" s="29" t="s">
        <v>14238</v>
      </c>
      <c r="B484" s="201" t="s">
        <v>9999</v>
      </c>
      <c r="E484" s="28" t="s">
        <v>10050</v>
      </c>
      <c r="H484" s="110">
        <v>42152</v>
      </c>
      <c r="I484" s="110">
        <v>42153</v>
      </c>
      <c r="K484" s="28" t="s">
        <v>13104</v>
      </c>
      <c r="L484" s="29" t="s">
        <v>12627</v>
      </c>
      <c r="M484" s="29" t="s">
        <v>4358</v>
      </c>
      <c r="N484" s="29" t="s">
        <v>682</v>
      </c>
      <c r="O484" s="29">
        <v>3.3125</v>
      </c>
      <c r="R484" s="29">
        <f>O484-(1/32)</f>
        <v>3.28125</v>
      </c>
      <c r="S484" s="29">
        <f>O484+(1/32)</f>
        <v>3.34375</v>
      </c>
      <c r="T484" s="29">
        <v>1.4375</v>
      </c>
      <c r="W484" s="29">
        <f>T484-(1/32)</f>
        <v>1.40625</v>
      </c>
      <c r="X484" s="29">
        <f>T484+(1/32)</f>
        <v>1.46875</v>
      </c>
      <c r="Y484" s="29">
        <v>2.625</v>
      </c>
      <c r="AA484" s="29">
        <f t="shared" si="179"/>
        <v>2.59375</v>
      </c>
      <c r="AB484" s="29">
        <f t="shared" si="180"/>
        <v>2.65625</v>
      </c>
      <c r="AC484" s="52">
        <v>1.9E-2</v>
      </c>
      <c r="AD484" s="52">
        <v>2.1000000000000001E-2</v>
      </c>
      <c r="AE484" s="56">
        <v>0.02</v>
      </c>
    </row>
    <row r="485" spans="1:39" ht="45" x14ac:dyDescent="0.15">
      <c r="A485" s="29" t="s">
        <v>14239</v>
      </c>
      <c r="B485" s="201" t="s">
        <v>13583</v>
      </c>
      <c r="E485" s="28" t="s">
        <v>14240</v>
      </c>
      <c r="H485" s="110">
        <v>42153</v>
      </c>
      <c r="I485" s="110">
        <v>42157</v>
      </c>
      <c r="K485" s="28">
        <v>511</v>
      </c>
      <c r="L485" s="175" t="s">
        <v>13585</v>
      </c>
      <c r="M485" s="29" t="s">
        <v>4358</v>
      </c>
      <c r="N485" s="29" t="s">
        <v>682</v>
      </c>
      <c r="O485" s="29">
        <v>4.125</v>
      </c>
      <c r="R485" s="29">
        <f>O485-(1/32)</f>
        <v>4.09375</v>
      </c>
      <c r="S485" s="29">
        <f>O485+(1/32)</f>
        <v>4.15625</v>
      </c>
      <c r="T485" s="29">
        <v>7.875</v>
      </c>
      <c r="W485" s="29">
        <f>T485-1/32</f>
        <v>7.84375</v>
      </c>
      <c r="X485" s="29">
        <f>T485+1/32</f>
        <v>7.90625</v>
      </c>
      <c r="Y485" s="29">
        <v>5.5</v>
      </c>
      <c r="AA485" s="29">
        <f t="shared" si="179"/>
        <v>5.46875</v>
      </c>
      <c r="AB485" s="29">
        <f t="shared" si="180"/>
        <v>5.53125</v>
      </c>
      <c r="AC485" s="52">
        <v>1.9E-2</v>
      </c>
      <c r="AD485" s="52">
        <v>2.1000000000000001E-2</v>
      </c>
      <c r="AE485" s="82">
        <v>0.02</v>
      </c>
    </row>
    <row r="486" spans="1:39" ht="45" x14ac:dyDescent="0.15">
      <c r="A486" s="29" t="s">
        <v>14263</v>
      </c>
      <c r="B486" s="201" t="s">
        <v>14264</v>
      </c>
      <c r="E486" s="28" t="s">
        <v>10050</v>
      </c>
      <c r="H486" s="110">
        <v>42159</v>
      </c>
      <c r="I486" s="110">
        <v>42163</v>
      </c>
      <c r="K486" s="28">
        <v>443</v>
      </c>
      <c r="L486" s="29" t="s">
        <v>12627</v>
      </c>
      <c r="M486" s="29" t="s">
        <v>4358</v>
      </c>
      <c r="N486" s="29" t="s">
        <v>682</v>
      </c>
      <c r="O486" s="29">
        <v>3.3125</v>
      </c>
      <c r="R486" s="29">
        <f>O486-(1/32)</f>
        <v>3.28125</v>
      </c>
      <c r="S486" s="29">
        <f>O486+(1/32)</f>
        <v>3.34375</v>
      </c>
      <c r="T486" s="29">
        <v>1.4375</v>
      </c>
      <c r="W486" s="29">
        <f>T486-(1/32)</f>
        <v>1.40625</v>
      </c>
      <c r="X486" s="29">
        <f>T486+(1/32)</f>
        <v>1.46875</v>
      </c>
      <c r="Y486" s="29">
        <v>2.625</v>
      </c>
      <c r="AA486" s="29">
        <f t="shared" si="179"/>
        <v>2.59375</v>
      </c>
      <c r="AB486" s="29">
        <f t="shared" si="180"/>
        <v>2.65625</v>
      </c>
      <c r="AC486" s="52">
        <v>1.9E-2</v>
      </c>
      <c r="AD486" s="52">
        <v>2.1000000000000001E-2</v>
      </c>
      <c r="AE486" s="56">
        <v>0.02</v>
      </c>
    </row>
    <row r="487" spans="1:39" ht="45" x14ac:dyDescent="0.15">
      <c r="A487" s="29" t="s">
        <v>14300</v>
      </c>
      <c r="B487" s="201" t="s">
        <v>14301</v>
      </c>
      <c r="D487" s="29"/>
      <c r="E487" s="28" t="s">
        <v>10282</v>
      </c>
      <c r="H487" s="110">
        <v>42170</v>
      </c>
      <c r="I487" s="110">
        <v>42171</v>
      </c>
      <c r="K487" s="28">
        <v>312</v>
      </c>
      <c r="L487" s="29" t="s">
        <v>5204</v>
      </c>
      <c r="M487" s="29" t="s">
        <v>4358</v>
      </c>
      <c r="N487" s="29" t="s">
        <v>682</v>
      </c>
      <c r="O487" s="29">
        <v>2.9375</v>
      </c>
      <c r="R487" s="29">
        <f>O487-1/32</f>
        <v>2.90625</v>
      </c>
      <c r="S487" s="29">
        <f>O487+1/32</f>
        <v>2.96875</v>
      </c>
      <c r="T487" s="29">
        <v>1.875</v>
      </c>
      <c r="W487" s="29">
        <f>T487-0.03125</f>
        <v>1.84375</v>
      </c>
      <c r="X487" s="29">
        <f>T487+0.03125</f>
        <v>1.90625</v>
      </c>
      <c r="Y487" s="29">
        <v>3.8125</v>
      </c>
      <c r="AA487" s="29">
        <f t="shared" si="179"/>
        <v>3.78125</v>
      </c>
      <c r="AB487" s="29">
        <f t="shared" si="180"/>
        <v>3.84375</v>
      </c>
      <c r="AC487" s="52">
        <v>1.4999999999999999E-2</v>
      </c>
      <c r="AD487" s="52">
        <v>1.7000000000000001E-2</v>
      </c>
      <c r="AE487" s="28">
        <v>1.6E-2</v>
      </c>
      <c r="AF487" s="51"/>
    </row>
    <row r="488" spans="1:39" ht="45" x14ac:dyDescent="0.15">
      <c r="A488" s="29" t="s">
        <v>14302</v>
      </c>
      <c r="B488" s="201" t="s">
        <v>14303</v>
      </c>
      <c r="E488" s="28" t="s">
        <v>10249</v>
      </c>
      <c r="H488" s="110">
        <v>42170</v>
      </c>
      <c r="I488" s="110">
        <v>42171</v>
      </c>
      <c r="K488" s="28">
        <v>446</v>
      </c>
      <c r="L488" s="203" t="s">
        <v>10250</v>
      </c>
      <c r="M488" s="29" t="s">
        <v>4358</v>
      </c>
      <c r="N488" s="29" t="s">
        <v>682</v>
      </c>
      <c r="O488" s="29">
        <v>6</v>
      </c>
      <c r="R488" s="29">
        <v>5.96875</v>
      </c>
      <c r="S488" s="29">
        <v>6.03125</v>
      </c>
      <c r="T488" s="29">
        <v>5.875</v>
      </c>
      <c r="W488" s="29">
        <v>5.84375</v>
      </c>
      <c r="X488" s="29">
        <v>5.90625</v>
      </c>
      <c r="Y488" s="29">
        <v>3.625</v>
      </c>
      <c r="AA488" s="29">
        <v>3.59375</v>
      </c>
      <c r="AB488" s="29">
        <v>3.65625</v>
      </c>
      <c r="AC488" s="52">
        <v>1.7000000000000001E-2</v>
      </c>
      <c r="AD488" s="52">
        <v>1.9E-2</v>
      </c>
      <c r="AE488" s="28">
        <v>1.7999999999999999E-2</v>
      </c>
    </row>
    <row r="489" spans="1:39" ht="45" x14ac:dyDescent="0.15">
      <c r="A489" s="29" t="s">
        <v>14330</v>
      </c>
      <c r="B489" s="201" t="s">
        <v>14331</v>
      </c>
      <c r="D489" s="29"/>
      <c r="E489" s="28" t="s">
        <v>14332</v>
      </c>
      <c r="F489" s="104"/>
      <c r="G489" s="104"/>
      <c r="H489" s="104">
        <v>42178</v>
      </c>
      <c r="I489" s="104">
        <v>42181</v>
      </c>
      <c r="J489" s="29"/>
      <c r="K489" s="29">
        <v>260</v>
      </c>
      <c r="L489" s="29" t="s">
        <v>4628</v>
      </c>
      <c r="M489" s="29" t="s">
        <v>4358</v>
      </c>
      <c r="N489" s="29" t="s">
        <v>682</v>
      </c>
      <c r="O489" s="29">
        <v>3.625</v>
      </c>
      <c r="P489" s="208">
        <f>O489-(1/64)</f>
        <v>3.609375</v>
      </c>
      <c r="Q489" s="208">
        <f>O489+(1/64)</f>
        <v>3.640625</v>
      </c>
      <c r="R489" s="29">
        <f t="shared" ref="R489:R494" si="181">O489-(1/32)</f>
        <v>3.59375</v>
      </c>
      <c r="S489" s="29">
        <f t="shared" ref="S489:S494" si="182">O489+(1/32)</f>
        <v>3.65625</v>
      </c>
      <c r="T489" s="29">
        <v>5.5</v>
      </c>
      <c r="U489" s="208">
        <f>T489-(1/64)</f>
        <v>5.484375</v>
      </c>
      <c r="V489" s="208">
        <f>T489+(1/64)</f>
        <v>5.515625</v>
      </c>
      <c r="W489" s="29">
        <f t="shared" ref="W489:W494" si="183">T489-(1/32)</f>
        <v>5.46875</v>
      </c>
      <c r="X489" s="29">
        <f t="shared" ref="X489:X494" si="184">T489+(1/32)</f>
        <v>5.53125</v>
      </c>
      <c r="Y489" s="29">
        <v>6</v>
      </c>
      <c r="Z489" s="208">
        <f>Y489+(1/64)</f>
        <v>6.015625</v>
      </c>
      <c r="AA489" s="29">
        <f t="shared" ref="AA489:AA498" si="185">Y489-(1/32)</f>
        <v>5.96875</v>
      </c>
      <c r="AB489" s="29">
        <f t="shared" ref="AB489:AB498" si="186">Y489+(1/32)</f>
        <v>6.03125</v>
      </c>
      <c r="AC489" s="52">
        <v>1.9E-2</v>
      </c>
      <c r="AD489" s="52">
        <v>2.1000000000000001E-2</v>
      </c>
      <c r="AE489" s="54">
        <v>0.02</v>
      </c>
      <c r="AF489" s="53" t="s">
        <v>2661</v>
      </c>
      <c r="AG489" s="29"/>
      <c r="AH489" s="29"/>
      <c r="AI489" s="29"/>
      <c r="AJ489" s="29"/>
      <c r="AK489" s="29"/>
      <c r="AL489" s="29"/>
      <c r="AM489" s="29"/>
    </row>
    <row r="490" spans="1:39" ht="45" x14ac:dyDescent="0.15">
      <c r="A490" s="29" t="s">
        <v>14369</v>
      </c>
      <c r="B490" s="201" t="s">
        <v>14370</v>
      </c>
      <c r="E490" s="28" t="s">
        <v>14377</v>
      </c>
      <c r="F490" s="104"/>
      <c r="G490" s="104"/>
      <c r="H490" s="104">
        <v>42194</v>
      </c>
      <c r="I490" s="104">
        <v>42195</v>
      </c>
      <c r="J490" s="29"/>
      <c r="K490" s="29">
        <v>537</v>
      </c>
      <c r="L490" s="29" t="s">
        <v>14378</v>
      </c>
      <c r="M490" s="29" t="s">
        <v>4638</v>
      </c>
      <c r="N490" s="29" t="s">
        <v>682</v>
      </c>
      <c r="O490" s="29">
        <v>7.1875</v>
      </c>
      <c r="P490" s="208">
        <f>O490-(1/64)</f>
        <v>7.171875</v>
      </c>
      <c r="Q490" s="208">
        <f>O490+(1/64)</f>
        <v>7.203125</v>
      </c>
      <c r="R490" s="29">
        <f t="shared" si="181"/>
        <v>7.15625</v>
      </c>
      <c r="S490" s="29">
        <f t="shared" si="182"/>
        <v>7.21875</v>
      </c>
      <c r="T490" s="29">
        <v>8.125</v>
      </c>
      <c r="U490" s="208">
        <f>T490-(1/64)</f>
        <v>8.109375</v>
      </c>
      <c r="V490" s="208">
        <f>T490+(1/64)</f>
        <v>8.140625</v>
      </c>
      <c r="W490" s="29">
        <f t="shared" si="183"/>
        <v>8.09375</v>
      </c>
      <c r="X490" s="29">
        <f t="shared" si="184"/>
        <v>8.15625</v>
      </c>
      <c r="Y490" s="29">
        <v>4.03125</v>
      </c>
      <c r="Z490" s="208">
        <f>Y490+(1/64)</f>
        <v>4.046875</v>
      </c>
      <c r="AA490" s="29">
        <f t="shared" si="185"/>
        <v>4</v>
      </c>
      <c r="AB490" s="29">
        <f t="shared" si="186"/>
        <v>4.0625</v>
      </c>
      <c r="AC490" s="52">
        <v>1.9E-2</v>
      </c>
      <c r="AD490" s="52">
        <v>2.1000000000000001E-2</v>
      </c>
      <c r="AE490" s="54">
        <v>0.02</v>
      </c>
      <c r="AF490" s="53" t="s">
        <v>2661</v>
      </c>
      <c r="AG490" s="29"/>
      <c r="AH490" s="29"/>
      <c r="AI490" s="29"/>
      <c r="AJ490" s="29"/>
      <c r="AK490" s="29"/>
      <c r="AL490" s="29"/>
    </row>
    <row r="491" spans="1:39" ht="45" x14ac:dyDescent="0.15">
      <c r="A491" s="29" t="s">
        <v>7984</v>
      </c>
      <c r="B491" s="201" t="s">
        <v>4853</v>
      </c>
      <c r="E491" s="28" t="s">
        <v>14436</v>
      </c>
      <c r="F491" s="104"/>
      <c r="G491" s="104"/>
      <c r="H491" s="110">
        <v>42220</v>
      </c>
      <c r="I491" s="104">
        <v>42227</v>
      </c>
      <c r="K491" s="28">
        <v>252</v>
      </c>
      <c r="L491" s="29" t="s">
        <v>4855</v>
      </c>
      <c r="M491" s="29" t="s">
        <v>4358</v>
      </c>
      <c r="O491" s="29">
        <v>3.625</v>
      </c>
      <c r="P491" s="208">
        <f>O491-(1/64)</f>
        <v>3.609375</v>
      </c>
      <c r="Q491" s="208">
        <f>O491+(1/64)</f>
        <v>3.640625</v>
      </c>
      <c r="R491" s="29">
        <f t="shared" si="181"/>
        <v>3.59375</v>
      </c>
      <c r="S491" s="29">
        <f t="shared" si="182"/>
        <v>3.65625</v>
      </c>
      <c r="T491" s="29">
        <v>3.875</v>
      </c>
      <c r="U491" s="208">
        <f>T491-(1/64)</f>
        <v>3.859375</v>
      </c>
      <c r="V491" s="208">
        <f>T491+(1/64)</f>
        <v>3.890625</v>
      </c>
      <c r="W491" s="29">
        <f t="shared" si="183"/>
        <v>3.84375</v>
      </c>
      <c r="X491" s="29">
        <f t="shared" si="184"/>
        <v>3.90625</v>
      </c>
      <c r="Y491" s="29">
        <v>6</v>
      </c>
      <c r="Z491" s="208">
        <f>Y491+(1/64)</f>
        <v>6.015625</v>
      </c>
      <c r="AA491" s="29">
        <f t="shared" si="185"/>
        <v>5.96875</v>
      </c>
      <c r="AB491" s="29">
        <f t="shared" si="186"/>
        <v>6.03125</v>
      </c>
      <c r="AC491" s="52">
        <v>1.7000000000000001E-2</v>
      </c>
      <c r="AD491" s="52">
        <v>1.9E-2</v>
      </c>
      <c r="AE491" s="28">
        <v>1.7999999999999999E-2</v>
      </c>
      <c r="AF491" s="29">
        <v>1.7000000000000001E-2</v>
      </c>
    </row>
    <row r="492" spans="1:39" ht="45" x14ac:dyDescent="0.15">
      <c r="A492" s="29" t="s">
        <v>14466</v>
      </c>
      <c r="B492" s="201" t="s">
        <v>14467</v>
      </c>
      <c r="E492" s="28" t="s">
        <v>10050</v>
      </c>
      <c r="H492" s="110">
        <v>42228</v>
      </c>
      <c r="I492" s="110">
        <v>42233</v>
      </c>
      <c r="K492" s="28">
        <v>443</v>
      </c>
      <c r="L492" s="29" t="s">
        <v>12627</v>
      </c>
      <c r="M492" s="29" t="s">
        <v>4358</v>
      </c>
      <c r="N492" s="29" t="s">
        <v>682</v>
      </c>
      <c r="O492" s="29">
        <v>3.3125</v>
      </c>
      <c r="R492" s="29">
        <f t="shared" si="181"/>
        <v>3.28125</v>
      </c>
      <c r="S492" s="29">
        <f t="shared" si="182"/>
        <v>3.34375</v>
      </c>
      <c r="T492" s="29">
        <v>1.4375</v>
      </c>
      <c r="W492" s="29">
        <f t="shared" si="183"/>
        <v>1.40625</v>
      </c>
      <c r="X492" s="29">
        <f t="shared" si="184"/>
        <v>1.46875</v>
      </c>
      <c r="Y492" s="29">
        <v>2.625</v>
      </c>
      <c r="AA492" s="29">
        <f t="shared" si="185"/>
        <v>2.59375</v>
      </c>
      <c r="AB492" s="29">
        <f t="shared" si="186"/>
        <v>2.65625</v>
      </c>
      <c r="AC492" s="52">
        <v>1.9E-2</v>
      </c>
      <c r="AD492" s="52">
        <v>2.1000000000000001E-2</v>
      </c>
      <c r="AE492" s="56">
        <v>0.02</v>
      </c>
    </row>
    <row r="493" spans="1:39" ht="45" x14ac:dyDescent="0.15">
      <c r="A493" s="29" t="s">
        <v>14477</v>
      </c>
      <c r="B493" s="201" t="s">
        <v>14478</v>
      </c>
      <c r="E493" s="28" t="s">
        <v>14479</v>
      </c>
      <c r="H493" s="110">
        <v>42233</v>
      </c>
      <c r="I493" s="110">
        <v>42236</v>
      </c>
      <c r="K493" s="28">
        <v>542</v>
      </c>
      <c r="L493" s="29" t="s">
        <v>14480</v>
      </c>
      <c r="M493" s="29" t="s">
        <v>4638</v>
      </c>
      <c r="N493" s="29" t="s">
        <v>682</v>
      </c>
      <c r="O493" s="29">
        <v>4.1718000000000002</v>
      </c>
      <c r="R493" s="29">
        <f t="shared" si="181"/>
        <v>4.1405500000000002</v>
      </c>
      <c r="S493" s="29">
        <f t="shared" si="182"/>
        <v>4.2030500000000002</v>
      </c>
      <c r="T493" s="29">
        <v>4.0468000000000002</v>
      </c>
      <c r="W493" s="29">
        <f t="shared" si="183"/>
        <v>4.0155500000000002</v>
      </c>
      <c r="X493" s="29">
        <f t="shared" si="184"/>
        <v>4.0780500000000002</v>
      </c>
      <c r="Y493" s="29">
        <v>5.7187000000000001</v>
      </c>
      <c r="AA493" s="29">
        <f t="shared" si="185"/>
        <v>5.6874500000000001</v>
      </c>
      <c r="AB493" s="29">
        <f t="shared" si="186"/>
        <v>5.7499500000000001</v>
      </c>
      <c r="AC493" s="52">
        <v>1.7000000000000001E-2</v>
      </c>
      <c r="AD493" s="52">
        <v>1.9E-2</v>
      </c>
      <c r="AE493" s="56">
        <v>1.7999999999999999E-2</v>
      </c>
    </row>
    <row r="494" spans="1:39" ht="45" x14ac:dyDescent="0.15">
      <c r="A494" s="29" t="s">
        <v>14496</v>
      </c>
      <c r="B494" s="201" t="s">
        <v>10085</v>
      </c>
      <c r="E494" s="28" t="s">
        <v>9658</v>
      </c>
      <c r="H494" s="110">
        <v>42237</v>
      </c>
      <c r="I494" s="110">
        <v>42241</v>
      </c>
      <c r="K494" s="28">
        <v>249</v>
      </c>
      <c r="L494" s="29" t="s">
        <v>4623</v>
      </c>
      <c r="M494" s="29" t="s">
        <v>4358</v>
      </c>
      <c r="N494" s="29" t="s">
        <v>682</v>
      </c>
      <c r="O494" s="29">
        <v>4</v>
      </c>
      <c r="R494" s="29">
        <f t="shared" si="181"/>
        <v>3.96875</v>
      </c>
      <c r="S494" s="29">
        <f t="shared" si="182"/>
        <v>4.03125</v>
      </c>
      <c r="T494" s="29">
        <v>2.03125</v>
      </c>
      <c r="W494" s="29">
        <f t="shared" si="183"/>
        <v>2</v>
      </c>
      <c r="X494" s="29">
        <f t="shared" si="184"/>
        <v>2.0625</v>
      </c>
      <c r="Y494" s="29">
        <v>4.5</v>
      </c>
      <c r="AA494" s="29">
        <f t="shared" si="185"/>
        <v>4.46875</v>
      </c>
      <c r="AB494" s="29">
        <f t="shared" si="186"/>
        <v>4.53125</v>
      </c>
      <c r="AC494" s="52">
        <v>1.7000000000000001E-2</v>
      </c>
      <c r="AD494" s="52">
        <v>1.9E-2</v>
      </c>
      <c r="AE494" s="54">
        <v>1.7999999999999999E-2</v>
      </c>
      <c r="AF494" s="53" t="s">
        <v>2638</v>
      </c>
    </row>
    <row r="495" spans="1:39" ht="45" x14ac:dyDescent="0.15">
      <c r="A495" s="29" t="s">
        <v>14499</v>
      </c>
      <c r="B495" s="201" t="s">
        <v>14500</v>
      </c>
      <c r="E495" s="28" t="s">
        <v>10856</v>
      </c>
      <c r="H495" s="110">
        <v>42240</v>
      </c>
      <c r="I495" s="110">
        <v>42241</v>
      </c>
      <c r="K495" s="28">
        <v>456</v>
      </c>
      <c r="L495" s="29" t="s">
        <v>10857</v>
      </c>
      <c r="M495" s="29" t="s">
        <v>4636</v>
      </c>
      <c r="N495" s="29" t="s">
        <v>682</v>
      </c>
      <c r="O495" s="29">
        <v>3.75</v>
      </c>
      <c r="R495" s="29">
        <f>O495-1/32</f>
        <v>3.71875</v>
      </c>
      <c r="S495" s="29">
        <f>O495+1/32</f>
        <v>3.78125</v>
      </c>
      <c r="T495" s="29">
        <v>6.25</v>
      </c>
      <c r="W495" s="29">
        <f>T495-1/32</f>
        <v>6.21875</v>
      </c>
      <c r="X495" s="29">
        <f>T495+1/32</f>
        <v>6.28125</v>
      </c>
      <c r="Y495" s="29">
        <v>4.875</v>
      </c>
      <c r="AA495" s="29">
        <f t="shared" si="185"/>
        <v>4.84375</v>
      </c>
      <c r="AB495" s="29">
        <f t="shared" si="186"/>
        <v>4.90625</v>
      </c>
      <c r="AC495" s="52">
        <v>1.9E-2</v>
      </c>
      <c r="AD495" s="52">
        <v>2.1000000000000001E-2</v>
      </c>
      <c r="AE495" s="82">
        <v>0.02</v>
      </c>
      <c r="AF495" s="28" t="s">
        <v>10858</v>
      </c>
    </row>
    <row r="496" spans="1:39" ht="45" x14ac:dyDescent="0.15">
      <c r="A496" s="29" t="s">
        <v>14530</v>
      </c>
      <c r="B496" s="201" t="s">
        <v>14531</v>
      </c>
      <c r="E496" s="28" t="s">
        <v>13647</v>
      </c>
      <c r="H496" s="110">
        <v>42255</v>
      </c>
      <c r="I496" s="110">
        <v>42256</v>
      </c>
      <c r="K496" s="28">
        <v>512</v>
      </c>
      <c r="L496" s="175" t="s">
        <v>13648</v>
      </c>
      <c r="M496" s="29" t="s">
        <v>4358</v>
      </c>
      <c r="N496" s="29" t="s">
        <v>682</v>
      </c>
      <c r="O496" s="29">
        <v>3.125</v>
      </c>
      <c r="R496" s="29">
        <f>O496-(1/32)</f>
        <v>3.09375</v>
      </c>
      <c r="S496" s="29">
        <f>O496+(1/32)</f>
        <v>3.15625</v>
      </c>
      <c r="T496" s="29">
        <v>10.25</v>
      </c>
      <c r="W496" s="29">
        <f>T496-1/32</f>
        <v>10.21875</v>
      </c>
      <c r="X496" s="29">
        <f>T496+1/32</f>
        <v>10.28125</v>
      </c>
      <c r="Y496" s="29">
        <v>5.375</v>
      </c>
      <c r="AA496" s="29">
        <f t="shared" si="185"/>
        <v>5.34375</v>
      </c>
      <c r="AB496" s="29">
        <f t="shared" si="186"/>
        <v>5.40625</v>
      </c>
      <c r="AC496" s="52">
        <v>1.9E-2</v>
      </c>
      <c r="AD496" s="52">
        <v>2.1000000000000001E-2</v>
      </c>
      <c r="AE496" s="82">
        <v>0.02</v>
      </c>
    </row>
    <row r="497" spans="1:39" ht="45" x14ac:dyDescent="0.15">
      <c r="A497" s="29" t="s">
        <v>14564</v>
      </c>
      <c r="B497" s="201" t="s">
        <v>14572</v>
      </c>
      <c r="E497" s="28" t="s">
        <v>14573</v>
      </c>
      <c r="H497" s="110">
        <v>42262</v>
      </c>
      <c r="I497" s="110">
        <v>42264</v>
      </c>
      <c r="K497" s="28">
        <v>531</v>
      </c>
      <c r="L497" s="29" t="s">
        <v>8841</v>
      </c>
      <c r="M497" s="29" t="s">
        <v>4358</v>
      </c>
      <c r="N497" s="29" t="s">
        <v>682</v>
      </c>
      <c r="O497" s="29">
        <v>3.8125</v>
      </c>
      <c r="R497" s="29">
        <f>O497-(1/32)</f>
        <v>3.78125</v>
      </c>
      <c r="S497" s="29">
        <f>O497+(1/32)</f>
        <v>3.84375</v>
      </c>
      <c r="T497" s="29">
        <v>3.375</v>
      </c>
      <c r="W497" s="29">
        <f>T497-1/32</f>
        <v>3.34375</v>
      </c>
      <c r="X497" s="29">
        <f>T497+1/32</f>
        <v>3.40625</v>
      </c>
      <c r="Y497" s="29">
        <v>2.9375</v>
      </c>
      <c r="AA497" s="29">
        <f t="shared" si="185"/>
        <v>2.90625</v>
      </c>
      <c r="AB497" s="29">
        <f t="shared" si="186"/>
        <v>2.96875</v>
      </c>
      <c r="AC497" s="52">
        <v>1.7000000000000001E-2</v>
      </c>
      <c r="AD497" s="52">
        <v>1.9E-2</v>
      </c>
      <c r="AE497" s="56">
        <v>1.7999999999999999E-2</v>
      </c>
    </row>
    <row r="498" spans="1:39" ht="45" x14ac:dyDescent="0.15">
      <c r="A498" s="29" t="s">
        <v>14582</v>
      </c>
      <c r="B498" s="201" t="s">
        <v>14583</v>
      </c>
      <c r="E498" s="28" t="s">
        <v>14584</v>
      </c>
      <c r="F498" s="104"/>
      <c r="G498" s="104"/>
      <c r="H498" s="110">
        <v>42268</v>
      </c>
      <c r="I498" s="104">
        <v>42269</v>
      </c>
      <c r="K498" s="28">
        <v>539</v>
      </c>
      <c r="L498" s="29" t="s">
        <v>4855</v>
      </c>
      <c r="M498" s="29" t="s">
        <v>4358</v>
      </c>
      <c r="N498" s="29" t="s">
        <v>682</v>
      </c>
      <c r="O498" s="29">
        <v>3.875</v>
      </c>
      <c r="P498" s="208">
        <f>O498-(1/64)</f>
        <v>3.859375</v>
      </c>
      <c r="Q498" s="208">
        <f>O498+(1/64)</f>
        <v>3.890625</v>
      </c>
      <c r="R498" s="29">
        <f>O498-(1/32)</f>
        <v>3.84375</v>
      </c>
      <c r="S498" s="29">
        <f>O498+(1/32)</f>
        <v>3.90625</v>
      </c>
      <c r="T498" s="29">
        <v>1.3125</v>
      </c>
      <c r="U498" s="208">
        <f>T498-(1/64)</f>
        <v>1.296875</v>
      </c>
      <c r="V498" s="208">
        <f>T498+(1/64)</f>
        <v>1.328125</v>
      </c>
      <c r="W498" s="29">
        <f>T498-(1/32)</f>
        <v>1.28125</v>
      </c>
      <c r="X498" s="29">
        <f>T498+(1/32)</f>
        <v>1.34375</v>
      </c>
      <c r="Y498" s="29">
        <v>5.5</v>
      </c>
      <c r="Z498" s="208">
        <f>Y498+(1/64)</f>
        <v>5.515625</v>
      </c>
      <c r="AA498" s="29">
        <f t="shared" si="185"/>
        <v>5.46875</v>
      </c>
      <c r="AB498" s="29">
        <f t="shared" si="186"/>
        <v>5.53125</v>
      </c>
      <c r="AC498" s="52">
        <v>1.7000000000000001E-2</v>
      </c>
      <c r="AD498" s="52">
        <v>1.9E-2</v>
      </c>
      <c r="AE498" s="28">
        <v>1.7999999999999999E-2</v>
      </c>
      <c r="AF498" s="29">
        <v>1.7000000000000001E-2</v>
      </c>
    </row>
    <row r="499" spans="1:39" ht="45" x14ac:dyDescent="0.15">
      <c r="A499" s="29" t="s">
        <v>14587</v>
      </c>
      <c r="B499" s="201" t="s">
        <v>14588</v>
      </c>
      <c r="E499" s="28" t="s">
        <v>10852</v>
      </c>
      <c r="H499" s="110">
        <v>42268</v>
      </c>
      <c r="I499" s="110">
        <v>42269</v>
      </c>
      <c r="K499" s="28">
        <v>405</v>
      </c>
      <c r="L499" s="29" t="s">
        <v>4855</v>
      </c>
      <c r="M499" s="29" t="s">
        <v>4358</v>
      </c>
      <c r="O499" s="29">
        <v>3.9375</v>
      </c>
      <c r="R499" s="29">
        <f>O499-1/32</f>
        <v>3.90625</v>
      </c>
      <c r="S499" s="29">
        <f>O499+1/32</f>
        <v>3.96875</v>
      </c>
      <c r="T499" s="29">
        <v>3.25</v>
      </c>
      <c r="W499" s="29">
        <f>T499-1/32</f>
        <v>3.21875</v>
      </c>
      <c r="X499" s="29">
        <f>T499+1/32</f>
        <v>3.28125</v>
      </c>
      <c r="Y499" s="29">
        <v>5.8125</v>
      </c>
      <c r="AA499" s="29">
        <f>Y499-1/32</f>
        <v>5.78125</v>
      </c>
      <c r="AB499" s="29">
        <f>Y499+1/32</f>
        <v>5.84375</v>
      </c>
      <c r="AC499" s="52">
        <f>AE499-0.001</f>
        <v>1.6999999999999998E-2</v>
      </c>
      <c r="AD499" s="52">
        <f>AE499+0.001</f>
        <v>1.9E-2</v>
      </c>
      <c r="AE499" s="28">
        <v>1.7999999999999999E-2</v>
      </c>
    </row>
    <row r="500" spans="1:39" ht="45" x14ac:dyDescent="0.15">
      <c r="A500" s="29" t="s">
        <v>14610</v>
      </c>
      <c r="B500" s="201" t="s">
        <v>14611</v>
      </c>
      <c r="E500" s="28" t="s">
        <v>10282</v>
      </c>
      <c r="H500" s="110">
        <v>42271</v>
      </c>
      <c r="I500" s="110">
        <v>42276</v>
      </c>
      <c r="K500" s="28">
        <v>312</v>
      </c>
      <c r="L500" s="175" t="s">
        <v>8856</v>
      </c>
      <c r="M500" s="29" t="s">
        <v>4358</v>
      </c>
      <c r="N500" s="29" t="s">
        <v>682</v>
      </c>
      <c r="O500" s="29">
        <v>2.9375</v>
      </c>
      <c r="R500" s="29">
        <f>O500-(1/32)</f>
        <v>2.90625</v>
      </c>
      <c r="S500" s="29">
        <f>O500+(1/32)</f>
        <v>2.96875</v>
      </c>
      <c r="T500" s="29">
        <v>1.875</v>
      </c>
      <c r="W500" s="29">
        <f>T500-1/32</f>
        <v>1.84375</v>
      </c>
      <c r="X500" s="29">
        <f>T500+1/32</f>
        <v>1.90625</v>
      </c>
      <c r="Y500" s="29">
        <v>3.8125</v>
      </c>
      <c r="AA500" s="29">
        <f>Y500-(1/32)</f>
        <v>3.78125</v>
      </c>
      <c r="AB500" s="29">
        <f>Y500+(1/32)</f>
        <v>3.84375</v>
      </c>
      <c r="AC500" s="52">
        <v>1.4999999999999999E-2</v>
      </c>
      <c r="AD500" s="52">
        <v>1.7000000000000001E-2</v>
      </c>
      <c r="AE500" s="28">
        <v>1.6E-2</v>
      </c>
    </row>
    <row r="501" spans="1:39" ht="45" x14ac:dyDescent="0.15">
      <c r="A501" s="29" t="s">
        <v>14637</v>
      </c>
      <c r="B501" s="201" t="s">
        <v>8910</v>
      </c>
      <c r="E501" s="29" t="s">
        <v>8947</v>
      </c>
      <c r="H501" s="110">
        <v>42276</v>
      </c>
      <c r="I501" s="110">
        <v>42278</v>
      </c>
      <c r="K501" s="28">
        <v>219</v>
      </c>
      <c r="L501" s="29" t="s">
        <v>4617</v>
      </c>
      <c r="M501" s="29" t="s">
        <v>4358</v>
      </c>
      <c r="N501" s="29" t="s">
        <v>682</v>
      </c>
      <c r="O501" s="29">
        <v>6.25</v>
      </c>
      <c r="R501" s="29">
        <f>O501-(1/32)</f>
        <v>6.21875</v>
      </c>
      <c r="S501" s="29">
        <f>O501+(1/32)</f>
        <v>6.28125</v>
      </c>
      <c r="T501" s="29">
        <v>2.5625</v>
      </c>
      <c r="W501" s="29">
        <f>T501-(1/32)</f>
        <v>2.53125</v>
      </c>
      <c r="X501" s="29">
        <f>T501+(1/32)</f>
        <v>2.59375</v>
      </c>
      <c r="Y501" s="29">
        <v>4.625</v>
      </c>
      <c r="AA501" s="29">
        <f>Y501-(1/32)</f>
        <v>4.59375</v>
      </c>
      <c r="AB501" s="29">
        <f>Y501+(1/32)</f>
        <v>4.65625</v>
      </c>
      <c r="AC501" s="52">
        <v>1.9E-2</v>
      </c>
      <c r="AD501" s="52">
        <v>2.1000000000000001E-2</v>
      </c>
      <c r="AE501" s="54">
        <v>0.02</v>
      </c>
      <c r="AF501" s="53" t="s">
        <v>2614</v>
      </c>
    </row>
    <row r="502" spans="1:39" ht="45" x14ac:dyDescent="0.15">
      <c r="A502" s="29" t="s">
        <v>14709</v>
      </c>
      <c r="B502" s="201" t="s">
        <v>14710</v>
      </c>
      <c r="E502" s="28" t="s">
        <v>14711</v>
      </c>
      <c r="H502" s="110">
        <v>42284</v>
      </c>
      <c r="I502" s="110">
        <v>42289</v>
      </c>
      <c r="K502" s="28">
        <v>544</v>
      </c>
      <c r="L502" s="29" t="s">
        <v>14712</v>
      </c>
      <c r="M502" s="29" t="s">
        <v>4358</v>
      </c>
      <c r="N502" s="29" t="s">
        <v>682</v>
      </c>
      <c r="O502" s="29">
        <v>3.5</v>
      </c>
      <c r="R502" s="29">
        <f>O502-1/32</f>
        <v>3.46875</v>
      </c>
      <c r="S502" s="29">
        <f>O502+1/32</f>
        <v>3.53125</v>
      </c>
      <c r="T502" s="29">
        <v>4.25</v>
      </c>
      <c r="W502" s="29">
        <f>T502-1/32</f>
        <v>4.21875</v>
      </c>
      <c r="X502" s="29">
        <f>T502+1/32</f>
        <v>4.28125</v>
      </c>
      <c r="Y502" s="29">
        <v>6</v>
      </c>
      <c r="AA502" s="29">
        <f>Y502-(1/32)</f>
        <v>5.96875</v>
      </c>
      <c r="AB502" s="29">
        <f>Y502+(1/32)</f>
        <v>6.03125</v>
      </c>
      <c r="AC502" s="52">
        <v>1.7000000000000001E-2</v>
      </c>
      <c r="AD502" s="52">
        <v>1.9E-2</v>
      </c>
      <c r="AE502" s="82">
        <v>1.7999999999999999E-2</v>
      </c>
      <c r="AF502" s="28" t="s">
        <v>14713</v>
      </c>
    </row>
    <row r="503" spans="1:39" ht="45" x14ac:dyDescent="0.15">
      <c r="A503" s="29" t="s">
        <v>14811</v>
      </c>
      <c r="B503" s="201" t="s">
        <v>14812</v>
      </c>
      <c r="E503" s="28" t="s">
        <v>11866</v>
      </c>
      <c r="H503" s="110">
        <v>42306</v>
      </c>
      <c r="I503" s="110">
        <v>42307</v>
      </c>
      <c r="K503" s="29">
        <v>366</v>
      </c>
      <c r="L503" s="29" t="s">
        <v>4641</v>
      </c>
      <c r="M503" s="29" t="s">
        <v>4638</v>
      </c>
      <c r="N503" s="29" t="s">
        <v>682</v>
      </c>
      <c r="O503" s="29">
        <v>8.5</v>
      </c>
      <c r="P503" s="209"/>
      <c r="Q503" s="209"/>
      <c r="R503" s="29">
        <f>O503-(1/32)</f>
        <v>8.46875</v>
      </c>
      <c r="S503" s="29">
        <f>O503+(1/32)</f>
        <v>8.53125</v>
      </c>
      <c r="T503" s="29">
        <v>3.75</v>
      </c>
      <c r="U503" s="209"/>
      <c r="V503" s="209"/>
      <c r="W503" s="29">
        <f>T503-1/32</f>
        <v>3.71875</v>
      </c>
      <c r="X503" s="29">
        <f>T503+1/32</f>
        <v>3.78125</v>
      </c>
      <c r="Y503" s="29">
        <v>5.75</v>
      </c>
      <c r="Z503" s="209"/>
      <c r="AA503" s="29">
        <f>Y503-1/32</f>
        <v>5.71875</v>
      </c>
      <c r="AB503" s="29">
        <f>Y503+1/32</f>
        <v>5.78125</v>
      </c>
      <c r="AC503" s="52">
        <v>1.9E-2</v>
      </c>
      <c r="AD503" s="52">
        <v>2.1000000000000001E-2</v>
      </c>
      <c r="AE503" s="82">
        <v>0.02</v>
      </c>
      <c r="AF503" s="51"/>
    </row>
    <row r="504" spans="1:39" ht="45" x14ac:dyDescent="0.15">
      <c r="A504" s="29" t="s">
        <v>14817</v>
      </c>
      <c r="B504" s="201" t="s">
        <v>9866</v>
      </c>
      <c r="E504" s="28" t="s">
        <v>10539</v>
      </c>
      <c r="H504" s="110">
        <v>42306</v>
      </c>
      <c r="I504" s="110">
        <v>42307</v>
      </c>
      <c r="K504" s="28">
        <v>12</v>
      </c>
      <c r="L504" s="29" t="s">
        <v>4595</v>
      </c>
      <c r="M504" s="29" t="s">
        <v>4596</v>
      </c>
      <c r="N504" s="29" t="s">
        <v>682</v>
      </c>
      <c r="O504" s="29">
        <v>6.5</v>
      </c>
      <c r="R504" s="29">
        <f>O504-1/32</f>
        <v>6.46875</v>
      </c>
      <c r="S504" s="29">
        <f>O504+1/32</f>
        <v>6.53125</v>
      </c>
      <c r="T504" s="29">
        <v>3.3125</v>
      </c>
      <c r="W504" s="29">
        <f>T504-1/32</f>
        <v>3.28125</v>
      </c>
      <c r="X504" s="29">
        <f>T504+1/32</f>
        <v>3.34375</v>
      </c>
      <c r="Y504" s="29">
        <v>5.8125</v>
      </c>
      <c r="AA504" s="29">
        <f>Y504-1/32</f>
        <v>5.78125</v>
      </c>
      <c r="AB504" s="29">
        <f>Y504+1/32</f>
        <v>5.84375</v>
      </c>
      <c r="AC504" s="52">
        <v>1.4999999999999999E-2</v>
      </c>
      <c r="AD504" s="52">
        <v>1.7000000000000001E-2</v>
      </c>
      <c r="AE504" s="29">
        <v>1.6E-2</v>
      </c>
    </row>
    <row r="505" spans="1:39" ht="45" x14ac:dyDescent="0.15">
      <c r="A505" s="29" t="s">
        <v>14818</v>
      </c>
      <c r="B505" s="201" t="s">
        <v>14819</v>
      </c>
      <c r="E505" s="28" t="s">
        <v>14822</v>
      </c>
      <c r="H505" s="110">
        <v>42310</v>
      </c>
      <c r="I505" s="110">
        <v>42312</v>
      </c>
      <c r="K505" s="28">
        <v>540</v>
      </c>
      <c r="L505" s="203" t="s">
        <v>10250</v>
      </c>
      <c r="M505" s="29" t="s">
        <v>4358</v>
      </c>
      <c r="N505" s="29" t="s">
        <v>682</v>
      </c>
      <c r="O505" s="29">
        <v>6</v>
      </c>
      <c r="R505" s="29">
        <f>O505-(1/32)</f>
        <v>5.96875</v>
      </c>
      <c r="S505" s="29">
        <f>O505+(1/32)</f>
        <v>6.03125</v>
      </c>
      <c r="T505" s="29">
        <v>5.3125</v>
      </c>
      <c r="W505" s="29">
        <f>T505-1/32</f>
        <v>5.28125</v>
      </c>
      <c r="X505" s="29">
        <f>T505+1/32</f>
        <v>5.34375</v>
      </c>
      <c r="Y505" s="29">
        <v>3.6875</v>
      </c>
      <c r="AA505" s="29">
        <f>Y505-1/32</f>
        <v>3.65625</v>
      </c>
      <c r="AB505" s="29">
        <f>Y505+1/32</f>
        <v>3.71875</v>
      </c>
      <c r="AC505" s="52">
        <v>1.7000000000000001E-2</v>
      </c>
      <c r="AD505" s="52">
        <v>1.9E-2</v>
      </c>
      <c r="AE505" s="28">
        <v>1.7999999999999999E-2</v>
      </c>
    </row>
    <row r="506" spans="1:39" ht="45" x14ac:dyDescent="0.15">
      <c r="A506" s="29" t="s">
        <v>14825</v>
      </c>
      <c r="B506" s="201" t="s">
        <v>14826</v>
      </c>
      <c r="E506" s="28" t="s">
        <v>14827</v>
      </c>
      <c r="H506" s="110">
        <v>42313</v>
      </c>
      <c r="I506" s="110">
        <v>42317</v>
      </c>
      <c r="K506" s="28" t="s">
        <v>2726</v>
      </c>
      <c r="L506" s="29" t="s">
        <v>4595</v>
      </c>
      <c r="M506" s="29" t="s">
        <v>4596</v>
      </c>
      <c r="N506" s="29" t="s">
        <v>682</v>
      </c>
      <c r="O506" s="29">
        <v>5.0625</v>
      </c>
      <c r="R506" s="29">
        <f>O506-(1/32)</f>
        <v>5.03125</v>
      </c>
      <c r="S506" s="29">
        <f>O506+(1/32)</f>
        <v>5.09375</v>
      </c>
      <c r="T506" s="29">
        <v>1.75</v>
      </c>
      <c r="W506" s="29">
        <f>T506-1/32</f>
        <v>1.71875</v>
      </c>
      <c r="X506" s="29">
        <f>T506+1/32</f>
        <v>1.78125</v>
      </c>
      <c r="Y506" s="29">
        <v>3.0625</v>
      </c>
      <c r="AA506" s="29">
        <f>Y506-(1/32)</f>
        <v>3.03125</v>
      </c>
      <c r="AB506" s="29">
        <f>Y506+(1/32)</f>
        <v>3.09375</v>
      </c>
      <c r="AC506" s="52">
        <v>1.4999999999999999E-2</v>
      </c>
      <c r="AD506" s="52">
        <v>1.7000000000000001E-2</v>
      </c>
      <c r="AE506" s="82">
        <v>1.6E-2</v>
      </c>
    </row>
    <row r="507" spans="1:39" ht="45" x14ac:dyDescent="0.15">
      <c r="A507" s="29" t="s">
        <v>14828</v>
      </c>
      <c r="B507" s="201" t="s">
        <v>14583</v>
      </c>
      <c r="E507" s="28" t="s">
        <v>14584</v>
      </c>
      <c r="F507" s="104"/>
      <c r="G507" s="104"/>
      <c r="H507" s="110">
        <v>42314</v>
      </c>
      <c r="I507" s="104">
        <v>42317</v>
      </c>
      <c r="K507" s="28">
        <v>539</v>
      </c>
      <c r="L507" s="29" t="s">
        <v>4855</v>
      </c>
      <c r="M507" s="29" t="s">
        <v>4358</v>
      </c>
      <c r="N507" s="29" t="s">
        <v>682</v>
      </c>
      <c r="O507" s="29">
        <v>3.875</v>
      </c>
      <c r="P507" s="208">
        <f>O507-(1/64)</f>
        <v>3.859375</v>
      </c>
      <c r="Q507" s="208">
        <f>O507+(1/64)</f>
        <v>3.890625</v>
      </c>
      <c r="R507" s="29">
        <f>O507-(1/32)</f>
        <v>3.84375</v>
      </c>
      <c r="S507" s="29">
        <f>O507+(1/32)</f>
        <v>3.90625</v>
      </c>
      <c r="T507" s="29">
        <v>1.3125</v>
      </c>
      <c r="U507" s="208">
        <f>T507-(1/64)</f>
        <v>1.296875</v>
      </c>
      <c r="V507" s="208">
        <f>T507+(1/64)</f>
        <v>1.328125</v>
      </c>
      <c r="W507" s="29">
        <f>T507-(1/32)</f>
        <v>1.28125</v>
      </c>
      <c r="X507" s="29">
        <f>T507+(1/32)</f>
        <v>1.34375</v>
      </c>
      <c r="Y507" s="29">
        <v>5.5</v>
      </c>
      <c r="Z507" s="208">
        <f>Y507+(1/64)</f>
        <v>5.515625</v>
      </c>
      <c r="AA507" s="29">
        <f>Y507-(1/32)</f>
        <v>5.46875</v>
      </c>
      <c r="AB507" s="29">
        <f>Y507+(1/32)</f>
        <v>5.53125</v>
      </c>
      <c r="AC507" s="52">
        <v>1.7000000000000001E-2</v>
      </c>
      <c r="AD507" s="52">
        <v>1.9E-2</v>
      </c>
      <c r="AE507" s="28">
        <v>1.7999999999999999E-2</v>
      </c>
      <c r="AF507" s="29">
        <v>1.7000000000000001E-2</v>
      </c>
    </row>
    <row r="508" spans="1:39" ht="45" x14ac:dyDescent="0.15">
      <c r="A508" s="29" t="s">
        <v>14830</v>
      </c>
      <c r="B508" s="201" t="s">
        <v>8910</v>
      </c>
      <c r="E508" s="28" t="s">
        <v>11956</v>
      </c>
      <c r="H508" s="110">
        <v>42314</v>
      </c>
      <c r="I508" s="110">
        <v>42317</v>
      </c>
      <c r="K508" s="28">
        <v>202</v>
      </c>
      <c r="L508" s="29" t="s">
        <v>4615</v>
      </c>
      <c r="M508" s="29" t="s">
        <v>4358</v>
      </c>
      <c r="N508" s="29" t="s">
        <v>682</v>
      </c>
      <c r="O508" s="29">
        <v>4.375</v>
      </c>
      <c r="R508" s="29">
        <v>4.34375</v>
      </c>
      <c r="S508" s="29">
        <v>4.40625</v>
      </c>
      <c r="T508" s="29">
        <v>4.375</v>
      </c>
      <c r="W508" s="29">
        <v>4.34375</v>
      </c>
      <c r="X508" s="29">
        <v>4.40625</v>
      </c>
      <c r="Y508" s="29">
        <v>12</v>
      </c>
      <c r="AA508" s="29">
        <v>11.96875</v>
      </c>
      <c r="AB508" s="29">
        <v>12.03125</v>
      </c>
      <c r="AC508" s="55">
        <v>2.3E-2</v>
      </c>
      <c r="AD508" s="55">
        <v>2.5000000000000001E-2</v>
      </c>
      <c r="AE508" s="29">
        <v>2.4E-2</v>
      </c>
      <c r="AF508" s="55"/>
    </row>
    <row r="509" spans="1:39" ht="45" x14ac:dyDescent="0.15">
      <c r="A509" s="29" t="s">
        <v>14901</v>
      </c>
      <c r="B509" s="201" t="s">
        <v>14902</v>
      </c>
      <c r="E509" s="28" t="s">
        <v>14903</v>
      </c>
      <c r="F509" s="104"/>
      <c r="G509" s="104"/>
      <c r="H509" s="104">
        <v>42340</v>
      </c>
      <c r="I509" s="104">
        <v>42345</v>
      </c>
      <c r="J509" s="29"/>
      <c r="K509" s="29">
        <v>541</v>
      </c>
      <c r="L509" s="29" t="s">
        <v>4628</v>
      </c>
      <c r="M509" s="29" t="s">
        <v>4358</v>
      </c>
      <c r="N509" s="29" t="s">
        <v>682</v>
      </c>
      <c r="O509" s="29">
        <v>3.625</v>
      </c>
      <c r="P509" s="208">
        <f>O509-(1/64)</f>
        <v>3.609375</v>
      </c>
      <c r="Q509" s="208">
        <f>O509+(1/64)</f>
        <v>3.640625</v>
      </c>
      <c r="R509" s="29">
        <f t="shared" ref="R509:R515" si="187">O509-(1/32)</f>
        <v>3.59375</v>
      </c>
      <c r="S509" s="29">
        <f t="shared" ref="S509:S515" si="188">O509+(1/32)</f>
        <v>3.65625</v>
      </c>
      <c r="T509" s="29">
        <v>5.25</v>
      </c>
      <c r="U509" s="208">
        <f>T509-(1/64)</f>
        <v>5.234375</v>
      </c>
      <c r="V509" s="208">
        <f>T509+(1/64)</f>
        <v>5.265625</v>
      </c>
      <c r="W509" s="29">
        <f>T509-(1/32)</f>
        <v>5.21875</v>
      </c>
      <c r="X509" s="29">
        <f>T509+(1/32)</f>
        <v>5.28125</v>
      </c>
      <c r="Y509" s="29">
        <v>6</v>
      </c>
      <c r="Z509" s="208">
        <f>Y509+(1/64)</f>
        <v>6.015625</v>
      </c>
      <c r="AA509" s="29">
        <f t="shared" ref="AA509:AA515" si="189">Y509-(1/32)</f>
        <v>5.96875</v>
      </c>
      <c r="AB509" s="29">
        <f t="shared" ref="AB509:AB515" si="190">Y509+(1/32)</f>
        <v>6.03125</v>
      </c>
      <c r="AC509" s="52">
        <v>1.9E-2</v>
      </c>
      <c r="AD509" s="52">
        <v>2.1000000000000001E-2</v>
      </c>
      <c r="AE509" s="54">
        <v>0.02</v>
      </c>
      <c r="AF509" s="53" t="s">
        <v>2661</v>
      </c>
      <c r="AG509" s="29"/>
      <c r="AH509" s="29"/>
      <c r="AI509" s="29"/>
      <c r="AJ509" s="29"/>
      <c r="AK509" s="29"/>
      <c r="AL509" s="29"/>
      <c r="AM509" s="29"/>
    </row>
    <row r="510" spans="1:39" ht="45" x14ac:dyDescent="0.15">
      <c r="A510" s="29" t="s">
        <v>14914</v>
      </c>
      <c r="B510" s="201" t="s">
        <v>14915</v>
      </c>
      <c r="E510" s="28" t="s">
        <v>14916</v>
      </c>
      <c r="F510" s="104"/>
      <c r="G510" s="104"/>
      <c r="H510" s="104">
        <v>42342</v>
      </c>
      <c r="I510" s="104">
        <v>42345</v>
      </c>
      <c r="J510" s="29"/>
      <c r="K510" s="29">
        <v>550</v>
      </c>
      <c r="L510" s="29" t="s">
        <v>14917</v>
      </c>
      <c r="M510" s="29" t="s">
        <v>4638</v>
      </c>
      <c r="N510" s="29" t="s">
        <v>682</v>
      </c>
      <c r="O510" s="29">
        <v>5.75</v>
      </c>
      <c r="P510" s="208">
        <f>O510-(1/64)</f>
        <v>5.734375</v>
      </c>
      <c r="Q510" s="208">
        <f>O510+(1/64)</f>
        <v>5.765625</v>
      </c>
      <c r="R510" s="29">
        <f t="shared" si="187"/>
        <v>5.71875</v>
      </c>
      <c r="S510" s="29">
        <f t="shared" si="188"/>
        <v>5.78125</v>
      </c>
      <c r="T510" s="29">
        <v>4.0629999999999997</v>
      </c>
      <c r="U510" s="208">
        <f>T510-(1/64)</f>
        <v>4.0473749999999997</v>
      </c>
      <c r="V510" s="208">
        <f>T510+(1/64)</f>
        <v>4.0786249999999997</v>
      </c>
      <c r="W510" s="29">
        <f>T510-(1/32)</f>
        <v>4.0317499999999997</v>
      </c>
      <c r="X510" s="29">
        <f>T510+(1/32)</f>
        <v>4.0942499999999997</v>
      </c>
      <c r="Y510" s="29">
        <v>4.5629999999999997</v>
      </c>
      <c r="Z510" s="208">
        <f>Y510+(1/64)</f>
        <v>4.5786249999999997</v>
      </c>
      <c r="AA510" s="29">
        <f t="shared" si="189"/>
        <v>4.5317499999999997</v>
      </c>
      <c r="AB510" s="29">
        <f t="shared" si="190"/>
        <v>4.5942499999999997</v>
      </c>
      <c r="AC510" s="52">
        <v>1.9E-2</v>
      </c>
      <c r="AD510" s="52">
        <v>2.1000000000000001E-2</v>
      </c>
      <c r="AE510" s="54">
        <v>0.02</v>
      </c>
      <c r="AF510" s="53" t="s">
        <v>14918</v>
      </c>
      <c r="AG510" s="29"/>
      <c r="AH510" s="29"/>
      <c r="AI510" s="29"/>
      <c r="AJ510" s="29"/>
      <c r="AK510" s="29"/>
      <c r="AL510" s="29"/>
      <c r="AM510" s="29"/>
    </row>
    <row r="511" spans="1:39" ht="45" x14ac:dyDescent="0.15">
      <c r="A511" s="29" t="s">
        <v>14931</v>
      </c>
      <c r="B511" s="201" t="s">
        <v>14932</v>
      </c>
      <c r="E511" s="28" t="s">
        <v>14933</v>
      </c>
      <c r="H511" s="110">
        <v>42346</v>
      </c>
      <c r="I511" s="110">
        <v>42359</v>
      </c>
      <c r="K511" s="28">
        <v>551</v>
      </c>
      <c r="L511" s="29" t="s">
        <v>8841</v>
      </c>
      <c r="M511" s="29" t="s">
        <v>4358</v>
      </c>
      <c r="N511" s="29" t="s">
        <v>682</v>
      </c>
      <c r="O511" s="29">
        <v>4</v>
      </c>
      <c r="R511" s="29">
        <f t="shared" si="187"/>
        <v>3.96875</v>
      </c>
      <c r="S511" s="29">
        <f t="shared" si="188"/>
        <v>4.03125</v>
      </c>
      <c r="T511" s="29">
        <v>4.875</v>
      </c>
      <c r="W511" s="29">
        <f>T511-1/32</f>
        <v>4.84375</v>
      </c>
      <c r="X511" s="29">
        <f>T511+1/32</f>
        <v>4.90625</v>
      </c>
      <c r="Y511" s="29">
        <v>8</v>
      </c>
      <c r="AA511" s="29">
        <f t="shared" si="189"/>
        <v>7.96875</v>
      </c>
      <c r="AB511" s="29">
        <f t="shared" si="190"/>
        <v>8.03125</v>
      </c>
      <c r="AC511" s="52">
        <v>1.9E-2</v>
      </c>
      <c r="AD511" s="52">
        <v>2.1000000000000001E-2</v>
      </c>
      <c r="AE511" s="56">
        <v>0.02</v>
      </c>
    </row>
    <row r="512" spans="1:39" ht="45" x14ac:dyDescent="0.15">
      <c r="A512" s="29" t="s">
        <v>14951</v>
      </c>
      <c r="B512" s="201" t="s">
        <v>14952</v>
      </c>
      <c r="E512" s="28" t="s">
        <v>14953</v>
      </c>
      <c r="H512" s="110">
        <v>42352</v>
      </c>
      <c r="I512" s="110">
        <v>42359</v>
      </c>
      <c r="K512" s="28">
        <v>535</v>
      </c>
      <c r="L512" s="29" t="s">
        <v>14954</v>
      </c>
      <c r="M512" s="29" t="s">
        <v>4607</v>
      </c>
      <c r="N512" s="29" t="s">
        <v>682</v>
      </c>
      <c r="O512" s="29">
        <v>10.125</v>
      </c>
      <c r="R512" s="29">
        <f t="shared" si="187"/>
        <v>10.09375</v>
      </c>
      <c r="S512" s="29">
        <f t="shared" si="188"/>
        <v>10.15625</v>
      </c>
      <c r="T512" s="29">
        <v>3.75</v>
      </c>
      <c r="W512" s="29">
        <f>T512-1/32</f>
        <v>3.71875</v>
      </c>
      <c r="X512" s="29">
        <f>T512+1/32</f>
        <v>3.78125</v>
      </c>
      <c r="Y512" s="29">
        <v>4.375</v>
      </c>
      <c r="AA512" s="29">
        <f t="shared" si="189"/>
        <v>4.34375</v>
      </c>
      <c r="AB512" s="29">
        <f t="shared" si="190"/>
        <v>4.40625</v>
      </c>
      <c r="AC512" s="52">
        <v>1.9E-2</v>
      </c>
      <c r="AD512" s="52">
        <v>2.1000000000000001E-2</v>
      </c>
      <c r="AE512" s="56">
        <v>0.02</v>
      </c>
    </row>
    <row r="513" spans="1:39" ht="45" x14ac:dyDescent="0.15">
      <c r="A513" s="29" t="s">
        <v>14955</v>
      </c>
      <c r="B513" s="201" t="s">
        <v>14956</v>
      </c>
      <c r="E513" s="28" t="s">
        <v>14957</v>
      </c>
      <c r="F513" s="104"/>
      <c r="G513" s="104"/>
      <c r="H513" s="104">
        <v>42352</v>
      </c>
      <c r="I513" s="104">
        <v>42359</v>
      </c>
      <c r="J513" s="29"/>
      <c r="K513" s="29">
        <v>545</v>
      </c>
      <c r="L513" s="29" t="s">
        <v>14917</v>
      </c>
      <c r="M513" s="29" t="s">
        <v>4638</v>
      </c>
      <c r="N513" s="29" t="s">
        <v>682</v>
      </c>
      <c r="O513" s="29">
        <v>3.5</v>
      </c>
      <c r="P513" s="208">
        <f>O513-(1/64)</f>
        <v>3.484375</v>
      </c>
      <c r="Q513" s="208">
        <f>O513+(1/64)</f>
        <v>3.515625</v>
      </c>
      <c r="R513" s="29">
        <f t="shared" si="187"/>
        <v>3.46875</v>
      </c>
      <c r="S513" s="29">
        <f t="shared" si="188"/>
        <v>3.53125</v>
      </c>
      <c r="T513" s="29">
        <v>4.3129999999999997</v>
      </c>
      <c r="U513" s="208">
        <f>T513-(1/64)</f>
        <v>4.2973749999999997</v>
      </c>
      <c r="V513" s="208">
        <f>T513+(1/64)</f>
        <v>4.3286249999999997</v>
      </c>
      <c r="W513" s="29">
        <f>T513-(1/32)</f>
        <v>4.2817499999999997</v>
      </c>
      <c r="X513" s="29">
        <f>T513+(1/32)</f>
        <v>4.3442499999999997</v>
      </c>
      <c r="Y513" s="29">
        <v>6.0629999999999997</v>
      </c>
      <c r="Z513" s="208">
        <f>Y513+(1/64)</f>
        <v>6.0786249999999997</v>
      </c>
      <c r="AA513" s="29">
        <f t="shared" si="189"/>
        <v>6.0317499999999997</v>
      </c>
      <c r="AB513" s="29">
        <f t="shared" si="190"/>
        <v>6.0942499999999997</v>
      </c>
      <c r="AC513" s="52">
        <v>1.9E-2</v>
      </c>
      <c r="AD513" s="52">
        <v>2.1000000000000001E-2</v>
      </c>
      <c r="AE513" s="54">
        <v>0.02</v>
      </c>
      <c r="AF513" s="53"/>
      <c r="AG513" s="29"/>
      <c r="AH513" s="29"/>
      <c r="AI513" s="29"/>
      <c r="AJ513" s="29"/>
      <c r="AK513" s="29"/>
      <c r="AL513" s="29"/>
      <c r="AM513" s="29"/>
    </row>
    <row r="514" spans="1:39" ht="45" x14ac:dyDescent="0.15">
      <c r="A514" s="29" t="s">
        <v>14958</v>
      </c>
      <c r="B514" s="201" t="s">
        <v>14959</v>
      </c>
      <c r="E514" s="28" t="s">
        <v>14960</v>
      </c>
      <c r="F514" s="104"/>
      <c r="G514" s="104"/>
      <c r="H514" s="104">
        <v>42352</v>
      </c>
      <c r="I514" s="104">
        <v>42359</v>
      </c>
      <c r="J514" s="29"/>
      <c r="K514" s="29">
        <v>217</v>
      </c>
      <c r="L514" s="29" t="s">
        <v>14961</v>
      </c>
      <c r="M514" s="29" t="s">
        <v>4638</v>
      </c>
      <c r="N514" s="29" t="s">
        <v>682</v>
      </c>
      <c r="O514" s="29">
        <v>8.375</v>
      </c>
      <c r="P514" s="208">
        <f>O514-(1/64)</f>
        <v>8.359375</v>
      </c>
      <c r="Q514" s="208">
        <f>O514+(1/64)</f>
        <v>8.390625</v>
      </c>
      <c r="R514" s="29">
        <f t="shared" si="187"/>
        <v>8.34375</v>
      </c>
      <c r="S514" s="29">
        <f t="shared" si="188"/>
        <v>8.40625</v>
      </c>
      <c r="T514" s="29">
        <v>3.875</v>
      </c>
      <c r="U514" s="208">
        <f>T514-(1/64)</f>
        <v>3.859375</v>
      </c>
      <c r="V514" s="208">
        <f>T514+(1/64)</f>
        <v>3.890625</v>
      </c>
      <c r="W514" s="29">
        <f>T514-(1/32)</f>
        <v>3.84375</v>
      </c>
      <c r="X514" s="29">
        <f>T514+(1/32)</f>
        <v>3.90625</v>
      </c>
      <c r="Y514" s="29">
        <v>4.5</v>
      </c>
      <c r="Z514" s="208">
        <f>Y514+(1/64)</f>
        <v>4.515625</v>
      </c>
      <c r="AA514" s="29">
        <f t="shared" si="189"/>
        <v>4.46875</v>
      </c>
      <c r="AB514" s="29">
        <f t="shared" si="190"/>
        <v>4.53125</v>
      </c>
      <c r="AC514" s="52">
        <v>1.9E-2</v>
      </c>
      <c r="AD514" s="52">
        <v>2.1000000000000001E-2</v>
      </c>
      <c r="AE514" s="54">
        <v>0.02</v>
      </c>
      <c r="AF514" s="53"/>
      <c r="AG514" s="29"/>
      <c r="AH514" s="29"/>
      <c r="AI514" s="29"/>
      <c r="AJ514" s="29"/>
      <c r="AK514" s="29"/>
      <c r="AL514" s="29"/>
      <c r="AM514" s="29"/>
    </row>
    <row r="515" spans="1:39" ht="45" x14ac:dyDescent="0.15">
      <c r="A515" s="29" t="s">
        <v>14996</v>
      </c>
      <c r="B515" s="201" t="s">
        <v>14301</v>
      </c>
      <c r="E515" s="28" t="s">
        <v>10282</v>
      </c>
      <c r="H515" s="110">
        <v>42355</v>
      </c>
      <c r="I515" s="110">
        <v>42359</v>
      </c>
      <c r="K515" s="28">
        <v>312</v>
      </c>
      <c r="L515" s="175" t="s">
        <v>8856</v>
      </c>
      <c r="M515" s="29" t="s">
        <v>4358</v>
      </c>
      <c r="N515" s="29" t="s">
        <v>682</v>
      </c>
      <c r="O515" s="29">
        <v>2.9375</v>
      </c>
      <c r="R515" s="29">
        <f t="shared" si="187"/>
        <v>2.90625</v>
      </c>
      <c r="S515" s="29">
        <f t="shared" si="188"/>
        <v>2.96875</v>
      </c>
      <c r="T515" s="29">
        <v>1.875</v>
      </c>
      <c r="W515" s="29">
        <f>T515-1/32</f>
        <v>1.84375</v>
      </c>
      <c r="X515" s="29">
        <f>T515+1/32</f>
        <v>1.90625</v>
      </c>
      <c r="Y515" s="29">
        <v>3.8125</v>
      </c>
      <c r="AA515" s="29">
        <f t="shared" si="189"/>
        <v>3.78125</v>
      </c>
      <c r="AB515" s="29">
        <f t="shared" si="190"/>
        <v>3.84375</v>
      </c>
      <c r="AC515" s="52">
        <v>1.4999999999999999E-2</v>
      </c>
      <c r="AD515" s="52">
        <v>1.7000000000000001E-2</v>
      </c>
      <c r="AE515" s="28">
        <v>1.6E-2</v>
      </c>
    </row>
    <row r="516" spans="1:39" ht="45" x14ac:dyDescent="0.15">
      <c r="A516" s="29" t="s">
        <v>14997</v>
      </c>
      <c r="B516" s="201" t="s">
        <v>14998</v>
      </c>
      <c r="E516" s="28" t="s">
        <v>14999</v>
      </c>
      <c r="H516" s="110">
        <v>42355</v>
      </c>
      <c r="I516" s="110">
        <v>42359</v>
      </c>
      <c r="K516" s="28">
        <v>252</v>
      </c>
      <c r="L516" s="29" t="s">
        <v>4855</v>
      </c>
      <c r="M516" s="29" t="s">
        <v>4358</v>
      </c>
      <c r="O516" s="29">
        <v>3.625</v>
      </c>
      <c r="R516" s="29">
        <f>O516-1/32</f>
        <v>3.59375</v>
      </c>
      <c r="S516" s="29">
        <f>O516+1/32</f>
        <v>3.65625</v>
      </c>
      <c r="T516" s="29">
        <v>3.875</v>
      </c>
      <c r="W516" s="29">
        <f>T516-1/32</f>
        <v>3.84375</v>
      </c>
      <c r="X516" s="29">
        <f>T516+1/32</f>
        <v>3.90625</v>
      </c>
      <c r="Y516" s="29">
        <v>6</v>
      </c>
      <c r="AA516" s="29">
        <f>Y516-1/32</f>
        <v>5.96875</v>
      </c>
      <c r="AB516" s="29">
        <f>Y516+1/32</f>
        <v>6.03125</v>
      </c>
      <c r="AC516" s="52">
        <f>AE516-0.001</f>
        <v>1.6999999999999998E-2</v>
      </c>
      <c r="AD516" s="52">
        <f>AE516+0.001</f>
        <v>1.9E-2</v>
      </c>
      <c r="AE516" s="28">
        <v>1.7999999999999999E-2</v>
      </c>
    </row>
    <row r="517" spans="1:39" ht="60" x14ac:dyDescent="0.15">
      <c r="A517" s="29" t="s">
        <v>15003</v>
      </c>
      <c r="B517" s="201" t="s">
        <v>15004</v>
      </c>
      <c r="E517" s="28" t="s">
        <v>15007</v>
      </c>
      <c r="H517" s="110">
        <v>42360</v>
      </c>
      <c r="I517" s="110">
        <v>42373</v>
      </c>
      <c r="K517" s="28">
        <v>547</v>
      </c>
      <c r="L517" s="29" t="s">
        <v>15006</v>
      </c>
      <c r="M517" s="29" t="s">
        <v>4358</v>
      </c>
      <c r="O517" s="29">
        <v>3.875</v>
      </c>
      <c r="R517" s="29">
        <f>O517-1/32</f>
        <v>3.84375</v>
      </c>
      <c r="S517" s="29">
        <f>O517+1/32</f>
        <v>3.90625</v>
      </c>
      <c r="T517" s="29">
        <v>1.875</v>
      </c>
      <c r="W517" s="29">
        <f>T517-1/32</f>
        <v>1.84375</v>
      </c>
      <c r="X517" s="29">
        <f>T517+1/32</f>
        <v>1.90625</v>
      </c>
      <c r="Y517" s="29">
        <v>3</v>
      </c>
      <c r="AA517" s="29">
        <f>Y517-1/32</f>
        <v>2.96875</v>
      </c>
      <c r="AB517" s="29">
        <f>Y517+1/32</f>
        <v>3.03125</v>
      </c>
      <c r="AC517" s="52">
        <f>AE517-0.001</f>
        <v>1.6999999999999998E-2</v>
      </c>
      <c r="AD517" s="52">
        <f>AE517+0.001</f>
        <v>1.9E-2</v>
      </c>
      <c r="AE517" s="28">
        <v>1.7999999999999999E-2</v>
      </c>
    </row>
    <row r="518" spans="1:39" ht="45" x14ac:dyDescent="0.15">
      <c r="A518" s="29" t="s">
        <v>15005</v>
      </c>
      <c r="B518" s="201" t="s">
        <v>15004</v>
      </c>
      <c r="E518" s="28" t="s">
        <v>15008</v>
      </c>
      <c r="H518" s="110">
        <v>42360</v>
      </c>
      <c r="I518" s="110">
        <v>42373</v>
      </c>
      <c r="K518" s="28">
        <v>546</v>
      </c>
      <c r="L518" s="29" t="s">
        <v>15009</v>
      </c>
      <c r="M518" s="29" t="s">
        <v>4358</v>
      </c>
      <c r="O518" s="29">
        <v>3.375</v>
      </c>
      <c r="R518" s="29">
        <f>O518-1/32</f>
        <v>3.34375</v>
      </c>
      <c r="S518" s="29">
        <f>O518+1/32</f>
        <v>3.40625</v>
      </c>
      <c r="T518" s="29">
        <v>1.75</v>
      </c>
      <c r="W518" s="29">
        <f>T518-1/32</f>
        <v>1.71875</v>
      </c>
      <c r="X518" s="29">
        <f>T518+1/32</f>
        <v>1.78125</v>
      </c>
      <c r="Y518" s="29">
        <v>2.5</v>
      </c>
      <c r="AA518" s="29">
        <f>Y518-1/32</f>
        <v>2.46875</v>
      </c>
      <c r="AB518" s="29">
        <f>Y518+1/32</f>
        <v>2.53125</v>
      </c>
      <c r="AC518" s="52">
        <f>AE518-0.001</f>
        <v>1.6999999999999998E-2</v>
      </c>
      <c r="AD518" s="52">
        <f>AE518+0.001</f>
        <v>1.9E-2</v>
      </c>
      <c r="AE518" s="28">
        <v>1.7999999999999999E-2</v>
      </c>
    </row>
    <row r="519" spans="1:39" ht="45" x14ac:dyDescent="0.15">
      <c r="A519" s="29" t="s">
        <v>15140</v>
      </c>
      <c r="B519" s="201" t="s">
        <v>15141</v>
      </c>
      <c r="E519" s="28" t="s">
        <v>15142</v>
      </c>
      <c r="H519" s="110">
        <v>42402</v>
      </c>
      <c r="I519" s="110">
        <v>42404</v>
      </c>
      <c r="K519" s="28">
        <v>552</v>
      </c>
      <c r="L519" s="29" t="s">
        <v>15143</v>
      </c>
      <c r="M519" s="29" t="s">
        <v>4607</v>
      </c>
      <c r="N519" s="29" t="s">
        <v>682</v>
      </c>
      <c r="O519" s="29">
        <v>6.75</v>
      </c>
      <c r="R519" s="29">
        <f>O519-(1/32)</f>
        <v>6.71875</v>
      </c>
      <c r="S519" s="29">
        <f>O519+(1/32)</f>
        <v>6.78125</v>
      </c>
      <c r="T519" s="29">
        <v>4</v>
      </c>
      <c r="W519" s="29">
        <f>T519-1/32</f>
        <v>3.96875</v>
      </c>
      <c r="X519" s="29">
        <f>T519+1/32</f>
        <v>4.03125</v>
      </c>
      <c r="Y519" s="29">
        <v>4.5</v>
      </c>
      <c r="AA519" s="29">
        <f>Y519-(1/32)</f>
        <v>4.46875</v>
      </c>
      <c r="AB519" s="29">
        <f>Y519+(1/32)</f>
        <v>4.53125</v>
      </c>
      <c r="AC519" s="52">
        <v>1.9E-2</v>
      </c>
      <c r="AD519" s="52">
        <v>2.1000000000000001E-2</v>
      </c>
      <c r="AE519" s="56">
        <v>0.02</v>
      </c>
    </row>
    <row r="520" spans="1:39" ht="45" x14ac:dyDescent="0.15">
      <c r="A520" s="29" t="s">
        <v>15167</v>
      </c>
      <c r="B520" s="201" t="s">
        <v>15168</v>
      </c>
      <c r="E520" s="28" t="s">
        <v>15169</v>
      </c>
      <c r="F520" s="104"/>
      <c r="G520" s="104"/>
      <c r="H520" s="104">
        <v>42404</v>
      </c>
      <c r="I520" s="104">
        <v>42411</v>
      </c>
      <c r="J520" s="29"/>
      <c r="K520" s="29">
        <v>556</v>
      </c>
      <c r="L520" s="29" t="s">
        <v>14917</v>
      </c>
      <c r="M520" s="29" t="s">
        <v>4638</v>
      </c>
      <c r="N520" s="29" t="s">
        <v>682</v>
      </c>
      <c r="O520" s="29">
        <v>6.75</v>
      </c>
      <c r="P520" s="208">
        <f>O520-(1/64)</f>
        <v>6.734375</v>
      </c>
      <c r="Q520" s="208">
        <f>O520+(1/64)</f>
        <v>6.765625</v>
      </c>
      <c r="R520" s="29">
        <f>O520-(1/32)</f>
        <v>6.71875</v>
      </c>
      <c r="S520" s="29">
        <f>O520+(1/32)</f>
        <v>6.78125</v>
      </c>
      <c r="T520" s="29">
        <v>4.0629999999999997</v>
      </c>
      <c r="U520" s="208">
        <f>T520-(1/64)</f>
        <v>4.0473749999999997</v>
      </c>
      <c r="V520" s="208">
        <f>T520+(1/64)</f>
        <v>4.0786249999999997</v>
      </c>
      <c r="W520" s="29">
        <f>T520-(1/32)</f>
        <v>4.0317499999999997</v>
      </c>
      <c r="X520" s="29">
        <f>T520+(1/32)</f>
        <v>4.0942499999999997</v>
      </c>
      <c r="Y520" s="29">
        <v>4.5629999999999997</v>
      </c>
      <c r="Z520" s="208">
        <f>Y520+(1/64)</f>
        <v>4.5786249999999997</v>
      </c>
      <c r="AA520" s="29">
        <f>Y520-(1/32)</f>
        <v>4.5317499999999997</v>
      </c>
      <c r="AB520" s="29">
        <f>Y520+(1/32)</f>
        <v>4.5942499999999997</v>
      </c>
      <c r="AC520" s="52">
        <v>1.9E-2</v>
      </c>
      <c r="AD520" s="52">
        <v>2.1000000000000001E-2</v>
      </c>
      <c r="AE520" s="54">
        <v>0.02</v>
      </c>
      <c r="AF520" s="53"/>
      <c r="AG520" s="29"/>
      <c r="AH520" s="29"/>
      <c r="AI520" s="29"/>
      <c r="AJ520" s="29"/>
      <c r="AK520" s="29"/>
      <c r="AL520" s="29"/>
      <c r="AM520" s="29"/>
    </row>
    <row r="521" spans="1:39" ht="45" x14ac:dyDescent="0.15">
      <c r="A521" s="29" t="s">
        <v>15170</v>
      </c>
      <c r="B521" s="201" t="s">
        <v>15171</v>
      </c>
      <c r="E521" s="28" t="s">
        <v>15172</v>
      </c>
      <c r="F521" s="104"/>
      <c r="G521" s="104"/>
      <c r="H521" s="104">
        <v>42404</v>
      </c>
      <c r="I521" s="104">
        <v>42411</v>
      </c>
      <c r="J521" s="29"/>
      <c r="K521" s="29">
        <v>502</v>
      </c>
      <c r="L521" s="29" t="s">
        <v>14917</v>
      </c>
      <c r="M521" s="29" t="s">
        <v>4638</v>
      </c>
      <c r="N521" s="29" t="s">
        <v>682</v>
      </c>
      <c r="O521" s="29">
        <v>11.125</v>
      </c>
      <c r="P521" s="208">
        <f>O521-(1/64)</f>
        <v>11.109375</v>
      </c>
      <c r="Q521" s="208">
        <f>O521+(1/64)</f>
        <v>11.140625</v>
      </c>
      <c r="R521" s="29">
        <f>O521-(1/32)</f>
        <v>11.09375</v>
      </c>
      <c r="S521" s="29">
        <f>O521+(1/32)</f>
        <v>11.15625</v>
      </c>
      <c r="T521" s="29">
        <v>3.8130000000000002</v>
      </c>
      <c r="U521" s="208">
        <f>T521-(1/64)</f>
        <v>3.7973750000000002</v>
      </c>
      <c r="V521" s="208">
        <f>T521+(1/64)</f>
        <v>3.8286250000000002</v>
      </c>
      <c r="W521" s="29">
        <f>T521-(1/32)</f>
        <v>3.7817500000000002</v>
      </c>
      <c r="X521" s="29">
        <f>T521+(1/32)</f>
        <v>3.8442500000000002</v>
      </c>
      <c r="Y521" s="29">
        <v>4.4379999999999997</v>
      </c>
      <c r="Z521" s="208">
        <f>Y521+(1/64)</f>
        <v>4.4536249999999997</v>
      </c>
      <c r="AA521" s="29">
        <f>Y521-(1/32)</f>
        <v>4.4067499999999997</v>
      </c>
      <c r="AB521" s="29">
        <f>Y521+(1/32)</f>
        <v>4.4692499999999997</v>
      </c>
      <c r="AC521" s="52">
        <v>1.9E-2</v>
      </c>
      <c r="AD521" s="52">
        <v>2.1000000000000001E-2</v>
      </c>
      <c r="AE521" s="54">
        <v>0.02</v>
      </c>
      <c r="AF521" s="53"/>
      <c r="AG521" s="29"/>
      <c r="AH521" s="29"/>
      <c r="AI521" s="29"/>
      <c r="AJ521" s="29"/>
    </row>
    <row r="522" spans="1:39" ht="45" x14ac:dyDescent="0.15">
      <c r="A522" s="29" t="s">
        <v>15239</v>
      </c>
      <c r="B522" s="201" t="s">
        <v>15240</v>
      </c>
      <c r="E522" s="28" t="s">
        <v>15241</v>
      </c>
      <c r="H522" s="110">
        <v>42416</v>
      </c>
      <c r="I522" s="110">
        <v>42418</v>
      </c>
      <c r="K522" s="28">
        <v>530</v>
      </c>
      <c r="L522" s="29" t="s">
        <v>11588</v>
      </c>
      <c r="M522" s="29" t="s">
        <v>4638</v>
      </c>
      <c r="N522" s="29" t="s">
        <v>682</v>
      </c>
      <c r="O522" s="29">
        <v>3.1875</v>
      </c>
      <c r="R522" s="29">
        <f>O522-1/32</f>
        <v>3.15625</v>
      </c>
      <c r="S522" s="29">
        <f>O522+1/32</f>
        <v>3.21875</v>
      </c>
      <c r="T522" s="29">
        <v>6.6875</v>
      </c>
      <c r="W522" s="29">
        <f>T522-1/32</f>
        <v>6.65625</v>
      </c>
      <c r="X522" s="29">
        <f>T522+1/32</f>
        <v>6.71875</v>
      </c>
      <c r="Y522" s="29">
        <v>10.375</v>
      </c>
      <c r="AA522" s="29">
        <f>Y522-1/32</f>
        <v>10.34375</v>
      </c>
      <c r="AB522" s="29">
        <f>Y522+1/32</f>
        <v>10.40625</v>
      </c>
      <c r="AC522" s="52">
        <v>1.9E-2</v>
      </c>
      <c r="AD522" s="52">
        <v>2.1000000000000001E-2</v>
      </c>
      <c r="AE522" s="82">
        <v>0.02</v>
      </c>
    </row>
    <row r="523" spans="1:39" ht="45" x14ac:dyDescent="0.15">
      <c r="A523" s="29" t="s">
        <v>15242</v>
      </c>
      <c r="B523" s="201" t="s">
        <v>13248</v>
      </c>
      <c r="E523" s="28" t="s">
        <v>15264</v>
      </c>
      <c r="H523" s="110">
        <v>42419</v>
      </c>
      <c r="I523" s="110">
        <v>42425</v>
      </c>
      <c r="L523" s="29" t="s">
        <v>15263</v>
      </c>
      <c r="M523" s="29" t="s">
        <v>4358</v>
      </c>
      <c r="N523" s="29" t="s">
        <v>682</v>
      </c>
      <c r="O523" s="29">
        <v>3.125</v>
      </c>
      <c r="R523" s="29">
        <f>O523-1/32</f>
        <v>3.09375</v>
      </c>
      <c r="S523" s="29">
        <f>O523+1/32</f>
        <v>3.15625</v>
      </c>
      <c r="T523" s="29">
        <v>10.375</v>
      </c>
      <c r="W523" s="29">
        <f>T523-1/32</f>
        <v>10.34375</v>
      </c>
      <c r="X523" s="29">
        <f>T523+1/32</f>
        <v>10.40625</v>
      </c>
      <c r="Y523" s="29">
        <v>6.625</v>
      </c>
      <c r="AA523" s="29">
        <f>Y523-1/32</f>
        <v>6.59375</v>
      </c>
      <c r="AB523" s="29">
        <f>Y523+1/32</f>
        <v>6.65625</v>
      </c>
      <c r="AC523" s="52">
        <v>1.9E-2</v>
      </c>
      <c r="AD523" s="52">
        <v>2.1000000000000001E-2</v>
      </c>
      <c r="AE523" s="82">
        <v>0.02</v>
      </c>
    </row>
    <row r="524" spans="1:39" ht="45" x14ac:dyDescent="0.15">
      <c r="A524" s="29" t="s">
        <v>15367</v>
      </c>
      <c r="B524" s="201" t="s">
        <v>15368</v>
      </c>
      <c r="E524" s="28" t="s">
        <v>15369</v>
      </c>
      <c r="H524" s="110">
        <v>42439</v>
      </c>
      <c r="I524" s="110">
        <v>42458</v>
      </c>
      <c r="K524" s="28">
        <v>558</v>
      </c>
      <c r="L524" s="175" t="s">
        <v>15370</v>
      </c>
      <c r="M524" s="29" t="s">
        <v>4358</v>
      </c>
      <c r="N524" s="29" t="s">
        <v>682</v>
      </c>
      <c r="O524" s="29">
        <v>10.25</v>
      </c>
      <c r="R524" s="29">
        <f>O524-(1/32)</f>
        <v>10.21875</v>
      </c>
      <c r="S524" s="29">
        <f>O524+(1/32)</f>
        <v>10.28125</v>
      </c>
      <c r="T524" s="29">
        <v>2.375</v>
      </c>
      <c r="W524" s="29">
        <f>T524-1/32</f>
        <v>2.34375</v>
      </c>
      <c r="X524" s="29">
        <f>T524+1/32</f>
        <v>2.40625</v>
      </c>
      <c r="Y524" s="29">
        <v>2.75</v>
      </c>
      <c r="AA524" s="29">
        <f>Y524-(1/32)</f>
        <v>2.71875</v>
      </c>
      <c r="AB524" s="29">
        <f>Y524+(1/32)</f>
        <v>2.78125</v>
      </c>
      <c r="AC524" s="52">
        <v>1.7000000000000001E-2</v>
      </c>
      <c r="AD524" s="52">
        <v>1.9E-2</v>
      </c>
      <c r="AE524" s="82">
        <v>1.7999999999999999E-2</v>
      </c>
    </row>
    <row r="525" spans="1:39" ht="45" x14ac:dyDescent="0.15">
      <c r="A525" s="29" t="s">
        <v>15373</v>
      </c>
      <c r="B525" s="201" t="s">
        <v>15374</v>
      </c>
      <c r="E525" s="28" t="s">
        <v>10815</v>
      </c>
      <c r="H525" s="110">
        <v>42439</v>
      </c>
      <c r="I525" s="110">
        <v>42458</v>
      </c>
      <c r="K525" s="28">
        <v>242</v>
      </c>
      <c r="L525" s="29" t="s">
        <v>4622</v>
      </c>
      <c r="M525" s="29" t="s">
        <v>4358</v>
      </c>
      <c r="N525" s="29" t="s">
        <v>682</v>
      </c>
      <c r="O525" s="29">
        <v>3.875</v>
      </c>
      <c r="R525" s="29">
        <f>O525-(1/32)</f>
        <v>3.84375</v>
      </c>
      <c r="S525" s="29">
        <f>O525+(1/32)</f>
        <v>3.90625</v>
      </c>
      <c r="T525" s="29">
        <v>2</v>
      </c>
      <c r="W525" s="29">
        <f>T525-(1/32)</f>
        <v>1.96875</v>
      </c>
      <c r="X525" s="29">
        <f>T525+(1/32)</f>
        <v>2.03125</v>
      </c>
      <c r="Y525" s="29">
        <v>4.75</v>
      </c>
      <c r="AA525" s="29">
        <f>Y525-(1/32)</f>
        <v>4.71875</v>
      </c>
      <c r="AB525" s="29">
        <f>Y525+(1/32)</f>
        <v>4.78125</v>
      </c>
      <c r="AC525" s="52">
        <v>1.7000000000000001E-2</v>
      </c>
      <c r="AD525" s="52">
        <v>1.9E-2</v>
      </c>
      <c r="AE525" s="54">
        <v>1.7999999999999999E-2</v>
      </c>
      <c r="AF525" s="52" t="s">
        <v>10816</v>
      </c>
    </row>
    <row r="526" spans="1:39" ht="45" x14ac:dyDescent="0.15">
      <c r="A526" s="29" t="s">
        <v>15375</v>
      </c>
      <c r="B526" s="201" t="s">
        <v>15376</v>
      </c>
      <c r="E526" s="28" t="s">
        <v>15377</v>
      </c>
      <c r="H526" s="110">
        <v>42440</v>
      </c>
      <c r="I526" s="110">
        <v>42458</v>
      </c>
      <c r="L526" s="29" t="s">
        <v>4595</v>
      </c>
      <c r="M526" s="29" t="s">
        <v>4638</v>
      </c>
      <c r="N526" s="29" t="s">
        <v>682</v>
      </c>
      <c r="O526" s="29">
        <v>12</v>
      </c>
      <c r="R526" s="29">
        <f>O526-1/32</f>
        <v>11.96875</v>
      </c>
      <c r="S526" s="29">
        <f>O526+1/32</f>
        <v>12.03125</v>
      </c>
      <c r="T526" s="29">
        <v>3.875</v>
      </c>
      <c r="W526" s="29">
        <f>T526-1/32</f>
        <v>3.84375</v>
      </c>
      <c r="X526" s="29">
        <f>T526+1/32</f>
        <v>3.90625</v>
      </c>
      <c r="Y526" s="29">
        <v>4.375</v>
      </c>
      <c r="AA526" s="29">
        <f>Y526-1/32</f>
        <v>4.34375</v>
      </c>
      <c r="AB526" s="29">
        <f>Y526+1/32</f>
        <v>4.40625</v>
      </c>
      <c r="AC526" s="52">
        <v>1.9E-2</v>
      </c>
      <c r="AD526" s="52">
        <v>2.1000000000000001E-2</v>
      </c>
      <c r="AE526" s="29">
        <v>0.02</v>
      </c>
    </row>
    <row r="527" spans="1:39" ht="45" x14ac:dyDescent="0.15">
      <c r="A527" s="436" t="s">
        <v>15512</v>
      </c>
      <c r="B527" s="437" t="s">
        <v>9999</v>
      </c>
      <c r="E527" s="28" t="s">
        <v>10050</v>
      </c>
      <c r="H527" s="110">
        <v>42480</v>
      </c>
      <c r="I527" s="110"/>
      <c r="K527" s="28" t="s">
        <v>13104</v>
      </c>
      <c r="L527" s="29" t="s">
        <v>12627</v>
      </c>
      <c r="M527" s="29" t="s">
        <v>4358</v>
      </c>
      <c r="N527" s="29" t="s">
        <v>682</v>
      </c>
      <c r="O527" s="29">
        <v>3.3125</v>
      </c>
      <c r="R527" s="29">
        <f>O527-(1/32)</f>
        <v>3.28125</v>
      </c>
      <c r="S527" s="29">
        <f>O527+(1/32)</f>
        <v>3.34375</v>
      </c>
      <c r="T527" s="29">
        <v>1.4375</v>
      </c>
      <c r="W527" s="29">
        <f>T527-(1/32)</f>
        <v>1.40625</v>
      </c>
      <c r="X527" s="29">
        <f>T527+(1/32)</f>
        <v>1.46875</v>
      </c>
      <c r="Y527" s="29">
        <v>2.625</v>
      </c>
      <c r="AA527" s="29">
        <f>Y527-(1/32)</f>
        <v>2.59375</v>
      </c>
      <c r="AB527" s="29">
        <f>Y527+(1/32)</f>
        <v>2.65625</v>
      </c>
      <c r="AC527" s="52">
        <v>1.9E-2</v>
      </c>
      <c r="AD527" s="52">
        <v>2.1000000000000001E-2</v>
      </c>
      <c r="AE527" s="56">
        <v>0.02</v>
      </c>
    </row>
    <row r="528" spans="1:39" ht="45" x14ac:dyDescent="0.15">
      <c r="A528" s="436" t="s">
        <v>15535</v>
      </c>
      <c r="B528" s="437" t="s">
        <v>14583</v>
      </c>
      <c r="E528" s="28" t="s">
        <v>14584</v>
      </c>
      <c r="F528" s="104"/>
      <c r="G528" s="104"/>
      <c r="H528" s="110">
        <v>42482</v>
      </c>
      <c r="I528" s="104"/>
      <c r="K528" s="28">
        <v>539</v>
      </c>
      <c r="L528" s="29" t="s">
        <v>4855</v>
      </c>
      <c r="M528" s="29" t="s">
        <v>4358</v>
      </c>
      <c r="N528" s="29" t="s">
        <v>682</v>
      </c>
      <c r="O528" s="29">
        <v>3.875</v>
      </c>
      <c r="P528" s="208">
        <f>O528-(1/64)</f>
        <v>3.859375</v>
      </c>
      <c r="Q528" s="208">
        <f>O528+(1/64)</f>
        <v>3.890625</v>
      </c>
      <c r="R528" s="29">
        <f>O528-(1/32)</f>
        <v>3.84375</v>
      </c>
      <c r="S528" s="29">
        <f>O528+(1/32)</f>
        <v>3.90625</v>
      </c>
      <c r="T528" s="29">
        <v>1.3125</v>
      </c>
      <c r="U528" s="208">
        <f>T528-(1/64)</f>
        <v>1.296875</v>
      </c>
      <c r="V528" s="208">
        <f>T528+(1/64)</f>
        <v>1.328125</v>
      </c>
      <c r="W528" s="29">
        <f>T528-(1/32)</f>
        <v>1.28125</v>
      </c>
      <c r="X528" s="29">
        <f>T528+(1/32)</f>
        <v>1.34375</v>
      </c>
      <c r="Y528" s="29">
        <v>5.5</v>
      </c>
      <c r="Z528" s="208">
        <f>Y528+(1/64)</f>
        <v>5.515625</v>
      </c>
      <c r="AA528" s="29">
        <f>Y528-(1/32)</f>
        <v>5.46875</v>
      </c>
      <c r="AB528" s="29">
        <f>Y528+(1/32)</f>
        <v>5.53125</v>
      </c>
      <c r="AC528" s="52">
        <v>1.7000000000000001E-2</v>
      </c>
      <c r="AD528" s="52">
        <v>1.9E-2</v>
      </c>
      <c r="AE528" s="28">
        <v>1.7999999999999999E-2</v>
      </c>
      <c r="AF528" s="29">
        <v>1.7000000000000001E-2</v>
      </c>
    </row>
    <row r="529" spans="1:48" ht="45" x14ac:dyDescent="0.15">
      <c r="A529" s="436" t="s">
        <v>15565</v>
      </c>
      <c r="B529" s="437" t="s">
        <v>9999</v>
      </c>
      <c r="E529" s="28" t="s">
        <v>10050</v>
      </c>
      <c r="H529" s="110">
        <v>42493</v>
      </c>
      <c r="I529" s="110"/>
      <c r="K529" s="28">
        <v>443</v>
      </c>
      <c r="L529" s="29" t="s">
        <v>12627</v>
      </c>
      <c r="M529" s="29" t="s">
        <v>4358</v>
      </c>
      <c r="N529" s="29" t="s">
        <v>682</v>
      </c>
      <c r="O529" s="29">
        <v>3.3125</v>
      </c>
      <c r="R529" s="29">
        <f>O529-(1/32)</f>
        <v>3.28125</v>
      </c>
      <c r="S529" s="29">
        <f>O529+(1/32)</f>
        <v>3.34375</v>
      </c>
      <c r="T529" s="29">
        <v>1.4375</v>
      </c>
      <c r="W529" s="29">
        <f>T529-(1/32)</f>
        <v>1.40625</v>
      </c>
      <c r="X529" s="29">
        <f>T529+(1/32)</f>
        <v>1.46875</v>
      </c>
      <c r="Y529" s="29">
        <v>2.625</v>
      </c>
      <c r="AA529" s="29">
        <f>Y529-(1/32)</f>
        <v>2.59375</v>
      </c>
      <c r="AB529" s="29">
        <f>Y529+(1/32)</f>
        <v>2.65625</v>
      </c>
      <c r="AC529" s="52">
        <v>1.9E-2</v>
      </c>
      <c r="AD529" s="52">
        <v>2.1000000000000001E-2</v>
      </c>
      <c r="AE529" s="56">
        <v>0.02</v>
      </c>
    </row>
    <row r="530" spans="1:48" ht="45" x14ac:dyDescent="0.15">
      <c r="A530" s="436" t="s">
        <v>15566</v>
      </c>
      <c r="B530" s="437" t="s">
        <v>15567</v>
      </c>
      <c r="E530" s="28" t="s">
        <v>15568</v>
      </c>
      <c r="H530" s="110">
        <v>42494</v>
      </c>
      <c r="I530" s="110"/>
      <c r="K530" s="28">
        <v>136</v>
      </c>
      <c r="L530" s="29" t="s">
        <v>4996</v>
      </c>
      <c r="M530" s="29" t="s">
        <v>4358</v>
      </c>
      <c r="N530" s="29" t="s">
        <v>682</v>
      </c>
      <c r="O530" s="29">
        <v>3.375</v>
      </c>
      <c r="R530" s="29">
        <f>O530-(1/32)</f>
        <v>3.34375</v>
      </c>
      <c r="S530" s="29">
        <f>O530+(1/32)</f>
        <v>3.40625</v>
      </c>
      <c r="T530" s="29">
        <v>3.125</v>
      </c>
      <c r="W530" s="29">
        <f>T530-(1/32)</f>
        <v>3.09375</v>
      </c>
      <c r="X530" s="29">
        <f>T530+(1/32)</f>
        <v>3.15625</v>
      </c>
      <c r="Y530" s="29">
        <v>4.9375</v>
      </c>
      <c r="AA530" s="29">
        <f>Y530-(1/32)</f>
        <v>4.90625</v>
      </c>
      <c r="AB530" s="29">
        <f>Y530+(1/32)</f>
        <v>4.96875</v>
      </c>
      <c r="AC530" s="52">
        <v>1.7000000000000001E-2</v>
      </c>
      <c r="AD530" s="52">
        <v>1.9E-2</v>
      </c>
      <c r="AE530" s="54">
        <v>1.7999999999999999E-2</v>
      </c>
      <c r="AF530" s="53"/>
    </row>
    <row r="531" spans="1:48" ht="45" x14ac:dyDescent="0.15">
      <c r="A531" s="436" t="s">
        <v>15569</v>
      </c>
      <c r="B531" s="437" t="s">
        <v>10281</v>
      </c>
      <c r="E531" s="28" t="s">
        <v>10284</v>
      </c>
      <c r="H531" s="110">
        <v>42495</v>
      </c>
      <c r="I531" s="110"/>
      <c r="K531" s="28" t="s">
        <v>15570</v>
      </c>
      <c r="L531" s="29" t="s">
        <v>12263</v>
      </c>
      <c r="M531" s="29" t="s">
        <v>4358</v>
      </c>
      <c r="N531" s="29" t="s">
        <v>682</v>
      </c>
      <c r="O531" s="29">
        <v>5.75</v>
      </c>
      <c r="R531" s="29">
        <f>O531-1/32</f>
        <v>5.71875</v>
      </c>
      <c r="S531" s="29">
        <f>O531+1/32</f>
        <v>5.78125</v>
      </c>
      <c r="T531" s="29">
        <v>3</v>
      </c>
      <c r="W531" s="29">
        <f>T531-1/32</f>
        <v>2.96875</v>
      </c>
      <c r="X531" s="29">
        <f>T531+1/32</f>
        <v>3.03125</v>
      </c>
      <c r="Y531" s="29">
        <v>3.875</v>
      </c>
      <c r="AA531" s="29">
        <f>Y531-1/32</f>
        <v>3.84375</v>
      </c>
      <c r="AB531" s="29">
        <f>Y531+1/32</f>
        <v>3.90625</v>
      </c>
      <c r="AC531" s="52">
        <v>1.9E-2</v>
      </c>
      <c r="AD531" s="52">
        <v>2.1000000000000001E-2</v>
      </c>
      <c r="AE531" s="29">
        <v>0.02</v>
      </c>
    </row>
    <row r="532" spans="1:48" ht="45" x14ac:dyDescent="0.15">
      <c r="A532" s="29" t="s">
        <v>15571</v>
      </c>
      <c r="B532" s="201" t="s">
        <v>12542</v>
      </c>
      <c r="E532" s="28" t="s">
        <v>12543</v>
      </c>
      <c r="H532" s="110">
        <v>42495</v>
      </c>
      <c r="I532" s="110">
        <v>43326</v>
      </c>
      <c r="J532" s="28" t="s">
        <v>18895</v>
      </c>
      <c r="L532" s="29" t="s">
        <v>4595</v>
      </c>
      <c r="M532" s="29" t="s">
        <v>4596</v>
      </c>
      <c r="N532" s="29" t="s">
        <v>682</v>
      </c>
      <c r="O532" s="29">
        <v>5.125</v>
      </c>
      <c r="R532" s="29">
        <f>O532-(1/32)</f>
        <v>5.09375</v>
      </c>
      <c r="S532" s="29">
        <f>O532+(1/32)</f>
        <v>5.15625</v>
      </c>
      <c r="T532" s="29">
        <v>2.25</v>
      </c>
      <c r="W532" s="29">
        <f>T532-1/32</f>
        <v>2.21875</v>
      </c>
      <c r="X532" s="29">
        <f>T532+1/32</f>
        <v>2.28125</v>
      </c>
      <c r="Y532" s="29">
        <v>2.09375</v>
      </c>
      <c r="AA532" s="29">
        <f>Y532-(1/32)</f>
        <v>2.0625</v>
      </c>
      <c r="AB532" s="29">
        <f>Y532+(1/32)</f>
        <v>2.125</v>
      </c>
      <c r="AC532" s="52">
        <v>1.4999999999999999E-2</v>
      </c>
      <c r="AD532" s="52">
        <v>1.7000000000000001E-2</v>
      </c>
      <c r="AE532" s="56">
        <v>1.6E-2</v>
      </c>
    </row>
    <row r="533" spans="1:48" x14ac:dyDescent="0.15">
      <c r="A533" s="436"/>
      <c r="B533" s="437"/>
    </row>
    <row r="534" spans="1:48" ht="75" x14ac:dyDescent="0.15">
      <c r="A534" s="436" t="s">
        <v>15673</v>
      </c>
      <c r="B534" s="452" t="s">
        <v>10478</v>
      </c>
      <c r="E534" s="5" t="s">
        <v>15670</v>
      </c>
      <c r="F534" s="28" t="s">
        <v>15671</v>
      </c>
      <c r="H534" s="110">
        <v>42529</v>
      </c>
      <c r="I534" s="110"/>
      <c r="O534" s="29">
        <v>274</v>
      </c>
      <c r="R534" s="29">
        <v>273.2</v>
      </c>
      <c r="S534" s="29">
        <v>274.8</v>
      </c>
      <c r="T534" s="29">
        <v>145</v>
      </c>
      <c r="W534" s="29">
        <v>144.19999999999999</v>
      </c>
      <c r="X534" s="29">
        <v>145.80000000000001</v>
      </c>
      <c r="Y534" s="29">
        <v>44</v>
      </c>
      <c r="AA534" s="29">
        <v>43.2</v>
      </c>
      <c r="AB534" s="29">
        <v>44.8</v>
      </c>
      <c r="AG534" s="28" t="s">
        <v>2735</v>
      </c>
      <c r="AH534" s="28" t="s">
        <v>2736</v>
      </c>
      <c r="AI534" s="28" t="s">
        <v>10594</v>
      </c>
      <c r="AJ534" s="28" t="s">
        <v>10595</v>
      </c>
      <c r="AV534" s="28" t="s">
        <v>15672</v>
      </c>
    </row>
    <row r="535" spans="1:48" ht="75" x14ac:dyDescent="0.15">
      <c r="A535" s="436" t="s">
        <v>15669</v>
      </c>
      <c r="B535" s="452" t="s">
        <v>10478</v>
      </c>
      <c r="E535" s="5" t="s">
        <v>15674</v>
      </c>
      <c r="F535" s="28" t="s">
        <v>15671</v>
      </c>
      <c r="H535" s="110">
        <v>42529</v>
      </c>
      <c r="I535" s="110"/>
      <c r="O535" s="29">
        <v>305</v>
      </c>
      <c r="R535" s="29">
        <v>304.2</v>
      </c>
      <c r="S535" s="29">
        <v>305.8</v>
      </c>
      <c r="T535" s="29">
        <v>136</v>
      </c>
      <c r="W535" s="29">
        <v>135.19999999999999</v>
      </c>
      <c r="X535" s="29">
        <v>136.80000000000001</v>
      </c>
      <c r="Y535" s="29">
        <v>41</v>
      </c>
      <c r="AA535" s="29">
        <v>40.200000000000003</v>
      </c>
      <c r="AB535" s="29">
        <v>41.8</v>
      </c>
      <c r="AG535" s="28" t="s">
        <v>2735</v>
      </c>
      <c r="AH535" s="28" t="s">
        <v>2736</v>
      </c>
      <c r="AI535" s="28" t="s">
        <v>10594</v>
      </c>
      <c r="AJ535" s="28" t="s">
        <v>10595</v>
      </c>
      <c r="AV535" s="28" t="s">
        <v>18018</v>
      </c>
    </row>
    <row r="536" spans="1:48" ht="45" x14ac:dyDescent="0.15">
      <c r="A536" s="436" t="s">
        <v>15676</v>
      </c>
      <c r="B536" s="437" t="s">
        <v>9999</v>
      </c>
      <c r="E536" s="28" t="s">
        <v>10050</v>
      </c>
      <c r="H536" s="110">
        <v>42531</v>
      </c>
      <c r="I536" s="110"/>
      <c r="K536" s="28" t="s">
        <v>13104</v>
      </c>
      <c r="L536" s="29" t="s">
        <v>12627</v>
      </c>
      <c r="M536" s="29" t="s">
        <v>4358</v>
      </c>
      <c r="N536" s="29" t="s">
        <v>682</v>
      </c>
      <c r="O536" s="29">
        <v>3.3125</v>
      </c>
      <c r="R536" s="29">
        <f t="shared" ref="R536:R542" si="191">O536-(1/32)</f>
        <v>3.28125</v>
      </c>
      <c r="S536" s="29">
        <f t="shared" ref="S536:S542" si="192">O536+(1/32)</f>
        <v>3.34375</v>
      </c>
      <c r="T536" s="29">
        <v>1.4375</v>
      </c>
      <c r="W536" s="29">
        <f>T536-(1/32)</f>
        <v>1.40625</v>
      </c>
      <c r="X536" s="29">
        <f>T536+(1/32)</f>
        <v>1.46875</v>
      </c>
      <c r="Y536" s="29">
        <v>2.625</v>
      </c>
      <c r="AA536" s="29">
        <f t="shared" ref="AA536:AA544" si="193">Y536-(1/32)</f>
        <v>2.59375</v>
      </c>
      <c r="AB536" s="29">
        <f t="shared" ref="AB536:AB544" si="194">Y536+(1/32)</f>
        <v>2.65625</v>
      </c>
      <c r="AC536" s="52">
        <v>1.9E-2</v>
      </c>
      <c r="AD536" s="52">
        <v>2.1000000000000001E-2</v>
      </c>
      <c r="AE536" s="56">
        <v>0.02</v>
      </c>
    </row>
    <row r="537" spans="1:48" ht="45" x14ac:dyDescent="0.15">
      <c r="A537" s="436" t="s">
        <v>15677</v>
      </c>
      <c r="B537" s="437" t="s">
        <v>9999</v>
      </c>
      <c r="E537" s="28" t="s">
        <v>10050</v>
      </c>
      <c r="H537" s="110">
        <v>42531</v>
      </c>
      <c r="I537" s="110"/>
      <c r="K537" s="28" t="s">
        <v>13104</v>
      </c>
      <c r="L537" s="29" t="s">
        <v>12627</v>
      </c>
      <c r="M537" s="29" t="s">
        <v>4358</v>
      </c>
      <c r="N537" s="29" t="s">
        <v>682</v>
      </c>
      <c r="O537" s="29">
        <v>3.3125</v>
      </c>
      <c r="R537" s="29">
        <f t="shared" si="191"/>
        <v>3.28125</v>
      </c>
      <c r="S537" s="29">
        <f t="shared" si="192"/>
        <v>3.34375</v>
      </c>
      <c r="T537" s="29">
        <v>1.4375</v>
      </c>
      <c r="W537" s="29">
        <f>T537-(1/32)</f>
        <v>1.40625</v>
      </c>
      <c r="X537" s="29">
        <f>T537+(1/32)</f>
        <v>1.46875</v>
      </c>
      <c r="Y537" s="29">
        <v>2.625</v>
      </c>
      <c r="AA537" s="29">
        <f t="shared" si="193"/>
        <v>2.59375</v>
      </c>
      <c r="AB537" s="29">
        <f t="shared" si="194"/>
        <v>2.65625</v>
      </c>
      <c r="AC537" s="52">
        <v>1.9E-2</v>
      </c>
      <c r="AD537" s="52">
        <v>2.1000000000000001E-2</v>
      </c>
      <c r="AE537" s="56">
        <v>0.02</v>
      </c>
    </row>
    <row r="538" spans="1:48" ht="45" x14ac:dyDescent="0.15">
      <c r="A538" s="436" t="s">
        <v>15678</v>
      </c>
      <c r="B538" s="437" t="s">
        <v>14897</v>
      </c>
      <c r="E538" s="28" t="s">
        <v>10695</v>
      </c>
      <c r="H538" s="110">
        <v>42531</v>
      </c>
      <c r="I538" s="110"/>
      <c r="K538" s="28" t="s">
        <v>15679</v>
      </c>
      <c r="L538" s="29" t="s">
        <v>13747</v>
      </c>
      <c r="M538" s="29" t="s">
        <v>4358</v>
      </c>
      <c r="N538" s="29" t="s">
        <v>682</v>
      </c>
      <c r="O538" s="29">
        <v>4</v>
      </c>
      <c r="R538" s="29">
        <f t="shared" si="191"/>
        <v>3.96875</v>
      </c>
      <c r="S538" s="29">
        <f t="shared" si="192"/>
        <v>4.03125</v>
      </c>
      <c r="T538" s="29">
        <v>2.125</v>
      </c>
      <c r="W538" s="29">
        <f>T538-1/32</f>
        <v>2.09375</v>
      </c>
      <c r="X538" s="29">
        <f>T538+1/32</f>
        <v>2.15625</v>
      </c>
      <c r="Y538" s="29">
        <v>6.125</v>
      </c>
      <c r="AA538" s="29">
        <f t="shared" si="193"/>
        <v>6.09375</v>
      </c>
      <c r="AB538" s="29">
        <f t="shared" si="194"/>
        <v>6.15625</v>
      </c>
      <c r="AC538" s="52">
        <v>1.7000000000000001E-2</v>
      </c>
      <c r="AD538" s="52">
        <v>1.9E-2</v>
      </c>
      <c r="AE538" s="82">
        <v>1.7999999999999999E-2</v>
      </c>
    </row>
    <row r="539" spans="1:48" ht="45" x14ac:dyDescent="0.15">
      <c r="A539" s="436" t="s">
        <v>15680</v>
      </c>
      <c r="B539" s="437" t="s">
        <v>15681</v>
      </c>
      <c r="E539" s="29" t="s">
        <v>15682</v>
      </c>
      <c r="H539" s="110">
        <v>42531</v>
      </c>
      <c r="I539" s="110"/>
      <c r="K539" s="28">
        <v>435</v>
      </c>
      <c r="L539" s="29" t="s">
        <v>9877</v>
      </c>
      <c r="M539" s="29" t="s">
        <v>4638</v>
      </c>
      <c r="N539" s="29" t="s">
        <v>682</v>
      </c>
      <c r="O539" s="29">
        <v>3.75</v>
      </c>
      <c r="R539" s="29">
        <f t="shared" si="191"/>
        <v>3.71875</v>
      </c>
      <c r="S539" s="29">
        <f t="shared" si="192"/>
        <v>3.78125</v>
      </c>
      <c r="T539" s="29">
        <v>8.375</v>
      </c>
      <c r="W539" s="29">
        <f>T539-(1/32)</f>
        <v>8.34375</v>
      </c>
      <c r="X539" s="29">
        <f>T539+(1/32)</f>
        <v>8.40625</v>
      </c>
      <c r="Y539" s="29">
        <v>4.4375</v>
      </c>
      <c r="AA539" s="29">
        <f t="shared" si="193"/>
        <v>4.40625</v>
      </c>
      <c r="AB539" s="29">
        <f t="shared" si="194"/>
        <v>4.46875</v>
      </c>
      <c r="AC539" s="52">
        <v>1.9E-2</v>
      </c>
      <c r="AD539" s="52">
        <v>2.1000000000000001E-2</v>
      </c>
      <c r="AE539" s="56">
        <v>0.02</v>
      </c>
      <c r="AF539" s="51"/>
    </row>
    <row r="540" spans="1:48" ht="45" x14ac:dyDescent="0.15">
      <c r="A540" s="436" t="s">
        <v>15728</v>
      </c>
      <c r="B540" s="437" t="s">
        <v>9999</v>
      </c>
      <c r="E540" s="28" t="s">
        <v>10050</v>
      </c>
      <c r="H540" s="110">
        <v>42543</v>
      </c>
      <c r="I540" s="110"/>
      <c r="K540" s="28" t="s">
        <v>13104</v>
      </c>
      <c r="L540" s="29" t="s">
        <v>12627</v>
      </c>
      <c r="M540" s="29" t="s">
        <v>4358</v>
      </c>
      <c r="N540" s="29" t="s">
        <v>682</v>
      </c>
      <c r="O540" s="29">
        <v>3.3125</v>
      </c>
      <c r="R540" s="29">
        <f t="shared" si="191"/>
        <v>3.28125</v>
      </c>
      <c r="S540" s="29">
        <f t="shared" si="192"/>
        <v>3.34375</v>
      </c>
      <c r="T540" s="29">
        <v>1.4375</v>
      </c>
      <c r="W540" s="29">
        <f>T540-(1/32)</f>
        <v>1.40625</v>
      </c>
      <c r="X540" s="29">
        <f>T540+(1/32)</f>
        <v>1.46875</v>
      </c>
      <c r="Y540" s="29">
        <v>2.625</v>
      </c>
      <c r="AA540" s="29">
        <f t="shared" si="193"/>
        <v>2.59375</v>
      </c>
      <c r="AB540" s="29">
        <f t="shared" si="194"/>
        <v>2.65625</v>
      </c>
      <c r="AC540" s="52">
        <v>1.9E-2</v>
      </c>
      <c r="AD540" s="52">
        <v>2.1000000000000001E-2</v>
      </c>
      <c r="AE540" s="56">
        <v>0.02</v>
      </c>
    </row>
    <row r="541" spans="1:48" ht="45" x14ac:dyDescent="0.15">
      <c r="A541" s="436" t="s">
        <v>15729</v>
      </c>
      <c r="B541" s="437" t="s">
        <v>9999</v>
      </c>
      <c r="E541" s="28" t="s">
        <v>10050</v>
      </c>
      <c r="H541" s="110">
        <v>42543</v>
      </c>
      <c r="I541" s="110"/>
      <c r="K541" s="28" t="s">
        <v>13104</v>
      </c>
      <c r="L541" s="29" t="s">
        <v>12627</v>
      </c>
      <c r="M541" s="29" t="s">
        <v>4358</v>
      </c>
      <c r="N541" s="29" t="s">
        <v>682</v>
      </c>
      <c r="O541" s="29">
        <v>3.3125</v>
      </c>
      <c r="R541" s="29">
        <f t="shared" si="191"/>
        <v>3.28125</v>
      </c>
      <c r="S541" s="29">
        <f t="shared" si="192"/>
        <v>3.34375</v>
      </c>
      <c r="T541" s="29">
        <v>1.4375</v>
      </c>
      <c r="W541" s="29">
        <f>T541-(1/32)</f>
        <v>1.40625</v>
      </c>
      <c r="X541" s="29">
        <f>T541+(1/32)</f>
        <v>1.46875</v>
      </c>
      <c r="Y541" s="29">
        <v>2.625</v>
      </c>
      <c r="AA541" s="29">
        <f t="shared" si="193"/>
        <v>2.59375</v>
      </c>
      <c r="AB541" s="29">
        <f t="shared" si="194"/>
        <v>2.65625</v>
      </c>
      <c r="AC541" s="52">
        <v>1.9E-2</v>
      </c>
      <c r="AD541" s="52">
        <v>2.1000000000000001E-2</v>
      </c>
      <c r="AE541" s="56">
        <v>0.02</v>
      </c>
    </row>
    <row r="542" spans="1:48" ht="45" x14ac:dyDescent="0.15">
      <c r="A542" s="436" t="s">
        <v>15775</v>
      </c>
      <c r="B542" s="437" t="s">
        <v>15776</v>
      </c>
      <c r="E542" s="28" t="s">
        <v>15777</v>
      </c>
      <c r="H542" s="110">
        <v>42543</v>
      </c>
      <c r="I542" s="110"/>
      <c r="K542" s="28">
        <v>559</v>
      </c>
      <c r="L542" s="29" t="s">
        <v>15778</v>
      </c>
      <c r="M542" s="29" t="s">
        <v>4607</v>
      </c>
      <c r="N542" s="29" t="s">
        <v>682</v>
      </c>
      <c r="O542" s="29">
        <v>8</v>
      </c>
      <c r="R542" s="29">
        <f t="shared" si="191"/>
        <v>7.96875</v>
      </c>
      <c r="S542" s="29">
        <f t="shared" si="192"/>
        <v>8.03125</v>
      </c>
      <c r="T542" s="29">
        <v>3.375</v>
      </c>
      <c r="W542" s="29">
        <f>T542-(1/32)</f>
        <v>3.34375</v>
      </c>
      <c r="X542" s="29">
        <f>T542+(1/32)</f>
        <v>3.40625</v>
      </c>
      <c r="Y542" s="29">
        <v>5.625</v>
      </c>
      <c r="AA542" s="29">
        <f t="shared" si="193"/>
        <v>5.59375</v>
      </c>
      <c r="AB542" s="29">
        <f t="shared" si="194"/>
        <v>5.65625</v>
      </c>
      <c r="AC542" s="52">
        <v>1.9E-2</v>
      </c>
      <c r="AD542" s="52">
        <v>2.1000000000000001E-2</v>
      </c>
      <c r="AE542" s="56">
        <v>0.02</v>
      </c>
    </row>
    <row r="543" spans="1:48" ht="45" x14ac:dyDescent="0.15">
      <c r="A543" s="436" t="s">
        <v>15817</v>
      </c>
      <c r="B543" s="437" t="s">
        <v>15818</v>
      </c>
      <c r="E543" s="28" t="s">
        <v>15819</v>
      </c>
      <c r="H543" s="110">
        <v>42550</v>
      </c>
      <c r="I543" s="110"/>
      <c r="K543" s="28">
        <v>303</v>
      </c>
      <c r="L543" s="29" t="s">
        <v>14040</v>
      </c>
      <c r="M543" s="29" t="s">
        <v>4638</v>
      </c>
      <c r="N543" s="29" t="s">
        <v>682</v>
      </c>
      <c r="O543" s="29">
        <v>5.0625</v>
      </c>
      <c r="R543" s="29">
        <f>O543-1/32</f>
        <v>5.03125</v>
      </c>
      <c r="S543" s="29">
        <f>O543+1/32</f>
        <v>5.09375</v>
      </c>
      <c r="T543" s="29">
        <v>4.3125</v>
      </c>
      <c r="W543" s="29">
        <f>T543-1/32</f>
        <v>4.28125</v>
      </c>
      <c r="X543" s="29">
        <f>T543+1/32</f>
        <v>4.34375</v>
      </c>
      <c r="Y543" s="29">
        <v>10</v>
      </c>
      <c r="AA543" s="29">
        <f t="shared" si="193"/>
        <v>9.96875</v>
      </c>
      <c r="AB543" s="29">
        <f t="shared" si="194"/>
        <v>10.03125</v>
      </c>
      <c r="AC543" s="55">
        <v>1.9E-2</v>
      </c>
      <c r="AD543" s="55">
        <v>2.1000000000000001E-2</v>
      </c>
      <c r="AE543" s="29">
        <v>0.02</v>
      </c>
    </row>
    <row r="544" spans="1:48" ht="45" x14ac:dyDescent="0.15">
      <c r="A544" s="436" t="s">
        <v>15820</v>
      </c>
      <c r="B544" s="437" t="s">
        <v>15821</v>
      </c>
      <c r="E544" s="28" t="s">
        <v>15822</v>
      </c>
      <c r="H544" s="110">
        <v>42550</v>
      </c>
      <c r="I544" s="110"/>
      <c r="K544" s="28">
        <v>302</v>
      </c>
      <c r="L544" s="29" t="s">
        <v>14954</v>
      </c>
      <c r="M544" s="29" t="s">
        <v>4607</v>
      </c>
      <c r="N544" s="29" t="s">
        <v>682</v>
      </c>
      <c r="O544" s="29">
        <v>5</v>
      </c>
      <c r="R544" s="29">
        <f>O544-(1/32)</f>
        <v>4.96875</v>
      </c>
      <c r="S544" s="29">
        <f>O544+(1/32)</f>
        <v>5.03125</v>
      </c>
      <c r="T544" s="29">
        <v>10</v>
      </c>
      <c r="W544" s="29">
        <f>T544-1/32</f>
        <v>9.96875</v>
      </c>
      <c r="X544" s="29">
        <f>T544+1/32</f>
        <v>10.03125</v>
      </c>
      <c r="Y544" s="29">
        <v>4.25</v>
      </c>
      <c r="AA544" s="29">
        <f t="shared" si="193"/>
        <v>4.21875</v>
      </c>
      <c r="AB544" s="29">
        <f t="shared" si="194"/>
        <v>4.28125</v>
      </c>
      <c r="AC544" s="52">
        <v>1.9E-2</v>
      </c>
      <c r="AD544" s="52">
        <v>2.1000000000000001E-2</v>
      </c>
      <c r="AE544" s="56">
        <v>0.02</v>
      </c>
    </row>
    <row r="545" spans="1:74" ht="45" x14ac:dyDescent="0.15">
      <c r="A545" s="436" t="s">
        <v>15834</v>
      </c>
      <c r="B545" s="437" t="s">
        <v>15835</v>
      </c>
      <c r="E545" s="28" t="s">
        <v>15836</v>
      </c>
      <c r="H545" s="110">
        <v>42550</v>
      </c>
      <c r="I545" s="110"/>
      <c r="K545" s="28">
        <v>560</v>
      </c>
      <c r="L545" s="29" t="s">
        <v>4595</v>
      </c>
      <c r="M545" s="29" t="s">
        <v>4638</v>
      </c>
      <c r="N545" s="29" t="s">
        <v>682</v>
      </c>
      <c r="O545" s="29">
        <v>13.75</v>
      </c>
      <c r="R545" s="29">
        <f>O545-1/32</f>
        <v>13.71875</v>
      </c>
      <c r="S545" s="29">
        <f>O545+1/32</f>
        <v>13.78125</v>
      </c>
      <c r="T545" s="29">
        <v>3.875</v>
      </c>
      <c r="W545" s="29">
        <f>T545-1/32</f>
        <v>3.84375</v>
      </c>
      <c r="X545" s="29">
        <f>T545+1/32</f>
        <v>3.90625</v>
      </c>
      <c r="Y545" s="29">
        <v>4.625</v>
      </c>
      <c r="AA545" s="29">
        <f>Y545-1/32</f>
        <v>4.59375</v>
      </c>
      <c r="AB545" s="29">
        <f>Y545+1/32</f>
        <v>4.65625</v>
      </c>
      <c r="AC545" s="52">
        <v>1.9E-2</v>
      </c>
      <c r="AD545" s="52">
        <v>2.1000000000000001E-2</v>
      </c>
      <c r="AE545" s="29">
        <v>0.02</v>
      </c>
    </row>
    <row r="546" spans="1:74" ht="45" x14ac:dyDescent="0.15">
      <c r="A546" s="436" t="s">
        <v>15857</v>
      </c>
      <c r="B546" s="437" t="s">
        <v>15858</v>
      </c>
      <c r="E546" s="28" t="s">
        <v>15859</v>
      </c>
      <c r="F546" s="104"/>
      <c r="G546" s="104"/>
      <c r="H546" s="104">
        <v>42550</v>
      </c>
      <c r="I546" s="104"/>
      <c r="J546" s="29"/>
      <c r="K546" s="29">
        <v>558</v>
      </c>
      <c r="L546" s="29" t="s">
        <v>14917</v>
      </c>
      <c r="M546" s="29" t="s">
        <v>4638</v>
      </c>
      <c r="N546" s="29" t="s">
        <v>682</v>
      </c>
      <c r="O546" s="29">
        <v>8</v>
      </c>
      <c r="P546" s="208">
        <f>O546-(1/64)</f>
        <v>7.984375</v>
      </c>
      <c r="Q546" s="208">
        <f>O546+(1/64)</f>
        <v>8.015625</v>
      </c>
      <c r="R546" s="29">
        <f>O546-(1/32)</f>
        <v>7.96875</v>
      </c>
      <c r="S546" s="29">
        <f>O546+(1/32)</f>
        <v>8.03125</v>
      </c>
      <c r="T546" s="29">
        <v>3.4380000000000002</v>
      </c>
      <c r="U546" s="208">
        <f>T546-(1/64)</f>
        <v>3.4223750000000002</v>
      </c>
      <c r="V546" s="208">
        <f>T546+(1/64)</f>
        <v>3.4536250000000002</v>
      </c>
      <c r="W546" s="29">
        <f>T546-(1/32)</f>
        <v>3.4067500000000002</v>
      </c>
      <c r="X546" s="29">
        <f>T546+(1/32)</f>
        <v>3.4692500000000002</v>
      </c>
      <c r="Y546" s="29">
        <v>5.6879999999999997</v>
      </c>
      <c r="Z546" s="208">
        <f>Y546+(1/64)</f>
        <v>5.7036249999999997</v>
      </c>
      <c r="AA546" s="29">
        <f t="shared" ref="AA546:AA554" si="195">Y546-(1/32)</f>
        <v>5.6567499999999997</v>
      </c>
      <c r="AB546" s="29">
        <f t="shared" ref="AB546:AB554" si="196">Y546+(1/32)</f>
        <v>5.7192499999999997</v>
      </c>
      <c r="AC546" s="52">
        <v>1.9E-2</v>
      </c>
      <c r="AD546" s="52">
        <v>2.1000000000000001E-2</v>
      </c>
      <c r="AE546" s="54">
        <v>0.02</v>
      </c>
      <c r="AF546" s="53"/>
      <c r="AG546" s="29"/>
      <c r="AH546" s="29"/>
      <c r="AI546" s="29"/>
      <c r="AJ546" s="29"/>
    </row>
    <row r="547" spans="1:74" ht="75" x14ac:dyDescent="0.15">
      <c r="A547" s="436" t="s">
        <v>15872</v>
      </c>
      <c r="B547" s="452" t="s">
        <v>10478</v>
      </c>
      <c r="E547" s="5" t="s">
        <v>15873</v>
      </c>
      <c r="F547" s="28" t="s">
        <v>15671</v>
      </c>
      <c r="H547" s="110">
        <v>42551</v>
      </c>
      <c r="I547" s="110"/>
      <c r="O547" s="29">
        <v>167</v>
      </c>
      <c r="P547" s="208">
        <f>O547-(1/64)</f>
        <v>166.984375</v>
      </c>
      <c r="Q547" s="208">
        <f>O547+(1/64)</f>
        <v>167.015625</v>
      </c>
      <c r="R547" s="29">
        <f>O547-(1/32)</f>
        <v>166.96875</v>
      </c>
      <c r="S547" s="29">
        <f>O547+(1/32)</f>
        <v>167.03125</v>
      </c>
      <c r="T547" s="29">
        <v>157</v>
      </c>
      <c r="U547" s="208">
        <f>T547-(1/64)</f>
        <v>156.984375</v>
      </c>
      <c r="V547" s="208">
        <f>T547+(1/64)</f>
        <v>157.015625</v>
      </c>
      <c r="W547" s="29">
        <f>T547-(1/32)</f>
        <v>156.96875</v>
      </c>
      <c r="X547" s="29">
        <f>T547+(1/32)</f>
        <v>157.03125</v>
      </c>
      <c r="Y547" s="29">
        <v>45</v>
      </c>
      <c r="Z547" s="208">
        <f>Y547+(1/64)</f>
        <v>45.015625</v>
      </c>
      <c r="AA547" s="29">
        <f t="shared" si="195"/>
        <v>44.96875</v>
      </c>
      <c r="AB547" s="29">
        <f t="shared" si="196"/>
        <v>45.03125</v>
      </c>
      <c r="AG547" s="28" t="s">
        <v>2735</v>
      </c>
      <c r="AH547" s="28" t="s">
        <v>2736</v>
      </c>
      <c r="AI547" s="28" t="s">
        <v>10594</v>
      </c>
      <c r="AJ547" s="28" t="s">
        <v>10595</v>
      </c>
      <c r="AV547" s="28" t="s">
        <v>15672</v>
      </c>
    </row>
    <row r="548" spans="1:74" ht="45" x14ac:dyDescent="0.15">
      <c r="A548" s="436" t="s">
        <v>15883</v>
      </c>
      <c r="B548" s="437" t="s">
        <v>15884</v>
      </c>
      <c r="E548" s="28" t="s">
        <v>15885</v>
      </c>
      <c r="H548" s="110">
        <v>42551</v>
      </c>
      <c r="I548" s="110"/>
      <c r="K548" s="28">
        <v>337</v>
      </c>
      <c r="L548" s="29" t="s">
        <v>14040</v>
      </c>
      <c r="M548" s="29" t="s">
        <v>4638</v>
      </c>
      <c r="N548" s="29" t="s">
        <v>682</v>
      </c>
      <c r="O548" s="29">
        <v>4.4375</v>
      </c>
      <c r="R548" s="29">
        <f>O548-1/32</f>
        <v>4.40625</v>
      </c>
      <c r="S548" s="29">
        <f>O548+1/32</f>
        <v>4.46875</v>
      </c>
      <c r="T548" s="29">
        <v>3.375</v>
      </c>
      <c r="W548" s="29">
        <f>T548-1/32</f>
        <v>3.34375</v>
      </c>
      <c r="X548" s="29">
        <f>T548+1/32</f>
        <v>3.40625</v>
      </c>
      <c r="Y548" s="29">
        <v>9</v>
      </c>
      <c r="AA548" s="29">
        <f t="shared" si="195"/>
        <v>8.96875</v>
      </c>
      <c r="AB548" s="29">
        <f t="shared" si="196"/>
        <v>9.03125</v>
      </c>
      <c r="AC548" s="55">
        <v>1.9E-2</v>
      </c>
      <c r="AD548" s="55">
        <v>2.1000000000000001E-2</v>
      </c>
      <c r="AE548" s="29">
        <v>0.02</v>
      </c>
    </row>
    <row r="549" spans="1:74" ht="45" x14ac:dyDescent="0.15">
      <c r="A549" s="436" t="s">
        <v>15886</v>
      </c>
      <c r="B549" s="437" t="s">
        <v>15887</v>
      </c>
      <c r="E549" s="28" t="s">
        <v>15888</v>
      </c>
      <c r="H549" s="110">
        <v>42551</v>
      </c>
      <c r="I549" s="110"/>
      <c r="K549" s="28">
        <v>346</v>
      </c>
      <c r="L549" s="29" t="s">
        <v>14040</v>
      </c>
      <c r="M549" s="29" t="s">
        <v>4638</v>
      </c>
      <c r="N549" s="29" t="s">
        <v>682</v>
      </c>
      <c r="O549" s="29">
        <v>4.0625</v>
      </c>
      <c r="R549" s="29">
        <f>O549-1/32</f>
        <v>4.03125</v>
      </c>
      <c r="S549" s="29">
        <f>O549+1/32</f>
        <v>4.09375</v>
      </c>
      <c r="T549" s="29">
        <v>7.0625</v>
      </c>
      <c r="W549" s="29">
        <f>T549-1/32</f>
        <v>7.03125</v>
      </c>
      <c r="X549" s="29">
        <f>T549+1/32</f>
        <v>7.09375</v>
      </c>
      <c r="Y549" s="29">
        <v>6.5</v>
      </c>
      <c r="AA549" s="29">
        <f t="shared" si="195"/>
        <v>6.46875</v>
      </c>
      <c r="AB549" s="29">
        <f t="shared" si="196"/>
        <v>6.53125</v>
      </c>
      <c r="AC549" s="55">
        <v>1.9E-2</v>
      </c>
      <c r="AD549" s="55">
        <v>2.1000000000000001E-2</v>
      </c>
      <c r="AE549" s="29">
        <v>0.02</v>
      </c>
    </row>
    <row r="550" spans="1:74" ht="45" x14ac:dyDescent="0.15">
      <c r="A550" s="436" t="s">
        <v>15891</v>
      </c>
      <c r="B550" s="437" t="s">
        <v>15892</v>
      </c>
      <c r="E550" s="28" t="s">
        <v>15893</v>
      </c>
      <c r="F550" s="104"/>
      <c r="G550" s="104"/>
      <c r="H550" s="104">
        <v>42551</v>
      </c>
      <c r="I550" s="104"/>
      <c r="J550" s="29"/>
      <c r="K550" s="29">
        <v>564</v>
      </c>
      <c r="L550" s="29" t="s">
        <v>14917</v>
      </c>
      <c r="M550" s="29" t="s">
        <v>4638</v>
      </c>
      <c r="N550" s="29" t="s">
        <v>682</v>
      </c>
      <c r="O550" s="29">
        <v>6</v>
      </c>
      <c r="P550" s="208">
        <f>O550-(1/64)</f>
        <v>5.984375</v>
      </c>
      <c r="Q550" s="208">
        <f>O550+(1/64)</f>
        <v>6.015625</v>
      </c>
      <c r="R550" s="29">
        <f>O550-(1/32)</f>
        <v>5.96875</v>
      </c>
      <c r="S550" s="29">
        <f>O550+(1/32)</f>
        <v>6.03125</v>
      </c>
      <c r="T550" s="29">
        <v>4.4379999999999997</v>
      </c>
      <c r="U550" s="208">
        <f>T550-(1/64)</f>
        <v>4.4223749999999997</v>
      </c>
      <c r="V550" s="208">
        <f>T550+(1/64)</f>
        <v>4.4536249999999997</v>
      </c>
      <c r="W550" s="29">
        <f>T550-(1/32)</f>
        <v>4.4067499999999997</v>
      </c>
      <c r="X550" s="29">
        <f>T550+(1/32)</f>
        <v>4.4692499999999997</v>
      </c>
      <c r="Y550" s="29">
        <v>4.0629999999999997</v>
      </c>
      <c r="Z550" s="208">
        <f>Y550+(1/64)</f>
        <v>4.0786249999999997</v>
      </c>
      <c r="AA550" s="29">
        <f t="shared" si="195"/>
        <v>4.0317499999999997</v>
      </c>
      <c r="AB550" s="29">
        <f t="shared" si="196"/>
        <v>4.0942499999999997</v>
      </c>
      <c r="AC550" s="52">
        <v>1.9E-2</v>
      </c>
      <c r="AD550" s="52">
        <v>2.1000000000000001E-2</v>
      </c>
      <c r="AE550" s="54">
        <v>0.02</v>
      </c>
      <c r="AF550" s="53"/>
      <c r="AG550" s="29"/>
      <c r="AH550" s="29"/>
      <c r="AI550" s="29"/>
      <c r="AJ550" s="29"/>
    </row>
    <row r="551" spans="1:74" ht="45" x14ac:dyDescent="0.15">
      <c r="A551" s="436" t="s">
        <v>15894</v>
      </c>
      <c r="B551" s="437" t="s">
        <v>15895</v>
      </c>
      <c r="E551" s="28" t="s">
        <v>15896</v>
      </c>
      <c r="H551" s="110">
        <v>42551</v>
      </c>
      <c r="I551" s="110"/>
      <c r="K551" s="28">
        <v>563</v>
      </c>
      <c r="L551" s="29" t="s">
        <v>15778</v>
      </c>
      <c r="M551" s="29" t="s">
        <v>4607</v>
      </c>
      <c r="N551" s="29" t="s">
        <v>682</v>
      </c>
      <c r="O551" s="29">
        <v>6</v>
      </c>
      <c r="R551" s="29">
        <f t="shared" ref="R551" si="197">O551-(1/32)</f>
        <v>5.96875</v>
      </c>
      <c r="S551" s="29">
        <f t="shared" ref="S551" si="198">O551+(1/32)</f>
        <v>6.03125</v>
      </c>
      <c r="T551" s="29">
        <v>4.375</v>
      </c>
      <c r="W551" s="29">
        <f>T551-(1/32)</f>
        <v>4.34375</v>
      </c>
      <c r="X551" s="29">
        <f>T551+(1/32)</f>
        <v>4.40625</v>
      </c>
      <c r="Y551" s="29">
        <v>4</v>
      </c>
      <c r="AA551" s="29">
        <f t="shared" si="195"/>
        <v>3.96875</v>
      </c>
      <c r="AB551" s="29">
        <f t="shared" si="196"/>
        <v>4.03125</v>
      </c>
      <c r="AC551" s="52">
        <v>1.9E-2</v>
      </c>
      <c r="AD551" s="52">
        <v>2.1000000000000001E-2</v>
      </c>
      <c r="AE551" s="56">
        <v>0.02</v>
      </c>
    </row>
    <row r="552" spans="1:74" ht="45" x14ac:dyDescent="0.15">
      <c r="A552" s="436" t="s">
        <v>15902</v>
      </c>
      <c r="B552" s="437" t="s">
        <v>14264</v>
      </c>
      <c r="E552" s="28" t="s">
        <v>10050</v>
      </c>
      <c r="H552" s="110">
        <v>42571</v>
      </c>
      <c r="I552" s="110"/>
      <c r="K552" s="28">
        <v>443</v>
      </c>
      <c r="L552" s="29" t="s">
        <v>12627</v>
      </c>
      <c r="M552" s="29" t="s">
        <v>4358</v>
      </c>
      <c r="N552" s="29" t="s">
        <v>682</v>
      </c>
      <c r="O552" s="29">
        <v>3.3125</v>
      </c>
      <c r="R552" s="29">
        <f>O552-(1/32)</f>
        <v>3.28125</v>
      </c>
      <c r="S552" s="29">
        <f>O552+(1/32)</f>
        <v>3.34375</v>
      </c>
      <c r="T552" s="29">
        <v>1.4375</v>
      </c>
      <c r="W552" s="29">
        <f>T552-(1/32)</f>
        <v>1.40625</v>
      </c>
      <c r="X552" s="29">
        <f>T552+(1/32)</f>
        <v>1.46875</v>
      </c>
      <c r="Y552" s="29">
        <v>2.625</v>
      </c>
      <c r="AA552" s="29">
        <f t="shared" si="195"/>
        <v>2.59375</v>
      </c>
      <c r="AB552" s="29">
        <f t="shared" si="196"/>
        <v>2.65625</v>
      </c>
      <c r="AC552" s="52">
        <v>1.9E-2</v>
      </c>
      <c r="AD552" s="52">
        <v>2.1000000000000001E-2</v>
      </c>
      <c r="AE552" s="56">
        <v>0.02</v>
      </c>
    </row>
    <row r="553" spans="1:74" ht="45" x14ac:dyDescent="0.15">
      <c r="A553" s="436" t="s">
        <v>15992</v>
      </c>
      <c r="B553" s="437" t="s">
        <v>15539</v>
      </c>
      <c r="E553" s="28" t="s">
        <v>14132</v>
      </c>
      <c r="H553" s="110">
        <v>42583</v>
      </c>
      <c r="I553" s="110"/>
      <c r="K553" s="28">
        <v>430</v>
      </c>
      <c r="L553" s="29" t="s">
        <v>10049</v>
      </c>
      <c r="M553" s="29" t="s">
        <v>4636</v>
      </c>
      <c r="N553" s="29" t="s">
        <v>682</v>
      </c>
      <c r="O553" s="29">
        <v>3.375</v>
      </c>
      <c r="R553" s="29">
        <f>O553-(1/32)</f>
        <v>3.34375</v>
      </c>
      <c r="S553" s="29">
        <f>O553+(1/32)</f>
        <v>3.40625</v>
      </c>
      <c r="T553" s="29">
        <v>2</v>
      </c>
      <c r="W553" s="29">
        <f>T553-(1/32)</f>
        <v>1.96875</v>
      </c>
      <c r="X553" s="29">
        <f>T553+(1/32)</f>
        <v>2.03125</v>
      </c>
      <c r="Y553" s="29">
        <v>2.625</v>
      </c>
      <c r="AA553" s="29">
        <f t="shared" si="195"/>
        <v>2.59375</v>
      </c>
      <c r="AB553" s="29">
        <f t="shared" si="196"/>
        <v>2.65625</v>
      </c>
      <c r="AC553" s="52">
        <v>1.9E-2</v>
      </c>
      <c r="AD553" s="52">
        <v>2.1000000000000001E-2</v>
      </c>
      <c r="AE553" s="56">
        <v>0.02</v>
      </c>
    </row>
    <row r="554" spans="1:74" ht="45" x14ac:dyDescent="0.15">
      <c r="A554" s="436" t="s">
        <v>16008</v>
      </c>
      <c r="B554" s="437" t="s">
        <v>12266</v>
      </c>
      <c r="E554" s="28" t="s">
        <v>10050</v>
      </c>
      <c r="H554" s="110">
        <v>42585</v>
      </c>
      <c r="I554" s="110"/>
      <c r="K554" s="28">
        <v>443</v>
      </c>
      <c r="L554" s="29" t="s">
        <v>12627</v>
      </c>
      <c r="M554" s="29" t="s">
        <v>4358</v>
      </c>
      <c r="N554" s="29" t="s">
        <v>682</v>
      </c>
      <c r="O554" s="29">
        <v>3.3125</v>
      </c>
      <c r="R554" s="29">
        <f t="shared" ref="R554" si="199">O554-(1/32)</f>
        <v>3.28125</v>
      </c>
      <c r="S554" s="29">
        <f t="shared" ref="S554" si="200">O554+(1/32)</f>
        <v>3.34375</v>
      </c>
      <c r="T554" s="29">
        <v>1.4375</v>
      </c>
      <c r="W554" s="29">
        <f>T554-(1/32)</f>
        <v>1.40625</v>
      </c>
      <c r="X554" s="29">
        <f>T554+(1/32)</f>
        <v>1.46875</v>
      </c>
      <c r="Y554" s="29">
        <v>2.625</v>
      </c>
      <c r="AA554" s="29">
        <f t="shared" si="195"/>
        <v>2.59375</v>
      </c>
      <c r="AB554" s="29">
        <f t="shared" si="196"/>
        <v>2.65625</v>
      </c>
      <c r="AC554" s="52">
        <v>1.9E-2</v>
      </c>
      <c r="AD554" s="52">
        <v>2.1000000000000001E-2</v>
      </c>
      <c r="AE554" s="56">
        <v>0.02</v>
      </c>
    </row>
    <row r="555" spans="1:74" ht="30" x14ac:dyDescent="0.15">
      <c r="A555" s="436" t="s">
        <v>16092</v>
      </c>
      <c r="B555" s="437" t="s">
        <v>10068</v>
      </c>
      <c r="D555" s="29"/>
      <c r="E555" s="29" t="s">
        <v>19209</v>
      </c>
      <c r="H555" s="110">
        <v>42600</v>
      </c>
      <c r="I555" s="110"/>
      <c r="L555" s="29" t="s">
        <v>7841</v>
      </c>
      <c r="M555" s="29" t="s">
        <v>7842</v>
      </c>
      <c r="N555" s="29" t="s">
        <v>682</v>
      </c>
      <c r="T555" s="29">
        <v>13</v>
      </c>
      <c r="W555" s="29">
        <f>T555-5/16</f>
        <v>12.6875</v>
      </c>
      <c r="X555" s="29">
        <f>T555+5/16</f>
        <v>13.3125</v>
      </c>
      <c r="Y555" s="29">
        <v>5.5</v>
      </c>
      <c r="AA555" s="29">
        <f>Y555-(5/16)</f>
        <v>5.1875</v>
      </c>
      <c r="AB555" s="29">
        <f>Y555+(5/16)</f>
        <v>5.8125</v>
      </c>
      <c r="AF555" s="51"/>
      <c r="BG555" s="28">
        <v>4</v>
      </c>
      <c r="BH555" s="28">
        <f>BG555-5/16</f>
        <v>3.6875</v>
      </c>
      <c r="BI555" s="28">
        <f>BG555+5/16</f>
        <v>4.3125</v>
      </c>
      <c r="BT555" s="28">
        <v>6</v>
      </c>
      <c r="BU555" s="28">
        <f>BT555-5/16</f>
        <v>5.6875</v>
      </c>
      <c r="BV555" s="28">
        <f>BT555+5/16</f>
        <v>6.3125</v>
      </c>
    </row>
    <row r="556" spans="1:74" ht="45" x14ac:dyDescent="0.15">
      <c r="A556" s="29" t="s">
        <v>16134</v>
      </c>
      <c r="B556" s="201" t="s">
        <v>16135</v>
      </c>
      <c r="E556" s="28" t="s">
        <v>16136</v>
      </c>
      <c r="H556" s="110">
        <v>42614</v>
      </c>
      <c r="I556" s="110">
        <v>42640</v>
      </c>
      <c r="K556" s="28">
        <v>305</v>
      </c>
      <c r="L556" s="29" t="s">
        <v>9591</v>
      </c>
      <c r="M556" s="29" t="s">
        <v>4607</v>
      </c>
      <c r="N556" s="29" t="s">
        <v>682</v>
      </c>
      <c r="O556" s="29">
        <v>3.5</v>
      </c>
      <c r="R556" s="29">
        <f t="shared" ref="R556" si="201">O556-(1/32)</f>
        <v>3.46875</v>
      </c>
      <c r="S556" s="29">
        <f t="shared" ref="S556" si="202">O556+(1/32)</f>
        <v>3.53125</v>
      </c>
      <c r="T556" s="29">
        <v>4.875</v>
      </c>
      <c r="W556" s="29">
        <f>T556-(1/32)</f>
        <v>4.84375</v>
      </c>
      <c r="X556" s="29">
        <f>T556+(1/32)</f>
        <v>4.90625</v>
      </c>
      <c r="Y556" s="29">
        <v>4.75</v>
      </c>
      <c r="AA556" s="29">
        <f t="shared" ref="AA556:AA564" si="203">Y556-(1/32)</f>
        <v>4.71875</v>
      </c>
      <c r="AB556" s="29">
        <f t="shared" ref="AB556:AB564" si="204">Y556+(1/32)</f>
        <v>4.78125</v>
      </c>
      <c r="AC556" s="52">
        <v>1.9E-2</v>
      </c>
      <c r="AD556" s="52">
        <v>2.1000000000000001E-2</v>
      </c>
      <c r="AE556" s="56">
        <v>0.02</v>
      </c>
    </row>
    <row r="557" spans="1:74" ht="45" x14ac:dyDescent="0.15">
      <c r="A557" s="29" t="s">
        <v>16137</v>
      </c>
      <c r="B557" s="201" t="s">
        <v>16138</v>
      </c>
      <c r="E557" s="28" t="s">
        <v>16139</v>
      </c>
      <c r="H557" s="110">
        <v>42619</v>
      </c>
      <c r="I557" s="110">
        <v>42640</v>
      </c>
      <c r="K557" s="28" t="s">
        <v>3131</v>
      </c>
      <c r="L557" s="29" t="s">
        <v>4595</v>
      </c>
      <c r="M557" s="29" t="s">
        <v>4358</v>
      </c>
      <c r="N557" s="29" t="s">
        <v>682</v>
      </c>
      <c r="O557" s="29">
        <v>4.5</v>
      </c>
      <c r="R557" s="29">
        <f t="shared" ref="R557:R563" si="205">O557-(1/32)</f>
        <v>4.46875</v>
      </c>
      <c r="S557" s="29">
        <f t="shared" ref="S557:S563" si="206">O557+(1/32)</f>
        <v>4.53125</v>
      </c>
      <c r="T557" s="29">
        <v>7.9375</v>
      </c>
      <c r="W557" s="29">
        <f t="shared" ref="W557:W562" si="207">T557-1/32</f>
        <v>7.90625</v>
      </c>
      <c r="X557" s="29">
        <f t="shared" ref="X557:X562" si="208">T557+1/32</f>
        <v>7.96875</v>
      </c>
      <c r="Y557" s="29">
        <v>7.9375</v>
      </c>
      <c r="AA557" s="29">
        <f t="shared" si="203"/>
        <v>7.90625</v>
      </c>
      <c r="AB557" s="29">
        <f t="shared" si="204"/>
        <v>7.96875</v>
      </c>
      <c r="AC557" s="52">
        <v>1.9E-2</v>
      </c>
      <c r="AD557" s="52">
        <v>2.1000000000000001E-2</v>
      </c>
      <c r="AE557" s="56">
        <v>0.02</v>
      </c>
    </row>
    <row r="558" spans="1:74" ht="45" x14ac:dyDescent="0.15">
      <c r="A558" s="29" t="s">
        <v>16140</v>
      </c>
      <c r="B558" s="201" t="s">
        <v>16141</v>
      </c>
      <c r="E558" s="28" t="s">
        <v>16139</v>
      </c>
      <c r="H558" s="110">
        <v>42619</v>
      </c>
      <c r="I558" s="110">
        <v>42640</v>
      </c>
      <c r="K558" s="28" t="s">
        <v>3131</v>
      </c>
      <c r="L558" s="29" t="s">
        <v>4595</v>
      </c>
      <c r="M558" s="29" t="s">
        <v>4358</v>
      </c>
      <c r="N558" s="29" t="s">
        <v>682</v>
      </c>
      <c r="O558" s="29">
        <v>4.5</v>
      </c>
      <c r="R558" s="29">
        <f t="shared" si="205"/>
        <v>4.46875</v>
      </c>
      <c r="S558" s="29">
        <f t="shared" si="206"/>
        <v>4.53125</v>
      </c>
      <c r="T558" s="29">
        <v>7.9375</v>
      </c>
      <c r="W558" s="29">
        <f t="shared" si="207"/>
        <v>7.90625</v>
      </c>
      <c r="X558" s="29">
        <f t="shared" si="208"/>
        <v>7.96875</v>
      </c>
      <c r="Y558" s="29">
        <v>7.9375</v>
      </c>
      <c r="AA558" s="29">
        <f t="shared" si="203"/>
        <v>7.90625</v>
      </c>
      <c r="AB558" s="29">
        <f t="shared" si="204"/>
        <v>7.96875</v>
      </c>
      <c r="AC558" s="52">
        <v>1.9E-2</v>
      </c>
      <c r="AD558" s="52">
        <v>2.1000000000000001E-2</v>
      </c>
      <c r="AE558" s="56">
        <v>0.02</v>
      </c>
    </row>
    <row r="559" spans="1:74" ht="45" x14ac:dyDescent="0.15">
      <c r="A559" s="29" t="s">
        <v>16285</v>
      </c>
      <c r="B559" s="201" t="s">
        <v>16138</v>
      </c>
      <c r="E559" s="28" t="s">
        <v>16286</v>
      </c>
      <c r="H559" s="110">
        <v>42668</v>
      </c>
      <c r="I559" s="110">
        <v>42670</v>
      </c>
      <c r="L559" s="175" t="s">
        <v>13585</v>
      </c>
      <c r="M559" s="29" t="s">
        <v>4358</v>
      </c>
      <c r="N559" s="29" t="s">
        <v>682</v>
      </c>
      <c r="O559" s="29">
        <v>4.5</v>
      </c>
      <c r="R559" s="29">
        <f t="shared" si="205"/>
        <v>4.46875</v>
      </c>
      <c r="S559" s="29">
        <f t="shared" si="206"/>
        <v>4.53125</v>
      </c>
      <c r="T559" s="29">
        <v>7.9375</v>
      </c>
      <c r="W559" s="29">
        <f t="shared" si="207"/>
        <v>7.90625</v>
      </c>
      <c r="X559" s="29">
        <f t="shared" si="208"/>
        <v>7.96875</v>
      </c>
      <c r="Y559" s="29">
        <v>7.9375</v>
      </c>
      <c r="AA559" s="29">
        <f t="shared" si="203"/>
        <v>7.90625</v>
      </c>
      <c r="AB559" s="29">
        <f t="shared" si="204"/>
        <v>7.96875</v>
      </c>
      <c r="AC559" s="52">
        <v>1.9E-2</v>
      </c>
      <c r="AD559" s="52">
        <v>2.1000000000000001E-2</v>
      </c>
      <c r="AE559" s="82">
        <v>0.02</v>
      </c>
    </row>
    <row r="560" spans="1:74" ht="45" x14ac:dyDescent="0.15">
      <c r="A560" s="29" t="s">
        <v>16336</v>
      </c>
      <c r="B560" s="201" t="s">
        <v>16138</v>
      </c>
      <c r="E560" s="28" t="s">
        <v>16286</v>
      </c>
      <c r="H560" s="110">
        <v>42685</v>
      </c>
      <c r="I560" s="110">
        <v>42688</v>
      </c>
      <c r="L560" s="175" t="s">
        <v>13585</v>
      </c>
      <c r="M560" s="29" t="s">
        <v>4358</v>
      </c>
      <c r="N560" s="29" t="s">
        <v>682</v>
      </c>
      <c r="O560" s="29">
        <v>4.5</v>
      </c>
      <c r="R560" s="29">
        <f t="shared" si="205"/>
        <v>4.46875</v>
      </c>
      <c r="S560" s="29">
        <f t="shared" si="206"/>
        <v>4.53125</v>
      </c>
      <c r="T560" s="29">
        <v>7.9375</v>
      </c>
      <c r="W560" s="29">
        <f t="shared" si="207"/>
        <v>7.90625</v>
      </c>
      <c r="X560" s="29">
        <f t="shared" si="208"/>
        <v>7.96875</v>
      </c>
      <c r="Y560" s="29">
        <v>7.9375</v>
      </c>
      <c r="AA560" s="29">
        <f t="shared" si="203"/>
        <v>7.90625</v>
      </c>
      <c r="AB560" s="29">
        <f t="shared" si="204"/>
        <v>7.96875</v>
      </c>
      <c r="AC560" s="52">
        <v>1.9E-2</v>
      </c>
      <c r="AD560" s="52">
        <v>2.1000000000000001E-2</v>
      </c>
      <c r="AE560" s="82">
        <v>0.02</v>
      </c>
    </row>
    <row r="561" spans="1:53" ht="45" x14ac:dyDescent="0.15">
      <c r="A561" s="29" t="s">
        <v>16353</v>
      </c>
      <c r="B561" s="201" t="s">
        <v>16141</v>
      </c>
      <c r="E561" s="28" t="s">
        <v>16286</v>
      </c>
      <c r="H561" s="110">
        <v>42689</v>
      </c>
      <c r="I561" s="110">
        <v>42691</v>
      </c>
      <c r="K561" s="28" t="s">
        <v>3131</v>
      </c>
      <c r="L561" s="29" t="s">
        <v>16354</v>
      </c>
      <c r="M561" s="29" t="s">
        <v>4358</v>
      </c>
      <c r="N561" s="29" t="s">
        <v>682</v>
      </c>
      <c r="O561" s="29">
        <v>4.5</v>
      </c>
      <c r="R561" s="29">
        <f t="shared" si="205"/>
        <v>4.46875</v>
      </c>
      <c r="S561" s="29">
        <f t="shared" si="206"/>
        <v>4.53125</v>
      </c>
      <c r="T561" s="29">
        <v>7.9375</v>
      </c>
      <c r="W561" s="29">
        <f t="shared" si="207"/>
        <v>7.90625</v>
      </c>
      <c r="X561" s="29">
        <f t="shared" si="208"/>
        <v>7.96875</v>
      </c>
      <c r="Y561" s="29">
        <v>7.9375</v>
      </c>
      <c r="AA561" s="29">
        <f t="shared" si="203"/>
        <v>7.90625</v>
      </c>
      <c r="AB561" s="29">
        <f t="shared" si="204"/>
        <v>7.96875</v>
      </c>
      <c r="AC561" s="52">
        <v>1.9E-2</v>
      </c>
      <c r="AD561" s="52">
        <v>2.1000000000000001E-2</v>
      </c>
      <c r="AE561" s="56">
        <v>0.02</v>
      </c>
    </row>
    <row r="562" spans="1:53" ht="45" x14ac:dyDescent="0.15">
      <c r="A562" s="29" t="s">
        <v>16385</v>
      </c>
      <c r="B562" s="201" t="s">
        <v>16386</v>
      </c>
      <c r="E562" s="28" t="s">
        <v>16387</v>
      </c>
      <c r="H562" s="110">
        <v>42696</v>
      </c>
      <c r="I562" s="110">
        <v>42713</v>
      </c>
      <c r="K562" s="28">
        <v>202</v>
      </c>
      <c r="L562" s="29" t="s">
        <v>4615</v>
      </c>
      <c r="M562" s="29" t="s">
        <v>4358</v>
      </c>
      <c r="N562" s="29" t="s">
        <v>682</v>
      </c>
      <c r="O562" s="29">
        <v>4.3906000000000001</v>
      </c>
      <c r="R562" s="29">
        <f t="shared" si="205"/>
        <v>4.3593500000000001</v>
      </c>
      <c r="S562" s="29">
        <f t="shared" si="206"/>
        <v>4.4218500000000001</v>
      </c>
      <c r="T562" s="29">
        <v>4.3906000000000001</v>
      </c>
      <c r="W562" s="29">
        <f t="shared" si="207"/>
        <v>4.3593500000000001</v>
      </c>
      <c r="X562" s="29">
        <f t="shared" si="208"/>
        <v>4.4218500000000001</v>
      </c>
      <c r="Y562" s="29">
        <v>12</v>
      </c>
      <c r="AA562" s="29">
        <f t="shared" si="203"/>
        <v>11.96875</v>
      </c>
      <c r="AB562" s="29">
        <f t="shared" si="204"/>
        <v>12.03125</v>
      </c>
      <c r="AC562" s="52">
        <v>2.3E-2</v>
      </c>
      <c r="AD562" s="52">
        <v>2.5000000000000001E-2</v>
      </c>
      <c r="AE562" s="56">
        <v>2.4E-2</v>
      </c>
    </row>
    <row r="563" spans="1:53" ht="45" x14ac:dyDescent="0.15">
      <c r="A563" s="29" t="s">
        <v>16388</v>
      </c>
      <c r="B563" s="201" t="s">
        <v>16389</v>
      </c>
      <c r="E563" s="29" t="s">
        <v>8947</v>
      </c>
      <c r="H563" s="110">
        <v>42696</v>
      </c>
      <c r="I563" s="110">
        <v>42713</v>
      </c>
      <c r="K563" s="28">
        <v>219</v>
      </c>
      <c r="L563" s="29" t="s">
        <v>4617</v>
      </c>
      <c r="M563" s="29" t="s">
        <v>4358</v>
      </c>
      <c r="N563" s="29" t="s">
        <v>682</v>
      </c>
      <c r="O563" s="29">
        <v>6.25</v>
      </c>
      <c r="R563" s="29">
        <f t="shared" si="205"/>
        <v>6.21875</v>
      </c>
      <c r="S563" s="29">
        <f t="shared" si="206"/>
        <v>6.28125</v>
      </c>
      <c r="T563" s="29">
        <v>2.5625</v>
      </c>
      <c r="W563" s="29">
        <f>T563-(1/32)</f>
        <v>2.53125</v>
      </c>
      <c r="X563" s="29">
        <f>T563+(1/32)</f>
        <v>2.59375</v>
      </c>
      <c r="Y563" s="29">
        <v>4.625</v>
      </c>
      <c r="AA563" s="29">
        <f t="shared" si="203"/>
        <v>4.59375</v>
      </c>
      <c r="AB563" s="29">
        <f t="shared" si="204"/>
        <v>4.65625</v>
      </c>
      <c r="AC563" s="52">
        <v>1.9E-2</v>
      </c>
      <c r="AD563" s="52">
        <v>2.1000000000000001E-2</v>
      </c>
      <c r="AE563" s="54">
        <v>0.02</v>
      </c>
      <c r="AF563" s="53" t="s">
        <v>2614</v>
      </c>
    </row>
    <row r="564" spans="1:53" ht="45" x14ac:dyDescent="0.15">
      <c r="A564" s="29" t="s">
        <v>16395</v>
      </c>
      <c r="B564" s="201" t="s">
        <v>16141</v>
      </c>
      <c r="E564" s="28" t="s">
        <v>16286</v>
      </c>
      <c r="H564" s="110">
        <v>42697</v>
      </c>
      <c r="I564" s="110">
        <v>42713</v>
      </c>
      <c r="L564" s="175" t="s">
        <v>13585</v>
      </c>
      <c r="M564" s="29" t="s">
        <v>4358</v>
      </c>
      <c r="N564" s="29" t="s">
        <v>682</v>
      </c>
      <c r="O564" s="29">
        <v>4.5</v>
      </c>
      <c r="R564" s="29">
        <f t="shared" ref="R564" si="209">O564-(1/32)</f>
        <v>4.46875</v>
      </c>
      <c r="S564" s="29">
        <f t="shared" ref="S564" si="210">O564+(1/32)</f>
        <v>4.53125</v>
      </c>
      <c r="T564" s="29">
        <v>7.9375</v>
      </c>
      <c r="W564" s="29">
        <f t="shared" ref="W564" si="211">T564-1/32</f>
        <v>7.90625</v>
      </c>
      <c r="X564" s="29">
        <f t="shared" ref="X564" si="212">T564+1/32</f>
        <v>7.96875</v>
      </c>
      <c r="Y564" s="29">
        <v>7.9375</v>
      </c>
      <c r="AA564" s="29">
        <f t="shared" si="203"/>
        <v>7.90625</v>
      </c>
      <c r="AB564" s="29">
        <f t="shared" si="204"/>
        <v>7.96875</v>
      </c>
      <c r="AC564" s="52">
        <v>1.9E-2</v>
      </c>
      <c r="AD564" s="52">
        <v>2.1000000000000001E-2</v>
      </c>
      <c r="AE564" s="82">
        <v>0.02</v>
      </c>
    </row>
    <row r="565" spans="1:53" ht="45" x14ac:dyDescent="0.15">
      <c r="A565" s="29" t="s">
        <v>16396</v>
      </c>
      <c r="B565" s="201" t="s">
        <v>16389</v>
      </c>
      <c r="E565" s="28" t="s">
        <v>11956</v>
      </c>
      <c r="H565" s="110">
        <v>42697</v>
      </c>
      <c r="I565" s="110">
        <v>42713</v>
      </c>
      <c r="K565" s="28">
        <v>202</v>
      </c>
      <c r="L565" s="29" t="s">
        <v>4615</v>
      </c>
      <c r="M565" s="29" t="s">
        <v>4358</v>
      </c>
      <c r="N565" s="29" t="s">
        <v>682</v>
      </c>
      <c r="O565" s="29">
        <v>4.375</v>
      </c>
      <c r="R565" s="29">
        <v>4.34375</v>
      </c>
      <c r="S565" s="29">
        <v>4.40625</v>
      </c>
      <c r="T565" s="29">
        <v>4.375</v>
      </c>
      <c r="W565" s="29">
        <v>4.34375</v>
      </c>
      <c r="X565" s="29">
        <v>4.40625</v>
      </c>
      <c r="Y565" s="29">
        <v>12</v>
      </c>
      <c r="AA565" s="29">
        <v>11.96875</v>
      </c>
      <c r="AB565" s="29">
        <v>12.03125</v>
      </c>
      <c r="AC565" s="55">
        <v>2.3E-2</v>
      </c>
      <c r="AD565" s="55">
        <v>2.5000000000000001E-2</v>
      </c>
      <c r="AE565" s="29">
        <v>2.4E-2</v>
      </c>
      <c r="AF565" s="55"/>
    </row>
    <row r="566" spans="1:53" ht="45" x14ac:dyDescent="0.15">
      <c r="A566" s="29" t="s">
        <v>16474</v>
      </c>
      <c r="B566" s="201" t="s">
        <v>16475</v>
      </c>
      <c r="E566" s="28" t="s">
        <v>16476</v>
      </c>
      <c r="H566" s="110">
        <v>42712</v>
      </c>
      <c r="I566" s="110">
        <v>42716</v>
      </c>
      <c r="K566" s="28" t="s">
        <v>16477</v>
      </c>
      <c r="L566" s="29" t="s">
        <v>16478</v>
      </c>
      <c r="M566" s="29" t="s">
        <v>4358</v>
      </c>
      <c r="N566" s="29" t="s">
        <v>682</v>
      </c>
      <c r="O566" s="29">
        <v>3.6875</v>
      </c>
      <c r="R566" s="29">
        <f t="shared" ref="R566" si="213">O566-(1/32)</f>
        <v>3.65625</v>
      </c>
      <c r="S566" s="29">
        <f t="shared" ref="S566" si="214">O566+(1/32)</f>
        <v>3.71875</v>
      </c>
      <c r="T566" s="29">
        <v>3.9375</v>
      </c>
      <c r="W566" s="29">
        <f>T566-(1/32)</f>
        <v>3.90625</v>
      </c>
      <c r="X566" s="29">
        <f>T566+(1/32)</f>
        <v>3.96875</v>
      </c>
      <c r="Y566" s="29">
        <v>5.875</v>
      </c>
      <c r="AA566" s="29">
        <f t="shared" ref="AA566:AA576" si="215">Y566-(1/32)</f>
        <v>5.84375</v>
      </c>
      <c r="AB566" s="29">
        <f t="shared" ref="AB566:AB576" si="216">Y566+(1/32)</f>
        <v>5.90625</v>
      </c>
      <c r="AC566" s="52">
        <v>1.9E-2</v>
      </c>
      <c r="AD566" s="52">
        <v>2.1000000000000001E-2</v>
      </c>
      <c r="AE566" s="54">
        <v>0.02</v>
      </c>
      <c r="AF566" s="55"/>
    </row>
    <row r="567" spans="1:53" ht="45" x14ac:dyDescent="0.15">
      <c r="A567" s="29" t="s">
        <v>16503</v>
      </c>
      <c r="B567" s="201" t="s">
        <v>16504</v>
      </c>
      <c r="E567" s="28" t="s">
        <v>14827</v>
      </c>
      <c r="H567" s="110">
        <v>42713</v>
      </c>
      <c r="I567" s="110">
        <v>42716</v>
      </c>
      <c r="K567" s="28" t="s">
        <v>2726</v>
      </c>
      <c r="L567" s="29" t="s">
        <v>4595</v>
      </c>
      <c r="M567" s="29" t="s">
        <v>4596</v>
      </c>
      <c r="N567" s="29" t="s">
        <v>682</v>
      </c>
      <c r="O567" s="29">
        <v>5.0625</v>
      </c>
      <c r="R567" s="29">
        <f>O567-(1/32)</f>
        <v>5.03125</v>
      </c>
      <c r="S567" s="29">
        <f>O567+(1/32)</f>
        <v>5.09375</v>
      </c>
      <c r="T567" s="29">
        <v>1.75</v>
      </c>
      <c r="W567" s="29">
        <f>T567-1/32</f>
        <v>1.71875</v>
      </c>
      <c r="X567" s="29">
        <f>T567+1/32</f>
        <v>1.78125</v>
      </c>
      <c r="Y567" s="29">
        <v>3.0625</v>
      </c>
      <c r="AA567" s="29">
        <f t="shared" si="215"/>
        <v>3.03125</v>
      </c>
      <c r="AB567" s="29">
        <f t="shared" si="216"/>
        <v>3.09375</v>
      </c>
      <c r="AC567" s="52">
        <v>1.4999999999999999E-2</v>
      </c>
      <c r="AD567" s="52">
        <v>1.7000000000000001E-2</v>
      </c>
      <c r="AE567" s="82">
        <v>1.6E-2</v>
      </c>
    </row>
    <row r="568" spans="1:53" ht="45" x14ac:dyDescent="0.15">
      <c r="A568" s="29" t="s">
        <v>16529</v>
      </c>
      <c r="B568" s="201" t="s">
        <v>16511</v>
      </c>
      <c r="E568" s="29" t="s">
        <v>8947</v>
      </c>
      <c r="H568" s="110">
        <v>42720</v>
      </c>
      <c r="I568" s="110">
        <v>42723</v>
      </c>
      <c r="K568" s="28">
        <v>219</v>
      </c>
      <c r="L568" s="29" t="s">
        <v>4617</v>
      </c>
      <c r="M568" s="29" t="s">
        <v>4358</v>
      </c>
      <c r="O568" s="29">
        <v>6.25</v>
      </c>
      <c r="R568" s="29">
        <f t="shared" ref="R568:R569" si="217">O568-(1/32)</f>
        <v>6.21875</v>
      </c>
      <c r="S568" s="29">
        <f t="shared" ref="S568:S569" si="218">O568+(1/32)</f>
        <v>6.28125</v>
      </c>
      <c r="T568" s="29">
        <v>2.5625</v>
      </c>
      <c r="W568" s="29">
        <f t="shared" ref="W568:W569" si="219">T568-(1/32)</f>
        <v>2.53125</v>
      </c>
      <c r="X568" s="29">
        <f t="shared" ref="X568:X569" si="220">T568+(1/32)</f>
        <v>2.59375</v>
      </c>
      <c r="Y568" s="29">
        <v>4.625</v>
      </c>
      <c r="AA568" s="29">
        <f t="shared" si="215"/>
        <v>4.59375</v>
      </c>
      <c r="AB568" s="29">
        <f t="shared" si="216"/>
        <v>4.65625</v>
      </c>
      <c r="AC568" s="52">
        <v>1.9E-2</v>
      </c>
      <c r="AD568" s="52">
        <v>2.1000000000000001E-2</v>
      </c>
      <c r="AE568" s="54">
        <v>0.02</v>
      </c>
      <c r="AF568" s="53" t="s">
        <v>2614</v>
      </c>
    </row>
    <row r="569" spans="1:53" ht="45" x14ac:dyDescent="0.15">
      <c r="A569" s="29" t="s">
        <v>16643</v>
      </c>
      <c r="B569" s="201" t="s">
        <v>16644</v>
      </c>
      <c r="E569" s="29" t="s">
        <v>9730</v>
      </c>
      <c r="F569" s="104"/>
      <c r="G569" s="104"/>
      <c r="H569" s="104">
        <v>42740</v>
      </c>
      <c r="I569" s="104">
        <v>42744</v>
      </c>
      <c r="J569" s="29"/>
      <c r="K569" s="29">
        <v>7</v>
      </c>
      <c r="L569" s="29" t="s">
        <v>4595</v>
      </c>
      <c r="M569" s="29" t="s">
        <v>4596</v>
      </c>
      <c r="O569" s="29">
        <v>6.5</v>
      </c>
      <c r="P569" s="208">
        <f t="shared" ref="P569" si="221">O569-(1/64)</f>
        <v>6.484375</v>
      </c>
      <c r="Q569" s="208">
        <f t="shared" ref="Q569" si="222">O569+(1/64)</f>
        <v>6.515625</v>
      </c>
      <c r="R569" s="29">
        <f t="shared" si="217"/>
        <v>6.46875</v>
      </c>
      <c r="S569" s="29">
        <f t="shared" si="218"/>
        <v>6.53125</v>
      </c>
      <c r="T569" s="29">
        <v>2.3125</v>
      </c>
      <c r="U569" s="208">
        <f t="shared" ref="U569" si="223">T569-(1/64)</f>
        <v>2.296875</v>
      </c>
      <c r="V569" s="208">
        <f t="shared" ref="V569" si="224">T569+(1/64)</f>
        <v>2.328125</v>
      </c>
      <c r="W569" s="29">
        <f t="shared" si="219"/>
        <v>2.28125</v>
      </c>
      <c r="X569" s="29">
        <f t="shared" si="220"/>
        <v>2.34375</v>
      </c>
      <c r="Y569" s="29">
        <v>6.0625</v>
      </c>
      <c r="Z569" s="208">
        <f>Y569+(1/64)</f>
        <v>6.078125</v>
      </c>
      <c r="AA569" s="29">
        <f t="shared" si="215"/>
        <v>6.03125</v>
      </c>
      <c r="AB569" s="29">
        <f t="shared" si="216"/>
        <v>6.09375</v>
      </c>
      <c r="AC569" s="52">
        <v>1.4999999999999999E-2</v>
      </c>
      <c r="AD569" s="52">
        <v>1.7000000000000001E-2</v>
      </c>
      <c r="AE569" s="29">
        <v>1.6E-2</v>
      </c>
      <c r="AF569" s="51" t="s">
        <v>2431</v>
      </c>
      <c r="AG569" s="29"/>
      <c r="AH569" s="29"/>
      <c r="AI569" s="29"/>
      <c r="AJ569" s="29"/>
      <c r="AK569" s="29"/>
      <c r="AL569" s="29"/>
      <c r="AM569" s="29"/>
      <c r="AN569" s="29"/>
      <c r="AO569" s="29"/>
      <c r="AP569" s="29"/>
      <c r="AQ569" s="29"/>
      <c r="AR569" s="29"/>
      <c r="AS569" s="29"/>
      <c r="AT569" s="29"/>
      <c r="AU569" s="29"/>
      <c r="AV569" s="29"/>
      <c r="AW569" s="29"/>
      <c r="AX569" s="29"/>
      <c r="AY569" s="29"/>
      <c r="AZ569" s="29"/>
      <c r="BA569" s="29"/>
    </row>
    <row r="570" spans="1:53" ht="45" x14ac:dyDescent="0.15">
      <c r="A570" s="29" t="s">
        <v>16645</v>
      </c>
      <c r="B570" s="201" t="s">
        <v>16646</v>
      </c>
      <c r="E570" s="28" t="s">
        <v>16699</v>
      </c>
      <c r="H570" s="110">
        <v>42747</v>
      </c>
      <c r="I570" s="110">
        <v>42755</v>
      </c>
      <c r="L570" s="29" t="s">
        <v>15143</v>
      </c>
      <c r="M570" s="29" t="s">
        <v>4358</v>
      </c>
      <c r="N570" s="29" t="s">
        <v>682</v>
      </c>
      <c r="O570" s="29">
        <v>4.625</v>
      </c>
      <c r="R570" s="29">
        <f>O570-(1/32)</f>
        <v>4.59375</v>
      </c>
      <c r="S570" s="29">
        <f>O570+(1/32)</f>
        <v>4.65625</v>
      </c>
      <c r="T570" s="29">
        <v>4.875</v>
      </c>
      <c r="W570" s="29">
        <f>T570-1/32</f>
        <v>4.84375</v>
      </c>
      <c r="X570" s="29">
        <f>T570+1/32</f>
        <v>4.90625</v>
      </c>
      <c r="Y570" s="29">
        <v>3.625</v>
      </c>
      <c r="AA570" s="29">
        <f t="shared" si="215"/>
        <v>3.59375</v>
      </c>
      <c r="AB570" s="29">
        <f t="shared" si="216"/>
        <v>3.65625</v>
      </c>
      <c r="AC570" s="52">
        <v>1.9E-2</v>
      </c>
      <c r="AD570" s="52">
        <v>2.1000000000000001E-2</v>
      </c>
      <c r="AE570" s="56">
        <v>0.02</v>
      </c>
    </row>
    <row r="571" spans="1:53" ht="45" x14ac:dyDescent="0.15">
      <c r="A571" s="29" t="s">
        <v>16737</v>
      </c>
      <c r="B571" s="201" t="s">
        <v>16738</v>
      </c>
      <c r="E571" s="28" t="s">
        <v>16739</v>
      </c>
      <c r="H571" s="110">
        <v>42753</v>
      </c>
      <c r="I571" s="110">
        <v>42755</v>
      </c>
      <c r="L571" s="29" t="s">
        <v>4595</v>
      </c>
      <c r="M571" s="29" t="s">
        <v>4607</v>
      </c>
      <c r="N571" s="29" t="s">
        <v>682</v>
      </c>
      <c r="O571" s="29">
        <v>10.25</v>
      </c>
      <c r="R571" s="29">
        <f>O571-(1/32)</f>
        <v>10.21875</v>
      </c>
      <c r="S571" s="29">
        <f>O571+(1/32)</f>
        <v>10.28125</v>
      </c>
      <c r="T571" s="29">
        <v>4.125</v>
      </c>
      <c r="W571" s="29">
        <f>T571-1/32</f>
        <v>4.09375</v>
      </c>
      <c r="X571" s="29">
        <f>T571+1/32</f>
        <v>4.15625</v>
      </c>
      <c r="Y571" s="29">
        <v>7.5</v>
      </c>
      <c r="AA571" s="29">
        <f t="shared" si="215"/>
        <v>7.46875</v>
      </c>
      <c r="AB571" s="29">
        <f t="shared" si="216"/>
        <v>7.53125</v>
      </c>
      <c r="AC571" s="52">
        <v>1.9E-2</v>
      </c>
      <c r="AD571" s="52">
        <v>2.1000000000000001E-2</v>
      </c>
      <c r="AE571" s="82">
        <v>0.02</v>
      </c>
    </row>
    <row r="572" spans="1:53" ht="45" x14ac:dyDescent="0.15">
      <c r="A572" s="29" t="s">
        <v>16740</v>
      </c>
      <c r="B572" s="201" t="s">
        <v>16741</v>
      </c>
      <c r="E572" s="29" t="s">
        <v>16742</v>
      </c>
      <c r="H572" s="110">
        <v>42753</v>
      </c>
      <c r="I572" s="110">
        <v>42755</v>
      </c>
      <c r="L572" s="29" t="s">
        <v>10088</v>
      </c>
      <c r="M572" s="29" t="s">
        <v>4638</v>
      </c>
      <c r="N572" s="29" t="s">
        <v>682</v>
      </c>
      <c r="O572" s="29">
        <v>13.75</v>
      </c>
      <c r="R572" s="29">
        <f t="shared" ref="R572" si="225">O572-(1/32)</f>
        <v>13.71875</v>
      </c>
      <c r="S572" s="29">
        <f t="shared" ref="S572" si="226">O572+(1/32)</f>
        <v>13.78125</v>
      </c>
      <c r="T572" s="29">
        <v>4.0629999999999997</v>
      </c>
      <c r="W572" s="29">
        <f t="shared" ref="W572" si="227">T572-1/32</f>
        <v>4.0317499999999997</v>
      </c>
      <c r="X572" s="29">
        <f t="shared" ref="X572" si="228">T572+1/32</f>
        <v>4.0942499999999997</v>
      </c>
      <c r="Y572" s="29">
        <v>4.5629999999999997</v>
      </c>
      <c r="AA572" s="29">
        <f t="shared" si="215"/>
        <v>4.5317499999999997</v>
      </c>
      <c r="AB572" s="29">
        <f t="shared" si="216"/>
        <v>4.5942499999999997</v>
      </c>
      <c r="AC572" s="52">
        <v>2.3E-2</v>
      </c>
      <c r="AD572" s="52">
        <v>2.5000000000000001E-2</v>
      </c>
      <c r="AE572" s="56">
        <v>2.4E-2</v>
      </c>
    </row>
    <row r="573" spans="1:53" ht="45" x14ac:dyDescent="0.15">
      <c r="A573" s="29" t="s">
        <v>16743</v>
      </c>
      <c r="B573" s="201" t="s">
        <v>16744</v>
      </c>
      <c r="E573" s="28" t="s">
        <v>16745</v>
      </c>
      <c r="H573" s="110">
        <v>42753</v>
      </c>
      <c r="I573" s="110">
        <v>42755</v>
      </c>
      <c r="L573" s="29" t="s">
        <v>15143</v>
      </c>
      <c r="M573" s="29" t="s">
        <v>4607</v>
      </c>
      <c r="N573" s="29" t="s">
        <v>682</v>
      </c>
      <c r="O573" s="29">
        <v>13.75</v>
      </c>
      <c r="R573" s="29">
        <f>O573-(1/32)</f>
        <v>13.71875</v>
      </c>
      <c r="S573" s="29">
        <f>O573+(1/32)</f>
        <v>13.78125</v>
      </c>
      <c r="T573" s="29">
        <v>4</v>
      </c>
      <c r="W573" s="29">
        <f>T573-1/32</f>
        <v>3.96875</v>
      </c>
      <c r="X573" s="29">
        <f>T573+1/32</f>
        <v>4.03125</v>
      </c>
      <c r="Y573" s="29">
        <v>4.5</v>
      </c>
      <c r="AA573" s="29">
        <f t="shared" si="215"/>
        <v>4.46875</v>
      </c>
      <c r="AB573" s="29">
        <f t="shared" si="216"/>
        <v>4.53125</v>
      </c>
      <c r="AC573" s="52">
        <v>1.9E-2</v>
      </c>
      <c r="AD573" s="52">
        <v>2.1000000000000001E-2</v>
      </c>
      <c r="AE573" s="56">
        <v>0.02</v>
      </c>
    </row>
    <row r="574" spans="1:53" ht="45" x14ac:dyDescent="0.15">
      <c r="A574" s="29" t="s">
        <v>16788</v>
      </c>
      <c r="B574" s="201" t="s">
        <v>16789</v>
      </c>
      <c r="E574" s="28" t="s">
        <v>10262</v>
      </c>
      <c r="H574" s="110">
        <v>42758</v>
      </c>
      <c r="I574" s="110">
        <v>42762</v>
      </c>
      <c r="K574" s="28">
        <v>444</v>
      </c>
      <c r="L574" s="29" t="s">
        <v>4595</v>
      </c>
      <c r="M574" s="29" t="s">
        <v>4358</v>
      </c>
      <c r="N574" s="29" t="s">
        <v>682</v>
      </c>
      <c r="O574" s="29">
        <v>5.125</v>
      </c>
      <c r="R574" s="29">
        <f t="shared" ref="R574:R576" si="229">O574-(1/32)</f>
        <v>5.09375</v>
      </c>
      <c r="S574" s="29">
        <f t="shared" ref="S574:S576" si="230">O574+(1/32)</f>
        <v>5.15625</v>
      </c>
      <c r="T574" s="29">
        <v>2.25</v>
      </c>
      <c r="W574" s="29">
        <f>T574-1/32</f>
        <v>2.21875</v>
      </c>
      <c r="X574" s="29">
        <f>T574+1/32</f>
        <v>2.28125</v>
      </c>
      <c r="Y574" s="29">
        <v>2.09375</v>
      </c>
      <c r="AA574" s="29">
        <f t="shared" si="215"/>
        <v>2.0625</v>
      </c>
      <c r="AB574" s="29">
        <f t="shared" si="216"/>
        <v>2.125</v>
      </c>
      <c r="AC574" s="52">
        <v>1.7000000000000001E-2</v>
      </c>
      <c r="AD574" s="52">
        <v>1.9E-2</v>
      </c>
      <c r="AE574" s="56">
        <v>1.7999999999999999E-2</v>
      </c>
    </row>
    <row r="575" spans="1:53" ht="45" x14ac:dyDescent="0.15">
      <c r="A575" s="29" t="s">
        <v>16790</v>
      </c>
      <c r="B575" s="201" t="s">
        <v>8487</v>
      </c>
      <c r="E575" s="29" t="s">
        <v>9730</v>
      </c>
      <c r="H575" s="110">
        <v>42758</v>
      </c>
      <c r="I575" s="110">
        <v>42762</v>
      </c>
      <c r="K575" s="28">
        <v>7</v>
      </c>
      <c r="L575" s="29" t="s">
        <v>4595</v>
      </c>
      <c r="M575" s="29" t="s">
        <v>4596</v>
      </c>
      <c r="O575" s="29">
        <v>6.5</v>
      </c>
      <c r="R575" s="29">
        <f t="shared" si="229"/>
        <v>6.46875</v>
      </c>
      <c r="S575" s="29">
        <f t="shared" si="230"/>
        <v>6.53125</v>
      </c>
      <c r="T575" s="29">
        <v>2.3125</v>
      </c>
      <c r="W575" s="29">
        <f t="shared" ref="W575" si="231">T575-(1/32)</f>
        <v>2.28125</v>
      </c>
      <c r="X575" s="29">
        <f t="shared" ref="X575" si="232">T575+(1/32)</f>
        <v>2.34375</v>
      </c>
      <c r="Y575" s="29">
        <v>6.0625</v>
      </c>
      <c r="AA575" s="29">
        <f t="shared" si="215"/>
        <v>6.03125</v>
      </c>
      <c r="AB575" s="29">
        <f t="shared" si="216"/>
        <v>6.09375</v>
      </c>
      <c r="AC575" s="52">
        <v>1.4999999999999999E-2</v>
      </c>
      <c r="AD575" s="52">
        <v>1.7000000000000001E-2</v>
      </c>
      <c r="AE575" s="54">
        <v>1.6E-2</v>
      </c>
      <c r="AF575" s="51" t="s">
        <v>2431</v>
      </c>
    </row>
    <row r="576" spans="1:53" ht="45" x14ac:dyDescent="0.15">
      <c r="A576" s="29" t="s">
        <v>16817</v>
      </c>
      <c r="B576" s="201" t="s">
        <v>16818</v>
      </c>
      <c r="E576" s="28" t="s">
        <v>10262</v>
      </c>
      <c r="H576" s="110">
        <v>42760</v>
      </c>
      <c r="I576" s="110">
        <v>42762</v>
      </c>
      <c r="K576" s="28">
        <v>444</v>
      </c>
      <c r="L576" s="29" t="s">
        <v>4595</v>
      </c>
      <c r="M576" s="29" t="s">
        <v>4358</v>
      </c>
      <c r="N576" s="29" t="s">
        <v>682</v>
      </c>
      <c r="O576" s="29">
        <v>5.125</v>
      </c>
      <c r="R576" s="29">
        <f t="shared" si="229"/>
        <v>5.09375</v>
      </c>
      <c r="S576" s="29">
        <f t="shared" si="230"/>
        <v>5.15625</v>
      </c>
      <c r="T576" s="29">
        <v>2.25</v>
      </c>
      <c r="W576" s="29">
        <f>T576-1/32</f>
        <v>2.21875</v>
      </c>
      <c r="X576" s="29">
        <f>T576+1/32</f>
        <v>2.28125</v>
      </c>
      <c r="Y576" s="29">
        <v>2.09375</v>
      </c>
      <c r="AA576" s="29">
        <f t="shared" si="215"/>
        <v>2.0625</v>
      </c>
      <c r="AB576" s="29">
        <f t="shared" si="216"/>
        <v>2.125</v>
      </c>
      <c r="AC576" s="52">
        <v>1.7000000000000001E-2</v>
      </c>
      <c r="AD576" s="52">
        <v>1.9E-2</v>
      </c>
      <c r="AE576" s="56">
        <v>1.7999999999999999E-2</v>
      </c>
    </row>
    <row r="577" spans="1:32" ht="45" x14ac:dyDescent="0.15">
      <c r="A577" s="29" t="s">
        <v>16819</v>
      </c>
      <c r="B577" s="201" t="s">
        <v>9868</v>
      </c>
      <c r="E577" s="28" t="s">
        <v>10539</v>
      </c>
      <c r="H577" s="110">
        <v>42760</v>
      </c>
      <c r="I577" s="110">
        <v>42762</v>
      </c>
      <c r="K577" s="28">
        <v>12</v>
      </c>
      <c r="L577" s="29" t="s">
        <v>4595</v>
      </c>
      <c r="M577" s="29" t="s">
        <v>4596</v>
      </c>
      <c r="N577" s="29" t="s">
        <v>682</v>
      </c>
      <c r="O577" s="29">
        <v>6.5</v>
      </c>
      <c r="R577" s="29">
        <f>O577-1/32</f>
        <v>6.46875</v>
      </c>
      <c r="S577" s="29">
        <f>O577+1/32</f>
        <v>6.53125</v>
      </c>
      <c r="T577" s="29">
        <v>3.3125</v>
      </c>
      <c r="W577" s="29">
        <f>T577-1/32</f>
        <v>3.28125</v>
      </c>
      <c r="X577" s="29">
        <f>T577+1/32</f>
        <v>3.34375</v>
      </c>
      <c r="Y577" s="29">
        <v>5.8125</v>
      </c>
      <c r="AA577" s="29">
        <f>Y577-1/32</f>
        <v>5.78125</v>
      </c>
      <c r="AB577" s="29">
        <f>Y577+1/32</f>
        <v>5.84375</v>
      </c>
      <c r="AC577" s="52">
        <v>1.4999999999999999E-2</v>
      </c>
      <c r="AD577" s="52">
        <v>1.7000000000000001E-2</v>
      </c>
      <c r="AE577" s="29">
        <v>1.6E-2</v>
      </c>
    </row>
    <row r="578" spans="1:32" ht="45" x14ac:dyDescent="0.15">
      <c r="A578" s="29" t="s">
        <v>16870</v>
      </c>
      <c r="B578" s="201" t="s">
        <v>16871</v>
      </c>
      <c r="E578" s="29" t="s">
        <v>9730</v>
      </c>
      <c r="H578" s="110">
        <v>42772</v>
      </c>
      <c r="I578" s="110">
        <v>42774</v>
      </c>
      <c r="K578" s="28">
        <v>7</v>
      </c>
      <c r="L578" s="29" t="s">
        <v>4595</v>
      </c>
      <c r="M578" s="29" t="s">
        <v>4596</v>
      </c>
      <c r="O578" s="29">
        <v>6.5</v>
      </c>
      <c r="R578" s="29">
        <f>O578-(1/32)</f>
        <v>6.46875</v>
      </c>
      <c r="S578" s="29">
        <f>O578+(1/32)</f>
        <v>6.53125</v>
      </c>
      <c r="T578" s="29">
        <v>2.3125</v>
      </c>
      <c r="W578" s="29">
        <f>T578-(1/32)</f>
        <v>2.28125</v>
      </c>
      <c r="X578" s="29">
        <f>T578+(1/32)</f>
        <v>2.34375</v>
      </c>
      <c r="Y578" s="29">
        <v>6.0625</v>
      </c>
      <c r="AA578" s="29">
        <f>Y578-(1/32)</f>
        <v>6.03125</v>
      </c>
      <c r="AB578" s="29">
        <f>Y578+(1/32)</f>
        <v>6.09375</v>
      </c>
      <c r="AC578" s="52">
        <v>1.4999999999999999E-2</v>
      </c>
      <c r="AD578" s="52">
        <v>1.7000000000000001E-2</v>
      </c>
      <c r="AE578" s="54">
        <v>1.6E-2</v>
      </c>
      <c r="AF578" s="51" t="s">
        <v>2431</v>
      </c>
    </row>
    <row r="579" spans="1:32" ht="45" x14ac:dyDescent="0.15">
      <c r="A579" s="29" t="s">
        <v>16872</v>
      </c>
      <c r="B579" s="201" t="s">
        <v>16873</v>
      </c>
      <c r="E579" s="28" t="s">
        <v>10539</v>
      </c>
      <c r="H579" s="110">
        <v>42772</v>
      </c>
      <c r="I579" s="110">
        <v>42774</v>
      </c>
      <c r="K579" s="28">
        <v>12</v>
      </c>
      <c r="L579" s="29" t="s">
        <v>4595</v>
      </c>
      <c r="M579" s="29" t="s">
        <v>4596</v>
      </c>
      <c r="N579" s="29" t="s">
        <v>682</v>
      </c>
      <c r="O579" s="29">
        <v>6.5</v>
      </c>
      <c r="R579" s="29">
        <f>O579-1/32</f>
        <v>6.46875</v>
      </c>
      <c r="S579" s="29">
        <f>O579+1/32</f>
        <v>6.53125</v>
      </c>
      <c r="T579" s="29">
        <v>3.3125</v>
      </c>
      <c r="W579" s="29">
        <f t="shared" ref="W579" si="233">T579-1/32</f>
        <v>3.28125</v>
      </c>
      <c r="X579" s="29">
        <f t="shared" ref="X579" si="234">T579+1/32</f>
        <v>3.34375</v>
      </c>
      <c r="Y579" s="29">
        <v>5.8125</v>
      </c>
      <c r="AA579" s="29">
        <f>Y579-1/32</f>
        <v>5.78125</v>
      </c>
      <c r="AB579" s="29">
        <f>Y579+1/32</f>
        <v>5.84375</v>
      </c>
      <c r="AC579" s="52">
        <v>1.4999999999999999E-2</v>
      </c>
      <c r="AD579" s="52">
        <v>1.7000000000000001E-2</v>
      </c>
      <c r="AE579" s="29">
        <v>1.6E-2</v>
      </c>
    </row>
    <row r="580" spans="1:32" ht="45" x14ac:dyDescent="0.15">
      <c r="A580" s="29" t="s">
        <v>16883</v>
      </c>
      <c r="B580" s="201" t="s">
        <v>9866</v>
      </c>
      <c r="E580" s="28" t="s">
        <v>10539</v>
      </c>
      <c r="H580" s="110">
        <v>42773</v>
      </c>
      <c r="I580" s="110">
        <v>42774</v>
      </c>
      <c r="K580" s="28">
        <v>12</v>
      </c>
      <c r="L580" s="29" t="s">
        <v>4595</v>
      </c>
      <c r="M580" s="29" t="s">
        <v>4596</v>
      </c>
      <c r="N580" s="29" t="s">
        <v>682</v>
      </c>
      <c r="O580" s="29">
        <v>6.5</v>
      </c>
      <c r="R580" s="29">
        <f>O580-1/32</f>
        <v>6.46875</v>
      </c>
      <c r="S580" s="29">
        <f>O580+1/32</f>
        <v>6.53125</v>
      </c>
      <c r="T580" s="29">
        <v>3.3125</v>
      </c>
      <c r="W580" s="29">
        <f>T580-1/32</f>
        <v>3.28125</v>
      </c>
      <c r="X580" s="29">
        <f>T580+1/32</f>
        <v>3.34375</v>
      </c>
      <c r="Y580" s="29">
        <v>5.8125</v>
      </c>
      <c r="AA580" s="29">
        <f>Y580-1/32</f>
        <v>5.78125</v>
      </c>
      <c r="AB580" s="29">
        <f>Y580+1/32</f>
        <v>5.84375</v>
      </c>
      <c r="AC580" s="52">
        <v>1.4999999999999999E-2</v>
      </c>
      <c r="AD580" s="52">
        <v>1.7000000000000001E-2</v>
      </c>
      <c r="AE580" s="29">
        <v>1.6E-2</v>
      </c>
    </row>
    <row r="581" spans="1:32" ht="45" x14ac:dyDescent="0.15">
      <c r="A581" s="29" t="s">
        <v>17042</v>
      </c>
      <c r="B581" s="201" t="s">
        <v>17043</v>
      </c>
      <c r="E581" s="28" t="s">
        <v>17044</v>
      </c>
      <c r="H581" s="110">
        <v>42795</v>
      </c>
      <c r="I581" s="110">
        <v>42796</v>
      </c>
      <c r="L581" s="29" t="s">
        <v>14040</v>
      </c>
      <c r="M581" s="29" t="s">
        <v>4638</v>
      </c>
      <c r="N581" s="29" t="s">
        <v>682</v>
      </c>
      <c r="O581" s="29">
        <v>4.9375</v>
      </c>
      <c r="R581" s="29">
        <f>O581-1/32</f>
        <v>4.90625</v>
      </c>
      <c r="S581" s="29">
        <f>O581+1/32</f>
        <v>4.96875</v>
      </c>
      <c r="T581" s="29">
        <v>3.6875</v>
      </c>
      <c r="W581" s="29">
        <f>T581-1/32</f>
        <v>3.65625</v>
      </c>
      <c r="X581" s="29">
        <f>T581+1/32</f>
        <v>3.71875</v>
      </c>
      <c r="Y581" s="29">
        <v>4.625</v>
      </c>
      <c r="AA581" s="29">
        <f>Y581-(1/32)</f>
        <v>4.59375</v>
      </c>
      <c r="AB581" s="29">
        <f>Y581+(1/32)</f>
        <v>4.65625</v>
      </c>
      <c r="AC581" s="55">
        <v>1.9E-2</v>
      </c>
      <c r="AD581" s="55">
        <v>2.1000000000000001E-2</v>
      </c>
      <c r="AE581" s="29">
        <v>0.02</v>
      </c>
    </row>
    <row r="582" spans="1:32" ht="45" x14ac:dyDescent="0.15">
      <c r="A582" s="29" t="s">
        <v>17073</v>
      </c>
      <c r="B582" s="201" t="s">
        <v>17074</v>
      </c>
      <c r="E582" s="28" t="s">
        <v>17075</v>
      </c>
      <c r="H582" s="110">
        <v>42803</v>
      </c>
      <c r="I582" s="110">
        <v>42824</v>
      </c>
      <c r="K582" s="28">
        <v>202</v>
      </c>
      <c r="L582" s="29" t="s">
        <v>4615</v>
      </c>
      <c r="M582" s="29" t="s">
        <v>4358</v>
      </c>
      <c r="N582" s="29" t="s">
        <v>682</v>
      </c>
      <c r="O582" s="29">
        <v>4.3906299999999998</v>
      </c>
      <c r="R582" s="29">
        <f>O582-1/32</f>
        <v>4.3593799999999998</v>
      </c>
      <c r="S582" s="29">
        <f>O582+1/32</f>
        <v>4.4218799999999998</v>
      </c>
      <c r="T582" s="29">
        <v>4.3906299999999998</v>
      </c>
      <c r="W582" s="29">
        <f>T582-1/32</f>
        <v>4.3593799999999998</v>
      </c>
      <c r="X582" s="29">
        <f>T582+1/32</f>
        <v>4.4218799999999998</v>
      </c>
      <c r="Y582" s="29">
        <v>12</v>
      </c>
      <c r="AA582" s="29">
        <f>Y582-(1/32)</f>
        <v>11.96875</v>
      </c>
      <c r="AB582" s="29">
        <f>Y582+(1/32)</f>
        <v>12.03125</v>
      </c>
      <c r="AC582" s="55">
        <v>2.3E-2</v>
      </c>
      <c r="AD582" s="55">
        <v>2.5000000000000001E-2</v>
      </c>
      <c r="AE582" s="29">
        <v>2.4E-2</v>
      </c>
      <c r="AF582" s="55"/>
    </row>
    <row r="583" spans="1:32" ht="45" x14ac:dyDescent="0.15">
      <c r="A583" s="29" t="s">
        <v>17090</v>
      </c>
      <c r="B583" s="201" t="s">
        <v>17091</v>
      </c>
      <c r="E583" s="28" t="s">
        <v>10695</v>
      </c>
      <c r="H583" s="110">
        <v>42804</v>
      </c>
      <c r="I583" s="110">
        <v>42824</v>
      </c>
      <c r="K583" s="28" t="s">
        <v>15679</v>
      </c>
      <c r="L583" s="29" t="s">
        <v>13747</v>
      </c>
      <c r="M583" s="29" t="s">
        <v>4358</v>
      </c>
      <c r="N583" s="29" t="s">
        <v>682</v>
      </c>
      <c r="O583" s="29">
        <v>4</v>
      </c>
      <c r="R583" s="29">
        <f t="shared" ref="R583:R585" si="235">O583-(1/32)</f>
        <v>3.96875</v>
      </c>
      <c r="S583" s="29">
        <f t="shared" ref="S583:S585" si="236">O583+(1/32)</f>
        <v>4.03125</v>
      </c>
      <c r="T583" s="29">
        <v>2.125</v>
      </c>
      <c r="W583" s="29">
        <f t="shared" ref="W583" si="237">T583-1/32</f>
        <v>2.09375</v>
      </c>
      <c r="X583" s="29">
        <f t="shared" ref="X583" si="238">T583+1/32</f>
        <v>2.15625</v>
      </c>
      <c r="Y583" s="29">
        <v>6.125</v>
      </c>
      <c r="AA583" s="29">
        <f>Y583-(1/32)</f>
        <v>6.09375</v>
      </c>
      <c r="AB583" s="29">
        <f>Y583+(1/32)</f>
        <v>6.15625</v>
      </c>
      <c r="AC583" s="52">
        <v>1.7000000000000001E-2</v>
      </c>
      <c r="AD583" s="52">
        <v>1.9E-2</v>
      </c>
      <c r="AE583" s="82">
        <v>1.7999999999999999E-2</v>
      </c>
    </row>
    <row r="584" spans="1:32" ht="45" x14ac:dyDescent="0.15">
      <c r="A584" s="29" t="s">
        <v>17169</v>
      </c>
      <c r="B584" s="201" t="s">
        <v>10366</v>
      </c>
      <c r="E584" s="28" t="s">
        <v>10332</v>
      </c>
      <c r="H584" s="110">
        <v>42830</v>
      </c>
      <c r="I584" s="110">
        <v>42856</v>
      </c>
      <c r="K584" s="28">
        <v>2</v>
      </c>
      <c r="L584" s="29" t="s">
        <v>4595</v>
      </c>
      <c r="M584" s="29" t="s">
        <v>4596</v>
      </c>
      <c r="N584" s="29" t="s">
        <v>682</v>
      </c>
      <c r="O584" s="29">
        <v>6.125</v>
      </c>
      <c r="R584" s="29">
        <f t="shared" si="235"/>
        <v>6.09375</v>
      </c>
      <c r="S584" s="29">
        <f t="shared" si="236"/>
        <v>6.15625</v>
      </c>
      <c r="T584" s="29">
        <v>2.75</v>
      </c>
      <c r="W584" s="29">
        <f>T584-1/32</f>
        <v>2.71875</v>
      </c>
      <c r="X584" s="29">
        <f>T584+1/32</f>
        <v>2.78125</v>
      </c>
      <c r="Y584" s="29">
        <v>2.375</v>
      </c>
      <c r="AA584" s="29">
        <f>Y584-(1/32)</f>
        <v>2.34375</v>
      </c>
      <c r="AB584" s="29">
        <f>Y584+(1/32)</f>
        <v>2.40625</v>
      </c>
      <c r="AC584" s="52">
        <v>1.4999999999999999E-2</v>
      </c>
      <c r="AD584" s="52">
        <v>1.7000000000000001E-2</v>
      </c>
      <c r="AE584" s="82">
        <v>1.6E-2</v>
      </c>
    </row>
    <row r="585" spans="1:32" ht="45" x14ac:dyDescent="0.15">
      <c r="A585" s="29" t="s">
        <v>17173</v>
      </c>
      <c r="B585" s="201" t="s">
        <v>17174</v>
      </c>
      <c r="E585" s="28" t="s">
        <v>17175</v>
      </c>
      <c r="H585" s="110">
        <v>42832</v>
      </c>
      <c r="I585" s="110">
        <v>42856</v>
      </c>
      <c r="K585" s="28">
        <v>518</v>
      </c>
      <c r="L585" s="29" t="s">
        <v>15778</v>
      </c>
      <c r="M585" s="29" t="s">
        <v>4607</v>
      </c>
      <c r="N585" s="29" t="s">
        <v>682</v>
      </c>
      <c r="O585" s="29">
        <v>3.625</v>
      </c>
      <c r="R585" s="29">
        <f t="shared" si="235"/>
        <v>3.59375</v>
      </c>
      <c r="S585" s="29">
        <f t="shared" si="236"/>
        <v>3.65625</v>
      </c>
      <c r="T585" s="29">
        <v>1.25</v>
      </c>
      <c r="W585" s="29">
        <f>T585-(1/32)</f>
        <v>1.21875</v>
      </c>
      <c r="X585" s="29">
        <f>T585+(1/32)</f>
        <v>1.28125</v>
      </c>
      <c r="Y585" s="29">
        <v>2.375</v>
      </c>
      <c r="AA585" s="29">
        <f>Y585-(1/32)</f>
        <v>2.34375</v>
      </c>
      <c r="AB585" s="29">
        <f>Y585+(1/32)</f>
        <v>2.40625</v>
      </c>
      <c r="AC585" s="52">
        <v>1.7000000000000001E-2</v>
      </c>
      <c r="AD585" s="52">
        <v>1.9E-2</v>
      </c>
      <c r="AE585" s="56">
        <v>1.7999999999999999E-2</v>
      </c>
    </row>
    <row r="586" spans="1:32" ht="45" x14ac:dyDescent="0.15">
      <c r="A586" s="29" t="s">
        <v>17177</v>
      </c>
      <c r="B586" s="201" t="s">
        <v>13544</v>
      </c>
      <c r="E586" s="28" t="s">
        <v>10539</v>
      </c>
      <c r="H586" s="110">
        <v>42835</v>
      </c>
      <c r="I586" s="110">
        <v>42835</v>
      </c>
      <c r="K586" s="28">
        <v>12</v>
      </c>
      <c r="L586" s="29" t="s">
        <v>4595</v>
      </c>
      <c r="M586" s="29" t="s">
        <v>4596</v>
      </c>
      <c r="N586" s="29" t="s">
        <v>682</v>
      </c>
      <c r="O586" s="29">
        <v>6.5</v>
      </c>
      <c r="R586" s="29">
        <f>O586-1/32</f>
        <v>6.46875</v>
      </c>
      <c r="S586" s="29">
        <f>O586+1/32</f>
        <v>6.53125</v>
      </c>
      <c r="T586" s="29">
        <v>3.3125</v>
      </c>
      <c r="W586" s="29">
        <f t="shared" ref="W586:W587" si="239">T586-1/32</f>
        <v>3.28125</v>
      </c>
      <c r="X586" s="29">
        <f t="shared" ref="X586:X587" si="240">T586+1/32</f>
        <v>3.34375</v>
      </c>
      <c r="Y586" s="29">
        <v>5.8125</v>
      </c>
      <c r="AA586" s="29">
        <f>Y586-1/32</f>
        <v>5.78125</v>
      </c>
      <c r="AB586" s="29">
        <f>Y586+1/32</f>
        <v>5.84375</v>
      </c>
      <c r="AC586" s="52">
        <v>1.4999999999999999E-2</v>
      </c>
      <c r="AD586" s="52">
        <v>1.7000000000000001E-2</v>
      </c>
      <c r="AE586" s="29">
        <v>1.6E-2</v>
      </c>
    </row>
    <row r="587" spans="1:32" ht="45" x14ac:dyDescent="0.15">
      <c r="A587" s="29" t="s">
        <v>17209</v>
      </c>
      <c r="B587" s="201" t="s">
        <v>10168</v>
      </c>
      <c r="E587" s="28" t="s">
        <v>10261</v>
      </c>
      <c r="H587" s="110">
        <v>42843</v>
      </c>
      <c r="I587" s="110">
        <v>42856</v>
      </c>
      <c r="L587" s="29" t="s">
        <v>4595</v>
      </c>
      <c r="M587" s="29" t="s">
        <v>4596</v>
      </c>
      <c r="N587" s="29" t="s">
        <v>682</v>
      </c>
      <c r="O587" s="29">
        <v>6.125</v>
      </c>
      <c r="R587" s="29">
        <f t="shared" ref="R587" si="241">O587-(1/32)</f>
        <v>6.09375</v>
      </c>
      <c r="S587" s="29">
        <f t="shared" ref="S587" si="242">O587+(1/32)</f>
        <v>6.15625</v>
      </c>
      <c r="T587" s="29">
        <v>2.75</v>
      </c>
      <c r="W587" s="29">
        <f t="shared" si="239"/>
        <v>2.71875</v>
      </c>
      <c r="X587" s="29">
        <f t="shared" si="240"/>
        <v>2.78125</v>
      </c>
      <c r="Y587" s="29">
        <v>2.375</v>
      </c>
      <c r="AA587" s="29">
        <f>Y587-(1/32)</f>
        <v>2.34375</v>
      </c>
      <c r="AB587" s="29">
        <f>Y587+(1/32)</f>
        <v>2.40625</v>
      </c>
      <c r="AC587" s="52">
        <v>1.4999999999999999E-2</v>
      </c>
      <c r="AD587" s="52">
        <v>1.7000000000000001E-2</v>
      </c>
      <c r="AE587" s="56">
        <v>1.6E-2</v>
      </c>
    </row>
    <row r="588" spans="1:32" ht="45" x14ac:dyDescent="0.15">
      <c r="A588" s="29" t="s">
        <v>17210</v>
      </c>
      <c r="B588" s="201" t="s">
        <v>9341</v>
      </c>
      <c r="E588" s="28" t="s">
        <v>10539</v>
      </c>
      <c r="H588" s="110">
        <v>42843</v>
      </c>
      <c r="I588" s="110">
        <v>42856</v>
      </c>
      <c r="K588" s="28">
        <v>12</v>
      </c>
      <c r="L588" s="29" t="s">
        <v>4595</v>
      </c>
      <c r="M588" s="29" t="s">
        <v>4596</v>
      </c>
      <c r="N588" s="29" t="s">
        <v>682</v>
      </c>
      <c r="O588" s="29">
        <v>6.5</v>
      </c>
      <c r="R588" s="29">
        <f>O588-1/32</f>
        <v>6.46875</v>
      </c>
      <c r="S588" s="29">
        <f>O588+1/32</f>
        <v>6.53125</v>
      </c>
      <c r="T588" s="29">
        <v>3.3125</v>
      </c>
      <c r="W588" s="29">
        <f>T588-1/32</f>
        <v>3.28125</v>
      </c>
      <c r="X588" s="29">
        <f>T588+1/32</f>
        <v>3.34375</v>
      </c>
      <c r="Y588" s="29">
        <v>5.8125</v>
      </c>
      <c r="AA588" s="29">
        <f>Y588-1/32</f>
        <v>5.78125</v>
      </c>
      <c r="AB588" s="29">
        <f>Y588+1/32</f>
        <v>5.84375</v>
      </c>
      <c r="AC588" s="52">
        <v>1.4999999999999999E-2</v>
      </c>
      <c r="AD588" s="52">
        <v>1.7000000000000001E-2</v>
      </c>
      <c r="AE588" s="29">
        <v>1.6E-2</v>
      </c>
    </row>
    <row r="589" spans="1:32" ht="45" x14ac:dyDescent="0.15">
      <c r="A589" s="29" t="s">
        <v>17211</v>
      </c>
      <c r="B589" s="201" t="s">
        <v>11607</v>
      </c>
      <c r="E589" s="28" t="s">
        <v>11608</v>
      </c>
      <c r="H589" s="110">
        <v>42843</v>
      </c>
      <c r="I589" s="110">
        <v>42856</v>
      </c>
      <c r="K589" s="28">
        <v>192</v>
      </c>
      <c r="L589" s="29" t="s">
        <v>4595</v>
      </c>
      <c r="M589" s="29" t="s">
        <v>4358</v>
      </c>
      <c r="N589" s="29" t="s">
        <v>682</v>
      </c>
      <c r="O589" s="29">
        <v>7.125</v>
      </c>
      <c r="R589" s="29">
        <f t="shared" ref="R589" si="243">O589-(1/32)</f>
        <v>7.09375</v>
      </c>
      <c r="S589" s="29">
        <f t="shared" ref="S589" si="244">O589+(1/32)</f>
        <v>7.15625</v>
      </c>
      <c r="T589" s="29">
        <v>3</v>
      </c>
      <c r="W589" s="29">
        <f>T589-(1/32)</f>
        <v>2.96875</v>
      </c>
      <c r="X589" s="29">
        <f>T589+(1/32)</f>
        <v>3.03125</v>
      </c>
      <c r="Y589" s="29">
        <v>6.625</v>
      </c>
      <c r="AA589" s="29">
        <f>Y589-(1/32)</f>
        <v>6.59375</v>
      </c>
      <c r="AB589" s="29">
        <f>Y589+(1/32)</f>
        <v>6.65625</v>
      </c>
      <c r="AC589" s="52">
        <v>1.7000000000000001E-2</v>
      </c>
      <c r="AD589" s="52">
        <v>1.9E-2</v>
      </c>
      <c r="AE589" s="54">
        <v>1.7999999999999999E-2</v>
      </c>
      <c r="AF589" s="54"/>
    </row>
    <row r="590" spans="1:32" ht="45" x14ac:dyDescent="0.15">
      <c r="A590" s="29" t="s">
        <v>17212</v>
      </c>
      <c r="B590" s="201" t="s">
        <v>11607</v>
      </c>
      <c r="E590" s="28" t="s">
        <v>11608</v>
      </c>
      <c r="H590" s="110">
        <v>42843</v>
      </c>
      <c r="I590" s="110">
        <v>42856</v>
      </c>
      <c r="K590" s="28">
        <v>192</v>
      </c>
      <c r="L590" s="29" t="s">
        <v>4595</v>
      </c>
      <c r="M590" s="29" t="s">
        <v>4358</v>
      </c>
      <c r="N590" s="29" t="s">
        <v>682</v>
      </c>
      <c r="O590" s="29">
        <v>7.125</v>
      </c>
      <c r="R590" s="29">
        <f t="shared" ref="R590:R591" si="245">O590-(1/32)</f>
        <v>7.09375</v>
      </c>
      <c r="S590" s="29">
        <f t="shared" ref="S590:S591" si="246">O590+(1/32)</f>
        <v>7.15625</v>
      </c>
      <c r="T590" s="29">
        <v>3</v>
      </c>
      <c r="W590" s="29">
        <f>T590-(1/32)</f>
        <v>2.96875</v>
      </c>
      <c r="X590" s="29">
        <f>T590+(1/32)</f>
        <v>3.03125</v>
      </c>
      <c r="Y590" s="29">
        <v>6.625</v>
      </c>
      <c r="AA590" s="29">
        <f>Y590-(1/32)</f>
        <v>6.59375</v>
      </c>
      <c r="AB590" s="29">
        <f>Y590+(1/32)</f>
        <v>6.65625</v>
      </c>
      <c r="AC590" s="52">
        <v>1.7000000000000001E-2</v>
      </c>
      <c r="AD590" s="52">
        <v>1.9E-2</v>
      </c>
      <c r="AE590" s="54">
        <v>1.7999999999999999E-2</v>
      </c>
      <c r="AF590" s="54"/>
    </row>
    <row r="591" spans="1:32" ht="45" x14ac:dyDescent="0.15">
      <c r="A591" s="29" t="s">
        <v>17214</v>
      </c>
      <c r="B591" s="201" t="s">
        <v>17215</v>
      </c>
      <c r="E591" s="28" t="s">
        <v>10539</v>
      </c>
      <c r="H591" s="110">
        <v>42844</v>
      </c>
      <c r="I591" s="110">
        <v>42856</v>
      </c>
      <c r="J591" s="110"/>
      <c r="K591" s="28">
        <v>12</v>
      </c>
      <c r="L591" s="29" t="s">
        <v>4595</v>
      </c>
      <c r="M591" s="29" t="s">
        <v>4596</v>
      </c>
      <c r="N591" s="29" t="s">
        <v>682</v>
      </c>
      <c r="O591" s="29">
        <v>6.5</v>
      </c>
      <c r="R591" s="29">
        <f t="shared" si="245"/>
        <v>6.46875</v>
      </c>
      <c r="S591" s="29">
        <f t="shared" si="246"/>
        <v>6.53125</v>
      </c>
      <c r="T591" s="29">
        <v>3.3125</v>
      </c>
      <c r="W591" s="29">
        <f t="shared" ref="W591" si="247">T591-1/32</f>
        <v>3.28125</v>
      </c>
      <c r="X591" s="29">
        <f t="shared" ref="X591" si="248">T591+1/32</f>
        <v>3.34375</v>
      </c>
      <c r="Y591" s="29">
        <v>5.8125</v>
      </c>
      <c r="AA591" s="29">
        <f>Y591-(1/32)</f>
        <v>5.78125</v>
      </c>
      <c r="AB591" s="29">
        <f>Y591+(1/32)</f>
        <v>5.84375</v>
      </c>
      <c r="AC591" s="52">
        <v>1.4999999999999999E-2</v>
      </c>
      <c r="AD591" s="52">
        <v>1.7000000000000001E-2</v>
      </c>
      <c r="AE591" s="82">
        <v>1.6E-2</v>
      </c>
    </row>
    <row r="592" spans="1:32" ht="45" x14ac:dyDescent="0.15">
      <c r="A592" s="29" t="s">
        <v>17216</v>
      </c>
      <c r="B592" s="201" t="s">
        <v>17217</v>
      </c>
      <c r="E592" s="28" t="s">
        <v>10539</v>
      </c>
      <c r="H592" s="110">
        <v>42844</v>
      </c>
      <c r="I592" s="110">
        <v>42856</v>
      </c>
      <c r="J592" s="110"/>
      <c r="K592" s="28">
        <v>12</v>
      </c>
      <c r="L592" s="29" t="s">
        <v>4595</v>
      </c>
      <c r="M592" s="29" t="s">
        <v>4596</v>
      </c>
      <c r="N592" s="29" t="s">
        <v>682</v>
      </c>
      <c r="O592" s="29">
        <v>6.5</v>
      </c>
      <c r="R592" s="29">
        <f t="shared" ref="R592:R593" si="249">O592-(1/32)</f>
        <v>6.46875</v>
      </c>
      <c r="S592" s="29">
        <f t="shared" ref="S592:S593" si="250">O592+(1/32)</f>
        <v>6.53125</v>
      </c>
      <c r="T592" s="29">
        <v>3.3125</v>
      </c>
      <c r="W592" s="29">
        <f t="shared" ref="W592:W593" si="251">T592-1/32</f>
        <v>3.28125</v>
      </c>
      <c r="X592" s="29">
        <f t="shared" ref="X592:X593" si="252">T592+1/32</f>
        <v>3.34375</v>
      </c>
      <c r="Y592" s="29">
        <v>5.8125</v>
      </c>
      <c r="AA592" s="29">
        <f>Y592-(1/32)</f>
        <v>5.78125</v>
      </c>
      <c r="AB592" s="29">
        <f>Y592+(1/32)</f>
        <v>5.84375</v>
      </c>
      <c r="AC592" s="52">
        <v>1.4999999999999999E-2</v>
      </c>
      <c r="AD592" s="52">
        <v>1.7000000000000001E-2</v>
      </c>
      <c r="AE592" s="82">
        <v>1.6E-2</v>
      </c>
    </row>
    <row r="593" spans="1:57" ht="45" x14ac:dyDescent="0.15">
      <c r="A593" s="29" t="s">
        <v>17218</v>
      </c>
      <c r="B593" s="201" t="s">
        <v>17219</v>
      </c>
      <c r="E593" s="28" t="s">
        <v>10332</v>
      </c>
      <c r="H593" s="110">
        <v>42844</v>
      </c>
      <c r="I593" s="110">
        <v>42856</v>
      </c>
      <c r="K593" s="28">
        <v>2</v>
      </c>
      <c r="L593" s="29" t="s">
        <v>4595</v>
      </c>
      <c r="M593" s="29" t="s">
        <v>4596</v>
      </c>
      <c r="N593" s="29" t="s">
        <v>682</v>
      </c>
      <c r="O593" s="29">
        <v>6.125</v>
      </c>
      <c r="R593" s="29">
        <f t="shared" si="249"/>
        <v>6.09375</v>
      </c>
      <c r="S593" s="29">
        <f t="shared" si="250"/>
        <v>6.15625</v>
      </c>
      <c r="T593" s="29">
        <v>2.75</v>
      </c>
      <c r="W593" s="29">
        <f t="shared" si="251"/>
        <v>2.71875</v>
      </c>
      <c r="X593" s="29">
        <f t="shared" si="252"/>
        <v>2.78125</v>
      </c>
      <c r="Y593" s="29">
        <v>2.375</v>
      </c>
      <c r="AA593" s="29">
        <f>Y593-(1/32)</f>
        <v>2.34375</v>
      </c>
      <c r="AB593" s="29">
        <f>Y593+(1/32)</f>
        <v>2.40625</v>
      </c>
      <c r="AC593" s="52">
        <v>1.4999999999999999E-2</v>
      </c>
      <c r="AD593" s="52">
        <v>1.7000000000000001E-2</v>
      </c>
      <c r="AE593" s="82">
        <v>1.6E-2</v>
      </c>
    </row>
    <row r="594" spans="1:57" ht="45" x14ac:dyDescent="0.15">
      <c r="A594" s="29" t="s">
        <v>17225</v>
      </c>
      <c r="B594" s="201" t="s">
        <v>8404</v>
      </c>
      <c r="E594" s="28" t="s">
        <v>11951</v>
      </c>
      <c r="H594" s="110">
        <v>42844</v>
      </c>
      <c r="I594" s="110">
        <v>42856</v>
      </c>
      <c r="K594" s="28">
        <v>193</v>
      </c>
      <c r="L594" s="29" t="s">
        <v>4595</v>
      </c>
      <c r="M594" s="29" t="s">
        <v>4358</v>
      </c>
      <c r="N594" s="29" t="s">
        <v>682</v>
      </c>
      <c r="O594" s="29">
        <v>6.625</v>
      </c>
      <c r="R594" s="29">
        <v>6.59375</v>
      </c>
      <c r="S594" s="29">
        <v>6.65625</v>
      </c>
      <c r="T594" s="29">
        <v>4.125</v>
      </c>
      <c r="W594" s="29">
        <v>4.09375</v>
      </c>
      <c r="X594" s="29">
        <v>4.15625</v>
      </c>
      <c r="Y594" s="29">
        <v>8.125</v>
      </c>
      <c r="AA594" s="29">
        <v>8.09375</v>
      </c>
      <c r="AB594" s="29">
        <v>8.15625</v>
      </c>
      <c r="AC594" s="52">
        <v>1.7000000000000001E-2</v>
      </c>
      <c r="AD594" s="52">
        <v>1.9E-2</v>
      </c>
      <c r="AE594" s="29">
        <v>1.7999999999999999E-2</v>
      </c>
      <c r="AF594" s="52">
        <v>1.7000000000000001E-2</v>
      </c>
    </row>
    <row r="595" spans="1:57" ht="30" x14ac:dyDescent="0.15">
      <c r="A595" s="29" t="s">
        <v>17226</v>
      </c>
      <c r="B595" s="201" t="s">
        <v>8386</v>
      </c>
      <c r="E595" s="28" t="s">
        <v>10108</v>
      </c>
      <c r="H595" s="110">
        <v>42844</v>
      </c>
      <c r="I595" s="110">
        <v>42856</v>
      </c>
      <c r="K595" s="28" t="s">
        <v>3131</v>
      </c>
      <c r="L595" s="29" t="s">
        <v>4876</v>
      </c>
      <c r="M595" s="29" t="s">
        <v>4877</v>
      </c>
      <c r="O595" s="29">
        <v>5</v>
      </c>
      <c r="R595" s="29">
        <f t="shared" ref="R595" si="253">O595-(1/32)</f>
        <v>4.96875</v>
      </c>
      <c r="S595" s="29">
        <f t="shared" ref="S595" si="254">O595+(1/32)</f>
        <v>5.03125</v>
      </c>
      <c r="T595" s="29">
        <v>3.25</v>
      </c>
      <c r="W595" s="29">
        <f>T595-(1/32)</f>
        <v>3.21875</v>
      </c>
      <c r="X595" s="29">
        <f>T595+(1/32)</f>
        <v>3.28125</v>
      </c>
    </row>
    <row r="596" spans="1:57" ht="45" x14ac:dyDescent="0.15">
      <c r="A596" s="29" t="s">
        <v>17241</v>
      </c>
      <c r="B596" s="201" t="s">
        <v>17242</v>
      </c>
      <c r="E596" s="29" t="s">
        <v>10888</v>
      </c>
      <c r="H596" s="110">
        <v>42846</v>
      </c>
      <c r="I596" s="110">
        <v>42856</v>
      </c>
      <c r="L596" s="29" t="s">
        <v>7739</v>
      </c>
      <c r="M596" s="29" t="s">
        <v>4640</v>
      </c>
      <c r="O596" s="29">
        <v>5.25</v>
      </c>
      <c r="R596" s="29">
        <f>O596-1/32</f>
        <v>5.21875</v>
      </c>
      <c r="S596" s="29">
        <f>O596+1/32</f>
        <v>5.28125</v>
      </c>
      <c r="T596" s="29">
        <v>6.25</v>
      </c>
      <c r="W596" s="29">
        <f>T596-1/32</f>
        <v>6.21875</v>
      </c>
      <c r="X596" s="29">
        <f>T596+1/32</f>
        <v>6.28125</v>
      </c>
      <c r="AC596" s="52">
        <v>2.3E-2</v>
      </c>
      <c r="AD596" s="52">
        <v>2.5000000000000001E-2</v>
      </c>
      <c r="AE596" s="28">
        <v>2.4E-2</v>
      </c>
      <c r="AF596" s="51"/>
    </row>
    <row r="597" spans="1:57" ht="45" x14ac:dyDescent="0.15">
      <c r="A597" s="29" t="s">
        <v>17243</v>
      </c>
      <c r="B597" s="201" t="s">
        <v>9864</v>
      </c>
      <c r="E597" s="28" t="s">
        <v>10539</v>
      </c>
      <c r="H597" s="110">
        <v>42846</v>
      </c>
      <c r="I597" s="110">
        <v>42856</v>
      </c>
      <c r="K597" s="28">
        <v>12</v>
      </c>
      <c r="L597" s="29" t="s">
        <v>4595</v>
      </c>
      <c r="M597" s="29" t="s">
        <v>4596</v>
      </c>
      <c r="N597" s="29" t="s">
        <v>682</v>
      </c>
      <c r="O597" s="29">
        <v>6.5</v>
      </c>
      <c r="R597" s="29">
        <f>O597-1/32</f>
        <v>6.46875</v>
      </c>
      <c r="S597" s="29">
        <f>O597+1/32</f>
        <v>6.53125</v>
      </c>
      <c r="T597" s="29">
        <v>3.3125</v>
      </c>
      <c r="W597" s="29">
        <f>T597-1/32</f>
        <v>3.28125</v>
      </c>
      <c r="X597" s="29">
        <f>T597+1/32</f>
        <v>3.34375</v>
      </c>
      <c r="Y597" s="29">
        <v>5.8125</v>
      </c>
      <c r="AA597" s="29">
        <f>Y597-1/32</f>
        <v>5.78125</v>
      </c>
      <c r="AB597" s="29">
        <f>Y597+1/32</f>
        <v>5.84375</v>
      </c>
      <c r="AC597" s="52">
        <v>1.4999999999999999E-2</v>
      </c>
      <c r="AD597" s="52">
        <v>1.7000000000000001E-2</v>
      </c>
      <c r="AE597" s="29">
        <v>1.6E-2</v>
      </c>
    </row>
    <row r="598" spans="1:57" ht="30" x14ac:dyDescent="0.15">
      <c r="A598" s="29" t="s">
        <v>17244</v>
      </c>
      <c r="B598" s="201" t="s">
        <v>8381</v>
      </c>
      <c r="E598" s="29" t="s">
        <v>10141</v>
      </c>
      <c r="H598" s="110">
        <v>42846</v>
      </c>
      <c r="I598" s="104">
        <v>42856</v>
      </c>
      <c r="K598" s="28" t="s">
        <v>3131</v>
      </c>
      <c r="L598" s="29" t="s">
        <v>4876</v>
      </c>
      <c r="M598" s="29" t="s">
        <v>4877</v>
      </c>
      <c r="N598" s="29" t="s">
        <v>682</v>
      </c>
      <c r="O598" s="29">
        <v>2.5</v>
      </c>
      <c r="R598" s="29">
        <f t="shared" ref="R598:R600" si="255">O598-(1/32)</f>
        <v>2.46875</v>
      </c>
      <c r="S598" s="29">
        <f t="shared" ref="S598:S600" si="256">O598+(1/32)</f>
        <v>2.53125</v>
      </c>
      <c r="T598" s="29">
        <v>3.25</v>
      </c>
      <c r="W598" s="29">
        <f>T598-1/32</f>
        <v>3.21875</v>
      </c>
      <c r="X598" s="29">
        <f>T598+1/32</f>
        <v>3.28125</v>
      </c>
      <c r="AE598" s="56"/>
    </row>
    <row r="599" spans="1:57" ht="30" x14ac:dyDescent="0.15">
      <c r="A599" s="29" t="s">
        <v>17245</v>
      </c>
      <c r="B599" s="201" t="s">
        <v>8386</v>
      </c>
      <c r="E599" s="28" t="s">
        <v>10108</v>
      </c>
      <c r="H599" s="110">
        <v>42846</v>
      </c>
      <c r="I599" s="110">
        <v>42856</v>
      </c>
      <c r="K599" s="28" t="s">
        <v>3131</v>
      </c>
      <c r="L599" s="29" t="s">
        <v>4876</v>
      </c>
      <c r="M599" s="29" t="s">
        <v>4877</v>
      </c>
      <c r="O599" s="29">
        <v>5</v>
      </c>
      <c r="R599" s="29">
        <f t="shared" si="255"/>
        <v>4.96875</v>
      </c>
      <c r="S599" s="29">
        <f t="shared" si="256"/>
        <v>5.03125</v>
      </c>
      <c r="T599" s="29">
        <v>3.25</v>
      </c>
      <c r="W599" s="29">
        <f>T599-(1/32)</f>
        <v>3.21875</v>
      </c>
      <c r="X599" s="29">
        <f>T599+(1/32)</f>
        <v>3.28125</v>
      </c>
    </row>
    <row r="600" spans="1:57" ht="45" x14ac:dyDescent="0.15">
      <c r="A600" s="29" t="s">
        <v>17256</v>
      </c>
      <c r="B600" s="201" t="s">
        <v>10400</v>
      </c>
      <c r="E600" s="28" t="s">
        <v>17257</v>
      </c>
      <c r="F600" s="104"/>
      <c r="G600" s="104"/>
      <c r="H600" s="104">
        <v>42852</v>
      </c>
      <c r="I600" s="110">
        <v>42871</v>
      </c>
      <c r="J600" s="29"/>
      <c r="K600" s="29">
        <v>205</v>
      </c>
      <c r="L600" s="29" t="s">
        <v>4595</v>
      </c>
      <c r="M600" s="29" t="s">
        <v>4596</v>
      </c>
      <c r="N600" s="29" t="s">
        <v>682</v>
      </c>
      <c r="O600" s="29">
        <v>4</v>
      </c>
      <c r="P600" s="208">
        <f>O600-(1/64)</f>
        <v>3.984375</v>
      </c>
      <c r="Q600" s="208">
        <f>O600+(1/64)</f>
        <v>4.015625</v>
      </c>
      <c r="R600" s="29">
        <f t="shared" si="255"/>
        <v>3.96875</v>
      </c>
      <c r="S600" s="29">
        <f t="shared" si="256"/>
        <v>4.03125</v>
      </c>
      <c r="T600" s="29">
        <v>3.125</v>
      </c>
      <c r="U600" s="208">
        <f>T600-(1/64)</f>
        <v>3.109375</v>
      </c>
      <c r="V600" s="208">
        <f>T600+(1/64)</f>
        <v>3.140625</v>
      </c>
      <c r="W600" s="29">
        <f>T600-(1/32)</f>
        <v>3.09375</v>
      </c>
      <c r="X600" s="29">
        <f>T600+(1/32)</f>
        <v>3.15625</v>
      </c>
      <c r="Y600" s="29">
        <v>2.375</v>
      </c>
      <c r="Z600" s="208">
        <f>Y600+(1/64)</f>
        <v>2.390625</v>
      </c>
      <c r="AA600" s="29">
        <f t="shared" ref="AA600:AA616" si="257">Y600-(1/32)</f>
        <v>2.34375</v>
      </c>
      <c r="AB600" s="29">
        <f t="shared" ref="AB600:AB616" si="258">Y600+(1/32)</f>
        <v>2.40625</v>
      </c>
      <c r="AC600" s="52">
        <v>1.4999999999999999E-2</v>
      </c>
      <c r="AD600" s="52">
        <v>1.7000000000000001E-2</v>
      </c>
      <c r="AE600" s="29">
        <v>1.6E-2</v>
      </c>
      <c r="AF600" s="51" t="s">
        <v>2398</v>
      </c>
      <c r="AG600" s="29"/>
      <c r="AH600" s="29"/>
      <c r="AI600" s="29"/>
    </row>
    <row r="601" spans="1:57" ht="45" x14ac:dyDescent="0.15">
      <c r="A601" s="29" t="s">
        <v>17258</v>
      </c>
      <c r="B601" s="201" t="s">
        <v>10554</v>
      </c>
      <c r="E601" s="28" t="s">
        <v>10693</v>
      </c>
      <c r="H601" s="110">
        <v>42852</v>
      </c>
      <c r="I601" s="110">
        <v>42871</v>
      </c>
      <c r="K601" s="28">
        <v>82</v>
      </c>
      <c r="L601" s="29" t="s">
        <v>4595</v>
      </c>
      <c r="M601" s="29" t="s">
        <v>4602</v>
      </c>
      <c r="N601" s="29" t="s">
        <v>682</v>
      </c>
      <c r="O601" s="29">
        <v>5.0625</v>
      </c>
      <c r="R601" s="29">
        <f>O601-(1/32)</f>
        <v>5.03125</v>
      </c>
      <c r="S601" s="29">
        <f>O601+(1/32)</f>
        <v>5.09375</v>
      </c>
      <c r="T601" s="29">
        <v>1.75</v>
      </c>
      <c r="W601" s="29">
        <f>T601-1/32</f>
        <v>1.71875</v>
      </c>
      <c r="X601" s="29">
        <f>T601+1/32</f>
        <v>1.78125</v>
      </c>
      <c r="Y601" s="29">
        <v>3.0625</v>
      </c>
      <c r="AA601" s="29">
        <f t="shared" si="257"/>
        <v>3.03125</v>
      </c>
      <c r="AB601" s="29">
        <f t="shared" si="258"/>
        <v>3.09375</v>
      </c>
      <c r="AC601" s="52">
        <v>1.9E-2</v>
      </c>
      <c r="AD601" s="52">
        <v>2.1000000000000001E-2</v>
      </c>
      <c r="AE601" s="82">
        <v>0.02</v>
      </c>
    </row>
    <row r="602" spans="1:57" ht="45" x14ac:dyDescent="0.15">
      <c r="A602" s="29" t="s">
        <v>17259</v>
      </c>
      <c r="B602" s="201" t="s">
        <v>17260</v>
      </c>
      <c r="E602" s="29" t="s">
        <v>9730</v>
      </c>
      <c r="F602" s="104"/>
      <c r="G602" s="104"/>
      <c r="H602" s="104">
        <v>42852</v>
      </c>
      <c r="I602" s="104">
        <v>42871</v>
      </c>
      <c r="J602" s="29"/>
      <c r="K602" s="29">
        <v>7</v>
      </c>
      <c r="L602" s="29" t="s">
        <v>4595</v>
      </c>
      <c r="M602" s="29" t="s">
        <v>4596</v>
      </c>
      <c r="O602" s="29">
        <v>6.5</v>
      </c>
      <c r="P602" s="209">
        <f t="shared" ref="P602" si="259">O602-(1/64)</f>
        <v>6.484375</v>
      </c>
      <c r="Q602" s="209">
        <f t="shared" ref="Q602" si="260">O602+(1/64)</f>
        <v>6.515625</v>
      </c>
      <c r="R602" s="29">
        <f t="shared" ref="R602:R603" si="261">O602-(1/32)</f>
        <v>6.46875</v>
      </c>
      <c r="S602" s="29">
        <f t="shared" ref="S602:S603" si="262">O602+(1/32)</f>
        <v>6.53125</v>
      </c>
      <c r="T602" s="29">
        <v>2.3125</v>
      </c>
      <c r="U602" s="209">
        <f t="shared" ref="U602" si="263">T602-(1/64)</f>
        <v>2.296875</v>
      </c>
      <c r="V602" s="209">
        <f t="shared" ref="V602" si="264">T602+(1/64)</f>
        <v>2.328125</v>
      </c>
      <c r="W602" s="29">
        <f t="shared" ref="W602" si="265">T602-(1/32)</f>
        <v>2.28125</v>
      </c>
      <c r="X602" s="29">
        <f t="shared" ref="X602" si="266">T602+(1/32)</f>
        <v>2.34375</v>
      </c>
      <c r="Y602" s="29">
        <v>6.0625</v>
      </c>
      <c r="Z602" s="209">
        <f>Y602+(1/64)</f>
        <v>6.078125</v>
      </c>
      <c r="AA602" s="29">
        <f t="shared" si="257"/>
        <v>6.03125</v>
      </c>
      <c r="AB602" s="29">
        <f t="shared" si="258"/>
        <v>6.09375</v>
      </c>
      <c r="AC602" s="52">
        <v>1.4999999999999999E-2</v>
      </c>
      <c r="AD602" s="52">
        <v>1.7000000000000001E-2</v>
      </c>
      <c r="AE602" s="29">
        <v>1.6E-2</v>
      </c>
      <c r="AF602" s="51" t="s">
        <v>2431</v>
      </c>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row>
    <row r="603" spans="1:57" ht="45" x14ac:dyDescent="0.15">
      <c r="A603" s="29" t="s">
        <v>17261</v>
      </c>
      <c r="B603" s="201" t="s">
        <v>10323</v>
      </c>
      <c r="E603" s="29" t="s">
        <v>9858</v>
      </c>
      <c r="H603" s="110">
        <v>42852</v>
      </c>
      <c r="I603" s="110">
        <v>42871</v>
      </c>
      <c r="K603" s="28">
        <v>3</v>
      </c>
      <c r="L603" s="29" t="s">
        <v>4595</v>
      </c>
      <c r="M603" s="29" t="s">
        <v>4596</v>
      </c>
      <c r="N603" s="29" t="s">
        <v>682</v>
      </c>
      <c r="O603" s="29">
        <v>5.0625</v>
      </c>
      <c r="R603" s="29">
        <f t="shared" si="261"/>
        <v>5.03125</v>
      </c>
      <c r="S603" s="29">
        <f t="shared" si="262"/>
        <v>5.09375</v>
      </c>
      <c r="T603" s="29">
        <v>4.25</v>
      </c>
      <c r="W603" s="29">
        <f>T603-(1/32)</f>
        <v>4.21875</v>
      </c>
      <c r="X603" s="29">
        <f>T603+(1/32)</f>
        <v>4.28125</v>
      </c>
      <c r="Y603" s="29">
        <v>3.0625</v>
      </c>
      <c r="AA603" s="29">
        <f t="shared" si="257"/>
        <v>3.03125</v>
      </c>
      <c r="AB603" s="29">
        <f t="shared" si="258"/>
        <v>3.09375</v>
      </c>
      <c r="AC603" s="52">
        <v>1.4999999999999999E-2</v>
      </c>
      <c r="AD603" s="52">
        <v>1.7000000000000001E-2</v>
      </c>
      <c r="AE603" s="29">
        <v>1.6E-2</v>
      </c>
      <c r="AF603" s="51"/>
    </row>
    <row r="604" spans="1:57" ht="45" x14ac:dyDescent="0.15">
      <c r="A604" s="29" t="s">
        <v>17262</v>
      </c>
      <c r="B604" s="201" t="s">
        <v>17263</v>
      </c>
      <c r="E604" s="29" t="s">
        <v>9858</v>
      </c>
      <c r="H604" s="110">
        <v>42852</v>
      </c>
      <c r="I604" s="110">
        <v>42871</v>
      </c>
      <c r="K604" s="28">
        <v>3</v>
      </c>
      <c r="L604" s="29" t="s">
        <v>4595</v>
      </c>
      <c r="M604" s="29" t="s">
        <v>4596</v>
      </c>
      <c r="N604" s="29" t="s">
        <v>682</v>
      </c>
      <c r="O604" s="29">
        <v>5.0625</v>
      </c>
      <c r="R604" s="29">
        <f>O604-(1/32)</f>
        <v>5.03125</v>
      </c>
      <c r="S604" s="29">
        <f>O604+(1/32)</f>
        <v>5.09375</v>
      </c>
      <c r="T604" s="29">
        <v>4.25</v>
      </c>
      <c r="W604" s="29">
        <f>T604-(1/32)</f>
        <v>4.21875</v>
      </c>
      <c r="X604" s="29">
        <f>T604+(1/32)</f>
        <v>4.28125</v>
      </c>
      <c r="Y604" s="29">
        <v>3.0625</v>
      </c>
      <c r="AA604" s="29">
        <f t="shared" si="257"/>
        <v>3.03125</v>
      </c>
      <c r="AB604" s="29">
        <f t="shared" si="258"/>
        <v>3.09375</v>
      </c>
      <c r="AC604" s="52">
        <v>1.4999999999999999E-2</v>
      </c>
      <c r="AD604" s="52">
        <v>1.7000000000000001E-2</v>
      </c>
      <c r="AE604" s="29">
        <v>1.6E-2</v>
      </c>
      <c r="AF604" s="51"/>
    </row>
    <row r="605" spans="1:57" ht="45" x14ac:dyDescent="0.15">
      <c r="A605" s="29" t="s">
        <v>17264</v>
      </c>
      <c r="B605" s="201" t="s">
        <v>9776</v>
      </c>
      <c r="E605" s="29" t="s">
        <v>9791</v>
      </c>
      <c r="H605" s="110">
        <v>42852</v>
      </c>
      <c r="I605" s="110">
        <v>42871</v>
      </c>
      <c r="K605" s="28">
        <v>1</v>
      </c>
      <c r="L605" s="29" t="s">
        <v>4595</v>
      </c>
      <c r="M605" s="29" t="s">
        <v>4596</v>
      </c>
      <c r="N605" s="29" t="s">
        <v>682</v>
      </c>
      <c r="O605" s="29">
        <v>6.125</v>
      </c>
      <c r="R605" s="29">
        <f>O605-(1/32)</f>
        <v>6.09375</v>
      </c>
      <c r="S605" s="29">
        <f>O605+(1/32)</f>
        <v>6.15625</v>
      </c>
      <c r="T605" s="29">
        <v>4</v>
      </c>
      <c r="W605" s="29">
        <f>T605-(1/32)</f>
        <v>3.96875</v>
      </c>
      <c r="X605" s="29">
        <f>T605+(1/32)</f>
        <v>4.03125</v>
      </c>
      <c r="Y605" s="29">
        <v>2.375</v>
      </c>
      <c r="AA605" s="29">
        <f t="shared" si="257"/>
        <v>2.34375</v>
      </c>
      <c r="AB605" s="29">
        <f t="shared" si="258"/>
        <v>2.40625</v>
      </c>
      <c r="AC605" s="52">
        <v>1.4999999999999999E-2</v>
      </c>
      <c r="AD605" s="52">
        <v>1.7000000000000001E-2</v>
      </c>
      <c r="AE605" s="29">
        <v>1.6E-2</v>
      </c>
    </row>
    <row r="606" spans="1:57" ht="45" x14ac:dyDescent="0.15">
      <c r="A606" s="29" t="s">
        <v>17288</v>
      </c>
      <c r="B606" s="201" t="s">
        <v>10323</v>
      </c>
      <c r="E606" s="28" t="s">
        <v>10332</v>
      </c>
      <c r="H606" s="110">
        <v>42859</v>
      </c>
      <c r="I606" s="110">
        <v>42870</v>
      </c>
      <c r="J606" s="110"/>
      <c r="K606" s="28">
        <v>2</v>
      </c>
      <c r="L606" s="29" t="s">
        <v>4595</v>
      </c>
      <c r="M606" s="29" t="s">
        <v>4596</v>
      </c>
      <c r="N606" s="29" t="s">
        <v>682</v>
      </c>
      <c r="O606" s="29">
        <v>6.125</v>
      </c>
      <c r="R606" s="29">
        <f t="shared" ref="R606:R607" si="267">O606-(1/32)</f>
        <v>6.09375</v>
      </c>
      <c r="S606" s="29">
        <f t="shared" ref="S606:S607" si="268">O606+(1/32)</f>
        <v>6.15625</v>
      </c>
      <c r="T606" s="29">
        <v>2.75</v>
      </c>
      <c r="W606" s="29">
        <f t="shared" ref="W606:W607" si="269">T606-1/32</f>
        <v>2.71875</v>
      </c>
      <c r="X606" s="29">
        <f t="shared" ref="X606:X607" si="270">T606+1/32</f>
        <v>2.78125</v>
      </c>
      <c r="Y606" s="29">
        <v>2.375</v>
      </c>
      <c r="AA606" s="29">
        <f t="shared" si="257"/>
        <v>2.34375</v>
      </c>
      <c r="AB606" s="29">
        <f t="shared" si="258"/>
        <v>2.40625</v>
      </c>
      <c r="AC606" s="52">
        <v>1.4999999999999999E-2</v>
      </c>
      <c r="AD606" s="52">
        <v>1.7000000000000001E-2</v>
      </c>
      <c r="AE606" s="82">
        <v>1.6E-2</v>
      </c>
    </row>
    <row r="607" spans="1:57" ht="45" x14ac:dyDescent="0.15">
      <c r="A607" s="29" t="s">
        <v>17289</v>
      </c>
      <c r="B607" s="201" t="s">
        <v>10325</v>
      </c>
      <c r="E607" s="28" t="s">
        <v>10539</v>
      </c>
      <c r="H607" s="110">
        <v>42859</v>
      </c>
      <c r="I607" s="110">
        <v>42870</v>
      </c>
      <c r="L607" s="29" t="s">
        <v>4595</v>
      </c>
      <c r="M607" s="29" t="s">
        <v>4596</v>
      </c>
      <c r="N607" s="29" t="s">
        <v>682</v>
      </c>
      <c r="O607" s="29">
        <v>6.5</v>
      </c>
      <c r="R607" s="29">
        <f t="shared" si="267"/>
        <v>6.46875</v>
      </c>
      <c r="S607" s="29">
        <f t="shared" si="268"/>
        <v>6.53125</v>
      </c>
      <c r="T607" s="29">
        <v>3.3125</v>
      </c>
      <c r="W607" s="29">
        <f t="shared" si="269"/>
        <v>3.28125</v>
      </c>
      <c r="X607" s="29">
        <f t="shared" si="270"/>
        <v>3.34375</v>
      </c>
      <c r="Y607" s="29">
        <v>5.8125</v>
      </c>
      <c r="AA607" s="29">
        <f t="shared" si="257"/>
        <v>5.78125</v>
      </c>
      <c r="AB607" s="29">
        <f t="shared" si="258"/>
        <v>5.84375</v>
      </c>
      <c r="AC607" s="52">
        <v>1.4999999999999999E-2</v>
      </c>
      <c r="AD607" s="52">
        <v>1.7000000000000001E-2</v>
      </c>
      <c r="AE607" s="82">
        <v>1.6E-2</v>
      </c>
    </row>
    <row r="608" spans="1:57" ht="45" x14ac:dyDescent="0.15">
      <c r="A608" s="29" t="s">
        <v>17290</v>
      </c>
      <c r="B608" s="201" t="s">
        <v>16646</v>
      </c>
      <c r="E608" s="28" t="s">
        <v>17291</v>
      </c>
      <c r="H608" s="110">
        <v>42859</v>
      </c>
      <c r="I608" s="110">
        <v>42870</v>
      </c>
      <c r="L608" s="29" t="s">
        <v>17292</v>
      </c>
      <c r="M608" s="29" t="s">
        <v>4358</v>
      </c>
      <c r="N608" s="29" t="s">
        <v>682</v>
      </c>
      <c r="O608" s="29">
        <v>4.625</v>
      </c>
      <c r="R608" s="29">
        <f>O608-(1/32)</f>
        <v>4.59375</v>
      </c>
      <c r="S608" s="29">
        <f>O608+(1/32)</f>
        <v>4.65625</v>
      </c>
      <c r="T608" s="29">
        <v>5</v>
      </c>
      <c r="W608" s="29">
        <f t="shared" ref="W608:W614" si="271">T608-1/32</f>
        <v>4.96875</v>
      </c>
      <c r="X608" s="29">
        <f t="shared" ref="X608:X614" si="272">T608+1/32</f>
        <v>5.03125</v>
      </c>
      <c r="Y608" s="29">
        <v>3.625</v>
      </c>
      <c r="AA608" s="29">
        <f t="shared" si="257"/>
        <v>3.59375</v>
      </c>
      <c r="AB608" s="29">
        <f t="shared" si="258"/>
        <v>3.65625</v>
      </c>
      <c r="AC608" s="52">
        <v>1.9E-2</v>
      </c>
      <c r="AD608" s="52">
        <v>2.1000000000000001E-2</v>
      </c>
      <c r="AE608" s="56">
        <v>0.02</v>
      </c>
    </row>
    <row r="609" spans="1:36" ht="45" x14ac:dyDescent="0.15">
      <c r="A609" s="29" t="s">
        <v>17304</v>
      </c>
      <c r="B609" s="201" t="s">
        <v>17305</v>
      </c>
      <c r="E609" s="28" t="s">
        <v>17306</v>
      </c>
      <c r="H609" s="110">
        <v>42863</v>
      </c>
      <c r="I609" s="110">
        <v>42870</v>
      </c>
      <c r="L609" s="29" t="s">
        <v>17292</v>
      </c>
      <c r="M609" s="29" t="s">
        <v>4358</v>
      </c>
      <c r="N609" s="29" t="s">
        <v>682</v>
      </c>
      <c r="O609" s="29">
        <v>4.5</v>
      </c>
      <c r="R609" s="29">
        <f>O609-(1/32)</f>
        <v>4.46875</v>
      </c>
      <c r="S609" s="29">
        <f>O609+(1/32)</f>
        <v>4.53125</v>
      </c>
      <c r="T609" s="29">
        <v>2</v>
      </c>
      <c r="W609" s="29">
        <f t="shared" si="271"/>
        <v>1.96875</v>
      </c>
      <c r="X609" s="29">
        <f t="shared" si="272"/>
        <v>2.03125</v>
      </c>
      <c r="Y609" s="29">
        <v>1.6879999999999999</v>
      </c>
      <c r="AA609" s="29">
        <f t="shared" si="257"/>
        <v>1.6567499999999999</v>
      </c>
      <c r="AB609" s="29">
        <f t="shared" si="258"/>
        <v>1.7192499999999999</v>
      </c>
      <c r="AC609" s="52">
        <v>1.7000000000000001E-2</v>
      </c>
      <c r="AD609" s="52">
        <v>1.9E-2</v>
      </c>
      <c r="AE609" s="56">
        <v>1.7999999999999999E-2</v>
      </c>
    </row>
    <row r="610" spans="1:36" ht="45" x14ac:dyDescent="0.15">
      <c r="A610" s="29" t="s">
        <v>17336</v>
      </c>
      <c r="B610" s="201" t="s">
        <v>17043</v>
      </c>
      <c r="E610" s="28" t="s">
        <v>17337</v>
      </c>
      <c r="H610" s="110">
        <v>42867</v>
      </c>
      <c r="I610" s="110">
        <v>42893</v>
      </c>
      <c r="L610" s="29" t="s">
        <v>14040</v>
      </c>
      <c r="M610" s="29" t="s">
        <v>4638</v>
      </c>
      <c r="N610" s="29" t="s">
        <v>682</v>
      </c>
      <c r="O610" s="29">
        <v>5.09375</v>
      </c>
      <c r="R610" s="29">
        <f>O610-1/32</f>
        <v>5.0625</v>
      </c>
      <c r="S610" s="29">
        <f>O610+1/32</f>
        <v>5.125</v>
      </c>
      <c r="T610" s="29">
        <v>3.6875</v>
      </c>
      <c r="W610" s="29">
        <f t="shared" si="271"/>
        <v>3.65625</v>
      </c>
      <c r="X610" s="29">
        <f t="shared" si="272"/>
        <v>3.71875</v>
      </c>
      <c r="Y610" s="29">
        <v>4.625</v>
      </c>
      <c r="AA610" s="29">
        <f t="shared" si="257"/>
        <v>4.59375</v>
      </c>
      <c r="AB610" s="29">
        <f t="shared" si="258"/>
        <v>4.65625</v>
      </c>
      <c r="AC610" s="55">
        <v>1.9E-2</v>
      </c>
      <c r="AD610" s="55">
        <v>2.1000000000000001E-2</v>
      </c>
      <c r="AE610" s="29">
        <v>0.02</v>
      </c>
    </row>
    <row r="611" spans="1:36" ht="45" x14ac:dyDescent="0.15">
      <c r="A611" s="29" t="s">
        <v>17348</v>
      </c>
      <c r="B611" s="201" t="s">
        <v>17349</v>
      </c>
      <c r="E611" s="28" t="s">
        <v>17350</v>
      </c>
      <c r="H611" s="110">
        <v>42872</v>
      </c>
      <c r="I611" s="110">
        <v>42893</v>
      </c>
      <c r="L611" s="29" t="s">
        <v>17351</v>
      </c>
      <c r="M611" s="29" t="s">
        <v>4638</v>
      </c>
      <c r="N611" s="29" t="s">
        <v>682</v>
      </c>
      <c r="O611" s="29">
        <v>6.375</v>
      </c>
      <c r="R611" s="29">
        <f>O611-1/32</f>
        <v>6.34375</v>
      </c>
      <c r="S611" s="29">
        <f>O611+1/32</f>
        <v>6.40625</v>
      </c>
      <c r="T611" s="29">
        <v>3.4375</v>
      </c>
      <c r="W611" s="29">
        <f t="shared" si="271"/>
        <v>3.40625</v>
      </c>
      <c r="X611" s="29">
        <f t="shared" si="272"/>
        <v>3.46875</v>
      </c>
      <c r="Y611" s="29">
        <v>4.75</v>
      </c>
      <c r="AA611" s="29">
        <f t="shared" si="257"/>
        <v>4.71875</v>
      </c>
      <c r="AB611" s="29">
        <f t="shared" si="258"/>
        <v>4.78125</v>
      </c>
      <c r="AC611" s="55">
        <v>1.9E-2</v>
      </c>
      <c r="AD611" s="55">
        <v>2.1000000000000001E-2</v>
      </c>
      <c r="AE611" s="29">
        <v>0.02</v>
      </c>
    </row>
    <row r="612" spans="1:36" ht="45" x14ac:dyDescent="0.15">
      <c r="A612" s="29" t="s">
        <v>17352</v>
      </c>
      <c r="B612" s="201" t="s">
        <v>17353</v>
      </c>
      <c r="E612" s="28" t="s">
        <v>17350</v>
      </c>
      <c r="H612" s="110">
        <v>42872</v>
      </c>
      <c r="I612" s="110">
        <v>42893</v>
      </c>
      <c r="L612" s="29" t="s">
        <v>17351</v>
      </c>
      <c r="M612" s="29" t="s">
        <v>4638</v>
      </c>
      <c r="N612" s="29" t="s">
        <v>682</v>
      </c>
      <c r="O612" s="29">
        <v>6.375</v>
      </c>
      <c r="R612" s="29">
        <f>O612-1/32</f>
        <v>6.34375</v>
      </c>
      <c r="S612" s="29">
        <f>O612+1/32</f>
        <v>6.40625</v>
      </c>
      <c r="T612" s="29">
        <v>3.4375</v>
      </c>
      <c r="W612" s="29">
        <f t="shared" si="271"/>
        <v>3.40625</v>
      </c>
      <c r="X612" s="29">
        <f t="shared" si="272"/>
        <v>3.46875</v>
      </c>
      <c r="Y612" s="29">
        <v>4.75</v>
      </c>
      <c r="AA612" s="29">
        <f t="shared" si="257"/>
        <v>4.71875</v>
      </c>
      <c r="AB612" s="29">
        <f t="shared" si="258"/>
        <v>4.78125</v>
      </c>
      <c r="AC612" s="55">
        <v>1.9E-2</v>
      </c>
      <c r="AD612" s="55">
        <v>2.1000000000000001E-2</v>
      </c>
      <c r="AE612" s="29">
        <v>0.02</v>
      </c>
    </row>
    <row r="613" spans="1:36" ht="45" x14ac:dyDescent="0.15">
      <c r="A613" s="29" t="s">
        <v>17427</v>
      </c>
      <c r="B613" s="201" t="s">
        <v>17428</v>
      </c>
      <c r="E613" s="28" t="s">
        <v>17429</v>
      </c>
      <c r="H613" s="110">
        <v>42880</v>
      </c>
      <c r="I613" s="110">
        <v>42893</v>
      </c>
      <c r="L613" s="29" t="s">
        <v>17430</v>
      </c>
      <c r="M613" s="29" t="s">
        <v>4358</v>
      </c>
      <c r="N613" s="29" t="s">
        <v>682</v>
      </c>
      <c r="O613" s="29">
        <v>4.5</v>
      </c>
      <c r="R613" s="29">
        <f>O613-1/32</f>
        <v>4.46875</v>
      </c>
      <c r="S613" s="29">
        <f>O613+1/32</f>
        <v>4.53125</v>
      </c>
      <c r="T613" s="29">
        <v>2</v>
      </c>
      <c r="W613" s="29">
        <f t="shared" si="271"/>
        <v>1.96875</v>
      </c>
      <c r="X613" s="29">
        <f t="shared" si="272"/>
        <v>2.03125</v>
      </c>
      <c r="Y613" s="29">
        <v>1.6879999999999999</v>
      </c>
      <c r="AA613" s="29">
        <f t="shared" si="257"/>
        <v>1.6567499999999999</v>
      </c>
      <c r="AB613" s="29">
        <f t="shared" si="258"/>
        <v>1.7192499999999999</v>
      </c>
      <c r="AC613" s="55">
        <v>1.7000000000000001E-2</v>
      </c>
      <c r="AD613" s="55">
        <v>1.9E-2</v>
      </c>
      <c r="AE613" s="29">
        <v>1.7999999999999999E-2</v>
      </c>
    </row>
    <row r="614" spans="1:36" ht="45" x14ac:dyDescent="0.15">
      <c r="A614" s="29" t="s">
        <v>17431</v>
      </c>
      <c r="B614" s="201" t="s">
        <v>16818</v>
      </c>
      <c r="E614" s="28" t="s">
        <v>10262</v>
      </c>
      <c r="H614" s="110">
        <v>42880</v>
      </c>
      <c r="I614" s="110">
        <v>42893</v>
      </c>
      <c r="K614" s="28">
        <v>444</v>
      </c>
      <c r="L614" s="29" t="s">
        <v>4595</v>
      </c>
      <c r="M614" s="29" t="s">
        <v>4358</v>
      </c>
      <c r="N614" s="29" t="s">
        <v>682</v>
      </c>
      <c r="O614" s="29">
        <v>5.125</v>
      </c>
      <c r="R614" s="29">
        <f t="shared" ref="R614" si="273">O614-(1/32)</f>
        <v>5.09375</v>
      </c>
      <c r="S614" s="29">
        <f t="shared" ref="S614" si="274">O614+(1/32)</f>
        <v>5.15625</v>
      </c>
      <c r="T614" s="29">
        <v>2.25</v>
      </c>
      <c r="W614" s="29">
        <f t="shared" si="271"/>
        <v>2.21875</v>
      </c>
      <c r="X614" s="29">
        <f t="shared" si="272"/>
        <v>2.28125</v>
      </c>
      <c r="Y614" s="29">
        <v>2.09375</v>
      </c>
      <c r="AA614" s="29">
        <f t="shared" si="257"/>
        <v>2.0625</v>
      </c>
      <c r="AB614" s="29">
        <f t="shared" si="258"/>
        <v>2.125</v>
      </c>
      <c r="AC614" s="52">
        <v>1.7000000000000001E-2</v>
      </c>
      <c r="AD614" s="52">
        <v>1.9E-2</v>
      </c>
      <c r="AE614" s="56">
        <v>1.7999999999999999E-2</v>
      </c>
    </row>
    <row r="615" spans="1:36" ht="45" x14ac:dyDescent="0.15">
      <c r="A615" s="29" t="s">
        <v>17433</v>
      </c>
      <c r="B615" s="201" t="s">
        <v>17434</v>
      </c>
      <c r="E615" s="28" t="s">
        <v>17435</v>
      </c>
      <c r="F615" s="104"/>
      <c r="G615" s="104"/>
      <c r="H615" s="104">
        <v>42881</v>
      </c>
      <c r="I615" s="104">
        <v>42893</v>
      </c>
      <c r="J615" s="29"/>
      <c r="K615" s="29"/>
      <c r="L615" s="29" t="s">
        <v>14917</v>
      </c>
      <c r="M615" s="29" t="s">
        <v>4638</v>
      </c>
      <c r="N615" s="29" t="s">
        <v>682</v>
      </c>
      <c r="O615" s="29">
        <v>10.75</v>
      </c>
      <c r="P615" s="208">
        <f>O615-(1/64)</f>
        <v>10.734375</v>
      </c>
      <c r="Q615" s="208">
        <f>O615+(1/64)</f>
        <v>10.765625</v>
      </c>
      <c r="R615" s="29">
        <f>O615-(1/32)</f>
        <v>10.71875</v>
      </c>
      <c r="S615" s="29">
        <f>O615+(1/32)</f>
        <v>10.78125</v>
      </c>
      <c r="T615" s="29">
        <v>3.6880000000000002</v>
      </c>
      <c r="U615" s="208">
        <f>T615-(1/64)</f>
        <v>3.6723750000000002</v>
      </c>
      <c r="V615" s="208">
        <f>T615+(1/64)</f>
        <v>3.7036250000000002</v>
      </c>
      <c r="W615" s="29">
        <f>T615-(1/32)</f>
        <v>3.6567500000000002</v>
      </c>
      <c r="X615" s="29">
        <f>T615+(1/32)</f>
        <v>3.7192500000000002</v>
      </c>
      <c r="Y615" s="29">
        <v>5.0629999999999997</v>
      </c>
      <c r="Z615" s="208">
        <f>Y615+(1/64)</f>
        <v>5.0786249999999997</v>
      </c>
      <c r="AA615" s="29">
        <f t="shared" si="257"/>
        <v>5.0317499999999997</v>
      </c>
      <c r="AB615" s="29">
        <f t="shared" si="258"/>
        <v>5.0942499999999997</v>
      </c>
      <c r="AC615" s="52">
        <v>2.3E-2</v>
      </c>
      <c r="AD615" s="52">
        <v>2.5000000000000001E-2</v>
      </c>
      <c r="AE615" s="54">
        <v>2.4E-2</v>
      </c>
      <c r="AF615" s="53"/>
      <c r="AG615" s="29"/>
      <c r="AH615" s="29"/>
      <c r="AI615" s="29"/>
      <c r="AJ615" s="29"/>
    </row>
    <row r="616" spans="1:36" ht="45" x14ac:dyDescent="0.15">
      <c r="A616" s="29" t="s">
        <v>17443</v>
      </c>
      <c r="B616" s="201" t="s">
        <v>17444</v>
      </c>
      <c r="E616" s="28" t="s">
        <v>17291</v>
      </c>
      <c r="H616" s="110">
        <v>42888</v>
      </c>
      <c r="I616" s="110">
        <v>42893</v>
      </c>
      <c r="L616" s="29" t="s">
        <v>17292</v>
      </c>
      <c r="M616" s="29" t="s">
        <v>4358</v>
      </c>
      <c r="N616" s="29" t="s">
        <v>682</v>
      </c>
      <c r="O616" s="29">
        <v>4.625</v>
      </c>
      <c r="R616" s="29">
        <f>O616-(1/32)</f>
        <v>4.59375</v>
      </c>
      <c r="S616" s="29">
        <f>O616+(1/32)</f>
        <v>4.65625</v>
      </c>
      <c r="T616" s="29">
        <v>5</v>
      </c>
      <c r="W616" s="29">
        <f t="shared" ref="W616" si="275">T616-1/32</f>
        <v>4.96875</v>
      </c>
      <c r="X616" s="29">
        <f t="shared" ref="X616" si="276">T616+1/32</f>
        <v>5.03125</v>
      </c>
      <c r="Y616" s="29">
        <v>3.625</v>
      </c>
      <c r="AA616" s="29">
        <f t="shared" si="257"/>
        <v>3.59375</v>
      </c>
      <c r="AB616" s="29">
        <f t="shared" si="258"/>
        <v>3.65625</v>
      </c>
      <c r="AC616" s="52">
        <v>1.9E-2</v>
      </c>
      <c r="AD616" s="52">
        <v>2.1000000000000001E-2</v>
      </c>
      <c r="AE616" s="56">
        <v>0.02</v>
      </c>
    </row>
    <row r="617" spans="1:36" ht="45" x14ac:dyDescent="0.15">
      <c r="A617" s="29" t="s">
        <v>17567</v>
      </c>
      <c r="B617" s="201" t="s">
        <v>8404</v>
      </c>
      <c r="E617" s="28" t="s">
        <v>11951</v>
      </c>
      <c r="H617" s="110">
        <v>42905</v>
      </c>
      <c r="I617" s="110">
        <v>42940</v>
      </c>
      <c r="K617" s="28">
        <v>193</v>
      </c>
      <c r="L617" s="29" t="s">
        <v>4595</v>
      </c>
      <c r="M617" s="29" t="s">
        <v>4358</v>
      </c>
      <c r="N617" s="29" t="s">
        <v>682</v>
      </c>
      <c r="O617" s="29">
        <v>6.625</v>
      </c>
      <c r="R617" s="29">
        <v>6.59375</v>
      </c>
      <c r="S617" s="29">
        <v>6.65625</v>
      </c>
      <c r="T617" s="29">
        <v>4.125</v>
      </c>
      <c r="W617" s="29">
        <v>4.09375</v>
      </c>
      <c r="X617" s="29">
        <v>4.15625</v>
      </c>
      <c r="Y617" s="29">
        <v>8.125</v>
      </c>
      <c r="AA617" s="29">
        <v>8.09375</v>
      </c>
      <c r="AB617" s="29">
        <v>8.15625</v>
      </c>
      <c r="AC617" s="52">
        <v>1.7000000000000001E-2</v>
      </c>
      <c r="AD617" s="52">
        <v>1.9E-2</v>
      </c>
      <c r="AE617" s="29">
        <v>1.7999999999999999E-2</v>
      </c>
      <c r="AF617" s="52">
        <v>1.7000000000000001E-2</v>
      </c>
    </row>
    <row r="618" spans="1:36" ht="30" x14ac:dyDescent="0.15">
      <c r="A618" s="29" t="s">
        <v>17591</v>
      </c>
      <c r="B618" s="201" t="s">
        <v>8386</v>
      </c>
      <c r="E618" s="28" t="s">
        <v>10108</v>
      </c>
      <c r="H618" s="110">
        <v>42909</v>
      </c>
      <c r="I618" s="110">
        <v>42940</v>
      </c>
      <c r="K618" s="28" t="s">
        <v>3131</v>
      </c>
      <c r="L618" s="29" t="s">
        <v>4876</v>
      </c>
      <c r="M618" s="29" t="s">
        <v>4877</v>
      </c>
      <c r="O618" s="29">
        <v>5</v>
      </c>
      <c r="R618" s="29">
        <f t="shared" ref="R618" si="277">O618-(1/32)</f>
        <v>4.96875</v>
      </c>
      <c r="S618" s="29">
        <f t="shared" ref="S618" si="278">O618+(1/32)</f>
        <v>5.03125</v>
      </c>
      <c r="T618" s="29">
        <v>3.25</v>
      </c>
      <c r="W618" s="29">
        <f>T618-(1/32)</f>
        <v>3.21875</v>
      </c>
      <c r="X618" s="29">
        <f>T618+(1/32)</f>
        <v>3.28125</v>
      </c>
    </row>
    <row r="619" spans="1:36" ht="45" x14ac:dyDescent="0.15">
      <c r="A619" s="29" t="s">
        <v>17703</v>
      </c>
      <c r="B619" s="201" t="s">
        <v>17704</v>
      </c>
      <c r="E619" s="28" t="s">
        <v>17705</v>
      </c>
      <c r="F619" s="104"/>
      <c r="G619" s="104"/>
      <c r="H619" s="104">
        <v>42947</v>
      </c>
      <c r="I619" s="104">
        <v>42950</v>
      </c>
      <c r="J619" s="29"/>
      <c r="K619" s="29" t="s">
        <v>3131</v>
      </c>
      <c r="L619" s="29" t="s">
        <v>14917</v>
      </c>
      <c r="M619" s="29" t="s">
        <v>4638</v>
      </c>
      <c r="N619" s="29" t="s">
        <v>682</v>
      </c>
      <c r="O619" s="29">
        <v>12.5</v>
      </c>
      <c r="P619" s="208">
        <f>O619-(1/64)</f>
        <v>12.484375</v>
      </c>
      <c r="Q619" s="208">
        <f>O619+(1/64)</f>
        <v>12.515625</v>
      </c>
      <c r="R619" s="29">
        <f>O619-(1/32)</f>
        <v>12.46875</v>
      </c>
      <c r="S619" s="29">
        <f>O619+(1/32)</f>
        <v>12.53125</v>
      </c>
      <c r="T619" s="29">
        <v>4.0629999999999997</v>
      </c>
      <c r="U619" s="208">
        <f>T619-(1/64)</f>
        <v>4.0473749999999997</v>
      </c>
      <c r="V619" s="208">
        <f>T619+(1/64)</f>
        <v>4.0786249999999997</v>
      </c>
      <c r="W619" s="29">
        <f>T619-(1/32)</f>
        <v>4.0317499999999997</v>
      </c>
      <c r="X619" s="29">
        <f>T619+(1/32)</f>
        <v>4.0942499999999997</v>
      </c>
      <c r="Y619" s="29">
        <v>4.4379999999999997</v>
      </c>
      <c r="Z619" s="208">
        <f>Y619+(1/64)</f>
        <v>4.4536249999999997</v>
      </c>
      <c r="AA619" s="29">
        <f t="shared" ref="AA619:AA629" si="279">Y619-(1/32)</f>
        <v>4.4067499999999997</v>
      </c>
      <c r="AB619" s="29">
        <f t="shared" ref="AB619:AB629" si="280">Y619+(1/32)</f>
        <v>4.4692499999999997</v>
      </c>
      <c r="AC619" s="52">
        <v>2.3E-2</v>
      </c>
      <c r="AD619" s="52">
        <v>2.5000000000000001E-2</v>
      </c>
      <c r="AE619" s="54">
        <v>2.4E-2</v>
      </c>
      <c r="AF619" s="53"/>
      <c r="AG619" s="29"/>
      <c r="AH619" s="29"/>
      <c r="AI619" s="29"/>
      <c r="AJ619" s="29"/>
    </row>
    <row r="620" spans="1:36" ht="45" x14ac:dyDescent="0.15">
      <c r="A620" s="29" t="s">
        <v>17709</v>
      </c>
      <c r="B620" s="201" t="s">
        <v>17710</v>
      </c>
      <c r="E620" s="29" t="s">
        <v>17711</v>
      </c>
      <c r="H620" s="110">
        <v>42949</v>
      </c>
      <c r="I620" s="110">
        <v>42950</v>
      </c>
      <c r="K620" s="28" t="s">
        <v>3131</v>
      </c>
      <c r="L620" s="29" t="s">
        <v>10088</v>
      </c>
      <c r="M620" s="29" t="s">
        <v>4638</v>
      </c>
      <c r="N620" s="29" t="s">
        <v>682</v>
      </c>
      <c r="O620" s="29">
        <v>8.375</v>
      </c>
      <c r="R620" s="29">
        <f t="shared" ref="R620" si="281">O620-(1/32)</f>
        <v>8.34375</v>
      </c>
      <c r="S620" s="29">
        <f t="shared" ref="S620" si="282">O620+(1/32)</f>
        <v>8.40625</v>
      </c>
      <c r="T620" s="29">
        <v>3.875</v>
      </c>
      <c r="W620" s="29">
        <f t="shared" ref="W620" si="283">T620-1/32</f>
        <v>3.84375</v>
      </c>
      <c r="X620" s="29">
        <f t="shared" ref="X620" si="284">T620+1/32</f>
        <v>3.90625</v>
      </c>
      <c r="Y620" s="29">
        <v>4.5</v>
      </c>
      <c r="AA620" s="29">
        <f t="shared" si="279"/>
        <v>4.46875</v>
      </c>
      <c r="AB620" s="29">
        <f t="shared" si="280"/>
        <v>4.53125</v>
      </c>
      <c r="AC620" s="52">
        <v>2.3E-2</v>
      </c>
      <c r="AD620" s="52">
        <v>2.5000000000000001E-2</v>
      </c>
      <c r="AE620" s="56">
        <v>2.4E-2</v>
      </c>
    </row>
    <row r="621" spans="1:36" ht="45" x14ac:dyDescent="0.15">
      <c r="A621" s="29" t="s">
        <v>17712</v>
      </c>
      <c r="B621" s="201" t="s">
        <v>17713</v>
      </c>
      <c r="E621" s="28" t="s">
        <v>17743</v>
      </c>
      <c r="F621" s="104"/>
      <c r="G621" s="104"/>
      <c r="H621" s="104">
        <v>42956</v>
      </c>
      <c r="I621" s="104">
        <v>42968</v>
      </c>
      <c r="J621" s="29"/>
      <c r="K621" s="29"/>
      <c r="L621" s="29" t="s">
        <v>14917</v>
      </c>
      <c r="M621" s="29" t="s">
        <v>4638</v>
      </c>
      <c r="N621" s="29" t="s">
        <v>682</v>
      </c>
      <c r="O621" s="29">
        <v>4.25</v>
      </c>
      <c r="P621" s="208">
        <f>O621-(1/64)</f>
        <v>4.234375</v>
      </c>
      <c r="Q621" s="208">
        <f>O621+(1/64)</f>
        <v>4.265625</v>
      </c>
      <c r="R621" s="29">
        <f>O621-(1/32)</f>
        <v>4.21875</v>
      </c>
      <c r="S621" s="29">
        <f>O621+(1/32)</f>
        <v>4.28125</v>
      </c>
      <c r="T621" s="29">
        <v>4.0629999999999997</v>
      </c>
      <c r="U621" s="208">
        <f>T621-(1/64)</f>
        <v>4.0473749999999997</v>
      </c>
      <c r="V621" s="208">
        <f>T621+(1/64)</f>
        <v>4.0786249999999997</v>
      </c>
      <c r="W621" s="29">
        <f>T621-(1/32)</f>
        <v>4.0317499999999997</v>
      </c>
      <c r="X621" s="29">
        <f>T621+(1/32)</f>
        <v>4.0942499999999997</v>
      </c>
      <c r="Y621" s="29">
        <v>6.0629999999999997</v>
      </c>
      <c r="Z621" s="208">
        <f>Y621+(1/64)</f>
        <v>6.0786249999999997</v>
      </c>
      <c r="AA621" s="29">
        <f t="shared" si="279"/>
        <v>6.0317499999999997</v>
      </c>
      <c r="AB621" s="29">
        <f t="shared" si="280"/>
        <v>6.0942499999999997</v>
      </c>
      <c r="AC621" s="52">
        <v>2.3E-2</v>
      </c>
      <c r="AD621" s="52">
        <v>2.5000000000000001E-2</v>
      </c>
      <c r="AE621" s="54">
        <v>2.4E-2</v>
      </c>
      <c r="AF621" s="53"/>
      <c r="AG621" s="29"/>
      <c r="AH621" s="29"/>
      <c r="AI621" s="29"/>
      <c r="AJ621" s="29"/>
    </row>
    <row r="622" spans="1:36" ht="45" x14ac:dyDescent="0.15">
      <c r="A622" s="29" t="s">
        <v>17744</v>
      </c>
      <c r="B622" s="201" t="s">
        <v>17745</v>
      </c>
      <c r="E622" s="28" t="s">
        <v>17746</v>
      </c>
      <c r="H622" s="110">
        <v>42956</v>
      </c>
      <c r="I622" s="110">
        <v>42957</v>
      </c>
      <c r="K622" s="28">
        <v>347</v>
      </c>
      <c r="L622" s="29" t="s">
        <v>9591</v>
      </c>
      <c r="M622" s="29" t="s">
        <v>4607</v>
      </c>
      <c r="N622" s="29" t="s">
        <v>682</v>
      </c>
      <c r="O622" s="29">
        <v>4</v>
      </c>
      <c r="R622" s="29">
        <f t="shared" ref="R622" si="285">O622-(1/32)</f>
        <v>3.96875</v>
      </c>
      <c r="S622" s="29">
        <f t="shared" ref="S622" si="286">O622+(1/32)</f>
        <v>4.03125</v>
      </c>
      <c r="T622" s="29">
        <v>6.5</v>
      </c>
      <c r="W622" s="29">
        <f>T622-(1/32)</f>
        <v>6.46875</v>
      </c>
      <c r="X622" s="29">
        <f>T622+(1/32)</f>
        <v>6.53125</v>
      </c>
      <c r="Y622" s="29">
        <v>7</v>
      </c>
      <c r="AA622" s="29">
        <f t="shared" si="279"/>
        <v>6.96875</v>
      </c>
      <c r="AB622" s="29">
        <f t="shared" si="280"/>
        <v>7.03125</v>
      </c>
      <c r="AC622" s="52">
        <v>1.9E-2</v>
      </c>
      <c r="AD622" s="52">
        <v>2.1000000000000001E-2</v>
      </c>
      <c r="AE622" s="56">
        <v>0.02</v>
      </c>
    </row>
    <row r="623" spans="1:36" ht="45" x14ac:dyDescent="0.15">
      <c r="A623" s="29" t="s">
        <v>17747</v>
      </c>
      <c r="B623" s="201" t="s">
        <v>17748</v>
      </c>
      <c r="E623" s="28" t="s">
        <v>17749</v>
      </c>
      <c r="H623" s="110">
        <v>42956</v>
      </c>
      <c r="I623" s="110">
        <v>42957</v>
      </c>
      <c r="L623" s="29" t="s">
        <v>17750</v>
      </c>
      <c r="M623" s="29" t="s">
        <v>4638</v>
      </c>
      <c r="N623" s="29" t="s">
        <v>682</v>
      </c>
      <c r="O623" s="29">
        <v>7.625</v>
      </c>
      <c r="R623" s="29">
        <f>O623-1/32</f>
        <v>7.59375</v>
      </c>
      <c r="S623" s="29">
        <f>O623+1/32</f>
        <v>7.65625</v>
      </c>
      <c r="T623" s="29">
        <v>7.0625</v>
      </c>
      <c r="W623" s="29">
        <f t="shared" ref="W623" si="287">T623-1/32</f>
        <v>7.03125</v>
      </c>
      <c r="X623" s="29">
        <f t="shared" ref="X623" si="288">T623+1/32</f>
        <v>7.09375</v>
      </c>
      <c r="Y623" s="29">
        <v>8.6875</v>
      </c>
      <c r="AA623" s="29">
        <f t="shared" si="279"/>
        <v>8.65625</v>
      </c>
      <c r="AB623" s="29">
        <f t="shared" si="280"/>
        <v>8.71875</v>
      </c>
      <c r="AC623" s="55">
        <v>2.3E-2</v>
      </c>
      <c r="AD623" s="55">
        <v>2.5000000000000001E-2</v>
      </c>
      <c r="AE623" s="29">
        <v>2.4E-2</v>
      </c>
    </row>
    <row r="624" spans="1:36" ht="45" x14ac:dyDescent="0.15">
      <c r="A624" s="29" t="s">
        <v>17754</v>
      </c>
      <c r="B624" s="201" t="s">
        <v>12821</v>
      </c>
      <c r="E624" s="28" t="s">
        <v>10332</v>
      </c>
      <c r="F624" s="104"/>
      <c r="G624" s="104"/>
      <c r="H624" s="104">
        <v>42958</v>
      </c>
      <c r="I624" s="104">
        <v>42968</v>
      </c>
      <c r="J624" s="29"/>
      <c r="K624" s="29">
        <v>2</v>
      </c>
      <c r="L624" s="29" t="s">
        <v>4595</v>
      </c>
      <c r="M624" s="29" t="s">
        <v>4596</v>
      </c>
      <c r="O624" s="29">
        <v>6.125</v>
      </c>
      <c r="P624" s="208">
        <f>O624-(1/64)</f>
        <v>6.109375</v>
      </c>
      <c r="Q624" s="208">
        <f>O624+(1/64)</f>
        <v>6.140625</v>
      </c>
      <c r="R624" s="29">
        <f t="shared" ref="R624" si="289">O624-(1/32)</f>
        <v>6.09375</v>
      </c>
      <c r="S624" s="29">
        <f t="shared" ref="S624" si="290">O624+(1/32)</f>
        <v>6.15625</v>
      </c>
      <c r="T624" s="29">
        <v>2.75</v>
      </c>
      <c r="U624" s="208">
        <f>T624-(1/64)</f>
        <v>2.734375</v>
      </c>
      <c r="V624" s="208">
        <f>T624+(1/64)</f>
        <v>2.765625</v>
      </c>
      <c r="W624" s="29">
        <f>T624-(1/32)</f>
        <v>2.71875</v>
      </c>
      <c r="X624" s="29">
        <f>T624+(1/32)</f>
        <v>2.78125</v>
      </c>
      <c r="Y624" s="29">
        <v>2.375</v>
      </c>
      <c r="Z624" s="208">
        <f>Y624+(1/64)</f>
        <v>2.390625</v>
      </c>
      <c r="AA624" s="29">
        <f t="shared" si="279"/>
        <v>2.34375</v>
      </c>
      <c r="AB624" s="29">
        <f t="shared" si="280"/>
        <v>2.40625</v>
      </c>
      <c r="AC624" s="52">
        <v>1.4999999999999999E-2</v>
      </c>
      <c r="AD624" s="52">
        <v>1.7000000000000001E-2</v>
      </c>
      <c r="AE624" s="29">
        <v>1.6E-2</v>
      </c>
      <c r="AF624" s="51" t="s">
        <v>2398</v>
      </c>
      <c r="AG624" s="29"/>
      <c r="AH624" s="29"/>
    </row>
    <row r="625" spans="1:32" ht="45" x14ac:dyDescent="0.15">
      <c r="A625" s="29" t="s">
        <v>17921</v>
      </c>
      <c r="B625" s="201" t="s">
        <v>17242</v>
      </c>
      <c r="E625" s="29" t="s">
        <v>10888</v>
      </c>
      <c r="H625" s="110">
        <v>43026</v>
      </c>
      <c r="I625" s="110">
        <v>43041</v>
      </c>
      <c r="L625" s="29" t="s">
        <v>7739</v>
      </c>
      <c r="M625" s="29" t="s">
        <v>4640</v>
      </c>
      <c r="O625" s="29">
        <v>5.25</v>
      </c>
      <c r="R625" s="29">
        <f>O625-1/32</f>
        <v>5.21875</v>
      </c>
      <c r="S625" s="29">
        <f>O625+1/32</f>
        <v>5.28125</v>
      </c>
      <c r="T625" s="29">
        <v>6.25</v>
      </c>
      <c r="W625" s="29">
        <f>T625-1/32</f>
        <v>6.21875</v>
      </c>
      <c r="X625" s="29">
        <f>T625+1/32</f>
        <v>6.28125</v>
      </c>
      <c r="Y625" s="29">
        <v>8.625</v>
      </c>
      <c r="AA625" s="29">
        <f t="shared" si="279"/>
        <v>8.59375</v>
      </c>
      <c r="AB625" s="29">
        <f t="shared" si="280"/>
        <v>8.65625</v>
      </c>
      <c r="AC625" s="52">
        <v>2.3E-2</v>
      </c>
      <c r="AD625" s="52">
        <v>2.5000000000000001E-2</v>
      </c>
      <c r="AE625" s="28">
        <v>2.4E-2</v>
      </c>
      <c r="AF625" s="51"/>
    </row>
    <row r="626" spans="1:32" ht="45" x14ac:dyDescent="0.15">
      <c r="A626" s="29" t="s">
        <v>17965</v>
      </c>
      <c r="B626" s="201" t="s">
        <v>17966</v>
      </c>
      <c r="E626" s="28" t="s">
        <v>17967</v>
      </c>
      <c r="H626" s="110">
        <v>43046</v>
      </c>
      <c r="I626" s="110">
        <v>43069</v>
      </c>
      <c r="L626" s="29" t="s">
        <v>17292</v>
      </c>
      <c r="M626" s="29" t="s">
        <v>4358</v>
      </c>
      <c r="N626" s="29" t="s">
        <v>682</v>
      </c>
      <c r="O626" s="29">
        <v>3.75</v>
      </c>
      <c r="R626" s="29">
        <f>O626-(1/32)</f>
        <v>3.71875</v>
      </c>
      <c r="S626" s="29">
        <f>O626+(1/32)</f>
        <v>3.78125</v>
      </c>
      <c r="T626" s="29">
        <v>8.375</v>
      </c>
      <c r="W626" s="29">
        <f t="shared" ref="W626" si="291">T626-1/32</f>
        <v>8.34375</v>
      </c>
      <c r="X626" s="29">
        <f t="shared" ref="X626" si="292">T626+1/32</f>
        <v>8.40625</v>
      </c>
      <c r="Y626" s="29">
        <v>4.4375</v>
      </c>
      <c r="AA626" s="29">
        <f t="shared" si="279"/>
        <v>4.40625</v>
      </c>
      <c r="AB626" s="29">
        <f t="shared" si="280"/>
        <v>4.46875</v>
      </c>
      <c r="AC626" s="52">
        <v>1.9E-2</v>
      </c>
      <c r="AD626" s="52">
        <v>2.1000000000000001E-2</v>
      </c>
      <c r="AE626" s="56">
        <v>0.02</v>
      </c>
    </row>
    <row r="627" spans="1:32" ht="45" x14ac:dyDescent="0.15">
      <c r="A627" s="29" t="s">
        <v>17996</v>
      </c>
      <c r="B627" s="201" t="s">
        <v>10085</v>
      </c>
      <c r="E627" s="28" t="s">
        <v>9658</v>
      </c>
      <c r="H627" s="110">
        <v>43056</v>
      </c>
      <c r="I627" s="110">
        <v>43069</v>
      </c>
      <c r="K627" s="28">
        <v>249</v>
      </c>
      <c r="L627" s="29" t="s">
        <v>17997</v>
      </c>
      <c r="M627" s="29" t="s">
        <v>4358</v>
      </c>
      <c r="N627" s="29" t="s">
        <v>682</v>
      </c>
      <c r="O627" s="29">
        <v>4</v>
      </c>
      <c r="R627" s="29">
        <f t="shared" ref="R627:R631" si="293">O627-(1/32)</f>
        <v>3.96875</v>
      </c>
      <c r="S627" s="29">
        <f t="shared" ref="S627:S631" si="294">O627+(1/32)</f>
        <v>4.03125</v>
      </c>
      <c r="T627" s="29">
        <v>2.03125</v>
      </c>
      <c r="W627" s="29">
        <f t="shared" ref="W627:W628" si="295">T627-(1/32)</f>
        <v>2</v>
      </c>
      <c r="X627" s="29">
        <f t="shared" ref="X627:X628" si="296">T627+(1/32)</f>
        <v>2.0625</v>
      </c>
      <c r="Y627" s="29">
        <v>4.5</v>
      </c>
      <c r="AA627" s="29">
        <f t="shared" si="279"/>
        <v>4.46875</v>
      </c>
      <c r="AB627" s="29">
        <f t="shared" si="280"/>
        <v>4.53125</v>
      </c>
      <c r="AC627" s="52">
        <v>1.7000000000000001E-2</v>
      </c>
      <c r="AD627" s="52">
        <v>1.9E-2</v>
      </c>
      <c r="AE627" s="54">
        <v>1.7999999999999999E-2</v>
      </c>
      <c r="AF627" s="53" t="s">
        <v>2638</v>
      </c>
    </row>
    <row r="628" spans="1:32" ht="45" x14ac:dyDescent="0.15">
      <c r="A628" s="29" t="s">
        <v>18001</v>
      </c>
      <c r="B628" s="201" t="s">
        <v>18002</v>
      </c>
      <c r="E628" s="29" t="s">
        <v>14822</v>
      </c>
      <c r="H628" s="110">
        <v>43066</v>
      </c>
      <c r="I628" s="110">
        <v>43069</v>
      </c>
      <c r="K628" s="28">
        <v>540</v>
      </c>
      <c r="L628" s="29" t="s">
        <v>7739</v>
      </c>
      <c r="M628" s="29" t="s">
        <v>4358</v>
      </c>
      <c r="O628" s="29">
        <v>6</v>
      </c>
      <c r="R628" s="29">
        <f t="shared" si="293"/>
        <v>5.96875</v>
      </c>
      <c r="S628" s="29">
        <f t="shared" si="294"/>
        <v>6.03125</v>
      </c>
      <c r="T628" s="29">
        <v>5.3125</v>
      </c>
      <c r="W628" s="29">
        <f t="shared" si="295"/>
        <v>5.28125</v>
      </c>
      <c r="X628" s="29">
        <f t="shared" si="296"/>
        <v>5.34375</v>
      </c>
      <c r="Y628" s="29">
        <v>3.6875</v>
      </c>
      <c r="AA628" s="29">
        <f t="shared" si="279"/>
        <v>3.65625</v>
      </c>
      <c r="AB628" s="29">
        <f t="shared" si="280"/>
        <v>3.71875</v>
      </c>
      <c r="AC628" s="52">
        <v>1.7000000000000001E-2</v>
      </c>
      <c r="AD628" s="52">
        <v>1.9E-2</v>
      </c>
      <c r="AE628" s="29">
        <v>1.7999999999999999E-2</v>
      </c>
      <c r="AF628" s="51" t="s">
        <v>18003</v>
      </c>
    </row>
    <row r="629" spans="1:32" ht="45" x14ac:dyDescent="0.15">
      <c r="A629" s="29" t="s">
        <v>18060</v>
      </c>
      <c r="B629" s="201" t="s">
        <v>9999</v>
      </c>
      <c r="E629" s="28" t="s">
        <v>10050</v>
      </c>
      <c r="H629" s="110">
        <v>43077</v>
      </c>
      <c r="I629" s="110">
        <v>43083</v>
      </c>
      <c r="K629" s="28">
        <v>443</v>
      </c>
      <c r="L629" s="29" t="s">
        <v>12627</v>
      </c>
      <c r="M629" s="29" t="s">
        <v>4358</v>
      </c>
      <c r="N629" s="29" t="s">
        <v>682</v>
      </c>
      <c r="O629" s="29">
        <v>3.3125</v>
      </c>
      <c r="R629" s="29">
        <f t="shared" si="293"/>
        <v>3.28125</v>
      </c>
      <c r="S629" s="29">
        <f t="shared" si="294"/>
        <v>3.34375</v>
      </c>
      <c r="T629" s="29">
        <v>1.4375</v>
      </c>
      <c r="W629" s="29">
        <f>T629-(1/32)</f>
        <v>1.40625</v>
      </c>
      <c r="X629" s="29">
        <f>T629+(1/32)</f>
        <v>1.46875</v>
      </c>
      <c r="Y629" s="29">
        <v>2.625</v>
      </c>
      <c r="AA629" s="29">
        <f t="shared" si="279"/>
        <v>2.59375</v>
      </c>
      <c r="AB629" s="29">
        <f t="shared" si="280"/>
        <v>2.65625</v>
      </c>
      <c r="AC629" s="52">
        <v>1.9E-2</v>
      </c>
      <c r="AD629" s="52">
        <v>2.1000000000000001E-2</v>
      </c>
      <c r="AE629" s="56">
        <v>0.02</v>
      </c>
    </row>
    <row r="630" spans="1:32" ht="30" x14ac:dyDescent="0.15">
      <c r="A630" s="29" t="s">
        <v>18089</v>
      </c>
      <c r="B630" s="201" t="s">
        <v>8381</v>
      </c>
      <c r="E630" s="29" t="s">
        <v>10141</v>
      </c>
      <c r="H630" s="110">
        <v>43083</v>
      </c>
      <c r="I630" s="104">
        <v>43108</v>
      </c>
      <c r="K630" s="28" t="s">
        <v>3131</v>
      </c>
      <c r="L630" s="29" t="s">
        <v>4876</v>
      </c>
      <c r="M630" s="29" t="s">
        <v>4877</v>
      </c>
      <c r="N630" s="29" t="s">
        <v>682</v>
      </c>
      <c r="O630" s="29">
        <v>2.5</v>
      </c>
      <c r="R630" s="29">
        <f t="shared" si="293"/>
        <v>2.46875</v>
      </c>
      <c r="S630" s="29">
        <f t="shared" si="294"/>
        <v>2.53125</v>
      </c>
      <c r="T630" s="29">
        <v>3.25</v>
      </c>
      <c r="W630" s="29">
        <f>T630-1/32</f>
        <v>3.21875</v>
      </c>
      <c r="X630" s="29">
        <f>T630+1/32</f>
        <v>3.28125</v>
      </c>
      <c r="AE630" s="56"/>
    </row>
    <row r="631" spans="1:32" ht="45" x14ac:dyDescent="0.15">
      <c r="A631" s="29" t="s">
        <v>18090</v>
      </c>
      <c r="B631" s="201" t="s">
        <v>16818</v>
      </c>
      <c r="E631" s="28" t="s">
        <v>10262</v>
      </c>
      <c r="H631" s="110">
        <v>43083</v>
      </c>
      <c r="I631" s="110">
        <v>43108</v>
      </c>
      <c r="K631" s="28">
        <v>444</v>
      </c>
      <c r="L631" s="29" t="s">
        <v>4595</v>
      </c>
      <c r="M631" s="29" t="s">
        <v>4358</v>
      </c>
      <c r="N631" s="29" t="s">
        <v>682</v>
      </c>
      <c r="O631" s="29">
        <v>5.125</v>
      </c>
      <c r="R631" s="29">
        <f t="shared" si="293"/>
        <v>5.09375</v>
      </c>
      <c r="S631" s="29">
        <f t="shared" si="294"/>
        <v>5.15625</v>
      </c>
      <c r="T631" s="29">
        <v>2.25</v>
      </c>
      <c r="W631" s="29">
        <f t="shared" ref="W631" si="297">T631-1/32</f>
        <v>2.21875</v>
      </c>
      <c r="X631" s="29">
        <f t="shared" ref="X631" si="298">T631+1/32</f>
        <v>2.28125</v>
      </c>
      <c r="Y631" s="29">
        <v>2.09375</v>
      </c>
      <c r="AA631" s="29">
        <f>Y631-(1/32)</f>
        <v>2.0625</v>
      </c>
      <c r="AB631" s="29">
        <f>Y631+(1/32)</f>
        <v>2.125</v>
      </c>
      <c r="AC631" s="52">
        <v>1.7000000000000001E-2</v>
      </c>
      <c r="AD631" s="52">
        <v>1.9E-2</v>
      </c>
      <c r="AE631" s="56">
        <v>1.7999999999999999E-2</v>
      </c>
    </row>
    <row r="632" spans="1:32" ht="45" x14ac:dyDescent="0.15">
      <c r="A632" s="29" t="s">
        <v>18121</v>
      </c>
      <c r="B632" s="201" t="s">
        <v>18122</v>
      </c>
      <c r="E632" s="28" t="s">
        <v>18123</v>
      </c>
      <c r="H632" s="110">
        <v>43103</v>
      </c>
      <c r="I632" s="110">
        <v>43108</v>
      </c>
      <c r="L632" s="29" t="s">
        <v>4622</v>
      </c>
      <c r="M632" s="29" t="s">
        <v>4358</v>
      </c>
      <c r="N632" s="29" t="s">
        <v>682</v>
      </c>
      <c r="O632" s="29">
        <v>3.875</v>
      </c>
      <c r="R632" s="29">
        <f>O632-(1/32)</f>
        <v>3.84375</v>
      </c>
      <c r="S632" s="29">
        <f>O632+(1/32)</f>
        <v>3.90625</v>
      </c>
      <c r="T632" s="29">
        <v>2</v>
      </c>
      <c r="W632" s="29">
        <f>T632-(1/32)</f>
        <v>1.96875</v>
      </c>
      <c r="X632" s="29">
        <f>T632+(1/32)</f>
        <v>2.03125</v>
      </c>
      <c r="Y632" s="29">
        <v>3.5</v>
      </c>
      <c r="AA632" s="29">
        <f>Y632-(1/32)</f>
        <v>3.46875</v>
      </c>
      <c r="AB632" s="29">
        <f>Y632+(1/32)</f>
        <v>3.53125</v>
      </c>
      <c r="AC632" s="52">
        <v>1.7000000000000001E-2</v>
      </c>
      <c r="AD632" s="52">
        <v>1.9E-2</v>
      </c>
      <c r="AE632" s="54">
        <v>1.7999999999999999E-2</v>
      </c>
      <c r="AF632" s="52" t="s">
        <v>18124</v>
      </c>
    </row>
    <row r="633" spans="1:32" ht="30" x14ac:dyDescent="0.15">
      <c r="A633" s="503" t="s">
        <v>18219</v>
      </c>
      <c r="B633" s="504" t="s">
        <v>18220</v>
      </c>
      <c r="D633" s="28" t="s">
        <v>18254</v>
      </c>
    </row>
    <row r="634" spans="1:32" ht="45" x14ac:dyDescent="0.15">
      <c r="A634" s="29" t="s">
        <v>18287</v>
      </c>
      <c r="B634" s="201" t="s">
        <v>11607</v>
      </c>
      <c r="E634" s="28" t="s">
        <v>11608</v>
      </c>
      <c r="H634" s="110">
        <v>43153</v>
      </c>
      <c r="I634" s="110">
        <v>43171</v>
      </c>
      <c r="K634" s="28">
        <v>192</v>
      </c>
      <c r="L634" s="29" t="s">
        <v>4595</v>
      </c>
      <c r="M634" s="29" t="s">
        <v>4358</v>
      </c>
      <c r="N634" s="29" t="s">
        <v>682</v>
      </c>
      <c r="O634" s="29">
        <v>7.125</v>
      </c>
      <c r="R634" s="29">
        <f t="shared" ref="R634:R635" si="299">O634-(1/32)</f>
        <v>7.09375</v>
      </c>
      <c r="S634" s="29">
        <f t="shared" ref="S634:S635" si="300">O634+(1/32)</f>
        <v>7.15625</v>
      </c>
      <c r="T634" s="29">
        <v>3</v>
      </c>
      <c r="W634" s="29">
        <f>T634-(1/32)</f>
        <v>2.96875</v>
      </c>
      <c r="X634" s="29">
        <f>T634+(1/32)</f>
        <v>3.03125</v>
      </c>
      <c r="Y634" s="29">
        <v>6.625</v>
      </c>
      <c r="AA634" s="29">
        <f>Y634-(1/32)</f>
        <v>6.59375</v>
      </c>
      <c r="AB634" s="29">
        <f>Y634+(1/32)</f>
        <v>6.65625</v>
      </c>
      <c r="AC634" s="52">
        <v>1.7000000000000001E-2</v>
      </c>
      <c r="AD634" s="52">
        <v>1.9E-2</v>
      </c>
      <c r="AE634" s="54">
        <v>1.7999999999999999E-2</v>
      </c>
      <c r="AF634" s="54"/>
    </row>
    <row r="635" spans="1:32" ht="45" x14ac:dyDescent="0.15">
      <c r="A635" s="29" t="s">
        <v>18288</v>
      </c>
      <c r="B635" s="201" t="s">
        <v>16141</v>
      </c>
      <c r="E635" s="28" t="s">
        <v>16286</v>
      </c>
      <c r="H635" s="110">
        <v>43153</v>
      </c>
      <c r="I635" s="110">
        <v>43171</v>
      </c>
      <c r="L635" s="175" t="s">
        <v>13585</v>
      </c>
      <c r="M635" s="29" t="s">
        <v>4358</v>
      </c>
      <c r="N635" s="29" t="s">
        <v>682</v>
      </c>
      <c r="O635" s="29">
        <v>4.5</v>
      </c>
      <c r="R635" s="29">
        <f t="shared" si="299"/>
        <v>4.46875</v>
      </c>
      <c r="S635" s="29">
        <f t="shared" si="300"/>
        <v>4.53125</v>
      </c>
      <c r="T635" s="29">
        <v>7.9375</v>
      </c>
      <c r="W635" s="29">
        <f t="shared" ref="W635" si="301">T635-1/32</f>
        <v>7.90625</v>
      </c>
      <c r="X635" s="29">
        <f t="shared" ref="X635" si="302">T635+1/32</f>
        <v>7.96875</v>
      </c>
      <c r="Y635" s="29">
        <v>7.9375</v>
      </c>
      <c r="AA635" s="29">
        <f>Y635-(1/32)</f>
        <v>7.90625</v>
      </c>
      <c r="AB635" s="29">
        <f>Y635+(1/32)</f>
        <v>7.96875</v>
      </c>
      <c r="AC635" s="52">
        <v>1.9E-2</v>
      </c>
      <c r="AD635" s="52">
        <v>2.1000000000000001E-2</v>
      </c>
      <c r="AE635" s="82">
        <v>0.02</v>
      </c>
    </row>
    <row r="636" spans="1:32" ht="45" x14ac:dyDescent="0.15">
      <c r="A636" s="29" t="s">
        <v>18289</v>
      </c>
      <c r="B636" s="201" t="s">
        <v>16141</v>
      </c>
      <c r="E636" s="28" t="s">
        <v>16286</v>
      </c>
      <c r="H636" s="110">
        <v>43153</v>
      </c>
      <c r="I636" s="110">
        <v>43171</v>
      </c>
      <c r="L636" s="175" t="s">
        <v>13585</v>
      </c>
      <c r="M636" s="29" t="s">
        <v>4358</v>
      </c>
      <c r="N636" s="29" t="s">
        <v>682</v>
      </c>
      <c r="O636" s="29">
        <v>4.5</v>
      </c>
      <c r="R636" s="29">
        <f t="shared" ref="R636:R637" si="303">O636-(1/32)</f>
        <v>4.46875</v>
      </c>
      <c r="S636" s="29">
        <f t="shared" ref="S636:S637" si="304">O636+(1/32)</f>
        <v>4.53125</v>
      </c>
      <c r="T636" s="29">
        <v>7.9375</v>
      </c>
      <c r="W636" s="29">
        <f t="shared" ref="W636" si="305">T636-1/32</f>
        <v>7.90625</v>
      </c>
      <c r="X636" s="29">
        <f t="shared" ref="X636" si="306">T636+1/32</f>
        <v>7.96875</v>
      </c>
      <c r="Y636" s="29">
        <v>7.9375</v>
      </c>
      <c r="AA636" s="29">
        <f>Y636-(1/32)</f>
        <v>7.90625</v>
      </c>
      <c r="AB636" s="29">
        <f>Y636+(1/32)</f>
        <v>7.96875</v>
      </c>
      <c r="AC636" s="52">
        <v>1.9E-2</v>
      </c>
      <c r="AD636" s="52">
        <v>2.1000000000000001E-2</v>
      </c>
      <c r="AE636" s="82">
        <v>0.02</v>
      </c>
    </row>
    <row r="637" spans="1:32" ht="30" x14ac:dyDescent="0.15">
      <c r="A637" s="29" t="s">
        <v>18358</v>
      </c>
      <c r="B637" s="201" t="s">
        <v>8386</v>
      </c>
      <c r="E637" s="28" t="s">
        <v>10108</v>
      </c>
      <c r="H637" s="110">
        <v>43173</v>
      </c>
      <c r="I637" s="110">
        <v>43175</v>
      </c>
      <c r="K637" s="28" t="s">
        <v>3131</v>
      </c>
      <c r="L637" s="29" t="s">
        <v>4876</v>
      </c>
      <c r="M637" s="29" t="s">
        <v>4877</v>
      </c>
      <c r="O637" s="29">
        <v>5</v>
      </c>
      <c r="R637" s="29">
        <f t="shared" si="303"/>
        <v>4.96875</v>
      </c>
      <c r="S637" s="29">
        <f t="shared" si="304"/>
        <v>5.03125</v>
      </c>
      <c r="T637" s="29">
        <v>3.25</v>
      </c>
      <c r="W637" s="29">
        <f>T637-(1/32)</f>
        <v>3.21875</v>
      </c>
      <c r="X637" s="29">
        <f>T637+(1/32)</f>
        <v>3.28125</v>
      </c>
    </row>
    <row r="638" spans="1:32" ht="45" x14ac:dyDescent="0.15">
      <c r="A638" s="29" t="s">
        <v>18371</v>
      </c>
      <c r="B638" s="201" t="s">
        <v>18372</v>
      </c>
      <c r="E638" s="28" t="s">
        <v>18373</v>
      </c>
      <c r="H638" s="110">
        <v>43178</v>
      </c>
      <c r="I638" s="110">
        <v>43188</v>
      </c>
      <c r="K638" s="28">
        <v>531</v>
      </c>
      <c r="L638" s="29" t="s">
        <v>8841</v>
      </c>
      <c r="M638" s="29" t="s">
        <v>4358</v>
      </c>
      <c r="N638" s="29" t="s">
        <v>682</v>
      </c>
      <c r="O638" s="29">
        <v>3.8125</v>
      </c>
      <c r="R638" s="29">
        <f>O638-(1/32)</f>
        <v>3.78125</v>
      </c>
      <c r="S638" s="29">
        <f>O638+(1/32)</f>
        <v>3.84375</v>
      </c>
      <c r="T638" s="29">
        <v>3.375</v>
      </c>
      <c r="W638" s="29">
        <f>T638-1/32</f>
        <v>3.34375</v>
      </c>
      <c r="X638" s="29">
        <f>T638+1/32</f>
        <v>3.40625</v>
      </c>
      <c r="Y638" s="29">
        <v>2.9375</v>
      </c>
      <c r="AA638" s="29">
        <f>Y638-(1/32)</f>
        <v>2.90625</v>
      </c>
      <c r="AB638" s="29">
        <f>Y638+(1/32)</f>
        <v>2.96875</v>
      </c>
      <c r="AC638" s="52">
        <v>1.7000000000000001E-2</v>
      </c>
      <c r="AD638" s="52">
        <v>1.9E-2</v>
      </c>
      <c r="AE638" s="56">
        <v>1.7999999999999999E-2</v>
      </c>
    </row>
    <row r="639" spans="1:32" ht="45" x14ac:dyDescent="0.15">
      <c r="A639" s="29" t="s">
        <v>18383</v>
      </c>
      <c r="B639" s="201" t="s">
        <v>14611</v>
      </c>
      <c r="E639" s="28" t="s">
        <v>10282</v>
      </c>
      <c r="H639" s="110">
        <v>43179</v>
      </c>
      <c r="I639" s="110">
        <v>43188</v>
      </c>
      <c r="K639" s="28">
        <v>312</v>
      </c>
      <c r="L639" s="175" t="s">
        <v>8856</v>
      </c>
      <c r="M639" s="29" t="s">
        <v>4358</v>
      </c>
      <c r="N639" s="29" t="s">
        <v>682</v>
      </c>
      <c r="O639" s="29">
        <v>2.9375</v>
      </c>
      <c r="R639" s="29">
        <f t="shared" ref="R639" si="307">O639-(1/32)</f>
        <v>2.90625</v>
      </c>
      <c r="S639" s="29">
        <f t="shared" ref="S639" si="308">O639+(1/32)</f>
        <v>2.96875</v>
      </c>
      <c r="T639" s="29">
        <v>1.875</v>
      </c>
      <c r="W639" s="29">
        <f>T639-1/32</f>
        <v>1.84375</v>
      </c>
      <c r="X639" s="29">
        <f>T639+1/32</f>
        <v>1.90625</v>
      </c>
      <c r="Y639" s="29">
        <v>3.8125</v>
      </c>
      <c r="AA639" s="29">
        <f>Y639-(1/32)</f>
        <v>3.78125</v>
      </c>
      <c r="AB639" s="29">
        <f>Y639+(1/32)</f>
        <v>3.84375</v>
      </c>
      <c r="AC639" s="52">
        <v>1.4999999999999999E-2</v>
      </c>
      <c r="AD639" s="52">
        <v>1.7000000000000001E-2</v>
      </c>
      <c r="AE639" s="28">
        <v>1.6E-2</v>
      </c>
    </row>
    <row r="640" spans="1:32" ht="45" x14ac:dyDescent="0.15">
      <c r="A640" s="29" t="s">
        <v>18391</v>
      </c>
      <c r="B640" s="201" t="s">
        <v>8404</v>
      </c>
      <c r="E640" s="28" t="s">
        <v>11951</v>
      </c>
      <c r="H640" s="110">
        <v>43186</v>
      </c>
      <c r="I640" s="110">
        <v>43195</v>
      </c>
      <c r="K640" s="28">
        <v>193</v>
      </c>
      <c r="L640" s="29" t="s">
        <v>4595</v>
      </c>
      <c r="M640" s="29" t="s">
        <v>4358</v>
      </c>
      <c r="N640" s="29" t="s">
        <v>682</v>
      </c>
      <c r="O640" s="29">
        <v>6.625</v>
      </c>
      <c r="R640" s="29">
        <v>6.59375</v>
      </c>
      <c r="S640" s="29">
        <v>6.65625</v>
      </c>
      <c r="T640" s="29">
        <v>4.125</v>
      </c>
      <c r="W640" s="29">
        <v>4.09375</v>
      </c>
      <c r="X640" s="29">
        <v>4.15625</v>
      </c>
      <c r="Y640" s="29">
        <v>8.125</v>
      </c>
      <c r="AA640" s="29">
        <v>8.09375</v>
      </c>
      <c r="AB640" s="29">
        <v>8.15625</v>
      </c>
      <c r="AC640" s="52">
        <v>1.7000000000000001E-2</v>
      </c>
      <c r="AD640" s="52">
        <v>1.9E-2</v>
      </c>
      <c r="AE640" s="29">
        <v>1.7999999999999999E-2</v>
      </c>
      <c r="AF640" s="52">
        <v>1.7000000000000001E-2</v>
      </c>
    </row>
    <row r="641" spans="1:74" ht="30" x14ac:dyDescent="0.15">
      <c r="A641" s="29" t="s">
        <v>18402</v>
      </c>
      <c r="B641" s="201" t="s">
        <v>8386</v>
      </c>
      <c r="E641" s="28" t="s">
        <v>10108</v>
      </c>
      <c r="H641" s="110">
        <v>43192</v>
      </c>
      <c r="I641" s="110">
        <v>43195</v>
      </c>
      <c r="K641" s="28" t="s">
        <v>3131</v>
      </c>
      <c r="L641" s="29" t="s">
        <v>4876</v>
      </c>
      <c r="M641" s="29" t="s">
        <v>4877</v>
      </c>
      <c r="O641" s="29">
        <v>5</v>
      </c>
      <c r="R641" s="29">
        <f t="shared" ref="R641:R643" si="309">O641-(1/32)</f>
        <v>4.96875</v>
      </c>
      <c r="S641" s="29">
        <f t="shared" ref="S641:S643" si="310">O641+(1/32)</f>
        <v>5.03125</v>
      </c>
      <c r="T641" s="29">
        <v>3.25</v>
      </c>
      <c r="W641" s="29">
        <f t="shared" ref="W641:W646" si="311">T641-(1/32)</f>
        <v>3.21875</v>
      </c>
      <c r="X641" s="29">
        <f t="shared" ref="X641:X646" si="312">T641+(1/32)</f>
        <v>3.28125</v>
      </c>
    </row>
    <row r="642" spans="1:74" ht="30" x14ac:dyDescent="0.15">
      <c r="A642" s="29" t="s">
        <v>18516</v>
      </c>
      <c r="B642" s="201" t="s">
        <v>8386</v>
      </c>
      <c r="D642" s="29"/>
      <c r="E642" s="28" t="s">
        <v>10108</v>
      </c>
      <c r="H642" s="110">
        <v>43215</v>
      </c>
      <c r="I642" s="110">
        <v>43216</v>
      </c>
      <c r="K642" s="28" t="s">
        <v>3131</v>
      </c>
      <c r="L642" s="29" t="s">
        <v>4876</v>
      </c>
      <c r="M642" s="29" t="s">
        <v>4877</v>
      </c>
      <c r="O642" s="29">
        <v>5</v>
      </c>
      <c r="R642" s="29">
        <f t="shared" si="309"/>
        <v>4.96875</v>
      </c>
      <c r="S642" s="29">
        <f t="shared" si="310"/>
        <v>5.03125</v>
      </c>
      <c r="T642" s="29">
        <v>3.25</v>
      </c>
      <c r="W642" s="29">
        <f t="shared" si="311"/>
        <v>3.21875</v>
      </c>
      <c r="X642" s="29">
        <f t="shared" si="312"/>
        <v>3.28125</v>
      </c>
    </row>
    <row r="643" spans="1:74" ht="45" x14ac:dyDescent="0.15">
      <c r="A643" s="29" t="s">
        <v>18518</v>
      </c>
      <c r="B643" s="201" t="s">
        <v>18450</v>
      </c>
      <c r="E643" s="28" t="s">
        <v>18519</v>
      </c>
      <c r="H643" s="110">
        <v>43216</v>
      </c>
      <c r="I643" s="110">
        <v>43236</v>
      </c>
      <c r="K643" s="28" t="s">
        <v>3131</v>
      </c>
      <c r="L643" s="29" t="s">
        <v>18523</v>
      </c>
      <c r="M643" s="29" t="s">
        <v>18520</v>
      </c>
      <c r="N643" s="29" t="s">
        <v>682</v>
      </c>
      <c r="O643" s="29">
        <v>3.18</v>
      </c>
      <c r="R643" s="29">
        <f t="shared" si="309"/>
        <v>3.1487500000000002</v>
      </c>
      <c r="S643" s="29">
        <f t="shared" si="310"/>
        <v>3.2112500000000002</v>
      </c>
      <c r="T643" s="29">
        <v>2.1875</v>
      </c>
      <c r="W643" s="29">
        <f t="shared" si="311"/>
        <v>2.15625</v>
      </c>
      <c r="X643" s="29">
        <f t="shared" si="312"/>
        <v>2.21875</v>
      </c>
      <c r="Y643" s="29">
        <v>2.4375</v>
      </c>
      <c r="AA643" s="29">
        <f t="shared" ref="AA643:AA652" si="313">Y643-(1/32)</f>
        <v>2.40625</v>
      </c>
      <c r="AB643" s="29">
        <f t="shared" ref="AB643:AB652" si="314">Y643+(1/32)</f>
        <v>2.46875</v>
      </c>
      <c r="AC643" s="52">
        <v>1.4999999999999999E-2</v>
      </c>
      <c r="AD643" s="52">
        <v>1.7000000000000001E-2</v>
      </c>
      <c r="AE643" s="56">
        <v>1.6E-2</v>
      </c>
    </row>
    <row r="644" spans="1:74" ht="45" x14ac:dyDescent="0.15">
      <c r="A644" s="29" t="s">
        <v>18521</v>
      </c>
      <c r="B644" s="201" t="s">
        <v>18375</v>
      </c>
      <c r="E644" s="28" t="s">
        <v>18519</v>
      </c>
      <c r="H644" s="110">
        <v>43216</v>
      </c>
      <c r="I644" s="110">
        <v>43236</v>
      </c>
      <c r="K644" s="28" t="s">
        <v>3131</v>
      </c>
      <c r="L644" s="29" t="s">
        <v>18523</v>
      </c>
      <c r="M644" s="29" t="s">
        <v>18520</v>
      </c>
      <c r="N644" s="29" t="s">
        <v>682</v>
      </c>
      <c r="O644" s="29">
        <v>3.18</v>
      </c>
      <c r="R644" s="29">
        <f t="shared" ref="R644" si="315">O644-(1/32)</f>
        <v>3.1487500000000002</v>
      </c>
      <c r="S644" s="29">
        <f t="shared" ref="S644" si="316">O644+(1/32)</f>
        <v>3.2112500000000002</v>
      </c>
      <c r="T644" s="29">
        <v>2.1875</v>
      </c>
      <c r="W644" s="29">
        <f t="shared" si="311"/>
        <v>2.15625</v>
      </c>
      <c r="X644" s="29">
        <f t="shared" si="312"/>
        <v>2.21875</v>
      </c>
      <c r="Y644" s="29">
        <v>2.4375</v>
      </c>
      <c r="AA644" s="29">
        <f t="shared" si="313"/>
        <v>2.40625</v>
      </c>
      <c r="AB644" s="29">
        <f t="shared" si="314"/>
        <v>2.46875</v>
      </c>
      <c r="AC644" s="52">
        <v>1.4999999999999999E-2</v>
      </c>
      <c r="AD644" s="52">
        <v>1.7000000000000001E-2</v>
      </c>
      <c r="AE644" s="56">
        <v>1.6E-2</v>
      </c>
    </row>
    <row r="645" spans="1:74" ht="45" x14ac:dyDescent="0.15">
      <c r="A645" s="29" t="s">
        <v>18522</v>
      </c>
      <c r="B645" s="201" t="s">
        <v>18441</v>
      </c>
      <c r="E645" s="28" t="s">
        <v>18519</v>
      </c>
      <c r="H645" s="110">
        <v>43216</v>
      </c>
      <c r="I645" s="110">
        <v>43236</v>
      </c>
      <c r="K645" s="28" t="s">
        <v>3131</v>
      </c>
      <c r="L645" s="29" t="s">
        <v>18523</v>
      </c>
      <c r="M645" s="29" t="s">
        <v>18520</v>
      </c>
      <c r="N645" s="29" t="s">
        <v>682</v>
      </c>
      <c r="O645" s="29">
        <v>3.18</v>
      </c>
      <c r="R645" s="29">
        <f t="shared" ref="R645" si="317">O645-(1/32)</f>
        <v>3.1487500000000002</v>
      </c>
      <c r="S645" s="29">
        <f t="shared" ref="S645" si="318">O645+(1/32)</f>
        <v>3.2112500000000002</v>
      </c>
      <c r="T645" s="29">
        <v>2.1875</v>
      </c>
      <c r="W645" s="29">
        <f t="shared" si="311"/>
        <v>2.15625</v>
      </c>
      <c r="X645" s="29">
        <f t="shared" si="312"/>
        <v>2.21875</v>
      </c>
      <c r="Y645" s="29">
        <v>2.4375</v>
      </c>
      <c r="AA645" s="29">
        <f t="shared" si="313"/>
        <v>2.40625</v>
      </c>
      <c r="AB645" s="29">
        <f t="shared" si="314"/>
        <v>2.46875</v>
      </c>
      <c r="AC645" s="52">
        <v>1.4999999999999999E-2</v>
      </c>
      <c r="AD645" s="52">
        <v>1.7000000000000001E-2</v>
      </c>
      <c r="AE645" s="56">
        <v>1.6E-2</v>
      </c>
    </row>
    <row r="646" spans="1:74" ht="45" x14ac:dyDescent="0.15">
      <c r="A646" s="29" t="s">
        <v>18571</v>
      </c>
      <c r="B646" s="201" t="s">
        <v>18572</v>
      </c>
      <c r="E646" s="29" t="s">
        <v>18573</v>
      </c>
      <c r="H646" s="110">
        <v>43224</v>
      </c>
      <c r="I646" s="110">
        <v>43237</v>
      </c>
      <c r="L646" s="29" t="s">
        <v>18574</v>
      </c>
      <c r="M646" s="29" t="s">
        <v>4358</v>
      </c>
      <c r="N646" s="29" t="s">
        <v>682</v>
      </c>
      <c r="O646" s="29">
        <v>6.25</v>
      </c>
      <c r="R646" s="29">
        <f>O646-(1/32)</f>
        <v>6.21875</v>
      </c>
      <c r="S646" s="29">
        <f>O646+(1/32)</f>
        <v>6.28125</v>
      </c>
      <c r="T646" s="29">
        <v>2.5625</v>
      </c>
      <c r="W646" s="29">
        <f t="shared" si="311"/>
        <v>2.53125</v>
      </c>
      <c r="X646" s="29">
        <f t="shared" si="312"/>
        <v>2.59375</v>
      </c>
      <c r="Y646" s="29">
        <v>5.5</v>
      </c>
      <c r="AA646" s="29">
        <f t="shared" si="313"/>
        <v>5.46875</v>
      </c>
      <c r="AB646" s="29">
        <f t="shared" si="314"/>
        <v>5.53125</v>
      </c>
      <c r="AC646" s="52">
        <v>1.9E-2</v>
      </c>
      <c r="AD646" s="52">
        <v>2.1000000000000001E-2</v>
      </c>
      <c r="AE646" s="54">
        <v>0.02</v>
      </c>
      <c r="AF646" s="53" t="s">
        <v>2614</v>
      </c>
    </row>
    <row r="647" spans="1:74" ht="45" x14ac:dyDescent="0.15">
      <c r="A647" s="29" t="s">
        <v>18584</v>
      </c>
      <c r="B647" s="201" t="s">
        <v>16646</v>
      </c>
      <c r="E647" s="28" t="s">
        <v>18585</v>
      </c>
      <c r="H647" s="110">
        <v>43230</v>
      </c>
      <c r="I647" s="110">
        <v>43237</v>
      </c>
      <c r="L647" s="29" t="s">
        <v>17292</v>
      </c>
      <c r="M647" s="29" t="s">
        <v>4358</v>
      </c>
      <c r="N647" s="29" t="s">
        <v>682</v>
      </c>
      <c r="O647" s="29">
        <v>4.625</v>
      </c>
      <c r="R647" s="29">
        <f>O647-(1/32)</f>
        <v>4.59375</v>
      </c>
      <c r="S647" s="29">
        <f>O647+(1/32)</f>
        <v>4.65625</v>
      </c>
      <c r="T647" s="29">
        <v>5.875</v>
      </c>
      <c r="W647" s="29">
        <f t="shared" ref="W647:W648" si="319">T647-1/32</f>
        <v>5.84375</v>
      </c>
      <c r="X647" s="29">
        <f t="shared" ref="X647:X648" si="320">T647+1/32</f>
        <v>5.90625</v>
      </c>
      <c r="Y647" s="29">
        <v>3.75</v>
      </c>
      <c r="AA647" s="29">
        <f t="shared" si="313"/>
        <v>3.71875</v>
      </c>
      <c r="AB647" s="29">
        <f t="shared" si="314"/>
        <v>3.78125</v>
      </c>
      <c r="AC647" s="52">
        <v>1.9E-2</v>
      </c>
      <c r="AD647" s="52">
        <v>2.1000000000000001E-2</v>
      </c>
      <c r="AE647" s="56">
        <v>0.02</v>
      </c>
    </row>
    <row r="648" spans="1:74" ht="45" x14ac:dyDescent="0.15">
      <c r="A648" s="29" t="s">
        <v>18586</v>
      </c>
      <c r="B648" s="201" t="s">
        <v>18587</v>
      </c>
      <c r="E648" s="28" t="s">
        <v>18588</v>
      </c>
      <c r="H648" s="110">
        <v>43230</v>
      </c>
      <c r="I648" s="110">
        <v>43237</v>
      </c>
      <c r="L648" s="29" t="s">
        <v>14040</v>
      </c>
      <c r="M648" s="29" t="s">
        <v>4638</v>
      </c>
      <c r="N648" s="29" t="s">
        <v>682</v>
      </c>
      <c r="O648" s="29">
        <v>5.9375</v>
      </c>
      <c r="R648" s="29">
        <f>O648-1/32</f>
        <v>5.90625</v>
      </c>
      <c r="S648" s="29">
        <f>O648+1/32</f>
        <v>5.96875</v>
      </c>
      <c r="T648" s="29">
        <v>3.75</v>
      </c>
      <c r="W648" s="29">
        <f t="shared" si="319"/>
        <v>3.71875</v>
      </c>
      <c r="X648" s="29">
        <f t="shared" si="320"/>
        <v>3.78125</v>
      </c>
      <c r="Y648" s="29">
        <v>4.625</v>
      </c>
      <c r="AA648" s="29">
        <f t="shared" si="313"/>
        <v>4.59375</v>
      </c>
      <c r="AB648" s="29">
        <f t="shared" si="314"/>
        <v>4.65625</v>
      </c>
      <c r="AC648" s="55">
        <v>1.9E-2</v>
      </c>
      <c r="AD648" s="55">
        <v>2.1000000000000001E-2</v>
      </c>
      <c r="AE648" s="29">
        <v>0.02</v>
      </c>
    </row>
    <row r="649" spans="1:74" ht="45" x14ac:dyDescent="0.15">
      <c r="A649" s="29" t="s">
        <v>18735</v>
      </c>
      <c r="B649" s="201" t="s">
        <v>18736</v>
      </c>
      <c r="E649" s="28" t="s">
        <v>18737</v>
      </c>
      <c r="H649" s="110">
        <v>43273</v>
      </c>
      <c r="I649" s="110">
        <v>43293</v>
      </c>
      <c r="K649" s="28" t="s">
        <v>3131</v>
      </c>
      <c r="L649" s="29" t="s">
        <v>18523</v>
      </c>
      <c r="M649" s="29" t="s">
        <v>4638</v>
      </c>
      <c r="N649" s="29" t="s">
        <v>682</v>
      </c>
      <c r="O649" s="29">
        <v>4.875</v>
      </c>
      <c r="R649" s="29">
        <f t="shared" ref="R649" si="321">O649-(1/32)</f>
        <v>4.84375</v>
      </c>
      <c r="S649" s="29">
        <f t="shared" ref="S649" si="322">O649+(1/32)</f>
        <v>4.90625</v>
      </c>
      <c r="T649" s="29">
        <v>3.625</v>
      </c>
      <c r="W649" s="29">
        <f t="shared" ref="W649" si="323">T649-(1/32)</f>
        <v>3.59375</v>
      </c>
      <c r="X649" s="29">
        <f t="shared" ref="X649" si="324">T649+(1/32)</f>
        <v>3.65625</v>
      </c>
      <c r="Y649" s="29">
        <v>6.375</v>
      </c>
      <c r="AA649" s="29">
        <f t="shared" si="313"/>
        <v>6.34375</v>
      </c>
      <c r="AB649" s="29">
        <f t="shared" si="314"/>
        <v>6.40625</v>
      </c>
      <c r="AC649" s="52">
        <v>1.9E-2</v>
      </c>
      <c r="AD649" s="52">
        <v>2.1000000000000001E-2</v>
      </c>
      <c r="AE649" s="56">
        <v>0.02</v>
      </c>
    </row>
    <row r="650" spans="1:74" ht="45" x14ac:dyDescent="0.15">
      <c r="A650" s="29" t="s">
        <v>18762</v>
      </c>
      <c r="B650" s="201" t="s">
        <v>18763</v>
      </c>
      <c r="E650" s="28" t="s">
        <v>18764</v>
      </c>
      <c r="H650" s="110">
        <v>43278</v>
      </c>
      <c r="I650" s="110">
        <v>43279</v>
      </c>
      <c r="L650" s="29" t="s">
        <v>8841</v>
      </c>
      <c r="M650" s="29" t="s">
        <v>4358</v>
      </c>
      <c r="N650" s="29" t="s">
        <v>682</v>
      </c>
      <c r="O650" s="29">
        <v>4.6875</v>
      </c>
      <c r="R650" s="29">
        <f>O650-(1/32)</f>
        <v>4.65625</v>
      </c>
      <c r="S650" s="29">
        <f>O650+(1/32)</f>
        <v>4.71875</v>
      </c>
      <c r="T650" s="29">
        <v>3.25</v>
      </c>
      <c r="W650" s="29">
        <f>T650-1/32</f>
        <v>3.21875</v>
      </c>
      <c r="X650" s="29">
        <f>T650+1/32</f>
        <v>3.28125</v>
      </c>
      <c r="Y650" s="29">
        <v>10.875</v>
      </c>
      <c r="AA650" s="29">
        <f t="shared" si="313"/>
        <v>10.84375</v>
      </c>
      <c r="AB650" s="29">
        <f t="shared" si="314"/>
        <v>10.90625</v>
      </c>
      <c r="AC650" s="52">
        <v>1.7000000000000001E-2</v>
      </c>
      <c r="AD650" s="52">
        <v>1.9E-2</v>
      </c>
      <c r="AE650" s="56">
        <v>1.7999999999999999E-2</v>
      </c>
    </row>
    <row r="651" spans="1:74" ht="45" x14ac:dyDescent="0.15">
      <c r="A651" s="29" t="s">
        <v>18774</v>
      </c>
      <c r="B651" s="201" t="s">
        <v>17969</v>
      </c>
      <c r="E651" s="29" t="s">
        <v>9730</v>
      </c>
      <c r="F651" s="104"/>
      <c r="G651" s="104"/>
      <c r="H651" s="104">
        <v>43280</v>
      </c>
      <c r="I651" s="104">
        <v>43293</v>
      </c>
      <c r="J651" s="29"/>
      <c r="K651" s="29">
        <v>7</v>
      </c>
      <c r="L651" s="29" t="s">
        <v>4595</v>
      </c>
      <c r="M651" s="29" t="s">
        <v>4596</v>
      </c>
      <c r="N651" s="29" t="s">
        <v>682</v>
      </c>
      <c r="O651" s="29">
        <v>6.5</v>
      </c>
      <c r="P651" s="209">
        <f>O651-(1/64)</f>
        <v>6.484375</v>
      </c>
      <c r="Q651" s="209">
        <f>O651+(1/64)</f>
        <v>6.515625</v>
      </c>
      <c r="R651" s="29">
        <f t="shared" ref="R651" si="325">O651-(1/32)</f>
        <v>6.46875</v>
      </c>
      <c r="S651" s="29">
        <f t="shared" ref="S651" si="326">O651+(1/32)</f>
        <v>6.53125</v>
      </c>
      <c r="T651" s="29">
        <v>2.3125</v>
      </c>
      <c r="U651" s="209">
        <f>T651-(1/64)</f>
        <v>2.296875</v>
      </c>
      <c r="V651" s="209">
        <f>T651+(1/64)</f>
        <v>2.328125</v>
      </c>
      <c r="W651" s="29">
        <f>T651-(1/32)</f>
        <v>2.28125</v>
      </c>
      <c r="X651" s="29">
        <f>T651+(1/32)</f>
        <v>2.34375</v>
      </c>
      <c r="Y651" s="29">
        <v>6.0625</v>
      </c>
      <c r="Z651" s="209">
        <f>Y651+(1/64)</f>
        <v>6.078125</v>
      </c>
      <c r="AA651" s="29">
        <f t="shared" si="313"/>
        <v>6.03125</v>
      </c>
      <c r="AB651" s="29">
        <f t="shared" si="314"/>
        <v>6.09375</v>
      </c>
      <c r="AC651" s="52">
        <v>1.4999999999999999E-2</v>
      </c>
      <c r="AD651" s="52">
        <v>1.7000000000000001E-2</v>
      </c>
      <c r="AE651" s="29">
        <v>1.6E-2</v>
      </c>
      <c r="AF651" s="51" t="s">
        <v>2431</v>
      </c>
      <c r="AG651" s="29"/>
      <c r="AH651" s="29"/>
      <c r="AI651" s="29"/>
      <c r="AJ651" s="29"/>
      <c r="AK651" s="29"/>
      <c r="AL651" s="29"/>
    </row>
    <row r="652" spans="1:74" ht="45" x14ac:dyDescent="0.15">
      <c r="A652" s="29" t="s">
        <v>18785</v>
      </c>
      <c r="B652" s="201" t="s">
        <v>18786</v>
      </c>
      <c r="E652" s="28" t="s">
        <v>18787</v>
      </c>
      <c r="H652" s="110">
        <v>43290</v>
      </c>
      <c r="I652" s="110">
        <v>43293</v>
      </c>
      <c r="L652" s="203" t="s">
        <v>18788</v>
      </c>
      <c r="M652" s="29" t="s">
        <v>4358</v>
      </c>
      <c r="N652" s="29" t="s">
        <v>682</v>
      </c>
      <c r="O652" s="29">
        <v>3.25</v>
      </c>
      <c r="P652" s="209">
        <f>O652-(1/64)</f>
        <v>3.234375</v>
      </c>
      <c r="Q652" s="209">
        <f>O652+(1/64)</f>
        <v>3.265625</v>
      </c>
      <c r="R652" s="29">
        <f t="shared" ref="R652" si="327">O652-(1/32)</f>
        <v>3.21875</v>
      </c>
      <c r="S652" s="29">
        <f t="shared" ref="S652" si="328">O652+(1/32)</f>
        <v>3.28125</v>
      </c>
      <c r="T652" s="29">
        <v>6.5</v>
      </c>
      <c r="U652" s="209">
        <f>T652-(1/64)</f>
        <v>6.484375</v>
      </c>
      <c r="V652" s="209">
        <f>T652+(1/64)</f>
        <v>6.515625</v>
      </c>
      <c r="W652" s="29">
        <f>T652-(1/32)</f>
        <v>6.46875</v>
      </c>
      <c r="X652" s="29">
        <f>T652+(1/32)</f>
        <v>6.53125</v>
      </c>
      <c r="Y652" s="29">
        <v>4.625</v>
      </c>
      <c r="Z652" s="209">
        <f>Y652+(1/64)</f>
        <v>4.640625</v>
      </c>
      <c r="AA652" s="29">
        <f t="shared" si="313"/>
        <v>4.59375</v>
      </c>
      <c r="AB652" s="29">
        <f t="shared" si="314"/>
        <v>4.65625</v>
      </c>
      <c r="AC652" s="52">
        <v>1.9E-2</v>
      </c>
      <c r="AD652" s="52">
        <v>2.1000000000000001E-2</v>
      </c>
      <c r="AE652" s="29">
        <v>0.02</v>
      </c>
      <c r="AF652" s="51" t="s">
        <v>18789</v>
      </c>
    </row>
    <row r="653" spans="1:74" ht="45" x14ac:dyDescent="0.15">
      <c r="A653" s="29" t="s">
        <v>18863</v>
      </c>
      <c r="B653" s="201" t="s">
        <v>10068</v>
      </c>
      <c r="E653" s="29" t="s">
        <v>18864</v>
      </c>
      <c r="H653" s="110">
        <v>43325</v>
      </c>
      <c r="I653" s="110">
        <v>43335</v>
      </c>
      <c r="L653" s="29" t="s">
        <v>7841</v>
      </c>
      <c r="M653" s="29" t="s">
        <v>7842</v>
      </c>
      <c r="N653" s="29" t="s">
        <v>682</v>
      </c>
      <c r="T653" s="29">
        <v>13.5</v>
      </c>
      <c r="W653" s="29">
        <f>T653-5/16</f>
        <v>13.1875</v>
      </c>
      <c r="X653" s="29">
        <f>T653+5/16</f>
        <v>13.8125</v>
      </c>
      <c r="Y653" s="29">
        <v>6.5</v>
      </c>
      <c r="AA653" s="29">
        <f>Y653-(5/16)</f>
        <v>6.1875</v>
      </c>
      <c r="AB653" s="29">
        <f>Y653+(5/16)</f>
        <v>6.8125</v>
      </c>
      <c r="AF653" s="51"/>
      <c r="BG653" s="28">
        <v>4</v>
      </c>
      <c r="BH653" s="28">
        <f>BG653-5/16</f>
        <v>3.6875</v>
      </c>
      <c r="BI653" s="28">
        <f>BG653+5/16</f>
        <v>4.3125</v>
      </c>
      <c r="BT653" s="28">
        <v>6</v>
      </c>
      <c r="BU653" s="28">
        <f>BT653-5/16</f>
        <v>5.6875</v>
      </c>
      <c r="BV653" s="28">
        <f>BT653+5/16</f>
        <v>6.3125</v>
      </c>
    </row>
    <row r="654" spans="1:74" ht="45" x14ac:dyDescent="0.15">
      <c r="A654" s="29" t="s">
        <v>18865</v>
      </c>
      <c r="B654" s="201" t="s">
        <v>18565</v>
      </c>
      <c r="E654" s="28" t="s">
        <v>18866</v>
      </c>
      <c r="H654" s="110">
        <v>43325</v>
      </c>
      <c r="I654" s="110">
        <v>43326</v>
      </c>
      <c r="K654" s="28" t="s">
        <v>3131</v>
      </c>
      <c r="L654" s="29" t="s">
        <v>18523</v>
      </c>
      <c r="M654" s="29" t="s">
        <v>18520</v>
      </c>
      <c r="N654" s="29" t="s">
        <v>682</v>
      </c>
      <c r="O654" s="29">
        <v>3.18</v>
      </c>
      <c r="R654" s="29">
        <f t="shared" ref="R654:R655" si="329">O654-(1/32)</f>
        <v>3.1487500000000002</v>
      </c>
      <c r="S654" s="29">
        <f t="shared" ref="S654:S655" si="330">O654+(1/32)</f>
        <v>3.2112500000000002</v>
      </c>
      <c r="T654" s="29">
        <v>1.4375</v>
      </c>
      <c r="W654" s="29">
        <f t="shared" ref="W654:W655" si="331">T654-(1/32)</f>
        <v>1.40625</v>
      </c>
      <c r="X654" s="29">
        <f t="shared" ref="X654:X655" si="332">T654+(1/32)</f>
        <v>1.46875</v>
      </c>
      <c r="Y654" s="29">
        <v>2.6875</v>
      </c>
      <c r="AA654" s="29">
        <f t="shared" ref="AA654:AA655" si="333">Y654-(1/32)</f>
        <v>2.65625</v>
      </c>
      <c r="AB654" s="29">
        <f t="shared" ref="AB654:AB655" si="334">Y654+(1/32)</f>
        <v>2.71875</v>
      </c>
      <c r="AC654" s="52">
        <v>1.4999999999999999E-2</v>
      </c>
      <c r="AD654" s="52">
        <v>1.7000000000000001E-2</v>
      </c>
      <c r="AE654" s="56">
        <v>1.6E-2</v>
      </c>
    </row>
    <row r="655" spans="1:74" ht="45" x14ac:dyDescent="0.15">
      <c r="A655" s="29" t="s">
        <v>18867</v>
      </c>
      <c r="B655" s="201" t="s">
        <v>18868</v>
      </c>
      <c r="E655" s="28" t="s">
        <v>18869</v>
      </c>
      <c r="H655" s="110">
        <v>43325</v>
      </c>
      <c r="I655" s="110">
        <v>43326</v>
      </c>
      <c r="K655" s="28" t="s">
        <v>3131</v>
      </c>
      <c r="L655" s="29" t="s">
        <v>18523</v>
      </c>
      <c r="M655" s="29" t="s">
        <v>18520</v>
      </c>
      <c r="N655" s="29" t="s">
        <v>682</v>
      </c>
      <c r="O655" s="29">
        <v>3.18</v>
      </c>
      <c r="R655" s="29">
        <f t="shared" si="329"/>
        <v>3.1487500000000002</v>
      </c>
      <c r="S655" s="29">
        <f t="shared" si="330"/>
        <v>3.2112500000000002</v>
      </c>
      <c r="T655" s="29">
        <v>2.1875</v>
      </c>
      <c r="W655" s="29">
        <f t="shared" si="331"/>
        <v>2.15625</v>
      </c>
      <c r="X655" s="29">
        <f t="shared" si="332"/>
        <v>2.21875</v>
      </c>
      <c r="Y655" s="29">
        <v>2.4375</v>
      </c>
      <c r="AA655" s="29">
        <f t="shared" si="333"/>
        <v>2.40625</v>
      </c>
      <c r="AB655" s="29">
        <f t="shared" si="334"/>
        <v>2.46875</v>
      </c>
      <c r="AC655" s="52">
        <v>1.4999999999999999E-2</v>
      </c>
      <c r="AD655" s="52">
        <v>1.7000000000000001E-2</v>
      </c>
      <c r="AE655" s="56">
        <v>1.6E-2</v>
      </c>
    </row>
    <row r="656" spans="1:74" ht="45" x14ac:dyDescent="0.15">
      <c r="A656" s="29" t="s">
        <v>18910</v>
      </c>
      <c r="B656" s="201" t="s">
        <v>18911</v>
      </c>
      <c r="E656" s="28" t="s">
        <v>18912</v>
      </c>
      <c r="H656" s="110">
        <v>43329</v>
      </c>
      <c r="I656" s="110">
        <v>43335</v>
      </c>
      <c r="L656" s="29" t="s">
        <v>4595</v>
      </c>
      <c r="M656" s="29" t="s">
        <v>4358</v>
      </c>
      <c r="N656" s="29" t="s">
        <v>682</v>
      </c>
      <c r="O656" s="29">
        <v>7.1875</v>
      </c>
      <c r="R656" s="29">
        <f t="shared" ref="R656" si="335">O656-(1/32)</f>
        <v>7.15625</v>
      </c>
      <c r="S656" s="29">
        <f t="shared" ref="S656" si="336">O656+(1/32)</f>
        <v>7.21875</v>
      </c>
      <c r="T656" s="29">
        <v>3.6875</v>
      </c>
      <c r="W656" s="29">
        <f t="shared" ref="W656" si="337">T656-(1/32)</f>
        <v>3.65625</v>
      </c>
      <c r="X656" s="29">
        <f t="shared" ref="X656" si="338">T656+(1/32)</f>
        <v>3.71875</v>
      </c>
      <c r="Y656" s="29">
        <v>6.0625</v>
      </c>
      <c r="AA656" s="29">
        <f t="shared" ref="AA656" si="339">Y656-(1/32)</f>
        <v>6.03125</v>
      </c>
      <c r="AB656" s="29">
        <f t="shared" ref="AB656" si="340">Y656+(1/32)</f>
        <v>6.09375</v>
      </c>
      <c r="AC656" s="52">
        <v>1.7000000000000001E-2</v>
      </c>
      <c r="AD656" s="52">
        <v>1.9E-2</v>
      </c>
      <c r="AE656" s="29">
        <v>1.7999999999999999E-2</v>
      </c>
      <c r="AF656" s="52">
        <v>1.7000000000000001E-2</v>
      </c>
    </row>
    <row r="657" spans="1:32" ht="45" x14ac:dyDescent="0.15">
      <c r="A657" s="29" t="s">
        <v>18926</v>
      </c>
      <c r="B657" s="201" t="s">
        <v>18927</v>
      </c>
      <c r="E657" s="28" t="s">
        <v>18928</v>
      </c>
      <c r="H657" s="110">
        <v>43335</v>
      </c>
      <c r="I657" s="110">
        <v>43342</v>
      </c>
      <c r="L657" s="29" t="s">
        <v>18929</v>
      </c>
      <c r="M657" s="29" t="s">
        <v>4358</v>
      </c>
      <c r="N657" s="29" t="s">
        <v>682</v>
      </c>
      <c r="O657" s="29">
        <v>6</v>
      </c>
      <c r="R657" s="29">
        <f t="shared" ref="R657" si="341">O657-(1/32)</f>
        <v>5.96875</v>
      </c>
      <c r="S657" s="29">
        <f t="shared" ref="S657" si="342">O657+(1/32)</f>
        <v>6.03125</v>
      </c>
      <c r="T657" s="29">
        <v>3.125</v>
      </c>
      <c r="W657" s="29">
        <f t="shared" ref="W657" si="343">T657-(1/32)</f>
        <v>3.09375</v>
      </c>
      <c r="X657" s="29">
        <f t="shared" ref="X657" si="344">T657+(1/32)</f>
        <v>3.15625</v>
      </c>
      <c r="Y657" s="29">
        <v>5.9375</v>
      </c>
      <c r="AA657" s="29">
        <f t="shared" ref="AA657" si="345">Y657-(1/32)</f>
        <v>5.90625</v>
      </c>
      <c r="AB657" s="29">
        <f t="shared" ref="AB657" si="346">Y657+(1/32)</f>
        <v>5.96875</v>
      </c>
      <c r="AC657" s="52">
        <v>1.9E-2</v>
      </c>
      <c r="AD657" s="52">
        <v>2.1000000000000001E-2</v>
      </c>
      <c r="AE657" s="29">
        <v>0.02</v>
      </c>
      <c r="AF657" s="52"/>
    </row>
    <row r="658" spans="1:32" ht="30" x14ac:dyDescent="0.15">
      <c r="A658" s="29" t="s">
        <v>18933</v>
      </c>
      <c r="B658" s="201" t="s">
        <v>18934</v>
      </c>
      <c r="E658" s="28" t="s">
        <v>18935</v>
      </c>
      <c r="H658" s="110">
        <v>43335</v>
      </c>
      <c r="I658" s="110">
        <v>43342</v>
      </c>
      <c r="L658" s="29" t="s">
        <v>18936</v>
      </c>
      <c r="N658" s="29" t="s">
        <v>682</v>
      </c>
      <c r="O658" s="29">
        <v>8.5</v>
      </c>
      <c r="R658" s="29">
        <f>O658-1/32</f>
        <v>8.46875</v>
      </c>
      <c r="S658" s="29">
        <f>O658+1/32</f>
        <v>8.53125</v>
      </c>
      <c r="T658" s="29">
        <v>4.75</v>
      </c>
      <c r="W658" s="29">
        <f t="shared" ref="W658" si="347">T658-1/32</f>
        <v>4.71875</v>
      </c>
      <c r="X658" s="29">
        <f t="shared" ref="X658" si="348">T658+1/32</f>
        <v>4.78125</v>
      </c>
      <c r="AC658" s="55"/>
      <c r="AD658" s="55"/>
      <c r="AE658" s="29"/>
    </row>
    <row r="659" spans="1:32" ht="30" x14ac:dyDescent="0.15">
      <c r="A659" s="29" t="s">
        <v>18940</v>
      </c>
      <c r="B659" s="201" t="s">
        <v>18941</v>
      </c>
      <c r="E659" s="28" t="s">
        <v>18942</v>
      </c>
      <c r="H659" s="110">
        <v>43335</v>
      </c>
      <c r="I659" s="110">
        <v>43342</v>
      </c>
      <c r="L659" s="29" t="s">
        <v>18936</v>
      </c>
      <c r="N659" s="29" t="s">
        <v>682</v>
      </c>
      <c r="O659" s="29">
        <v>10.25</v>
      </c>
      <c r="R659" s="29">
        <f>O659-1/32</f>
        <v>10.21875</v>
      </c>
      <c r="S659" s="29">
        <f>O659+1/32</f>
        <v>10.28125</v>
      </c>
      <c r="T659" s="29">
        <v>10.125</v>
      </c>
      <c r="W659" s="29">
        <f t="shared" ref="W659" si="349">T659-1/32</f>
        <v>10.09375</v>
      </c>
      <c r="X659" s="29">
        <f t="shared" ref="X659" si="350">T659+1/32</f>
        <v>10.15625</v>
      </c>
      <c r="AC659" s="55"/>
      <c r="AD659" s="55"/>
      <c r="AE659" s="29"/>
    </row>
    <row r="660" spans="1:32" ht="45" x14ac:dyDescent="0.15">
      <c r="A660" s="29" t="s">
        <v>19017</v>
      </c>
      <c r="B660" s="201" t="s">
        <v>8404</v>
      </c>
      <c r="E660" s="28" t="s">
        <v>11951</v>
      </c>
      <c r="H660" s="110">
        <v>43348</v>
      </c>
      <c r="I660" s="110">
        <v>43349</v>
      </c>
      <c r="K660" s="28">
        <v>193</v>
      </c>
      <c r="L660" s="29" t="s">
        <v>4595</v>
      </c>
      <c r="M660" s="29" t="s">
        <v>4358</v>
      </c>
      <c r="N660" s="29" t="s">
        <v>682</v>
      </c>
      <c r="O660" s="29">
        <v>6.625</v>
      </c>
      <c r="R660" s="29">
        <v>6.59375</v>
      </c>
      <c r="S660" s="29">
        <v>6.65625</v>
      </c>
      <c r="T660" s="29">
        <v>4.125</v>
      </c>
      <c r="W660" s="29">
        <v>4.09375</v>
      </c>
      <c r="X660" s="29">
        <v>4.15625</v>
      </c>
      <c r="Y660" s="29">
        <v>8.125</v>
      </c>
      <c r="AA660" s="29">
        <v>8.09375</v>
      </c>
      <c r="AB660" s="29">
        <v>8.15625</v>
      </c>
      <c r="AC660" s="52">
        <v>1.7000000000000001E-2</v>
      </c>
      <c r="AD660" s="52">
        <v>1.9E-2</v>
      </c>
      <c r="AE660" s="29">
        <v>1.7999999999999999E-2</v>
      </c>
      <c r="AF660" s="52">
        <v>1.7000000000000001E-2</v>
      </c>
    </row>
    <row r="661" spans="1:32" ht="45" x14ac:dyDescent="0.15">
      <c r="A661" s="29" t="s">
        <v>19100</v>
      </c>
      <c r="B661" s="201" t="s">
        <v>19101</v>
      </c>
      <c r="E661" s="28" t="s">
        <v>18869</v>
      </c>
      <c r="H661" s="110">
        <v>43361</v>
      </c>
      <c r="I661" s="110">
        <v>43362</v>
      </c>
      <c r="K661" s="28" t="s">
        <v>3131</v>
      </c>
      <c r="L661" s="29" t="s">
        <v>18523</v>
      </c>
      <c r="M661" s="29" t="s">
        <v>18520</v>
      </c>
      <c r="N661" s="29" t="s">
        <v>682</v>
      </c>
      <c r="O661" s="29">
        <v>3.18</v>
      </c>
      <c r="R661" s="29">
        <f t="shared" ref="R661" si="351">O661-(1/32)</f>
        <v>3.1487500000000002</v>
      </c>
      <c r="S661" s="29">
        <f t="shared" ref="S661" si="352">O661+(1/32)</f>
        <v>3.2112500000000002</v>
      </c>
      <c r="T661" s="29">
        <v>2.1875</v>
      </c>
      <c r="W661" s="29">
        <f t="shared" ref="W661" si="353">T661-(1/32)</f>
        <v>2.15625</v>
      </c>
      <c r="X661" s="29">
        <f t="shared" ref="X661" si="354">T661+(1/32)</f>
        <v>2.21875</v>
      </c>
      <c r="Y661" s="29">
        <v>2.4375</v>
      </c>
      <c r="AA661" s="29">
        <f t="shared" ref="AA661" si="355">Y661-(1/32)</f>
        <v>2.40625</v>
      </c>
      <c r="AB661" s="29">
        <f t="shared" ref="AB661" si="356">Y661+(1/32)</f>
        <v>2.46875</v>
      </c>
      <c r="AC661" s="52">
        <v>1.4999999999999999E-2</v>
      </c>
      <c r="AD661" s="52">
        <v>1.7000000000000001E-2</v>
      </c>
      <c r="AE661" s="56">
        <v>1.6E-2</v>
      </c>
    </row>
    <row r="662" spans="1:32" ht="45" x14ac:dyDescent="0.15">
      <c r="A662" s="29" t="s">
        <v>19142</v>
      </c>
      <c r="B662" s="201" t="s">
        <v>19141</v>
      </c>
      <c r="E662" s="28" t="s">
        <v>18869</v>
      </c>
      <c r="H662" s="110">
        <v>43376</v>
      </c>
      <c r="I662" s="110">
        <v>43377</v>
      </c>
      <c r="K662" s="28" t="s">
        <v>3131</v>
      </c>
      <c r="L662" s="29" t="s">
        <v>18523</v>
      </c>
      <c r="M662" s="29" t="s">
        <v>18520</v>
      </c>
      <c r="N662" s="29" t="s">
        <v>682</v>
      </c>
      <c r="O662" s="29">
        <v>3.18</v>
      </c>
      <c r="R662" s="29">
        <f t="shared" ref="R662:R663" si="357">O662-(1/32)</f>
        <v>3.1487500000000002</v>
      </c>
      <c r="S662" s="29">
        <f t="shared" ref="S662:S663" si="358">O662+(1/32)</f>
        <v>3.2112500000000002</v>
      </c>
      <c r="T662" s="29">
        <v>2.1875</v>
      </c>
      <c r="W662" s="29">
        <f t="shared" ref="W662" si="359">T662-(1/32)</f>
        <v>2.15625</v>
      </c>
      <c r="X662" s="29">
        <f t="shared" ref="X662" si="360">T662+(1/32)</f>
        <v>2.21875</v>
      </c>
      <c r="Y662" s="29">
        <v>2.4375</v>
      </c>
      <c r="AA662" s="29">
        <f t="shared" ref="AA662:AA663" si="361">Y662-(1/32)</f>
        <v>2.40625</v>
      </c>
      <c r="AB662" s="29">
        <f t="shared" ref="AB662:AB663" si="362">Y662+(1/32)</f>
        <v>2.46875</v>
      </c>
      <c r="AC662" s="52">
        <v>1.4999999999999999E-2</v>
      </c>
      <c r="AD662" s="52">
        <v>1.7000000000000001E-2</v>
      </c>
      <c r="AE662" s="56">
        <v>1.6E-2</v>
      </c>
    </row>
    <row r="663" spans="1:32" ht="45" x14ac:dyDescent="0.15">
      <c r="A663" s="29" t="s">
        <v>19210</v>
      </c>
      <c r="B663" s="201" t="s">
        <v>14897</v>
      </c>
      <c r="E663" s="28" t="s">
        <v>10695</v>
      </c>
      <c r="H663" s="110">
        <v>43392</v>
      </c>
      <c r="I663" s="110">
        <v>43397</v>
      </c>
      <c r="K663" s="28" t="s">
        <v>19211</v>
      </c>
      <c r="L663" s="29" t="s">
        <v>13747</v>
      </c>
      <c r="M663" s="29" t="s">
        <v>4358</v>
      </c>
      <c r="N663" s="29" t="s">
        <v>682</v>
      </c>
      <c r="O663" s="29">
        <v>4</v>
      </c>
      <c r="R663" s="29">
        <f t="shared" si="357"/>
        <v>3.96875</v>
      </c>
      <c r="S663" s="29">
        <f t="shared" si="358"/>
        <v>4.03125</v>
      </c>
      <c r="T663" s="29">
        <v>2.125</v>
      </c>
      <c r="W663" s="29">
        <f>T663-1/32</f>
        <v>2.09375</v>
      </c>
      <c r="X663" s="29">
        <f>T663+1/32</f>
        <v>2.15625</v>
      </c>
      <c r="Y663" s="29">
        <v>6.125</v>
      </c>
      <c r="AA663" s="29">
        <f t="shared" si="361"/>
        <v>6.09375</v>
      </c>
      <c r="AB663" s="29">
        <f t="shared" si="362"/>
        <v>6.15625</v>
      </c>
      <c r="AC663" s="52">
        <v>1.7000000000000001E-2</v>
      </c>
      <c r="AD663" s="52">
        <v>1.9E-2</v>
      </c>
      <c r="AE663" s="82">
        <v>1.7999999999999999E-2</v>
      </c>
    </row>
    <row r="664" spans="1:32" ht="45" x14ac:dyDescent="0.15">
      <c r="A664" s="29" t="s">
        <v>19212</v>
      </c>
      <c r="B664" s="201" t="s">
        <v>19213</v>
      </c>
      <c r="E664" s="28" t="s">
        <v>19214</v>
      </c>
      <c r="H664" s="110">
        <v>43392</v>
      </c>
      <c r="I664" s="110">
        <v>43406</v>
      </c>
      <c r="K664" s="28" t="s">
        <v>3131</v>
      </c>
      <c r="L664" s="29" t="s">
        <v>4595</v>
      </c>
      <c r="M664" s="29" t="s">
        <v>4358</v>
      </c>
      <c r="N664" s="29" t="s">
        <v>682</v>
      </c>
      <c r="O664" s="29">
        <v>101.6</v>
      </c>
      <c r="R664" s="29">
        <v>100.8</v>
      </c>
      <c r="S664" s="29">
        <v>102.4</v>
      </c>
      <c r="T664" s="29">
        <v>44.45</v>
      </c>
      <c r="W664" s="29">
        <v>43.7</v>
      </c>
      <c r="X664" s="29">
        <v>45.2</v>
      </c>
      <c r="Y664" s="29">
        <v>101.6</v>
      </c>
      <c r="AA664" s="29">
        <v>100.8</v>
      </c>
      <c r="AB664" s="29">
        <v>102.4</v>
      </c>
      <c r="AC664" s="52">
        <v>1.7000000000000001E-2</v>
      </c>
      <c r="AD664" s="52">
        <v>1.9E-2</v>
      </c>
      <c r="AE664" s="29">
        <v>1.7999999999999999E-2</v>
      </c>
      <c r="AF664" s="52">
        <v>1.7000000000000001E-2</v>
      </c>
    </row>
    <row r="665" spans="1:32" ht="45" x14ac:dyDescent="0.15">
      <c r="A665" s="29" t="s">
        <v>19269</v>
      </c>
      <c r="B665" s="201" t="s">
        <v>19270</v>
      </c>
      <c r="E665" s="28" t="s">
        <v>19271</v>
      </c>
      <c r="H665" s="110">
        <v>43406</v>
      </c>
      <c r="I665" s="110">
        <v>43413</v>
      </c>
      <c r="K665" s="28" t="s">
        <v>3131</v>
      </c>
      <c r="L665" s="29" t="s">
        <v>19272</v>
      </c>
      <c r="M665" s="29" t="s">
        <v>19273</v>
      </c>
      <c r="N665" s="29" t="s">
        <v>682</v>
      </c>
      <c r="O665" s="29">
        <v>2.9375</v>
      </c>
      <c r="R665" s="29">
        <f t="shared" ref="R665" si="363">O665-(1/32)</f>
        <v>2.90625</v>
      </c>
      <c r="S665" s="29">
        <f t="shared" ref="S665" si="364">O665+(1/32)</f>
        <v>2.96875</v>
      </c>
      <c r="T665" s="29">
        <v>1.875</v>
      </c>
      <c r="W665" s="29">
        <f>T665-1/32</f>
        <v>1.84375</v>
      </c>
      <c r="X665" s="29">
        <f>T665+1/32</f>
        <v>1.90625</v>
      </c>
      <c r="Y665" s="29">
        <v>3.8125</v>
      </c>
      <c r="AA665" s="29">
        <f t="shared" ref="AA665" si="365">Y665-(1/32)</f>
        <v>3.78125</v>
      </c>
      <c r="AB665" s="29">
        <f t="shared" ref="AB665" si="366">Y665+(1/32)</f>
        <v>3.84375</v>
      </c>
      <c r="AC665" s="52">
        <v>1.4999999999999999E-2</v>
      </c>
      <c r="AD665" s="52">
        <v>1.7000000000000001E-2</v>
      </c>
      <c r="AE665" s="82">
        <v>1.6E-2</v>
      </c>
    </row>
    <row r="666" spans="1:32" ht="45" x14ac:dyDescent="0.15">
      <c r="A666" s="29" t="s">
        <v>19274</v>
      </c>
      <c r="B666" s="201" t="s">
        <v>19270</v>
      </c>
      <c r="E666" s="28" t="s">
        <v>19275</v>
      </c>
      <c r="H666" s="110">
        <v>43406</v>
      </c>
      <c r="I666" s="110">
        <v>43413</v>
      </c>
      <c r="K666" s="28" t="s">
        <v>3131</v>
      </c>
      <c r="L666" s="29" t="s">
        <v>4996</v>
      </c>
      <c r="M666" s="29" t="s">
        <v>19273</v>
      </c>
      <c r="N666" s="29" t="s">
        <v>682</v>
      </c>
      <c r="O666" s="29">
        <v>3.625</v>
      </c>
      <c r="R666" s="29">
        <f t="shared" ref="R666" si="367">O666-(1/32)</f>
        <v>3.59375</v>
      </c>
      <c r="S666" s="29">
        <f t="shared" ref="S666" si="368">O666+(1/32)</f>
        <v>3.65625</v>
      </c>
      <c r="T666" s="29">
        <v>3</v>
      </c>
      <c r="W666" s="29">
        <f>T666-1/32</f>
        <v>2.96875</v>
      </c>
      <c r="X666" s="29">
        <f>T666+1/32</f>
        <v>3.03125</v>
      </c>
      <c r="Y666" s="29">
        <v>3.8125</v>
      </c>
      <c r="AA666" s="29">
        <f t="shared" ref="AA666" si="369">Y666-(1/32)</f>
        <v>3.78125</v>
      </c>
      <c r="AB666" s="29">
        <f t="shared" ref="AB666" si="370">Y666+(1/32)</f>
        <v>3.84375</v>
      </c>
      <c r="AC666" s="52">
        <v>1.4999999999999999E-2</v>
      </c>
      <c r="AD666" s="52">
        <v>1.7000000000000001E-2</v>
      </c>
      <c r="AE666" s="82">
        <v>1.6E-2</v>
      </c>
    </row>
    <row r="667" spans="1:32" ht="45" x14ac:dyDescent="0.15">
      <c r="A667" s="29" t="s">
        <v>19276</v>
      </c>
      <c r="B667" s="201" t="s">
        <v>19277</v>
      </c>
      <c r="E667" s="28" t="s">
        <v>19278</v>
      </c>
      <c r="H667" s="110">
        <v>43406</v>
      </c>
      <c r="I667" s="110">
        <v>43413</v>
      </c>
      <c r="K667" s="28" t="s">
        <v>3131</v>
      </c>
      <c r="L667" s="29" t="s">
        <v>4996</v>
      </c>
      <c r="M667" s="29" t="s">
        <v>4358</v>
      </c>
      <c r="N667" s="29" t="s">
        <v>682</v>
      </c>
      <c r="O667" s="29">
        <v>4.6875</v>
      </c>
      <c r="R667" s="29">
        <f t="shared" ref="R667:R668" si="371">O667-(1/32)</f>
        <v>4.65625</v>
      </c>
      <c r="S667" s="29">
        <f t="shared" ref="S667:S668" si="372">O667+(1/32)</f>
        <v>4.71875</v>
      </c>
      <c r="T667" s="29">
        <v>3</v>
      </c>
      <c r="W667" s="29">
        <f>T667-1/32</f>
        <v>2.96875</v>
      </c>
      <c r="X667" s="29">
        <f>T667+1/32</f>
        <v>3.03125</v>
      </c>
      <c r="Y667" s="29">
        <v>3.8125</v>
      </c>
      <c r="AA667" s="29">
        <f t="shared" ref="AA667:AA668" si="373">Y667-(1/32)</f>
        <v>3.78125</v>
      </c>
      <c r="AB667" s="29">
        <f t="shared" ref="AB667:AB668" si="374">Y667+(1/32)</f>
        <v>3.84375</v>
      </c>
      <c r="AC667" s="52">
        <v>1.7000000000000001E-2</v>
      </c>
      <c r="AD667" s="52">
        <v>1.9E-2</v>
      </c>
      <c r="AE667" s="82">
        <v>1.6E-2</v>
      </c>
    </row>
    <row r="668" spans="1:32" ht="45" x14ac:dyDescent="0.15">
      <c r="A668" s="29" t="s">
        <v>19302</v>
      </c>
      <c r="B668" s="201" t="s">
        <v>19303</v>
      </c>
      <c r="E668" s="28" t="s">
        <v>18869</v>
      </c>
      <c r="H668" s="110">
        <v>43411</v>
      </c>
      <c r="I668" s="110">
        <v>43424</v>
      </c>
      <c r="K668" s="28" t="s">
        <v>3131</v>
      </c>
      <c r="L668" s="29" t="s">
        <v>18523</v>
      </c>
      <c r="M668" s="29" t="s">
        <v>18520</v>
      </c>
      <c r="N668" s="29" t="s">
        <v>682</v>
      </c>
      <c r="O668" s="29">
        <v>3.18</v>
      </c>
      <c r="R668" s="29">
        <f t="shared" si="371"/>
        <v>3.1487500000000002</v>
      </c>
      <c r="S668" s="29">
        <f t="shared" si="372"/>
        <v>3.2112500000000002</v>
      </c>
      <c r="T668" s="29">
        <v>2.1875</v>
      </c>
      <c r="W668" s="29">
        <f t="shared" ref="W668" si="375">T668-(1/32)</f>
        <v>2.15625</v>
      </c>
      <c r="X668" s="29">
        <f t="shared" ref="X668" si="376">T668+(1/32)</f>
        <v>2.21875</v>
      </c>
      <c r="Y668" s="29">
        <v>2.4375</v>
      </c>
      <c r="AA668" s="29">
        <f t="shared" si="373"/>
        <v>2.40625</v>
      </c>
      <c r="AB668" s="29">
        <f t="shared" si="374"/>
        <v>2.46875</v>
      </c>
      <c r="AC668" s="52">
        <v>1.4999999999999999E-2</v>
      </c>
      <c r="AD668" s="52">
        <v>1.7000000000000001E-2</v>
      </c>
      <c r="AE668" s="56">
        <v>1.6E-2</v>
      </c>
    </row>
    <row r="669" spans="1:32" ht="45" x14ac:dyDescent="0.15">
      <c r="A669" s="29" t="s">
        <v>19329</v>
      </c>
      <c r="B669" s="201" t="s">
        <v>19264</v>
      </c>
      <c r="E669" s="28" t="s">
        <v>19330</v>
      </c>
      <c r="H669" s="110">
        <v>43425</v>
      </c>
      <c r="I669" s="110">
        <v>43433</v>
      </c>
      <c r="K669" s="28" t="s">
        <v>3131</v>
      </c>
      <c r="L669" s="29" t="s">
        <v>4595</v>
      </c>
      <c r="M669" s="29" t="s">
        <v>19331</v>
      </c>
      <c r="N669" s="29" t="s">
        <v>682</v>
      </c>
      <c r="O669" s="29">
        <v>3</v>
      </c>
      <c r="R669" s="29">
        <f t="shared" ref="R669" si="377">O669-(1/32)</f>
        <v>2.96875</v>
      </c>
      <c r="S669" s="29">
        <f t="shared" ref="S669" si="378">O669+(1/32)</f>
        <v>3.03125</v>
      </c>
      <c r="T669" s="29">
        <v>2.5</v>
      </c>
      <c r="W669" s="29">
        <f t="shared" ref="W669" si="379">T669-(1/32)</f>
        <v>2.46875</v>
      </c>
      <c r="X669" s="29">
        <f t="shared" ref="X669" si="380">T669+(1/32)</f>
        <v>2.53125</v>
      </c>
      <c r="Y669" s="29">
        <v>4</v>
      </c>
      <c r="AA669" s="29">
        <f t="shared" ref="AA669:AA671" si="381">Y669-(1/32)</f>
        <v>3.96875</v>
      </c>
      <c r="AB669" s="29">
        <f t="shared" ref="AB669:AB671" si="382">Y669+(1/32)</f>
        <v>4.03125</v>
      </c>
      <c r="AC669" s="52">
        <v>1.4999999999999999E-2</v>
      </c>
      <c r="AD669" s="52">
        <v>1.7000000000000001E-2</v>
      </c>
      <c r="AE669" s="56">
        <v>1.6E-2</v>
      </c>
    </row>
    <row r="670" spans="1:32" ht="45" x14ac:dyDescent="0.15">
      <c r="A670" s="29" t="s">
        <v>19332</v>
      </c>
      <c r="B670" s="201" t="s">
        <v>19264</v>
      </c>
      <c r="E670" s="28" t="s">
        <v>19333</v>
      </c>
      <c r="H670" s="110">
        <v>43430</v>
      </c>
      <c r="I670" s="110">
        <v>43433</v>
      </c>
      <c r="K670" s="28" t="s">
        <v>3131</v>
      </c>
      <c r="L670" s="29" t="s">
        <v>17292</v>
      </c>
      <c r="M670" s="29" t="s">
        <v>4358</v>
      </c>
      <c r="N670" s="29" t="s">
        <v>682</v>
      </c>
      <c r="O670" s="29">
        <v>3.375</v>
      </c>
      <c r="R670" s="29">
        <f>O670-(1/32)</f>
        <v>3.34375</v>
      </c>
      <c r="S670" s="29">
        <f>O670+(1/32)</f>
        <v>3.40625</v>
      </c>
      <c r="T670" s="29">
        <v>1.3129999999999999</v>
      </c>
      <c r="W670" s="29">
        <f t="shared" ref="W670" si="383">T670-1/32</f>
        <v>1.2817499999999999</v>
      </c>
      <c r="X670" s="29">
        <f t="shared" ref="X670" si="384">T670+1/32</f>
        <v>1.3442499999999999</v>
      </c>
      <c r="Y670" s="29">
        <v>2.625</v>
      </c>
      <c r="AA670" s="29">
        <f t="shared" si="381"/>
        <v>2.59375</v>
      </c>
      <c r="AB670" s="29">
        <f t="shared" si="382"/>
        <v>2.65625</v>
      </c>
      <c r="AC670" s="52">
        <v>1.9E-2</v>
      </c>
      <c r="AD670" s="52">
        <v>2.1000000000000001E-2</v>
      </c>
      <c r="AE670" s="56">
        <v>0.02</v>
      </c>
    </row>
    <row r="671" spans="1:32" ht="45" x14ac:dyDescent="0.15">
      <c r="A671" s="29" t="s">
        <v>19341</v>
      </c>
      <c r="B671" s="201" t="s">
        <v>19342</v>
      </c>
      <c r="E671" s="28" t="s">
        <v>19343</v>
      </c>
      <c r="H671" s="110">
        <v>43432</v>
      </c>
      <c r="I671" s="110">
        <v>43433</v>
      </c>
      <c r="L671" s="29" t="s">
        <v>19344</v>
      </c>
      <c r="M671" s="29" t="s">
        <v>4638</v>
      </c>
      <c r="N671" s="29" t="s">
        <v>682</v>
      </c>
      <c r="O671" s="29">
        <v>6.25</v>
      </c>
      <c r="R671" s="29">
        <f>O671-1/32</f>
        <v>6.21875</v>
      </c>
      <c r="S671" s="29">
        <f>O671+1/32</f>
        <v>6.28125</v>
      </c>
      <c r="T671" s="29">
        <v>4</v>
      </c>
      <c r="W671" s="29">
        <f>T671-1/32</f>
        <v>3.96875</v>
      </c>
      <c r="X671" s="29">
        <f>T671+1/32</f>
        <v>4.03125</v>
      </c>
      <c r="Y671" s="29">
        <v>5.0629999999999997</v>
      </c>
      <c r="AA671" s="29">
        <f t="shared" si="381"/>
        <v>5.0317499999999997</v>
      </c>
      <c r="AB671" s="29">
        <f t="shared" si="382"/>
        <v>5.0942499999999997</v>
      </c>
      <c r="AC671" s="55">
        <v>1.9E-2</v>
      </c>
      <c r="AD671" s="55">
        <v>2.1000000000000001E-2</v>
      </c>
      <c r="AE671" s="29">
        <v>0.02</v>
      </c>
    </row>
    <row r="672" spans="1:32" ht="45" x14ac:dyDescent="0.15">
      <c r="A672" s="29" t="s">
        <v>19345</v>
      </c>
      <c r="B672" s="201" t="s">
        <v>19346</v>
      </c>
      <c r="E672" s="28" t="s">
        <v>19347</v>
      </c>
      <c r="H672" s="110">
        <v>43432</v>
      </c>
      <c r="I672" s="110">
        <v>43433</v>
      </c>
      <c r="L672" s="29" t="s">
        <v>19344</v>
      </c>
      <c r="M672" s="29" t="s">
        <v>4638</v>
      </c>
      <c r="N672" s="29" t="s">
        <v>682</v>
      </c>
      <c r="O672" s="29">
        <v>6.25</v>
      </c>
      <c r="R672" s="29">
        <f>O672-1/32</f>
        <v>6.21875</v>
      </c>
      <c r="S672" s="29">
        <f>O672+1/32</f>
        <v>6.28125</v>
      </c>
      <c r="T672" s="29">
        <v>4</v>
      </c>
      <c r="W672" s="29">
        <f>T672-1/32</f>
        <v>3.96875</v>
      </c>
      <c r="X672" s="29">
        <f>T672+1/32</f>
        <v>4.03125</v>
      </c>
      <c r="Y672" s="29">
        <v>5.8129999999999997</v>
      </c>
      <c r="AA672" s="29">
        <f t="shared" ref="AA672:AA675" si="385">Y672-(1/32)</f>
        <v>5.7817499999999997</v>
      </c>
      <c r="AB672" s="29">
        <f t="shared" ref="AB672:AB675" si="386">Y672+(1/32)</f>
        <v>5.8442499999999997</v>
      </c>
      <c r="AC672" s="55">
        <v>1.9E-2</v>
      </c>
      <c r="AD672" s="55">
        <v>2.1000000000000001E-2</v>
      </c>
      <c r="AE672" s="29">
        <v>0.02</v>
      </c>
    </row>
    <row r="673" spans="1:74" ht="45" x14ac:dyDescent="0.15">
      <c r="A673" s="29" t="s">
        <v>19403</v>
      </c>
      <c r="B673" s="201" t="s">
        <v>19277</v>
      </c>
      <c r="E673" s="28" t="s">
        <v>19278</v>
      </c>
      <c r="H673" s="110">
        <v>43438</v>
      </c>
      <c r="I673" s="110">
        <v>43440</v>
      </c>
      <c r="K673" s="28" t="s">
        <v>3131</v>
      </c>
      <c r="L673" s="29" t="s">
        <v>4996</v>
      </c>
      <c r="M673" s="29" t="s">
        <v>4358</v>
      </c>
      <c r="N673" s="29" t="s">
        <v>682</v>
      </c>
      <c r="O673" s="29">
        <v>4.6875</v>
      </c>
      <c r="R673" s="29">
        <f t="shared" ref="R673" si="387">O673-(1/32)</f>
        <v>4.65625</v>
      </c>
      <c r="S673" s="29">
        <f t="shared" ref="S673" si="388">O673+(1/32)</f>
        <v>4.71875</v>
      </c>
      <c r="T673" s="29">
        <v>3</v>
      </c>
      <c r="W673" s="29">
        <f>T673-1/32</f>
        <v>2.96875</v>
      </c>
      <c r="X673" s="29">
        <f>T673+1/32</f>
        <v>3.03125</v>
      </c>
      <c r="Y673" s="29">
        <v>3.8125</v>
      </c>
      <c r="AA673" s="29">
        <f t="shared" si="385"/>
        <v>3.78125</v>
      </c>
      <c r="AB673" s="29">
        <f t="shared" si="386"/>
        <v>3.84375</v>
      </c>
      <c r="AC673" s="52">
        <v>1.7000000000000001E-2</v>
      </c>
      <c r="AD673" s="52">
        <v>1.9E-2</v>
      </c>
      <c r="AE673" s="82">
        <v>1.6E-2</v>
      </c>
    </row>
    <row r="674" spans="1:74" ht="45" x14ac:dyDescent="0.15">
      <c r="A674" s="29" t="s">
        <v>19407</v>
      </c>
      <c r="B674" s="201" t="s">
        <v>19308</v>
      </c>
      <c r="E674" s="28" t="s">
        <v>19408</v>
      </c>
      <c r="H674" s="110">
        <v>43439</v>
      </c>
      <c r="I674" s="110">
        <v>43440</v>
      </c>
      <c r="K674" s="28" t="s">
        <v>3131</v>
      </c>
      <c r="L674" s="29" t="s">
        <v>8841</v>
      </c>
      <c r="M674" s="29" t="s">
        <v>4358</v>
      </c>
      <c r="N674" s="29" t="s">
        <v>682</v>
      </c>
      <c r="O674" s="29">
        <v>6</v>
      </c>
      <c r="R674" s="29">
        <f>O674-(1/32)</f>
        <v>5.96875</v>
      </c>
      <c r="S674" s="29">
        <f>O674+(1/32)</f>
        <v>6.03125</v>
      </c>
      <c r="T674" s="29">
        <v>3.625</v>
      </c>
      <c r="W674" s="29">
        <f>T674-1/32</f>
        <v>3.59375</v>
      </c>
      <c r="X674" s="29">
        <f>T674+1/32</f>
        <v>3.65625</v>
      </c>
      <c r="Y674" s="29">
        <v>7</v>
      </c>
      <c r="AA674" s="29">
        <f t="shared" si="385"/>
        <v>6.96875</v>
      </c>
      <c r="AB674" s="29">
        <f t="shared" si="386"/>
        <v>7.03125</v>
      </c>
      <c r="AC674" s="52">
        <v>1.9E-2</v>
      </c>
      <c r="AD674" s="52">
        <v>2.1000000000000001E-2</v>
      </c>
      <c r="AE674" s="56">
        <v>0.02</v>
      </c>
    </row>
    <row r="675" spans="1:74" ht="45" x14ac:dyDescent="0.15">
      <c r="A675" s="29" t="s">
        <v>19409</v>
      </c>
      <c r="B675" s="201" t="s">
        <v>19270</v>
      </c>
      <c r="E675" s="28" t="s">
        <v>19271</v>
      </c>
      <c r="H675" s="110">
        <v>43439</v>
      </c>
      <c r="I675" s="110">
        <v>43440</v>
      </c>
      <c r="K675" s="28" t="s">
        <v>3131</v>
      </c>
      <c r="L675" s="29" t="s">
        <v>19272</v>
      </c>
      <c r="M675" s="29" t="s">
        <v>19273</v>
      </c>
      <c r="N675" s="29" t="s">
        <v>682</v>
      </c>
      <c r="O675" s="29">
        <v>2.9375</v>
      </c>
      <c r="R675" s="29">
        <f t="shared" ref="R675" si="389">O675-(1/32)</f>
        <v>2.90625</v>
      </c>
      <c r="S675" s="29">
        <f t="shared" ref="S675" si="390">O675+(1/32)</f>
        <v>2.96875</v>
      </c>
      <c r="T675" s="29">
        <v>1.875</v>
      </c>
      <c r="W675" s="29">
        <f>T675-1/32</f>
        <v>1.84375</v>
      </c>
      <c r="X675" s="29">
        <f>T675+1/32</f>
        <v>1.90625</v>
      </c>
      <c r="Y675" s="29">
        <v>3.8125</v>
      </c>
      <c r="AA675" s="29">
        <f t="shared" si="385"/>
        <v>3.78125</v>
      </c>
      <c r="AB675" s="29">
        <f t="shared" si="386"/>
        <v>3.84375</v>
      </c>
      <c r="AC675" s="52">
        <v>1.4999999999999999E-2</v>
      </c>
      <c r="AD675" s="52">
        <v>1.7000000000000001E-2</v>
      </c>
      <c r="AE675" s="82">
        <v>1.6E-2</v>
      </c>
    </row>
    <row r="676" spans="1:74" ht="30" x14ac:dyDescent="0.15">
      <c r="A676" s="29" t="s">
        <v>19416</v>
      </c>
      <c r="B676" s="201" t="s">
        <v>10068</v>
      </c>
      <c r="E676" s="29" t="s">
        <v>19417</v>
      </c>
      <c r="H676" s="110">
        <v>43439</v>
      </c>
      <c r="I676" s="110">
        <v>43440</v>
      </c>
      <c r="L676" s="29" t="s">
        <v>7841</v>
      </c>
      <c r="M676" s="29" t="s">
        <v>7842</v>
      </c>
      <c r="N676" s="29" t="s">
        <v>682</v>
      </c>
      <c r="T676" s="29">
        <v>8.5</v>
      </c>
      <c r="W676" s="29">
        <f>T676-5/16</f>
        <v>8.1875</v>
      </c>
      <c r="X676" s="29">
        <f>T676+5/16</f>
        <v>8.8125</v>
      </c>
      <c r="Y676" s="29">
        <v>6.6</v>
      </c>
      <c r="AA676" s="29">
        <f>Y676-(5/16)</f>
        <v>6.2874999999999996</v>
      </c>
      <c r="AB676" s="29">
        <f>Y676+(5/16)</f>
        <v>6.9124999999999996</v>
      </c>
      <c r="AC676" s="52" t="s">
        <v>19419</v>
      </c>
      <c r="AD676" s="52">
        <v>1.6000000000000001E-3</v>
      </c>
      <c r="AE676" s="28" t="s">
        <v>19418</v>
      </c>
      <c r="AF676" s="51"/>
      <c r="BG676" s="28">
        <v>4</v>
      </c>
      <c r="BH676" s="28">
        <f>BG676-5/16</f>
        <v>3.6875</v>
      </c>
      <c r="BI676" s="28">
        <f>BG676+5/16</f>
        <v>4.3125</v>
      </c>
      <c r="BT676" s="28">
        <v>4</v>
      </c>
      <c r="BU676" s="28">
        <f>BT676-5/16</f>
        <v>3.6875</v>
      </c>
      <c r="BV676" s="28">
        <f>BT676+5/16</f>
        <v>4.3125</v>
      </c>
    </row>
    <row r="677" spans="1:74" ht="45" x14ac:dyDescent="0.15">
      <c r="A677" s="29" t="s">
        <v>19430</v>
      </c>
      <c r="B677" s="201" t="s">
        <v>19431</v>
      </c>
      <c r="E677" s="28" t="s">
        <v>19434</v>
      </c>
      <c r="H677" s="110">
        <v>43441</v>
      </c>
      <c r="I677" s="110">
        <v>43447</v>
      </c>
      <c r="K677" s="28" t="s">
        <v>3131</v>
      </c>
      <c r="L677" s="29" t="s">
        <v>19432</v>
      </c>
      <c r="M677" s="29" t="s">
        <v>19433</v>
      </c>
      <c r="N677" s="29" t="s">
        <v>682</v>
      </c>
      <c r="O677" s="29">
        <v>4.09375</v>
      </c>
      <c r="R677" s="29">
        <f>O677-(1/32)</f>
        <v>4.0625</v>
      </c>
      <c r="S677" s="29">
        <f>O677+(1/32)</f>
        <v>4.125</v>
      </c>
      <c r="T677" s="29">
        <v>3.625</v>
      </c>
      <c r="W677" s="29">
        <f>T677-1/32</f>
        <v>3.59375</v>
      </c>
      <c r="X677" s="29">
        <f>T677+1/32</f>
        <v>3.65625</v>
      </c>
      <c r="Y677" s="29">
        <v>4.3125</v>
      </c>
      <c r="AA677" s="29">
        <f t="shared" ref="AA677:AA679" si="391">Y677-(1/32)</f>
        <v>4.28125</v>
      </c>
      <c r="AB677" s="29">
        <f t="shared" ref="AB677:AB679" si="392">Y677+(1/32)</f>
        <v>4.34375</v>
      </c>
      <c r="AC677" s="52">
        <v>1.9E-2</v>
      </c>
      <c r="AD677" s="52">
        <v>2.1000000000000001E-2</v>
      </c>
      <c r="AE677" s="56">
        <v>0.02</v>
      </c>
    </row>
    <row r="678" spans="1:74" ht="45" x14ac:dyDescent="0.15">
      <c r="A678" s="29" t="s">
        <v>19446</v>
      </c>
      <c r="B678" s="201" t="s">
        <v>19270</v>
      </c>
      <c r="E678" s="28" t="s">
        <v>19275</v>
      </c>
      <c r="H678" s="110">
        <v>43445</v>
      </c>
      <c r="I678" s="110">
        <v>43447</v>
      </c>
      <c r="K678" s="28" t="s">
        <v>3131</v>
      </c>
      <c r="L678" s="29" t="s">
        <v>4996</v>
      </c>
      <c r="M678" s="29" t="s">
        <v>19273</v>
      </c>
      <c r="N678" s="29" t="s">
        <v>682</v>
      </c>
      <c r="O678" s="29">
        <v>3.625</v>
      </c>
      <c r="R678" s="29">
        <f t="shared" ref="R678" si="393">O678-(1/32)</f>
        <v>3.59375</v>
      </c>
      <c r="S678" s="29">
        <f t="shared" ref="S678" si="394">O678+(1/32)</f>
        <v>3.65625</v>
      </c>
      <c r="T678" s="29">
        <v>3</v>
      </c>
      <c r="W678" s="29">
        <f>T678-1/32</f>
        <v>2.96875</v>
      </c>
      <c r="X678" s="29">
        <f>T678+1/32</f>
        <v>3.03125</v>
      </c>
      <c r="Y678" s="29">
        <v>3.8125</v>
      </c>
      <c r="AA678" s="29">
        <f t="shared" si="391"/>
        <v>3.78125</v>
      </c>
      <c r="AB678" s="29">
        <f t="shared" si="392"/>
        <v>3.84375</v>
      </c>
      <c r="AC678" s="52">
        <v>1.4999999999999999E-2</v>
      </c>
      <c r="AD678" s="52">
        <v>1.7000000000000001E-2</v>
      </c>
      <c r="AE678" s="82">
        <v>1.6E-2</v>
      </c>
    </row>
    <row r="679" spans="1:74" ht="45" x14ac:dyDescent="0.15">
      <c r="A679" s="29" t="s">
        <v>19454</v>
      </c>
      <c r="B679" s="201" t="s">
        <v>19455</v>
      </c>
      <c r="E679" s="28" t="s">
        <v>19456</v>
      </c>
      <c r="H679" s="110">
        <v>43446</v>
      </c>
      <c r="I679" s="110">
        <v>43447</v>
      </c>
      <c r="L679" s="29" t="s">
        <v>19344</v>
      </c>
      <c r="M679" s="29" t="s">
        <v>4638</v>
      </c>
      <c r="N679" s="29" t="s">
        <v>682</v>
      </c>
      <c r="O679" s="29">
        <v>6.0629999999999997</v>
      </c>
      <c r="R679" s="29">
        <f>O679-1/32</f>
        <v>6.0317499999999997</v>
      </c>
      <c r="S679" s="29">
        <f>O679+1/32</f>
        <v>6.0942499999999997</v>
      </c>
      <c r="T679" s="29">
        <v>4</v>
      </c>
      <c r="W679" s="29">
        <f>T679-1/32</f>
        <v>3.96875</v>
      </c>
      <c r="X679" s="29">
        <f>T679+1/32</f>
        <v>4.03125</v>
      </c>
      <c r="Y679" s="29">
        <v>6.8280000000000003</v>
      </c>
      <c r="AA679" s="29">
        <f t="shared" si="391"/>
        <v>6.7967500000000003</v>
      </c>
      <c r="AB679" s="29">
        <f t="shared" si="392"/>
        <v>6.8592500000000003</v>
      </c>
      <c r="AC679" s="55">
        <v>1.9E-2</v>
      </c>
      <c r="AD679" s="55">
        <v>2.1000000000000001E-2</v>
      </c>
      <c r="AE679" s="29">
        <v>0.02</v>
      </c>
    </row>
    <row r="680" spans="1:74" ht="45" x14ac:dyDescent="0.15">
      <c r="A680" s="29" t="s">
        <v>19572</v>
      </c>
      <c r="B680" s="201" t="s">
        <v>19573</v>
      </c>
      <c r="E680" s="28" t="s">
        <v>19574</v>
      </c>
      <c r="H680" s="110">
        <v>43469</v>
      </c>
      <c r="I680" s="110">
        <v>43475</v>
      </c>
      <c r="L680" s="29" t="s">
        <v>19575</v>
      </c>
      <c r="M680" s="29" t="s">
        <v>4638</v>
      </c>
      <c r="N680" s="29" t="s">
        <v>682</v>
      </c>
      <c r="O680" s="29">
        <v>6.25</v>
      </c>
      <c r="R680" s="29">
        <f>O680-1/32</f>
        <v>6.21875</v>
      </c>
      <c r="S680" s="29">
        <f>O680+1/32</f>
        <v>6.28125</v>
      </c>
      <c r="T680" s="29">
        <v>4.3129999999999997</v>
      </c>
      <c r="W680" s="29">
        <f>T680-1/32</f>
        <v>4.2817499999999997</v>
      </c>
      <c r="X680" s="29">
        <f>T680+1/32</f>
        <v>4.3442499999999997</v>
      </c>
      <c r="Y680" s="29">
        <v>6.0629999999999997</v>
      </c>
      <c r="AA680" s="29">
        <f t="shared" ref="AA680:AA682" si="395">Y680-(1/32)</f>
        <v>6.0317499999999997</v>
      </c>
      <c r="AB680" s="29">
        <f t="shared" ref="AB680:AB682" si="396">Y680+(1/32)</f>
        <v>6.0942499999999997</v>
      </c>
      <c r="AC680" s="55">
        <v>2.3E-2</v>
      </c>
      <c r="AD680" s="55">
        <v>2.5000000000000001E-2</v>
      </c>
      <c r="AE680" s="29">
        <v>2.4E-2</v>
      </c>
    </row>
    <row r="681" spans="1:74" ht="45" x14ac:dyDescent="0.15">
      <c r="A681" s="29" t="s">
        <v>19588</v>
      </c>
      <c r="B681" s="201" t="s">
        <v>19589</v>
      </c>
      <c r="E681" s="28" t="s">
        <v>19590</v>
      </c>
      <c r="H681" s="110">
        <v>43474</v>
      </c>
      <c r="I681" s="110">
        <v>43475</v>
      </c>
      <c r="K681" s="28" t="s">
        <v>3131</v>
      </c>
      <c r="L681" s="29" t="s">
        <v>18523</v>
      </c>
      <c r="M681" s="29" t="s">
        <v>19591</v>
      </c>
      <c r="N681" s="29" t="s">
        <v>682</v>
      </c>
      <c r="O681" s="29">
        <v>7.375</v>
      </c>
      <c r="R681" s="29">
        <f t="shared" ref="R681:R682" si="397">O681-(1/32)</f>
        <v>7.34375</v>
      </c>
      <c r="S681" s="29">
        <f t="shared" ref="S681:S682" si="398">O681+(1/32)</f>
        <v>7.40625</v>
      </c>
      <c r="T681" s="29">
        <v>4.5</v>
      </c>
      <c r="W681" s="29">
        <f t="shared" ref="W681" si="399">T681-(1/32)</f>
        <v>4.46875</v>
      </c>
      <c r="X681" s="29">
        <f t="shared" ref="X681" si="400">T681+(1/32)</f>
        <v>4.53125</v>
      </c>
      <c r="Y681" s="29">
        <v>8</v>
      </c>
      <c r="AA681" s="29">
        <f t="shared" si="395"/>
        <v>7.96875</v>
      </c>
      <c r="AB681" s="29">
        <f t="shared" si="396"/>
        <v>8.03125</v>
      </c>
      <c r="AC681" s="52">
        <v>2.3E-2</v>
      </c>
      <c r="AD681" s="52">
        <v>2.5000000000000001E-2</v>
      </c>
      <c r="AE681" s="56">
        <v>2.4E-2</v>
      </c>
    </row>
    <row r="682" spans="1:74" ht="45" x14ac:dyDescent="0.15">
      <c r="A682" s="29" t="s">
        <v>19594</v>
      </c>
      <c r="B682" s="201" t="s">
        <v>19595</v>
      </c>
      <c r="E682" s="29" t="s">
        <v>19596</v>
      </c>
      <c r="H682" s="110">
        <v>43475</v>
      </c>
      <c r="I682" s="110">
        <v>43483</v>
      </c>
      <c r="K682" s="28" t="s">
        <v>3131</v>
      </c>
      <c r="L682" s="29" t="s">
        <v>19597</v>
      </c>
      <c r="M682" s="29" t="s">
        <v>4638</v>
      </c>
      <c r="N682" s="29" t="s">
        <v>682</v>
      </c>
      <c r="O682" s="29">
        <v>8.0939999999999994</v>
      </c>
      <c r="R682" s="29">
        <f t="shared" si="397"/>
        <v>8.0627499999999994</v>
      </c>
      <c r="S682" s="29">
        <f t="shared" si="398"/>
        <v>8.1252499999999994</v>
      </c>
      <c r="T682" s="29">
        <v>4.5940000000000003</v>
      </c>
      <c r="W682" s="29">
        <f t="shared" ref="W682" si="401">T682-1/32</f>
        <v>4.5627500000000003</v>
      </c>
      <c r="X682" s="29">
        <f t="shared" ref="X682" si="402">T682+1/32</f>
        <v>4.6252500000000003</v>
      </c>
      <c r="Y682" s="29">
        <v>7.375</v>
      </c>
      <c r="AA682" s="29">
        <f t="shared" si="395"/>
        <v>7.34375</v>
      </c>
      <c r="AB682" s="29">
        <f t="shared" si="396"/>
        <v>7.40625</v>
      </c>
      <c r="AC682" s="52">
        <v>1.9E-2</v>
      </c>
      <c r="AD682" s="52">
        <v>2.1000000000000001E-2</v>
      </c>
      <c r="AE682" s="56">
        <v>0.02</v>
      </c>
    </row>
    <row r="683" spans="1:74" ht="45" x14ac:dyDescent="0.15">
      <c r="A683" s="29" t="s">
        <v>19615</v>
      </c>
      <c r="B683" s="201" t="s">
        <v>14998</v>
      </c>
      <c r="E683" s="28" t="s">
        <v>14999</v>
      </c>
      <c r="H683" s="110">
        <v>43479</v>
      </c>
      <c r="I683" s="110">
        <v>43483</v>
      </c>
      <c r="L683" s="29" t="s">
        <v>4855</v>
      </c>
      <c r="M683" s="29" t="s">
        <v>4358</v>
      </c>
      <c r="O683" s="29">
        <v>3.625</v>
      </c>
      <c r="R683" s="29">
        <f>O683-1/32</f>
        <v>3.59375</v>
      </c>
      <c r="S683" s="29">
        <f>O683+1/32</f>
        <v>3.65625</v>
      </c>
      <c r="T683" s="29">
        <v>3.875</v>
      </c>
      <c r="W683" s="29">
        <f>T683-1/32</f>
        <v>3.84375</v>
      </c>
      <c r="X683" s="29">
        <f>T683+1/32</f>
        <v>3.90625</v>
      </c>
      <c r="Y683" s="29">
        <v>6</v>
      </c>
      <c r="AA683" s="29">
        <f>Y683-1/32</f>
        <v>5.96875</v>
      </c>
      <c r="AB683" s="29">
        <f>Y683+1/32</f>
        <v>6.03125</v>
      </c>
      <c r="AC683" s="52">
        <f>AE683-0.001</f>
        <v>1.6999999999999998E-2</v>
      </c>
      <c r="AD683" s="52">
        <f>AE683+0.001</f>
        <v>1.9E-2</v>
      </c>
      <c r="AE683" s="28">
        <v>1.7999999999999999E-2</v>
      </c>
    </row>
    <row r="684" spans="1:74" ht="45" x14ac:dyDescent="0.15">
      <c r="A684" s="29" t="s">
        <v>19628</v>
      </c>
      <c r="B684" s="201" t="s">
        <v>19629</v>
      </c>
      <c r="E684" s="28" t="s">
        <v>19434</v>
      </c>
      <c r="H684" s="110">
        <v>43481</v>
      </c>
      <c r="I684" s="110">
        <v>43483</v>
      </c>
      <c r="K684" s="28" t="s">
        <v>3131</v>
      </c>
      <c r="L684" s="29" t="s">
        <v>19432</v>
      </c>
      <c r="M684" s="29" t="s">
        <v>19433</v>
      </c>
      <c r="N684" s="29" t="s">
        <v>682</v>
      </c>
      <c r="O684" s="29">
        <v>4.09375</v>
      </c>
      <c r="R684" s="29">
        <f>O684-(1/32)</f>
        <v>4.0625</v>
      </c>
      <c r="S684" s="29">
        <f>O684+(1/32)</f>
        <v>4.125</v>
      </c>
      <c r="T684" s="29">
        <v>3.625</v>
      </c>
      <c r="W684" s="29">
        <f>T684-1/32</f>
        <v>3.59375</v>
      </c>
      <c r="X684" s="29">
        <f>T684+1/32</f>
        <v>3.65625</v>
      </c>
      <c r="Y684" s="29">
        <v>4.3125</v>
      </c>
      <c r="AA684" s="29">
        <f t="shared" ref="AA684" si="403">Y684-(1/32)</f>
        <v>4.28125</v>
      </c>
      <c r="AB684" s="29">
        <f t="shared" ref="AB684" si="404">Y684+(1/32)</f>
        <v>4.34375</v>
      </c>
      <c r="AC684" s="52">
        <v>1.9E-2</v>
      </c>
      <c r="AD684" s="52">
        <v>2.1000000000000001E-2</v>
      </c>
      <c r="AE684" s="56">
        <v>0.02</v>
      </c>
    </row>
    <row r="685" spans="1:74" ht="45" x14ac:dyDescent="0.15">
      <c r="A685" s="29" t="s">
        <v>19690</v>
      </c>
      <c r="B685" s="201" t="s">
        <v>19629</v>
      </c>
      <c r="E685" s="28" t="s">
        <v>19214</v>
      </c>
      <c r="H685" s="110">
        <v>43486</v>
      </c>
      <c r="I685" s="110">
        <v>43493</v>
      </c>
      <c r="K685" s="28" t="s">
        <v>3131</v>
      </c>
      <c r="L685" s="29" t="s">
        <v>4595</v>
      </c>
      <c r="M685" s="29" t="s">
        <v>4358</v>
      </c>
      <c r="N685" s="29" t="s">
        <v>682</v>
      </c>
      <c r="O685" s="29">
        <v>101.6</v>
      </c>
      <c r="R685" s="29">
        <v>100.8</v>
      </c>
      <c r="S685" s="29">
        <v>102.4</v>
      </c>
      <c r="T685" s="29">
        <v>44.45</v>
      </c>
      <c r="W685" s="29">
        <v>43.7</v>
      </c>
      <c r="X685" s="29">
        <v>45.2</v>
      </c>
      <c r="Y685" s="29">
        <v>101.6</v>
      </c>
      <c r="AA685" s="29">
        <v>100.8</v>
      </c>
      <c r="AB685" s="29">
        <v>102.4</v>
      </c>
      <c r="AC685" s="52">
        <v>1.7000000000000001E-2</v>
      </c>
      <c r="AD685" s="52">
        <v>1.9E-2</v>
      </c>
      <c r="AE685" s="29">
        <v>1.7999999999999999E-2</v>
      </c>
      <c r="AF685" s="52">
        <v>1.7000000000000001E-2</v>
      </c>
    </row>
    <row r="686" spans="1:74" ht="45" x14ac:dyDescent="0.15">
      <c r="A686" s="29" t="s">
        <v>19728</v>
      </c>
      <c r="B686" s="201" t="s">
        <v>19729</v>
      </c>
      <c r="E686" s="28" t="s">
        <v>19730</v>
      </c>
      <c r="H686" s="110">
        <v>43489</v>
      </c>
      <c r="I686" s="110">
        <v>43515</v>
      </c>
      <c r="K686" s="28">
        <v>336</v>
      </c>
      <c r="L686" s="29" t="s">
        <v>9591</v>
      </c>
      <c r="M686" s="29" t="s">
        <v>4636</v>
      </c>
      <c r="N686" s="29" t="s">
        <v>682</v>
      </c>
      <c r="O686" s="29">
        <v>4.375</v>
      </c>
      <c r="R686" s="29">
        <f t="shared" ref="R686" si="405">O686-(1/32)</f>
        <v>4.34375</v>
      </c>
      <c r="S686" s="29">
        <f t="shared" ref="S686" si="406">O686+(1/32)</f>
        <v>4.40625</v>
      </c>
      <c r="T686" s="29">
        <v>9</v>
      </c>
      <c r="W686" s="29">
        <f>T686-(1/32)</f>
        <v>8.96875</v>
      </c>
      <c r="X686" s="29">
        <f>T686+(1/32)</f>
        <v>9.03125</v>
      </c>
      <c r="Y686" s="29">
        <v>3.25</v>
      </c>
      <c r="AA686" s="29">
        <f t="shared" ref="AA686" si="407">Y686-(1/32)</f>
        <v>3.21875</v>
      </c>
      <c r="AB686" s="29">
        <f t="shared" ref="AB686" si="408">Y686+(1/32)</f>
        <v>3.28125</v>
      </c>
      <c r="AC686" s="52">
        <v>1.9E-2</v>
      </c>
      <c r="AD686" s="52">
        <v>2.1000000000000001E-2</v>
      </c>
      <c r="AE686" s="56">
        <v>0.02</v>
      </c>
    </row>
    <row r="687" spans="1:74" ht="45" x14ac:dyDescent="0.15">
      <c r="A687" s="29" t="s">
        <v>19744</v>
      </c>
      <c r="B687" s="201" t="s">
        <v>19745</v>
      </c>
      <c r="E687" s="28" t="s">
        <v>19746</v>
      </c>
      <c r="H687" s="110">
        <v>43489</v>
      </c>
      <c r="I687" s="110">
        <v>43493</v>
      </c>
      <c r="K687" s="28" t="s">
        <v>3131</v>
      </c>
      <c r="L687" s="29" t="s">
        <v>4595</v>
      </c>
      <c r="M687" s="29" t="s">
        <v>4638</v>
      </c>
      <c r="N687" s="29" t="s">
        <v>682</v>
      </c>
      <c r="O687" s="29">
        <v>12.375</v>
      </c>
      <c r="R687" s="29">
        <f t="shared" ref="R687" si="409">O687-(1/32)</f>
        <v>12.34375</v>
      </c>
      <c r="S687" s="29">
        <f t="shared" ref="S687" si="410">O687+(1/32)</f>
        <v>12.40625</v>
      </c>
      <c r="T687" s="29">
        <v>3.15625</v>
      </c>
      <c r="W687" s="29">
        <f>T687-(1/32)</f>
        <v>3.125</v>
      </c>
      <c r="X687" s="29">
        <f>T687+(1/32)</f>
        <v>3.1875</v>
      </c>
      <c r="Y687" s="29">
        <v>5</v>
      </c>
      <c r="AA687" s="29">
        <f t="shared" ref="AA687:AA689" si="411">Y687-(1/32)</f>
        <v>4.96875</v>
      </c>
      <c r="AB687" s="29">
        <f t="shared" ref="AB687:AB689" si="412">Y687+(1/32)</f>
        <v>5.03125</v>
      </c>
      <c r="AC687" s="52">
        <v>1.9E-2</v>
      </c>
      <c r="AD687" s="52">
        <v>2.1000000000000001E-2</v>
      </c>
      <c r="AE687" s="29">
        <v>0.02</v>
      </c>
      <c r="AF687" s="52"/>
    </row>
    <row r="688" spans="1:74" ht="45" x14ac:dyDescent="0.15">
      <c r="A688" s="436" t="s">
        <v>19976</v>
      </c>
      <c r="B688" s="437" t="s">
        <v>19213</v>
      </c>
      <c r="E688" s="28" t="s">
        <v>19434</v>
      </c>
      <c r="H688" s="110">
        <v>43543</v>
      </c>
      <c r="I688" s="110"/>
      <c r="K688" s="28" t="s">
        <v>3131</v>
      </c>
      <c r="L688" s="29" t="s">
        <v>19432</v>
      </c>
      <c r="M688" s="29" t="s">
        <v>19433</v>
      </c>
      <c r="N688" s="29" t="s">
        <v>682</v>
      </c>
      <c r="O688" s="29">
        <v>4.09375</v>
      </c>
      <c r="R688" s="29">
        <f>O688-(1/32)</f>
        <v>4.0625</v>
      </c>
      <c r="S688" s="29">
        <f>O688+(1/32)</f>
        <v>4.125</v>
      </c>
      <c r="T688" s="29">
        <v>3.625</v>
      </c>
      <c r="W688" s="29">
        <f>T688-1/32</f>
        <v>3.59375</v>
      </c>
      <c r="X688" s="29">
        <f>T688+1/32</f>
        <v>3.65625</v>
      </c>
      <c r="Y688" s="29">
        <v>4.3125</v>
      </c>
      <c r="AA688" s="29">
        <f t="shared" si="411"/>
        <v>4.28125</v>
      </c>
      <c r="AB688" s="29">
        <f t="shared" si="412"/>
        <v>4.34375</v>
      </c>
      <c r="AC688" s="52">
        <v>1.9E-2</v>
      </c>
      <c r="AD688" s="52">
        <v>2.1000000000000001E-2</v>
      </c>
      <c r="AE688" s="56">
        <v>0.02</v>
      </c>
    </row>
    <row r="689" spans="1:74" ht="45" x14ac:dyDescent="0.15">
      <c r="A689" s="29" t="s">
        <v>20117</v>
      </c>
      <c r="B689" s="201" t="s">
        <v>14301</v>
      </c>
      <c r="E689" s="28" t="s">
        <v>10282</v>
      </c>
      <c r="H689" s="110">
        <v>43573</v>
      </c>
      <c r="I689" s="110">
        <v>43588</v>
      </c>
      <c r="K689" s="28">
        <v>312</v>
      </c>
      <c r="L689" s="175" t="s">
        <v>20118</v>
      </c>
      <c r="M689" s="29" t="s">
        <v>4358</v>
      </c>
      <c r="N689" s="29" t="s">
        <v>682</v>
      </c>
      <c r="O689" s="29">
        <v>2.9375</v>
      </c>
      <c r="R689" s="29">
        <f t="shared" ref="R689:R691" si="413">O689-(1/32)</f>
        <v>2.90625</v>
      </c>
      <c r="S689" s="29">
        <f t="shared" ref="S689:S691" si="414">O689+(1/32)</f>
        <v>2.96875</v>
      </c>
      <c r="T689" s="29">
        <v>1.875</v>
      </c>
      <c r="W689" s="29">
        <f>T689-1/32</f>
        <v>1.84375</v>
      </c>
      <c r="X689" s="29">
        <f>T689+1/32</f>
        <v>1.90625</v>
      </c>
      <c r="Y689" s="29">
        <v>3.8125</v>
      </c>
      <c r="AA689" s="29">
        <f t="shared" si="411"/>
        <v>3.78125</v>
      </c>
      <c r="AB689" s="29">
        <f t="shared" si="412"/>
        <v>3.84375</v>
      </c>
      <c r="AC689" s="52">
        <v>1.4999999999999999E-2</v>
      </c>
      <c r="AD689" s="52">
        <v>1.7000000000000001E-2</v>
      </c>
      <c r="AE689" s="28">
        <v>1.6E-2</v>
      </c>
    </row>
    <row r="690" spans="1:74" ht="30" x14ac:dyDescent="0.15">
      <c r="A690" s="29" t="s">
        <v>20148</v>
      </c>
      <c r="B690" s="201" t="s">
        <v>8381</v>
      </c>
      <c r="E690" s="29" t="s">
        <v>10141</v>
      </c>
      <c r="H690" s="110">
        <v>43580</v>
      </c>
      <c r="I690" s="104">
        <v>43588</v>
      </c>
      <c r="K690" s="28" t="s">
        <v>3131</v>
      </c>
      <c r="L690" s="29" t="s">
        <v>4876</v>
      </c>
      <c r="M690" s="29" t="s">
        <v>4877</v>
      </c>
      <c r="N690" s="29" t="s">
        <v>682</v>
      </c>
      <c r="O690" s="29">
        <v>2.5</v>
      </c>
      <c r="R690" s="29">
        <f t="shared" si="413"/>
        <v>2.46875</v>
      </c>
      <c r="S690" s="29">
        <f t="shared" si="414"/>
        <v>2.53125</v>
      </c>
      <c r="T690" s="29">
        <v>3.25</v>
      </c>
      <c r="W690" s="29">
        <f>T690-1/32</f>
        <v>3.21875</v>
      </c>
      <c r="X690" s="29">
        <f>T690+1/32</f>
        <v>3.28125</v>
      </c>
      <c r="AE690" s="56"/>
    </row>
    <row r="691" spans="1:74" ht="45" x14ac:dyDescent="0.15">
      <c r="A691" s="29" t="s">
        <v>20166</v>
      </c>
      <c r="B691" s="201" t="s">
        <v>16818</v>
      </c>
      <c r="E691" s="28" t="s">
        <v>10262</v>
      </c>
      <c r="H691" s="110">
        <v>43585</v>
      </c>
      <c r="I691" s="110">
        <v>43588</v>
      </c>
      <c r="K691" s="28">
        <v>444</v>
      </c>
      <c r="L691" s="29" t="s">
        <v>4595</v>
      </c>
      <c r="M691" s="29" t="s">
        <v>4358</v>
      </c>
      <c r="N691" s="29" t="s">
        <v>682</v>
      </c>
      <c r="O691" s="29">
        <v>5.125</v>
      </c>
      <c r="R691" s="29">
        <f t="shared" si="413"/>
        <v>5.09375</v>
      </c>
      <c r="S691" s="29">
        <f t="shared" si="414"/>
        <v>5.15625</v>
      </c>
      <c r="T691" s="29">
        <v>2.25</v>
      </c>
      <c r="W691" s="29">
        <f t="shared" ref="W691:W692" si="415">T691-1/32</f>
        <v>2.21875</v>
      </c>
      <c r="X691" s="29">
        <f t="shared" ref="X691:X692" si="416">T691+1/32</f>
        <v>2.28125</v>
      </c>
      <c r="Y691" s="29">
        <v>2.09375</v>
      </c>
      <c r="AA691" s="29">
        <f>Y691-(1/32)</f>
        <v>2.0625</v>
      </c>
      <c r="AB691" s="29">
        <f>Y691+(1/32)</f>
        <v>2.125</v>
      </c>
      <c r="AC691" s="52">
        <v>1.7000000000000001E-2</v>
      </c>
      <c r="AD691" s="52">
        <v>1.9E-2</v>
      </c>
      <c r="AE691" s="56">
        <v>1.7999999999999999E-2</v>
      </c>
    </row>
    <row r="692" spans="1:74" ht="45" x14ac:dyDescent="0.15">
      <c r="A692" s="436" t="s">
        <v>20299</v>
      </c>
      <c r="B692" s="437" t="s">
        <v>19264</v>
      </c>
      <c r="E692" s="28" t="s">
        <v>19333</v>
      </c>
      <c r="H692" s="110">
        <v>43607</v>
      </c>
      <c r="I692" s="110"/>
      <c r="K692" s="28" t="s">
        <v>3131</v>
      </c>
      <c r="L692" s="29" t="s">
        <v>17292</v>
      </c>
      <c r="M692" s="29" t="s">
        <v>4358</v>
      </c>
      <c r="N692" s="29" t="s">
        <v>682</v>
      </c>
      <c r="O692" s="29">
        <v>3.375</v>
      </c>
      <c r="R692" s="29">
        <f>O692-(1/32)</f>
        <v>3.34375</v>
      </c>
      <c r="S692" s="29">
        <f>O692+(1/32)</f>
        <v>3.40625</v>
      </c>
      <c r="T692" s="29">
        <v>1.3129999999999999</v>
      </c>
      <c r="W692" s="29">
        <f t="shared" si="415"/>
        <v>1.2817499999999999</v>
      </c>
      <c r="X692" s="29">
        <f t="shared" si="416"/>
        <v>1.3442499999999999</v>
      </c>
      <c r="Y692" s="29">
        <v>2.625</v>
      </c>
      <c r="AA692" s="29">
        <f t="shared" ref="AA692:AA693" si="417">Y692-(1/32)</f>
        <v>2.59375</v>
      </c>
      <c r="AB692" s="29">
        <f t="shared" ref="AB692:AB693" si="418">Y692+(1/32)</f>
        <v>2.65625</v>
      </c>
      <c r="AC692" s="52">
        <v>1.9E-2</v>
      </c>
      <c r="AD692" s="52">
        <v>2.1000000000000001E-2</v>
      </c>
      <c r="AE692" s="56">
        <v>0.02</v>
      </c>
    </row>
    <row r="693" spans="1:74" ht="45" x14ac:dyDescent="0.15">
      <c r="A693" s="29" t="s">
        <v>15820</v>
      </c>
      <c r="B693" s="201" t="s">
        <v>20381</v>
      </c>
      <c r="E693" s="28" t="s">
        <v>20382</v>
      </c>
      <c r="H693" s="110">
        <v>43620</v>
      </c>
      <c r="I693" s="110">
        <v>43620</v>
      </c>
      <c r="J693" s="28" t="s">
        <v>20383</v>
      </c>
      <c r="L693" s="29" t="s">
        <v>15778</v>
      </c>
      <c r="M693" s="29" t="s">
        <v>4607</v>
      </c>
      <c r="N693" s="29" t="s">
        <v>682</v>
      </c>
      <c r="O693" s="29">
        <v>10</v>
      </c>
      <c r="R693" s="29">
        <f t="shared" ref="R693" si="419">O693-(1/32)</f>
        <v>9.96875</v>
      </c>
      <c r="S693" s="29">
        <f t="shared" ref="S693" si="420">O693+(1/32)</f>
        <v>10.03125</v>
      </c>
      <c r="T693" s="29">
        <v>5</v>
      </c>
      <c r="W693" s="29">
        <f>T693-(1/32)</f>
        <v>4.96875</v>
      </c>
      <c r="X693" s="29">
        <f>T693+(1/32)</f>
        <v>5.03125</v>
      </c>
      <c r="Y693" s="29">
        <v>4.25</v>
      </c>
      <c r="AA693" s="29">
        <f t="shared" si="417"/>
        <v>4.21875</v>
      </c>
      <c r="AB693" s="29">
        <f t="shared" si="418"/>
        <v>4.28125</v>
      </c>
      <c r="AC693" s="52">
        <v>1.9E-2</v>
      </c>
      <c r="AD693" s="52">
        <v>2.1000000000000001E-2</v>
      </c>
      <c r="AE693" s="56">
        <v>0.02</v>
      </c>
    </row>
    <row r="694" spans="1:74" ht="45" x14ac:dyDescent="0.15">
      <c r="A694" s="436" t="s">
        <v>20390</v>
      </c>
      <c r="B694" s="437" t="s">
        <v>20391</v>
      </c>
      <c r="E694" s="28" t="s">
        <v>20392</v>
      </c>
      <c r="H694" s="110">
        <v>43620</v>
      </c>
      <c r="I694" s="110"/>
      <c r="L694" s="29" t="s">
        <v>20393</v>
      </c>
      <c r="M694" s="29" t="s">
        <v>19433</v>
      </c>
      <c r="N694" s="29" t="s">
        <v>682</v>
      </c>
      <c r="O694" s="29">
        <v>6.234</v>
      </c>
      <c r="R694" s="29">
        <f t="shared" ref="R694:R695" si="421">O694-(1/32)</f>
        <v>6.20275</v>
      </c>
      <c r="S694" s="29">
        <f t="shared" ref="S694:S695" si="422">O694+(1/32)</f>
        <v>6.26525</v>
      </c>
      <c r="T694" s="29">
        <v>3.9870000000000001</v>
      </c>
      <c r="W694" s="29">
        <f>T694-(1/32)</f>
        <v>3.9557500000000001</v>
      </c>
      <c r="X694" s="29">
        <f>T694+(1/32)</f>
        <v>4.0182500000000001</v>
      </c>
      <c r="Y694" s="29">
        <v>4.5940000000000003</v>
      </c>
      <c r="AA694" s="29">
        <f t="shared" ref="AA694:AA695" si="423">Y694-(1/32)</f>
        <v>4.5627500000000003</v>
      </c>
      <c r="AB694" s="29">
        <f t="shared" ref="AB694:AB695" si="424">Y694+(1/32)</f>
        <v>4.6252500000000003</v>
      </c>
      <c r="AC694" s="52">
        <v>1.7000000000000001E-2</v>
      </c>
      <c r="AD694" s="52">
        <v>1.9E-2</v>
      </c>
      <c r="AE694" s="56">
        <v>1.7999999999999999E-2</v>
      </c>
    </row>
    <row r="695" spans="1:74" ht="45" x14ac:dyDescent="0.15">
      <c r="A695" s="436" t="s">
        <v>15817</v>
      </c>
      <c r="B695" s="437" t="s">
        <v>20439</v>
      </c>
      <c r="E695" s="29" t="s">
        <v>20440</v>
      </c>
      <c r="H695" s="110">
        <v>43628</v>
      </c>
      <c r="I695" s="110"/>
      <c r="L695" s="29" t="s">
        <v>20441</v>
      </c>
      <c r="M695" s="29" t="s">
        <v>4638</v>
      </c>
      <c r="N695" s="29" t="s">
        <v>682</v>
      </c>
      <c r="O695" s="29">
        <v>10</v>
      </c>
      <c r="R695" s="29">
        <f t="shared" si="421"/>
        <v>9.96875</v>
      </c>
      <c r="S695" s="29">
        <f t="shared" si="422"/>
        <v>10.03125</v>
      </c>
      <c r="T695" s="29">
        <v>5.0629999999999997</v>
      </c>
      <c r="W695" s="29">
        <f t="shared" ref="W695" si="425">T695-1/32</f>
        <v>5.0317499999999997</v>
      </c>
      <c r="X695" s="29">
        <f t="shared" ref="X695" si="426">T695+1/32</f>
        <v>5.0942499999999997</v>
      </c>
      <c r="Y695" s="29">
        <v>4.3129999999999997</v>
      </c>
      <c r="AA695" s="29">
        <f t="shared" si="423"/>
        <v>4.2817499999999997</v>
      </c>
      <c r="AB695" s="29">
        <f t="shared" si="424"/>
        <v>4.3442499999999997</v>
      </c>
      <c r="AC695" s="52">
        <v>1.9E-2</v>
      </c>
      <c r="AD695" s="52">
        <v>2.1000000000000001E-2</v>
      </c>
      <c r="AE695" s="56">
        <v>0.02</v>
      </c>
    </row>
    <row r="696" spans="1:74" ht="30" x14ac:dyDescent="0.15">
      <c r="A696" s="436" t="s">
        <v>20510</v>
      </c>
      <c r="B696" s="437" t="s">
        <v>20511</v>
      </c>
      <c r="E696" s="29" t="s">
        <v>20512</v>
      </c>
      <c r="H696" s="110">
        <v>43640</v>
      </c>
      <c r="I696" s="110"/>
      <c r="L696" s="29" t="s">
        <v>3131</v>
      </c>
      <c r="M696" s="29" t="s">
        <v>20513</v>
      </c>
      <c r="N696" s="29" t="s">
        <v>682</v>
      </c>
      <c r="T696" s="29">
        <v>24</v>
      </c>
      <c r="W696" s="29">
        <f>T696-5/16</f>
        <v>23.6875</v>
      </c>
      <c r="X696" s="29">
        <f>T696+5/16</f>
        <v>24.3125</v>
      </c>
      <c r="Y696" s="29">
        <v>20</v>
      </c>
      <c r="AA696" s="29">
        <f>Y696-(5/16)</f>
        <v>19.6875</v>
      </c>
      <c r="AB696" s="29">
        <f>Y696+(5/16)</f>
        <v>20.3125</v>
      </c>
      <c r="AF696" s="51"/>
      <c r="BG696" s="28">
        <v>16</v>
      </c>
      <c r="BH696" s="28">
        <f>BG696-5/16</f>
        <v>15.6875</v>
      </c>
      <c r="BI696" s="28">
        <f>BG696+5/16</f>
        <v>16.3125</v>
      </c>
      <c r="BU696" s="28">
        <f>BT696-5/16</f>
        <v>-0.3125</v>
      </c>
      <c r="BV696" s="28">
        <f>BT696+5/16</f>
        <v>0.3125</v>
      </c>
    </row>
    <row r="697" spans="1:74" ht="30" x14ac:dyDescent="0.15">
      <c r="A697" s="436" t="s">
        <v>20533</v>
      </c>
      <c r="B697" s="437" t="s">
        <v>20534</v>
      </c>
      <c r="D697" s="28" t="s">
        <v>20631</v>
      </c>
    </row>
    <row r="698" spans="1:74" ht="45" x14ac:dyDescent="0.15">
      <c r="A698" s="454" t="s">
        <v>20635</v>
      </c>
      <c r="B698" s="455" t="s">
        <v>20636</v>
      </c>
      <c r="E698" s="28" t="s">
        <v>10852</v>
      </c>
      <c r="H698" s="110">
        <v>43672</v>
      </c>
      <c r="I698" s="110"/>
      <c r="K698" s="28">
        <v>405</v>
      </c>
      <c r="L698" s="29" t="s">
        <v>4855</v>
      </c>
      <c r="M698" s="29" t="s">
        <v>4358</v>
      </c>
      <c r="N698" s="29" t="s">
        <v>682</v>
      </c>
      <c r="O698" s="29">
        <v>3.9375</v>
      </c>
      <c r="R698" s="29">
        <f>O698-1/32</f>
        <v>3.90625</v>
      </c>
      <c r="S698" s="29">
        <f>O698+1/32</f>
        <v>3.96875</v>
      </c>
      <c r="T698" s="29">
        <v>3.25</v>
      </c>
      <c r="W698" s="29">
        <f>T698-1/32</f>
        <v>3.21875</v>
      </c>
      <c r="X698" s="29">
        <f>T698+1/32</f>
        <v>3.28125</v>
      </c>
      <c r="Y698" s="29">
        <v>5.8125</v>
      </c>
      <c r="AA698" s="29">
        <f>Y698-1/32</f>
        <v>5.78125</v>
      </c>
      <c r="AB698" s="29">
        <f>Y698+1/32</f>
        <v>5.84375</v>
      </c>
      <c r="AC698" s="52">
        <f>AE698-0.001</f>
        <v>1.6999999999999998E-2</v>
      </c>
      <c r="AD698" s="52">
        <f>AE698+0.001</f>
        <v>1.9E-2</v>
      </c>
      <c r="AE698" s="28">
        <v>1.7999999999999999E-2</v>
      </c>
    </row>
    <row r="699" spans="1:74" ht="45" x14ac:dyDescent="0.15">
      <c r="A699" s="436" t="s">
        <v>20640</v>
      </c>
      <c r="B699" s="437" t="s">
        <v>19807</v>
      </c>
      <c r="E699" s="28" t="s">
        <v>20641</v>
      </c>
      <c r="H699" s="110">
        <v>43672</v>
      </c>
      <c r="I699" s="110"/>
      <c r="L699" s="29" t="s">
        <v>15778</v>
      </c>
      <c r="M699" s="29" t="s">
        <v>4607</v>
      </c>
      <c r="N699" s="29" t="s">
        <v>682</v>
      </c>
      <c r="O699" s="29">
        <v>9.625</v>
      </c>
      <c r="R699" s="29">
        <f t="shared" ref="R699" si="427">O699-(1/32)</f>
        <v>9.59375</v>
      </c>
      <c r="S699" s="29">
        <f t="shared" ref="S699" si="428">O699+(1/32)</f>
        <v>9.65625</v>
      </c>
      <c r="T699" s="29">
        <v>3</v>
      </c>
      <c r="W699" s="29">
        <f>T699-(1/32)</f>
        <v>2.96875</v>
      </c>
      <c r="X699" s="29">
        <f>T699+(1/32)</f>
        <v>3.03125</v>
      </c>
      <c r="Y699" s="29">
        <v>6</v>
      </c>
      <c r="AA699" s="29">
        <f t="shared" ref="AA699" si="429">Y699-(1/32)</f>
        <v>5.96875</v>
      </c>
      <c r="AB699" s="29">
        <f t="shared" ref="AB699" si="430">Y699+(1/32)</f>
        <v>6.03125</v>
      </c>
      <c r="AC699" s="52">
        <v>1.9E-2</v>
      </c>
      <c r="AD699" s="52">
        <v>2.1000000000000001E-2</v>
      </c>
      <c r="AE699" s="56">
        <v>0.02</v>
      </c>
    </row>
    <row r="1048576" spans="4:7" x14ac:dyDescent="0.15">
      <c r="D1048576" s="29"/>
      <c r="E1048576" s="29"/>
      <c r="F1048576" s="29"/>
      <c r="G1048576" s="29"/>
    </row>
  </sheetData>
  <autoFilter ref="A1:BV344" xr:uid="{00000000-0009-0000-0000-000007000000}"/>
  <sortState xmlns:xlrd2="http://schemas.microsoft.com/office/spreadsheetml/2017/richdata2" ref="A2:WXI1048576">
    <sortCondition ref="A2:A198"/>
  </sortState>
  <customSheetViews>
    <customSheetView guid="{6AB3AC03-22A4-4809-83CA-C1D68C851D61}" showAutoFilter="1" hiddenColumns="1">
      <pane xSplit="4" ySplit="1" topLeftCell="E326" activePane="bottomRight" state="frozenSplit"/>
      <selection pane="bottomRight" activeCell="I329" sqref="I329"/>
      <pageMargins left="0.7" right="0.7" top="0.75" bottom="0.75" header="0.3" footer="0.3"/>
      <pageSetup orientation="portrait" r:id="rId1"/>
      <autoFilter ref="A1:BW334" xr:uid="{00000000-0000-0000-0000-000000000000}"/>
    </customSheetView>
    <customSheetView guid="{BFB73080-C595-410B-86AB-674FF7B777B3}" showAutoFilter="1" hiddenColumns="1">
      <pane xSplit="4" ySplit="1" topLeftCell="E311" activePane="bottomRight" state="frozenSplit"/>
      <selection pane="bottomRight" activeCell="A319" sqref="A319"/>
      <pageMargins left="0.7" right="0.7" top="0.75" bottom="0.75" header="0.3" footer="0.3"/>
      <pageSetup orientation="portrait" r:id="rId2"/>
      <autoFilter ref="A1:BW324" xr:uid="{00000000-0000-0000-0000-000000000000}"/>
    </customSheetView>
    <customSheetView guid="{CC4BE5D8-8A14-4B7A-8555-F7CB4F51CB2A}" showAutoFilter="1" hiddenColumns="1">
      <pane xSplit="4" ySplit="1" topLeftCell="E292" activePane="bottomRight" state="frozenSplit"/>
      <selection pane="bottomRight" activeCell="B293" sqref="B293"/>
      <pageMargins left="0.7" right="0.7" top="0.75" bottom="0.75" header="0.3" footer="0.3"/>
      <pageSetup orientation="portrait" r:id="rId3"/>
      <autoFilter ref="A1:BW293" xr:uid="{00000000-0000-0000-0000-000000000000}"/>
    </customSheetView>
    <customSheetView guid="{D5A1C5FF-2027-4AC6-A238-93261C2785BF}" filter="1" showAutoFilter="1" hiddenColumns="1">
      <pane xSplit="4" ySplit="64" topLeftCell="E66" activePane="bottomRight" state="frozen"/>
      <selection pane="bottomRight" activeCell="H250" sqref="H250"/>
      <pageMargins left="0.7" right="0.7" top="0.75" bottom="0.75" header="0.3" footer="0.3"/>
      <pageSetup orientation="portrait" r:id="rId4"/>
      <autoFilter ref="A1:KC252" xr:uid="{00000000-0000-0000-0000-000000000000}">
        <filterColumn colId="13">
          <filters>
            <filter val="4.75"/>
          </filters>
        </filterColumn>
      </autoFilter>
    </customSheetView>
    <customSheetView guid="{B8943A4C-5AC8-47C7-9B46-4A9E5D038C0F}" showAutoFilter="1" hiddenColumns="1">
      <pane xSplit="4" ySplit="1" topLeftCell="E231" activePane="bottomRight" state="frozen"/>
      <selection pane="bottomRight" activeCell="A245" sqref="A245"/>
      <pageMargins left="0.7" right="0.7" top="0.75" bottom="0.75" header="0.3" footer="0.3"/>
      <pageSetup orientation="portrait" r:id="rId5"/>
      <autoFilter ref="A1:KC251" xr:uid="{00000000-0000-0000-0000-000000000000}"/>
    </customSheetView>
    <customSheetView guid="{697847CE-5139-4EBD-A73A-6A939E260B2D}" filter="1" showAutoFilter="1" hiddenColumns="1">
      <pane xSplit="4" ySplit="1" topLeftCell="E77" activePane="bottomRight" state="frozen"/>
      <selection pane="bottomRight" activeCell="H233" sqref="H233"/>
      <pageMargins left="0.7" right="0.7" top="0.75" bottom="0.75" header="0.3" footer="0.3"/>
      <pageSetup orientation="portrait" r:id="rId6"/>
      <autoFilter ref="A1:KC233" xr:uid="{00000000-0000-0000-0000-000000000000}">
        <filterColumn colId="9">
          <filters>
            <filter val="193"/>
          </filters>
        </filterColumn>
      </autoFilter>
    </customSheetView>
    <customSheetView guid="{5321CD09-EC16-47F7-8AA4-24BD71FF8F01}" showAutoFilter="1" hiddenColumns="1">
      <pane ySplit="1" topLeftCell="A96" activePane="bottomLeft" state="frozenSplit"/>
      <selection pane="bottomLeft" activeCell="F102" sqref="F102"/>
      <pageMargins left="0.7" right="0.7" top="0.75" bottom="0.75" header="0.3" footer="0.3"/>
      <autoFilter ref="A1:KC221" xr:uid="{00000000-0000-0000-0000-000000000000}"/>
    </customSheetView>
    <customSheetView guid="{B5E1699C-A8CF-4A4A-8218-6486F661691F}">
      <selection sqref="A1:XFD1048576"/>
      <pageMargins left="0.7" right="0.7" top="0.75" bottom="0.75" header="0.3" footer="0.3"/>
    </customSheetView>
    <customSheetView guid="{E4317D26-7340-437F-B408-AC7B573D4F1A}" filter="1" showAutoFilter="1" hiddenColumns="1">
      <pane ySplit="1" topLeftCell="A89" activePane="bottomLeft" state="frozenSplit"/>
      <selection pane="bottomLeft" activeCell="F160" sqref="F160"/>
      <pageMargins left="0.7" right="0.7" top="0.75" bottom="0.75" header="0.3" footer="0.3"/>
      <autoFilter ref="A1:JU209" xr:uid="{00000000-0000-0000-0000-000000000000}">
        <filterColumn colId="4">
          <customFilters>
            <customFilter operator="notEqual" val=" "/>
          </customFilters>
        </filterColumn>
        <filterColumn colId="5">
          <filters blank="1"/>
        </filterColumn>
      </autoFilter>
    </customSheetView>
    <customSheetView guid="{87D4F8BA-D64D-4F76-8174-E2443EA77F9D}" showAutoFilter="1" hiddenColumns="1">
      <pane xSplit="4" ySplit="1" topLeftCell="E231" activePane="bottomRight" state="frozen"/>
      <selection pane="bottomRight" activeCell="A245" sqref="A245"/>
      <pageMargins left="0.7" right="0.7" top="0.75" bottom="0.75" header="0.3" footer="0.3"/>
      <pageSetup orientation="portrait" r:id="rId7"/>
      <autoFilter ref="A1:KC251" xr:uid="{00000000-0000-0000-0000-000000000000}"/>
    </customSheetView>
    <customSheetView guid="{8B5205BC-47B1-4489-AD40-C2E0484361A0}" showAutoFilter="1" hiddenColumns="1">
      <pane xSplit="4" ySplit="1" topLeftCell="E259" activePane="bottomRight" state="frozenSplit"/>
      <selection pane="bottomRight" activeCell="I271" sqref="I271"/>
      <pageMargins left="0.7" right="0.7" top="0.75" bottom="0.75" header="0.3" footer="0.3"/>
      <pageSetup orientation="portrait" r:id="rId8"/>
      <autoFilter ref="A1:KC271" xr:uid="{00000000-0000-0000-0000-000000000000}"/>
    </customSheetView>
    <customSheetView guid="{F0F0981A-2E0C-4FA4-A465-23A3F548E14E}" showAutoFilter="1" hiddenColumns="1" topLeftCell="A327">
      <pane ySplit="5.1372549019607847" topLeftCell="A349"/>
      <selection activeCell="D339" sqref="D339"/>
      <pageMargins left="0.7" right="0.7" top="0.75" bottom="0.75" header="0.3" footer="0.3"/>
      <pageSetup orientation="portrait" r:id="rId9"/>
      <autoFilter ref="A1:BW337" xr:uid="{00000000-0000-0000-0000-000000000000}"/>
    </customSheetView>
    <customSheetView guid="{98762CE7-B7CB-4017-BD9C-C31369E38615}" showAutoFilter="1" hiddenColumns="1">
      <pane ySplit="1" topLeftCell="A338" activePane="bottomLeft" state="frozen"/>
      <selection pane="bottomLeft" activeCell="H348" sqref="H347:H348"/>
      <pageMargins left="0.7" right="0.7" top="0.75" bottom="0.75" header="0.3" footer="0.3"/>
      <pageSetup orientation="portrait" r:id="rId10"/>
      <autoFilter ref="A1:BW344" xr:uid="{00000000-0000-0000-0000-000000000000}"/>
    </customSheetView>
  </customSheetViews>
  <hyperlinks>
    <hyperlink ref="A343" r:id="rId11" display="javascript:ProcessTopMenu('DUT_DOCUMENT_MAIN.aspx?&amp;ParId=&amp;HdrId=&amp;ItmId=0000000000000000000196580&amp;Navaction=Detail','_New');" xr:uid="{00000000-0004-0000-0700-000000000000}"/>
  </hyperlinks>
  <pageMargins left="0.7" right="0.7" top="0.75" bottom="0.75" header="0.3" footer="0.3"/>
  <pageSetup orientation="portrait"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autoPageBreaks="0"/>
  </sheetPr>
  <dimension ref="A1:HJ868"/>
  <sheetViews>
    <sheetView zoomScaleNormal="100" workbookViewId="0">
      <pane xSplit="2" ySplit="1" topLeftCell="C859" activePane="bottomRight" state="frozenSplit"/>
      <selection pane="topRight" activeCell="C1" sqref="C1"/>
      <selection pane="bottomLeft" activeCell="A2" sqref="A2"/>
      <selection pane="bottomRight" activeCell="B876" sqref="B876"/>
    </sheetView>
  </sheetViews>
  <sheetFormatPr baseColWidth="10" defaultColWidth="9.1640625" defaultRowHeight="12" x14ac:dyDescent="0.15"/>
  <cols>
    <col min="1" max="1" width="12.33203125" style="68" customWidth="1"/>
    <col min="2" max="2" width="35.1640625" style="66" customWidth="1"/>
    <col min="3" max="3" width="24.6640625" style="6" customWidth="1"/>
    <col min="4" max="5" width="11.6640625" style="66" customWidth="1"/>
    <col min="6" max="7" width="9.1640625" style="6"/>
    <col min="8" max="9" width="9.1640625" style="66"/>
    <col min="10" max="10" width="9.1640625" style="65" customWidth="1"/>
    <col min="11" max="11" width="11.5" style="66" customWidth="1"/>
    <col min="12" max="12" width="9.1640625" style="66" customWidth="1"/>
    <col min="13" max="13" width="9.1640625" style="94" customWidth="1"/>
    <col min="14" max="15" width="9.1640625" style="95" customWidth="1"/>
    <col min="16" max="16" width="9.1640625" style="94" customWidth="1"/>
    <col min="17" max="18" width="9.1640625" style="66" customWidth="1"/>
    <col min="19" max="19" width="9.1640625" style="94" customWidth="1"/>
    <col min="20" max="21" width="9.1640625" style="95" customWidth="1"/>
    <col min="22" max="16384" width="9.1640625" style="6"/>
  </cols>
  <sheetData>
    <row r="1" spans="1:23" s="31" customFormat="1" ht="26" x14ac:dyDescent="0.15">
      <c r="A1" s="127" t="s">
        <v>1</v>
      </c>
      <c r="B1" s="127" t="s">
        <v>2</v>
      </c>
      <c r="C1" s="128" t="s">
        <v>10185</v>
      </c>
      <c r="D1" s="127" t="s">
        <v>408</v>
      </c>
      <c r="E1" s="127" t="s">
        <v>409</v>
      </c>
      <c r="F1" s="127" t="s">
        <v>407</v>
      </c>
      <c r="G1" s="127" t="s">
        <v>17778</v>
      </c>
      <c r="H1" s="127" t="s">
        <v>4158</v>
      </c>
      <c r="I1" s="127" t="s">
        <v>4156</v>
      </c>
      <c r="J1" s="127" t="s">
        <v>4303</v>
      </c>
      <c r="K1" s="127" t="s">
        <v>4157</v>
      </c>
      <c r="L1" s="127" t="s">
        <v>4300</v>
      </c>
      <c r="M1" s="129" t="s">
        <v>1885</v>
      </c>
      <c r="N1" s="130" t="s">
        <v>1886</v>
      </c>
      <c r="O1" s="130" t="s">
        <v>1887</v>
      </c>
      <c r="P1" s="129" t="s">
        <v>1888</v>
      </c>
      <c r="Q1" s="127" t="s">
        <v>1889</v>
      </c>
      <c r="R1" s="127" t="s">
        <v>1890</v>
      </c>
      <c r="S1" s="129" t="s">
        <v>1891</v>
      </c>
      <c r="T1" s="130" t="s">
        <v>1892</v>
      </c>
      <c r="U1" s="130" t="s">
        <v>1893</v>
      </c>
      <c r="V1" s="31" t="s">
        <v>4548</v>
      </c>
      <c r="W1" s="31" t="s">
        <v>2373</v>
      </c>
    </row>
    <row r="2" spans="1:23" s="31" customFormat="1" ht="13" x14ac:dyDescent="0.15">
      <c r="A2" s="65" t="s">
        <v>2323</v>
      </c>
      <c r="B2" s="65" t="s">
        <v>2324</v>
      </c>
      <c r="C2" s="123" t="s">
        <v>4494</v>
      </c>
      <c r="D2" s="131">
        <v>40877</v>
      </c>
      <c r="E2" s="131">
        <v>40934</v>
      </c>
      <c r="F2" s="69"/>
      <c r="G2" s="69"/>
      <c r="H2" s="69" t="s">
        <v>4162</v>
      </c>
      <c r="I2" s="69" t="s">
        <v>4161</v>
      </c>
      <c r="J2" s="65" t="s">
        <v>4302</v>
      </c>
      <c r="K2" s="69" t="s">
        <v>4304</v>
      </c>
      <c r="L2" s="66"/>
      <c r="M2" s="129">
        <v>24.75</v>
      </c>
      <c r="N2" s="69">
        <f t="shared" ref="N2:N12" si="0">M2-0.1875</f>
        <v>24.5625</v>
      </c>
      <c r="O2" s="69">
        <f t="shared" ref="O2:O12" si="1">M2+0.1875</f>
        <v>24.9375</v>
      </c>
      <c r="P2" s="129">
        <v>12.5</v>
      </c>
      <c r="Q2" s="69">
        <f t="shared" ref="Q2:Q12" si="2">P2-0.1875</f>
        <v>12.3125</v>
      </c>
      <c r="R2" s="69">
        <f t="shared" ref="R2:R12" si="3">P2+0.1875</f>
        <v>12.6875</v>
      </c>
      <c r="S2" s="129">
        <v>3.875</v>
      </c>
      <c r="T2" s="69">
        <f t="shared" ref="T2:T12" si="4">S2-0.1875</f>
        <v>3.6875</v>
      </c>
      <c r="U2" s="69">
        <f t="shared" ref="U2:U12" si="5">S2+0.1875</f>
        <v>4.0625</v>
      </c>
      <c r="V2" s="6">
        <f t="shared" ref="V2:V17" si="6">IF(J2="C", 0.1875, 0.125)</f>
        <v>0.1875</v>
      </c>
    </row>
    <row r="3" spans="1:23" s="31" customFormat="1" ht="13" x14ac:dyDescent="0.15">
      <c r="A3" s="65" t="s">
        <v>2019</v>
      </c>
      <c r="B3" s="65" t="s">
        <v>2020</v>
      </c>
      <c r="C3" s="123" t="s">
        <v>4465</v>
      </c>
      <c r="D3" s="131">
        <v>40877</v>
      </c>
      <c r="E3" s="131">
        <v>40934</v>
      </c>
      <c r="F3" s="69"/>
      <c r="G3" s="69"/>
      <c r="H3" s="69" t="s">
        <v>4162</v>
      </c>
      <c r="I3" s="69" t="s">
        <v>4161</v>
      </c>
      <c r="J3" s="65" t="s">
        <v>4333</v>
      </c>
      <c r="K3" s="69" t="s">
        <v>4304</v>
      </c>
      <c r="L3" s="66" t="s">
        <v>4306</v>
      </c>
      <c r="M3" s="129">
        <v>12.75</v>
      </c>
      <c r="N3" s="69">
        <f t="shared" si="0"/>
        <v>12.5625</v>
      </c>
      <c r="O3" s="69">
        <f t="shared" si="1"/>
        <v>12.9375</v>
      </c>
      <c r="P3" s="129">
        <v>11.625</v>
      </c>
      <c r="Q3" s="69">
        <f t="shared" si="2"/>
        <v>11.4375</v>
      </c>
      <c r="R3" s="69">
        <f t="shared" si="3"/>
        <v>11.8125</v>
      </c>
      <c r="S3" s="129">
        <v>7.875</v>
      </c>
      <c r="T3" s="69">
        <f t="shared" si="4"/>
        <v>7.6875</v>
      </c>
      <c r="U3" s="69">
        <f t="shared" si="5"/>
        <v>8.0625</v>
      </c>
      <c r="V3" s="6">
        <f t="shared" si="6"/>
        <v>0.1875</v>
      </c>
    </row>
    <row r="4" spans="1:23" s="31" customFormat="1" ht="26" x14ac:dyDescent="0.15">
      <c r="A4" s="65" t="s">
        <v>1983</v>
      </c>
      <c r="B4" s="65" t="s">
        <v>1984</v>
      </c>
      <c r="C4" s="123" t="s">
        <v>4505</v>
      </c>
      <c r="D4" s="131">
        <v>40877</v>
      </c>
      <c r="E4" s="131">
        <v>40934</v>
      </c>
      <c r="F4" s="69"/>
      <c r="G4" s="69"/>
      <c r="H4" s="69" t="s">
        <v>4162</v>
      </c>
      <c r="I4" s="69" t="s">
        <v>4161</v>
      </c>
      <c r="J4" s="65" t="s">
        <v>4302</v>
      </c>
      <c r="K4" s="69" t="s">
        <v>4307</v>
      </c>
      <c r="L4" s="66" t="s">
        <v>3131</v>
      </c>
      <c r="M4" s="129">
        <v>11.625</v>
      </c>
      <c r="N4" s="69">
        <f t="shared" si="0"/>
        <v>11.4375</v>
      </c>
      <c r="O4" s="69">
        <f t="shared" si="1"/>
        <v>11.8125</v>
      </c>
      <c r="P4" s="129">
        <v>6.375</v>
      </c>
      <c r="Q4" s="69">
        <f t="shared" si="2"/>
        <v>6.1875</v>
      </c>
      <c r="R4" s="69">
        <f t="shared" si="3"/>
        <v>6.5625</v>
      </c>
      <c r="S4" s="129">
        <v>7.125</v>
      </c>
      <c r="T4" s="69">
        <f t="shared" si="4"/>
        <v>6.9375</v>
      </c>
      <c r="U4" s="69">
        <f t="shared" si="5"/>
        <v>7.3125</v>
      </c>
      <c r="V4" s="6">
        <f t="shared" si="6"/>
        <v>0.1875</v>
      </c>
    </row>
    <row r="5" spans="1:23" s="31" customFormat="1" ht="13" x14ac:dyDescent="0.15">
      <c r="A5" s="65" t="s">
        <v>1999</v>
      </c>
      <c r="B5" s="65" t="s">
        <v>2000</v>
      </c>
      <c r="C5" s="123" t="s">
        <v>4382</v>
      </c>
      <c r="D5" s="131">
        <v>40878</v>
      </c>
      <c r="E5" s="131">
        <v>40934</v>
      </c>
      <c r="F5" s="69"/>
      <c r="G5" s="69"/>
      <c r="H5" s="69" t="s">
        <v>4162</v>
      </c>
      <c r="I5" s="69" t="s">
        <v>4161</v>
      </c>
      <c r="J5" s="65" t="s">
        <v>4302</v>
      </c>
      <c r="K5" s="69" t="s">
        <v>4309</v>
      </c>
      <c r="L5" s="66" t="s">
        <v>4306</v>
      </c>
      <c r="M5" s="129">
        <v>12.375</v>
      </c>
      <c r="N5" s="69">
        <f t="shared" si="0"/>
        <v>12.1875</v>
      </c>
      <c r="O5" s="69">
        <f t="shared" si="1"/>
        <v>12.5625</v>
      </c>
      <c r="P5" s="129">
        <v>6.3125</v>
      </c>
      <c r="Q5" s="69">
        <f t="shared" si="2"/>
        <v>6.125</v>
      </c>
      <c r="R5" s="69">
        <f t="shared" si="3"/>
        <v>6.5</v>
      </c>
      <c r="S5" s="129">
        <v>12.1875</v>
      </c>
      <c r="T5" s="69">
        <f t="shared" si="4"/>
        <v>12</v>
      </c>
      <c r="U5" s="69">
        <f t="shared" si="5"/>
        <v>12.375</v>
      </c>
      <c r="V5" s="6">
        <f t="shared" si="6"/>
        <v>0.1875</v>
      </c>
    </row>
    <row r="6" spans="1:23" s="31" customFormat="1" ht="13" x14ac:dyDescent="0.15">
      <c r="A6" s="65" t="s">
        <v>2225</v>
      </c>
      <c r="B6" s="65" t="s">
        <v>2226</v>
      </c>
      <c r="C6" s="123" t="s">
        <v>4553</v>
      </c>
      <c r="D6" s="131">
        <v>40877</v>
      </c>
      <c r="E6" s="131">
        <v>40934</v>
      </c>
      <c r="F6" s="69"/>
      <c r="G6" s="69"/>
      <c r="H6" s="65" t="s">
        <v>4162</v>
      </c>
      <c r="I6" s="65" t="s">
        <v>4161</v>
      </c>
      <c r="J6" s="65" t="s">
        <v>4302</v>
      </c>
      <c r="K6" s="65" t="s">
        <v>4160</v>
      </c>
      <c r="L6" s="66"/>
      <c r="M6" s="129">
        <v>16.5</v>
      </c>
      <c r="N6" s="69">
        <f t="shared" si="0"/>
        <v>16.3125</v>
      </c>
      <c r="O6" s="69">
        <f t="shared" si="1"/>
        <v>16.6875</v>
      </c>
      <c r="P6" s="129">
        <v>12.3125</v>
      </c>
      <c r="Q6" s="69">
        <f t="shared" si="2"/>
        <v>12.125</v>
      </c>
      <c r="R6" s="69">
        <f t="shared" si="3"/>
        <v>12.5</v>
      </c>
      <c r="S6" s="129">
        <v>6.1875</v>
      </c>
      <c r="T6" s="69">
        <f t="shared" si="4"/>
        <v>6</v>
      </c>
      <c r="U6" s="69">
        <f t="shared" si="5"/>
        <v>6.375</v>
      </c>
      <c r="V6" s="6">
        <f t="shared" si="6"/>
        <v>0.1875</v>
      </c>
    </row>
    <row r="7" spans="1:23" s="31" customFormat="1" ht="13" x14ac:dyDescent="0.15">
      <c r="A7" s="65" t="s">
        <v>2003</v>
      </c>
      <c r="B7" s="65" t="s">
        <v>2004</v>
      </c>
      <c r="C7" s="123" t="s">
        <v>4380</v>
      </c>
      <c r="D7" s="131">
        <v>40877</v>
      </c>
      <c r="E7" s="131">
        <v>40934</v>
      </c>
      <c r="F7" s="69"/>
      <c r="G7" s="69"/>
      <c r="H7" s="69" t="s">
        <v>4162</v>
      </c>
      <c r="I7" s="69" t="s">
        <v>4161</v>
      </c>
      <c r="J7" s="65" t="s">
        <v>4302</v>
      </c>
      <c r="K7" s="69" t="s">
        <v>4160</v>
      </c>
      <c r="L7" s="66" t="s">
        <v>3131</v>
      </c>
      <c r="M7" s="129">
        <v>12.4375</v>
      </c>
      <c r="N7" s="69">
        <f t="shared" si="0"/>
        <v>12.25</v>
      </c>
      <c r="O7" s="69">
        <f t="shared" si="1"/>
        <v>12.625</v>
      </c>
      <c r="P7" s="129">
        <v>6.25</v>
      </c>
      <c r="Q7" s="69">
        <f t="shared" si="2"/>
        <v>6.0625</v>
      </c>
      <c r="R7" s="69">
        <f t="shared" si="3"/>
        <v>6.4375</v>
      </c>
      <c r="S7" s="129">
        <v>8.375</v>
      </c>
      <c r="T7" s="69">
        <f t="shared" si="4"/>
        <v>8.1875</v>
      </c>
      <c r="U7" s="69">
        <f t="shared" si="5"/>
        <v>8.5625</v>
      </c>
      <c r="V7" s="6">
        <f t="shared" si="6"/>
        <v>0.1875</v>
      </c>
    </row>
    <row r="8" spans="1:23" s="31" customFormat="1" ht="39" x14ac:dyDescent="0.15">
      <c r="A8" s="65" t="s">
        <v>1954</v>
      </c>
      <c r="B8" s="65" t="s">
        <v>1955</v>
      </c>
      <c r="C8" s="6" t="s">
        <v>9549</v>
      </c>
      <c r="D8" s="131">
        <v>40875</v>
      </c>
      <c r="E8" s="131">
        <v>40934</v>
      </c>
      <c r="F8" s="69"/>
      <c r="G8" s="69"/>
      <c r="H8" s="69" t="s">
        <v>4162</v>
      </c>
      <c r="I8" s="69" t="s">
        <v>4161</v>
      </c>
      <c r="J8" s="65" t="s">
        <v>4302</v>
      </c>
      <c r="K8" s="69" t="s">
        <v>4301</v>
      </c>
      <c r="L8" s="66" t="s">
        <v>4306</v>
      </c>
      <c r="M8" s="129">
        <v>10.625</v>
      </c>
      <c r="N8" s="69">
        <f t="shared" si="0"/>
        <v>10.4375</v>
      </c>
      <c r="O8" s="69">
        <f t="shared" si="1"/>
        <v>10.8125</v>
      </c>
      <c r="P8" s="129">
        <v>6.375</v>
      </c>
      <c r="Q8" s="69">
        <f t="shared" si="2"/>
        <v>6.1875</v>
      </c>
      <c r="R8" s="69">
        <f t="shared" si="3"/>
        <v>6.5625</v>
      </c>
      <c r="S8" s="129">
        <v>11.25</v>
      </c>
      <c r="T8" s="69">
        <f t="shared" si="4"/>
        <v>11.0625</v>
      </c>
      <c r="U8" s="69">
        <f t="shared" si="5"/>
        <v>11.4375</v>
      </c>
      <c r="V8" s="6">
        <f t="shared" si="6"/>
        <v>0.1875</v>
      </c>
    </row>
    <row r="9" spans="1:23" s="31" customFormat="1" ht="13" x14ac:dyDescent="0.15">
      <c r="A9" s="65" t="s">
        <v>2292</v>
      </c>
      <c r="B9" s="65" t="s">
        <v>2293</v>
      </c>
      <c r="C9" s="123" t="s">
        <v>4491</v>
      </c>
      <c r="D9" s="131">
        <v>40877</v>
      </c>
      <c r="E9" s="131">
        <v>40934</v>
      </c>
      <c r="H9" s="69" t="s">
        <v>4162</v>
      </c>
      <c r="I9" s="69" t="s">
        <v>4161</v>
      </c>
      <c r="J9" s="69" t="s">
        <v>4302</v>
      </c>
      <c r="K9" s="65" t="s">
        <v>4304</v>
      </c>
      <c r="L9" s="66"/>
      <c r="M9" s="129">
        <v>20</v>
      </c>
      <c r="N9" s="69">
        <f t="shared" si="0"/>
        <v>19.8125</v>
      </c>
      <c r="O9" s="69">
        <f t="shared" si="1"/>
        <v>20.1875</v>
      </c>
      <c r="P9" s="129">
        <v>12</v>
      </c>
      <c r="Q9" s="69">
        <f t="shared" si="2"/>
        <v>11.8125</v>
      </c>
      <c r="R9" s="69">
        <f t="shared" si="3"/>
        <v>12.1875</v>
      </c>
      <c r="S9" s="129">
        <v>6.5</v>
      </c>
      <c r="T9" s="69">
        <f t="shared" si="4"/>
        <v>6.3125</v>
      </c>
      <c r="U9" s="69">
        <f t="shared" si="5"/>
        <v>6.6875</v>
      </c>
      <c r="V9" s="6">
        <f t="shared" si="6"/>
        <v>0.1875</v>
      </c>
    </row>
    <row r="10" spans="1:23" s="31" customFormat="1" ht="26" x14ac:dyDescent="0.15">
      <c r="A10" s="65" t="s">
        <v>2243</v>
      </c>
      <c r="B10" s="65" t="s">
        <v>2244</v>
      </c>
      <c r="C10" s="123" t="s">
        <v>4429</v>
      </c>
      <c r="D10" s="131">
        <v>40875</v>
      </c>
      <c r="E10" s="131">
        <v>40934</v>
      </c>
      <c r="F10" s="69"/>
      <c r="G10" s="69"/>
      <c r="H10" s="69" t="s">
        <v>4162</v>
      </c>
      <c r="I10" s="69" t="s">
        <v>4161</v>
      </c>
      <c r="J10" s="65" t="s">
        <v>4302</v>
      </c>
      <c r="K10" s="69" t="s">
        <v>4301</v>
      </c>
      <c r="L10" s="66"/>
      <c r="M10" s="129">
        <v>16.875</v>
      </c>
      <c r="N10" s="69">
        <f t="shared" si="0"/>
        <v>16.6875</v>
      </c>
      <c r="O10" s="69">
        <f t="shared" si="1"/>
        <v>17.0625</v>
      </c>
      <c r="P10" s="129">
        <v>15.625</v>
      </c>
      <c r="Q10" s="69">
        <f t="shared" si="2"/>
        <v>15.4375</v>
      </c>
      <c r="R10" s="69">
        <f t="shared" si="3"/>
        <v>15.8125</v>
      </c>
      <c r="S10" s="129">
        <v>7.5</v>
      </c>
      <c r="T10" s="69">
        <f t="shared" si="4"/>
        <v>7.3125</v>
      </c>
      <c r="U10" s="69">
        <f t="shared" si="5"/>
        <v>7.6875</v>
      </c>
      <c r="V10" s="6">
        <f t="shared" si="6"/>
        <v>0.1875</v>
      </c>
    </row>
    <row r="11" spans="1:23" s="31" customFormat="1" ht="13" x14ac:dyDescent="0.15">
      <c r="A11" s="65" t="s">
        <v>2186</v>
      </c>
      <c r="B11" s="65" t="s">
        <v>2187</v>
      </c>
      <c r="C11" s="123" t="s">
        <v>4425</v>
      </c>
      <c r="D11" s="131">
        <v>40875</v>
      </c>
      <c r="E11" s="131">
        <v>40934</v>
      </c>
      <c r="F11" s="69"/>
      <c r="G11" s="69"/>
      <c r="H11" s="65" t="s">
        <v>4162</v>
      </c>
      <c r="I11" s="65" t="s">
        <v>4161</v>
      </c>
      <c r="J11" s="65" t="s">
        <v>4333</v>
      </c>
      <c r="K11" s="65" t="s">
        <v>4301</v>
      </c>
      <c r="L11" s="66"/>
      <c r="M11" s="129">
        <v>15.5</v>
      </c>
      <c r="N11" s="69">
        <f t="shared" si="0"/>
        <v>15.3125</v>
      </c>
      <c r="O11" s="69">
        <f t="shared" si="1"/>
        <v>15.6875</v>
      </c>
      <c r="P11" s="129">
        <v>10.375</v>
      </c>
      <c r="Q11" s="69">
        <f t="shared" si="2"/>
        <v>10.1875</v>
      </c>
      <c r="R11" s="69">
        <f t="shared" si="3"/>
        <v>10.5625</v>
      </c>
      <c r="S11" s="129">
        <v>8.5</v>
      </c>
      <c r="T11" s="69">
        <f t="shared" si="4"/>
        <v>8.3125</v>
      </c>
      <c r="U11" s="69">
        <f t="shared" si="5"/>
        <v>8.6875</v>
      </c>
      <c r="V11" s="6">
        <f t="shared" si="6"/>
        <v>0.1875</v>
      </c>
    </row>
    <row r="12" spans="1:23" s="31" customFormat="1" ht="13" x14ac:dyDescent="0.15">
      <c r="A12" s="65" t="s">
        <v>2038</v>
      </c>
      <c r="B12" s="65" t="s">
        <v>2039</v>
      </c>
      <c r="C12" s="123" t="s">
        <v>4412</v>
      </c>
      <c r="D12" s="131">
        <v>40875</v>
      </c>
      <c r="E12" s="131">
        <v>40935</v>
      </c>
      <c r="F12" s="69"/>
      <c r="G12" s="69"/>
      <c r="H12" s="69" t="s">
        <v>4162</v>
      </c>
      <c r="I12" s="69" t="s">
        <v>4161</v>
      </c>
      <c r="J12" s="65" t="s">
        <v>4302</v>
      </c>
      <c r="K12" s="69" t="s">
        <v>4301</v>
      </c>
      <c r="L12" s="66" t="s">
        <v>4306</v>
      </c>
      <c r="M12" s="129">
        <v>13.25</v>
      </c>
      <c r="N12" s="69">
        <f t="shared" si="0"/>
        <v>13.0625</v>
      </c>
      <c r="O12" s="69">
        <f t="shared" si="1"/>
        <v>13.4375</v>
      </c>
      <c r="P12" s="129">
        <v>12</v>
      </c>
      <c r="Q12" s="69">
        <f t="shared" si="2"/>
        <v>11.8125</v>
      </c>
      <c r="R12" s="69">
        <f t="shared" si="3"/>
        <v>12.1875</v>
      </c>
      <c r="S12" s="129">
        <v>6.125</v>
      </c>
      <c r="T12" s="69">
        <f t="shared" si="4"/>
        <v>5.9375</v>
      </c>
      <c r="U12" s="69">
        <f t="shared" si="5"/>
        <v>6.3125</v>
      </c>
      <c r="V12" s="6">
        <f t="shared" si="6"/>
        <v>0.1875</v>
      </c>
    </row>
    <row r="13" spans="1:23" s="31" customFormat="1" ht="26" x14ac:dyDescent="0.15">
      <c r="A13" s="65" t="s">
        <v>2313</v>
      </c>
      <c r="B13" s="65" t="s">
        <v>2314</v>
      </c>
      <c r="C13" s="132" t="s">
        <v>4445</v>
      </c>
      <c r="D13" s="131">
        <v>40876</v>
      </c>
      <c r="E13" s="131">
        <v>40939</v>
      </c>
      <c r="F13" s="69"/>
      <c r="G13" s="69"/>
      <c r="H13" s="69" t="s">
        <v>4311</v>
      </c>
      <c r="I13" s="69" t="s">
        <v>4359</v>
      </c>
      <c r="J13" s="65" t="s">
        <v>4310</v>
      </c>
      <c r="K13" s="69" t="s">
        <v>4301</v>
      </c>
      <c r="L13" s="66"/>
      <c r="M13" s="129">
        <v>23.375</v>
      </c>
      <c r="N13" s="69">
        <f>M13-0.125</f>
        <v>23.25</v>
      </c>
      <c r="O13" s="69">
        <f>M13+0.125</f>
        <v>23.5</v>
      </c>
      <c r="P13" s="69">
        <v>12</v>
      </c>
      <c r="Q13" s="69">
        <f>P13-0.125</f>
        <v>11.875</v>
      </c>
      <c r="R13" s="69">
        <f>P13+0.125</f>
        <v>12.125</v>
      </c>
      <c r="S13" s="69">
        <v>3.5</v>
      </c>
      <c r="T13" s="69">
        <f>S13-0.125</f>
        <v>3.375</v>
      </c>
      <c r="U13" s="69">
        <f>S13+0.125</f>
        <v>3.625</v>
      </c>
      <c r="V13" s="8">
        <f t="shared" si="6"/>
        <v>0.125</v>
      </c>
    </row>
    <row r="14" spans="1:23" s="31" customFormat="1" ht="13" x14ac:dyDescent="0.15">
      <c r="A14" s="65" t="s">
        <v>1902</v>
      </c>
      <c r="B14" s="65" t="s">
        <v>1903</v>
      </c>
      <c r="C14" s="123" t="s">
        <v>4384</v>
      </c>
      <c r="D14" s="131">
        <v>40875</v>
      </c>
      <c r="E14" s="131">
        <v>40935</v>
      </c>
      <c r="F14" s="69"/>
      <c r="G14" s="69"/>
      <c r="H14" s="69" t="s">
        <v>4162</v>
      </c>
      <c r="I14" s="69" t="s">
        <v>4161</v>
      </c>
      <c r="J14" s="65" t="s">
        <v>4302</v>
      </c>
      <c r="K14" s="69" t="s">
        <v>4301</v>
      </c>
      <c r="L14" s="65" t="s">
        <v>4306</v>
      </c>
      <c r="M14" s="129">
        <v>7.375</v>
      </c>
      <c r="N14" s="69">
        <f>M14-0.1875</f>
        <v>7.1875</v>
      </c>
      <c r="O14" s="69">
        <f>M14+0.1875</f>
        <v>7.5625</v>
      </c>
      <c r="P14" s="129">
        <v>7.25</v>
      </c>
      <c r="Q14" s="69">
        <f>P14-0.1875</f>
        <v>7.0625</v>
      </c>
      <c r="R14" s="69">
        <f>P14+0.1875</f>
        <v>7.4375</v>
      </c>
      <c r="S14" s="129">
        <v>6.375</v>
      </c>
      <c r="T14" s="69">
        <f>S14-0.1875</f>
        <v>6.1875</v>
      </c>
      <c r="U14" s="69">
        <f>S14+0.1875</f>
        <v>6.5625</v>
      </c>
      <c r="V14" s="6">
        <f t="shared" si="6"/>
        <v>0.1875</v>
      </c>
    </row>
    <row r="15" spans="1:23" s="31" customFormat="1" ht="26" x14ac:dyDescent="0.15">
      <c r="A15" s="65" t="s">
        <v>2245</v>
      </c>
      <c r="B15" s="65" t="s">
        <v>2246</v>
      </c>
      <c r="C15" s="123" t="s">
        <v>4430</v>
      </c>
      <c r="D15" s="131">
        <v>40875</v>
      </c>
      <c r="E15" s="131">
        <v>40935</v>
      </c>
      <c r="F15" s="69"/>
      <c r="G15" s="69"/>
      <c r="H15" s="69" t="s">
        <v>4162</v>
      </c>
      <c r="I15" s="69" t="s">
        <v>4161</v>
      </c>
      <c r="J15" s="65" t="s">
        <v>4302</v>
      </c>
      <c r="K15" s="69" t="s">
        <v>4301</v>
      </c>
      <c r="L15" s="66"/>
      <c r="M15" s="129">
        <v>16.875</v>
      </c>
      <c r="N15" s="69">
        <f>M15-0.1875</f>
        <v>16.6875</v>
      </c>
      <c r="O15" s="69">
        <f>M15+0.1875</f>
        <v>17.0625</v>
      </c>
      <c r="P15" s="129">
        <v>15.625</v>
      </c>
      <c r="Q15" s="69">
        <f>P15-0.1875</f>
        <v>15.4375</v>
      </c>
      <c r="R15" s="69">
        <f>P15+0.1875</f>
        <v>15.8125</v>
      </c>
      <c r="S15" s="129">
        <v>7.5</v>
      </c>
      <c r="T15" s="69">
        <f>S15-0.1875</f>
        <v>7.3125</v>
      </c>
      <c r="U15" s="69">
        <f>S15+0.1875</f>
        <v>7.6875</v>
      </c>
      <c r="V15" s="6">
        <f t="shared" si="6"/>
        <v>0.1875</v>
      </c>
    </row>
    <row r="16" spans="1:23" s="31" customFormat="1" ht="26" x14ac:dyDescent="0.15">
      <c r="A16" s="65" t="s">
        <v>2315</v>
      </c>
      <c r="B16" s="65" t="s">
        <v>2316</v>
      </c>
      <c r="C16" s="132" t="s">
        <v>4445</v>
      </c>
      <c r="D16" s="131">
        <v>40876</v>
      </c>
      <c r="E16" s="131">
        <v>40939</v>
      </c>
      <c r="F16" s="69"/>
      <c r="G16" s="69"/>
      <c r="H16" s="69" t="s">
        <v>4311</v>
      </c>
      <c r="I16" s="69" t="s">
        <v>4359</v>
      </c>
      <c r="J16" s="65" t="s">
        <v>4310</v>
      </c>
      <c r="K16" s="69" t="s">
        <v>4301</v>
      </c>
      <c r="L16" s="66"/>
      <c r="M16" s="129">
        <v>23.375</v>
      </c>
      <c r="N16" s="69">
        <f>M16-0.125</f>
        <v>23.25</v>
      </c>
      <c r="O16" s="69">
        <f>M16+0.125</f>
        <v>23.5</v>
      </c>
      <c r="P16" s="129">
        <v>12</v>
      </c>
      <c r="Q16" s="69">
        <f>P16-0.125</f>
        <v>11.875</v>
      </c>
      <c r="R16" s="69">
        <f>P16+0.125</f>
        <v>12.125</v>
      </c>
      <c r="S16" s="129">
        <v>3.5</v>
      </c>
      <c r="T16" s="69">
        <f>S16-0.125</f>
        <v>3.375</v>
      </c>
      <c r="U16" s="69">
        <f>S16+0.125</f>
        <v>3.625</v>
      </c>
      <c r="V16" s="8">
        <f t="shared" si="6"/>
        <v>0.125</v>
      </c>
    </row>
    <row r="17" spans="1:22" s="31" customFormat="1" ht="13" x14ac:dyDescent="0.15">
      <c r="A17" s="65" t="s">
        <v>2040</v>
      </c>
      <c r="B17" s="65" t="s">
        <v>2041</v>
      </c>
      <c r="C17" s="123" t="s">
        <v>4412</v>
      </c>
      <c r="D17" s="131">
        <v>40875</v>
      </c>
      <c r="E17" s="131">
        <v>40934</v>
      </c>
      <c r="F17" s="69"/>
      <c r="G17" s="69"/>
      <c r="H17" s="69" t="s">
        <v>4162</v>
      </c>
      <c r="I17" s="69" t="s">
        <v>4161</v>
      </c>
      <c r="J17" s="65" t="s">
        <v>4302</v>
      </c>
      <c r="K17" s="69" t="s">
        <v>4301</v>
      </c>
      <c r="L17" s="66" t="s">
        <v>4306</v>
      </c>
      <c r="M17" s="129">
        <v>13.25</v>
      </c>
      <c r="N17" s="69">
        <f>M17-0.1875</f>
        <v>13.0625</v>
      </c>
      <c r="O17" s="69">
        <f>M17+0.1875</f>
        <v>13.4375</v>
      </c>
      <c r="P17" s="129">
        <v>12</v>
      </c>
      <c r="Q17" s="69">
        <f>P17-0.1875</f>
        <v>11.8125</v>
      </c>
      <c r="R17" s="69">
        <f>P17+0.1875</f>
        <v>12.1875</v>
      </c>
      <c r="S17" s="129">
        <v>6.125</v>
      </c>
      <c r="T17" s="69">
        <f>S17-0.1875</f>
        <v>5.9375</v>
      </c>
      <c r="U17" s="69">
        <f>S17+0.1875</f>
        <v>6.3125</v>
      </c>
      <c r="V17" s="6">
        <f t="shared" si="6"/>
        <v>0.1875</v>
      </c>
    </row>
    <row r="18" spans="1:22" s="31" customFormat="1" ht="26" x14ac:dyDescent="0.15">
      <c r="A18" s="65" t="s">
        <v>2065</v>
      </c>
      <c r="B18" s="65" t="s">
        <v>2066</v>
      </c>
      <c r="C18" s="123" t="s">
        <v>4414</v>
      </c>
      <c r="D18" s="131">
        <v>40875</v>
      </c>
      <c r="E18" s="131">
        <v>40934</v>
      </c>
      <c r="F18" s="69"/>
      <c r="G18" s="69"/>
      <c r="H18" s="69" t="s">
        <v>4162</v>
      </c>
      <c r="I18" s="69" t="s">
        <v>4161</v>
      </c>
      <c r="J18" s="65" t="s">
        <v>4302</v>
      </c>
      <c r="K18" s="69" t="s">
        <v>4301</v>
      </c>
      <c r="L18" s="66" t="s">
        <v>4306</v>
      </c>
      <c r="M18" s="129">
        <v>13.4375</v>
      </c>
      <c r="N18" s="69">
        <f t="shared" ref="N18:N23" si="7">M18-0.1875</f>
        <v>13.25</v>
      </c>
      <c r="O18" s="69">
        <f t="shared" ref="O18:O23" si="8">M18+0.1875</f>
        <v>13.625</v>
      </c>
      <c r="P18" s="129">
        <v>6.25</v>
      </c>
      <c r="Q18" s="69">
        <f t="shared" ref="Q18:Q23" si="9">P18-0.1875</f>
        <v>6.0625</v>
      </c>
      <c r="R18" s="69">
        <f t="shared" ref="R18:R23" si="10">P18+0.1875</f>
        <v>6.4375</v>
      </c>
      <c r="S18" s="129">
        <v>9.6875</v>
      </c>
      <c r="T18" s="69">
        <f t="shared" ref="T18:T23" si="11">S18-0.1875</f>
        <v>9.5</v>
      </c>
      <c r="U18" s="69">
        <f t="shared" ref="U18:U23" si="12">S18+0.1875</f>
        <v>9.875</v>
      </c>
      <c r="V18" s="6">
        <f t="shared" ref="V18:V49" si="13">IF(J18="C", 0.1875, 0.125)</f>
        <v>0.1875</v>
      </c>
    </row>
    <row r="19" spans="1:22" s="31" customFormat="1" ht="26" x14ac:dyDescent="0.15">
      <c r="A19" s="65" t="s">
        <v>2088</v>
      </c>
      <c r="B19" s="65" t="s">
        <v>2089</v>
      </c>
      <c r="C19" s="123" t="s">
        <v>4496</v>
      </c>
      <c r="D19" s="131">
        <v>40877</v>
      </c>
      <c r="E19" s="131">
        <v>40934</v>
      </c>
      <c r="F19" s="69"/>
      <c r="G19" s="69"/>
      <c r="H19" s="69" t="s">
        <v>4311</v>
      </c>
      <c r="I19" s="69" t="s">
        <v>4161</v>
      </c>
      <c r="J19" s="65" t="s">
        <v>4302</v>
      </c>
      <c r="K19" s="69" t="s">
        <v>4304</v>
      </c>
      <c r="L19" s="66" t="s">
        <v>4306</v>
      </c>
      <c r="M19" s="129">
        <v>13.8125</v>
      </c>
      <c r="N19" s="69">
        <f t="shared" si="7"/>
        <v>13.625</v>
      </c>
      <c r="O19" s="69">
        <f t="shared" si="8"/>
        <v>14</v>
      </c>
      <c r="P19" s="129">
        <v>11.25</v>
      </c>
      <c r="Q19" s="69">
        <f t="shared" si="9"/>
        <v>11.0625</v>
      </c>
      <c r="R19" s="69">
        <f t="shared" si="10"/>
        <v>11.4375</v>
      </c>
      <c r="S19" s="129">
        <v>8.5</v>
      </c>
      <c r="T19" s="69">
        <f t="shared" si="11"/>
        <v>8.3125</v>
      </c>
      <c r="U19" s="69">
        <f t="shared" si="12"/>
        <v>8.6875</v>
      </c>
      <c r="V19" s="6">
        <f t="shared" si="13"/>
        <v>0.1875</v>
      </c>
    </row>
    <row r="20" spans="1:22" s="31" customFormat="1" ht="13" x14ac:dyDescent="0.15">
      <c r="A20" s="65" t="s">
        <v>2233</v>
      </c>
      <c r="B20" s="65" t="s">
        <v>2234</v>
      </c>
      <c r="C20" s="123" t="s">
        <v>4484</v>
      </c>
      <c r="D20" s="131">
        <v>40877</v>
      </c>
      <c r="E20" s="131">
        <v>40934</v>
      </c>
      <c r="F20" s="69"/>
      <c r="G20" s="69"/>
      <c r="H20" s="69" t="s">
        <v>4162</v>
      </c>
      <c r="I20" s="69" t="s">
        <v>4161</v>
      </c>
      <c r="J20" s="65" t="s">
        <v>4302</v>
      </c>
      <c r="K20" s="69" t="s">
        <v>4304</v>
      </c>
      <c r="L20" s="66"/>
      <c r="M20" s="129">
        <v>16.625</v>
      </c>
      <c r="N20" s="69">
        <f t="shared" si="7"/>
        <v>16.4375</v>
      </c>
      <c r="O20" s="69">
        <f t="shared" si="8"/>
        <v>16.8125</v>
      </c>
      <c r="P20" s="129">
        <v>8.625</v>
      </c>
      <c r="Q20" s="69">
        <f t="shared" si="9"/>
        <v>8.4375</v>
      </c>
      <c r="R20" s="69">
        <f t="shared" si="10"/>
        <v>8.8125</v>
      </c>
      <c r="S20" s="129">
        <v>7</v>
      </c>
      <c r="T20" s="69">
        <f t="shared" si="11"/>
        <v>6.8125</v>
      </c>
      <c r="U20" s="69">
        <f t="shared" si="12"/>
        <v>7.1875</v>
      </c>
      <c r="V20" s="6">
        <f t="shared" si="13"/>
        <v>0.1875</v>
      </c>
    </row>
    <row r="21" spans="1:22" s="31" customFormat="1" ht="13" x14ac:dyDescent="0.15">
      <c r="A21" s="65" t="s">
        <v>2235</v>
      </c>
      <c r="B21" s="65" t="s">
        <v>2236</v>
      </c>
      <c r="C21" s="123" t="s">
        <v>4484</v>
      </c>
      <c r="D21" s="131">
        <v>40877</v>
      </c>
      <c r="E21" s="131">
        <v>40934</v>
      </c>
      <c r="F21" s="69"/>
      <c r="G21" s="69"/>
      <c r="H21" s="69" t="s">
        <v>4162</v>
      </c>
      <c r="I21" s="69" t="s">
        <v>4161</v>
      </c>
      <c r="J21" s="65" t="s">
        <v>4302</v>
      </c>
      <c r="K21" s="69" t="s">
        <v>4304</v>
      </c>
      <c r="L21" s="66"/>
      <c r="M21" s="129">
        <v>16.625</v>
      </c>
      <c r="N21" s="69">
        <f t="shared" si="7"/>
        <v>16.4375</v>
      </c>
      <c r="O21" s="69">
        <f t="shared" si="8"/>
        <v>16.8125</v>
      </c>
      <c r="P21" s="129">
        <v>8.625</v>
      </c>
      <c r="Q21" s="69">
        <f t="shared" si="9"/>
        <v>8.4375</v>
      </c>
      <c r="R21" s="69">
        <f t="shared" si="10"/>
        <v>8.8125</v>
      </c>
      <c r="S21" s="129">
        <v>7</v>
      </c>
      <c r="T21" s="69">
        <f t="shared" si="11"/>
        <v>6.8125</v>
      </c>
      <c r="U21" s="69">
        <f t="shared" si="12"/>
        <v>7.1875</v>
      </c>
      <c r="V21" s="6">
        <f t="shared" si="13"/>
        <v>0.1875</v>
      </c>
    </row>
    <row r="22" spans="1:22" s="31" customFormat="1" ht="13" x14ac:dyDescent="0.15">
      <c r="A22" s="65" t="s">
        <v>2092</v>
      </c>
      <c r="B22" s="65" t="s">
        <v>2093</v>
      </c>
      <c r="C22" s="123" t="s">
        <v>4472</v>
      </c>
      <c r="D22" s="131">
        <v>40877</v>
      </c>
      <c r="E22" s="131">
        <v>40942</v>
      </c>
      <c r="F22" s="69"/>
      <c r="G22" s="69"/>
      <c r="H22" s="69" t="s">
        <v>4162</v>
      </c>
      <c r="I22" s="69" t="s">
        <v>4161</v>
      </c>
      <c r="J22" s="65" t="s">
        <v>4302</v>
      </c>
      <c r="K22" s="69" t="s">
        <v>4304</v>
      </c>
      <c r="L22" s="66" t="s">
        <v>4306</v>
      </c>
      <c r="M22" s="129">
        <v>14</v>
      </c>
      <c r="N22" s="69">
        <f t="shared" si="7"/>
        <v>13.8125</v>
      </c>
      <c r="O22" s="69">
        <f t="shared" si="8"/>
        <v>14.1875</v>
      </c>
      <c r="P22" s="129">
        <v>7.6875</v>
      </c>
      <c r="Q22" s="69">
        <f t="shared" si="9"/>
        <v>7.5</v>
      </c>
      <c r="R22" s="69">
        <f t="shared" si="10"/>
        <v>7.875</v>
      </c>
      <c r="S22" s="129">
        <v>12.375</v>
      </c>
      <c r="T22" s="69">
        <f t="shared" si="11"/>
        <v>12.1875</v>
      </c>
      <c r="U22" s="69">
        <f t="shared" si="12"/>
        <v>12.5625</v>
      </c>
      <c r="V22" s="6">
        <f t="shared" si="13"/>
        <v>0.1875</v>
      </c>
    </row>
    <row r="23" spans="1:22" s="31" customFormat="1" ht="13" x14ac:dyDescent="0.15">
      <c r="A23" s="66" t="s">
        <v>4784</v>
      </c>
      <c r="B23" s="6" t="s">
        <v>4785</v>
      </c>
      <c r="C23" s="96" t="s">
        <v>4786</v>
      </c>
      <c r="D23" s="97">
        <v>40928</v>
      </c>
      <c r="E23" s="97">
        <v>40970</v>
      </c>
      <c r="F23" s="90"/>
      <c r="G23" s="90"/>
      <c r="H23" s="92" t="s">
        <v>4162</v>
      </c>
      <c r="I23" s="92" t="s">
        <v>4161</v>
      </c>
      <c r="J23" s="65" t="s">
        <v>4302</v>
      </c>
      <c r="K23" s="66" t="s">
        <v>4304</v>
      </c>
      <c r="L23" s="66"/>
      <c r="M23" s="94">
        <v>16.25</v>
      </c>
      <c r="N23" s="69">
        <f t="shared" si="7"/>
        <v>16.0625</v>
      </c>
      <c r="O23" s="69">
        <f t="shared" si="8"/>
        <v>16.4375</v>
      </c>
      <c r="P23" s="94">
        <v>7.8125</v>
      </c>
      <c r="Q23" s="65">
        <f t="shared" si="9"/>
        <v>7.625</v>
      </c>
      <c r="R23" s="65">
        <f t="shared" si="10"/>
        <v>8</v>
      </c>
      <c r="S23" s="94">
        <v>12.5</v>
      </c>
      <c r="T23" s="69">
        <f t="shared" si="11"/>
        <v>12.3125</v>
      </c>
      <c r="U23" s="69">
        <f t="shared" si="12"/>
        <v>12.6875</v>
      </c>
      <c r="V23" s="90">
        <f t="shared" si="13"/>
        <v>0.1875</v>
      </c>
    </row>
    <row r="24" spans="1:22" s="31" customFormat="1" ht="26" x14ac:dyDescent="0.15">
      <c r="A24" s="66" t="s">
        <v>5247</v>
      </c>
      <c r="B24" s="116" t="s">
        <v>5248</v>
      </c>
      <c r="C24" s="74" t="s">
        <v>5279</v>
      </c>
      <c r="D24" s="97">
        <v>40928</v>
      </c>
      <c r="E24" s="97">
        <v>40960</v>
      </c>
      <c r="F24" s="6"/>
      <c r="G24" s="6"/>
      <c r="H24" s="66" t="s">
        <v>4311</v>
      </c>
      <c r="I24" s="66" t="s">
        <v>4161</v>
      </c>
      <c r="J24" s="65" t="s">
        <v>4310</v>
      </c>
      <c r="K24" s="66" t="s">
        <v>4360</v>
      </c>
      <c r="L24" s="66"/>
      <c r="M24" s="94">
        <v>6.375</v>
      </c>
      <c r="N24" s="95">
        <f>M24-V24</f>
        <v>6.25</v>
      </c>
      <c r="O24" s="95">
        <f>M24+V24</f>
        <v>6.5</v>
      </c>
      <c r="P24" s="94">
        <v>4.875</v>
      </c>
      <c r="Q24" s="66">
        <f>P24-V24</f>
        <v>4.75</v>
      </c>
      <c r="R24" s="66">
        <f>P24+V24</f>
        <v>5</v>
      </c>
      <c r="S24" s="94">
        <v>8</v>
      </c>
      <c r="T24" s="95">
        <f>S24-V24</f>
        <v>7.875</v>
      </c>
      <c r="U24" s="95">
        <f>S24+V24</f>
        <v>8.125</v>
      </c>
      <c r="V24" s="6">
        <f t="shared" si="13"/>
        <v>0.125</v>
      </c>
    </row>
    <row r="25" spans="1:22" s="31" customFormat="1" ht="26" x14ac:dyDescent="0.15">
      <c r="A25" s="66" t="s">
        <v>5249</v>
      </c>
      <c r="B25" s="116" t="s">
        <v>5250</v>
      </c>
      <c r="C25" s="74" t="s">
        <v>5277</v>
      </c>
      <c r="D25" s="97">
        <v>40928</v>
      </c>
      <c r="E25" s="97">
        <v>40960</v>
      </c>
      <c r="F25" s="6"/>
      <c r="G25" s="6"/>
      <c r="H25" s="66" t="s">
        <v>4311</v>
      </c>
      <c r="I25" s="66" t="s">
        <v>4335</v>
      </c>
      <c r="J25" s="65" t="s">
        <v>4310</v>
      </c>
      <c r="K25" s="66" t="s">
        <v>4360</v>
      </c>
      <c r="L25" s="66"/>
      <c r="M25" s="94">
        <v>47.5</v>
      </c>
      <c r="N25" s="95">
        <f>M25-V25</f>
        <v>47.375</v>
      </c>
      <c r="O25" s="95">
        <f>M25+V25</f>
        <v>47.625</v>
      </c>
      <c r="P25" s="94">
        <v>51.875</v>
      </c>
      <c r="Q25" s="66">
        <f>P25-V25</f>
        <v>51.75</v>
      </c>
      <c r="R25" s="66">
        <f>P25+V25</f>
        <v>52</v>
      </c>
      <c r="S25" s="94"/>
      <c r="T25" s="95"/>
      <c r="U25" s="95"/>
      <c r="V25" s="6">
        <f t="shared" si="13"/>
        <v>0.125</v>
      </c>
    </row>
    <row r="26" spans="1:22" s="31" customFormat="1" ht="26" x14ac:dyDescent="0.15">
      <c r="A26" s="66" t="s">
        <v>4940</v>
      </c>
      <c r="B26" s="66" t="s">
        <v>4941</v>
      </c>
      <c r="C26" s="74" t="s">
        <v>6531</v>
      </c>
      <c r="D26" s="66"/>
      <c r="E26" s="66"/>
      <c r="F26" s="6"/>
      <c r="G26" s="6"/>
      <c r="H26" s="66" t="s">
        <v>4311</v>
      </c>
      <c r="I26" s="66" t="s">
        <v>4335</v>
      </c>
      <c r="J26" s="65" t="s">
        <v>4310</v>
      </c>
      <c r="K26" s="66" t="s">
        <v>4360</v>
      </c>
      <c r="L26" s="66"/>
      <c r="M26" s="94">
        <v>24.5</v>
      </c>
      <c r="N26" s="69">
        <f t="shared" ref="N26:N36" si="14">M26-0.125</f>
        <v>24.375</v>
      </c>
      <c r="O26" s="69">
        <f t="shared" ref="O26:O36" si="15">M26+0.125</f>
        <v>24.625</v>
      </c>
      <c r="P26" s="94">
        <v>24.6875</v>
      </c>
      <c r="Q26" s="65">
        <f t="shared" ref="Q26:Q36" si="16">P26-0.125</f>
        <v>24.5625</v>
      </c>
      <c r="R26" s="65">
        <f t="shared" ref="R26:R36" si="17">P26+0.125</f>
        <v>24.8125</v>
      </c>
      <c r="S26" s="94"/>
      <c r="T26" s="95"/>
      <c r="U26" s="95"/>
      <c r="V26" s="6">
        <f t="shared" si="13"/>
        <v>0.125</v>
      </c>
    </row>
    <row r="27" spans="1:22" s="31" customFormat="1" ht="26" x14ac:dyDescent="0.15">
      <c r="A27" s="65" t="s">
        <v>2337</v>
      </c>
      <c r="B27" s="65" t="s">
        <v>2338</v>
      </c>
      <c r="C27" s="132" t="s">
        <v>4446</v>
      </c>
      <c r="D27" s="131">
        <v>40876</v>
      </c>
      <c r="E27" s="131">
        <v>40942</v>
      </c>
      <c r="F27" s="69"/>
      <c r="G27" s="69"/>
      <c r="H27" s="69" t="s">
        <v>4311</v>
      </c>
      <c r="I27" s="65" t="s">
        <v>4335</v>
      </c>
      <c r="J27" s="65" t="s">
        <v>4310</v>
      </c>
      <c r="K27" s="69" t="s">
        <v>4301</v>
      </c>
      <c r="L27" s="66"/>
      <c r="M27" s="129">
        <v>37.9375</v>
      </c>
      <c r="N27" s="69">
        <f t="shared" si="14"/>
        <v>37.8125</v>
      </c>
      <c r="O27" s="69">
        <f t="shared" si="15"/>
        <v>38.0625</v>
      </c>
      <c r="P27" s="129">
        <v>50.5</v>
      </c>
      <c r="Q27" s="69">
        <f t="shared" si="16"/>
        <v>50.375</v>
      </c>
      <c r="R27" s="69">
        <f t="shared" si="17"/>
        <v>50.625</v>
      </c>
      <c r="S27" s="129"/>
      <c r="T27" s="130"/>
      <c r="U27" s="130"/>
      <c r="V27" s="6">
        <f t="shared" si="13"/>
        <v>0.125</v>
      </c>
    </row>
    <row r="28" spans="1:22" s="31" customFormat="1" ht="26" x14ac:dyDescent="0.15">
      <c r="A28" s="65" t="s">
        <v>2199</v>
      </c>
      <c r="B28" s="65" t="s">
        <v>2200</v>
      </c>
      <c r="C28" s="123" t="s">
        <v>4442</v>
      </c>
      <c r="D28" s="131">
        <v>40876</v>
      </c>
      <c r="E28" s="131">
        <v>40942</v>
      </c>
      <c r="F28" s="69"/>
      <c r="G28" s="69"/>
      <c r="H28" s="69" t="s">
        <v>4311</v>
      </c>
      <c r="I28" s="65" t="s">
        <v>4347</v>
      </c>
      <c r="J28" s="65" t="s">
        <v>4310</v>
      </c>
      <c r="K28" s="69" t="s">
        <v>4301</v>
      </c>
      <c r="L28" s="66"/>
      <c r="M28" s="129">
        <v>15.75</v>
      </c>
      <c r="N28" s="69">
        <f t="shared" si="14"/>
        <v>15.625</v>
      </c>
      <c r="O28" s="69">
        <f t="shared" si="15"/>
        <v>15.875</v>
      </c>
      <c r="P28" s="129">
        <v>13.375</v>
      </c>
      <c r="Q28" s="69">
        <f t="shared" si="16"/>
        <v>13.25</v>
      </c>
      <c r="R28" s="69">
        <f t="shared" si="17"/>
        <v>13.5</v>
      </c>
      <c r="S28" s="129"/>
      <c r="T28" s="69"/>
      <c r="U28" s="69"/>
      <c r="V28" s="6">
        <f t="shared" si="13"/>
        <v>0.125</v>
      </c>
    </row>
    <row r="29" spans="1:22" s="31" customFormat="1" ht="26" x14ac:dyDescent="0.15">
      <c r="A29" s="65" t="s">
        <v>2021</v>
      </c>
      <c r="B29" s="65" t="s">
        <v>2022</v>
      </c>
      <c r="C29" s="123" t="s">
        <v>4441</v>
      </c>
      <c r="D29" s="131">
        <v>40876</v>
      </c>
      <c r="E29" s="131">
        <v>40942</v>
      </c>
      <c r="F29" s="69"/>
      <c r="G29" s="69"/>
      <c r="H29" s="69" t="s">
        <v>4311</v>
      </c>
      <c r="I29" s="69" t="s">
        <v>4335</v>
      </c>
      <c r="J29" s="65" t="s">
        <v>4310</v>
      </c>
      <c r="K29" s="69" t="s">
        <v>4301</v>
      </c>
      <c r="L29" s="66" t="s">
        <v>4306</v>
      </c>
      <c r="M29" s="129">
        <v>12.8125</v>
      </c>
      <c r="N29" s="69">
        <f t="shared" si="14"/>
        <v>12.6875</v>
      </c>
      <c r="O29" s="69">
        <f t="shared" si="15"/>
        <v>12.9375</v>
      </c>
      <c r="P29" s="129">
        <v>6.5</v>
      </c>
      <c r="Q29" s="69">
        <f t="shared" si="16"/>
        <v>6.375</v>
      </c>
      <c r="R29" s="69">
        <f t="shared" si="17"/>
        <v>6.625</v>
      </c>
      <c r="S29" s="129">
        <v>5.5</v>
      </c>
      <c r="T29" s="69">
        <f>S29-0.125</f>
        <v>5.375</v>
      </c>
      <c r="U29" s="69">
        <f>S29+0.125</f>
        <v>5.625</v>
      </c>
      <c r="V29" s="6">
        <f t="shared" si="13"/>
        <v>0.125</v>
      </c>
    </row>
    <row r="30" spans="1:22" s="31" customFormat="1" ht="26" x14ac:dyDescent="0.15">
      <c r="A30" s="65" t="s">
        <v>2023</v>
      </c>
      <c r="B30" s="65" t="s">
        <v>2022</v>
      </c>
      <c r="C30" s="123" t="s">
        <v>4441</v>
      </c>
      <c r="D30" s="131">
        <v>40876</v>
      </c>
      <c r="E30" s="131"/>
      <c r="F30" s="69"/>
      <c r="G30" s="69"/>
      <c r="H30" s="69" t="s">
        <v>4311</v>
      </c>
      <c r="I30" s="69" t="s">
        <v>4335</v>
      </c>
      <c r="J30" s="65" t="s">
        <v>4310</v>
      </c>
      <c r="K30" s="69" t="s">
        <v>4301</v>
      </c>
      <c r="L30" s="66" t="s">
        <v>4306</v>
      </c>
      <c r="M30" s="129">
        <v>12.8125</v>
      </c>
      <c r="N30" s="69">
        <f t="shared" si="14"/>
        <v>12.6875</v>
      </c>
      <c r="O30" s="69">
        <f t="shared" si="15"/>
        <v>12.9375</v>
      </c>
      <c r="P30" s="129">
        <v>6.5</v>
      </c>
      <c r="Q30" s="69">
        <f t="shared" si="16"/>
        <v>6.375</v>
      </c>
      <c r="R30" s="69">
        <f t="shared" si="17"/>
        <v>6.625</v>
      </c>
      <c r="S30" s="129">
        <v>5.5</v>
      </c>
      <c r="T30" s="69">
        <f>S30-0.125</f>
        <v>5.375</v>
      </c>
      <c r="U30" s="69">
        <f>S30+0.125</f>
        <v>5.625</v>
      </c>
      <c r="V30" s="6">
        <f t="shared" si="13"/>
        <v>0.125</v>
      </c>
    </row>
    <row r="31" spans="1:22" s="31" customFormat="1" ht="13" x14ac:dyDescent="0.15">
      <c r="A31" s="65" t="s">
        <v>2343</v>
      </c>
      <c r="B31" s="65" t="s">
        <v>2344</v>
      </c>
      <c r="C31" s="123" t="s">
        <v>4526</v>
      </c>
      <c r="D31" s="131">
        <v>40877</v>
      </c>
      <c r="E31" s="131">
        <v>40942</v>
      </c>
      <c r="F31" s="69"/>
      <c r="G31" s="69"/>
      <c r="H31" s="69" t="s">
        <v>4352</v>
      </c>
      <c r="I31" s="65" t="s">
        <v>4335</v>
      </c>
      <c r="J31" s="65" t="s">
        <v>4310</v>
      </c>
      <c r="K31" s="69" t="s">
        <v>4360</v>
      </c>
      <c r="L31" s="66"/>
      <c r="M31" s="129">
        <v>44.1875</v>
      </c>
      <c r="N31" s="69">
        <f t="shared" si="14"/>
        <v>44.0625</v>
      </c>
      <c r="O31" s="69">
        <f t="shared" si="15"/>
        <v>44.3125</v>
      </c>
      <c r="P31" s="129">
        <v>56.75</v>
      </c>
      <c r="Q31" s="69">
        <f t="shared" si="16"/>
        <v>56.625</v>
      </c>
      <c r="R31" s="69">
        <f t="shared" si="17"/>
        <v>56.875</v>
      </c>
      <c r="S31" s="129"/>
      <c r="T31" s="69"/>
      <c r="U31" s="69"/>
      <c r="V31" s="6">
        <f t="shared" si="13"/>
        <v>0.125</v>
      </c>
    </row>
    <row r="32" spans="1:22" s="31" customFormat="1" ht="13" x14ac:dyDescent="0.15">
      <c r="A32" s="65" t="s">
        <v>2279</v>
      </c>
      <c r="B32" s="65" t="s">
        <v>2280</v>
      </c>
      <c r="C32" s="123" t="s">
        <v>4525</v>
      </c>
      <c r="D32" s="131">
        <v>40877</v>
      </c>
      <c r="E32" s="131">
        <v>40935</v>
      </c>
      <c r="F32" s="69" t="s">
        <v>1951</v>
      </c>
      <c r="G32" s="69"/>
      <c r="H32" s="69" t="s">
        <v>4353</v>
      </c>
      <c r="I32" s="69" t="s">
        <v>4351</v>
      </c>
      <c r="J32" s="65" t="s">
        <v>4310</v>
      </c>
      <c r="K32" s="69" t="s">
        <v>5254</v>
      </c>
      <c r="L32" s="66"/>
      <c r="M32" s="129">
        <v>18.75</v>
      </c>
      <c r="N32" s="69">
        <f t="shared" si="14"/>
        <v>18.625</v>
      </c>
      <c r="O32" s="69">
        <f t="shared" si="15"/>
        <v>18.875</v>
      </c>
      <c r="P32" s="129">
        <v>13.375</v>
      </c>
      <c r="Q32" s="69">
        <f t="shared" si="16"/>
        <v>13.25</v>
      </c>
      <c r="R32" s="69">
        <f t="shared" si="17"/>
        <v>13.5</v>
      </c>
      <c r="S32" s="129"/>
      <c r="T32" s="69"/>
      <c r="U32" s="69"/>
      <c r="V32" s="6">
        <f t="shared" si="13"/>
        <v>0.125</v>
      </c>
    </row>
    <row r="33" spans="1:22" s="31" customFormat="1" ht="13" x14ac:dyDescent="0.15">
      <c r="A33" s="65" t="s">
        <v>2317</v>
      </c>
      <c r="B33" s="65" t="s">
        <v>2318</v>
      </c>
      <c r="C33" s="123" t="s">
        <v>4558</v>
      </c>
      <c r="D33" s="131">
        <v>40877</v>
      </c>
      <c r="E33" s="131">
        <v>40935</v>
      </c>
      <c r="F33" s="69"/>
      <c r="G33" s="69"/>
      <c r="H33" s="65" t="s">
        <v>4352</v>
      </c>
      <c r="I33" s="65" t="s">
        <v>4351</v>
      </c>
      <c r="J33" s="65" t="s">
        <v>4310</v>
      </c>
      <c r="K33" s="69" t="s">
        <v>4360</v>
      </c>
      <c r="L33" s="66"/>
      <c r="M33" s="129">
        <v>23.5625</v>
      </c>
      <c r="N33" s="69">
        <f t="shared" si="14"/>
        <v>23.4375</v>
      </c>
      <c r="O33" s="69">
        <f t="shared" si="15"/>
        <v>23.6875</v>
      </c>
      <c r="P33" s="129">
        <v>35.25</v>
      </c>
      <c r="Q33" s="69">
        <f t="shared" si="16"/>
        <v>35.125</v>
      </c>
      <c r="R33" s="69">
        <f t="shared" si="17"/>
        <v>35.375</v>
      </c>
      <c r="S33" s="129"/>
      <c r="T33" s="69"/>
      <c r="U33" s="69"/>
      <c r="V33" s="6">
        <f t="shared" si="13"/>
        <v>0.125</v>
      </c>
    </row>
    <row r="34" spans="1:22" s="86" customFormat="1" ht="13" x14ac:dyDescent="0.15">
      <c r="A34" s="65" t="s">
        <v>2319</v>
      </c>
      <c r="B34" s="65" t="s">
        <v>2318</v>
      </c>
      <c r="C34" s="123" t="s">
        <v>4558</v>
      </c>
      <c r="D34" s="131">
        <v>40877</v>
      </c>
      <c r="E34" s="131">
        <v>40935</v>
      </c>
      <c r="F34" s="69"/>
      <c r="G34" s="69"/>
      <c r="H34" s="69" t="s">
        <v>4352</v>
      </c>
      <c r="I34" s="69" t="s">
        <v>4351</v>
      </c>
      <c r="J34" s="65" t="s">
        <v>4310</v>
      </c>
      <c r="K34" s="69" t="s">
        <v>4360</v>
      </c>
      <c r="L34" s="66"/>
      <c r="M34" s="129">
        <v>23.5625</v>
      </c>
      <c r="N34" s="69">
        <f t="shared" si="14"/>
        <v>23.4375</v>
      </c>
      <c r="O34" s="69">
        <f t="shared" si="15"/>
        <v>23.6875</v>
      </c>
      <c r="P34" s="129">
        <v>35.25</v>
      </c>
      <c r="Q34" s="69">
        <f t="shared" si="16"/>
        <v>35.125</v>
      </c>
      <c r="R34" s="69">
        <f t="shared" si="17"/>
        <v>35.375</v>
      </c>
      <c r="S34" s="129"/>
      <c r="T34" s="69"/>
      <c r="U34" s="69"/>
      <c r="V34" s="6">
        <f t="shared" si="13"/>
        <v>0.125</v>
      </c>
    </row>
    <row r="35" spans="1:22" s="31" customFormat="1" ht="13" x14ac:dyDescent="0.15">
      <c r="A35" s="65" t="s">
        <v>2320</v>
      </c>
      <c r="B35" s="65" t="s">
        <v>2318</v>
      </c>
      <c r="C35" s="123" t="s">
        <v>4558</v>
      </c>
      <c r="D35" s="131">
        <v>40877</v>
      </c>
      <c r="E35" s="131">
        <v>40935</v>
      </c>
      <c r="F35" s="69"/>
      <c r="G35" s="69"/>
      <c r="H35" s="69" t="s">
        <v>4352</v>
      </c>
      <c r="I35" s="69" t="s">
        <v>4351</v>
      </c>
      <c r="J35" s="65" t="s">
        <v>4310</v>
      </c>
      <c r="K35" s="69" t="s">
        <v>4360</v>
      </c>
      <c r="L35" s="66"/>
      <c r="M35" s="129">
        <v>23.5625</v>
      </c>
      <c r="N35" s="69">
        <f t="shared" si="14"/>
        <v>23.4375</v>
      </c>
      <c r="O35" s="69">
        <f t="shared" si="15"/>
        <v>23.6875</v>
      </c>
      <c r="P35" s="129">
        <v>35.25</v>
      </c>
      <c r="Q35" s="69">
        <f t="shared" si="16"/>
        <v>35.125</v>
      </c>
      <c r="R35" s="69">
        <f t="shared" si="17"/>
        <v>35.375</v>
      </c>
      <c r="S35" s="129"/>
      <c r="T35" s="69"/>
      <c r="U35" s="69"/>
      <c r="V35" s="6">
        <f t="shared" si="13"/>
        <v>0.125</v>
      </c>
    </row>
    <row r="36" spans="1:22" s="31" customFormat="1" ht="13" x14ac:dyDescent="0.15">
      <c r="A36" s="65" t="s">
        <v>2321</v>
      </c>
      <c r="B36" s="65" t="s">
        <v>2322</v>
      </c>
      <c r="C36" s="123" t="s">
        <v>4558</v>
      </c>
      <c r="D36" s="131">
        <v>40877</v>
      </c>
      <c r="E36" s="131">
        <v>40935</v>
      </c>
      <c r="F36" s="69"/>
      <c r="G36" s="69"/>
      <c r="H36" s="69" t="s">
        <v>4352</v>
      </c>
      <c r="I36" s="69" t="s">
        <v>4351</v>
      </c>
      <c r="J36" s="65" t="s">
        <v>4310</v>
      </c>
      <c r="K36" s="69" t="s">
        <v>4360</v>
      </c>
      <c r="L36" s="66"/>
      <c r="M36" s="129">
        <v>23.5625</v>
      </c>
      <c r="N36" s="69">
        <f t="shared" si="14"/>
        <v>23.4375</v>
      </c>
      <c r="O36" s="69">
        <f t="shared" si="15"/>
        <v>23.6875</v>
      </c>
      <c r="P36" s="129">
        <v>35.25</v>
      </c>
      <c r="Q36" s="69">
        <f t="shared" si="16"/>
        <v>35.125</v>
      </c>
      <c r="R36" s="69">
        <f t="shared" si="17"/>
        <v>35.375</v>
      </c>
      <c r="S36" s="129"/>
      <c r="T36" s="69"/>
      <c r="U36" s="69"/>
      <c r="V36" s="6">
        <f t="shared" si="13"/>
        <v>0.125</v>
      </c>
    </row>
    <row r="37" spans="1:22" s="31" customFormat="1" ht="13" x14ac:dyDescent="0.15">
      <c r="A37" s="65" t="s">
        <v>2207</v>
      </c>
      <c r="B37" s="65" t="s">
        <v>2208</v>
      </c>
      <c r="C37" s="123" t="s">
        <v>4427</v>
      </c>
      <c r="D37" s="131">
        <v>40875</v>
      </c>
      <c r="E37" s="131">
        <v>40934</v>
      </c>
      <c r="F37" s="69" t="s">
        <v>9927</v>
      </c>
      <c r="G37" s="69"/>
      <c r="H37" s="69" t="s">
        <v>4162</v>
      </c>
      <c r="I37" s="69" t="s">
        <v>4161</v>
      </c>
      <c r="J37" s="65" t="s">
        <v>4302</v>
      </c>
      <c r="K37" s="69" t="s">
        <v>4301</v>
      </c>
      <c r="L37" s="66"/>
      <c r="M37" s="129">
        <v>16.3125</v>
      </c>
      <c r="N37" s="69">
        <f>M37-0.1875</f>
        <v>16.125</v>
      </c>
      <c r="O37" s="69">
        <f>M37+0.1875</f>
        <v>16.5</v>
      </c>
      <c r="P37" s="129">
        <v>12.25</v>
      </c>
      <c r="Q37" s="69">
        <f>P37-0.1875</f>
        <v>12.0625</v>
      </c>
      <c r="R37" s="69">
        <f>P37+0.1875</f>
        <v>12.4375</v>
      </c>
      <c r="S37" s="129">
        <v>7.5625</v>
      </c>
      <c r="T37" s="69">
        <f>S37-0.1875</f>
        <v>7.375</v>
      </c>
      <c r="U37" s="69">
        <f>S37+0.1875</f>
        <v>7.75</v>
      </c>
      <c r="V37" s="6">
        <f t="shared" si="13"/>
        <v>0.1875</v>
      </c>
    </row>
    <row r="38" spans="1:22" s="31" customFormat="1" ht="26" x14ac:dyDescent="0.15">
      <c r="A38" s="65" t="s">
        <v>2296</v>
      </c>
      <c r="B38" s="65" t="s">
        <v>2297</v>
      </c>
      <c r="C38" s="132" t="s">
        <v>4443</v>
      </c>
      <c r="D38" s="131">
        <v>40877</v>
      </c>
      <c r="E38" s="131">
        <v>40934</v>
      </c>
      <c r="F38" s="69" t="s">
        <v>1951</v>
      </c>
      <c r="G38" s="69"/>
      <c r="H38" s="69" t="s">
        <v>4358</v>
      </c>
      <c r="I38" s="65" t="s">
        <v>4357</v>
      </c>
      <c r="J38" s="65" t="s">
        <v>4310</v>
      </c>
      <c r="K38" s="69" t="s">
        <v>4301</v>
      </c>
      <c r="L38" s="66"/>
      <c r="M38" s="129">
        <v>20.25</v>
      </c>
      <c r="N38" s="69">
        <f>M38-0.125</f>
        <v>20.125</v>
      </c>
      <c r="O38" s="69">
        <f>M38+0.125</f>
        <v>20.375</v>
      </c>
      <c r="P38" s="129">
        <v>15.25</v>
      </c>
      <c r="Q38" s="69">
        <f>P38-0.125</f>
        <v>15.125</v>
      </c>
      <c r="R38" s="69">
        <f>P38+0.125</f>
        <v>15.375</v>
      </c>
      <c r="S38" s="129">
        <v>9.5625</v>
      </c>
      <c r="T38" s="69">
        <f>S38-0.125</f>
        <v>9.4375</v>
      </c>
      <c r="U38" s="69">
        <f>S38+0.125</f>
        <v>9.6875</v>
      </c>
      <c r="V38" s="6">
        <f t="shared" si="13"/>
        <v>0.125</v>
      </c>
    </row>
    <row r="39" spans="1:22" s="31" customFormat="1" ht="13" x14ac:dyDescent="0.15">
      <c r="A39" s="65" t="s">
        <v>2209</v>
      </c>
      <c r="B39" s="65" t="s">
        <v>2210</v>
      </c>
      <c r="C39" s="123" t="s">
        <v>4514</v>
      </c>
      <c r="D39" s="131">
        <v>40877</v>
      </c>
      <c r="E39" s="131">
        <v>40934</v>
      </c>
      <c r="F39" s="69"/>
      <c r="G39" s="69"/>
      <c r="H39" s="65" t="s">
        <v>4162</v>
      </c>
      <c r="I39" s="65" t="s">
        <v>4161</v>
      </c>
      <c r="J39" s="65" t="s">
        <v>4302</v>
      </c>
      <c r="K39" s="65" t="s">
        <v>4307</v>
      </c>
      <c r="L39" s="66"/>
      <c r="M39" s="129">
        <v>16.3125</v>
      </c>
      <c r="N39" s="69">
        <f t="shared" ref="N39:N45" si="18">M39-0.1875</f>
        <v>16.125</v>
      </c>
      <c r="O39" s="69">
        <f t="shared" ref="O39:O45" si="19">M39+0.1875</f>
        <v>16.5</v>
      </c>
      <c r="P39" s="129">
        <v>12.25</v>
      </c>
      <c r="Q39" s="69">
        <f t="shared" ref="Q39:Q45" si="20">P39-0.1875</f>
        <v>12.0625</v>
      </c>
      <c r="R39" s="69">
        <f t="shared" ref="R39:R45" si="21">P39+0.1875</f>
        <v>12.4375</v>
      </c>
      <c r="S39" s="129">
        <v>7.5625</v>
      </c>
      <c r="T39" s="69">
        <f t="shared" ref="T39:T45" si="22">S39-0.1875</f>
        <v>7.375</v>
      </c>
      <c r="U39" s="69">
        <f t="shared" ref="U39:U45" si="23">S39+0.1875</f>
        <v>7.75</v>
      </c>
      <c r="V39" s="6">
        <f t="shared" si="13"/>
        <v>0.1875</v>
      </c>
    </row>
    <row r="40" spans="1:22" s="31" customFormat="1" ht="13" x14ac:dyDescent="0.15">
      <c r="A40" s="65" t="s">
        <v>2131</v>
      </c>
      <c r="B40" s="65" t="s">
        <v>4560</v>
      </c>
      <c r="C40" s="123" t="s">
        <v>4476</v>
      </c>
      <c r="D40" s="131">
        <v>40878</v>
      </c>
      <c r="E40" s="131">
        <v>40934</v>
      </c>
      <c r="F40" s="69"/>
      <c r="G40" s="69"/>
      <c r="H40" s="69" t="s">
        <v>4162</v>
      </c>
      <c r="I40" s="69" t="s">
        <v>4161</v>
      </c>
      <c r="J40" s="65" t="s">
        <v>4302</v>
      </c>
      <c r="K40" s="69" t="s">
        <v>4304</v>
      </c>
      <c r="L40" s="66" t="s">
        <v>4306</v>
      </c>
      <c r="M40" s="129">
        <v>15.25</v>
      </c>
      <c r="N40" s="69">
        <f t="shared" si="18"/>
        <v>15.0625</v>
      </c>
      <c r="O40" s="69">
        <f t="shared" si="19"/>
        <v>15.4375</v>
      </c>
      <c r="P40" s="129">
        <v>10.375</v>
      </c>
      <c r="Q40" s="69">
        <f t="shared" si="20"/>
        <v>10.1875</v>
      </c>
      <c r="R40" s="69">
        <f t="shared" si="21"/>
        <v>10.5625</v>
      </c>
      <c r="S40" s="129">
        <v>15.4375</v>
      </c>
      <c r="T40" s="69">
        <f t="shared" si="22"/>
        <v>15.25</v>
      </c>
      <c r="U40" s="69">
        <f t="shared" si="23"/>
        <v>15.625</v>
      </c>
      <c r="V40" s="6">
        <f t="shared" si="13"/>
        <v>0.1875</v>
      </c>
    </row>
    <row r="41" spans="1:22" s="31" customFormat="1" ht="26" x14ac:dyDescent="0.15">
      <c r="A41" s="65" t="s">
        <v>2106</v>
      </c>
      <c r="B41" s="65" t="s">
        <v>2107</v>
      </c>
      <c r="C41" s="123" t="s">
        <v>4473</v>
      </c>
      <c r="D41" s="131">
        <v>40934</v>
      </c>
      <c r="E41" s="131">
        <v>40935</v>
      </c>
      <c r="F41" s="69"/>
      <c r="G41" s="69"/>
      <c r="H41" s="69" t="s">
        <v>4162</v>
      </c>
      <c r="I41" s="69" t="s">
        <v>4161</v>
      </c>
      <c r="J41" s="65" t="s">
        <v>4302</v>
      </c>
      <c r="K41" s="69" t="s">
        <v>4304</v>
      </c>
      <c r="L41" s="66" t="s">
        <v>4306</v>
      </c>
      <c r="M41" s="129">
        <v>14.375</v>
      </c>
      <c r="N41" s="69">
        <f t="shared" si="18"/>
        <v>14.1875</v>
      </c>
      <c r="O41" s="69">
        <f t="shared" si="19"/>
        <v>14.5625</v>
      </c>
      <c r="P41" s="129">
        <v>12.1875</v>
      </c>
      <c r="Q41" s="69">
        <f t="shared" si="20"/>
        <v>12</v>
      </c>
      <c r="R41" s="69">
        <f t="shared" si="21"/>
        <v>12.375</v>
      </c>
      <c r="S41" s="129">
        <v>9.25</v>
      </c>
      <c r="T41" s="69">
        <f t="shared" si="22"/>
        <v>9.0625</v>
      </c>
      <c r="U41" s="69">
        <f t="shared" si="23"/>
        <v>9.4375</v>
      </c>
      <c r="V41" s="6">
        <f t="shared" si="13"/>
        <v>0.1875</v>
      </c>
    </row>
    <row r="42" spans="1:22" s="31" customFormat="1" ht="26" x14ac:dyDescent="0.15">
      <c r="A42" s="65" t="s">
        <v>2154</v>
      </c>
      <c r="B42" s="65" t="s">
        <v>2155</v>
      </c>
      <c r="C42" s="123" t="s">
        <v>4511</v>
      </c>
      <c r="D42" s="131">
        <v>40877</v>
      </c>
      <c r="E42" s="131">
        <v>40935</v>
      </c>
      <c r="F42" s="69"/>
      <c r="G42" s="69"/>
      <c r="H42" s="69" t="s">
        <v>4162</v>
      </c>
      <c r="I42" s="69" t="s">
        <v>4161</v>
      </c>
      <c r="J42" s="65" t="s">
        <v>4302</v>
      </c>
      <c r="K42" s="69" t="s">
        <v>4307</v>
      </c>
      <c r="L42" s="66" t="s">
        <v>4306</v>
      </c>
      <c r="M42" s="129">
        <v>15.375</v>
      </c>
      <c r="N42" s="69">
        <f t="shared" si="18"/>
        <v>15.1875</v>
      </c>
      <c r="O42" s="69">
        <f t="shared" si="19"/>
        <v>15.5625</v>
      </c>
      <c r="P42" s="129">
        <v>10.5625</v>
      </c>
      <c r="Q42" s="69">
        <f t="shared" si="20"/>
        <v>10.375</v>
      </c>
      <c r="R42" s="69">
        <f t="shared" si="21"/>
        <v>10.75</v>
      </c>
      <c r="S42" s="129">
        <v>9.625</v>
      </c>
      <c r="T42" s="69">
        <f t="shared" si="22"/>
        <v>9.4375</v>
      </c>
      <c r="U42" s="69">
        <f t="shared" si="23"/>
        <v>9.8125</v>
      </c>
      <c r="V42" s="6">
        <f t="shared" si="13"/>
        <v>0.1875</v>
      </c>
    </row>
    <row r="43" spans="1:22" s="31" customFormat="1" ht="26" x14ac:dyDescent="0.15">
      <c r="A43" s="65" t="s">
        <v>2034</v>
      </c>
      <c r="B43" s="65" t="s">
        <v>2035</v>
      </c>
      <c r="C43" s="123" t="s">
        <v>4411</v>
      </c>
      <c r="D43" s="131">
        <v>40875</v>
      </c>
      <c r="E43" s="131">
        <v>40935</v>
      </c>
      <c r="F43" s="69"/>
      <c r="G43" s="69"/>
      <c r="H43" s="69" t="s">
        <v>4162</v>
      </c>
      <c r="I43" s="69" t="s">
        <v>4161</v>
      </c>
      <c r="J43" s="65" t="s">
        <v>4302</v>
      </c>
      <c r="K43" s="69" t="s">
        <v>4301</v>
      </c>
      <c r="L43" s="66" t="s">
        <v>4306</v>
      </c>
      <c r="M43" s="129">
        <v>13.25</v>
      </c>
      <c r="N43" s="69">
        <f t="shared" si="18"/>
        <v>13.0625</v>
      </c>
      <c r="O43" s="69">
        <f t="shared" si="19"/>
        <v>13.4375</v>
      </c>
      <c r="P43" s="129">
        <v>10</v>
      </c>
      <c r="Q43" s="69">
        <f t="shared" si="20"/>
        <v>9.8125</v>
      </c>
      <c r="R43" s="69">
        <f t="shared" si="21"/>
        <v>10.1875</v>
      </c>
      <c r="S43" s="129">
        <v>5.75</v>
      </c>
      <c r="T43" s="69">
        <f t="shared" si="22"/>
        <v>5.5625</v>
      </c>
      <c r="U43" s="69">
        <f t="shared" si="23"/>
        <v>5.9375</v>
      </c>
      <c r="V43" s="6">
        <f t="shared" si="13"/>
        <v>0.1875</v>
      </c>
    </row>
    <row r="44" spans="1:22" s="31" customFormat="1" ht="26" x14ac:dyDescent="0.15">
      <c r="A44" s="65" t="s">
        <v>2299</v>
      </c>
      <c r="B44" s="65" t="s">
        <v>2300</v>
      </c>
      <c r="C44" s="123" t="s">
        <v>4435</v>
      </c>
      <c r="D44" s="131">
        <v>40875</v>
      </c>
      <c r="E44" s="131">
        <v>40935</v>
      </c>
      <c r="F44" s="69"/>
      <c r="G44" s="69"/>
      <c r="H44" s="69" t="s">
        <v>4162</v>
      </c>
      <c r="I44" s="69" t="s">
        <v>4161</v>
      </c>
      <c r="J44" s="65" t="s">
        <v>4302</v>
      </c>
      <c r="K44" s="69" t="s">
        <v>4301</v>
      </c>
      <c r="L44" s="66"/>
      <c r="M44" s="129">
        <v>20.3125</v>
      </c>
      <c r="N44" s="69">
        <f t="shared" si="18"/>
        <v>20.125</v>
      </c>
      <c r="O44" s="69">
        <f t="shared" si="19"/>
        <v>20.5</v>
      </c>
      <c r="P44" s="129">
        <v>9.1875</v>
      </c>
      <c r="Q44" s="69">
        <f t="shared" si="20"/>
        <v>9</v>
      </c>
      <c r="R44" s="69">
        <f t="shared" si="21"/>
        <v>9.375</v>
      </c>
      <c r="S44" s="129">
        <v>9.6875</v>
      </c>
      <c r="T44" s="69">
        <f t="shared" si="22"/>
        <v>9.5</v>
      </c>
      <c r="U44" s="69">
        <f t="shared" si="23"/>
        <v>9.875</v>
      </c>
      <c r="V44" s="6">
        <f t="shared" si="13"/>
        <v>0.1875</v>
      </c>
    </row>
    <row r="45" spans="1:22" s="31" customFormat="1" ht="13" x14ac:dyDescent="0.15">
      <c r="A45" s="65" t="s">
        <v>2211</v>
      </c>
      <c r="B45" s="65" t="s">
        <v>2212</v>
      </c>
      <c r="C45" s="123" t="s">
        <v>4427</v>
      </c>
      <c r="D45" s="131">
        <v>40875</v>
      </c>
      <c r="E45" s="131">
        <v>40935</v>
      </c>
      <c r="F45" s="69"/>
      <c r="G45" s="69"/>
      <c r="H45" s="69" t="s">
        <v>4162</v>
      </c>
      <c r="I45" s="69" t="s">
        <v>4161</v>
      </c>
      <c r="J45" s="65" t="s">
        <v>4302</v>
      </c>
      <c r="K45" s="69" t="s">
        <v>4301</v>
      </c>
      <c r="L45" s="66"/>
      <c r="M45" s="129">
        <v>16.3125</v>
      </c>
      <c r="N45" s="69">
        <f t="shared" si="18"/>
        <v>16.125</v>
      </c>
      <c r="O45" s="69">
        <f t="shared" si="19"/>
        <v>16.5</v>
      </c>
      <c r="P45" s="129">
        <v>12.25</v>
      </c>
      <c r="Q45" s="69">
        <f t="shared" si="20"/>
        <v>12.0625</v>
      </c>
      <c r="R45" s="69">
        <f t="shared" si="21"/>
        <v>12.4375</v>
      </c>
      <c r="S45" s="129">
        <v>7.5625</v>
      </c>
      <c r="T45" s="69">
        <f t="shared" si="22"/>
        <v>7.375</v>
      </c>
      <c r="U45" s="69">
        <f t="shared" si="23"/>
        <v>7.75</v>
      </c>
      <c r="V45" s="6">
        <f t="shared" si="13"/>
        <v>0.1875</v>
      </c>
    </row>
    <row r="46" spans="1:22" s="31" customFormat="1" ht="26" x14ac:dyDescent="0.15">
      <c r="A46" s="65" t="s">
        <v>1993</v>
      </c>
      <c r="B46" s="65" t="s">
        <v>1994</v>
      </c>
      <c r="C46" s="123" t="s">
        <v>4437</v>
      </c>
      <c r="D46" s="131">
        <v>40876</v>
      </c>
      <c r="E46" s="131">
        <v>40936</v>
      </c>
      <c r="F46" s="69"/>
      <c r="G46" s="69"/>
      <c r="H46" s="69" t="s">
        <v>4311</v>
      </c>
      <c r="I46" s="69" t="s">
        <v>4312</v>
      </c>
      <c r="J46" s="65" t="s">
        <v>4310</v>
      </c>
      <c r="K46" s="69" t="s">
        <v>4301</v>
      </c>
      <c r="L46" s="66" t="s">
        <v>4306</v>
      </c>
      <c r="M46" s="129">
        <v>12.0625</v>
      </c>
      <c r="N46" s="69">
        <f>M46-0.125</f>
        <v>11.9375</v>
      </c>
      <c r="O46" s="69">
        <f>M46+0.125</f>
        <v>12.1875</v>
      </c>
      <c r="P46" s="129">
        <v>8.0625</v>
      </c>
      <c r="Q46" s="69">
        <f>P46-0.125</f>
        <v>7.9375</v>
      </c>
      <c r="R46" s="69">
        <f>P46+0.125</f>
        <v>8.1875</v>
      </c>
      <c r="S46" s="129">
        <v>7.5</v>
      </c>
      <c r="T46" s="69">
        <f>S46-0.125</f>
        <v>7.375</v>
      </c>
      <c r="U46" s="69">
        <f>S46+0.125</f>
        <v>7.625</v>
      </c>
      <c r="V46" s="6">
        <f t="shared" si="13"/>
        <v>0.125</v>
      </c>
    </row>
    <row r="47" spans="1:22" s="31" customFormat="1" ht="13" x14ac:dyDescent="0.15">
      <c r="A47" s="65" t="s">
        <v>1958</v>
      </c>
      <c r="B47" s="65" t="s">
        <v>1959</v>
      </c>
      <c r="C47" s="123" t="s">
        <v>4393</v>
      </c>
      <c r="D47" s="131">
        <v>40875</v>
      </c>
      <c r="E47" s="131">
        <v>40936</v>
      </c>
      <c r="F47" s="69"/>
      <c r="G47" s="69"/>
      <c r="H47" s="69" t="s">
        <v>4162</v>
      </c>
      <c r="I47" s="69" t="s">
        <v>4161</v>
      </c>
      <c r="J47" s="65" t="s">
        <v>4302</v>
      </c>
      <c r="K47" s="69" t="s">
        <v>4301</v>
      </c>
      <c r="L47" s="66" t="s">
        <v>4306</v>
      </c>
      <c r="M47" s="129">
        <v>10.75</v>
      </c>
      <c r="N47" s="69">
        <f>M47-0.1875</f>
        <v>10.5625</v>
      </c>
      <c r="O47" s="69">
        <f>M47+0.1875</f>
        <v>10.9375</v>
      </c>
      <c r="P47" s="129">
        <v>6.5</v>
      </c>
      <c r="Q47" s="69">
        <f>P47-0.1875</f>
        <v>6.3125</v>
      </c>
      <c r="R47" s="69">
        <f>P47+0.1875</f>
        <v>6.6875</v>
      </c>
      <c r="S47" s="129">
        <v>5.75</v>
      </c>
      <c r="T47" s="69">
        <f>S47-0.1875</f>
        <v>5.5625</v>
      </c>
      <c r="U47" s="69">
        <f>S47+0.1875</f>
        <v>5.9375</v>
      </c>
      <c r="V47" s="6">
        <f t="shared" si="13"/>
        <v>0.1875</v>
      </c>
    </row>
    <row r="48" spans="1:22" s="31" customFormat="1" ht="13" x14ac:dyDescent="0.15">
      <c r="A48" s="65" t="s">
        <v>2213</v>
      </c>
      <c r="B48" s="65" t="s">
        <v>2214</v>
      </c>
      <c r="C48" s="123" t="s">
        <v>4427</v>
      </c>
      <c r="D48" s="131">
        <v>40875</v>
      </c>
      <c r="E48" s="131">
        <v>40938</v>
      </c>
      <c r="F48" s="69"/>
      <c r="G48" s="69"/>
      <c r="H48" s="69" t="s">
        <v>4162</v>
      </c>
      <c r="I48" s="69" t="s">
        <v>4161</v>
      </c>
      <c r="J48" s="65" t="s">
        <v>4302</v>
      </c>
      <c r="K48" s="69" t="s">
        <v>4301</v>
      </c>
      <c r="L48" s="66"/>
      <c r="M48" s="129">
        <v>16.3125</v>
      </c>
      <c r="N48" s="69">
        <f>M48-0.1875</f>
        <v>16.125</v>
      </c>
      <c r="O48" s="69">
        <f>M48+0.1875</f>
        <v>16.5</v>
      </c>
      <c r="P48" s="129">
        <v>12.25</v>
      </c>
      <c r="Q48" s="69">
        <f>P48-0.1875</f>
        <v>12.0625</v>
      </c>
      <c r="R48" s="69">
        <f>P48+0.1875</f>
        <v>12.4375</v>
      </c>
      <c r="S48" s="129">
        <v>7.5625</v>
      </c>
      <c r="T48" s="69">
        <f>S48-0.1875</f>
        <v>7.375</v>
      </c>
      <c r="U48" s="69">
        <f>S48+0.1875</f>
        <v>7.75</v>
      </c>
      <c r="V48" s="6">
        <f t="shared" si="13"/>
        <v>0.1875</v>
      </c>
    </row>
    <row r="49" spans="1:22" s="31" customFormat="1" ht="26" x14ac:dyDescent="0.15">
      <c r="A49" s="65" t="s">
        <v>2261</v>
      </c>
      <c r="B49" s="65" t="s">
        <v>2262</v>
      </c>
      <c r="C49" s="123" t="s">
        <v>4438</v>
      </c>
      <c r="D49" s="131">
        <v>40876</v>
      </c>
      <c r="E49" s="131">
        <v>40938</v>
      </c>
      <c r="F49" s="69" t="s">
        <v>1951</v>
      </c>
      <c r="G49" s="69"/>
      <c r="H49" s="69" t="s">
        <v>4311</v>
      </c>
      <c r="I49" s="65" t="s">
        <v>4348</v>
      </c>
      <c r="J49" s="65" t="s">
        <v>4310</v>
      </c>
      <c r="K49" s="69" t="s">
        <v>4301</v>
      </c>
      <c r="L49" s="66"/>
      <c r="M49" s="129">
        <v>17.625</v>
      </c>
      <c r="N49" s="69">
        <f>M49-0.125</f>
        <v>17.5</v>
      </c>
      <c r="O49" s="69">
        <f>M49+0.125</f>
        <v>17.75</v>
      </c>
      <c r="P49" s="129">
        <v>13.375</v>
      </c>
      <c r="Q49" s="69">
        <f>P49-0.125</f>
        <v>13.25</v>
      </c>
      <c r="R49" s="69">
        <f>P49+0.125</f>
        <v>13.5</v>
      </c>
      <c r="S49" s="129">
        <v>3</v>
      </c>
      <c r="T49" s="69">
        <f>S49-0.125</f>
        <v>2.875</v>
      </c>
      <c r="U49" s="69">
        <f>S49+0.125</f>
        <v>3.125</v>
      </c>
      <c r="V49" s="6">
        <f t="shared" si="13"/>
        <v>0.125</v>
      </c>
    </row>
    <row r="50" spans="1:22" s="31" customFormat="1" ht="26" x14ac:dyDescent="0.15">
      <c r="A50" s="65" t="s">
        <v>2301</v>
      </c>
      <c r="B50" s="65" t="s">
        <v>2302</v>
      </c>
      <c r="C50" s="123" t="s">
        <v>4435</v>
      </c>
      <c r="D50" s="131">
        <v>40875</v>
      </c>
      <c r="E50" s="131">
        <v>40938</v>
      </c>
      <c r="F50" s="69"/>
      <c r="G50" s="69"/>
      <c r="H50" s="69" t="s">
        <v>4162</v>
      </c>
      <c r="I50" s="69" t="s">
        <v>4161</v>
      </c>
      <c r="J50" s="65" t="s">
        <v>4302</v>
      </c>
      <c r="K50" s="69" t="s">
        <v>4301</v>
      </c>
      <c r="L50" s="66"/>
      <c r="M50" s="129">
        <v>20.3125</v>
      </c>
      <c r="N50" s="69">
        <f>M50-0.1875</f>
        <v>20.125</v>
      </c>
      <c r="O50" s="69">
        <f>M50+0.1875</f>
        <v>20.5</v>
      </c>
      <c r="P50" s="129">
        <v>9.1875</v>
      </c>
      <c r="Q50" s="69">
        <f>P50-0.1875</f>
        <v>9</v>
      </c>
      <c r="R50" s="69">
        <f>P50+0.1875</f>
        <v>9.375</v>
      </c>
      <c r="S50" s="129">
        <v>9.6875</v>
      </c>
      <c r="T50" s="69">
        <f>S50-0.1875</f>
        <v>9.5</v>
      </c>
      <c r="U50" s="69">
        <f>S50+0.1875</f>
        <v>9.875</v>
      </c>
      <c r="V50" s="6">
        <f t="shared" ref="V50:V81" si="24">IF(J50="C", 0.1875, 0.125)</f>
        <v>0.1875</v>
      </c>
    </row>
    <row r="51" spans="1:22" s="31" customFormat="1" ht="13" x14ac:dyDescent="0.15">
      <c r="A51" s="65" t="s">
        <v>1922</v>
      </c>
      <c r="B51" s="65" t="s">
        <v>1923</v>
      </c>
      <c r="C51" s="123" t="s">
        <v>4376</v>
      </c>
      <c r="D51" s="131">
        <v>40773</v>
      </c>
      <c r="E51" s="97">
        <v>40960</v>
      </c>
      <c r="F51" s="69"/>
      <c r="G51" s="69"/>
      <c r="H51" s="69" t="s">
        <v>4162</v>
      </c>
      <c r="I51" s="69" t="s">
        <v>4161</v>
      </c>
      <c r="J51" s="65" t="s">
        <v>4302</v>
      </c>
      <c r="K51" s="69" t="s">
        <v>4160</v>
      </c>
      <c r="L51" s="66" t="s">
        <v>4306</v>
      </c>
      <c r="M51" s="129">
        <v>10</v>
      </c>
      <c r="N51" s="69">
        <f>M51-0.1875</f>
        <v>9.8125</v>
      </c>
      <c r="O51" s="69">
        <f>M51+0.1875</f>
        <v>10.1875</v>
      </c>
      <c r="P51" s="129">
        <v>6.75</v>
      </c>
      <c r="Q51" s="69">
        <f>P51-0.1875</f>
        <v>6.5625</v>
      </c>
      <c r="R51" s="69">
        <f>P51+0.1875</f>
        <v>6.9375</v>
      </c>
      <c r="S51" s="129">
        <v>5.75</v>
      </c>
      <c r="T51" s="69">
        <f>S51-0.1875</f>
        <v>5.5625</v>
      </c>
      <c r="U51" s="69">
        <f>S51+0.1875</f>
        <v>5.9375</v>
      </c>
      <c r="V51" s="6">
        <f t="shared" si="24"/>
        <v>0.1875</v>
      </c>
    </row>
    <row r="52" spans="1:22" s="31" customFormat="1" ht="26" x14ac:dyDescent="0.15">
      <c r="A52" s="65" t="s">
        <v>2059</v>
      </c>
      <c r="B52" s="65" t="s">
        <v>2060</v>
      </c>
      <c r="C52" s="123" t="s">
        <v>4467</v>
      </c>
      <c r="D52" s="131">
        <v>40878</v>
      </c>
      <c r="E52" s="131">
        <v>40938</v>
      </c>
      <c r="F52" s="69" t="s">
        <v>1951</v>
      </c>
      <c r="G52" s="69"/>
      <c r="H52" s="69" t="s">
        <v>4311</v>
      </c>
      <c r="I52" s="69" t="s">
        <v>4305</v>
      </c>
      <c r="J52" s="65" t="s">
        <v>4334</v>
      </c>
      <c r="K52" s="69" t="s">
        <v>4304</v>
      </c>
      <c r="L52" s="66" t="s">
        <v>4306</v>
      </c>
      <c r="M52" s="129">
        <v>13.25</v>
      </c>
      <c r="N52" s="69">
        <f>M52-0.125</f>
        <v>13.125</v>
      </c>
      <c r="O52" s="69">
        <f>M52+0.125</f>
        <v>13.375</v>
      </c>
      <c r="P52" s="129">
        <v>31.9375</v>
      </c>
      <c r="Q52" s="69">
        <f>P52-0.125</f>
        <v>31.8125</v>
      </c>
      <c r="R52" s="69">
        <f>P52+0.125</f>
        <v>32.0625</v>
      </c>
      <c r="S52" s="129"/>
      <c r="T52" s="69"/>
      <c r="U52" s="69"/>
      <c r="V52" s="6">
        <f t="shared" si="24"/>
        <v>0.125</v>
      </c>
    </row>
    <row r="53" spans="1:22" s="31" customFormat="1" ht="26" x14ac:dyDescent="0.15">
      <c r="A53" s="65" t="s">
        <v>2327</v>
      </c>
      <c r="B53" s="65" t="s">
        <v>2328</v>
      </c>
      <c r="C53" s="123" t="s">
        <v>4470</v>
      </c>
      <c r="D53" s="131">
        <v>40878</v>
      </c>
      <c r="E53" s="131">
        <v>40938</v>
      </c>
      <c r="F53" s="69"/>
      <c r="G53" s="69"/>
      <c r="H53" s="69" t="s">
        <v>4311</v>
      </c>
      <c r="I53" s="65" t="s">
        <v>4305</v>
      </c>
      <c r="J53" s="65" t="s">
        <v>4334</v>
      </c>
      <c r="K53" s="69" t="s">
        <v>4304</v>
      </c>
      <c r="L53" s="66"/>
      <c r="M53" s="129">
        <v>27.1875</v>
      </c>
      <c r="N53" s="69">
        <f>M53-0.125</f>
        <v>27.0625</v>
      </c>
      <c r="O53" s="69">
        <f>M53+0.125</f>
        <v>27.3125</v>
      </c>
      <c r="P53" s="129">
        <v>19.875</v>
      </c>
      <c r="Q53" s="69">
        <f>P53-0.125</f>
        <v>19.75</v>
      </c>
      <c r="R53" s="69">
        <f>P53+0.125</f>
        <v>20</v>
      </c>
      <c r="S53" s="129"/>
      <c r="T53" s="69"/>
      <c r="U53" s="69"/>
      <c r="V53" s="6">
        <f t="shared" si="24"/>
        <v>0.125</v>
      </c>
    </row>
    <row r="54" spans="1:22" s="31" customFormat="1" ht="26" x14ac:dyDescent="0.15">
      <c r="A54" s="65" t="s">
        <v>2357</v>
      </c>
      <c r="B54" s="65" t="s">
        <v>2358</v>
      </c>
      <c r="C54" s="132" t="s">
        <v>4501</v>
      </c>
      <c r="D54" s="131">
        <v>40878</v>
      </c>
      <c r="E54" s="131">
        <v>40938</v>
      </c>
      <c r="F54" s="69" t="s">
        <v>1951</v>
      </c>
      <c r="G54" s="69"/>
      <c r="H54" s="69" t="s">
        <v>4311</v>
      </c>
      <c r="I54" s="65" t="s">
        <v>4344</v>
      </c>
      <c r="J54" s="65" t="s">
        <v>4310</v>
      </c>
      <c r="K54" s="69" t="s">
        <v>4304</v>
      </c>
      <c r="L54" s="66"/>
      <c r="M54" s="129">
        <v>48.5625</v>
      </c>
      <c r="N54" s="69">
        <f>M54-0.125</f>
        <v>48.4375</v>
      </c>
      <c r="O54" s="69">
        <f>M54+0.125</f>
        <v>48.6875</v>
      </c>
      <c r="P54" s="129">
        <v>76</v>
      </c>
      <c r="Q54" s="69">
        <f>P54-0.125</f>
        <v>75.875</v>
      </c>
      <c r="R54" s="69">
        <f>P54+0.125</f>
        <v>76.125</v>
      </c>
      <c r="S54" s="129"/>
      <c r="T54" s="69"/>
      <c r="U54" s="69"/>
      <c r="V54" s="6">
        <f t="shared" si="24"/>
        <v>0.125</v>
      </c>
    </row>
    <row r="55" spans="1:22" s="31" customFormat="1" ht="26" x14ac:dyDescent="0.15">
      <c r="A55" s="65" t="s">
        <v>2339</v>
      </c>
      <c r="B55" s="65" t="s">
        <v>2340</v>
      </c>
      <c r="C55" s="132" t="s">
        <v>4500</v>
      </c>
      <c r="D55" s="131">
        <v>40878</v>
      </c>
      <c r="E55" s="131">
        <v>40938</v>
      </c>
      <c r="F55" s="69"/>
      <c r="G55" s="69"/>
      <c r="H55" s="69" t="s">
        <v>4311</v>
      </c>
      <c r="I55" s="65" t="s">
        <v>4344</v>
      </c>
      <c r="J55" s="65" t="s">
        <v>4310</v>
      </c>
      <c r="K55" s="69" t="s">
        <v>4304</v>
      </c>
      <c r="L55" s="66"/>
      <c r="M55" s="129">
        <v>38.3125</v>
      </c>
      <c r="N55" s="69">
        <f>M55-0.125</f>
        <v>38.1875</v>
      </c>
      <c r="O55" s="69">
        <f>M55+0.125</f>
        <v>38.4375</v>
      </c>
      <c r="P55" s="129">
        <v>57.5625</v>
      </c>
      <c r="Q55" s="69">
        <f>P55-0.125</f>
        <v>57.4375</v>
      </c>
      <c r="R55" s="69">
        <f>P55+0.125</f>
        <v>57.6875</v>
      </c>
      <c r="S55" s="129"/>
      <c r="T55" s="69"/>
      <c r="U55" s="69"/>
      <c r="V55" s="6">
        <f t="shared" si="24"/>
        <v>0.125</v>
      </c>
    </row>
    <row r="56" spans="1:22" s="31" customFormat="1" ht="39" x14ac:dyDescent="0.15">
      <c r="A56" s="65" t="s">
        <v>2156</v>
      </c>
      <c r="B56" s="65" t="s">
        <v>2157</v>
      </c>
      <c r="C56" s="6" t="s">
        <v>10110</v>
      </c>
      <c r="D56" s="131">
        <v>40877</v>
      </c>
      <c r="E56" s="131">
        <v>40938</v>
      </c>
      <c r="F56" s="69"/>
      <c r="G56" s="69"/>
      <c r="H56" s="69" t="s">
        <v>4162</v>
      </c>
      <c r="I56" s="69" t="s">
        <v>4161</v>
      </c>
      <c r="J56" s="65" t="s">
        <v>4302</v>
      </c>
      <c r="K56" s="69" t="s">
        <v>4304</v>
      </c>
      <c r="L56" s="66" t="s">
        <v>4306</v>
      </c>
      <c r="M56" s="129">
        <v>15.375</v>
      </c>
      <c r="N56" s="69">
        <f t="shared" ref="N56:N64" si="25">M56-0.1875</f>
        <v>15.1875</v>
      </c>
      <c r="O56" s="69">
        <f t="shared" ref="O56:O64" si="26">M56+0.1875</f>
        <v>15.5625</v>
      </c>
      <c r="P56" s="129">
        <v>10.5625</v>
      </c>
      <c r="Q56" s="69">
        <f t="shared" ref="Q56:Q64" si="27">P56-0.1875</f>
        <v>10.375</v>
      </c>
      <c r="R56" s="69">
        <f t="shared" ref="R56:R64" si="28">P56+0.1875</f>
        <v>10.75</v>
      </c>
      <c r="S56" s="129">
        <v>9.625</v>
      </c>
      <c r="T56" s="69">
        <f t="shared" ref="T56:T64" si="29">S56-0.1875</f>
        <v>9.4375</v>
      </c>
      <c r="U56" s="69">
        <f t="shared" ref="U56:U64" si="30">S56+0.1875</f>
        <v>9.8125</v>
      </c>
      <c r="V56" s="6">
        <f t="shared" si="24"/>
        <v>0.1875</v>
      </c>
    </row>
    <row r="57" spans="1:22" s="31" customFormat="1" ht="26" x14ac:dyDescent="0.15">
      <c r="A57" s="65" t="s">
        <v>2215</v>
      </c>
      <c r="B57" s="65" t="s">
        <v>2216</v>
      </c>
      <c r="C57" s="123" t="s">
        <v>4439</v>
      </c>
      <c r="D57" s="131">
        <v>40876</v>
      </c>
      <c r="E57" s="131">
        <v>40937</v>
      </c>
      <c r="F57" s="69"/>
      <c r="G57" s="69"/>
      <c r="H57" s="69" t="s">
        <v>4311</v>
      </c>
      <c r="I57" s="69" t="s">
        <v>4161</v>
      </c>
      <c r="J57" s="65" t="s">
        <v>4302</v>
      </c>
      <c r="K57" s="69" t="s">
        <v>4301</v>
      </c>
      <c r="L57" s="66"/>
      <c r="M57" s="129">
        <v>16.3125</v>
      </c>
      <c r="N57" s="69">
        <f t="shared" si="25"/>
        <v>16.125</v>
      </c>
      <c r="O57" s="69">
        <f t="shared" si="26"/>
        <v>16.5</v>
      </c>
      <c r="P57" s="129">
        <v>12.25</v>
      </c>
      <c r="Q57" s="69">
        <f t="shared" si="27"/>
        <v>12.0625</v>
      </c>
      <c r="R57" s="69">
        <f t="shared" si="28"/>
        <v>12.4375</v>
      </c>
      <c r="S57" s="129">
        <v>7.5625</v>
      </c>
      <c r="T57" s="69">
        <f t="shared" si="29"/>
        <v>7.375</v>
      </c>
      <c r="U57" s="69">
        <f t="shared" si="30"/>
        <v>7.75</v>
      </c>
      <c r="V57" s="6">
        <f t="shared" si="24"/>
        <v>0.1875</v>
      </c>
    </row>
    <row r="58" spans="1:22" s="31" customFormat="1" ht="13" x14ac:dyDescent="0.15">
      <c r="A58" s="65" t="s">
        <v>1924</v>
      </c>
      <c r="B58" s="65" t="s">
        <v>1925</v>
      </c>
      <c r="C58" s="123" t="s">
        <v>4376</v>
      </c>
      <c r="D58" s="131">
        <v>40877</v>
      </c>
      <c r="E58" s="131">
        <v>40937</v>
      </c>
      <c r="F58" s="69"/>
      <c r="G58" s="69"/>
      <c r="H58" s="69" t="s">
        <v>4162</v>
      </c>
      <c r="I58" s="69" t="s">
        <v>4161</v>
      </c>
      <c r="J58" s="65" t="s">
        <v>4302</v>
      </c>
      <c r="K58" s="69" t="s">
        <v>4160</v>
      </c>
      <c r="L58" s="66" t="s">
        <v>4306</v>
      </c>
      <c r="M58" s="129">
        <v>10</v>
      </c>
      <c r="N58" s="69">
        <f t="shared" si="25"/>
        <v>9.8125</v>
      </c>
      <c r="O58" s="69">
        <f t="shared" si="26"/>
        <v>10.1875</v>
      </c>
      <c r="P58" s="129">
        <v>6.75</v>
      </c>
      <c r="Q58" s="69">
        <f t="shared" si="27"/>
        <v>6.5625</v>
      </c>
      <c r="R58" s="69">
        <f t="shared" si="28"/>
        <v>6.9375</v>
      </c>
      <c r="S58" s="129">
        <v>5.75</v>
      </c>
      <c r="T58" s="69">
        <f t="shared" si="29"/>
        <v>5.5625</v>
      </c>
      <c r="U58" s="69">
        <f t="shared" si="30"/>
        <v>5.9375</v>
      </c>
      <c r="V58" s="6">
        <f t="shared" si="24"/>
        <v>0.1875</v>
      </c>
    </row>
    <row r="59" spans="1:22" s="31" customFormat="1" ht="13" x14ac:dyDescent="0.15">
      <c r="A59" s="65" t="s">
        <v>1935</v>
      </c>
      <c r="B59" s="65" t="s">
        <v>1936</v>
      </c>
      <c r="C59" s="123" t="s">
        <v>4390</v>
      </c>
      <c r="D59" s="131">
        <v>40875</v>
      </c>
      <c r="E59" s="131">
        <v>40937</v>
      </c>
      <c r="F59" s="69" t="s">
        <v>9927</v>
      </c>
      <c r="G59" s="69"/>
      <c r="H59" s="69" t="s">
        <v>4162</v>
      </c>
      <c r="I59" s="69" t="s">
        <v>4161</v>
      </c>
      <c r="J59" s="65" t="s">
        <v>4302</v>
      </c>
      <c r="K59" s="69" t="s">
        <v>4301</v>
      </c>
      <c r="L59" s="66" t="s">
        <v>4306</v>
      </c>
      <c r="M59" s="129">
        <v>10.125</v>
      </c>
      <c r="N59" s="69">
        <f t="shared" si="25"/>
        <v>9.9375</v>
      </c>
      <c r="O59" s="69">
        <f t="shared" si="26"/>
        <v>10.3125</v>
      </c>
      <c r="P59" s="129">
        <v>6.87</v>
      </c>
      <c r="Q59" s="69">
        <f t="shared" si="27"/>
        <v>6.6825000000000001</v>
      </c>
      <c r="R59" s="69">
        <f t="shared" si="28"/>
        <v>7.0575000000000001</v>
      </c>
      <c r="S59" s="129">
        <v>8.3125</v>
      </c>
      <c r="T59" s="69">
        <f t="shared" si="29"/>
        <v>8.125</v>
      </c>
      <c r="U59" s="69">
        <f t="shared" si="30"/>
        <v>8.5</v>
      </c>
      <c r="V59" s="6">
        <f t="shared" si="24"/>
        <v>0.1875</v>
      </c>
    </row>
    <row r="60" spans="1:22" s="31" customFormat="1" ht="26" x14ac:dyDescent="0.15">
      <c r="A60" s="65" t="s">
        <v>2132</v>
      </c>
      <c r="B60" s="65" t="s">
        <v>2133</v>
      </c>
      <c r="C60" s="123" t="s">
        <v>4476</v>
      </c>
      <c r="D60" s="131">
        <v>40878</v>
      </c>
      <c r="E60" s="131">
        <v>40937</v>
      </c>
      <c r="F60" s="69"/>
      <c r="G60" s="69"/>
      <c r="H60" s="69" t="s">
        <v>4162</v>
      </c>
      <c r="I60" s="69" t="s">
        <v>4161</v>
      </c>
      <c r="J60" s="65" t="s">
        <v>4302</v>
      </c>
      <c r="K60" s="69" t="s">
        <v>4304</v>
      </c>
      <c r="L60" s="66" t="s">
        <v>4306</v>
      </c>
      <c r="M60" s="129">
        <v>15.25</v>
      </c>
      <c r="N60" s="69">
        <f t="shared" si="25"/>
        <v>15.0625</v>
      </c>
      <c r="O60" s="69">
        <f t="shared" si="26"/>
        <v>15.4375</v>
      </c>
      <c r="P60" s="129">
        <v>10.375</v>
      </c>
      <c r="Q60" s="69">
        <f t="shared" si="27"/>
        <v>10.1875</v>
      </c>
      <c r="R60" s="69">
        <f t="shared" si="28"/>
        <v>10.5625</v>
      </c>
      <c r="S60" s="129">
        <v>15.4375</v>
      </c>
      <c r="T60" s="69">
        <f t="shared" si="29"/>
        <v>15.25</v>
      </c>
      <c r="U60" s="69">
        <f t="shared" si="30"/>
        <v>15.625</v>
      </c>
      <c r="V60" s="6">
        <f t="shared" si="24"/>
        <v>0.1875</v>
      </c>
    </row>
    <row r="61" spans="1:22" s="31" customFormat="1" ht="13" x14ac:dyDescent="0.15">
      <c r="A61" s="65" t="s">
        <v>1937</v>
      </c>
      <c r="B61" s="65" t="s">
        <v>1938</v>
      </c>
      <c r="C61" s="123" t="s">
        <v>4390</v>
      </c>
      <c r="D61" s="131">
        <v>40875</v>
      </c>
      <c r="E61" s="131">
        <v>40937</v>
      </c>
      <c r="F61" s="69" t="s">
        <v>9927</v>
      </c>
      <c r="G61" s="69"/>
      <c r="H61" s="69" t="s">
        <v>4162</v>
      </c>
      <c r="I61" s="69" t="s">
        <v>4161</v>
      </c>
      <c r="J61" s="65" t="s">
        <v>4302</v>
      </c>
      <c r="K61" s="69" t="s">
        <v>4301</v>
      </c>
      <c r="L61" s="66" t="s">
        <v>4306</v>
      </c>
      <c r="M61" s="129">
        <v>10.125</v>
      </c>
      <c r="N61" s="69">
        <f t="shared" si="25"/>
        <v>9.9375</v>
      </c>
      <c r="O61" s="69">
        <f t="shared" si="26"/>
        <v>10.3125</v>
      </c>
      <c r="P61" s="129">
        <v>6.87</v>
      </c>
      <c r="Q61" s="69">
        <f t="shared" si="27"/>
        <v>6.6825000000000001</v>
      </c>
      <c r="R61" s="69">
        <f t="shared" si="28"/>
        <v>7.0575000000000001</v>
      </c>
      <c r="S61" s="129">
        <v>8.3125</v>
      </c>
      <c r="T61" s="69">
        <f t="shared" si="29"/>
        <v>8.125</v>
      </c>
      <c r="U61" s="69">
        <f t="shared" si="30"/>
        <v>8.5</v>
      </c>
      <c r="V61" s="6">
        <f t="shared" si="24"/>
        <v>0.1875</v>
      </c>
    </row>
    <row r="62" spans="1:22" s="31" customFormat="1" ht="13" x14ac:dyDescent="0.15">
      <c r="A62" s="65" t="s">
        <v>2158</v>
      </c>
      <c r="B62" s="65" t="s">
        <v>2159</v>
      </c>
      <c r="C62" s="123" t="s">
        <v>4424</v>
      </c>
      <c r="D62" s="131">
        <v>40875</v>
      </c>
      <c r="E62" s="131">
        <v>40935</v>
      </c>
      <c r="F62" s="69"/>
      <c r="G62" s="69"/>
      <c r="H62" s="69" t="s">
        <v>4162</v>
      </c>
      <c r="I62" s="69" t="s">
        <v>4161</v>
      </c>
      <c r="J62" s="65" t="s">
        <v>4302</v>
      </c>
      <c r="K62" s="69" t="s">
        <v>4301</v>
      </c>
      <c r="L62" s="66" t="s">
        <v>4306</v>
      </c>
      <c r="M62" s="129">
        <v>15.375</v>
      </c>
      <c r="N62" s="69">
        <f t="shared" si="25"/>
        <v>15.1875</v>
      </c>
      <c r="O62" s="69">
        <f t="shared" si="26"/>
        <v>15.5625</v>
      </c>
      <c r="P62" s="129">
        <v>10.5625</v>
      </c>
      <c r="Q62" s="69">
        <f t="shared" si="27"/>
        <v>10.375</v>
      </c>
      <c r="R62" s="69">
        <f t="shared" si="28"/>
        <v>10.75</v>
      </c>
      <c r="S62" s="129">
        <v>9.625</v>
      </c>
      <c r="T62" s="69">
        <f t="shared" si="29"/>
        <v>9.4375</v>
      </c>
      <c r="U62" s="69">
        <f t="shared" si="30"/>
        <v>9.8125</v>
      </c>
      <c r="V62" s="6">
        <f t="shared" si="24"/>
        <v>0.1875</v>
      </c>
    </row>
    <row r="63" spans="1:22" s="31" customFormat="1" ht="13" x14ac:dyDescent="0.15">
      <c r="A63" s="65" t="s">
        <v>2160</v>
      </c>
      <c r="B63" s="65" t="s">
        <v>2161</v>
      </c>
      <c r="C63" s="123" t="s">
        <v>4424</v>
      </c>
      <c r="D63" s="131">
        <v>40875</v>
      </c>
      <c r="E63" s="131">
        <v>40935</v>
      </c>
      <c r="F63" s="69"/>
      <c r="G63" s="69"/>
      <c r="H63" s="69" t="s">
        <v>4162</v>
      </c>
      <c r="I63" s="69" t="s">
        <v>4161</v>
      </c>
      <c r="J63" s="65" t="s">
        <v>4302</v>
      </c>
      <c r="K63" s="69" t="s">
        <v>4301</v>
      </c>
      <c r="L63" s="66" t="s">
        <v>4306</v>
      </c>
      <c r="M63" s="129">
        <v>15.375</v>
      </c>
      <c r="N63" s="69">
        <f t="shared" si="25"/>
        <v>15.1875</v>
      </c>
      <c r="O63" s="69">
        <f t="shared" si="26"/>
        <v>15.5625</v>
      </c>
      <c r="P63" s="129">
        <v>10.5625</v>
      </c>
      <c r="Q63" s="69">
        <f t="shared" si="27"/>
        <v>10.375</v>
      </c>
      <c r="R63" s="69">
        <f t="shared" si="28"/>
        <v>10.75</v>
      </c>
      <c r="S63" s="129">
        <v>9.625</v>
      </c>
      <c r="T63" s="69">
        <f t="shared" si="29"/>
        <v>9.4375</v>
      </c>
      <c r="U63" s="69">
        <f t="shared" si="30"/>
        <v>9.8125</v>
      </c>
      <c r="V63" s="6">
        <f t="shared" si="24"/>
        <v>0.1875</v>
      </c>
    </row>
    <row r="64" spans="1:22" s="31" customFormat="1" ht="13" x14ac:dyDescent="0.15">
      <c r="A64" s="65" t="s">
        <v>1941</v>
      </c>
      <c r="B64" s="65" t="s">
        <v>1942</v>
      </c>
      <c r="C64" s="123" t="s">
        <v>4392</v>
      </c>
      <c r="D64" s="131">
        <v>40875</v>
      </c>
      <c r="E64" s="131">
        <v>40935</v>
      </c>
      <c r="F64" s="69"/>
      <c r="G64" s="69"/>
      <c r="H64" s="69" t="s">
        <v>4162</v>
      </c>
      <c r="I64" s="69" t="s">
        <v>4161</v>
      </c>
      <c r="J64" s="65" t="s">
        <v>4302</v>
      </c>
      <c r="K64" s="69" t="s">
        <v>4301</v>
      </c>
      <c r="L64" s="66" t="s">
        <v>4306</v>
      </c>
      <c r="M64" s="129">
        <v>10.375</v>
      </c>
      <c r="N64" s="69">
        <f t="shared" si="25"/>
        <v>10.1875</v>
      </c>
      <c r="O64" s="69">
        <f t="shared" si="26"/>
        <v>10.5625</v>
      </c>
      <c r="P64" s="129">
        <v>5.9375</v>
      </c>
      <c r="Q64" s="69">
        <f t="shared" si="27"/>
        <v>5.75</v>
      </c>
      <c r="R64" s="69">
        <f t="shared" si="28"/>
        <v>6.125</v>
      </c>
      <c r="S64" s="129">
        <v>7.8125</v>
      </c>
      <c r="T64" s="69">
        <f t="shared" si="29"/>
        <v>7.625</v>
      </c>
      <c r="U64" s="69">
        <f t="shared" si="30"/>
        <v>8</v>
      </c>
      <c r="V64" s="6">
        <f t="shared" si="24"/>
        <v>0.1875</v>
      </c>
    </row>
    <row r="65" spans="1:22" s="31" customFormat="1" ht="52" x14ac:dyDescent="0.15">
      <c r="A65" s="65" t="s">
        <v>2275</v>
      </c>
      <c r="B65" s="65" t="s">
        <v>2276</v>
      </c>
      <c r="C65" s="132" t="s">
        <v>4444</v>
      </c>
      <c r="D65" s="131">
        <v>40876</v>
      </c>
      <c r="E65" s="131">
        <v>40935</v>
      </c>
      <c r="F65" s="69" t="s">
        <v>1951</v>
      </c>
      <c r="G65" s="69"/>
      <c r="H65" s="65" t="s">
        <v>4349</v>
      </c>
      <c r="I65" s="65" t="s">
        <v>4350</v>
      </c>
      <c r="J65" s="65" t="s">
        <v>4310</v>
      </c>
      <c r="K65" s="69" t="s">
        <v>4301</v>
      </c>
      <c r="L65" s="66"/>
      <c r="M65" s="129">
        <v>18.3125</v>
      </c>
      <c r="N65" s="69">
        <f>M65-0.125</f>
        <v>18.1875</v>
      </c>
      <c r="O65" s="69">
        <f>M65+0.125</f>
        <v>18.4375</v>
      </c>
      <c r="P65" s="129">
        <v>14.125</v>
      </c>
      <c r="Q65" s="69">
        <f>P65-0.125</f>
        <v>14</v>
      </c>
      <c r="R65" s="69">
        <f>P65+0.125</f>
        <v>14.25</v>
      </c>
      <c r="S65" s="129"/>
      <c r="T65" s="69"/>
      <c r="U65" s="69"/>
      <c r="V65" s="6">
        <f t="shared" si="24"/>
        <v>0.125</v>
      </c>
    </row>
    <row r="66" spans="1:22" s="31" customFormat="1" ht="13" x14ac:dyDescent="0.15">
      <c r="A66" s="65" t="s">
        <v>2134</v>
      </c>
      <c r="B66" s="65" t="s">
        <v>2135</v>
      </c>
      <c r="C66" s="123" t="s">
        <v>4476</v>
      </c>
      <c r="D66" s="131">
        <v>40878</v>
      </c>
      <c r="E66" s="131">
        <v>40935</v>
      </c>
      <c r="F66" s="69"/>
      <c r="G66" s="69"/>
      <c r="H66" s="69" t="s">
        <v>4162</v>
      </c>
      <c r="I66" s="69" t="s">
        <v>4161</v>
      </c>
      <c r="J66" s="65" t="s">
        <v>4302</v>
      </c>
      <c r="K66" s="69" t="s">
        <v>4304</v>
      </c>
      <c r="L66" s="66" t="s">
        <v>3131</v>
      </c>
      <c r="M66" s="129">
        <v>15.25</v>
      </c>
      <c r="N66" s="69">
        <f t="shared" ref="N66:N73" si="31">M66-0.1875</f>
        <v>15.0625</v>
      </c>
      <c r="O66" s="69">
        <f t="shared" ref="O66:O73" si="32">M66+0.1875</f>
        <v>15.4375</v>
      </c>
      <c r="P66" s="129">
        <v>10.375</v>
      </c>
      <c r="Q66" s="69">
        <f t="shared" ref="Q66:Q73" si="33">P66-0.1875</f>
        <v>10.1875</v>
      </c>
      <c r="R66" s="69">
        <f t="shared" ref="R66:R73" si="34">P66+0.1875</f>
        <v>10.5625</v>
      </c>
      <c r="S66" s="129">
        <v>15.4375</v>
      </c>
      <c r="T66" s="69">
        <f t="shared" ref="T66:T73" si="35">S66-0.1875</f>
        <v>15.25</v>
      </c>
      <c r="U66" s="69">
        <f t="shared" ref="U66:U73" si="36">S66+0.1875</f>
        <v>15.625</v>
      </c>
      <c r="V66" s="6">
        <f t="shared" si="24"/>
        <v>0.1875</v>
      </c>
    </row>
    <row r="67" spans="1:22" s="31" customFormat="1" ht="13" x14ac:dyDescent="0.15">
      <c r="A67" s="65" t="s">
        <v>2174</v>
      </c>
      <c r="B67" s="65" t="s">
        <v>2175</v>
      </c>
      <c r="C67" s="123" t="s">
        <v>4478</v>
      </c>
      <c r="D67" s="131">
        <v>40877</v>
      </c>
      <c r="E67" s="131">
        <v>40942</v>
      </c>
      <c r="F67" s="69"/>
      <c r="G67" s="69"/>
      <c r="H67" s="69" t="s">
        <v>4162</v>
      </c>
      <c r="I67" s="69" t="s">
        <v>4161</v>
      </c>
      <c r="J67" s="65" t="s">
        <v>4302</v>
      </c>
      <c r="K67" s="69" t="s">
        <v>4304</v>
      </c>
      <c r="L67" s="66"/>
      <c r="M67" s="129">
        <v>15.375</v>
      </c>
      <c r="N67" s="69">
        <f t="shared" si="31"/>
        <v>15.1875</v>
      </c>
      <c r="O67" s="69">
        <f t="shared" si="32"/>
        <v>15.5625</v>
      </c>
      <c r="P67" s="69">
        <v>11.375</v>
      </c>
      <c r="Q67" s="69">
        <f t="shared" si="33"/>
        <v>11.1875</v>
      </c>
      <c r="R67" s="69">
        <f t="shared" si="34"/>
        <v>11.5625</v>
      </c>
      <c r="S67" s="129">
        <v>9</v>
      </c>
      <c r="T67" s="69">
        <f t="shared" si="35"/>
        <v>8.8125</v>
      </c>
      <c r="U67" s="69">
        <f t="shared" si="36"/>
        <v>9.1875</v>
      </c>
      <c r="V67" s="6">
        <f t="shared" si="24"/>
        <v>0.1875</v>
      </c>
    </row>
    <row r="68" spans="1:22" s="31" customFormat="1" ht="13" x14ac:dyDescent="0.15">
      <c r="A68" s="65" t="s">
        <v>2148</v>
      </c>
      <c r="B68" s="65" t="s">
        <v>2149</v>
      </c>
      <c r="C68" s="123" t="s">
        <v>4423</v>
      </c>
      <c r="D68" s="131">
        <v>41072</v>
      </c>
      <c r="E68" s="131">
        <v>41080</v>
      </c>
      <c r="F68" s="69"/>
      <c r="G68" s="69"/>
      <c r="H68" s="69" t="s">
        <v>4162</v>
      </c>
      <c r="I68" s="69" t="s">
        <v>4161</v>
      </c>
      <c r="J68" s="65" t="s">
        <v>4302</v>
      </c>
      <c r="K68" s="69" t="s">
        <v>4301</v>
      </c>
      <c r="L68" s="66" t="s">
        <v>3131</v>
      </c>
      <c r="M68" s="129">
        <v>15.625</v>
      </c>
      <c r="N68" s="69">
        <f t="shared" si="31"/>
        <v>15.4375</v>
      </c>
      <c r="O68" s="69">
        <f t="shared" si="32"/>
        <v>15.8125</v>
      </c>
      <c r="P68" s="129">
        <v>7.25</v>
      </c>
      <c r="Q68" s="69">
        <f t="shared" si="33"/>
        <v>7.0625</v>
      </c>
      <c r="R68" s="69">
        <f t="shared" si="34"/>
        <v>7.4375</v>
      </c>
      <c r="S68" s="129">
        <v>13.4375</v>
      </c>
      <c r="T68" s="69">
        <f t="shared" si="35"/>
        <v>13.25</v>
      </c>
      <c r="U68" s="69">
        <f t="shared" si="36"/>
        <v>13.625</v>
      </c>
      <c r="V68" s="6">
        <f t="shared" si="24"/>
        <v>0.1875</v>
      </c>
    </row>
    <row r="69" spans="1:22" s="31" customFormat="1" ht="13" x14ac:dyDescent="0.15">
      <c r="A69" s="65" t="s">
        <v>2307</v>
      </c>
      <c r="B69" s="65" t="s">
        <v>2308</v>
      </c>
      <c r="C69" s="123" t="s">
        <v>4518</v>
      </c>
      <c r="D69" s="131">
        <v>40877</v>
      </c>
      <c r="E69" s="131">
        <v>40942</v>
      </c>
      <c r="F69" s="69"/>
      <c r="G69" s="69"/>
      <c r="H69" s="69" t="s">
        <v>4162</v>
      </c>
      <c r="I69" s="69" t="s">
        <v>4161</v>
      </c>
      <c r="J69" s="65" t="s">
        <v>4302</v>
      </c>
      <c r="K69" s="69" t="s">
        <v>4307</v>
      </c>
      <c r="L69" s="66"/>
      <c r="M69" s="129">
        <v>21.125</v>
      </c>
      <c r="N69" s="69">
        <f t="shared" si="31"/>
        <v>20.9375</v>
      </c>
      <c r="O69" s="69">
        <f t="shared" si="32"/>
        <v>21.3125</v>
      </c>
      <c r="P69" s="129">
        <v>13.5625</v>
      </c>
      <c r="Q69" s="69">
        <f t="shared" si="33"/>
        <v>13.375</v>
      </c>
      <c r="R69" s="69">
        <f t="shared" si="34"/>
        <v>13.75</v>
      </c>
      <c r="S69" s="129">
        <v>8.25</v>
      </c>
      <c r="T69" s="69">
        <f t="shared" si="35"/>
        <v>8.0625</v>
      </c>
      <c r="U69" s="69">
        <f t="shared" si="36"/>
        <v>8.4375</v>
      </c>
      <c r="V69" s="6">
        <f t="shared" si="24"/>
        <v>0.1875</v>
      </c>
    </row>
    <row r="70" spans="1:22" s="31" customFormat="1" ht="13" x14ac:dyDescent="0.15">
      <c r="A70" s="65" t="s">
        <v>2247</v>
      </c>
      <c r="B70" s="65" t="s">
        <v>2248</v>
      </c>
      <c r="C70" s="123" t="s">
        <v>4430</v>
      </c>
      <c r="D70" s="131">
        <v>40875</v>
      </c>
      <c r="E70" s="131">
        <v>40942</v>
      </c>
      <c r="F70" s="69"/>
      <c r="G70" s="69"/>
      <c r="H70" s="69" t="s">
        <v>4162</v>
      </c>
      <c r="I70" s="69" t="s">
        <v>4161</v>
      </c>
      <c r="J70" s="65" t="s">
        <v>4302</v>
      </c>
      <c r="K70" s="69" t="s">
        <v>4301</v>
      </c>
      <c r="L70" s="66"/>
      <c r="M70" s="129">
        <v>16.875</v>
      </c>
      <c r="N70" s="69">
        <f t="shared" si="31"/>
        <v>16.6875</v>
      </c>
      <c r="O70" s="69">
        <f t="shared" si="32"/>
        <v>17.0625</v>
      </c>
      <c r="P70" s="129">
        <v>15.625</v>
      </c>
      <c r="Q70" s="69">
        <f t="shared" si="33"/>
        <v>15.4375</v>
      </c>
      <c r="R70" s="69">
        <f t="shared" si="34"/>
        <v>15.8125</v>
      </c>
      <c r="S70" s="129">
        <v>7.5</v>
      </c>
      <c r="T70" s="69">
        <f t="shared" si="35"/>
        <v>7.3125</v>
      </c>
      <c r="U70" s="69">
        <f t="shared" si="36"/>
        <v>7.6875</v>
      </c>
      <c r="V70" s="6">
        <f t="shared" si="24"/>
        <v>0.1875</v>
      </c>
    </row>
    <row r="71" spans="1:22" s="31" customFormat="1" ht="13" x14ac:dyDescent="0.15">
      <c r="A71" s="65" t="s">
        <v>1991</v>
      </c>
      <c r="B71" s="65" t="s">
        <v>1992</v>
      </c>
      <c r="C71" s="123" t="s">
        <v>4404</v>
      </c>
      <c r="D71" s="131">
        <v>40875</v>
      </c>
      <c r="E71" s="131">
        <v>40942</v>
      </c>
      <c r="F71" s="69"/>
      <c r="G71" s="69"/>
      <c r="H71" s="69" t="s">
        <v>4162</v>
      </c>
      <c r="I71" s="69" t="s">
        <v>4161</v>
      </c>
      <c r="J71" s="65" t="s">
        <v>4302</v>
      </c>
      <c r="K71" s="69" t="s">
        <v>4301</v>
      </c>
      <c r="L71" s="66" t="s">
        <v>4306</v>
      </c>
      <c r="M71" s="129">
        <v>12</v>
      </c>
      <c r="N71" s="69">
        <f t="shared" si="31"/>
        <v>11.8125</v>
      </c>
      <c r="O71" s="69">
        <f t="shared" si="32"/>
        <v>12.1875</v>
      </c>
      <c r="P71" s="129">
        <v>6.125</v>
      </c>
      <c r="Q71" s="69">
        <f t="shared" si="33"/>
        <v>5.9375</v>
      </c>
      <c r="R71" s="69">
        <f t="shared" si="34"/>
        <v>6.3125</v>
      </c>
      <c r="S71" s="129">
        <v>8</v>
      </c>
      <c r="T71" s="69">
        <f t="shared" si="35"/>
        <v>7.8125</v>
      </c>
      <c r="U71" s="69">
        <f t="shared" si="36"/>
        <v>8.1875</v>
      </c>
      <c r="V71" s="6">
        <f t="shared" si="24"/>
        <v>0.1875</v>
      </c>
    </row>
    <row r="72" spans="1:22" s="31" customFormat="1" ht="39" x14ac:dyDescent="0.15">
      <c r="A72" s="65" t="s">
        <v>2076</v>
      </c>
      <c r="B72" s="65" t="s">
        <v>2077</v>
      </c>
      <c r="C72" s="6" t="s">
        <v>8697</v>
      </c>
      <c r="D72" s="131">
        <v>40875</v>
      </c>
      <c r="E72" s="131">
        <v>40940</v>
      </c>
      <c r="F72" s="69"/>
      <c r="G72" s="69"/>
      <c r="H72" s="69" t="s">
        <v>4162</v>
      </c>
      <c r="I72" s="69" t="s">
        <v>4161</v>
      </c>
      <c r="J72" s="65" t="s">
        <v>4302</v>
      </c>
      <c r="K72" s="69" t="s">
        <v>4301</v>
      </c>
      <c r="L72" s="66" t="s">
        <v>4306</v>
      </c>
      <c r="M72" s="129">
        <v>13.625</v>
      </c>
      <c r="N72" s="69">
        <f t="shared" si="31"/>
        <v>13.4375</v>
      </c>
      <c r="O72" s="69">
        <f t="shared" si="32"/>
        <v>13.8125</v>
      </c>
      <c r="P72" s="129">
        <v>4.5</v>
      </c>
      <c r="Q72" s="69">
        <f t="shared" si="33"/>
        <v>4.3125</v>
      </c>
      <c r="R72" s="69">
        <f t="shared" si="34"/>
        <v>4.6875</v>
      </c>
      <c r="S72" s="129">
        <v>12.25</v>
      </c>
      <c r="T72" s="69">
        <f t="shared" si="35"/>
        <v>12.0625</v>
      </c>
      <c r="U72" s="69">
        <f t="shared" si="36"/>
        <v>12.4375</v>
      </c>
      <c r="V72" s="6">
        <f t="shared" si="24"/>
        <v>0.1875</v>
      </c>
    </row>
    <row r="73" spans="1:22" s="31" customFormat="1" ht="13" x14ac:dyDescent="0.15">
      <c r="A73" s="65" t="s">
        <v>2303</v>
      </c>
      <c r="B73" s="65" t="s">
        <v>2304</v>
      </c>
      <c r="C73" s="6" t="s">
        <v>5729</v>
      </c>
      <c r="D73" s="131">
        <v>40877</v>
      </c>
      <c r="E73" s="131">
        <v>40940</v>
      </c>
      <c r="F73" s="69"/>
      <c r="G73" s="69"/>
      <c r="H73" s="69" t="s">
        <v>4162</v>
      </c>
      <c r="I73" s="69" t="s">
        <v>4336</v>
      </c>
      <c r="J73" s="65" t="s">
        <v>4302</v>
      </c>
      <c r="K73" s="69" t="s">
        <v>4304</v>
      </c>
      <c r="L73" s="66"/>
      <c r="M73" s="129">
        <v>20.8125</v>
      </c>
      <c r="N73" s="69">
        <f t="shared" si="31"/>
        <v>20.625</v>
      </c>
      <c r="O73" s="69">
        <f t="shared" si="32"/>
        <v>21</v>
      </c>
      <c r="P73" s="129">
        <v>9.0625</v>
      </c>
      <c r="Q73" s="69">
        <f t="shared" si="33"/>
        <v>8.875</v>
      </c>
      <c r="R73" s="69">
        <f t="shared" si="34"/>
        <v>9.25</v>
      </c>
      <c r="S73" s="129">
        <v>11.25</v>
      </c>
      <c r="T73" s="69">
        <f t="shared" si="35"/>
        <v>11.0625</v>
      </c>
      <c r="U73" s="69">
        <f t="shared" si="36"/>
        <v>11.4375</v>
      </c>
      <c r="V73" s="6">
        <f t="shared" si="24"/>
        <v>0.1875</v>
      </c>
    </row>
    <row r="74" spans="1:22" s="31" customFormat="1" ht="39" x14ac:dyDescent="0.15">
      <c r="A74" s="69" t="s">
        <v>2289</v>
      </c>
      <c r="B74" s="69" t="s">
        <v>2290</v>
      </c>
      <c r="C74" s="132" t="s">
        <v>4503</v>
      </c>
      <c r="D74" s="131">
        <v>40878</v>
      </c>
      <c r="E74" s="131">
        <v>40940</v>
      </c>
      <c r="F74" s="69" t="s">
        <v>2291</v>
      </c>
      <c r="G74" s="69"/>
      <c r="H74" s="69" t="s">
        <v>4355</v>
      </c>
      <c r="I74" s="69" t="s">
        <v>4356</v>
      </c>
      <c r="J74" s="69" t="s">
        <v>4310</v>
      </c>
      <c r="K74" s="69" t="s">
        <v>4304</v>
      </c>
      <c r="L74" s="66"/>
      <c r="M74" s="129">
        <v>19.75</v>
      </c>
      <c r="N74" s="69">
        <f>M74-0.125</f>
        <v>19.625</v>
      </c>
      <c r="O74" s="69">
        <f>M74+0.125</f>
        <v>19.875</v>
      </c>
      <c r="P74" s="129">
        <v>7.875</v>
      </c>
      <c r="Q74" s="69">
        <f>P74-0.125</f>
        <v>7.75</v>
      </c>
      <c r="R74" s="69">
        <f>P74+0.125</f>
        <v>8</v>
      </c>
      <c r="S74" s="129">
        <v>11.125</v>
      </c>
      <c r="T74" s="69">
        <f>S74-0.125</f>
        <v>11</v>
      </c>
      <c r="U74" s="69">
        <f>S74+0.125</f>
        <v>11.25</v>
      </c>
      <c r="V74" s="6">
        <f t="shared" si="24"/>
        <v>0.125</v>
      </c>
    </row>
    <row r="75" spans="1:22" s="31" customFormat="1" ht="13" x14ac:dyDescent="0.15">
      <c r="A75" s="66" t="s">
        <v>5245</v>
      </c>
      <c r="B75" s="116" t="s">
        <v>5246</v>
      </c>
      <c r="C75" s="74" t="s">
        <v>5282</v>
      </c>
      <c r="D75" s="97">
        <v>40928</v>
      </c>
      <c r="E75" s="97">
        <v>40960</v>
      </c>
      <c r="F75" s="6"/>
      <c r="G75" s="6"/>
      <c r="H75" s="66" t="s">
        <v>5251</v>
      </c>
      <c r="I75" s="66" t="s">
        <v>4161</v>
      </c>
      <c r="J75" s="65" t="s">
        <v>4302</v>
      </c>
      <c r="K75" s="66" t="s">
        <v>4301</v>
      </c>
      <c r="L75" s="66"/>
      <c r="M75" s="94">
        <v>9</v>
      </c>
      <c r="N75" s="95">
        <f>M75-V75</f>
        <v>8.8125</v>
      </c>
      <c r="O75" s="95">
        <f>M75+V75</f>
        <v>9.1875</v>
      </c>
      <c r="P75" s="94">
        <v>7</v>
      </c>
      <c r="Q75" s="66">
        <f>P75-V75</f>
        <v>6.8125</v>
      </c>
      <c r="R75" s="66">
        <f>P75+V75</f>
        <v>7.1875</v>
      </c>
      <c r="S75" s="94">
        <v>5.5</v>
      </c>
      <c r="T75" s="95">
        <f>S75-V75</f>
        <v>5.3125</v>
      </c>
      <c r="U75" s="95">
        <f>S75+V75</f>
        <v>5.6875</v>
      </c>
      <c r="V75" s="6">
        <f t="shared" si="24"/>
        <v>0.1875</v>
      </c>
    </row>
    <row r="76" spans="1:22" s="31" customFormat="1" ht="26" x14ac:dyDescent="0.15">
      <c r="A76" s="65" t="s">
        <v>2241</v>
      </c>
      <c r="B76" s="65" t="s">
        <v>2242</v>
      </c>
      <c r="C76" s="123" t="s">
        <v>4486</v>
      </c>
      <c r="D76" s="131">
        <v>40877</v>
      </c>
      <c r="E76" s="131">
        <v>40940</v>
      </c>
      <c r="F76" s="69"/>
      <c r="G76" s="69"/>
      <c r="H76" s="69" t="s">
        <v>4162</v>
      </c>
      <c r="I76" s="69" t="s">
        <v>4161</v>
      </c>
      <c r="J76" s="65" t="s">
        <v>4302</v>
      </c>
      <c r="K76" s="69" t="s">
        <v>4304</v>
      </c>
      <c r="L76" s="66"/>
      <c r="M76" s="129">
        <v>16.75</v>
      </c>
      <c r="N76" s="69">
        <f t="shared" ref="N76:N86" si="37">M76-0.1875</f>
        <v>16.5625</v>
      </c>
      <c r="O76" s="69">
        <f t="shared" ref="O76:O86" si="38">M76+0.1875</f>
        <v>16.9375</v>
      </c>
      <c r="P76" s="129">
        <v>8</v>
      </c>
      <c r="Q76" s="69">
        <f t="shared" ref="Q76:Q86" si="39">P76-0.1875</f>
        <v>7.8125</v>
      </c>
      <c r="R76" s="69">
        <f t="shared" ref="R76:R86" si="40">P76+0.1875</f>
        <v>8.1875</v>
      </c>
      <c r="S76" s="129">
        <v>9.25</v>
      </c>
      <c r="T76" s="69">
        <f t="shared" ref="T76:T86" si="41">S76-0.1875</f>
        <v>9.0625</v>
      </c>
      <c r="U76" s="69">
        <f t="shared" ref="U76:U86" si="42">S76+0.1875</f>
        <v>9.4375</v>
      </c>
      <c r="V76" s="6">
        <f t="shared" si="24"/>
        <v>0.1875</v>
      </c>
    </row>
    <row r="77" spans="1:22" s="31" customFormat="1" ht="13" x14ac:dyDescent="0.15">
      <c r="A77" s="65" t="s">
        <v>1987</v>
      </c>
      <c r="B77" s="65" t="s">
        <v>1988</v>
      </c>
      <c r="C77" s="123" t="s">
        <v>4402</v>
      </c>
      <c r="D77" s="131">
        <v>40875</v>
      </c>
      <c r="E77" s="131">
        <v>40940</v>
      </c>
      <c r="F77" s="69"/>
      <c r="G77" s="69"/>
      <c r="H77" s="69" t="s">
        <v>4162</v>
      </c>
      <c r="I77" s="69" t="s">
        <v>4161</v>
      </c>
      <c r="J77" s="65" t="s">
        <v>4302</v>
      </c>
      <c r="K77" s="69" t="s">
        <v>4301</v>
      </c>
      <c r="L77" s="66" t="s">
        <v>4306</v>
      </c>
      <c r="M77" s="129">
        <v>11.875</v>
      </c>
      <c r="N77" s="69">
        <f t="shared" si="37"/>
        <v>11.6875</v>
      </c>
      <c r="O77" s="69">
        <f t="shared" si="38"/>
        <v>12.0625</v>
      </c>
      <c r="P77" s="129">
        <v>6.25</v>
      </c>
      <c r="Q77" s="69">
        <f t="shared" si="39"/>
        <v>6.0625</v>
      </c>
      <c r="R77" s="69">
        <f t="shared" si="40"/>
        <v>6.4375</v>
      </c>
      <c r="S77" s="129">
        <v>5.3125</v>
      </c>
      <c r="T77" s="69">
        <f t="shared" si="41"/>
        <v>5.125</v>
      </c>
      <c r="U77" s="69">
        <f t="shared" si="42"/>
        <v>5.5</v>
      </c>
      <c r="V77" s="6">
        <f t="shared" si="24"/>
        <v>0.1875</v>
      </c>
    </row>
    <row r="78" spans="1:22" s="31" customFormat="1" ht="13" x14ac:dyDescent="0.15">
      <c r="A78" s="65" t="s">
        <v>2191</v>
      </c>
      <c r="B78" s="65" t="s">
        <v>2192</v>
      </c>
      <c r="C78" s="123" t="s">
        <v>4552</v>
      </c>
      <c r="D78" s="131">
        <v>40877</v>
      </c>
      <c r="E78" s="131">
        <v>40935</v>
      </c>
      <c r="F78" s="69"/>
      <c r="G78" s="69"/>
      <c r="H78" s="69" t="s">
        <v>4162</v>
      </c>
      <c r="I78" s="69" t="s">
        <v>4161</v>
      </c>
      <c r="J78" s="65" t="s">
        <v>4333</v>
      </c>
      <c r="K78" s="69" t="s">
        <v>4160</v>
      </c>
      <c r="L78" s="66"/>
      <c r="M78" s="129">
        <v>15.75</v>
      </c>
      <c r="N78" s="69">
        <f t="shared" si="37"/>
        <v>15.5625</v>
      </c>
      <c r="O78" s="69">
        <f t="shared" si="38"/>
        <v>15.9375</v>
      </c>
      <c r="P78" s="129">
        <v>8.625</v>
      </c>
      <c r="Q78" s="69">
        <f t="shared" si="39"/>
        <v>8.4375</v>
      </c>
      <c r="R78" s="69">
        <f t="shared" si="40"/>
        <v>8.8125</v>
      </c>
      <c r="S78" s="129">
        <v>5.1875</v>
      </c>
      <c r="T78" s="69">
        <f t="shared" si="41"/>
        <v>5</v>
      </c>
      <c r="U78" s="69">
        <f t="shared" si="42"/>
        <v>5.375</v>
      </c>
      <c r="V78" s="6">
        <f t="shared" si="24"/>
        <v>0.1875</v>
      </c>
    </row>
    <row r="79" spans="1:22" s="31" customFormat="1" ht="13" x14ac:dyDescent="0.15">
      <c r="A79" s="65" t="s">
        <v>1967</v>
      </c>
      <c r="B79" s="65" t="s">
        <v>1968</v>
      </c>
      <c r="C79" s="123" t="s">
        <v>4396</v>
      </c>
      <c r="D79" s="131">
        <v>40875</v>
      </c>
      <c r="E79" s="131">
        <v>40935</v>
      </c>
      <c r="F79" s="69"/>
      <c r="G79" s="69"/>
      <c r="H79" s="69" t="s">
        <v>4162</v>
      </c>
      <c r="I79" s="69" t="s">
        <v>4161</v>
      </c>
      <c r="J79" s="65" t="s">
        <v>4302</v>
      </c>
      <c r="K79" s="69" t="s">
        <v>4301</v>
      </c>
      <c r="L79" s="66" t="s">
        <v>4306</v>
      </c>
      <c r="M79" s="129">
        <v>11.125</v>
      </c>
      <c r="N79" s="69">
        <f t="shared" si="37"/>
        <v>10.9375</v>
      </c>
      <c r="O79" s="69">
        <f t="shared" si="38"/>
        <v>11.3125</v>
      </c>
      <c r="P79" s="129">
        <v>6.375</v>
      </c>
      <c r="Q79" s="69">
        <f t="shared" si="39"/>
        <v>6.1875</v>
      </c>
      <c r="R79" s="69">
        <f t="shared" si="40"/>
        <v>6.5625</v>
      </c>
      <c r="S79" s="129">
        <v>10.375</v>
      </c>
      <c r="T79" s="69">
        <f t="shared" si="41"/>
        <v>10.1875</v>
      </c>
      <c r="U79" s="69">
        <f t="shared" si="42"/>
        <v>10.5625</v>
      </c>
      <c r="V79" s="6">
        <f t="shared" si="24"/>
        <v>0.1875</v>
      </c>
    </row>
    <row r="80" spans="1:22" s="31" customFormat="1" ht="13" x14ac:dyDescent="0.15">
      <c r="A80" s="65" t="s">
        <v>2042</v>
      </c>
      <c r="B80" s="65" t="s">
        <v>1953</v>
      </c>
      <c r="C80" s="123" t="s">
        <v>4412</v>
      </c>
      <c r="D80" s="131">
        <v>40875</v>
      </c>
      <c r="E80" s="131"/>
      <c r="F80" s="69"/>
      <c r="G80" s="69"/>
      <c r="H80" s="69" t="s">
        <v>4162</v>
      </c>
      <c r="I80" s="69" t="s">
        <v>4161</v>
      </c>
      <c r="J80" s="65" t="s">
        <v>4302</v>
      </c>
      <c r="K80" s="69" t="s">
        <v>4301</v>
      </c>
      <c r="L80" s="66" t="s">
        <v>4306</v>
      </c>
      <c r="M80" s="129">
        <v>13.25</v>
      </c>
      <c r="N80" s="69">
        <f t="shared" si="37"/>
        <v>13.0625</v>
      </c>
      <c r="O80" s="69">
        <f t="shared" si="38"/>
        <v>13.4375</v>
      </c>
      <c r="P80" s="129">
        <v>12</v>
      </c>
      <c r="Q80" s="69">
        <f t="shared" si="39"/>
        <v>11.8125</v>
      </c>
      <c r="R80" s="69">
        <f t="shared" si="40"/>
        <v>12.1875</v>
      </c>
      <c r="S80" s="129">
        <v>6.125</v>
      </c>
      <c r="T80" s="69">
        <f t="shared" si="41"/>
        <v>5.9375</v>
      </c>
      <c r="U80" s="69">
        <f t="shared" si="42"/>
        <v>6.3125</v>
      </c>
      <c r="V80" s="6">
        <f t="shared" si="24"/>
        <v>0.1875</v>
      </c>
    </row>
    <row r="81" spans="1:22" s="31" customFormat="1" ht="13" x14ac:dyDescent="0.15">
      <c r="A81" s="65" t="s">
        <v>2043</v>
      </c>
      <c r="B81" s="65" t="s">
        <v>2044</v>
      </c>
      <c r="C81" s="123" t="s">
        <v>4412</v>
      </c>
      <c r="D81" s="131">
        <v>40875</v>
      </c>
      <c r="E81" s="131">
        <v>40935</v>
      </c>
      <c r="F81" s="69"/>
      <c r="G81" s="69"/>
      <c r="H81" s="69" t="s">
        <v>4162</v>
      </c>
      <c r="I81" s="69" t="s">
        <v>4161</v>
      </c>
      <c r="J81" s="65" t="s">
        <v>4302</v>
      </c>
      <c r="K81" s="69" t="s">
        <v>4301</v>
      </c>
      <c r="L81" s="66" t="s">
        <v>4306</v>
      </c>
      <c r="M81" s="129">
        <v>13.25</v>
      </c>
      <c r="N81" s="69">
        <f t="shared" si="37"/>
        <v>13.0625</v>
      </c>
      <c r="O81" s="69">
        <f t="shared" si="38"/>
        <v>13.4375</v>
      </c>
      <c r="P81" s="129">
        <v>12</v>
      </c>
      <c r="Q81" s="69">
        <f t="shared" si="39"/>
        <v>11.8125</v>
      </c>
      <c r="R81" s="69">
        <f t="shared" si="40"/>
        <v>12.1875</v>
      </c>
      <c r="S81" s="129">
        <v>6.125</v>
      </c>
      <c r="T81" s="69">
        <f t="shared" si="41"/>
        <v>5.9375</v>
      </c>
      <c r="U81" s="69">
        <f t="shared" si="42"/>
        <v>6.3125</v>
      </c>
      <c r="V81" s="6">
        <f t="shared" si="24"/>
        <v>0.1875</v>
      </c>
    </row>
    <row r="82" spans="1:22" s="31" customFormat="1" ht="13" x14ac:dyDescent="0.15">
      <c r="A82" s="65" t="s">
        <v>2045</v>
      </c>
      <c r="B82" s="65" t="s">
        <v>2046</v>
      </c>
      <c r="C82" s="123" t="s">
        <v>4412</v>
      </c>
      <c r="D82" s="131">
        <v>40875</v>
      </c>
      <c r="E82" s="131">
        <v>40935</v>
      </c>
      <c r="F82" s="69"/>
      <c r="G82" s="69"/>
      <c r="H82" s="69" t="s">
        <v>4162</v>
      </c>
      <c r="I82" s="69" t="s">
        <v>4161</v>
      </c>
      <c r="J82" s="65" t="s">
        <v>4302</v>
      </c>
      <c r="K82" s="69" t="s">
        <v>4301</v>
      </c>
      <c r="L82" s="66" t="s">
        <v>4306</v>
      </c>
      <c r="M82" s="129">
        <v>13.25</v>
      </c>
      <c r="N82" s="69">
        <f t="shared" si="37"/>
        <v>13.0625</v>
      </c>
      <c r="O82" s="69">
        <f t="shared" si="38"/>
        <v>13.4375</v>
      </c>
      <c r="P82" s="129">
        <v>12</v>
      </c>
      <c r="Q82" s="69">
        <f t="shared" si="39"/>
        <v>11.8125</v>
      </c>
      <c r="R82" s="69">
        <f t="shared" si="40"/>
        <v>12.1875</v>
      </c>
      <c r="S82" s="129">
        <v>6.125</v>
      </c>
      <c r="T82" s="69">
        <f t="shared" si="41"/>
        <v>5.9375</v>
      </c>
      <c r="U82" s="69">
        <f t="shared" si="42"/>
        <v>6.3125</v>
      </c>
      <c r="V82" s="6">
        <f t="shared" ref="V82:V113" si="43">IF(J82="C", 0.1875, 0.125)</f>
        <v>0.1875</v>
      </c>
    </row>
    <row r="83" spans="1:22" s="31" customFormat="1" ht="13" x14ac:dyDescent="0.15">
      <c r="A83" s="65" t="s">
        <v>2180</v>
      </c>
      <c r="B83" s="65" t="s">
        <v>2181</v>
      </c>
      <c r="C83" s="123" t="s">
        <v>4479</v>
      </c>
      <c r="D83" s="131">
        <v>40877</v>
      </c>
      <c r="E83" s="131">
        <v>40935</v>
      </c>
      <c r="F83" s="69"/>
      <c r="G83" s="69"/>
      <c r="H83" s="69" t="s">
        <v>4162</v>
      </c>
      <c r="I83" s="69" t="s">
        <v>4161</v>
      </c>
      <c r="J83" s="65" t="s">
        <v>4302</v>
      </c>
      <c r="K83" s="69" t="s">
        <v>4304</v>
      </c>
      <c r="L83" s="66"/>
      <c r="M83" s="129">
        <v>15.375</v>
      </c>
      <c r="N83" s="69">
        <f t="shared" si="37"/>
        <v>15.1875</v>
      </c>
      <c r="O83" s="69">
        <f t="shared" si="38"/>
        <v>15.5625</v>
      </c>
      <c r="P83" s="69">
        <v>11.375</v>
      </c>
      <c r="Q83" s="69">
        <f t="shared" si="39"/>
        <v>11.1875</v>
      </c>
      <c r="R83" s="69">
        <f t="shared" si="40"/>
        <v>11.5625</v>
      </c>
      <c r="S83" s="129">
        <v>11.5</v>
      </c>
      <c r="T83" s="69">
        <f t="shared" si="41"/>
        <v>11.3125</v>
      </c>
      <c r="U83" s="69">
        <f t="shared" si="42"/>
        <v>11.6875</v>
      </c>
      <c r="V83" s="6">
        <f t="shared" si="43"/>
        <v>0.1875</v>
      </c>
    </row>
    <row r="84" spans="1:22" s="31" customFormat="1" ht="13" x14ac:dyDescent="0.15">
      <c r="A84" s="65" t="s">
        <v>2182</v>
      </c>
      <c r="B84" s="65" t="s">
        <v>2183</v>
      </c>
      <c r="C84" s="123" t="s">
        <v>4479</v>
      </c>
      <c r="D84" s="131">
        <v>40877</v>
      </c>
      <c r="E84" s="131">
        <v>40939</v>
      </c>
      <c r="F84" s="69"/>
      <c r="G84" s="69"/>
      <c r="H84" s="69" t="s">
        <v>4162</v>
      </c>
      <c r="I84" s="69" t="s">
        <v>4161</v>
      </c>
      <c r="J84" s="65" t="s">
        <v>4302</v>
      </c>
      <c r="K84" s="69" t="s">
        <v>4304</v>
      </c>
      <c r="L84" s="66"/>
      <c r="M84" s="129">
        <v>15.375</v>
      </c>
      <c r="N84" s="69">
        <f t="shared" si="37"/>
        <v>15.1875</v>
      </c>
      <c r="O84" s="69">
        <f t="shared" si="38"/>
        <v>15.5625</v>
      </c>
      <c r="P84" s="69">
        <v>11.375</v>
      </c>
      <c r="Q84" s="69">
        <f t="shared" si="39"/>
        <v>11.1875</v>
      </c>
      <c r="R84" s="69">
        <f t="shared" si="40"/>
        <v>11.5625</v>
      </c>
      <c r="S84" s="129">
        <v>11.5</v>
      </c>
      <c r="T84" s="69">
        <f t="shared" si="41"/>
        <v>11.3125</v>
      </c>
      <c r="U84" s="69">
        <f t="shared" si="42"/>
        <v>11.6875</v>
      </c>
      <c r="V84" s="6">
        <f t="shared" si="43"/>
        <v>0.1875</v>
      </c>
    </row>
    <row r="85" spans="1:22" s="31" customFormat="1" ht="13" x14ac:dyDescent="0.15">
      <c r="A85" s="65" t="s">
        <v>1914</v>
      </c>
      <c r="B85" s="65" t="s">
        <v>1915</v>
      </c>
      <c r="C85" s="123" t="s">
        <v>4388</v>
      </c>
      <c r="D85" s="131">
        <v>40875</v>
      </c>
      <c r="E85" s="131">
        <v>40939</v>
      </c>
      <c r="F85" s="69"/>
      <c r="G85" s="69"/>
      <c r="H85" s="69" t="s">
        <v>4162</v>
      </c>
      <c r="I85" s="69" t="s">
        <v>4161</v>
      </c>
      <c r="J85" s="65" t="s">
        <v>4302</v>
      </c>
      <c r="K85" s="69" t="s">
        <v>4301</v>
      </c>
      <c r="L85" s="65" t="s">
        <v>4306</v>
      </c>
      <c r="M85" s="129">
        <v>9.6875</v>
      </c>
      <c r="N85" s="69">
        <f t="shared" si="37"/>
        <v>9.5</v>
      </c>
      <c r="O85" s="69">
        <f t="shared" si="38"/>
        <v>9.875</v>
      </c>
      <c r="P85" s="129">
        <v>5.3125</v>
      </c>
      <c r="Q85" s="69">
        <f t="shared" si="39"/>
        <v>5.125</v>
      </c>
      <c r="R85" s="69">
        <f t="shared" si="40"/>
        <v>5.5</v>
      </c>
      <c r="S85" s="129">
        <v>6.1875</v>
      </c>
      <c r="T85" s="69">
        <f t="shared" si="41"/>
        <v>6</v>
      </c>
      <c r="U85" s="69">
        <f t="shared" si="42"/>
        <v>6.375</v>
      </c>
      <c r="V85" s="6">
        <f t="shared" si="43"/>
        <v>0.1875</v>
      </c>
    </row>
    <row r="86" spans="1:22" s="31" customFormat="1" ht="13" x14ac:dyDescent="0.15">
      <c r="A86" s="65" t="s">
        <v>2047</v>
      </c>
      <c r="B86" s="65" t="s">
        <v>2048</v>
      </c>
      <c r="C86" s="123" t="s">
        <v>4412</v>
      </c>
      <c r="D86" s="131">
        <v>40875</v>
      </c>
      <c r="E86" s="131">
        <v>40939</v>
      </c>
      <c r="F86" s="69"/>
      <c r="G86" s="69"/>
      <c r="H86" s="69" t="s">
        <v>4162</v>
      </c>
      <c r="I86" s="69" t="s">
        <v>4161</v>
      </c>
      <c r="J86" s="65" t="s">
        <v>4302</v>
      </c>
      <c r="K86" s="69" t="s">
        <v>4301</v>
      </c>
      <c r="L86" s="66" t="s">
        <v>4306</v>
      </c>
      <c r="M86" s="129">
        <v>13.25</v>
      </c>
      <c r="N86" s="69">
        <f t="shared" si="37"/>
        <v>13.0625</v>
      </c>
      <c r="O86" s="69">
        <f t="shared" si="38"/>
        <v>13.4375</v>
      </c>
      <c r="P86" s="129">
        <v>12</v>
      </c>
      <c r="Q86" s="69">
        <f t="shared" si="39"/>
        <v>11.8125</v>
      </c>
      <c r="R86" s="69">
        <f t="shared" si="40"/>
        <v>12.1875</v>
      </c>
      <c r="S86" s="129">
        <v>6.125</v>
      </c>
      <c r="T86" s="69">
        <f t="shared" si="41"/>
        <v>5.9375</v>
      </c>
      <c r="U86" s="69">
        <f t="shared" si="42"/>
        <v>6.3125</v>
      </c>
      <c r="V86" s="6">
        <f t="shared" si="43"/>
        <v>0.1875</v>
      </c>
    </row>
    <row r="87" spans="1:22" s="31" customFormat="1" ht="13" x14ac:dyDescent="0.15">
      <c r="A87" s="65" t="s">
        <v>2030</v>
      </c>
      <c r="B87" s="65" t="s">
        <v>2031</v>
      </c>
      <c r="C87" s="123" t="s">
        <v>4551</v>
      </c>
      <c r="D87" s="131">
        <v>40877</v>
      </c>
      <c r="E87" s="131">
        <v>40939</v>
      </c>
      <c r="F87" s="69"/>
      <c r="G87" s="69"/>
      <c r="H87" s="69" t="s">
        <v>4162</v>
      </c>
      <c r="I87" s="69" t="s">
        <v>4161</v>
      </c>
      <c r="J87" s="65" t="s">
        <v>4310</v>
      </c>
      <c r="K87" s="69" t="s">
        <v>4160</v>
      </c>
      <c r="L87" s="66" t="s">
        <v>4306</v>
      </c>
      <c r="M87" s="129">
        <v>13.125</v>
      </c>
      <c r="N87" s="69">
        <f>M87-0.125</f>
        <v>13</v>
      </c>
      <c r="O87" s="69">
        <f>M87+0.125</f>
        <v>13.25</v>
      </c>
      <c r="P87" s="129">
        <v>6.5625</v>
      </c>
      <c r="Q87" s="69">
        <f>P87-0.125</f>
        <v>6.4375</v>
      </c>
      <c r="R87" s="69">
        <f>P87+0.125</f>
        <v>6.6875</v>
      </c>
      <c r="S87" s="129">
        <v>4.375</v>
      </c>
      <c r="T87" s="69">
        <f>S87-0.125</f>
        <v>4.25</v>
      </c>
      <c r="U87" s="69">
        <f>S87+0.125</f>
        <v>4.5</v>
      </c>
      <c r="V87" s="6">
        <f t="shared" si="43"/>
        <v>0.125</v>
      </c>
    </row>
    <row r="88" spans="1:22" s="31" customFormat="1" ht="26" x14ac:dyDescent="0.15">
      <c r="A88" s="65" t="s">
        <v>2067</v>
      </c>
      <c r="B88" s="65" t="s">
        <v>2066</v>
      </c>
      <c r="C88" s="123" t="s">
        <v>4414</v>
      </c>
      <c r="D88" s="131">
        <v>40875</v>
      </c>
      <c r="E88" s="131"/>
      <c r="F88" s="69"/>
      <c r="G88" s="69"/>
      <c r="H88" s="69" t="s">
        <v>4162</v>
      </c>
      <c r="I88" s="69" t="s">
        <v>4161</v>
      </c>
      <c r="J88" s="65" t="s">
        <v>4302</v>
      </c>
      <c r="K88" s="69" t="s">
        <v>4301</v>
      </c>
      <c r="L88" s="66" t="s">
        <v>4306</v>
      </c>
      <c r="M88" s="129">
        <v>13.4375</v>
      </c>
      <c r="N88" s="69">
        <f t="shared" ref="N88:N111" si="44">M88-0.1875</f>
        <v>13.25</v>
      </c>
      <c r="O88" s="69">
        <f t="shared" ref="O88:O111" si="45">M88+0.1875</f>
        <v>13.625</v>
      </c>
      <c r="P88" s="129">
        <v>6.25</v>
      </c>
      <c r="Q88" s="69">
        <f t="shared" ref="Q88:Q111" si="46">P88-0.1875</f>
        <v>6.0625</v>
      </c>
      <c r="R88" s="69">
        <f t="shared" ref="R88:R111" si="47">P88+0.1875</f>
        <v>6.4375</v>
      </c>
      <c r="S88" s="129">
        <v>9.6875</v>
      </c>
      <c r="T88" s="69">
        <f t="shared" ref="T88:T111" si="48">S88-0.1875</f>
        <v>9.5</v>
      </c>
      <c r="U88" s="69">
        <f t="shared" ref="U88:U111" si="49">S88+0.1875</f>
        <v>9.875</v>
      </c>
      <c r="V88" s="6">
        <f t="shared" si="43"/>
        <v>0.1875</v>
      </c>
    </row>
    <row r="89" spans="1:22" s="31" customFormat="1" ht="26" x14ac:dyDescent="0.15">
      <c r="A89" s="65" t="s">
        <v>2239</v>
      </c>
      <c r="B89" s="65" t="s">
        <v>2240</v>
      </c>
      <c r="C89" s="123" t="s">
        <v>4485</v>
      </c>
      <c r="D89" s="131">
        <v>40877</v>
      </c>
      <c r="E89" s="131">
        <v>40939</v>
      </c>
      <c r="F89" s="69"/>
      <c r="G89" s="69"/>
      <c r="H89" s="69" t="s">
        <v>4162</v>
      </c>
      <c r="I89" s="69" t="s">
        <v>4161</v>
      </c>
      <c r="J89" s="65" t="s">
        <v>4302</v>
      </c>
      <c r="K89" s="69" t="s">
        <v>4304</v>
      </c>
      <c r="L89" s="66"/>
      <c r="M89" s="129">
        <v>16.625</v>
      </c>
      <c r="N89" s="69">
        <f t="shared" si="44"/>
        <v>16.4375</v>
      </c>
      <c r="O89" s="69">
        <f t="shared" si="45"/>
        <v>16.8125</v>
      </c>
      <c r="P89" s="129">
        <v>9.375</v>
      </c>
      <c r="Q89" s="69">
        <f t="shared" si="46"/>
        <v>9.1875</v>
      </c>
      <c r="R89" s="69">
        <f t="shared" si="47"/>
        <v>9.5625</v>
      </c>
      <c r="S89" s="129">
        <v>7</v>
      </c>
      <c r="T89" s="69">
        <f t="shared" si="48"/>
        <v>6.8125</v>
      </c>
      <c r="U89" s="69">
        <f t="shared" si="49"/>
        <v>7.1875</v>
      </c>
      <c r="V89" s="6">
        <f t="shared" si="43"/>
        <v>0.1875</v>
      </c>
    </row>
    <row r="90" spans="1:22" s="31" customFormat="1" ht="26" x14ac:dyDescent="0.15">
      <c r="A90" s="65" t="s">
        <v>2032</v>
      </c>
      <c r="B90" s="65" t="s">
        <v>2033</v>
      </c>
      <c r="C90" s="123" t="s">
        <v>4410</v>
      </c>
      <c r="D90" s="131">
        <v>40875</v>
      </c>
      <c r="E90" s="131">
        <v>40939</v>
      </c>
      <c r="F90" s="69"/>
      <c r="G90" s="69"/>
      <c r="H90" s="69" t="s">
        <v>4162</v>
      </c>
      <c r="I90" s="69" t="s">
        <v>4161</v>
      </c>
      <c r="J90" s="65" t="s">
        <v>4302</v>
      </c>
      <c r="K90" s="69" t="s">
        <v>4301</v>
      </c>
      <c r="L90" s="66" t="s">
        <v>3131</v>
      </c>
      <c r="M90" s="129">
        <v>13.25</v>
      </c>
      <c r="N90" s="69">
        <f t="shared" si="44"/>
        <v>13.0625</v>
      </c>
      <c r="O90" s="69">
        <f t="shared" si="45"/>
        <v>13.4375</v>
      </c>
      <c r="P90" s="129">
        <v>8.25</v>
      </c>
      <c r="Q90" s="69">
        <f t="shared" si="46"/>
        <v>8.0625</v>
      </c>
      <c r="R90" s="69">
        <f t="shared" si="47"/>
        <v>8.4375</v>
      </c>
      <c r="S90" s="129">
        <v>7.5</v>
      </c>
      <c r="T90" s="69">
        <f t="shared" si="48"/>
        <v>7.3125</v>
      </c>
      <c r="U90" s="69">
        <f t="shared" si="49"/>
        <v>7.6875</v>
      </c>
      <c r="V90" s="6">
        <f t="shared" si="43"/>
        <v>0.1875</v>
      </c>
    </row>
    <row r="91" spans="1:22" s="31" customFormat="1" ht="26" x14ac:dyDescent="0.15">
      <c r="A91" s="65" t="s">
        <v>2094</v>
      </c>
      <c r="B91" s="65" t="s">
        <v>2095</v>
      </c>
      <c r="C91" s="123" t="s">
        <v>4472</v>
      </c>
      <c r="D91" s="131">
        <v>40877</v>
      </c>
      <c r="E91" s="131">
        <v>40939</v>
      </c>
      <c r="F91" s="69"/>
      <c r="G91" s="69"/>
      <c r="H91" s="69" t="s">
        <v>4162</v>
      </c>
      <c r="I91" s="69" t="s">
        <v>4161</v>
      </c>
      <c r="J91" s="65" t="s">
        <v>4302</v>
      </c>
      <c r="K91" s="69" t="s">
        <v>4304</v>
      </c>
      <c r="L91" s="66" t="s">
        <v>4306</v>
      </c>
      <c r="M91" s="129">
        <v>14</v>
      </c>
      <c r="N91" s="69">
        <f t="shared" si="44"/>
        <v>13.8125</v>
      </c>
      <c r="O91" s="69">
        <f t="shared" si="45"/>
        <v>14.1875</v>
      </c>
      <c r="P91" s="129">
        <v>7.6875</v>
      </c>
      <c r="Q91" s="69">
        <f t="shared" si="46"/>
        <v>7.5</v>
      </c>
      <c r="R91" s="69">
        <f t="shared" si="47"/>
        <v>7.875</v>
      </c>
      <c r="S91" s="129">
        <v>12.375</v>
      </c>
      <c r="T91" s="69">
        <f t="shared" si="48"/>
        <v>12.1875</v>
      </c>
      <c r="U91" s="69">
        <f t="shared" si="49"/>
        <v>12.5625</v>
      </c>
      <c r="V91" s="6">
        <f t="shared" si="43"/>
        <v>0.1875</v>
      </c>
    </row>
    <row r="92" spans="1:22" s="31" customFormat="1" ht="13" x14ac:dyDescent="0.15">
      <c r="A92" s="65" t="s">
        <v>2096</v>
      </c>
      <c r="B92" s="65" t="s">
        <v>2097</v>
      </c>
      <c r="C92" s="123" t="s">
        <v>4472</v>
      </c>
      <c r="D92" s="131">
        <v>40877</v>
      </c>
      <c r="E92" s="131">
        <v>40939</v>
      </c>
      <c r="F92" s="69"/>
      <c r="G92" s="69"/>
      <c r="H92" s="69" t="s">
        <v>4162</v>
      </c>
      <c r="I92" s="69" t="s">
        <v>4161</v>
      </c>
      <c r="J92" s="65" t="s">
        <v>4302</v>
      </c>
      <c r="K92" s="69" t="s">
        <v>4304</v>
      </c>
      <c r="L92" s="66" t="s">
        <v>4306</v>
      </c>
      <c r="M92" s="129">
        <v>14</v>
      </c>
      <c r="N92" s="69">
        <f t="shared" si="44"/>
        <v>13.8125</v>
      </c>
      <c r="O92" s="69">
        <f t="shared" si="45"/>
        <v>14.1875</v>
      </c>
      <c r="P92" s="129">
        <v>7.6875</v>
      </c>
      <c r="Q92" s="69">
        <f t="shared" si="46"/>
        <v>7.5</v>
      </c>
      <c r="R92" s="69">
        <f t="shared" si="47"/>
        <v>7.875</v>
      </c>
      <c r="S92" s="129">
        <v>12.375</v>
      </c>
      <c r="T92" s="69">
        <f t="shared" si="48"/>
        <v>12.1875</v>
      </c>
      <c r="U92" s="69">
        <f t="shared" si="49"/>
        <v>12.5625</v>
      </c>
      <c r="V92" s="6">
        <f t="shared" si="43"/>
        <v>0.1875</v>
      </c>
    </row>
    <row r="93" spans="1:22" s="31" customFormat="1" ht="52" x14ac:dyDescent="0.15">
      <c r="A93" s="66" t="s">
        <v>5096</v>
      </c>
      <c r="B93" s="66" t="s">
        <v>5097</v>
      </c>
      <c r="C93" s="123" t="s">
        <v>5100</v>
      </c>
      <c r="D93" s="97">
        <v>40912</v>
      </c>
      <c r="E93" s="131">
        <v>40939</v>
      </c>
      <c r="F93" s="6"/>
      <c r="G93" s="6"/>
      <c r="H93" s="66" t="s">
        <v>5098</v>
      </c>
      <c r="I93" s="66" t="s">
        <v>5099</v>
      </c>
      <c r="J93" s="65" t="s">
        <v>4302</v>
      </c>
      <c r="K93" s="66" t="s">
        <v>4301</v>
      </c>
      <c r="L93" s="66"/>
      <c r="M93" s="94">
        <v>13.625</v>
      </c>
      <c r="N93" s="69">
        <f t="shared" si="44"/>
        <v>13.4375</v>
      </c>
      <c r="O93" s="69">
        <f t="shared" si="45"/>
        <v>13.8125</v>
      </c>
      <c r="P93" s="94">
        <v>8.125</v>
      </c>
      <c r="Q93" s="65">
        <f t="shared" si="46"/>
        <v>7.9375</v>
      </c>
      <c r="R93" s="65">
        <f t="shared" si="47"/>
        <v>8.3125</v>
      </c>
      <c r="S93" s="94">
        <v>10.5</v>
      </c>
      <c r="T93" s="69">
        <f t="shared" si="48"/>
        <v>10.3125</v>
      </c>
      <c r="U93" s="69">
        <f t="shared" si="49"/>
        <v>10.6875</v>
      </c>
      <c r="V93" s="6">
        <f t="shared" si="43"/>
        <v>0.1875</v>
      </c>
    </row>
    <row r="94" spans="1:22" s="31" customFormat="1" ht="26" x14ac:dyDescent="0.15">
      <c r="A94" s="65" t="s">
        <v>1964</v>
      </c>
      <c r="B94" s="65" t="s">
        <v>1965</v>
      </c>
      <c r="C94" s="123" t="s">
        <v>4395</v>
      </c>
      <c r="D94" s="131">
        <v>40875</v>
      </c>
      <c r="E94" s="131">
        <v>40939</v>
      </c>
      <c r="F94" s="69"/>
      <c r="G94" s="69"/>
      <c r="H94" s="69" t="s">
        <v>4162</v>
      </c>
      <c r="I94" s="69" t="s">
        <v>4161</v>
      </c>
      <c r="J94" s="65" t="s">
        <v>4302</v>
      </c>
      <c r="K94" s="69" t="s">
        <v>4301</v>
      </c>
      <c r="L94" s="66" t="s">
        <v>4306</v>
      </c>
      <c r="M94" s="129">
        <v>11</v>
      </c>
      <c r="N94" s="69">
        <f t="shared" si="44"/>
        <v>10.8125</v>
      </c>
      <c r="O94" s="69">
        <f t="shared" si="45"/>
        <v>11.1875</v>
      </c>
      <c r="P94" s="129">
        <v>5.8125</v>
      </c>
      <c r="Q94" s="69">
        <f t="shared" si="46"/>
        <v>5.625</v>
      </c>
      <c r="R94" s="69">
        <f t="shared" si="47"/>
        <v>6</v>
      </c>
      <c r="S94" s="129">
        <v>4.0625</v>
      </c>
      <c r="T94" s="69">
        <f t="shared" si="48"/>
        <v>3.875</v>
      </c>
      <c r="U94" s="69">
        <f t="shared" si="49"/>
        <v>4.25</v>
      </c>
      <c r="V94" s="6">
        <f t="shared" si="43"/>
        <v>0.1875</v>
      </c>
    </row>
    <row r="95" spans="1:22" s="31" customFormat="1" ht="13" x14ac:dyDescent="0.15">
      <c r="A95" s="65" t="s">
        <v>2102</v>
      </c>
      <c r="B95" s="65" t="s">
        <v>2103</v>
      </c>
      <c r="C95" s="123" t="s">
        <v>4418</v>
      </c>
      <c r="D95" s="131">
        <v>40875</v>
      </c>
      <c r="E95" s="131">
        <v>40939</v>
      </c>
      <c r="F95" s="69"/>
      <c r="G95" s="69"/>
      <c r="H95" s="69" t="s">
        <v>4162</v>
      </c>
      <c r="I95" s="69" t="s">
        <v>4161</v>
      </c>
      <c r="J95" s="65" t="s">
        <v>4302</v>
      </c>
      <c r="K95" s="69" t="s">
        <v>4301</v>
      </c>
      <c r="L95" s="66" t="s">
        <v>4306</v>
      </c>
      <c r="M95" s="129">
        <v>14</v>
      </c>
      <c r="N95" s="69">
        <f t="shared" si="44"/>
        <v>13.8125</v>
      </c>
      <c r="O95" s="69">
        <f t="shared" si="45"/>
        <v>14.1875</v>
      </c>
      <c r="P95" s="129">
        <v>9.1875</v>
      </c>
      <c r="Q95" s="69">
        <f t="shared" si="46"/>
        <v>9</v>
      </c>
      <c r="R95" s="69">
        <f t="shared" si="47"/>
        <v>9.375</v>
      </c>
      <c r="S95" s="129">
        <v>9.5</v>
      </c>
      <c r="T95" s="69">
        <f t="shared" si="48"/>
        <v>9.3125</v>
      </c>
      <c r="U95" s="69">
        <f t="shared" si="49"/>
        <v>9.6875</v>
      </c>
      <c r="V95" s="6">
        <f t="shared" si="43"/>
        <v>0.1875</v>
      </c>
    </row>
    <row r="96" spans="1:22" s="31" customFormat="1" ht="26" x14ac:dyDescent="0.15">
      <c r="A96" s="65" t="s">
        <v>1966</v>
      </c>
      <c r="B96" s="65" t="s">
        <v>1965</v>
      </c>
      <c r="C96" s="123" t="s">
        <v>4395</v>
      </c>
      <c r="D96" s="131">
        <v>40875</v>
      </c>
      <c r="E96" s="131">
        <v>40939</v>
      </c>
      <c r="F96" s="69"/>
      <c r="G96" s="69"/>
      <c r="H96" s="69" t="s">
        <v>4162</v>
      </c>
      <c r="I96" s="69" t="s">
        <v>4161</v>
      </c>
      <c r="J96" s="65" t="s">
        <v>4302</v>
      </c>
      <c r="K96" s="69" t="s">
        <v>4301</v>
      </c>
      <c r="L96" s="66" t="s">
        <v>4306</v>
      </c>
      <c r="M96" s="129">
        <v>11</v>
      </c>
      <c r="N96" s="69">
        <f t="shared" si="44"/>
        <v>10.8125</v>
      </c>
      <c r="O96" s="69">
        <f t="shared" si="45"/>
        <v>11.1875</v>
      </c>
      <c r="P96" s="129">
        <v>5.8125</v>
      </c>
      <c r="Q96" s="69">
        <f t="shared" si="46"/>
        <v>5.625</v>
      </c>
      <c r="R96" s="69">
        <f t="shared" si="47"/>
        <v>6</v>
      </c>
      <c r="S96" s="129">
        <v>4.0625</v>
      </c>
      <c r="T96" s="69">
        <f t="shared" si="48"/>
        <v>3.875</v>
      </c>
      <c r="U96" s="69">
        <f t="shared" si="49"/>
        <v>4.25</v>
      </c>
      <c r="V96" s="6">
        <f t="shared" si="43"/>
        <v>0.1875</v>
      </c>
    </row>
    <row r="97" spans="1:22" s="31" customFormat="1" ht="13" x14ac:dyDescent="0.15">
      <c r="A97" s="65" t="s">
        <v>2267</v>
      </c>
      <c r="B97" s="65" t="s">
        <v>2268</v>
      </c>
      <c r="C97" s="123" t="s">
        <v>4487</v>
      </c>
      <c r="D97" s="131">
        <v>40877</v>
      </c>
      <c r="E97" s="131">
        <v>40939</v>
      </c>
      <c r="F97" s="69"/>
      <c r="G97" s="69"/>
      <c r="H97" s="69" t="s">
        <v>4162</v>
      </c>
      <c r="I97" s="69" t="s">
        <v>4161</v>
      </c>
      <c r="J97" s="65" t="s">
        <v>4302</v>
      </c>
      <c r="K97" s="69" t="s">
        <v>4304</v>
      </c>
      <c r="L97" s="66"/>
      <c r="M97" s="129">
        <v>17.9375</v>
      </c>
      <c r="N97" s="69">
        <f t="shared" si="44"/>
        <v>17.75</v>
      </c>
      <c r="O97" s="69">
        <f t="shared" si="45"/>
        <v>18.125</v>
      </c>
      <c r="P97" s="129">
        <v>9</v>
      </c>
      <c r="Q97" s="69">
        <f t="shared" si="46"/>
        <v>8.8125</v>
      </c>
      <c r="R97" s="69">
        <f t="shared" si="47"/>
        <v>9.1875</v>
      </c>
      <c r="S97" s="129">
        <v>7.75</v>
      </c>
      <c r="T97" s="69">
        <f t="shared" si="48"/>
        <v>7.5625</v>
      </c>
      <c r="U97" s="69">
        <f t="shared" si="49"/>
        <v>7.9375</v>
      </c>
      <c r="V97" s="6">
        <f t="shared" si="43"/>
        <v>0.1875</v>
      </c>
    </row>
    <row r="98" spans="1:22" s="31" customFormat="1" ht="13" x14ac:dyDescent="0.15">
      <c r="A98" s="65" t="s">
        <v>2013</v>
      </c>
      <c r="B98" s="65" t="s">
        <v>2014</v>
      </c>
      <c r="C98" s="123" t="s">
        <v>4464</v>
      </c>
      <c r="D98" s="131">
        <v>40877</v>
      </c>
      <c r="E98" s="131">
        <v>40939</v>
      </c>
      <c r="F98" s="69"/>
      <c r="G98" s="69"/>
      <c r="H98" s="69" t="s">
        <v>4162</v>
      </c>
      <c r="I98" s="69" t="s">
        <v>4161</v>
      </c>
      <c r="J98" s="65" t="s">
        <v>4333</v>
      </c>
      <c r="K98" s="69" t="s">
        <v>4304</v>
      </c>
      <c r="L98" s="66" t="s">
        <v>4306</v>
      </c>
      <c r="M98" s="129">
        <v>12.625</v>
      </c>
      <c r="N98" s="69">
        <f t="shared" si="44"/>
        <v>12.4375</v>
      </c>
      <c r="O98" s="69">
        <f t="shared" si="45"/>
        <v>12.8125</v>
      </c>
      <c r="P98" s="129">
        <v>9.625</v>
      </c>
      <c r="Q98" s="69">
        <f t="shared" si="46"/>
        <v>9.4375</v>
      </c>
      <c r="R98" s="69">
        <f t="shared" si="47"/>
        <v>9.8125</v>
      </c>
      <c r="S98" s="129">
        <v>11.25</v>
      </c>
      <c r="T98" s="69">
        <f t="shared" si="48"/>
        <v>11.0625</v>
      </c>
      <c r="U98" s="69">
        <f t="shared" si="49"/>
        <v>11.4375</v>
      </c>
      <c r="V98" s="6">
        <f t="shared" si="43"/>
        <v>0.1875</v>
      </c>
    </row>
    <row r="99" spans="1:22" s="31" customFormat="1" ht="13" x14ac:dyDescent="0.15">
      <c r="A99" s="65" t="s">
        <v>2217</v>
      </c>
      <c r="B99" s="65" t="s">
        <v>2218</v>
      </c>
      <c r="C99" s="123" t="s">
        <v>4427</v>
      </c>
      <c r="D99" s="131">
        <v>40875</v>
      </c>
      <c r="E99" s="131">
        <v>40939</v>
      </c>
      <c r="F99" s="69"/>
      <c r="G99" s="69"/>
      <c r="H99" s="69" t="s">
        <v>4162</v>
      </c>
      <c r="I99" s="69" t="s">
        <v>4161</v>
      </c>
      <c r="J99" s="65" t="s">
        <v>4302</v>
      </c>
      <c r="K99" s="69" t="s">
        <v>4301</v>
      </c>
      <c r="L99" s="66"/>
      <c r="M99" s="129">
        <v>16.3125</v>
      </c>
      <c r="N99" s="69">
        <f t="shared" si="44"/>
        <v>16.125</v>
      </c>
      <c r="O99" s="69">
        <f t="shared" si="45"/>
        <v>16.5</v>
      </c>
      <c r="P99" s="129">
        <v>12.25</v>
      </c>
      <c r="Q99" s="69">
        <f t="shared" si="46"/>
        <v>12.0625</v>
      </c>
      <c r="R99" s="69">
        <f t="shared" si="47"/>
        <v>12.4375</v>
      </c>
      <c r="S99" s="129">
        <v>7.5625</v>
      </c>
      <c r="T99" s="69">
        <f t="shared" si="48"/>
        <v>7.375</v>
      </c>
      <c r="U99" s="69">
        <f t="shared" si="49"/>
        <v>7.75</v>
      </c>
      <c r="V99" s="6">
        <f t="shared" si="43"/>
        <v>0.1875</v>
      </c>
    </row>
    <row r="100" spans="1:22" s="31" customFormat="1" ht="26" x14ac:dyDescent="0.15">
      <c r="A100" s="65" t="s">
        <v>2125</v>
      </c>
      <c r="B100" s="65" t="s">
        <v>2126</v>
      </c>
      <c r="C100" s="123" t="s">
        <v>4475</v>
      </c>
      <c r="D100" s="131">
        <v>40877</v>
      </c>
      <c r="E100" s="131">
        <v>40939</v>
      </c>
      <c r="F100" s="69"/>
      <c r="G100" s="69"/>
      <c r="H100" s="69" t="s">
        <v>4162</v>
      </c>
      <c r="I100" s="69" t="s">
        <v>4161</v>
      </c>
      <c r="J100" s="65" t="s">
        <v>4302</v>
      </c>
      <c r="K100" s="69" t="s">
        <v>4304</v>
      </c>
      <c r="L100" s="66" t="s">
        <v>4306</v>
      </c>
      <c r="M100" s="129">
        <v>15.25</v>
      </c>
      <c r="N100" s="69">
        <f t="shared" si="44"/>
        <v>15.0625</v>
      </c>
      <c r="O100" s="69">
        <f t="shared" si="45"/>
        <v>15.4375</v>
      </c>
      <c r="P100" s="129">
        <v>10.375</v>
      </c>
      <c r="Q100" s="69">
        <f t="shared" si="46"/>
        <v>10.1875</v>
      </c>
      <c r="R100" s="69">
        <f t="shared" si="47"/>
        <v>10.5625</v>
      </c>
      <c r="S100" s="129">
        <v>7.6875</v>
      </c>
      <c r="T100" s="69">
        <f t="shared" si="48"/>
        <v>7.5</v>
      </c>
      <c r="U100" s="69">
        <f t="shared" si="49"/>
        <v>7.875</v>
      </c>
      <c r="V100" s="8">
        <f t="shared" si="43"/>
        <v>0.1875</v>
      </c>
    </row>
    <row r="101" spans="1:22" s="31" customFormat="1" ht="13" x14ac:dyDescent="0.15">
      <c r="A101" s="65" t="s">
        <v>2015</v>
      </c>
      <c r="B101" s="65" t="s">
        <v>2016</v>
      </c>
      <c r="C101" s="123" t="s">
        <v>4464</v>
      </c>
      <c r="D101" s="131">
        <v>40877</v>
      </c>
      <c r="E101" s="131">
        <v>40939</v>
      </c>
      <c r="F101" s="69"/>
      <c r="G101" s="69"/>
      <c r="H101" s="69" t="s">
        <v>4162</v>
      </c>
      <c r="I101" s="69" t="s">
        <v>4161</v>
      </c>
      <c r="J101" s="65" t="s">
        <v>4333</v>
      </c>
      <c r="K101" s="69" t="s">
        <v>4304</v>
      </c>
      <c r="L101" s="66" t="s">
        <v>4306</v>
      </c>
      <c r="M101" s="129">
        <v>12.625</v>
      </c>
      <c r="N101" s="69">
        <f t="shared" si="44"/>
        <v>12.4375</v>
      </c>
      <c r="O101" s="69">
        <f t="shared" si="45"/>
        <v>12.8125</v>
      </c>
      <c r="P101" s="129">
        <v>9.625</v>
      </c>
      <c r="Q101" s="69">
        <f t="shared" si="46"/>
        <v>9.4375</v>
      </c>
      <c r="R101" s="69">
        <f t="shared" si="47"/>
        <v>9.8125</v>
      </c>
      <c r="S101" s="129">
        <v>11.25</v>
      </c>
      <c r="T101" s="69">
        <f t="shared" si="48"/>
        <v>11.0625</v>
      </c>
      <c r="U101" s="69">
        <f t="shared" si="49"/>
        <v>11.4375</v>
      </c>
      <c r="V101" s="6">
        <f t="shared" si="43"/>
        <v>0.1875</v>
      </c>
    </row>
    <row r="102" spans="1:22" s="31" customFormat="1" ht="13" x14ac:dyDescent="0.15">
      <c r="A102" s="65" t="s">
        <v>2036</v>
      </c>
      <c r="B102" s="65" t="s">
        <v>2037</v>
      </c>
      <c r="C102" s="123" t="s">
        <v>4411</v>
      </c>
      <c r="D102" s="131">
        <v>40875</v>
      </c>
      <c r="E102" s="131">
        <v>40939</v>
      </c>
      <c r="F102" s="69"/>
      <c r="G102" s="69"/>
      <c r="H102" s="69" t="s">
        <v>4162</v>
      </c>
      <c r="I102" s="69" t="s">
        <v>4161</v>
      </c>
      <c r="J102" s="65" t="s">
        <v>4302</v>
      </c>
      <c r="K102" s="69" t="s">
        <v>4301</v>
      </c>
      <c r="L102" s="66" t="s">
        <v>4306</v>
      </c>
      <c r="M102" s="129">
        <v>13.25</v>
      </c>
      <c r="N102" s="69">
        <f t="shared" si="44"/>
        <v>13.0625</v>
      </c>
      <c r="O102" s="69">
        <f t="shared" si="45"/>
        <v>13.4375</v>
      </c>
      <c r="P102" s="129">
        <v>10</v>
      </c>
      <c r="Q102" s="69">
        <f t="shared" si="46"/>
        <v>9.8125</v>
      </c>
      <c r="R102" s="69">
        <f t="shared" si="47"/>
        <v>10.1875</v>
      </c>
      <c r="S102" s="129">
        <v>5.75</v>
      </c>
      <c r="T102" s="69">
        <f t="shared" si="48"/>
        <v>5.5625</v>
      </c>
      <c r="U102" s="69">
        <f t="shared" si="49"/>
        <v>5.9375</v>
      </c>
      <c r="V102" s="6">
        <f t="shared" si="43"/>
        <v>0.1875</v>
      </c>
    </row>
    <row r="103" spans="1:22" s="31" customFormat="1" ht="26" x14ac:dyDescent="0.15">
      <c r="A103" s="65" t="s">
        <v>1973</v>
      </c>
      <c r="B103" s="65" t="s">
        <v>1974</v>
      </c>
      <c r="C103" s="123" t="s">
        <v>4398</v>
      </c>
      <c r="D103" s="131">
        <v>40875</v>
      </c>
      <c r="E103" s="131">
        <v>40939</v>
      </c>
      <c r="F103" s="69"/>
      <c r="G103" s="69"/>
      <c r="H103" s="69" t="s">
        <v>4162</v>
      </c>
      <c r="I103" s="69" t="s">
        <v>4161</v>
      </c>
      <c r="J103" s="65" t="s">
        <v>4302</v>
      </c>
      <c r="K103" s="69" t="s">
        <v>4301</v>
      </c>
      <c r="L103" s="66" t="s">
        <v>4306</v>
      </c>
      <c r="M103" s="129">
        <v>11.25</v>
      </c>
      <c r="N103" s="69">
        <f t="shared" si="44"/>
        <v>11.0625</v>
      </c>
      <c r="O103" s="69">
        <f t="shared" si="45"/>
        <v>11.4375</v>
      </c>
      <c r="P103" s="129">
        <v>5.8125</v>
      </c>
      <c r="Q103" s="69">
        <f t="shared" si="46"/>
        <v>5.625</v>
      </c>
      <c r="R103" s="69">
        <f t="shared" si="47"/>
        <v>6</v>
      </c>
      <c r="S103" s="129">
        <v>4.3125</v>
      </c>
      <c r="T103" s="69">
        <f t="shared" si="48"/>
        <v>4.125</v>
      </c>
      <c r="U103" s="69">
        <f t="shared" si="49"/>
        <v>4.5</v>
      </c>
      <c r="V103" s="6">
        <f t="shared" si="43"/>
        <v>0.1875</v>
      </c>
    </row>
    <row r="104" spans="1:22" s="31" customFormat="1" ht="26" x14ac:dyDescent="0.15">
      <c r="A104" s="65" t="s">
        <v>1943</v>
      </c>
      <c r="B104" s="65" t="s">
        <v>1944</v>
      </c>
      <c r="C104" s="123" t="s">
        <v>4392</v>
      </c>
      <c r="D104" s="131">
        <v>40875</v>
      </c>
      <c r="E104" s="131">
        <v>40939</v>
      </c>
      <c r="F104" s="69"/>
      <c r="G104" s="69"/>
      <c r="H104" s="69" t="s">
        <v>4162</v>
      </c>
      <c r="I104" s="69" t="s">
        <v>4161</v>
      </c>
      <c r="J104" s="65" t="s">
        <v>4302</v>
      </c>
      <c r="K104" s="69" t="s">
        <v>4301</v>
      </c>
      <c r="L104" s="66" t="s">
        <v>4306</v>
      </c>
      <c r="M104" s="129">
        <v>10.375</v>
      </c>
      <c r="N104" s="69">
        <f t="shared" si="44"/>
        <v>10.1875</v>
      </c>
      <c r="O104" s="69">
        <f t="shared" si="45"/>
        <v>10.5625</v>
      </c>
      <c r="P104" s="129">
        <v>5.9375</v>
      </c>
      <c r="Q104" s="69">
        <f t="shared" si="46"/>
        <v>5.75</v>
      </c>
      <c r="R104" s="69">
        <f t="shared" si="47"/>
        <v>6.125</v>
      </c>
      <c r="S104" s="129">
        <v>7.8125</v>
      </c>
      <c r="T104" s="69">
        <f t="shared" si="48"/>
        <v>7.625</v>
      </c>
      <c r="U104" s="69">
        <f t="shared" si="49"/>
        <v>8</v>
      </c>
      <c r="V104" s="6">
        <f t="shared" si="43"/>
        <v>0.1875</v>
      </c>
    </row>
    <row r="105" spans="1:22" s="31" customFormat="1" ht="13" x14ac:dyDescent="0.15">
      <c r="A105" s="65" t="s">
        <v>2309</v>
      </c>
      <c r="B105" s="65" t="s">
        <v>2310</v>
      </c>
      <c r="C105" s="123" t="s">
        <v>4493</v>
      </c>
      <c r="D105" s="131">
        <v>40877</v>
      </c>
      <c r="E105" s="131">
        <v>40940</v>
      </c>
      <c r="F105" s="69"/>
      <c r="G105" s="69"/>
      <c r="H105" s="69" t="s">
        <v>4162</v>
      </c>
      <c r="I105" s="69" t="s">
        <v>4161</v>
      </c>
      <c r="J105" s="65" t="s">
        <v>4302</v>
      </c>
      <c r="K105" s="69" t="s">
        <v>4304</v>
      </c>
      <c r="L105" s="66"/>
      <c r="M105" s="129">
        <v>22.75</v>
      </c>
      <c r="N105" s="69">
        <f t="shared" si="44"/>
        <v>22.5625</v>
      </c>
      <c r="O105" s="69">
        <f t="shared" si="45"/>
        <v>22.9375</v>
      </c>
      <c r="P105" s="129">
        <v>14.3125</v>
      </c>
      <c r="Q105" s="69">
        <f t="shared" si="46"/>
        <v>14.125</v>
      </c>
      <c r="R105" s="69">
        <f t="shared" si="47"/>
        <v>14.5</v>
      </c>
      <c r="S105" s="129">
        <v>10.8125</v>
      </c>
      <c r="T105" s="69">
        <f t="shared" si="48"/>
        <v>10.625</v>
      </c>
      <c r="U105" s="69">
        <f t="shared" si="49"/>
        <v>11</v>
      </c>
      <c r="V105" s="6">
        <f t="shared" si="43"/>
        <v>0.1875</v>
      </c>
    </row>
    <row r="106" spans="1:22" s="31" customFormat="1" ht="13" x14ac:dyDescent="0.15">
      <c r="A106" s="65" t="s">
        <v>2249</v>
      </c>
      <c r="B106" s="65" t="s">
        <v>2250</v>
      </c>
      <c r="C106" s="123" t="s">
        <v>4431</v>
      </c>
      <c r="D106" s="131">
        <v>40875</v>
      </c>
      <c r="E106" s="131">
        <v>40940</v>
      </c>
      <c r="F106" s="69"/>
      <c r="G106" s="69"/>
      <c r="H106" s="69" t="s">
        <v>4162</v>
      </c>
      <c r="I106" s="69" t="s">
        <v>4161</v>
      </c>
      <c r="J106" s="65" t="s">
        <v>4302</v>
      </c>
      <c r="K106" s="69" t="s">
        <v>4301</v>
      </c>
      <c r="L106" s="66"/>
      <c r="M106" s="129">
        <v>17.125</v>
      </c>
      <c r="N106" s="69">
        <f t="shared" si="44"/>
        <v>16.9375</v>
      </c>
      <c r="O106" s="69">
        <f t="shared" si="45"/>
        <v>17.3125</v>
      </c>
      <c r="P106" s="129">
        <v>6.6875</v>
      </c>
      <c r="Q106" s="69">
        <f t="shared" si="46"/>
        <v>6.5</v>
      </c>
      <c r="R106" s="69">
        <f t="shared" si="47"/>
        <v>6.875</v>
      </c>
      <c r="S106" s="129">
        <v>11.75</v>
      </c>
      <c r="T106" s="69">
        <f t="shared" si="48"/>
        <v>11.5625</v>
      </c>
      <c r="U106" s="69">
        <f t="shared" si="49"/>
        <v>11.9375</v>
      </c>
      <c r="V106" s="6">
        <f t="shared" si="43"/>
        <v>0.1875</v>
      </c>
    </row>
    <row r="107" spans="1:22" s="31" customFormat="1" ht="13" x14ac:dyDescent="0.15">
      <c r="A107" s="65" t="s">
        <v>1962</v>
      </c>
      <c r="B107" s="65" t="s">
        <v>1963</v>
      </c>
      <c r="C107" s="123" t="s">
        <v>4394</v>
      </c>
      <c r="D107" s="131">
        <v>40875</v>
      </c>
      <c r="E107" s="131">
        <v>40940</v>
      </c>
      <c r="F107" s="69"/>
      <c r="G107" s="69"/>
      <c r="H107" s="69" t="s">
        <v>4162</v>
      </c>
      <c r="I107" s="69" t="s">
        <v>4161</v>
      </c>
      <c r="J107" s="65" t="s">
        <v>4302</v>
      </c>
      <c r="K107" s="69" t="s">
        <v>4301</v>
      </c>
      <c r="L107" s="66" t="s">
        <v>4306</v>
      </c>
      <c r="M107" s="129">
        <v>10.9375</v>
      </c>
      <c r="N107" s="69">
        <f t="shared" si="44"/>
        <v>10.75</v>
      </c>
      <c r="O107" s="69">
        <f t="shared" si="45"/>
        <v>11.125</v>
      </c>
      <c r="P107" s="129">
        <v>8.3125</v>
      </c>
      <c r="Q107" s="69">
        <f t="shared" si="46"/>
        <v>8.125</v>
      </c>
      <c r="R107" s="69">
        <f t="shared" si="47"/>
        <v>8.5</v>
      </c>
      <c r="S107" s="129">
        <v>6</v>
      </c>
      <c r="T107" s="69">
        <f t="shared" si="48"/>
        <v>5.8125</v>
      </c>
      <c r="U107" s="69">
        <f t="shared" si="49"/>
        <v>6.1875</v>
      </c>
      <c r="V107" s="6">
        <f t="shared" si="43"/>
        <v>0.1875</v>
      </c>
    </row>
    <row r="108" spans="1:22" s="31" customFormat="1" ht="26" x14ac:dyDescent="0.15">
      <c r="A108" s="65" t="s">
        <v>2110</v>
      </c>
      <c r="B108" s="65" t="s">
        <v>2111</v>
      </c>
      <c r="C108" s="6" t="s">
        <v>9263</v>
      </c>
      <c r="D108" s="131">
        <v>41367</v>
      </c>
      <c r="E108" s="131">
        <v>41368</v>
      </c>
      <c r="F108" s="69"/>
      <c r="G108" s="69"/>
      <c r="H108" s="69" t="s">
        <v>4162</v>
      </c>
      <c r="I108" s="69" t="s">
        <v>4161</v>
      </c>
      <c r="J108" s="65" t="s">
        <v>4302</v>
      </c>
      <c r="K108" s="69" t="s">
        <v>4160</v>
      </c>
      <c r="L108" s="66" t="s">
        <v>4306</v>
      </c>
      <c r="M108" s="129">
        <v>14.625</v>
      </c>
      <c r="N108" s="69">
        <f t="shared" si="44"/>
        <v>14.4375</v>
      </c>
      <c r="O108" s="69">
        <f t="shared" si="45"/>
        <v>14.8125</v>
      </c>
      <c r="P108" s="129">
        <v>6.375</v>
      </c>
      <c r="Q108" s="69">
        <f t="shared" si="46"/>
        <v>6.1875</v>
      </c>
      <c r="R108" s="69">
        <f t="shared" si="47"/>
        <v>6.5625</v>
      </c>
      <c r="S108" s="129">
        <v>5</v>
      </c>
      <c r="T108" s="69">
        <f t="shared" si="48"/>
        <v>4.8125</v>
      </c>
      <c r="U108" s="69">
        <f t="shared" si="49"/>
        <v>5.1875</v>
      </c>
      <c r="V108" s="6">
        <f t="shared" si="43"/>
        <v>0.1875</v>
      </c>
    </row>
    <row r="109" spans="1:22" s="31" customFormat="1" ht="39" x14ac:dyDescent="0.15">
      <c r="A109" s="65" t="s">
        <v>2193</v>
      </c>
      <c r="B109" s="65" t="s">
        <v>2194</v>
      </c>
      <c r="C109" s="6" t="s">
        <v>10109</v>
      </c>
      <c r="D109" s="131">
        <v>40875</v>
      </c>
      <c r="E109" s="131">
        <v>40940</v>
      </c>
      <c r="F109" s="69"/>
      <c r="G109" s="69"/>
      <c r="H109" s="69" t="s">
        <v>4162</v>
      </c>
      <c r="I109" s="69" t="s">
        <v>4161</v>
      </c>
      <c r="J109" s="65" t="s">
        <v>4333</v>
      </c>
      <c r="K109" s="69" t="s">
        <v>4301</v>
      </c>
      <c r="L109" s="66"/>
      <c r="M109" s="129">
        <v>15.75</v>
      </c>
      <c r="N109" s="69">
        <f t="shared" si="44"/>
        <v>15.5625</v>
      </c>
      <c r="O109" s="69">
        <f t="shared" si="45"/>
        <v>15.9375</v>
      </c>
      <c r="P109" s="129">
        <v>8.625</v>
      </c>
      <c r="Q109" s="69">
        <f t="shared" si="46"/>
        <v>8.4375</v>
      </c>
      <c r="R109" s="69">
        <f t="shared" si="47"/>
        <v>8.8125</v>
      </c>
      <c r="S109" s="129">
        <v>5.1875</v>
      </c>
      <c r="T109" s="69">
        <f t="shared" si="48"/>
        <v>5</v>
      </c>
      <c r="U109" s="69">
        <f t="shared" si="49"/>
        <v>5.375</v>
      </c>
      <c r="V109" s="6">
        <f t="shared" si="43"/>
        <v>0.1875</v>
      </c>
    </row>
    <row r="110" spans="1:22" s="31" customFormat="1" ht="13" x14ac:dyDescent="0.15">
      <c r="A110" s="65" t="s">
        <v>2049</v>
      </c>
      <c r="B110" s="65" t="s">
        <v>2050</v>
      </c>
      <c r="C110" s="123" t="s">
        <v>4412</v>
      </c>
      <c r="D110" s="131">
        <v>40875</v>
      </c>
      <c r="E110" s="131">
        <v>40942</v>
      </c>
      <c r="F110" s="69"/>
      <c r="G110" s="69"/>
      <c r="H110" s="69" t="s">
        <v>4162</v>
      </c>
      <c r="I110" s="69" t="s">
        <v>4161</v>
      </c>
      <c r="J110" s="65" t="s">
        <v>4302</v>
      </c>
      <c r="K110" s="69" t="s">
        <v>4301</v>
      </c>
      <c r="L110" s="66" t="s">
        <v>4306</v>
      </c>
      <c r="M110" s="129">
        <v>13.25</v>
      </c>
      <c r="N110" s="69">
        <f t="shared" si="44"/>
        <v>13.0625</v>
      </c>
      <c r="O110" s="69">
        <f t="shared" si="45"/>
        <v>13.4375</v>
      </c>
      <c r="P110" s="129">
        <v>12</v>
      </c>
      <c r="Q110" s="69">
        <f t="shared" si="46"/>
        <v>11.8125</v>
      </c>
      <c r="R110" s="69">
        <f t="shared" si="47"/>
        <v>12.1875</v>
      </c>
      <c r="S110" s="129">
        <v>6.125</v>
      </c>
      <c r="T110" s="69">
        <f t="shared" si="48"/>
        <v>5.9375</v>
      </c>
      <c r="U110" s="69">
        <f t="shared" si="49"/>
        <v>6.3125</v>
      </c>
      <c r="V110" s="6">
        <f t="shared" si="43"/>
        <v>0.1875</v>
      </c>
    </row>
    <row r="111" spans="1:22" s="31" customFormat="1" ht="26" x14ac:dyDescent="0.15">
      <c r="A111" s="65" t="s">
        <v>2051</v>
      </c>
      <c r="B111" s="65" t="s">
        <v>2052</v>
      </c>
      <c r="C111" s="123" t="s">
        <v>4412</v>
      </c>
      <c r="D111" s="131">
        <v>40875</v>
      </c>
      <c r="E111" s="131">
        <v>40942</v>
      </c>
      <c r="F111" s="69"/>
      <c r="G111" s="69"/>
      <c r="H111" s="69" t="s">
        <v>4162</v>
      </c>
      <c r="I111" s="69" t="s">
        <v>4161</v>
      </c>
      <c r="J111" s="65" t="s">
        <v>4302</v>
      </c>
      <c r="K111" s="69" t="s">
        <v>4301</v>
      </c>
      <c r="L111" s="66" t="s">
        <v>4306</v>
      </c>
      <c r="M111" s="129">
        <v>13.25</v>
      </c>
      <c r="N111" s="69">
        <f t="shared" si="44"/>
        <v>13.0625</v>
      </c>
      <c r="O111" s="69">
        <f t="shared" si="45"/>
        <v>13.4375</v>
      </c>
      <c r="P111" s="129">
        <v>12</v>
      </c>
      <c r="Q111" s="69">
        <f t="shared" si="46"/>
        <v>11.8125</v>
      </c>
      <c r="R111" s="69">
        <f t="shared" si="47"/>
        <v>12.1875</v>
      </c>
      <c r="S111" s="129">
        <v>6.125</v>
      </c>
      <c r="T111" s="69">
        <f t="shared" si="48"/>
        <v>5.9375</v>
      </c>
      <c r="U111" s="69">
        <f t="shared" si="49"/>
        <v>6.3125</v>
      </c>
      <c r="V111" s="6">
        <f t="shared" si="43"/>
        <v>0.1875</v>
      </c>
    </row>
    <row r="112" spans="1:22" s="31" customFormat="1" ht="26" x14ac:dyDescent="0.15">
      <c r="A112" s="65" t="s">
        <v>5569</v>
      </c>
      <c r="B112" s="65" t="s">
        <v>2298</v>
      </c>
      <c r="C112" s="132" t="s">
        <v>4443</v>
      </c>
      <c r="D112" s="131">
        <v>40877</v>
      </c>
      <c r="E112" s="131">
        <v>40942</v>
      </c>
      <c r="F112" s="69" t="s">
        <v>1951</v>
      </c>
      <c r="G112" s="69"/>
      <c r="H112" s="69" t="s">
        <v>4358</v>
      </c>
      <c r="I112" s="69" t="s">
        <v>4357</v>
      </c>
      <c r="J112" s="65" t="s">
        <v>4310</v>
      </c>
      <c r="K112" s="69" t="s">
        <v>4301</v>
      </c>
      <c r="L112" s="66"/>
      <c r="M112" s="129">
        <v>20.25</v>
      </c>
      <c r="N112" s="69">
        <f>M112-0.125</f>
        <v>20.125</v>
      </c>
      <c r="O112" s="69">
        <f>M112+0.125</f>
        <v>20.375</v>
      </c>
      <c r="P112" s="129">
        <v>15.25</v>
      </c>
      <c r="Q112" s="69">
        <f>P112-0.125</f>
        <v>15.125</v>
      </c>
      <c r="R112" s="69">
        <f>P112+0.125</f>
        <v>15.375</v>
      </c>
      <c r="S112" s="129">
        <v>9.5625</v>
      </c>
      <c r="T112" s="69">
        <f>S112-0.125</f>
        <v>9.4375</v>
      </c>
      <c r="U112" s="69">
        <f>S112+0.125</f>
        <v>9.6875</v>
      </c>
      <c r="V112" s="6">
        <f t="shared" si="43"/>
        <v>0.125</v>
      </c>
    </row>
    <row r="113" spans="1:22" s="31" customFormat="1" ht="13" x14ac:dyDescent="0.15">
      <c r="A113" s="65" t="s">
        <v>2127</v>
      </c>
      <c r="B113" s="65" t="s">
        <v>2128</v>
      </c>
      <c r="C113" s="123" t="s">
        <v>4422</v>
      </c>
      <c r="D113" s="131">
        <v>40875</v>
      </c>
      <c r="E113" s="131">
        <v>40942</v>
      </c>
      <c r="F113" s="69"/>
      <c r="G113" s="69"/>
      <c r="H113" s="69" t="s">
        <v>4162</v>
      </c>
      <c r="I113" s="69" t="s">
        <v>4161</v>
      </c>
      <c r="J113" s="65" t="s">
        <v>4302</v>
      </c>
      <c r="K113" s="69" t="s">
        <v>4301</v>
      </c>
      <c r="L113" s="66" t="s">
        <v>4306</v>
      </c>
      <c r="M113" s="129">
        <v>15.25</v>
      </c>
      <c r="N113" s="69">
        <f t="shared" ref="N113:N126" si="50">M113-0.1875</f>
        <v>15.0625</v>
      </c>
      <c r="O113" s="69">
        <f t="shared" ref="O113:O126" si="51">M113+0.1875</f>
        <v>15.4375</v>
      </c>
      <c r="P113" s="129">
        <v>10.375</v>
      </c>
      <c r="Q113" s="69">
        <f t="shared" ref="Q113:Q126" si="52">P113-0.1875</f>
        <v>10.1875</v>
      </c>
      <c r="R113" s="69">
        <f t="shared" ref="R113:R126" si="53">P113+0.1875</f>
        <v>10.5625</v>
      </c>
      <c r="S113" s="129">
        <v>7.6875</v>
      </c>
      <c r="T113" s="69">
        <f t="shared" ref="T113:T126" si="54">S113-0.1875</f>
        <v>7.5</v>
      </c>
      <c r="U113" s="69">
        <f t="shared" ref="U113:U126" si="55">S113+0.1875</f>
        <v>7.875</v>
      </c>
      <c r="V113" s="6">
        <f t="shared" si="43"/>
        <v>0.1875</v>
      </c>
    </row>
    <row r="114" spans="1:22" s="31" customFormat="1" ht="26" x14ac:dyDescent="0.15">
      <c r="A114" s="65" t="s">
        <v>2219</v>
      </c>
      <c r="B114" s="65" t="s">
        <v>2220</v>
      </c>
      <c r="C114" s="123" t="s">
        <v>4427</v>
      </c>
      <c r="D114" s="131">
        <v>40875</v>
      </c>
      <c r="E114" s="131">
        <v>40942</v>
      </c>
      <c r="F114" s="69"/>
      <c r="G114" s="69"/>
      <c r="H114" s="69" t="s">
        <v>4162</v>
      </c>
      <c r="I114" s="69" t="s">
        <v>4161</v>
      </c>
      <c r="J114" s="65" t="s">
        <v>4302</v>
      </c>
      <c r="K114" s="69" t="s">
        <v>4301</v>
      </c>
      <c r="L114" s="66"/>
      <c r="M114" s="129">
        <v>16.3125</v>
      </c>
      <c r="N114" s="69">
        <f t="shared" si="50"/>
        <v>16.125</v>
      </c>
      <c r="O114" s="69">
        <f t="shared" si="51"/>
        <v>16.5</v>
      </c>
      <c r="P114" s="129">
        <v>12.25</v>
      </c>
      <c r="Q114" s="69">
        <f t="shared" si="52"/>
        <v>12.0625</v>
      </c>
      <c r="R114" s="69">
        <f t="shared" si="53"/>
        <v>12.4375</v>
      </c>
      <c r="S114" s="129">
        <v>7.5625</v>
      </c>
      <c r="T114" s="69">
        <f t="shared" si="54"/>
        <v>7.375</v>
      </c>
      <c r="U114" s="69">
        <f t="shared" si="55"/>
        <v>7.75</v>
      </c>
      <c r="V114" s="6">
        <f t="shared" ref="V114:V126" si="56">IF(J114="C", 0.1875, 0.125)</f>
        <v>0.1875</v>
      </c>
    </row>
    <row r="115" spans="1:22" s="31" customFormat="1" ht="26" x14ac:dyDescent="0.15">
      <c r="A115" s="65" t="s">
        <v>1975</v>
      </c>
      <c r="B115" s="65" t="s">
        <v>1976</v>
      </c>
      <c r="C115" s="123" t="s">
        <v>4398</v>
      </c>
      <c r="D115" s="131">
        <v>40875</v>
      </c>
      <c r="E115" s="131">
        <v>40940</v>
      </c>
      <c r="F115" s="69"/>
      <c r="G115" s="69"/>
      <c r="H115" s="69" t="s">
        <v>4162</v>
      </c>
      <c r="I115" s="69" t="s">
        <v>4161</v>
      </c>
      <c r="J115" s="65" t="s">
        <v>4302</v>
      </c>
      <c r="K115" s="69" t="s">
        <v>4301</v>
      </c>
      <c r="L115" s="66" t="s">
        <v>4306</v>
      </c>
      <c r="M115" s="129">
        <v>11.25</v>
      </c>
      <c r="N115" s="69">
        <f t="shared" si="50"/>
        <v>11.0625</v>
      </c>
      <c r="O115" s="69">
        <f t="shared" si="51"/>
        <v>11.4375</v>
      </c>
      <c r="P115" s="129">
        <v>5.8125</v>
      </c>
      <c r="Q115" s="69">
        <f t="shared" si="52"/>
        <v>5.625</v>
      </c>
      <c r="R115" s="69">
        <f t="shared" si="53"/>
        <v>6</v>
      </c>
      <c r="S115" s="129">
        <v>4.3125</v>
      </c>
      <c r="T115" s="69">
        <f t="shared" si="54"/>
        <v>4.125</v>
      </c>
      <c r="U115" s="69">
        <f t="shared" si="55"/>
        <v>4.5</v>
      </c>
      <c r="V115" s="6">
        <f t="shared" si="56"/>
        <v>0.1875</v>
      </c>
    </row>
    <row r="116" spans="1:22" s="31" customFormat="1" ht="13" x14ac:dyDescent="0.15">
      <c r="A116" s="65" t="s">
        <v>1926</v>
      </c>
      <c r="B116" s="65" t="s">
        <v>1927</v>
      </c>
      <c r="C116" s="123" t="s">
        <v>4376</v>
      </c>
      <c r="D116" s="131">
        <v>40877</v>
      </c>
      <c r="E116" s="131">
        <v>40940</v>
      </c>
      <c r="F116" s="69"/>
      <c r="G116" s="69"/>
      <c r="H116" s="69" t="s">
        <v>4162</v>
      </c>
      <c r="I116" s="69" t="s">
        <v>4161</v>
      </c>
      <c r="J116" s="65" t="s">
        <v>4302</v>
      </c>
      <c r="K116" s="69" t="s">
        <v>4160</v>
      </c>
      <c r="L116" s="66" t="s">
        <v>4306</v>
      </c>
      <c r="M116" s="129">
        <v>10</v>
      </c>
      <c r="N116" s="69">
        <f t="shared" si="50"/>
        <v>9.8125</v>
      </c>
      <c r="O116" s="69">
        <f t="shared" si="51"/>
        <v>10.1875</v>
      </c>
      <c r="P116" s="129">
        <v>6.75</v>
      </c>
      <c r="Q116" s="69">
        <f t="shared" si="52"/>
        <v>6.5625</v>
      </c>
      <c r="R116" s="69">
        <f t="shared" si="53"/>
        <v>6.9375</v>
      </c>
      <c r="S116" s="129">
        <v>5.75</v>
      </c>
      <c r="T116" s="69">
        <f t="shared" si="54"/>
        <v>5.5625</v>
      </c>
      <c r="U116" s="69">
        <f t="shared" si="55"/>
        <v>5.9375</v>
      </c>
      <c r="V116" s="6">
        <f t="shared" si="56"/>
        <v>0.1875</v>
      </c>
    </row>
    <row r="117" spans="1:22" s="31" customFormat="1" ht="13" x14ac:dyDescent="0.15">
      <c r="A117" s="65" t="s">
        <v>2080</v>
      </c>
      <c r="B117" s="65" t="s">
        <v>2081</v>
      </c>
      <c r="C117" s="123" t="s">
        <v>4507</v>
      </c>
      <c r="D117" s="131">
        <v>40877</v>
      </c>
      <c r="E117" s="131">
        <v>40940</v>
      </c>
      <c r="F117" s="69"/>
      <c r="G117" s="69"/>
      <c r="H117" s="69" t="s">
        <v>4162</v>
      </c>
      <c r="I117" s="69" t="s">
        <v>4161</v>
      </c>
      <c r="J117" s="65" t="s">
        <v>4302</v>
      </c>
      <c r="K117" s="69" t="s">
        <v>4307</v>
      </c>
      <c r="L117" s="66" t="s">
        <v>4306</v>
      </c>
      <c r="M117" s="129">
        <v>13.625</v>
      </c>
      <c r="N117" s="69">
        <f t="shared" si="50"/>
        <v>13.4375</v>
      </c>
      <c r="O117" s="69">
        <f t="shared" si="51"/>
        <v>13.8125</v>
      </c>
      <c r="P117" s="129">
        <v>10.1875</v>
      </c>
      <c r="Q117" s="69">
        <f t="shared" si="52"/>
        <v>10</v>
      </c>
      <c r="R117" s="69">
        <f t="shared" si="53"/>
        <v>10.375</v>
      </c>
      <c r="S117" s="129">
        <v>8.3125</v>
      </c>
      <c r="T117" s="69">
        <f t="shared" si="54"/>
        <v>8.125</v>
      </c>
      <c r="U117" s="69">
        <f t="shared" si="55"/>
        <v>8.5</v>
      </c>
      <c r="V117" s="6">
        <f t="shared" si="56"/>
        <v>0.1875</v>
      </c>
    </row>
    <row r="118" spans="1:22" s="31" customFormat="1" ht="13" x14ac:dyDescent="0.15">
      <c r="A118" s="65" t="s">
        <v>2028</v>
      </c>
      <c r="B118" s="65" t="s">
        <v>2029</v>
      </c>
      <c r="C118" s="123" t="s">
        <v>4409</v>
      </c>
      <c r="D118" s="131">
        <v>40875</v>
      </c>
      <c r="E118" s="131">
        <v>40940</v>
      </c>
      <c r="F118" s="69"/>
      <c r="G118" s="69"/>
      <c r="H118" s="69" t="s">
        <v>4162</v>
      </c>
      <c r="I118" s="69" t="s">
        <v>4161</v>
      </c>
      <c r="J118" s="65" t="s">
        <v>4302</v>
      </c>
      <c r="K118" s="69" t="s">
        <v>4301</v>
      </c>
      <c r="L118" s="66" t="s">
        <v>4306</v>
      </c>
      <c r="M118" s="129">
        <v>13</v>
      </c>
      <c r="N118" s="69">
        <f t="shared" si="50"/>
        <v>12.8125</v>
      </c>
      <c r="O118" s="69">
        <f t="shared" si="51"/>
        <v>13.1875</v>
      </c>
      <c r="P118" s="129">
        <v>12.0625</v>
      </c>
      <c r="Q118" s="69">
        <f t="shared" si="52"/>
        <v>11.875</v>
      </c>
      <c r="R118" s="69">
        <f t="shared" si="53"/>
        <v>12.25</v>
      </c>
      <c r="S118" s="129">
        <v>7.0625</v>
      </c>
      <c r="T118" s="69">
        <f t="shared" si="54"/>
        <v>6.875</v>
      </c>
      <c r="U118" s="69">
        <f t="shared" si="55"/>
        <v>7.25</v>
      </c>
      <c r="V118" s="6">
        <f t="shared" si="56"/>
        <v>0.1875</v>
      </c>
    </row>
    <row r="119" spans="1:22" s="31" customFormat="1" ht="13" x14ac:dyDescent="0.15">
      <c r="A119" s="65" t="s">
        <v>2112</v>
      </c>
      <c r="B119" s="65" t="s">
        <v>2113</v>
      </c>
      <c r="C119" s="123" t="s">
        <v>4419</v>
      </c>
      <c r="D119" s="131">
        <v>40875</v>
      </c>
      <c r="E119" s="131">
        <v>40940</v>
      </c>
      <c r="F119" s="69"/>
      <c r="G119" s="69"/>
      <c r="H119" s="69" t="s">
        <v>4162</v>
      </c>
      <c r="I119" s="69" t="s">
        <v>4161</v>
      </c>
      <c r="J119" s="65" t="s">
        <v>4302</v>
      </c>
      <c r="K119" s="69" t="s">
        <v>4301</v>
      </c>
      <c r="L119" s="66" t="s">
        <v>4306</v>
      </c>
      <c r="M119" s="129">
        <v>14.625</v>
      </c>
      <c r="N119" s="69">
        <f t="shared" si="50"/>
        <v>14.4375</v>
      </c>
      <c r="O119" s="69">
        <f t="shared" si="51"/>
        <v>14.8125</v>
      </c>
      <c r="P119" s="129">
        <v>6.375</v>
      </c>
      <c r="Q119" s="69">
        <f t="shared" si="52"/>
        <v>6.1875</v>
      </c>
      <c r="R119" s="69">
        <f t="shared" si="53"/>
        <v>6.5625</v>
      </c>
      <c r="S119" s="129">
        <v>5</v>
      </c>
      <c r="T119" s="69">
        <f t="shared" si="54"/>
        <v>4.8125</v>
      </c>
      <c r="U119" s="69">
        <f t="shared" si="55"/>
        <v>5.1875</v>
      </c>
      <c r="V119" s="6">
        <f t="shared" si="56"/>
        <v>0.1875</v>
      </c>
    </row>
    <row r="120" spans="1:22" s="31" customFormat="1" ht="13" x14ac:dyDescent="0.15">
      <c r="A120" s="69" t="s">
        <v>4578</v>
      </c>
      <c r="B120" s="73" t="s">
        <v>4579</v>
      </c>
      <c r="C120" s="74" t="s">
        <v>7993</v>
      </c>
      <c r="D120" s="75">
        <v>40877</v>
      </c>
      <c r="E120" s="131">
        <v>40941</v>
      </c>
      <c r="F120" s="73"/>
      <c r="G120" s="73"/>
      <c r="H120" s="73" t="s">
        <v>4162</v>
      </c>
      <c r="I120" s="73" t="s">
        <v>4161</v>
      </c>
      <c r="J120" s="137" t="s">
        <v>4302</v>
      </c>
      <c r="K120" s="136" t="s">
        <v>4160</v>
      </c>
      <c r="L120" s="76" t="s">
        <v>4306</v>
      </c>
      <c r="M120" s="77">
        <v>12.4375</v>
      </c>
      <c r="N120" s="69">
        <f t="shared" si="50"/>
        <v>12.25</v>
      </c>
      <c r="O120" s="69">
        <f t="shared" si="51"/>
        <v>12.625</v>
      </c>
      <c r="P120" s="77">
        <v>6.25</v>
      </c>
      <c r="Q120" s="65">
        <f t="shared" si="52"/>
        <v>6.0625</v>
      </c>
      <c r="R120" s="65">
        <f t="shared" si="53"/>
        <v>6.4375</v>
      </c>
      <c r="S120" s="77">
        <v>8.1875</v>
      </c>
      <c r="T120" s="69">
        <f t="shared" si="54"/>
        <v>8</v>
      </c>
      <c r="U120" s="69">
        <f t="shared" si="55"/>
        <v>8.375</v>
      </c>
      <c r="V120" s="6">
        <f t="shared" si="56"/>
        <v>0.1875</v>
      </c>
    </row>
    <row r="121" spans="1:22" s="31" customFormat="1" ht="13" x14ac:dyDescent="0.15">
      <c r="A121" s="65" t="s">
        <v>2053</v>
      </c>
      <c r="B121" s="65" t="s">
        <v>2054</v>
      </c>
      <c r="C121" s="123" t="s">
        <v>4412</v>
      </c>
      <c r="D121" s="131">
        <v>40875</v>
      </c>
      <c r="E121" s="131">
        <v>40941</v>
      </c>
      <c r="F121" s="69"/>
      <c r="G121" s="69"/>
      <c r="H121" s="69" t="s">
        <v>4162</v>
      </c>
      <c r="I121" s="69" t="s">
        <v>4161</v>
      </c>
      <c r="J121" s="65" t="s">
        <v>4302</v>
      </c>
      <c r="K121" s="69" t="s">
        <v>4301</v>
      </c>
      <c r="L121" s="66" t="s">
        <v>4306</v>
      </c>
      <c r="M121" s="129">
        <v>13.25</v>
      </c>
      <c r="N121" s="69">
        <f t="shared" si="50"/>
        <v>13.0625</v>
      </c>
      <c r="O121" s="69">
        <f t="shared" si="51"/>
        <v>13.4375</v>
      </c>
      <c r="P121" s="129">
        <v>12</v>
      </c>
      <c r="Q121" s="69">
        <f t="shared" si="52"/>
        <v>11.8125</v>
      </c>
      <c r="R121" s="69">
        <f t="shared" si="53"/>
        <v>12.1875</v>
      </c>
      <c r="S121" s="129">
        <v>6.125</v>
      </c>
      <c r="T121" s="69">
        <f t="shared" si="54"/>
        <v>5.9375</v>
      </c>
      <c r="U121" s="69">
        <f t="shared" si="55"/>
        <v>6.3125</v>
      </c>
      <c r="V121" s="6">
        <f t="shared" si="56"/>
        <v>0.1875</v>
      </c>
    </row>
    <row r="122" spans="1:22" s="31" customFormat="1" ht="13" x14ac:dyDescent="0.15">
      <c r="A122" s="65" t="s">
        <v>2068</v>
      </c>
      <c r="B122" s="65" t="s">
        <v>2069</v>
      </c>
      <c r="C122" s="123" t="s">
        <v>4414</v>
      </c>
      <c r="D122" s="131">
        <v>40875</v>
      </c>
      <c r="E122" s="131"/>
      <c r="F122" s="69"/>
      <c r="G122" s="69"/>
      <c r="H122" s="69" t="s">
        <v>4162</v>
      </c>
      <c r="I122" s="69" t="s">
        <v>4161</v>
      </c>
      <c r="J122" s="65" t="s">
        <v>4302</v>
      </c>
      <c r="K122" s="69" t="s">
        <v>4301</v>
      </c>
      <c r="L122" s="66" t="s">
        <v>4306</v>
      </c>
      <c r="M122" s="129">
        <v>13.4375</v>
      </c>
      <c r="N122" s="69">
        <f t="shared" si="50"/>
        <v>13.25</v>
      </c>
      <c r="O122" s="69">
        <f t="shared" si="51"/>
        <v>13.625</v>
      </c>
      <c r="P122" s="129">
        <v>6.25</v>
      </c>
      <c r="Q122" s="69">
        <f t="shared" si="52"/>
        <v>6.0625</v>
      </c>
      <c r="R122" s="69">
        <f t="shared" si="53"/>
        <v>6.4375</v>
      </c>
      <c r="S122" s="129">
        <v>9.6875</v>
      </c>
      <c r="T122" s="69">
        <f t="shared" si="54"/>
        <v>9.5</v>
      </c>
      <c r="U122" s="69">
        <f t="shared" si="55"/>
        <v>9.875</v>
      </c>
      <c r="V122" s="6">
        <f t="shared" si="56"/>
        <v>0.1875</v>
      </c>
    </row>
    <row r="123" spans="1:22" s="31" customFormat="1" ht="13" x14ac:dyDescent="0.15">
      <c r="A123" s="65" t="s">
        <v>2237</v>
      </c>
      <c r="B123" s="65" t="s">
        <v>2238</v>
      </c>
      <c r="C123" s="123" t="s">
        <v>4484</v>
      </c>
      <c r="D123" s="131">
        <v>40877</v>
      </c>
      <c r="E123" s="131">
        <v>40941</v>
      </c>
      <c r="F123" s="69"/>
      <c r="G123" s="69"/>
      <c r="H123" s="69" t="s">
        <v>4162</v>
      </c>
      <c r="I123" s="69" t="s">
        <v>4161</v>
      </c>
      <c r="J123" s="65" t="s">
        <v>4302</v>
      </c>
      <c r="K123" s="69" t="s">
        <v>4304</v>
      </c>
      <c r="L123" s="66"/>
      <c r="M123" s="129">
        <v>16.625</v>
      </c>
      <c r="N123" s="69">
        <f t="shared" si="50"/>
        <v>16.4375</v>
      </c>
      <c r="O123" s="69">
        <f t="shared" si="51"/>
        <v>16.8125</v>
      </c>
      <c r="P123" s="129">
        <v>8.625</v>
      </c>
      <c r="Q123" s="69">
        <f t="shared" si="52"/>
        <v>8.4375</v>
      </c>
      <c r="R123" s="69">
        <f t="shared" si="53"/>
        <v>8.8125</v>
      </c>
      <c r="S123" s="129">
        <v>7</v>
      </c>
      <c r="T123" s="69">
        <f t="shared" si="54"/>
        <v>6.8125</v>
      </c>
      <c r="U123" s="69">
        <f t="shared" si="55"/>
        <v>7.1875</v>
      </c>
      <c r="V123" s="6">
        <f t="shared" si="56"/>
        <v>0.1875</v>
      </c>
    </row>
    <row r="124" spans="1:22" s="31" customFormat="1" ht="13" x14ac:dyDescent="0.15">
      <c r="A124" s="65" t="s">
        <v>2221</v>
      </c>
      <c r="B124" s="65" t="s">
        <v>2222</v>
      </c>
      <c r="C124" s="123" t="s">
        <v>4482</v>
      </c>
      <c r="D124" s="131">
        <v>40877</v>
      </c>
      <c r="E124" s="131">
        <v>40941</v>
      </c>
      <c r="F124" s="69"/>
      <c r="G124" s="69"/>
      <c r="H124" s="69" t="s">
        <v>4162</v>
      </c>
      <c r="I124" s="69" t="s">
        <v>4161</v>
      </c>
      <c r="J124" s="65" t="s">
        <v>4302</v>
      </c>
      <c r="K124" s="69" t="s">
        <v>4304</v>
      </c>
      <c r="L124" s="66"/>
      <c r="M124" s="129">
        <v>16.5</v>
      </c>
      <c r="N124" s="69">
        <f t="shared" si="50"/>
        <v>16.3125</v>
      </c>
      <c r="O124" s="69">
        <f t="shared" si="51"/>
        <v>16.6875</v>
      </c>
      <c r="P124" s="129">
        <v>10.875</v>
      </c>
      <c r="Q124" s="69">
        <f t="shared" si="52"/>
        <v>10.6875</v>
      </c>
      <c r="R124" s="69">
        <f t="shared" si="53"/>
        <v>11.0625</v>
      </c>
      <c r="S124" s="129">
        <v>5.5</v>
      </c>
      <c r="T124" s="69">
        <f t="shared" si="54"/>
        <v>5.3125</v>
      </c>
      <c r="U124" s="69">
        <f t="shared" si="55"/>
        <v>5.6875</v>
      </c>
      <c r="V124" s="6">
        <f t="shared" si="56"/>
        <v>0.1875</v>
      </c>
    </row>
    <row r="125" spans="1:22" s="31" customFormat="1" ht="26" x14ac:dyDescent="0.15">
      <c r="A125" s="80" t="s">
        <v>4942</v>
      </c>
      <c r="B125" s="66" t="s">
        <v>4943</v>
      </c>
      <c r="C125" s="6"/>
      <c r="D125" s="66"/>
      <c r="E125" s="66"/>
      <c r="F125" s="6"/>
      <c r="G125" s="6"/>
      <c r="H125" s="66" t="s">
        <v>4944</v>
      </c>
      <c r="I125" s="66" t="s">
        <v>4945</v>
      </c>
      <c r="J125" s="65" t="s">
        <v>4302</v>
      </c>
      <c r="K125" s="80" t="s">
        <v>4946</v>
      </c>
      <c r="L125" s="66"/>
      <c r="M125" s="94">
        <v>15</v>
      </c>
      <c r="N125" s="69">
        <f t="shared" si="50"/>
        <v>14.8125</v>
      </c>
      <c r="O125" s="69">
        <f t="shared" si="51"/>
        <v>15.1875</v>
      </c>
      <c r="P125" s="94">
        <v>18</v>
      </c>
      <c r="Q125" s="65">
        <f t="shared" si="52"/>
        <v>17.8125</v>
      </c>
      <c r="R125" s="65">
        <f t="shared" si="53"/>
        <v>18.1875</v>
      </c>
      <c r="S125" s="94">
        <v>8.625</v>
      </c>
      <c r="T125" s="69">
        <f t="shared" si="54"/>
        <v>8.4375</v>
      </c>
      <c r="U125" s="69">
        <f t="shared" si="55"/>
        <v>8.8125</v>
      </c>
      <c r="V125" s="6">
        <f t="shared" si="56"/>
        <v>0.1875</v>
      </c>
    </row>
    <row r="126" spans="1:22" s="86" customFormat="1" ht="26" x14ac:dyDescent="0.15">
      <c r="A126" s="69" t="s">
        <v>8263</v>
      </c>
      <c r="B126" s="69" t="s">
        <v>8261</v>
      </c>
      <c r="C126" s="123" t="s">
        <v>8264</v>
      </c>
      <c r="D126" s="131">
        <v>41220</v>
      </c>
      <c r="E126" s="131">
        <v>41220</v>
      </c>
      <c r="F126" s="69"/>
      <c r="G126" s="69"/>
      <c r="H126" s="69" t="s">
        <v>4162</v>
      </c>
      <c r="I126" s="69" t="s">
        <v>8262</v>
      </c>
      <c r="J126" s="69" t="s">
        <v>4302</v>
      </c>
      <c r="K126" s="69" t="s">
        <v>4301</v>
      </c>
      <c r="L126" s="113" t="s">
        <v>4306</v>
      </c>
      <c r="M126" s="94">
        <v>13.5625</v>
      </c>
      <c r="N126" s="69">
        <f t="shared" si="50"/>
        <v>13.375</v>
      </c>
      <c r="O126" s="69">
        <f t="shared" si="51"/>
        <v>13.75</v>
      </c>
      <c r="P126" s="94">
        <v>9.0625</v>
      </c>
      <c r="Q126" s="69">
        <f t="shared" si="52"/>
        <v>8.875</v>
      </c>
      <c r="R126" s="69">
        <f t="shared" si="53"/>
        <v>9.25</v>
      </c>
      <c r="S126" s="94">
        <v>9.5</v>
      </c>
      <c r="T126" s="69">
        <f t="shared" si="54"/>
        <v>9.3125</v>
      </c>
      <c r="U126" s="69">
        <f t="shared" si="55"/>
        <v>9.6875</v>
      </c>
      <c r="V126" s="86">
        <f t="shared" si="56"/>
        <v>0.1875</v>
      </c>
    </row>
    <row r="127" spans="1:22" s="31" customFormat="1" ht="13" x14ac:dyDescent="0.15">
      <c r="A127" s="65" t="s">
        <v>1928</v>
      </c>
      <c r="B127" s="65" t="s">
        <v>1927</v>
      </c>
      <c r="C127" s="123" t="s">
        <v>4376</v>
      </c>
      <c r="D127" s="131">
        <v>40877</v>
      </c>
      <c r="E127" s="131">
        <v>40941</v>
      </c>
      <c r="F127" s="69"/>
      <c r="G127" s="69"/>
      <c r="H127" s="69" t="s">
        <v>4162</v>
      </c>
      <c r="I127" s="69" t="s">
        <v>4161</v>
      </c>
      <c r="J127" s="65" t="s">
        <v>4302</v>
      </c>
      <c r="K127" s="69" t="s">
        <v>4160</v>
      </c>
      <c r="L127" s="66" t="s">
        <v>4306</v>
      </c>
      <c r="M127" s="129">
        <v>10</v>
      </c>
      <c r="N127" s="69">
        <f>M127-0.1875</f>
        <v>9.8125</v>
      </c>
      <c r="O127" s="69">
        <f>M127+0.1875</f>
        <v>10.1875</v>
      </c>
      <c r="P127" s="129">
        <v>6.75</v>
      </c>
      <c r="Q127" s="69">
        <f>P127-0.1875</f>
        <v>6.5625</v>
      </c>
      <c r="R127" s="69">
        <f>P127+0.1875</f>
        <v>6.9375</v>
      </c>
      <c r="S127" s="129">
        <v>5.75</v>
      </c>
      <c r="T127" s="69">
        <f>S127-0.1875</f>
        <v>5.5625</v>
      </c>
      <c r="U127" s="69">
        <f>S127+0.1875</f>
        <v>5.9375</v>
      </c>
      <c r="V127" s="6">
        <f>IF(J127="C", 0.1875, 0.125)</f>
        <v>0.1875</v>
      </c>
    </row>
    <row r="128" spans="1:22" s="31" customFormat="1" ht="13" x14ac:dyDescent="0.15">
      <c r="A128" s="134" t="s">
        <v>2362</v>
      </c>
      <c r="B128" s="134" t="s">
        <v>2163</v>
      </c>
      <c r="C128" s="135" t="s">
        <v>3131</v>
      </c>
      <c r="D128" s="134" t="s">
        <v>3131</v>
      </c>
      <c r="E128" s="134"/>
      <c r="F128" s="134" t="s">
        <v>2361</v>
      </c>
      <c r="G128" s="134"/>
      <c r="H128" s="134"/>
      <c r="I128" s="134"/>
      <c r="J128" s="134"/>
      <c r="K128" s="134" t="s">
        <v>4307</v>
      </c>
      <c r="L128" s="66"/>
      <c r="M128" s="129"/>
      <c r="N128" s="134"/>
      <c r="O128" s="134"/>
      <c r="P128" s="129"/>
      <c r="Q128" s="134"/>
      <c r="R128" s="134"/>
      <c r="S128" s="129"/>
      <c r="T128" s="134"/>
      <c r="U128" s="134"/>
      <c r="V128" s="86"/>
    </row>
    <row r="129" spans="1:22" s="31" customFormat="1" ht="13" x14ac:dyDescent="0.15">
      <c r="A129" s="69" t="s">
        <v>2363</v>
      </c>
      <c r="B129" s="69" t="s">
        <v>2364</v>
      </c>
      <c r="C129" s="123" t="s">
        <v>4554</v>
      </c>
      <c r="D129" s="131">
        <v>40877</v>
      </c>
      <c r="E129" s="131">
        <v>40939</v>
      </c>
      <c r="F129" s="69"/>
      <c r="G129" s="69"/>
      <c r="H129" s="69" t="s">
        <v>4162</v>
      </c>
      <c r="I129" s="69" t="s">
        <v>4161</v>
      </c>
      <c r="J129" s="69" t="s">
        <v>4302</v>
      </c>
      <c r="K129" s="69" t="s">
        <v>4160</v>
      </c>
      <c r="L129" s="66"/>
      <c r="M129" s="129">
        <v>17.125</v>
      </c>
      <c r="N129" s="69">
        <f>M129-0.1875</f>
        <v>16.9375</v>
      </c>
      <c r="O129" s="69">
        <f>M129+0.1875</f>
        <v>17.3125</v>
      </c>
      <c r="P129" s="129">
        <v>6.6875</v>
      </c>
      <c r="Q129" s="69">
        <f>P129-0.1875</f>
        <v>6.5</v>
      </c>
      <c r="R129" s="69">
        <f>P129+0.1875</f>
        <v>6.875</v>
      </c>
      <c r="S129" s="129">
        <v>11.75</v>
      </c>
      <c r="T129" s="69">
        <f>S129-0.1875</f>
        <v>11.5625</v>
      </c>
      <c r="U129" s="69">
        <f>S129+0.1875</f>
        <v>11.9375</v>
      </c>
      <c r="V129" s="6">
        <f t="shared" ref="V129:V140" si="57">IF(J129="C", 0.1875, 0.125)</f>
        <v>0.1875</v>
      </c>
    </row>
    <row r="130" spans="1:22" s="31" customFormat="1" ht="26" x14ac:dyDescent="0.15">
      <c r="A130" s="65" t="s">
        <v>2114</v>
      </c>
      <c r="B130" s="65" t="s">
        <v>9264</v>
      </c>
      <c r="C130" s="6" t="s">
        <v>9263</v>
      </c>
      <c r="D130" s="131">
        <v>41367</v>
      </c>
      <c r="E130" s="131">
        <v>41368</v>
      </c>
      <c r="F130" s="69"/>
      <c r="G130" s="69"/>
      <c r="H130" s="69" t="s">
        <v>4162</v>
      </c>
      <c r="I130" s="69" t="s">
        <v>4161</v>
      </c>
      <c r="J130" s="65" t="s">
        <v>4302</v>
      </c>
      <c r="K130" s="69" t="s">
        <v>4160</v>
      </c>
      <c r="L130" s="66" t="s">
        <v>4306</v>
      </c>
      <c r="M130" s="129">
        <v>14.625</v>
      </c>
      <c r="N130" s="69">
        <f>M130-0.1875</f>
        <v>14.4375</v>
      </c>
      <c r="O130" s="69">
        <f>M130+0.1875</f>
        <v>14.8125</v>
      </c>
      <c r="P130" s="129">
        <v>6.375</v>
      </c>
      <c r="Q130" s="69">
        <f>P130-0.1875</f>
        <v>6.1875</v>
      </c>
      <c r="R130" s="69">
        <f>P130+0.1875</f>
        <v>6.5625</v>
      </c>
      <c r="S130" s="129">
        <v>5</v>
      </c>
      <c r="T130" s="69">
        <f>S130-0.1875</f>
        <v>4.8125</v>
      </c>
      <c r="U130" s="69">
        <f>S130+0.1875</f>
        <v>5.1875</v>
      </c>
      <c r="V130" s="6">
        <f t="shared" si="57"/>
        <v>0.1875</v>
      </c>
    </row>
    <row r="131" spans="1:22" s="31" customFormat="1" ht="13" x14ac:dyDescent="0.15">
      <c r="A131" s="65" t="s">
        <v>2203</v>
      </c>
      <c r="B131" s="65" t="s">
        <v>2204</v>
      </c>
      <c r="C131" s="123" t="s">
        <v>4453</v>
      </c>
      <c r="D131" s="131">
        <v>40875</v>
      </c>
      <c r="E131" s="131">
        <v>40939</v>
      </c>
      <c r="F131" s="69"/>
      <c r="G131" s="69"/>
      <c r="H131" s="69" t="s">
        <v>4162</v>
      </c>
      <c r="I131" s="69" t="s">
        <v>4161</v>
      </c>
      <c r="J131" s="65" t="s">
        <v>4310</v>
      </c>
      <c r="K131" s="69" t="s">
        <v>4301</v>
      </c>
      <c r="L131" s="66"/>
      <c r="M131" s="129">
        <v>16</v>
      </c>
      <c r="N131" s="69">
        <f>M131-0.125</f>
        <v>15.875</v>
      </c>
      <c r="O131" s="69">
        <f>M131+0.125</f>
        <v>16.125</v>
      </c>
      <c r="P131" s="129">
        <v>4.25</v>
      </c>
      <c r="Q131" s="69">
        <f>P131-0.125</f>
        <v>4.125</v>
      </c>
      <c r="R131" s="69">
        <f>P131+0.125</f>
        <v>4.375</v>
      </c>
      <c r="S131" s="129">
        <v>5.125</v>
      </c>
      <c r="T131" s="69">
        <f>S131-0.125</f>
        <v>5</v>
      </c>
      <c r="U131" s="69">
        <f>S131+0.125</f>
        <v>5.25</v>
      </c>
      <c r="V131" s="6">
        <f t="shared" si="57"/>
        <v>0.125</v>
      </c>
    </row>
    <row r="132" spans="1:22" s="31" customFormat="1" ht="39" x14ac:dyDescent="0.15">
      <c r="A132" s="65" t="s">
        <v>2195</v>
      </c>
      <c r="B132" s="65" t="s">
        <v>2196</v>
      </c>
      <c r="C132" s="6" t="s">
        <v>10109</v>
      </c>
      <c r="D132" s="131">
        <v>40875</v>
      </c>
      <c r="E132" s="131">
        <v>40939</v>
      </c>
      <c r="F132" s="69"/>
      <c r="G132" s="69"/>
      <c r="H132" s="69" t="s">
        <v>4162</v>
      </c>
      <c r="I132" s="69" t="s">
        <v>4161</v>
      </c>
      <c r="J132" s="65" t="s">
        <v>4333</v>
      </c>
      <c r="K132" s="69" t="s">
        <v>4301</v>
      </c>
      <c r="L132" s="66"/>
      <c r="M132" s="129">
        <v>15.75</v>
      </c>
      <c r="N132" s="69">
        <f t="shared" ref="N132:N140" si="58">M132-0.1875</f>
        <v>15.5625</v>
      </c>
      <c r="O132" s="69">
        <f t="shared" ref="O132:O140" si="59">M132+0.1875</f>
        <v>15.9375</v>
      </c>
      <c r="P132" s="129">
        <v>8.625</v>
      </c>
      <c r="Q132" s="69">
        <f t="shared" ref="Q132:Q140" si="60">P132-0.1875</f>
        <v>8.4375</v>
      </c>
      <c r="R132" s="69">
        <f t="shared" ref="R132:R140" si="61">P132+0.1875</f>
        <v>8.8125</v>
      </c>
      <c r="S132" s="129">
        <v>5.1875</v>
      </c>
      <c r="T132" s="69">
        <f t="shared" ref="T132:T140" si="62">S132-0.1875</f>
        <v>5</v>
      </c>
      <c r="U132" s="69">
        <f t="shared" ref="U132:U140" si="63">S132+0.1875</f>
        <v>5.375</v>
      </c>
      <c r="V132" s="6">
        <f t="shared" si="57"/>
        <v>0.1875</v>
      </c>
    </row>
    <row r="133" spans="1:22" s="31" customFormat="1" ht="39" x14ac:dyDescent="0.15">
      <c r="A133" s="65" t="s">
        <v>1952</v>
      </c>
      <c r="B133" s="65" t="s">
        <v>1953</v>
      </c>
      <c r="C133" s="6" t="s">
        <v>9549</v>
      </c>
      <c r="D133" s="131">
        <v>40875</v>
      </c>
      <c r="E133" s="131">
        <v>40939</v>
      </c>
      <c r="F133" s="69"/>
      <c r="G133" s="69"/>
      <c r="H133" s="69" t="s">
        <v>4162</v>
      </c>
      <c r="I133" s="69" t="s">
        <v>4161</v>
      </c>
      <c r="J133" s="65" t="s">
        <v>4302</v>
      </c>
      <c r="K133" s="69" t="s">
        <v>4301</v>
      </c>
      <c r="L133" s="66" t="s">
        <v>4306</v>
      </c>
      <c r="M133" s="129">
        <v>10.625</v>
      </c>
      <c r="N133" s="69">
        <f t="shared" si="58"/>
        <v>10.4375</v>
      </c>
      <c r="O133" s="69">
        <f t="shared" si="59"/>
        <v>10.8125</v>
      </c>
      <c r="P133" s="129">
        <v>6.375</v>
      </c>
      <c r="Q133" s="69">
        <f t="shared" si="60"/>
        <v>6.1875</v>
      </c>
      <c r="R133" s="69">
        <f t="shared" si="61"/>
        <v>6.5625</v>
      </c>
      <c r="S133" s="129">
        <v>11.25</v>
      </c>
      <c r="T133" s="69">
        <f t="shared" si="62"/>
        <v>11.0625</v>
      </c>
      <c r="U133" s="69">
        <f t="shared" si="63"/>
        <v>11.4375</v>
      </c>
      <c r="V133" s="6">
        <f t="shared" si="57"/>
        <v>0.1875</v>
      </c>
    </row>
    <row r="134" spans="1:22" s="31" customFormat="1" ht="26" x14ac:dyDescent="0.15">
      <c r="A134" s="65" t="s">
        <v>1929</v>
      </c>
      <c r="B134" s="65" t="s">
        <v>1930</v>
      </c>
      <c r="C134" s="123" t="s">
        <v>4376</v>
      </c>
      <c r="D134" s="131">
        <v>40877</v>
      </c>
      <c r="E134" s="131">
        <v>40939</v>
      </c>
      <c r="F134" s="69"/>
      <c r="G134" s="69"/>
      <c r="H134" s="69" t="s">
        <v>4162</v>
      </c>
      <c r="I134" s="69" t="s">
        <v>4161</v>
      </c>
      <c r="J134" s="65" t="s">
        <v>4302</v>
      </c>
      <c r="K134" s="69" t="s">
        <v>4160</v>
      </c>
      <c r="L134" s="66" t="s">
        <v>4306</v>
      </c>
      <c r="M134" s="129">
        <v>10</v>
      </c>
      <c r="N134" s="69">
        <f t="shared" si="58"/>
        <v>9.8125</v>
      </c>
      <c r="O134" s="69">
        <f t="shared" si="59"/>
        <v>10.1875</v>
      </c>
      <c r="P134" s="129">
        <v>6.75</v>
      </c>
      <c r="Q134" s="69">
        <f t="shared" si="60"/>
        <v>6.5625</v>
      </c>
      <c r="R134" s="69">
        <f t="shared" si="61"/>
        <v>6.9375</v>
      </c>
      <c r="S134" s="129">
        <v>5.75</v>
      </c>
      <c r="T134" s="69">
        <f t="shared" si="62"/>
        <v>5.5625</v>
      </c>
      <c r="U134" s="69">
        <f t="shared" si="63"/>
        <v>5.9375</v>
      </c>
      <c r="V134" s="6">
        <f t="shared" si="57"/>
        <v>0.1875</v>
      </c>
    </row>
    <row r="135" spans="1:22" s="31" customFormat="1" ht="13" x14ac:dyDescent="0.15">
      <c r="A135" s="65" t="s">
        <v>1977</v>
      </c>
      <c r="B135" s="65" t="s">
        <v>1978</v>
      </c>
      <c r="C135" s="123" t="s">
        <v>4400</v>
      </c>
      <c r="D135" s="131">
        <v>40875</v>
      </c>
      <c r="E135" s="131">
        <v>40939</v>
      </c>
      <c r="F135" s="69"/>
      <c r="G135" s="69"/>
      <c r="H135" s="69" t="s">
        <v>4162</v>
      </c>
      <c r="I135" s="69" t="s">
        <v>4161</v>
      </c>
      <c r="J135" s="65" t="s">
        <v>4302</v>
      </c>
      <c r="K135" s="69" t="s">
        <v>4301</v>
      </c>
      <c r="L135" s="66" t="s">
        <v>4306</v>
      </c>
      <c r="M135" s="129">
        <v>11.5</v>
      </c>
      <c r="N135" s="69">
        <f t="shared" si="58"/>
        <v>11.3125</v>
      </c>
      <c r="O135" s="69">
        <f t="shared" si="59"/>
        <v>11.6875</v>
      </c>
      <c r="P135" s="129">
        <v>10.5</v>
      </c>
      <c r="Q135" s="69">
        <f t="shared" si="60"/>
        <v>10.3125</v>
      </c>
      <c r="R135" s="69">
        <f t="shared" si="61"/>
        <v>10.6875</v>
      </c>
      <c r="S135" s="129">
        <v>5.75</v>
      </c>
      <c r="T135" s="69">
        <f t="shared" si="62"/>
        <v>5.5625</v>
      </c>
      <c r="U135" s="69">
        <f t="shared" si="63"/>
        <v>5.9375</v>
      </c>
      <c r="V135" s="6">
        <f t="shared" si="57"/>
        <v>0.1875</v>
      </c>
    </row>
    <row r="136" spans="1:22" s="31" customFormat="1" ht="13" x14ac:dyDescent="0.15">
      <c r="A136" s="65" t="s">
        <v>2162</v>
      </c>
      <c r="B136" s="65" t="s">
        <v>2163</v>
      </c>
      <c r="C136" s="123" t="s">
        <v>4512</v>
      </c>
      <c r="D136" s="131">
        <v>40877</v>
      </c>
      <c r="E136" s="131">
        <v>40939</v>
      </c>
      <c r="F136" s="69"/>
      <c r="G136" s="69"/>
      <c r="H136" s="69" t="s">
        <v>4162</v>
      </c>
      <c r="I136" s="69" t="s">
        <v>4161</v>
      </c>
      <c r="J136" s="65" t="s">
        <v>4302</v>
      </c>
      <c r="K136" s="69" t="s">
        <v>4307</v>
      </c>
      <c r="L136" s="66" t="s">
        <v>4306</v>
      </c>
      <c r="M136" s="129">
        <v>15.375</v>
      </c>
      <c r="N136" s="69">
        <f t="shared" si="58"/>
        <v>15.1875</v>
      </c>
      <c r="O136" s="69">
        <f t="shared" si="59"/>
        <v>15.5625</v>
      </c>
      <c r="P136" s="129">
        <v>10.5625</v>
      </c>
      <c r="Q136" s="69">
        <f t="shared" si="60"/>
        <v>10.375</v>
      </c>
      <c r="R136" s="69">
        <f t="shared" si="61"/>
        <v>10.75</v>
      </c>
      <c r="S136" s="129">
        <v>9.625</v>
      </c>
      <c r="T136" s="69">
        <f t="shared" si="62"/>
        <v>9.4375</v>
      </c>
      <c r="U136" s="69">
        <f t="shared" si="63"/>
        <v>9.8125</v>
      </c>
      <c r="V136" s="6">
        <f t="shared" si="57"/>
        <v>0.1875</v>
      </c>
    </row>
    <row r="137" spans="1:22" s="31" customFormat="1" ht="39" x14ac:dyDescent="0.15">
      <c r="A137" s="65" t="s">
        <v>2074</v>
      </c>
      <c r="B137" s="65" t="s">
        <v>2075</v>
      </c>
      <c r="C137" s="6" t="s">
        <v>8697</v>
      </c>
      <c r="D137" s="131">
        <v>40875</v>
      </c>
      <c r="E137" s="131">
        <v>40939</v>
      </c>
      <c r="F137" s="69"/>
      <c r="G137" s="69"/>
      <c r="H137" s="69" t="s">
        <v>4162</v>
      </c>
      <c r="I137" s="69" t="s">
        <v>4161</v>
      </c>
      <c r="J137" s="65" t="s">
        <v>4302</v>
      </c>
      <c r="K137" s="69" t="s">
        <v>4301</v>
      </c>
      <c r="L137" s="66" t="s">
        <v>4306</v>
      </c>
      <c r="M137" s="129">
        <v>13.625</v>
      </c>
      <c r="N137" s="69">
        <f t="shared" si="58"/>
        <v>13.4375</v>
      </c>
      <c r="O137" s="69">
        <f t="shared" si="59"/>
        <v>13.8125</v>
      </c>
      <c r="P137" s="129">
        <v>4.5</v>
      </c>
      <c r="Q137" s="69">
        <f t="shared" si="60"/>
        <v>4.3125</v>
      </c>
      <c r="R137" s="69">
        <f t="shared" si="61"/>
        <v>4.6875</v>
      </c>
      <c r="S137" s="129">
        <v>12.25</v>
      </c>
      <c r="T137" s="69">
        <f t="shared" si="62"/>
        <v>12.0625</v>
      </c>
      <c r="U137" s="69">
        <f t="shared" si="63"/>
        <v>12.4375</v>
      </c>
      <c r="V137" s="6">
        <f t="shared" si="57"/>
        <v>0.1875</v>
      </c>
    </row>
    <row r="138" spans="1:22" s="31" customFormat="1" ht="13" x14ac:dyDescent="0.15">
      <c r="A138" s="65" t="s">
        <v>2070</v>
      </c>
      <c r="B138" s="65" t="s">
        <v>2071</v>
      </c>
      <c r="C138" s="123" t="s">
        <v>4414</v>
      </c>
      <c r="D138" s="131">
        <v>40875</v>
      </c>
      <c r="E138" s="131">
        <v>40939</v>
      </c>
      <c r="F138" s="69"/>
      <c r="G138" s="69"/>
      <c r="H138" s="69" t="s">
        <v>4162</v>
      </c>
      <c r="I138" s="69" t="s">
        <v>4161</v>
      </c>
      <c r="J138" s="65" t="s">
        <v>4302</v>
      </c>
      <c r="K138" s="69" t="s">
        <v>4301</v>
      </c>
      <c r="L138" s="66" t="s">
        <v>4306</v>
      </c>
      <c r="M138" s="129">
        <v>13.4375</v>
      </c>
      <c r="N138" s="69">
        <f t="shared" si="58"/>
        <v>13.25</v>
      </c>
      <c r="O138" s="69">
        <f t="shared" si="59"/>
        <v>13.625</v>
      </c>
      <c r="P138" s="129">
        <v>6.25</v>
      </c>
      <c r="Q138" s="69">
        <f t="shared" si="60"/>
        <v>6.0625</v>
      </c>
      <c r="R138" s="69">
        <f t="shared" si="61"/>
        <v>6.4375</v>
      </c>
      <c r="S138" s="129">
        <v>9.6875</v>
      </c>
      <c r="T138" s="69">
        <f t="shared" si="62"/>
        <v>9.5</v>
      </c>
      <c r="U138" s="69">
        <f t="shared" si="63"/>
        <v>9.875</v>
      </c>
      <c r="V138" s="6">
        <f t="shared" si="57"/>
        <v>0.1875</v>
      </c>
    </row>
    <row r="139" spans="1:22" s="31" customFormat="1" ht="13" x14ac:dyDescent="0.15">
      <c r="A139" s="65" t="s">
        <v>1979</v>
      </c>
      <c r="B139" s="65" t="s">
        <v>1980</v>
      </c>
      <c r="C139" s="123" t="s">
        <v>4400</v>
      </c>
      <c r="D139" s="131">
        <v>40875</v>
      </c>
      <c r="E139" s="131">
        <v>40940</v>
      </c>
      <c r="F139" s="69"/>
      <c r="G139" s="69"/>
      <c r="H139" s="69" t="s">
        <v>4162</v>
      </c>
      <c r="I139" s="69" t="s">
        <v>4161</v>
      </c>
      <c r="J139" s="65" t="s">
        <v>4302</v>
      </c>
      <c r="K139" s="69" t="s">
        <v>4301</v>
      </c>
      <c r="L139" s="66" t="s">
        <v>4306</v>
      </c>
      <c r="M139" s="129">
        <v>11.5</v>
      </c>
      <c r="N139" s="69">
        <f t="shared" si="58"/>
        <v>11.3125</v>
      </c>
      <c r="O139" s="69">
        <f t="shared" si="59"/>
        <v>11.6875</v>
      </c>
      <c r="P139" s="129">
        <v>10.5</v>
      </c>
      <c r="Q139" s="69">
        <f t="shared" si="60"/>
        <v>10.3125</v>
      </c>
      <c r="R139" s="69">
        <f t="shared" si="61"/>
        <v>10.6875</v>
      </c>
      <c r="S139" s="129">
        <v>5.75</v>
      </c>
      <c r="T139" s="69">
        <f t="shared" si="62"/>
        <v>5.5625</v>
      </c>
      <c r="U139" s="69">
        <f t="shared" si="63"/>
        <v>5.9375</v>
      </c>
      <c r="V139" s="6">
        <f t="shared" si="57"/>
        <v>0.1875</v>
      </c>
    </row>
    <row r="140" spans="1:22" s="31" customFormat="1" ht="39" x14ac:dyDescent="0.15">
      <c r="A140" s="65" t="s">
        <v>2164</v>
      </c>
      <c r="B140" s="65" t="s">
        <v>2165</v>
      </c>
      <c r="C140" s="6" t="s">
        <v>10110</v>
      </c>
      <c r="D140" s="131">
        <v>40877</v>
      </c>
      <c r="E140" s="131">
        <v>40940</v>
      </c>
      <c r="F140" s="69"/>
      <c r="G140" s="69"/>
      <c r="H140" s="69" t="s">
        <v>4162</v>
      </c>
      <c r="I140" s="69" t="s">
        <v>4161</v>
      </c>
      <c r="J140" s="65" t="s">
        <v>4302</v>
      </c>
      <c r="K140" s="69" t="s">
        <v>4304</v>
      </c>
      <c r="L140" s="66" t="s">
        <v>4306</v>
      </c>
      <c r="M140" s="129">
        <v>15.375</v>
      </c>
      <c r="N140" s="69">
        <f t="shared" si="58"/>
        <v>15.1875</v>
      </c>
      <c r="O140" s="69">
        <f t="shared" si="59"/>
        <v>15.5625</v>
      </c>
      <c r="P140" s="129">
        <v>10.5625</v>
      </c>
      <c r="Q140" s="69">
        <f t="shared" si="60"/>
        <v>10.375</v>
      </c>
      <c r="R140" s="69">
        <f t="shared" si="61"/>
        <v>10.75</v>
      </c>
      <c r="S140" s="129">
        <v>9.625</v>
      </c>
      <c r="T140" s="69">
        <f t="shared" si="62"/>
        <v>9.4375</v>
      </c>
      <c r="U140" s="69">
        <f t="shared" si="63"/>
        <v>9.8125</v>
      </c>
      <c r="V140" s="6">
        <f t="shared" si="57"/>
        <v>0.1875</v>
      </c>
    </row>
    <row r="141" spans="1:22" s="31" customFormat="1" ht="13" x14ac:dyDescent="0.15">
      <c r="A141" s="134" t="s">
        <v>2365</v>
      </c>
      <c r="B141" s="134" t="s">
        <v>2366</v>
      </c>
      <c r="C141" s="135" t="s">
        <v>3131</v>
      </c>
      <c r="D141" s="134" t="s">
        <v>3131</v>
      </c>
      <c r="E141" s="134"/>
      <c r="F141" s="134" t="s">
        <v>2361</v>
      </c>
      <c r="G141" s="134"/>
      <c r="H141" s="134"/>
      <c r="I141" s="134"/>
      <c r="J141" s="134"/>
      <c r="K141" s="134" t="s">
        <v>4301</v>
      </c>
      <c r="L141" s="66"/>
      <c r="M141" s="129"/>
      <c r="N141" s="134"/>
      <c r="O141" s="134"/>
      <c r="P141" s="129"/>
      <c r="Q141" s="134"/>
      <c r="R141" s="134"/>
      <c r="S141" s="129"/>
      <c r="T141" s="134"/>
      <c r="U141" s="134"/>
    </row>
    <row r="142" spans="1:22" s="31" customFormat="1" ht="13" x14ac:dyDescent="0.15">
      <c r="A142" s="69" t="s">
        <v>2367</v>
      </c>
      <c r="B142" s="69" t="s">
        <v>2368</v>
      </c>
      <c r="C142" s="123" t="s">
        <v>4378</v>
      </c>
      <c r="D142" s="131">
        <v>40877</v>
      </c>
      <c r="E142" s="131">
        <v>40940</v>
      </c>
      <c r="F142" s="69"/>
      <c r="G142" s="69"/>
      <c r="H142" s="69" t="s">
        <v>4162</v>
      </c>
      <c r="I142" s="69" t="s">
        <v>4161</v>
      </c>
      <c r="J142" s="69" t="s">
        <v>4302</v>
      </c>
      <c r="K142" s="69" t="s">
        <v>4160</v>
      </c>
      <c r="L142" s="66"/>
      <c r="M142" s="129">
        <v>12.375</v>
      </c>
      <c r="N142" s="69">
        <f t="shared" ref="N142:N159" si="64">M142-0.1875</f>
        <v>12.1875</v>
      </c>
      <c r="O142" s="69">
        <f t="shared" ref="O142:O159" si="65">M142+0.1875</f>
        <v>12.5625</v>
      </c>
      <c r="P142" s="129">
        <v>6.3125</v>
      </c>
      <c r="Q142" s="69">
        <f t="shared" ref="Q142:Q159" si="66">P142-0.1875</f>
        <v>6.125</v>
      </c>
      <c r="R142" s="69">
        <f t="shared" ref="R142:R159" si="67">P142+0.1875</f>
        <v>6.5</v>
      </c>
      <c r="S142" s="129">
        <v>12.1875</v>
      </c>
      <c r="T142" s="69">
        <f t="shared" ref="T142:T159" si="68">S142-0.1875</f>
        <v>12</v>
      </c>
      <c r="U142" s="69">
        <f t="shared" ref="U142:U159" si="69">S142+0.1875</f>
        <v>12.375</v>
      </c>
      <c r="V142" s="6">
        <f t="shared" ref="V142:V159" si="70">IF(J142="C", 0.1875, 0.125)</f>
        <v>0.1875</v>
      </c>
    </row>
    <row r="143" spans="1:22" s="31" customFormat="1" ht="13" x14ac:dyDescent="0.15">
      <c r="A143" s="69" t="s">
        <v>2369</v>
      </c>
      <c r="B143" s="69" t="s">
        <v>2370</v>
      </c>
      <c r="C143" s="123" t="s">
        <v>4519</v>
      </c>
      <c r="D143" s="131">
        <v>40877</v>
      </c>
      <c r="E143" s="131">
        <v>40940</v>
      </c>
      <c r="F143" s="69"/>
      <c r="G143" s="69"/>
      <c r="H143" s="69" t="s">
        <v>4162</v>
      </c>
      <c r="I143" s="69" t="s">
        <v>4161</v>
      </c>
      <c r="J143" s="69" t="s">
        <v>4302</v>
      </c>
      <c r="K143" s="69" t="s">
        <v>4307</v>
      </c>
      <c r="L143" s="66"/>
      <c r="M143" s="129">
        <v>13.375</v>
      </c>
      <c r="N143" s="69">
        <f t="shared" si="64"/>
        <v>13.1875</v>
      </c>
      <c r="O143" s="69">
        <f t="shared" si="65"/>
        <v>13.5625</v>
      </c>
      <c r="P143" s="129">
        <v>7.625</v>
      </c>
      <c r="Q143" s="69">
        <f t="shared" si="66"/>
        <v>7.4375</v>
      </c>
      <c r="R143" s="69">
        <f t="shared" si="67"/>
        <v>7.8125</v>
      </c>
      <c r="S143" s="129">
        <v>6.625</v>
      </c>
      <c r="T143" s="69">
        <f t="shared" si="68"/>
        <v>6.4375</v>
      </c>
      <c r="U143" s="69">
        <f t="shared" si="69"/>
        <v>6.8125</v>
      </c>
      <c r="V143" s="6">
        <f t="shared" si="70"/>
        <v>0.1875</v>
      </c>
    </row>
    <row r="144" spans="1:22" s="31" customFormat="1" ht="13" x14ac:dyDescent="0.15">
      <c r="A144" s="65" t="s">
        <v>2251</v>
      </c>
      <c r="B144" s="65" t="s">
        <v>2252</v>
      </c>
      <c r="C144" s="123" t="s">
        <v>4554</v>
      </c>
      <c r="D144" s="131">
        <v>40877</v>
      </c>
      <c r="E144" s="131">
        <v>40940</v>
      </c>
      <c r="F144" s="69"/>
      <c r="G144" s="69"/>
      <c r="H144" s="69" t="s">
        <v>4162</v>
      </c>
      <c r="I144" s="69" t="s">
        <v>4161</v>
      </c>
      <c r="J144" s="65" t="s">
        <v>4302</v>
      </c>
      <c r="K144" s="69" t="s">
        <v>4160</v>
      </c>
      <c r="L144" s="66"/>
      <c r="M144" s="129">
        <v>17.125</v>
      </c>
      <c r="N144" s="69">
        <f t="shared" si="64"/>
        <v>16.9375</v>
      </c>
      <c r="O144" s="69">
        <f t="shared" si="65"/>
        <v>17.3125</v>
      </c>
      <c r="P144" s="129">
        <v>6.6875</v>
      </c>
      <c r="Q144" s="69">
        <f t="shared" si="66"/>
        <v>6.5</v>
      </c>
      <c r="R144" s="69">
        <f t="shared" si="67"/>
        <v>6.875</v>
      </c>
      <c r="S144" s="129">
        <v>11.75</v>
      </c>
      <c r="T144" s="69">
        <f t="shared" si="68"/>
        <v>11.5625</v>
      </c>
      <c r="U144" s="69">
        <f t="shared" si="69"/>
        <v>11.9375</v>
      </c>
      <c r="V144" s="6">
        <f t="shared" si="70"/>
        <v>0.1875</v>
      </c>
    </row>
    <row r="145" spans="1:22" s="31" customFormat="1" ht="13" x14ac:dyDescent="0.15">
      <c r="A145" s="65" t="s">
        <v>2259</v>
      </c>
      <c r="B145" s="65" t="s">
        <v>2260</v>
      </c>
      <c r="C145" s="123" t="s">
        <v>4432</v>
      </c>
      <c r="D145" s="131">
        <v>40875</v>
      </c>
      <c r="E145" s="131">
        <v>40940</v>
      </c>
      <c r="F145" s="69"/>
      <c r="G145" s="69"/>
      <c r="H145" s="69" t="s">
        <v>4162</v>
      </c>
      <c r="I145" s="69" t="s">
        <v>4161</v>
      </c>
      <c r="J145" s="65" t="s">
        <v>4302</v>
      </c>
      <c r="K145" s="69" t="s">
        <v>4301</v>
      </c>
      <c r="L145" s="66"/>
      <c r="M145" s="129">
        <v>17.5</v>
      </c>
      <c r="N145" s="69">
        <f t="shared" si="64"/>
        <v>17.3125</v>
      </c>
      <c r="O145" s="69">
        <f t="shared" si="65"/>
        <v>17.6875</v>
      </c>
      <c r="P145" s="129">
        <v>10.875</v>
      </c>
      <c r="Q145" s="69">
        <f t="shared" si="66"/>
        <v>10.6875</v>
      </c>
      <c r="R145" s="69">
        <f t="shared" si="67"/>
        <v>11.0625</v>
      </c>
      <c r="S145" s="129">
        <v>8.0625</v>
      </c>
      <c r="T145" s="69">
        <f t="shared" si="68"/>
        <v>7.875</v>
      </c>
      <c r="U145" s="69">
        <f t="shared" si="69"/>
        <v>8.25</v>
      </c>
      <c r="V145" s="6">
        <f t="shared" si="70"/>
        <v>0.1875</v>
      </c>
    </row>
    <row r="146" spans="1:22" s="31" customFormat="1" ht="13" x14ac:dyDescent="0.15">
      <c r="A146" s="65" t="s">
        <v>2136</v>
      </c>
      <c r="B146" s="65" t="s">
        <v>2137</v>
      </c>
      <c r="C146" s="123" t="s">
        <v>4476</v>
      </c>
      <c r="D146" s="131">
        <v>40878</v>
      </c>
      <c r="E146" s="131">
        <v>40940</v>
      </c>
      <c r="F146" s="69"/>
      <c r="G146" s="69"/>
      <c r="H146" s="69" t="s">
        <v>4162</v>
      </c>
      <c r="I146" s="69" t="s">
        <v>4161</v>
      </c>
      <c r="J146" s="65" t="s">
        <v>4302</v>
      </c>
      <c r="K146" s="69" t="s">
        <v>4304</v>
      </c>
      <c r="L146" s="66" t="s">
        <v>4306</v>
      </c>
      <c r="M146" s="129">
        <v>15.25</v>
      </c>
      <c r="N146" s="69">
        <f t="shared" si="64"/>
        <v>15.0625</v>
      </c>
      <c r="O146" s="69">
        <f t="shared" si="65"/>
        <v>15.4375</v>
      </c>
      <c r="P146" s="129">
        <v>10.375</v>
      </c>
      <c r="Q146" s="69">
        <f t="shared" si="66"/>
        <v>10.1875</v>
      </c>
      <c r="R146" s="69">
        <f t="shared" si="67"/>
        <v>10.5625</v>
      </c>
      <c r="S146" s="129">
        <v>15.4375</v>
      </c>
      <c r="T146" s="69">
        <f t="shared" si="68"/>
        <v>15.25</v>
      </c>
      <c r="U146" s="69">
        <f t="shared" si="69"/>
        <v>15.625</v>
      </c>
      <c r="V146" s="6">
        <f t="shared" si="70"/>
        <v>0.1875</v>
      </c>
    </row>
    <row r="147" spans="1:22" s="31" customFormat="1" ht="13" x14ac:dyDescent="0.15">
      <c r="A147" s="65" t="s">
        <v>2138</v>
      </c>
      <c r="B147" s="65" t="s">
        <v>2139</v>
      </c>
      <c r="C147" s="123" t="s">
        <v>4476</v>
      </c>
      <c r="D147" s="131">
        <v>40878</v>
      </c>
      <c r="E147" s="131">
        <v>40940</v>
      </c>
      <c r="F147" s="69"/>
      <c r="G147" s="69"/>
      <c r="H147" s="69" t="s">
        <v>4162</v>
      </c>
      <c r="I147" s="69" t="s">
        <v>4161</v>
      </c>
      <c r="J147" s="65" t="s">
        <v>4302</v>
      </c>
      <c r="K147" s="69" t="s">
        <v>4304</v>
      </c>
      <c r="L147" s="66" t="s">
        <v>4306</v>
      </c>
      <c r="M147" s="129">
        <v>15.25</v>
      </c>
      <c r="N147" s="69">
        <f t="shared" si="64"/>
        <v>15.0625</v>
      </c>
      <c r="O147" s="69">
        <f t="shared" si="65"/>
        <v>15.4375</v>
      </c>
      <c r="P147" s="129">
        <v>10.375</v>
      </c>
      <c r="Q147" s="69">
        <f t="shared" si="66"/>
        <v>10.1875</v>
      </c>
      <c r="R147" s="69">
        <f t="shared" si="67"/>
        <v>10.5625</v>
      </c>
      <c r="S147" s="129">
        <v>15.4375</v>
      </c>
      <c r="T147" s="69">
        <f t="shared" si="68"/>
        <v>15.25</v>
      </c>
      <c r="U147" s="69">
        <f t="shared" si="69"/>
        <v>15.625</v>
      </c>
      <c r="V147" s="6">
        <f t="shared" si="70"/>
        <v>0.1875</v>
      </c>
    </row>
    <row r="148" spans="1:22" s="31" customFormat="1" ht="26" x14ac:dyDescent="0.15">
      <c r="A148" s="65" t="s">
        <v>2166</v>
      </c>
      <c r="B148" s="65" t="s">
        <v>2167</v>
      </c>
      <c r="C148" s="123" t="s">
        <v>4512</v>
      </c>
      <c r="D148" s="131">
        <v>40877</v>
      </c>
      <c r="E148" s="131">
        <v>40940</v>
      </c>
      <c r="F148" s="69"/>
      <c r="G148" s="69"/>
      <c r="H148" s="69" t="s">
        <v>4162</v>
      </c>
      <c r="I148" s="69" t="s">
        <v>4161</v>
      </c>
      <c r="J148" s="65" t="s">
        <v>4302</v>
      </c>
      <c r="K148" s="69" t="s">
        <v>4307</v>
      </c>
      <c r="L148" s="66" t="s">
        <v>4306</v>
      </c>
      <c r="M148" s="129">
        <v>15.375</v>
      </c>
      <c r="N148" s="69">
        <f t="shared" si="64"/>
        <v>15.1875</v>
      </c>
      <c r="O148" s="69">
        <f t="shared" si="65"/>
        <v>15.5625</v>
      </c>
      <c r="P148" s="129">
        <v>10.5625</v>
      </c>
      <c r="Q148" s="69">
        <f t="shared" si="66"/>
        <v>10.375</v>
      </c>
      <c r="R148" s="69">
        <f t="shared" si="67"/>
        <v>10.75</v>
      </c>
      <c r="S148" s="129">
        <v>9.625</v>
      </c>
      <c r="T148" s="69">
        <f t="shared" si="68"/>
        <v>9.4375</v>
      </c>
      <c r="U148" s="69">
        <f t="shared" si="69"/>
        <v>9.8125</v>
      </c>
      <c r="V148" s="6">
        <f t="shared" si="70"/>
        <v>0.1875</v>
      </c>
    </row>
    <row r="149" spans="1:22" s="31" customFormat="1" ht="13" x14ac:dyDescent="0.15">
      <c r="A149" s="65" t="s">
        <v>2253</v>
      </c>
      <c r="B149" s="65" t="s">
        <v>2254</v>
      </c>
      <c r="C149" s="123" t="s">
        <v>4554</v>
      </c>
      <c r="D149" s="131">
        <v>40877</v>
      </c>
      <c r="E149" s="131">
        <v>40940</v>
      </c>
      <c r="F149" s="69"/>
      <c r="G149" s="69"/>
      <c r="H149" s="69" t="s">
        <v>4162</v>
      </c>
      <c r="I149" s="69" t="s">
        <v>4161</v>
      </c>
      <c r="J149" s="65" t="s">
        <v>4302</v>
      </c>
      <c r="K149" s="69" t="s">
        <v>4160</v>
      </c>
      <c r="L149" s="66"/>
      <c r="M149" s="129">
        <v>17.125</v>
      </c>
      <c r="N149" s="69">
        <f t="shared" si="64"/>
        <v>16.9375</v>
      </c>
      <c r="O149" s="69">
        <f t="shared" si="65"/>
        <v>17.3125</v>
      </c>
      <c r="P149" s="129">
        <v>6.6875</v>
      </c>
      <c r="Q149" s="69">
        <f t="shared" si="66"/>
        <v>6.5</v>
      </c>
      <c r="R149" s="69">
        <f t="shared" si="67"/>
        <v>6.875</v>
      </c>
      <c r="S149" s="129">
        <v>11.75</v>
      </c>
      <c r="T149" s="69">
        <f t="shared" si="68"/>
        <v>11.5625</v>
      </c>
      <c r="U149" s="69">
        <f t="shared" si="69"/>
        <v>11.9375</v>
      </c>
      <c r="V149" s="6">
        <f t="shared" si="70"/>
        <v>0.1875</v>
      </c>
    </row>
    <row r="150" spans="1:22" s="31" customFormat="1" ht="13" x14ac:dyDescent="0.15">
      <c r="A150" s="65" t="s">
        <v>2255</v>
      </c>
      <c r="B150" s="65" t="s">
        <v>2256</v>
      </c>
      <c r="C150" s="123" t="s">
        <v>4554</v>
      </c>
      <c r="D150" s="131">
        <v>40877</v>
      </c>
      <c r="E150" s="131">
        <v>40940</v>
      </c>
      <c r="F150" s="69"/>
      <c r="G150" s="69"/>
      <c r="H150" s="69" t="s">
        <v>4162</v>
      </c>
      <c r="I150" s="69" t="s">
        <v>4161</v>
      </c>
      <c r="J150" s="65" t="s">
        <v>4302</v>
      </c>
      <c r="K150" s="69" t="s">
        <v>4160</v>
      </c>
      <c r="L150" s="66"/>
      <c r="M150" s="129">
        <v>17.125</v>
      </c>
      <c r="N150" s="69">
        <f t="shared" si="64"/>
        <v>16.9375</v>
      </c>
      <c r="O150" s="69">
        <f t="shared" si="65"/>
        <v>17.3125</v>
      </c>
      <c r="P150" s="129">
        <v>6.6875</v>
      </c>
      <c r="Q150" s="69">
        <f t="shared" si="66"/>
        <v>6.5</v>
      </c>
      <c r="R150" s="69">
        <f t="shared" si="67"/>
        <v>6.875</v>
      </c>
      <c r="S150" s="129">
        <v>11.75</v>
      </c>
      <c r="T150" s="69">
        <f t="shared" si="68"/>
        <v>11.5625</v>
      </c>
      <c r="U150" s="69">
        <f t="shared" si="69"/>
        <v>11.9375</v>
      </c>
      <c r="V150" s="6">
        <f t="shared" si="70"/>
        <v>0.1875</v>
      </c>
    </row>
    <row r="151" spans="1:22" s="31" customFormat="1" ht="39" x14ac:dyDescent="0.15">
      <c r="A151" s="65" t="s">
        <v>2078</v>
      </c>
      <c r="B151" s="65" t="s">
        <v>2079</v>
      </c>
      <c r="C151" s="6" t="s">
        <v>8697</v>
      </c>
      <c r="D151" s="131">
        <v>40875</v>
      </c>
      <c r="E151" s="131">
        <v>40940</v>
      </c>
      <c r="F151" s="69"/>
      <c r="G151" s="69"/>
      <c r="H151" s="69" t="s">
        <v>4162</v>
      </c>
      <c r="I151" s="69" t="s">
        <v>4161</v>
      </c>
      <c r="J151" s="65" t="s">
        <v>4302</v>
      </c>
      <c r="K151" s="69" t="s">
        <v>4301</v>
      </c>
      <c r="L151" s="66" t="s">
        <v>4306</v>
      </c>
      <c r="M151" s="129">
        <v>13.625</v>
      </c>
      <c r="N151" s="69">
        <f t="shared" si="64"/>
        <v>13.4375</v>
      </c>
      <c r="O151" s="69">
        <f t="shared" si="65"/>
        <v>13.8125</v>
      </c>
      <c r="P151" s="129">
        <v>4.5</v>
      </c>
      <c r="Q151" s="69">
        <f t="shared" si="66"/>
        <v>4.3125</v>
      </c>
      <c r="R151" s="69">
        <f t="shared" si="67"/>
        <v>4.6875</v>
      </c>
      <c r="S151" s="129">
        <v>12.25</v>
      </c>
      <c r="T151" s="69">
        <f t="shared" si="68"/>
        <v>12.0625</v>
      </c>
      <c r="U151" s="69">
        <f t="shared" si="69"/>
        <v>12.4375</v>
      </c>
      <c r="V151" s="6">
        <f t="shared" si="70"/>
        <v>0.1875</v>
      </c>
    </row>
    <row r="152" spans="1:22" s="31" customFormat="1" ht="13" x14ac:dyDescent="0.15">
      <c r="A152" s="65" t="s">
        <v>2197</v>
      </c>
      <c r="B152" s="65" t="s">
        <v>2198</v>
      </c>
      <c r="C152" s="123" t="s">
        <v>4552</v>
      </c>
      <c r="D152" s="131">
        <v>40877</v>
      </c>
      <c r="E152" s="131">
        <v>40940</v>
      </c>
      <c r="F152" s="69"/>
      <c r="G152" s="69"/>
      <c r="H152" s="69" t="s">
        <v>4162</v>
      </c>
      <c r="I152" s="69" t="s">
        <v>4161</v>
      </c>
      <c r="J152" s="65" t="s">
        <v>4333</v>
      </c>
      <c r="K152" s="65" t="s">
        <v>4160</v>
      </c>
      <c r="L152" s="66"/>
      <c r="M152" s="129">
        <v>15.75</v>
      </c>
      <c r="N152" s="69">
        <f t="shared" si="64"/>
        <v>15.5625</v>
      </c>
      <c r="O152" s="69">
        <f t="shared" si="65"/>
        <v>15.9375</v>
      </c>
      <c r="P152" s="129">
        <v>8.625</v>
      </c>
      <c r="Q152" s="69">
        <f t="shared" si="66"/>
        <v>8.4375</v>
      </c>
      <c r="R152" s="69">
        <f t="shared" si="67"/>
        <v>8.8125</v>
      </c>
      <c r="S152" s="129">
        <v>5.1875</v>
      </c>
      <c r="T152" s="69">
        <f t="shared" si="68"/>
        <v>5</v>
      </c>
      <c r="U152" s="69">
        <f t="shared" si="69"/>
        <v>5.375</v>
      </c>
      <c r="V152" s="6">
        <f t="shared" si="70"/>
        <v>0.1875</v>
      </c>
    </row>
    <row r="153" spans="1:22" s="31" customFormat="1" ht="13" x14ac:dyDescent="0.15">
      <c r="A153" s="65" t="s">
        <v>2140</v>
      </c>
      <c r="B153" s="65" t="s">
        <v>2141</v>
      </c>
      <c r="C153" s="123" t="s">
        <v>4476</v>
      </c>
      <c r="D153" s="131">
        <v>40878</v>
      </c>
      <c r="E153" s="131">
        <v>40940</v>
      </c>
      <c r="F153" s="69"/>
      <c r="G153" s="69"/>
      <c r="H153" s="69" t="s">
        <v>4162</v>
      </c>
      <c r="I153" s="69" t="s">
        <v>4161</v>
      </c>
      <c r="J153" s="65" t="s">
        <v>4302</v>
      </c>
      <c r="K153" s="69" t="s">
        <v>4304</v>
      </c>
      <c r="L153" s="66" t="s">
        <v>4306</v>
      </c>
      <c r="M153" s="129">
        <v>15.25</v>
      </c>
      <c r="N153" s="69">
        <f t="shared" si="64"/>
        <v>15.0625</v>
      </c>
      <c r="O153" s="69">
        <f t="shared" si="65"/>
        <v>15.4375</v>
      </c>
      <c r="P153" s="129">
        <v>10.375</v>
      </c>
      <c r="Q153" s="69">
        <f t="shared" si="66"/>
        <v>10.1875</v>
      </c>
      <c r="R153" s="69">
        <f t="shared" si="67"/>
        <v>10.5625</v>
      </c>
      <c r="S153" s="129">
        <v>15.4375</v>
      </c>
      <c r="T153" s="69">
        <f t="shared" si="68"/>
        <v>15.25</v>
      </c>
      <c r="U153" s="69">
        <f t="shared" si="69"/>
        <v>15.625</v>
      </c>
      <c r="V153" s="6">
        <f t="shared" si="70"/>
        <v>0.1875</v>
      </c>
    </row>
    <row r="154" spans="1:22" s="31" customFormat="1" ht="26" x14ac:dyDescent="0.15">
      <c r="A154" s="65" t="s">
        <v>2168</v>
      </c>
      <c r="B154" s="65" t="s">
        <v>2169</v>
      </c>
      <c r="C154" s="123" t="s">
        <v>4512</v>
      </c>
      <c r="D154" s="131">
        <v>40877</v>
      </c>
      <c r="E154" s="131">
        <v>40942</v>
      </c>
      <c r="F154" s="69"/>
      <c r="G154" s="69"/>
      <c r="H154" s="69" t="s">
        <v>4162</v>
      </c>
      <c r="I154" s="69" t="s">
        <v>4161</v>
      </c>
      <c r="J154" s="65" t="s">
        <v>4302</v>
      </c>
      <c r="K154" s="69" t="s">
        <v>4307</v>
      </c>
      <c r="L154" s="66" t="s">
        <v>4306</v>
      </c>
      <c r="M154" s="129">
        <v>15.375</v>
      </c>
      <c r="N154" s="69">
        <f t="shared" si="64"/>
        <v>15.1875</v>
      </c>
      <c r="O154" s="69">
        <f t="shared" si="65"/>
        <v>15.5625</v>
      </c>
      <c r="P154" s="129">
        <v>10.5625</v>
      </c>
      <c r="Q154" s="69">
        <f t="shared" si="66"/>
        <v>10.375</v>
      </c>
      <c r="R154" s="69">
        <f t="shared" si="67"/>
        <v>10.75</v>
      </c>
      <c r="S154" s="129">
        <v>9.625</v>
      </c>
      <c r="T154" s="69">
        <f t="shared" si="68"/>
        <v>9.4375</v>
      </c>
      <c r="U154" s="69">
        <f t="shared" si="69"/>
        <v>9.8125</v>
      </c>
      <c r="V154" s="6">
        <f t="shared" si="70"/>
        <v>0.1875</v>
      </c>
    </row>
    <row r="155" spans="1:22" s="31" customFormat="1" ht="26" x14ac:dyDescent="0.15">
      <c r="A155" s="65" t="s">
        <v>2142</v>
      </c>
      <c r="B155" s="65" t="s">
        <v>2143</v>
      </c>
      <c r="C155" s="123" t="s">
        <v>4476</v>
      </c>
      <c r="D155" s="131">
        <v>40878</v>
      </c>
      <c r="E155" s="131">
        <v>40942</v>
      </c>
      <c r="F155" s="69"/>
      <c r="G155" s="69"/>
      <c r="H155" s="69" t="s">
        <v>4162</v>
      </c>
      <c r="I155" s="69" t="s">
        <v>4161</v>
      </c>
      <c r="J155" s="65" t="s">
        <v>4302</v>
      </c>
      <c r="K155" s="69" t="s">
        <v>4304</v>
      </c>
      <c r="L155" s="66" t="s">
        <v>4306</v>
      </c>
      <c r="M155" s="129">
        <v>15.25</v>
      </c>
      <c r="N155" s="69">
        <f t="shared" si="64"/>
        <v>15.0625</v>
      </c>
      <c r="O155" s="69">
        <f t="shared" si="65"/>
        <v>15.4375</v>
      </c>
      <c r="P155" s="129">
        <v>10.375</v>
      </c>
      <c r="Q155" s="69">
        <f t="shared" si="66"/>
        <v>10.1875</v>
      </c>
      <c r="R155" s="69">
        <f t="shared" si="67"/>
        <v>10.5625</v>
      </c>
      <c r="S155" s="129">
        <v>15.4375</v>
      </c>
      <c r="T155" s="69">
        <f t="shared" si="68"/>
        <v>15.25</v>
      </c>
      <c r="U155" s="69">
        <f t="shared" si="69"/>
        <v>15.625</v>
      </c>
      <c r="V155" s="6">
        <f t="shared" si="70"/>
        <v>0.1875</v>
      </c>
    </row>
    <row r="156" spans="1:22" s="31" customFormat="1" ht="26" x14ac:dyDescent="0.15">
      <c r="A156" s="65" t="s">
        <v>2144</v>
      </c>
      <c r="B156" s="65" t="s">
        <v>2145</v>
      </c>
      <c r="C156" s="123" t="s">
        <v>4476</v>
      </c>
      <c r="D156" s="131">
        <v>40878</v>
      </c>
      <c r="E156" s="131">
        <v>40942</v>
      </c>
      <c r="F156" s="69"/>
      <c r="G156" s="69"/>
      <c r="H156" s="69" t="s">
        <v>4162</v>
      </c>
      <c r="I156" s="69" t="s">
        <v>4161</v>
      </c>
      <c r="J156" s="65" t="s">
        <v>4302</v>
      </c>
      <c r="K156" s="69" t="s">
        <v>4304</v>
      </c>
      <c r="L156" s="66" t="s">
        <v>4306</v>
      </c>
      <c r="M156" s="129">
        <v>15.25</v>
      </c>
      <c r="N156" s="69">
        <f t="shared" si="64"/>
        <v>15.0625</v>
      </c>
      <c r="O156" s="69">
        <f t="shared" si="65"/>
        <v>15.4375</v>
      </c>
      <c r="P156" s="129">
        <v>10.375</v>
      </c>
      <c r="Q156" s="69">
        <f t="shared" si="66"/>
        <v>10.1875</v>
      </c>
      <c r="R156" s="69">
        <f t="shared" si="67"/>
        <v>10.5625</v>
      </c>
      <c r="S156" s="129">
        <v>15.4375</v>
      </c>
      <c r="T156" s="69">
        <f t="shared" si="68"/>
        <v>15.25</v>
      </c>
      <c r="U156" s="69">
        <f t="shared" si="69"/>
        <v>15.625</v>
      </c>
      <c r="V156" s="6">
        <f t="shared" si="70"/>
        <v>0.1875</v>
      </c>
    </row>
    <row r="157" spans="1:22" s="31" customFormat="1" ht="26" x14ac:dyDescent="0.15">
      <c r="A157" s="65" t="s">
        <v>2104</v>
      </c>
      <c r="B157" s="65" t="s">
        <v>2105</v>
      </c>
      <c r="C157" s="123" t="s">
        <v>4506</v>
      </c>
      <c r="D157" s="131">
        <v>40877</v>
      </c>
      <c r="E157" s="131">
        <v>40942</v>
      </c>
      <c r="F157" s="69"/>
      <c r="G157" s="69"/>
      <c r="H157" s="69" t="s">
        <v>4162</v>
      </c>
      <c r="I157" s="69" t="s">
        <v>4161</v>
      </c>
      <c r="J157" s="65" t="s">
        <v>4302</v>
      </c>
      <c r="K157" s="69" t="s">
        <v>4307</v>
      </c>
      <c r="L157" s="66" t="s">
        <v>3131</v>
      </c>
      <c r="M157" s="129">
        <v>14.25</v>
      </c>
      <c r="N157" s="69">
        <f t="shared" si="64"/>
        <v>14.0625</v>
      </c>
      <c r="O157" s="69">
        <f t="shared" si="65"/>
        <v>14.4375</v>
      </c>
      <c r="P157" s="129">
        <v>6.4375</v>
      </c>
      <c r="Q157" s="69">
        <f t="shared" si="66"/>
        <v>6.25</v>
      </c>
      <c r="R157" s="69">
        <f t="shared" si="67"/>
        <v>6.625</v>
      </c>
      <c r="S157" s="129">
        <v>5.5</v>
      </c>
      <c r="T157" s="69">
        <f t="shared" si="68"/>
        <v>5.3125</v>
      </c>
      <c r="U157" s="69">
        <f t="shared" si="69"/>
        <v>5.6875</v>
      </c>
      <c r="V157" s="6">
        <f t="shared" si="70"/>
        <v>0.1875</v>
      </c>
    </row>
    <row r="158" spans="1:22" s="31" customFormat="1" ht="26" x14ac:dyDescent="0.15">
      <c r="A158" s="65" t="s">
        <v>1947</v>
      </c>
      <c r="B158" s="65" t="s">
        <v>1948</v>
      </c>
      <c r="C158" s="123" t="s">
        <v>4461</v>
      </c>
      <c r="D158" s="131">
        <v>40877</v>
      </c>
      <c r="E158" s="131">
        <v>40942</v>
      </c>
      <c r="F158" s="69"/>
      <c r="G158" s="69"/>
      <c r="H158" s="69" t="s">
        <v>4162</v>
      </c>
      <c r="I158" s="69" t="s">
        <v>4161</v>
      </c>
      <c r="J158" s="65" t="s">
        <v>4302</v>
      </c>
      <c r="K158" s="69" t="s">
        <v>4304</v>
      </c>
      <c r="L158" s="66" t="s">
        <v>3131</v>
      </c>
      <c r="M158" s="129">
        <v>10.5</v>
      </c>
      <c r="N158" s="69">
        <f t="shared" si="64"/>
        <v>10.3125</v>
      </c>
      <c r="O158" s="69">
        <f t="shared" si="65"/>
        <v>10.6875</v>
      </c>
      <c r="P158" s="129">
        <v>8</v>
      </c>
      <c r="Q158" s="69">
        <f t="shared" si="66"/>
        <v>7.8125</v>
      </c>
      <c r="R158" s="69">
        <f t="shared" si="67"/>
        <v>8.1875</v>
      </c>
      <c r="S158" s="129">
        <v>5.75</v>
      </c>
      <c r="T158" s="69">
        <f t="shared" si="68"/>
        <v>5.5625</v>
      </c>
      <c r="U158" s="69">
        <f t="shared" si="69"/>
        <v>5.9375</v>
      </c>
      <c r="V158" s="6">
        <f t="shared" si="70"/>
        <v>0.1875</v>
      </c>
    </row>
    <row r="159" spans="1:22" s="31" customFormat="1" ht="13" x14ac:dyDescent="0.15">
      <c r="A159" s="65" t="s">
        <v>2090</v>
      </c>
      <c r="B159" s="65" t="s">
        <v>2091</v>
      </c>
      <c r="C159" s="123" t="s">
        <v>4508</v>
      </c>
      <c r="D159" s="131">
        <v>40877</v>
      </c>
      <c r="E159" s="131">
        <v>40940</v>
      </c>
      <c r="F159" s="69"/>
      <c r="G159" s="69"/>
      <c r="H159" s="69" t="s">
        <v>4162</v>
      </c>
      <c r="I159" s="69" t="s">
        <v>4161</v>
      </c>
      <c r="J159" s="65" t="s">
        <v>4302</v>
      </c>
      <c r="K159" s="69" t="s">
        <v>4307</v>
      </c>
      <c r="L159" s="66" t="s">
        <v>3131</v>
      </c>
      <c r="M159" s="129">
        <v>14</v>
      </c>
      <c r="N159" s="69">
        <f t="shared" si="64"/>
        <v>13.8125</v>
      </c>
      <c r="O159" s="69">
        <f t="shared" si="65"/>
        <v>14.1875</v>
      </c>
      <c r="P159" s="129">
        <v>7.6875</v>
      </c>
      <c r="Q159" s="69">
        <f t="shared" si="66"/>
        <v>7.5</v>
      </c>
      <c r="R159" s="69">
        <f t="shared" si="67"/>
        <v>7.875</v>
      </c>
      <c r="S159" s="129">
        <v>8.125</v>
      </c>
      <c r="T159" s="69">
        <f t="shared" si="68"/>
        <v>7.9375</v>
      </c>
      <c r="U159" s="69">
        <f t="shared" si="69"/>
        <v>8.3125</v>
      </c>
      <c r="V159" s="6">
        <f t="shared" si="70"/>
        <v>0.1875</v>
      </c>
    </row>
    <row r="160" spans="1:22" s="31" customFormat="1" ht="13" x14ac:dyDescent="0.15">
      <c r="A160" s="80" t="s">
        <v>5326</v>
      </c>
      <c r="B160" s="143" t="s">
        <v>5327</v>
      </c>
      <c r="C160" s="14"/>
      <c r="D160" s="80"/>
      <c r="E160" s="80"/>
      <c r="F160" s="118" t="s">
        <v>5142</v>
      </c>
      <c r="G160" s="118"/>
      <c r="H160" s="80"/>
      <c r="I160" s="80"/>
      <c r="J160" s="138"/>
      <c r="K160" s="80"/>
      <c r="L160" s="80"/>
      <c r="M160" s="80">
        <v>2.5</v>
      </c>
      <c r="N160" s="80"/>
      <c r="O160" s="80"/>
      <c r="P160" s="80">
        <v>2.5</v>
      </c>
      <c r="Q160" s="80"/>
      <c r="R160" s="80"/>
      <c r="S160" s="142">
        <v>41.75</v>
      </c>
      <c r="T160" s="80"/>
      <c r="U160" s="80"/>
      <c r="V160" s="14"/>
    </row>
    <row r="161" spans="1:22" s="31" customFormat="1" ht="13" x14ac:dyDescent="0.15">
      <c r="A161" s="65" t="s">
        <v>2098</v>
      </c>
      <c r="B161" s="65" t="s">
        <v>2099</v>
      </c>
      <c r="C161" s="123" t="s">
        <v>4472</v>
      </c>
      <c r="D161" s="131">
        <v>40877</v>
      </c>
      <c r="E161" s="131">
        <v>40940</v>
      </c>
      <c r="F161" s="69"/>
      <c r="G161" s="69"/>
      <c r="H161" s="69" t="s">
        <v>4162</v>
      </c>
      <c r="I161" s="69" t="s">
        <v>4161</v>
      </c>
      <c r="J161" s="65" t="s">
        <v>4302</v>
      </c>
      <c r="K161" s="69" t="s">
        <v>4304</v>
      </c>
      <c r="L161" s="66" t="s">
        <v>3131</v>
      </c>
      <c r="M161" s="129">
        <v>14</v>
      </c>
      <c r="N161" s="69">
        <f>M161-0.1875</f>
        <v>13.8125</v>
      </c>
      <c r="O161" s="69">
        <f>M161+0.1875</f>
        <v>14.1875</v>
      </c>
      <c r="P161" s="129">
        <v>7.6875</v>
      </c>
      <c r="Q161" s="69">
        <f>P161-0.1875</f>
        <v>7.5</v>
      </c>
      <c r="R161" s="69">
        <f>P161+0.1875</f>
        <v>7.875</v>
      </c>
      <c r="S161" s="129">
        <v>12.375</v>
      </c>
      <c r="T161" s="69">
        <f>S161-0.1875</f>
        <v>12.1875</v>
      </c>
      <c r="U161" s="69">
        <f>S161+0.1875</f>
        <v>12.5625</v>
      </c>
      <c r="V161" s="6">
        <f>IF(J161="C", 0.1875, 0.125)</f>
        <v>0.1875</v>
      </c>
    </row>
    <row r="162" spans="1:22" s="31" customFormat="1" ht="13" x14ac:dyDescent="0.15">
      <c r="A162" s="113" t="s">
        <v>5029</v>
      </c>
      <c r="B162" s="66" t="s">
        <v>5030</v>
      </c>
      <c r="C162" s="123" t="s">
        <v>5031</v>
      </c>
      <c r="D162" s="97">
        <v>40928</v>
      </c>
      <c r="E162" s="97">
        <v>40960</v>
      </c>
      <c r="F162" s="6"/>
      <c r="G162" s="6"/>
      <c r="H162" s="66" t="s">
        <v>4162</v>
      </c>
      <c r="I162" s="66" t="s">
        <v>4161</v>
      </c>
      <c r="J162" s="65" t="s">
        <v>4302</v>
      </c>
      <c r="K162" s="66" t="s">
        <v>4307</v>
      </c>
      <c r="L162" s="66"/>
      <c r="M162" s="94">
        <v>9.75</v>
      </c>
      <c r="N162" s="69">
        <f>M162-0.1875</f>
        <v>9.5625</v>
      </c>
      <c r="O162" s="69">
        <f>M162+0.1875</f>
        <v>9.9375</v>
      </c>
      <c r="P162" s="94">
        <v>8.5</v>
      </c>
      <c r="Q162" s="65">
        <f>P162-0.1875</f>
        <v>8.3125</v>
      </c>
      <c r="R162" s="65">
        <f>P162+0.1875</f>
        <v>8.6875</v>
      </c>
      <c r="S162" s="94">
        <v>6.5</v>
      </c>
      <c r="T162" s="69">
        <f>S162-0.1875</f>
        <v>6.3125</v>
      </c>
      <c r="U162" s="69">
        <f>S162+0.1875</f>
        <v>6.6875</v>
      </c>
      <c r="V162" s="6">
        <f>IF(J162="C", 0.1875, 0.125)</f>
        <v>0.1875</v>
      </c>
    </row>
    <row r="163" spans="1:22" s="31" customFormat="1" ht="26" x14ac:dyDescent="0.15">
      <c r="A163" s="65" t="s">
        <v>4780</v>
      </c>
      <c r="B163" s="6" t="s">
        <v>4781</v>
      </c>
      <c r="C163" s="96" t="s">
        <v>4783</v>
      </c>
      <c r="D163" s="97">
        <v>40889</v>
      </c>
      <c r="E163" s="131">
        <v>40940</v>
      </c>
      <c r="F163" s="90"/>
      <c r="G163" s="90"/>
      <c r="H163" s="92" t="s">
        <v>4311</v>
      </c>
      <c r="I163" s="92" t="s">
        <v>4782</v>
      </c>
      <c r="J163" s="65" t="s">
        <v>4310</v>
      </c>
      <c r="K163" s="66" t="s">
        <v>4360</v>
      </c>
      <c r="L163" s="66"/>
      <c r="M163" s="94">
        <v>45.9375</v>
      </c>
      <c r="N163" s="69">
        <f>M163-0.125</f>
        <v>45.8125</v>
      </c>
      <c r="O163" s="69">
        <f>M163+0.125</f>
        <v>46.0625</v>
      </c>
      <c r="P163" s="94">
        <v>33.1875</v>
      </c>
      <c r="Q163" s="65">
        <f>P163-0.125</f>
        <v>33.0625</v>
      </c>
      <c r="R163" s="65">
        <f>P163+0.125</f>
        <v>33.3125</v>
      </c>
      <c r="S163" s="94"/>
      <c r="T163" s="95"/>
      <c r="U163" s="95"/>
      <c r="V163" s="90">
        <f>IF(J163="C", 0.1875, 0.125)</f>
        <v>0.125</v>
      </c>
    </row>
    <row r="164" spans="1:22" s="31" customFormat="1" ht="26" x14ac:dyDescent="0.15">
      <c r="A164" s="65" t="s">
        <v>1960</v>
      </c>
      <c r="B164" s="65" t="s">
        <v>1961</v>
      </c>
      <c r="C164" s="123" t="s">
        <v>4462</v>
      </c>
      <c r="D164" s="131">
        <v>40877</v>
      </c>
      <c r="E164" s="131">
        <v>40940</v>
      </c>
      <c r="F164" s="69"/>
      <c r="G164" s="69"/>
      <c r="H164" s="69" t="s">
        <v>4162</v>
      </c>
      <c r="I164" s="69" t="s">
        <v>4161</v>
      </c>
      <c r="J164" s="65" t="s">
        <v>4302</v>
      </c>
      <c r="K164" s="69" t="s">
        <v>4304</v>
      </c>
      <c r="L164" s="66" t="s">
        <v>3131</v>
      </c>
      <c r="M164" s="129">
        <v>10.75</v>
      </c>
      <c r="N164" s="69">
        <f>M164-0.1875</f>
        <v>10.5625</v>
      </c>
      <c r="O164" s="69">
        <f>M164+0.1875</f>
        <v>10.9375</v>
      </c>
      <c r="P164" s="129">
        <v>7.25</v>
      </c>
      <c r="Q164" s="69">
        <f>P164-0.1875</f>
        <v>7.0625</v>
      </c>
      <c r="R164" s="69">
        <f>P164+0.1875</f>
        <v>7.4375</v>
      </c>
      <c r="S164" s="129">
        <v>5.75</v>
      </c>
      <c r="T164" s="69">
        <f>S164-0.1875</f>
        <v>5.5625</v>
      </c>
      <c r="U164" s="69">
        <f>S164+0.1875</f>
        <v>5.9375</v>
      </c>
      <c r="V164" s="6">
        <f>IF(J164="C", 0.1875, 0.125)</f>
        <v>0.1875</v>
      </c>
    </row>
    <row r="165" spans="1:22" s="31" customFormat="1" ht="26" x14ac:dyDescent="0.15">
      <c r="A165" s="65" t="s">
        <v>1894</v>
      </c>
      <c r="B165" s="65" t="s">
        <v>1895</v>
      </c>
      <c r="C165" s="132" t="s">
        <v>4371</v>
      </c>
      <c r="D165" s="131">
        <v>40940</v>
      </c>
      <c r="E165" s="131">
        <v>40940</v>
      </c>
      <c r="F165" s="69"/>
      <c r="G165" s="69"/>
      <c r="H165" s="69" t="s">
        <v>4159</v>
      </c>
      <c r="I165" s="69" t="s">
        <v>4374</v>
      </c>
      <c r="J165" s="133"/>
      <c r="K165" s="69" t="s">
        <v>5730</v>
      </c>
      <c r="L165" s="65"/>
      <c r="M165" s="129">
        <v>2.5</v>
      </c>
      <c r="N165" s="69">
        <v>2.4375</v>
      </c>
      <c r="O165" s="69">
        <v>2.5625</v>
      </c>
      <c r="P165" s="129">
        <v>2.5</v>
      </c>
      <c r="Q165" s="69">
        <v>2.4375</v>
      </c>
      <c r="R165" s="69">
        <v>2.5625</v>
      </c>
      <c r="S165" s="129">
        <v>28.75</v>
      </c>
      <c r="T165" s="69">
        <v>28.6875</v>
      </c>
      <c r="U165" s="69">
        <v>28.8125</v>
      </c>
      <c r="V165" s="139"/>
    </row>
    <row r="166" spans="1:22" s="31" customFormat="1" ht="13" x14ac:dyDescent="0.15">
      <c r="A166" s="65" t="s">
        <v>1933</v>
      </c>
      <c r="B166" s="65" t="s">
        <v>1934</v>
      </c>
      <c r="C166" s="123" t="s">
        <v>4504</v>
      </c>
      <c r="D166" s="131">
        <v>40877</v>
      </c>
      <c r="E166" s="131">
        <v>40939</v>
      </c>
      <c r="F166" s="69"/>
      <c r="G166" s="69"/>
      <c r="H166" s="69" t="s">
        <v>4162</v>
      </c>
      <c r="I166" s="69" t="s">
        <v>4161</v>
      </c>
      <c r="J166" s="65" t="s">
        <v>4302</v>
      </c>
      <c r="K166" s="69" t="s">
        <v>4307</v>
      </c>
      <c r="L166" s="66" t="s">
        <v>3131</v>
      </c>
      <c r="M166" s="129">
        <v>10</v>
      </c>
      <c r="N166" s="69">
        <f>M166-0.1875</f>
        <v>9.8125</v>
      </c>
      <c r="O166" s="69">
        <f>M166+0.1875</f>
        <v>10.1875</v>
      </c>
      <c r="P166" s="129">
        <v>9</v>
      </c>
      <c r="Q166" s="69">
        <f>P166-0.1875</f>
        <v>8.8125</v>
      </c>
      <c r="R166" s="69">
        <f>P166+0.1875</f>
        <v>9.1875</v>
      </c>
      <c r="S166" s="129">
        <v>9.875</v>
      </c>
      <c r="T166" s="69">
        <f>S166-0.1875</f>
        <v>9.6875</v>
      </c>
      <c r="U166" s="69">
        <f>S166+0.1875</f>
        <v>10.0625</v>
      </c>
      <c r="V166" s="6">
        <f t="shared" ref="V166:V171" si="71">IF(J166="C", 0.1875, 0.125)</f>
        <v>0.1875</v>
      </c>
    </row>
    <row r="167" spans="1:22" s="31" customFormat="1" ht="26" x14ac:dyDescent="0.15">
      <c r="A167" s="65" t="s">
        <v>2011</v>
      </c>
      <c r="B167" s="65" t="s">
        <v>2012</v>
      </c>
      <c r="C167" s="123" t="s">
        <v>4463</v>
      </c>
      <c r="D167" s="131">
        <v>40877</v>
      </c>
      <c r="E167" s="131">
        <v>40939</v>
      </c>
      <c r="F167" s="69"/>
      <c r="G167" s="69"/>
      <c r="H167" s="69" t="s">
        <v>4162</v>
      </c>
      <c r="I167" s="69" t="s">
        <v>4161</v>
      </c>
      <c r="J167" s="65" t="s">
        <v>4333</v>
      </c>
      <c r="K167" s="69" t="s">
        <v>4304</v>
      </c>
      <c r="L167" s="66" t="s">
        <v>3131</v>
      </c>
      <c r="M167" s="129">
        <v>12.5</v>
      </c>
      <c r="N167" s="69">
        <f>M167-0.1875</f>
        <v>12.3125</v>
      </c>
      <c r="O167" s="69">
        <f>M167+0.1875</f>
        <v>12.6875</v>
      </c>
      <c r="P167" s="129">
        <v>6.25</v>
      </c>
      <c r="Q167" s="69">
        <f>P167-0.1875</f>
        <v>6.0625</v>
      </c>
      <c r="R167" s="69">
        <f>P167+0.1875</f>
        <v>6.4375</v>
      </c>
      <c r="S167" s="129">
        <v>6.5</v>
      </c>
      <c r="T167" s="69">
        <f>S167-0.1875</f>
        <v>6.3125</v>
      </c>
      <c r="U167" s="69">
        <f>S167+0.1875</f>
        <v>6.6875</v>
      </c>
      <c r="V167" s="6">
        <f t="shared" si="71"/>
        <v>0.1875</v>
      </c>
    </row>
    <row r="168" spans="1:22" s="31" customFormat="1" ht="13" x14ac:dyDescent="0.15">
      <c r="A168" s="66" t="s">
        <v>5243</v>
      </c>
      <c r="B168" s="116" t="s">
        <v>5244</v>
      </c>
      <c r="C168" s="74" t="s">
        <v>5280</v>
      </c>
      <c r="D168" s="97">
        <v>40928</v>
      </c>
      <c r="E168" s="97">
        <v>40967</v>
      </c>
      <c r="F168" s="6"/>
      <c r="G168" s="6"/>
      <c r="H168" s="66" t="s">
        <v>4162</v>
      </c>
      <c r="I168" s="66" t="s">
        <v>4161</v>
      </c>
      <c r="J168" s="65" t="s">
        <v>4302</v>
      </c>
      <c r="K168" s="66" t="s">
        <v>4301</v>
      </c>
      <c r="L168" s="66"/>
      <c r="M168" s="94">
        <v>13.75</v>
      </c>
      <c r="N168" s="95">
        <f>M168-V168</f>
        <v>13.5625</v>
      </c>
      <c r="O168" s="95">
        <f>M168+V168</f>
        <v>13.9375</v>
      </c>
      <c r="P168" s="94">
        <v>10.75</v>
      </c>
      <c r="Q168" s="66">
        <f>P168-V168</f>
        <v>10.5625</v>
      </c>
      <c r="R168" s="66">
        <f>P168+V168</f>
        <v>10.9375</v>
      </c>
      <c r="S168" s="94">
        <v>8.875</v>
      </c>
      <c r="T168" s="95">
        <f>S168-V168</f>
        <v>8.6875</v>
      </c>
      <c r="U168" s="95">
        <f>S168+V168</f>
        <v>9.0625</v>
      </c>
      <c r="V168" s="6">
        <f t="shared" si="71"/>
        <v>0.1875</v>
      </c>
    </row>
    <row r="169" spans="1:22" s="31" customFormat="1" ht="26" x14ac:dyDescent="0.15">
      <c r="A169" s="65" t="s">
        <v>2108</v>
      </c>
      <c r="B169" s="65" t="s">
        <v>2109</v>
      </c>
      <c r="C169" s="123" t="s">
        <v>4474</v>
      </c>
      <c r="D169" s="131">
        <v>40877</v>
      </c>
      <c r="E169" s="131">
        <v>40939</v>
      </c>
      <c r="F169" s="69"/>
      <c r="G169" s="69"/>
      <c r="H169" s="69" t="s">
        <v>4162</v>
      </c>
      <c r="I169" s="69" t="s">
        <v>4161</v>
      </c>
      <c r="J169" s="65" t="s">
        <v>4302</v>
      </c>
      <c r="K169" s="69" t="s">
        <v>4304</v>
      </c>
      <c r="L169" s="66" t="s">
        <v>3131</v>
      </c>
      <c r="M169" s="129">
        <v>14.5625</v>
      </c>
      <c r="N169" s="69">
        <f>M169-0.1875</f>
        <v>14.375</v>
      </c>
      <c r="O169" s="69">
        <f>M169+0.1875</f>
        <v>14.75</v>
      </c>
      <c r="P169" s="129">
        <v>11.0625</v>
      </c>
      <c r="Q169" s="69">
        <f>P169-0.1875</f>
        <v>10.875</v>
      </c>
      <c r="R169" s="69">
        <f>P169+0.1875</f>
        <v>11.25</v>
      </c>
      <c r="S169" s="129">
        <v>10.0625</v>
      </c>
      <c r="T169" s="69">
        <f>S169-0.1875</f>
        <v>9.875</v>
      </c>
      <c r="U169" s="69">
        <f>S169+0.1875</f>
        <v>10.25</v>
      </c>
      <c r="V169" s="8">
        <f t="shared" si="71"/>
        <v>0.1875</v>
      </c>
    </row>
    <row r="170" spans="1:22" s="31" customFormat="1" ht="13" x14ac:dyDescent="0.15">
      <c r="A170" s="66" t="s">
        <v>5252</v>
      </c>
      <c r="B170" s="140" t="s">
        <v>5253</v>
      </c>
      <c r="C170" s="74" t="s">
        <v>5283</v>
      </c>
      <c r="D170" s="97">
        <v>40928</v>
      </c>
      <c r="E170" s="97">
        <v>40967</v>
      </c>
      <c r="F170" s="6"/>
      <c r="G170" s="6"/>
      <c r="H170" s="66" t="s">
        <v>4162</v>
      </c>
      <c r="I170" s="66" t="s">
        <v>4647</v>
      </c>
      <c r="J170" s="65" t="s">
        <v>4302</v>
      </c>
      <c r="K170" s="66" t="s">
        <v>4301</v>
      </c>
      <c r="L170" s="66" t="s">
        <v>3131</v>
      </c>
      <c r="M170" s="94">
        <v>44.625</v>
      </c>
      <c r="N170" s="95">
        <f>M170-V170</f>
        <v>44.4375</v>
      </c>
      <c r="O170" s="95">
        <f>M170+V170</f>
        <v>44.8125</v>
      </c>
      <c r="P170" s="94">
        <v>38</v>
      </c>
      <c r="Q170" s="66">
        <f>P170-V170</f>
        <v>37.8125</v>
      </c>
      <c r="R170" s="66">
        <f>P170+V170</f>
        <v>38.1875</v>
      </c>
      <c r="S170" s="94">
        <v>3</v>
      </c>
      <c r="T170" s="95">
        <f>S170-V170</f>
        <v>2.8125</v>
      </c>
      <c r="U170" s="95">
        <f>S170+V170</f>
        <v>3.1875</v>
      </c>
      <c r="V170" s="6">
        <f t="shared" si="71"/>
        <v>0.1875</v>
      </c>
    </row>
    <row r="171" spans="1:22" s="31" customFormat="1" ht="13" x14ac:dyDescent="0.15">
      <c r="A171" s="113" t="s">
        <v>5032</v>
      </c>
      <c r="B171" s="66" t="s">
        <v>5033</v>
      </c>
      <c r="C171" s="123" t="s">
        <v>5034</v>
      </c>
      <c r="D171" s="97">
        <v>40911</v>
      </c>
      <c r="E171" s="97">
        <v>40940</v>
      </c>
      <c r="F171" s="6"/>
      <c r="G171" s="6"/>
      <c r="H171" s="66" t="s">
        <v>4162</v>
      </c>
      <c r="I171" s="66" t="s">
        <v>4161</v>
      </c>
      <c r="J171" s="65" t="s">
        <v>4302</v>
      </c>
      <c r="K171" s="66" t="s">
        <v>4301</v>
      </c>
      <c r="L171" s="66"/>
      <c r="M171" s="94">
        <v>11.5</v>
      </c>
      <c r="N171" s="69">
        <f>M171-0.1875</f>
        <v>11.3125</v>
      </c>
      <c r="O171" s="69">
        <f>M171+0.1875</f>
        <v>11.6875</v>
      </c>
      <c r="P171" s="94">
        <v>5.75</v>
      </c>
      <c r="Q171" s="65">
        <f>P171-0.1875</f>
        <v>5.5625</v>
      </c>
      <c r="R171" s="65">
        <f>P171+0.1875</f>
        <v>5.9375</v>
      </c>
      <c r="S171" s="94">
        <v>8.375</v>
      </c>
      <c r="T171" s="69">
        <f>S171-0.1875</f>
        <v>8.1875</v>
      </c>
      <c r="U171" s="69">
        <f>S171+0.1875</f>
        <v>8.5625</v>
      </c>
      <c r="V171" s="6">
        <f t="shared" si="71"/>
        <v>0.1875</v>
      </c>
    </row>
    <row r="172" spans="1:22" s="31" customFormat="1" ht="13" x14ac:dyDescent="0.15">
      <c r="A172" s="80" t="s">
        <v>5136</v>
      </c>
      <c r="B172" s="80" t="s">
        <v>5141</v>
      </c>
      <c r="C172" s="14"/>
      <c r="D172" s="80"/>
      <c r="E172" s="80"/>
      <c r="F172" s="118" t="s">
        <v>5142</v>
      </c>
      <c r="G172" s="118"/>
      <c r="H172" s="80"/>
      <c r="I172" s="80"/>
      <c r="J172" s="138"/>
      <c r="K172" s="80"/>
      <c r="L172" s="80"/>
      <c r="M172" s="80">
        <v>2.5</v>
      </c>
      <c r="N172" s="80"/>
      <c r="O172" s="80"/>
      <c r="P172" s="80">
        <v>2.5</v>
      </c>
      <c r="Q172" s="80"/>
      <c r="R172" s="80"/>
      <c r="S172" s="80">
        <v>50</v>
      </c>
      <c r="T172" s="80"/>
      <c r="U172" s="80"/>
      <c r="V172" s="14"/>
    </row>
    <row r="173" spans="1:22" s="31" customFormat="1" ht="26" x14ac:dyDescent="0.15">
      <c r="A173" s="66" t="s">
        <v>4788</v>
      </c>
      <c r="B173" s="66" t="s">
        <v>4791</v>
      </c>
      <c r="C173" s="74" t="s">
        <v>6532</v>
      </c>
      <c r="D173" s="66"/>
      <c r="E173" s="66"/>
      <c r="F173" s="6"/>
      <c r="G173" s="6"/>
      <c r="H173" s="66" t="s">
        <v>4311</v>
      </c>
      <c r="I173" s="66" t="s">
        <v>4335</v>
      </c>
      <c r="J173" s="65" t="s">
        <v>4310</v>
      </c>
      <c r="K173" s="66" t="s">
        <v>4360</v>
      </c>
      <c r="L173" s="66"/>
      <c r="M173" s="94">
        <v>12.134</v>
      </c>
      <c r="N173" s="69">
        <f>M173-0.125</f>
        <v>12.009</v>
      </c>
      <c r="O173" s="69">
        <f>M173+0.125</f>
        <v>12.259</v>
      </c>
      <c r="P173" s="94">
        <v>18.125</v>
      </c>
      <c r="Q173" s="65">
        <f>P173-0.125</f>
        <v>18</v>
      </c>
      <c r="R173" s="65">
        <f>P173+0.125</f>
        <v>18.25</v>
      </c>
      <c r="S173" s="94"/>
      <c r="T173" s="95"/>
      <c r="U173" s="95"/>
      <c r="V173" s="6">
        <f t="shared" ref="V173:V204" si="72">IF(J173="C", 0.1875, 0.125)</f>
        <v>0.125</v>
      </c>
    </row>
    <row r="174" spans="1:22" s="31" customFormat="1" ht="13" x14ac:dyDescent="0.15">
      <c r="A174" s="65" t="s">
        <v>4670</v>
      </c>
      <c r="B174" s="65" t="s">
        <v>4671</v>
      </c>
      <c r="C174" s="132" t="s">
        <v>4673</v>
      </c>
      <c r="D174" s="78">
        <v>40884</v>
      </c>
      <c r="E174" s="78">
        <v>40940</v>
      </c>
      <c r="H174" s="69" t="s">
        <v>4162</v>
      </c>
      <c r="I174" s="65" t="s">
        <v>4672</v>
      </c>
      <c r="J174" s="65" t="s">
        <v>4302</v>
      </c>
      <c r="K174" s="69" t="s">
        <v>4304</v>
      </c>
      <c r="L174" s="66"/>
      <c r="M174" s="93">
        <v>71.924000000000007</v>
      </c>
      <c r="N174" s="125">
        <f>M174-0.1875</f>
        <v>71.736500000000007</v>
      </c>
      <c r="O174" s="125">
        <f>M174+0.1875</f>
        <v>72.111500000000007</v>
      </c>
      <c r="P174" s="93">
        <v>20.125</v>
      </c>
      <c r="Q174" s="69">
        <f>P174-0.1875</f>
        <v>19.9375</v>
      </c>
      <c r="R174" s="69">
        <f>P174+0.1875</f>
        <v>20.3125</v>
      </c>
      <c r="S174" s="93"/>
      <c r="T174" s="125"/>
      <c r="U174" s="125"/>
      <c r="V174" s="6">
        <f t="shared" si="72"/>
        <v>0.1875</v>
      </c>
    </row>
    <row r="175" spans="1:22" s="31" customFormat="1" ht="26" x14ac:dyDescent="0.15">
      <c r="A175" s="69" t="s">
        <v>4660</v>
      </c>
      <c r="B175" s="69" t="s">
        <v>4661</v>
      </c>
      <c r="C175" s="132" t="s">
        <v>4664</v>
      </c>
      <c r="D175" s="78">
        <v>40884</v>
      </c>
      <c r="E175" s="78">
        <v>40940</v>
      </c>
      <c r="F175" s="68"/>
      <c r="G175" s="68"/>
      <c r="H175" s="68" t="s">
        <v>4162</v>
      </c>
      <c r="I175" s="68"/>
      <c r="J175" s="65" t="s">
        <v>4302</v>
      </c>
      <c r="K175" s="69" t="s">
        <v>4304</v>
      </c>
      <c r="L175" s="66"/>
      <c r="M175" s="70">
        <v>7</v>
      </c>
      <c r="N175" s="69">
        <f>M175-0.1875</f>
        <v>6.8125</v>
      </c>
      <c r="O175" s="69">
        <f>M175+0.1875</f>
        <v>7.1875</v>
      </c>
      <c r="P175" s="70">
        <v>19.75</v>
      </c>
      <c r="Q175" s="65">
        <f>P175-0.1875</f>
        <v>19.5625</v>
      </c>
      <c r="R175" s="65">
        <f>P175+0.1875</f>
        <v>19.9375</v>
      </c>
      <c r="S175" s="71"/>
      <c r="T175" s="69"/>
      <c r="U175" s="69"/>
      <c r="V175" s="6">
        <f t="shared" si="72"/>
        <v>0.1875</v>
      </c>
    </row>
    <row r="176" spans="1:22" s="31" customFormat="1" ht="26" x14ac:dyDescent="0.15">
      <c r="A176" s="66" t="s">
        <v>4787</v>
      </c>
      <c r="B176" s="66" t="s">
        <v>4792</v>
      </c>
      <c r="C176" s="74" t="s">
        <v>6533</v>
      </c>
      <c r="D176" s="66"/>
      <c r="E176" s="66"/>
      <c r="F176" s="6"/>
      <c r="G176" s="6"/>
      <c r="H176" s="66" t="s">
        <v>4311</v>
      </c>
      <c r="I176" s="66" t="s">
        <v>4335</v>
      </c>
      <c r="J176" s="65" t="s">
        <v>4310</v>
      </c>
      <c r="K176" s="66" t="s">
        <v>4360</v>
      </c>
      <c r="L176" s="66"/>
      <c r="M176" s="94">
        <v>19.474</v>
      </c>
      <c r="N176" s="69">
        <f>M176-0.125</f>
        <v>19.349</v>
      </c>
      <c r="O176" s="69">
        <f>M176+0.125</f>
        <v>19.599</v>
      </c>
      <c r="P176" s="94">
        <v>28.849</v>
      </c>
      <c r="Q176" s="65">
        <f>P176-0.125</f>
        <v>28.724</v>
      </c>
      <c r="R176" s="65">
        <f>P176+0.125</f>
        <v>28.974</v>
      </c>
      <c r="S176" s="94"/>
      <c r="T176" s="95"/>
      <c r="U176" s="95"/>
      <c r="V176" s="6">
        <f t="shared" si="72"/>
        <v>0.125</v>
      </c>
    </row>
    <row r="177" spans="1:22" s="31" customFormat="1" ht="13" x14ac:dyDescent="0.15">
      <c r="A177" s="69" t="s">
        <v>4666</v>
      </c>
      <c r="B177" s="31" t="s">
        <v>4667</v>
      </c>
      <c r="C177" s="132" t="s">
        <v>4669</v>
      </c>
      <c r="D177" s="78">
        <v>40884</v>
      </c>
      <c r="E177" s="78">
        <v>40940</v>
      </c>
      <c r="H177" s="68" t="s">
        <v>4162</v>
      </c>
      <c r="I177" s="67" t="s">
        <v>4668</v>
      </c>
      <c r="J177" s="65" t="s">
        <v>4302</v>
      </c>
      <c r="K177" s="69" t="s">
        <v>4304</v>
      </c>
      <c r="L177" s="66"/>
      <c r="M177" s="93">
        <v>50</v>
      </c>
      <c r="N177" s="69">
        <f>M177-0.1875</f>
        <v>49.8125</v>
      </c>
      <c r="O177" s="69">
        <f>M177+0.1875</f>
        <v>50.1875</v>
      </c>
      <c r="P177" s="93">
        <v>83.3125</v>
      </c>
      <c r="Q177" s="126">
        <f>P177-0.1875</f>
        <v>83.125</v>
      </c>
      <c r="R177" s="126">
        <f>P177+0.1875</f>
        <v>83.5</v>
      </c>
      <c r="S177" s="93"/>
      <c r="T177" s="125"/>
      <c r="U177" s="125"/>
      <c r="V177" s="6">
        <f t="shared" si="72"/>
        <v>0.1875</v>
      </c>
    </row>
    <row r="178" spans="1:22" s="31" customFormat="1" ht="13" x14ac:dyDescent="0.15">
      <c r="A178" s="65" t="s">
        <v>4736</v>
      </c>
      <c r="B178" s="31" t="s">
        <v>4737</v>
      </c>
      <c r="C178" s="123" t="s">
        <v>4739</v>
      </c>
      <c r="D178" s="78">
        <v>40885</v>
      </c>
      <c r="E178" s="78">
        <v>40940</v>
      </c>
      <c r="H178" s="68" t="s">
        <v>4738</v>
      </c>
      <c r="I178" s="67" t="s">
        <v>4647</v>
      </c>
      <c r="J178" s="65" t="s">
        <v>4302</v>
      </c>
      <c r="K178" s="69" t="s">
        <v>4301</v>
      </c>
      <c r="L178" s="66"/>
      <c r="M178" s="93">
        <v>20.28125</v>
      </c>
      <c r="N178" s="125">
        <f>M178-0.1875</f>
        <v>20.09375</v>
      </c>
      <c r="O178" s="125">
        <f>M178+0.1875</f>
        <v>20.46875</v>
      </c>
      <c r="P178" s="93">
        <v>21.4375</v>
      </c>
      <c r="Q178" s="126">
        <f>P178-0.1875</f>
        <v>21.25</v>
      </c>
      <c r="R178" s="126">
        <f>P178+0.1875</f>
        <v>21.625</v>
      </c>
      <c r="S178" s="93">
        <v>4</v>
      </c>
      <c r="T178" s="125">
        <f>S178-0.1875</f>
        <v>3.8125</v>
      </c>
      <c r="U178" s="125">
        <f>S178+0.1875</f>
        <v>4.1875</v>
      </c>
      <c r="V178" s="6">
        <f t="shared" si="72"/>
        <v>0.1875</v>
      </c>
    </row>
    <row r="179" spans="1:22" s="31" customFormat="1" ht="13" x14ac:dyDescent="0.15">
      <c r="A179" s="66" t="s">
        <v>4789</v>
      </c>
      <c r="B179" s="66" t="s">
        <v>4793</v>
      </c>
      <c r="C179" s="74" t="s">
        <v>5278</v>
      </c>
      <c r="D179" s="66"/>
      <c r="E179" s="66"/>
      <c r="F179" s="6"/>
      <c r="G179" s="6"/>
      <c r="H179" s="66" t="s">
        <v>4790</v>
      </c>
      <c r="I179" s="66" t="s">
        <v>4335</v>
      </c>
      <c r="J179" s="65" t="s">
        <v>4310</v>
      </c>
      <c r="K179" s="66" t="s">
        <v>4360</v>
      </c>
      <c r="L179" s="66"/>
      <c r="M179" s="94">
        <v>44.411999999999999</v>
      </c>
      <c r="N179" s="69">
        <f>M179-0.125</f>
        <v>44.286999999999999</v>
      </c>
      <c r="O179" s="69">
        <f>M179+0.125</f>
        <v>44.536999999999999</v>
      </c>
      <c r="P179" s="94">
        <v>47.322000000000003</v>
      </c>
      <c r="Q179" s="65">
        <f>P179-0.125</f>
        <v>47.197000000000003</v>
      </c>
      <c r="R179" s="65">
        <f>P179+0.125</f>
        <v>47.447000000000003</v>
      </c>
      <c r="S179" s="94"/>
      <c r="T179" s="95"/>
      <c r="U179" s="95"/>
      <c r="V179" s="6">
        <f t="shared" si="72"/>
        <v>0.125</v>
      </c>
    </row>
    <row r="180" spans="1:22" s="31" customFormat="1" ht="13" x14ac:dyDescent="0.15">
      <c r="A180" s="69" t="s">
        <v>4662</v>
      </c>
      <c r="B180" s="69" t="s">
        <v>4663</v>
      </c>
      <c r="C180" s="132" t="s">
        <v>4665</v>
      </c>
      <c r="D180" s="78">
        <v>40884</v>
      </c>
      <c r="E180" s="78">
        <v>40940</v>
      </c>
      <c r="F180" s="68"/>
      <c r="G180" s="68"/>
      <c r="H180" s="68" t="s">
        <v>4162</v>
      </c>
      <c r="I180" s="68"/>
      <c r="J180" s="65" t="s">
        <v>4302</v>
      </c>
      <c r="K180" s="69" t="s">
        <v>4304</v>
      </c>
      <c r="L180" s="66"/>
      <c r="M180" s="71">
        <v>35.984999999999999</v>
      </c>
      <c r="N180" s="69">
        <f t="shared" ref="N180:N192" si="73">M180-0.1875</f>
        <v>35.797499999999999</v>
      </c>
      <c r="O180" s="69">
        <f t="shared" ref="O180:O192" si="74">M180+0.1875</f>
        <v>36.172499999999999</v>
      </c>
      <c r="P180" s="71">
        <v>18.471</v>
      </c>
      <c r="Q180" s="69">
        <f t="shared" ref="Q180:Q192" si="75">P180-0.1875</f>
        <v>18.2835</v>
      </c>
      <c r="R180" s="69">
        <f t="shared" ref="R180:R192" si="76">P180+0.1875</f>
        <v>18.6585</v>
      </c>
      <c r="S180" s="71"/>
      <c r="T180" s="69"/>
      <c r="U180" s="69"/>
      <c r="V180" s="6">
        <f t="shared" si="72"/>
        <v>0.1875</v>
      </c>
    </row>
    <row r="181" spans="1:22" s="31" customFormat="1" ht="13" x14ac:dyDescent="0.15">
      <c r="A181" s="65" t="s">
        <v>1918</v>
      </c>
      <c r="B181" s="65" t="s">
        <v>1919</v>
      </c>
      <c r="C181" s="123" t="s">
        <v>4388</v>
      </c>
      <c r="D181" s="131">
        <v>40875</v>
      </c>
      <c r="E181" s="78">
        <v>40940</v>
      </c>
      <c r="F181" s="69"/>
      <c r="G181" s="69"/>
      <c r="H181" s="69" t="s">
        <v>4162</v>
      </c>
      <c r="I181" s="69" t="s">
        <v>4161</v>
      </c>
      <c r="J181" s="65" t="s">
        <v>4302</v>
      </c>
      <c r="K181" s="69" t="s">
        <v>4301</v>
      </c>
      <c r="L181" s="66" t="s">
        <v>3131</v>
      </c>
      <c r="M181" s="129">
        <v>9.6875</v>
      </c>
      <c r="N181" s="69">
        <f t="shared" si="73"/>
        <v>9.5</v>
      </c>
      <c r="O181" s="69">
        <f t="shared" si="74"/>
        <v>9.875</v>
      </c>
      <c r="P181" s="129">
        <v>5.3125</v>
      </c>
      <c r="Q181" s="69">
        <f t="shared" si="75"/>
        <v>5.125</v>
      </c>
      <c r="R181" s="69">
        <f t="shared" si="76"/>
        <v>5.5</v>
      </c>
      <c r="S181" s="129">
        <v>6.1875</v>
      </c>
      <c r="T181" s="69">
        <f t="shared" ref="T181:T191" si="77">S181-0.1875</f>
        <v>6</v>
      </c>
      <c r="U181" s="69">
        <f t="shared" ref="U181:U191" si="78">S181+0.1875</f>
        <v>6.375</v>
      </c>
      <c r="V181" s="6">
        <f t="shared" si="72"/>
        <v>0.1875</v>
      </c>
    </row>
    <row r="182" spans="1:22" s="31" customFormat="1" ht="13" x14ac:dyDescent="0.15">
      <c r="A182" s="65" t="s">
        <v>1916</v>
      </c>
      <c r="B182" s="65" t="s">
        <v>1917</v>
      </c>
      <c r="C182" s="123" t="s">
        <v>4388</v>
      </c>
      <c r="D182" s="131">
        <v>40875</v>
      </c>
      <c r="E182" s="78">
        <v>40940</v>
      </c>
      <c r="F182" s="69"/>
      <c r="G182" s="69"/>
      <c r="H182" s="69" t="s">
        <v>4162</v>
      </c>
      <c r="I182" s="69" t="s">
        <v>4161</v>
      </c>
      <c r="J182" s="65" t="s">
        <v>4302</v>
      </c>
      <c r="K182" s="69" t="s">
        <v>4301</v>
      </c>
      <c r="L182" s="66" t="s">
        <v>3131</v>
      </c>
      <c r="M182" s="129">
        <v>9.6875</v>
      </c>
      <c r="N182" s="69">
        <f t="shared" si="73"/>
        <v>9.5</v>
      </c>
      <c r="O182" s="69">
        <f t="shared" si="74"/>
        <v>9.875</v>
      </c>
      <c r="P182" s="129">
        <v>5.3125</v>
      </c>
      <c r="Q182" s="69">
        <f t="shared" si="75"/>
        <v>5.125</v>
      </c>
      <c r="R182" s="69">
        <f t="shared" si="76"/>
        <v>5.5</v>
      </c>
      <c r="S182" s="129">
        <v>6.1875</v>
      </c>
      <c r="T182" s="69">
        <f t="shared" si="77"/>
        <v>6</v>
      </c>
      <c r="U182" s="69">
        <f t="shared" si="78"/>
        <v>6.375</v>
      </c>
      <c r="V182" s="6">
        <f t="shared" si="72"/>
        <v>0.1875</v>
      </c>
    </row>
    <row r="183" spans="1:22" s="31" customFormat="1" ht="13" x14ac:dyDescent="0.15">
      <c r="A183" s="65" t="s">
        <v>2115</v>
      </c>
      <c r="B183" s="65" t="s">
        <v>2116</v>
      </c>
      <c r="C183" s="123" t="s">
        <v>4419</v>
      </c>
      <c r="D183" s="131">
        <v>40875</v>
      </c>
      <c r="E183" s="78">
        <v>40940</v>
      </c>
      <c r="F183" s="69"/>
      <c r="G183" s="69"/>
      <c r="H183" s="69" t="s">
        <v>4162</v>
      </c>
      <c r="I183" s="69" t="s">
        <v>4161</v>
      </c>
      <c r="J183" s="65" t="s">
        <v>4302</v>
      </c>
      <c r="K183" s="69" t="s">
        <v>4301</v>
      </c>
      <c r="L183" s="66" t="s">
        <v>3131</v>
      </c>
      <c r="M183" s="129">
        <v>14.625</v>
      </c>
      <c r="N183" s="69">
        <f t="shared" si="73"/>
        <v>14.4375</v>
      </c>
      <c r="O183" s="69">
        <f t="shared" si="74"/>
        <v>14.8125</v>
      </c>
      <c r="P183" s="129">
        <v>6.375</v>
      </c>
      <c r="Q183" s="69">
        <f t="shared" si="75"/>
        <v>6.1875</v>
      </c>
      <c r="R183" s="69">
        <f t="shared" si="76"/>
        <v>6.5625</v>
      </c>
      <c r="S183" s="129">
        <v>5</v>
      </c>
      <c r="T183" s="69">
        <f t="shared" si="77"/>
        <v>4.8125</v>
      </c>
      <c r="U183" s="69">
        <f t="shared" si="78"/>
        <v>5.1875</v>
      </c>
      <c r="V183" s="6">
        <f t="shared" si="72"/>
        <v>0.1875</v>
      </c>
    </row>
    <row r="184" spans="1:22" s="31" customFormat="1" ht="13" x14ac:dyDescent="0.15">
      <c r="A184" s="65" t="s">
        <v>2057</v>
      </c>
      <c r="B184" s="65" t="s">
        <v>2058</v>
      </c>
      <c r="C184" s="123" t="s">
        <v>4466</v>
      </c>
      <c r="D184" s="131">
        <v>40877</v>
      </c>
      <c r="E184" s="78">
        <v>40940</v>
      </c>
      <c r="F184" s="69"/>
      <c r="G184" s="69"/>
      <c r="H184" s="69" t="s">
        <v>4162</v>
      </c>
      <c r="I184" s="69" t="s">
        <v>4161</v>
      </c>
      <c r="J184" s="65" t="s">
        <v>4302</v>
      </c>
      <c r="K184" s="69" t="s">
        <v>4304</v>
      </c>
      <c r="L184" s="66" t="s">
        <v>3131</v>
      </c>
      <c r="M184" s="129">
        <v>13.25</v>
      </c>
      <c r="N184" s="69">
        <f t="shared" si="73"/>
        <v>13.0625</v>
      </c>
      <c r="O184" s="69">
        <f t="shared" si="74"/>
        <v>13.4375</v>
      </c>
      <c r="P184" s="129">
        <v>12.25</v>
      </c>
      <c r="Q184" s="69">
        <f t="shared" si="75"/>
        <v>12.0625</v>
      </c>
      <c r="R184" s="69">
        <f t="shared" si="76"/>
        <v>12.4375</v>
      </c>
      <c r="S184" s="129">
        <v>8.75</v>
      </c>
      <c r="T184" s="69">
        <f t="shared" si="77"/>
        <v>8.5625</v>
      </c>
      <c r="U184" s="69">
        <f t="shared" si="78"/>
        <v>8.9375</v>
      </c>
      <c r="V184" s="6">
        <f t="shared" si="72"/>
        <v>0.1875</v>
      </c>
    </row>
    <row r="185" spans="1:22" s="31" customFormat="1" ht="13" x14ac:dyDescent="0.15">
      <c r="A185" s="65" t="s">
        <v>2227</v>
      </c>
      <c r="B185" s="65" t="s">
        <v>2228</v>
      </c>
      <c r="C185" s="123" t="s">
        <v>4515</v>
      </c>
      <c r="D185" s="131">
        <v>40877</v>
      </c>
      <c r="E185" s="78">
        <v>40940</v>
      </c>
      <c r="F185" s="69"/>
      <c r="G185" s="69"/>
      <c r="H185" s="69" t="s">
        <v>4162</v>
      </c>
      <c r="I185" s="69" t="s">
        <v>4161</v>
      </c>
      <c r="J185" s="65" t="s">
        <v>4302</v>
      </c>
      <c r="K185" s="69" t="s">
        <v>4307</v>
      </c>
      <c r="L185" s="66"/>
      <c r="M185" s="129">
        <v>16.5</v>
      </c>
      <c r="N185" s="69">
        <f t="shared" si="73"/>
        <v>16.3125</v>
      </c>
      <c r="O185" s="69">
        <f t="shared" si="74"/>
        <v>16.6875</v>
      </c>
      <c r="P185" s="129">
        <v>12.3125</v>
      </c>
      <c r="Q185" s="69">
        <f t="shared" si="75"/>
        <v>12.125</v>
      </c>
      <c r="R185" s="69">
        <f t="shared" si="76"/>
        <v>12.5</v>
      </c>
      <c r="S185" s="129">
        <v>6.1875</v>
      </c>
      <c r="T185" s="69">
        <f t="shared" si="77"/>
        <v>6</v>
      </c>
      <c r="U185" s="69">
        <f t="shared" si="78"/>
        <v>6.375</v>
      </c>
      <c r="V185" s="6">
        <f t="shared" si="72"/>
        <v>0.1875</v>
      </c>
    </row>
    <row r="186" spans="1:22" s="31" customFormat="1" ht="13" x14ac:dyDescent="0.15">
      <c r="A186" s="65" t="s">
        <v>1969</v>
      </c>
      <c r="B186" s="65" t="s">
        <v>1970</v>
      </c>
      <c r="C186" s="123" t="s">
        <v>4396</v>
      </c>
      <c r="D186" s="131">
        <v>40875</v>
      </c>
      <c r="E186" s="78">
        <v>40940</v>
      </c>
      <c r="F186" s="69"/>
      <c r="G186" s="69"/>
      <c r="H186" s="69" t="s">
        <v>4162</v>
      </c>
      <c r="I186" s="69" t="s">
        <v>4161</v>
      </c>
      <c r="J186" s="65" t="s">
        <v>4302</v>
      </c>
      <c r="K186" s="69" t="s">
        <v>4301</v>
      </c>
      <c r="L186" s="66" t="s">
        <v>3131</v>
      </c>
      <c r="M186" s="129">
        <v>11.125</v>
      </c>
      <c r="N186" s="69">
        <f t="shared" si="73"/>
        <v>10.9375</v>
      </c>
      <c r="O186" s="69">
        <f t="shared" si="74"/>
        <v>11.3125</v>
      </c>
      <c r="P186" s="129">
        <v>6.375</v>
      </c>
      <c r="Q186" s="69">
        <f t="shared" si="75"/>
        <v>6.1875</v>
      </c>
      <c r="R186" s="69">
        <f t="shared" si="76"/>
        <v>6.5625</v>
      </c>
      <c r="S186" s="129">
        <v>10.375</v>
      </c>
      <c r="T186" s="69">
        <f t="shared" si="77"/>
        <v>10.1875</v>
      </c>
      <c r="U186" s="69">
        <f t="shared" si="78"/>
        <v>10.5625</v>
      </c>
      <c r="V186" s="6">
        <f t="shared" si="72"/>
        <v>0.1875</v>
      </c>
    </row>
    <row r="187" spans="1:22" s="31" customFormat="1" ht="13" x14ac:dyDescent="0.15">
      <c r="A187" s="65" t="s">
        <v>2311</v>
      </c>
      <c r="B187" s="65" t="s">
        <v>2312</v>
      </c>
      <c r="C187" s="123" t="s">
        <v>4436</v>
      </c>
      <c r="D187" s="131">
        <v>40875</v>
      </c>
      <c r="E187" s="78">
        <v>40941</v>
      </c>
      <c r="F187" s="69"/>
      <c r="G187" s="69"/>
      <c r="H187" s="69" t="s">
        <v>4162</v>
      </c>
      <c r="I187" s="69" t="s">
        <v>4161</v>
      </c>
      <c r="J187" s="65" t="s">
        <v>4302</v>
      </c>
      <c r="K187" s="69" t="s">
        <v>4301</v>
      </c>
      <c r="L187" s="66"/>
      <c r="M187" s="129">
        <v>23.25</v>
      </c>
      <c r="N187" s="69">
        <f t="shared" si="73"/>
        <v>23.0625</v>
      </c>
      <c r="O187" s="69">
        <f t="shared" si="74"/>
        <v>23.4375</v>
      </c>
      <c r="P187" s="129">
        <v>15.375</v>
      </c>
      <c r="Q187" s="69">
        <f t="shared" si="75"/>
        <v>15.1875</v>
      </c>
      <c r="R187" s="69">
        <f t="shared" si="76"/>
        <v>15.5625</v>
      </c>
      <c r="S187" s="129">
        <v>7</v>
      </c>
      <c r="T187" s="69">
        <f t="shared" si="77"/>
        <v>6.8125</v>
      </c>
      <c r="U187" s="69">
        <f t="shared" si="78"/>
        <v>7.1875</v>
      </c>
      <c r="V187" s="6">
        <f t="shared" si="72"/>
        <v>0.1875</v>
      </c>
    </row>
    <row r="188" spans="1:22" s="31" customFormat="1" ht="13" x14ac:dyDescent="0.15">
      <c r="A188" s="65" t="s">
        <v>2294</v>
      </c>
      <c r="B188" s="65" t="s">
        <v>2295</v>
      </c>
      <c r="C188" s="123" t="s">
        <v>4491</v>
      </c>
      <c r="D188" s="131">
        <v>40877</v>
      </c>
      <c r="E188" s="78">
        <v>40941</v>
      </c>
      <c r="F188" s="69"/>
      <c r="G188" s="69"/>
      <c r="H188" s="69" t="s">
        <v>4162</v>
      </c>
      <c r="I188" s="69" t="s">
        <v>4161</v>
      </c>
      <c r="J188" s="65" t="s">
        <v>4302</v>
      </c>
      <c r="K188" s="69" t="s">
        <v>4304</v>
      </c>
      <c r="L188" s="66"/>
      <c r="M188" s="129">
        <v>20</v>
      </c>
      <c r="N188" s="69">
        <f t="shared" si="73"/>
        <v>19.8125</v>
      </c>
      <c r="O188" s="69">
        <f t="shared" si="74"/>
        <v>20.1875</v>
      </c>
      <c r="P188" s="129">
        <v>12</v>
      </c>
      <c r="Q188" s="69">
        <f t="shared" si="75"/>
        <v>11.8125</v>
      </c>
      <c r="R188" s="69">
        <f t="shared" si="76"/>
        <v>12.1875</v>
      </c>
      <c r="S188" s="129">
        <v>6.5</v>
      </c>
      <c r="T188" s="69">
        <f t="shared" si="77"/>
        <v>6.3125</v>
      </c>
      <c r="U188" s="69">
        <f t="shared" si="78"/>
        <v>6.6875</v>
      </c>
      <c r="V188" s="6">
        <f t="shared" si="72"/>
        <v>0.1875</v>
      </c>
    </row>
    <row r="189" spans="1:22" s="31" customFormat="1" ht="13" x14ac:dyDescent="0.15">
      <c r="A189" s="65" t="s">
        <v>2055</v>
      </c>
      <c r="B189" s="65" t="s">
        <v>2056</v>
      </c>
      <c r="C189" s="123" t="s">
        <v>4412</v>
      </c>
      <c r="D189" s="131">
        <v>40875</v>
      </c>
      <c r="E189" s="78">
        <v>40941</v>
      </c>
      <c r="F189" s="69"/>
      <c r="G189" s="69"/>
      <c r="H189" s="69" t="s">
        <v>4162</v>
      </c>
      <c r="I189" s="69" t="s">
        <v>4161</v>
      </c>
      <c r="J189" s="65" t="s">
        <v>4302</v>
      </c>
      <c r="K189" s="69" t="s">
        <v>4301</v>
      </c>
      <c r="L189" s="66" t="s">
        <v>3131</v>
      </c>
      <c r="M189" s="129">
        <v>13.25</v>
      </c>
      <c r="N189" s="69">
        <f t="shared" si="73"/>
        <v>13.0625</v>
      </c>
      <c r="O189" s="69">
        <f t="shared" si="74"/>
        <v>13.4375</v>
      </c>
      <c r="P189" s="129">
        <v>12</v>
      </c>
      <c r="Q189" s="69">
        <f t="shared" si="75"/>
        <v>11.8125</v>
      </c>
      <c r="R189" s="69">
        <f t="shared" si="76"/>
        <v>12.1875</v>
      </c>
      <c r="S189" s="129">
        <v>6.125</v>
      </c>
      <c r="T189" s="69">
        <f t="shared" si="77"/>
        <v>5.9375</v>
      </c>
      <c r="U189" s="69">
        <f t="shared" si="78"/>
        <v>6.3125</v>
      </c>
      <c r="V189" s="6">
        <f t="shared" si="72"/>
        <v>0.1875</v>
      </c>
    </row>
    <row r="190" spans="1:22" s="31" customFormat="1" ht="13" x14ac:dyDescent="0.15">
      <c r="A190" s="65" t="s">
        <v>2001</v>
      </c>
      <c r="B190" s="65" t="s">
        <v>2002</v>
      </c>
      <c r="C190" s="123" t="s">
        <v>4379</v>
      </c>
      <c r="D190" s="131">
        <v>40877</v>
      </c>
      <c r="E190" s="78">
        <v>40941</v>
      </c>
      <c r="F190" s="69"/>
      <c r="G190" s="69"/>
      <c r="H190" s="69" t="s">
        <v>4162</v>
      </c>
      <c r="I190" s="69" t="s">
        <v>4161</v>
      </c>
      <c r="J190" s="65" t="s">
        <v>4302</v>
      </c>
      <c r="K190" s="69" t="s">
        <v>4160</v>
      </c>
      <c r="L190" s="66" t="s">
        <v>3131</v>
      </c>
      <c r="M190" s="129">
        <v>12.375</v>
      </c>
      <c r="N190" s="69">
        <f t="shared" si="73"/>
        <v>12.1875</v>
      </c>
      <c r="O190" s="69">
        <f t="shared" si="74"/>
        <v>12.5625</v>
      </c>
      <c r="P190" s="129">
        <v>7.5</v>
      </c>
      <c r="Q190" s="69">
        <f t="shared" si="75"/>
        <v>7.3125</v>
      </c>
      <c r="R190" s="69">
        <f t="shared" si="76"/>
        <v>7.6875</v>
      </c>
      <c r="S190" s="129">
        <v>6.25</v>
      </c>
      <c r="T190" s="69">
        <f t="shared" si="77"/>
        <v>6.0625</v>
      </c>
      <c r="U190" s="69">
        <f t="shared" si="78"/>
        <v>6.4375</v>
      </c>
      <c r="V190" s="6">
        <f t="shared" si="72"/>
        <v>0.1875</v>
      </c>
    </row>
    <row r="191" spans="1:22" s="31" customFormat="1" ht="13" x14ac:dyDescent="0.15">
      <c r="A191" s="65" t="s">
        <v>2188</v>
      </c>
      <c r="B191" s="65" t="s">
        <v>8368</v>
      </c>
      <c r="C191" s="123" t="s">
        <v>4480</v>
      </c>
      <c r="D191" s="131">
        <v>40877</v>
      </c>
      <c r="E191" s="78">
        <v>40941</v>
      </c>
      <c r="F191" s="69"/>
      <c r="G191" s="69"/>
      <c r="H191" s="69" t="s">
        <v>4162</v>
      </c>
      <c r="I191" s="69" t="s">
        <v>4161</v>
      </c>
      <c r="J191" s="65" t="s">
        <v>4333</v>
      </c>
      <c r="K191" s="69" t="s">
        <v>4304</v>
      </c>
      <c r="L191" s="66"/>
      <c r="M191" s="129">
        <v>15.5</v>
      </c>
      <c r="N191" s="69">
        <f t="shared" si="73"/>
        <v>15.3125</v>
      </c>
      <c r="O191" s="69">
        <f t="shared" si="74"/>
        <v>15.6875</v>
      </c>
      <c r="P191" s="129">
        <v>12.3125</v>
      </c>
      <c r="Q191" s="69">
        <f t="shared" si="75"/>
        <v>12.125</v>
      </c>
      <c r="R191" s="69">
        <f t="shared" si="76"/>
        <v>12.5</v>
      </c>
      <c r="S191" s="129">
        <v>7.625</v>
      </c>
      <c r="T191" s="69">
        <f t="shared" si="77"/>
        <v>7.4375</v>
      </c>
      <c r="U191" s="69">
        <f t="shared" si="78"/>
        <v>7.8125</v>
      </c>
      <c r="V191" s="6">
        <f t="shared" si="72"/>
        <v>0.1875</v>
      </c>
    </row>
    <row r="192" spans="1:22" s="31" customFormat="1" ht="13" x14ac:dyDescent="0.15">
      <c r="A192" s="65" t="s">
        <v>1904</v>
      </c>
      <c r="B192" s="65" t="s">
        <v>1905</v>
      </c>
      <c r="C192" s="123" t="s">
        <v>4459</v>
      </c>
      <c r="D192" s="131">
        <v>40878</v>
      </c>
      <c r="E192" s="131">
        <v>40941</v>
      </c>
      <c r="F192" s="69"/>
      <c r="G192" s="69"/>
      <c r="H192" s="69" t="s">
        <v>4162</v>
      </c>
      <c r="I192" s="69" t="s">
        <v>4305</v>
      </c>
      <c r="J192" s="65" t="s">
        <v>4302</v>
      </c>
      <c r="K192" s="69" t="s">
        <v>4304</v>
      </c>
      <c r="L192" s="65" t="s">
        <v>3131</v>
      </c>
      <c r="M192" s="129">
        <v>7.625</v>
      </c>
      <c r="N192" s="69">
        <f t="shared" si="73"/>
        <v>7.4375</v>
      </c>
      <c r="O192" s="69">
        <f t="shared" si="74"/>
        <v>7.8125</v>
      </c>
      <c r="P192" s="129">
        <v>15.375</v>
      </c>
      <c r="Q192" s="69">
        <f t="shared" si="75"/>
        <v>15.1875</v>
      </c>
      <c r="R192" s="69">
        <f t="shared" si="76"/>
        <v>15.5625</v>
      </c>
      <c r="S192" s="129"/>
      <c r="T192" s="69"/>
      <c r="U192" s="69"/>
      <c r="V192" s="6">
        <f t="shared" si="72"/>
        <v>0.1875</v>
      </c>
    </row>
    <row r="193" spans="1:22" s="31" customFormat="1" ht="13" x14ac:dyDescent="0.15">
      <c r="A193" s="65" t="s">
        <v>2201</v>
      </c>
      <c r="B193" s="65" t="s">
        <v>2202</v>
      </c>
      <c r="C193" s="123" t="s">
        <v>4469</v>
      </c>
      <c r="D193" s="131">
        <v>40878</v>
      </c>
      <c r="E193" s="131">
        <v>40946</v>
      </c>
      <c r="F193" s="69"/>
      <c r="G193" s="69"/>
      <c r="H193" s="69" t="s">
        <v>4162</v>
      </c>
      <c r="I193" s="69" t="s">
        <v>4305</v>
      </c>
      <c r="J193" s="65" t="s">
        <v>4302</v>
      </c>
      <c r="K193" s="69" t="s">
        <v>4304</v>
      </c>
      <c r="L193" s="66"/>
      <c r="M193" s="129">
        <v>15.875</v>
      </c>
      <c r="N193" s="69">
        <f>M193-V193</f>
        <v>15.6875</v>
      </c>
      <c r="O193" s="69">
        <f>M193+V193</f>
        <v>16.0625</v>
      </c>
      <c r="P193" s="129">
        <v>7.625</v>
      </c>
      <c r="Q193" s="69">
        <f>P193-V193</f>
        <v>7.4375</v>
      </c>
      <c r="R193" s="69">
        <f>P193+V193</f>
        <v>7.8125</v>
      </c>
      <c r="S193" s="129"/>
      <c r="T193" s="69"/>
      <c r="U193" s="69"/>
      <c r="V193" s="6">
        <f t="shared" si="72"/>
        <v>0.1875</v>
      </c>
    </row>
    <row r="194" spans="1:22" s="31" customFormat="1" ht="13" x14ac:dyDescent="0.15">
      <c r="A194" s="65" t="s">
        <v>2269</v>
      </c>
      <c r="B194" s="65" t="s">
        <v>2270</v>
      </c>
      <c r="C194" s="123" t="s">
        <v>4517</v>
      </c>
      <c r="D194" s="131">
        <v>40877</v>
      </c>
      <c r="E194" s="131">
        <v>40941</v>
      </c>
      <c r="F194" s="69"/>
      <c r="G194" s="69"/>
      <c r="H194" s="69" t="s">
        <v>4162</v>
      </c>
      <c r="I194" s="69" t="s">
        <v>4161</v>
      </c>
      <c r="J194" s="65" t="s">
        <v>4302</v>
      </c>
      <c r="K194" s="69" t="s">
        <v>4307</v>
      </c>
      <c r="L194" s="66"/>
      <c r="M194" s="129">
        <v>18</v>
      </c>
      <c r="N194" s="69">
        <f t="shared" ref="N194:N199" si="79">M194-0.1875</f>
        <v>17.8125</v>
      </c>
      <c r="O194" s="69">
        <f t="shared" ref="O194:O199" si="80">M194+0.1875</f>
        <v>18.1875</v>
      </c>
      <c r="P194" s="129">
        <v>12</v>
      </c>
      <c r="Q194" s="69">
        <f t="shared" ref="Q194:Q199" si="81">P194-0.1875</f>
        <v>11.8125</v>
      </c>
      <c r="R194" s="69">
        <f t="shared" ref="R194:R199" si="82">P194+0.1875</f>
        <v>12.1875</v>
      </c>
      <c r="S194" s="129">
        <v>12.3125</v>
      </c>
      <c r="T194" s="69">
        <f>S194-0.1875</f>
        <v>12.125</v>
      </c>
      <c r="U194" s="69">
        <f>S194+0.1875</f>
        <v>12.5</v>
      </c>
      <c r="V194" s="6">
        <f t="shared" si="72"/>
        <v>0.1875</v>
      </c>
    </row>
    <row r="195" spans="1:22" s="31" customFormat="1" ht="13" x14ac:dyDescent="0.15">
      <c r="A195" s="65" t="s">
        <v>1912</v>
      </c>
      <c r="B195" s="65" t="s">
        <v>1913</v>
      </c>
      <c r="C195" s="123" t="s">
        <v>4387</v>
      </c>
      <c r="D195" s="131">
        <v>40875</v>
      </c>
      <c r="E195" s="131">
        <v>40941</v>
      </c>
      <c r="F195" s="69"/>
      <c r="G195" s="69"/>
      <c r="H195" s="69" t="s">
        <v>4162</v>
      </c>
      <c r="I195" s="65" t="s">
        <v>4161</v>
      </c>
      <c r="J195" s="65" t="s">
        <v>4302</v>
      </c>
      <c r="K195" s="65" t="s">
        <v>4301</v>
      </c>
      <c r="L195" s="65" t="s">
        <v>3131</v>
      </c>
      <c r="M195" s="129">
        <v>9.625</v>
      </c>
      <c r="N195" s="69">
        <f t="shared" si="79"/>
        <v>9.4375</v>
      </c>
      <c r="O195" s="69">
        <f t="shared" si="80"/>
        <v>9.8125</v>
      </c>
      <c r="P195" s="129">
        <v>6.8125</v>
      </c>
      <c r="Q195" s="69">
        <f t="shared" si="81"/>
        <v>6.625</v>
      </c>
      <c r="R195" s="69">
        <f t="shared" si="82"/>
        <v>7</v>
      </c>
      <c r="S195" s="129">
        <v>6.1875</v>
      </c>
      <c r="T195" s="69">
        <f>S195-0.1875</f>
        <v>6</v>
      </c>
      <c r="U195" s="69">
        <f>S195+0.1875</f>
        <v>6.375</v>
      </c>
      <c r="V195" s="6">
        <f t="shared" si="72"/>
        <v>0.1875</v>
      </c>
    </row>
    <row r="196" spans="1:22" s="31" customFormat="1" ht="13" x14ac:dyDescent="0.15">
      <c r="A196" s="65" t="s">
        <v>2355</v>
      </c>
      <c r="B196" s="65" t="s">
        <v>2356</v>
      </c>
      <c r="C196" s="132" t="s">
        <v>4448</v>
      </c>
      <c r="D196" s="131">
        <v>40876</v>
      </c>
      <c r="E196" s="131">
        <v>40941</v>
      </c>
      <c r="F196" s="69"/>
      <c r="G196" s="69"/>
      <c r="H196" s="69" t="s">
        <v>4162</v>
      </c>
      <c r="I196" s="69" t="s">
        <v>4369</v>
      </c>
      <c r="J196" s="65" t="s">
        <v>4302</v>
      </c>
      <c r="K196" s="69" t="s">
        <v>4301</v>
      </c>
      <c r="L196" s="66"/>
      <c r="M196" s="129">
        <v>47.75</v>
      </c>
      <c r="N196" s="69">
        <f t="shared" si="79"/>
        <v>47.5625</v>
      </c>
      <c r="O196" s="69">
        <f t="shared" si="80"/>
        <v>47.9375</v>
      </c>
      <c r="P196" s="129">
        <v>39.75</v>
      </c>
      <c r="Q196" s="69">
        <f t="shared" si="81"/>
        <v>39.5625</v>
      </c>
      <c r="R196" s="69">
        <f t="shared" si="82"/>
        <v>39.9375</v>
      </c>
      <c r="S196" s="129"/>
      <c r="T196" s="69"/>
      <c r="U196" s="69"/>
      <c r="V196" s="6">
        <f t="shared" si="72"/>
        <v>0.1875</v>
      </c>
    </row>
    <row r="197" spans="1:22" s="31" customFormat="1" ht="13" x14ac:dyDescent="0.15">
      <c r="A197" s="65" t="s">
        <v>2063</v>
      </c>
      <c r="B197" s="65" t="s">
        <v>2064</v>
      </c>
      <c r="C197" s="123" t="s">
        <v>4413</v>
      </c>
      <c r="D197" s="131">
        <v>40875</v>
      </c>
      <c r="E197" s="131">
        <v>40940</v>
      </c>
      <c r="F197" s="69"/>
      <c r="G197" s="69"/>
      <c r="H197" s="69" t="s">
        <v>4162</v>
      </c>
      <c r="I197" s="69" t="s">
        <v>4161</v>
      </c>
      <c r="J197" s="65" t="s">
        <v>4302</v>
      </c>
      <c r="K197" s="69" t="s">
        <v>4301</v>
      </c>
      <c r="L197" s="66" t="s">
        <v>3131</v>
      </c>
      <c r="M197" s="129">
        <v>13.375</v>
      </c>
      <c r="N197" s="69">
        <f t="shared" si="79"/>
        <v>13.1875</v>
      </c>
      <c r="O197" s="69">
        <f t="shared" si="80"/>
        <v>13.5625</v>
      </c>
      <c r="P197" s="129">
        <v>7.25</v>
      </c>
      <c r="Q197" s="69">
        <f t="shared" si="81"/>
        <v>7.0625</v>
      </c>
      <c r="R197" s="69">
        <f t="shared" si="82"/>
        <v>7.4375</v>
      </c>
      <c r="S197" s="129">
        <v>6.1875</v>
      </c>
      <c r="T197" s="69">
        <f>S197-0.1875</f>
        <v>6</v>
      </c>
      <c r="U197" s="69">
        <f>S197+0.1875</f>
        <v>6.375</v>
      </c>
      <c r="V197" s="6">
        <f t="shared" si="72"/>
        <v>0.1875</v>
      </c>
    </row>
    <row r="198" spans="1:22" s="31" customFormat="1" ht="13" x14ac:dyDescent="0.15">
      <c r="A198" s="65" t="s">
        <v>2009</v>
      </c>
      <c r="B198" s="65" t="s">
        <v>2010</v>
      </c>
      <c r="C198" s="123" t="s">
        <v>4509</v>
      </c>
      <c r="D198" s="131">
        <v>40878</v>
      </c>
      <c r="E198" s="131">
        <v>40940</v>
      </c>
      <c r="F198" s="69"/>
      <c r="G198" s="69"/>
      <c r="H198" s="69" t="s">
        <v>4162</v>
      </c>
      <c r="I198" s="69" t="s">
        <v>4332</v>
      </c>
      <c r="J198" s="65" t="s">
        <v>4302</v>
      </c>
      <c r="K198" s="69" t="s">
        <v>4307</v>
      </c>
      <c r="L198" s="66" t="s">
        <v>4306</v>
      </c>
      <c r="M198" s="129">
        <v>12.5</v>
      </c>
      <c r="N198" s="69">
        <f t="shared" si="79"/>
        <v>12.3125</v>
      </c>
      <c r="O198" s="69">
        <f t="shared" si="80"/>
        <v>12.6875</v>
      </c>
      <c r="P198" s="129">
        <v>4.3125</v>
      </c>
      <c r="Q198" s="69">
        <f t="shared" si="81"/>
        <v>4.125</v>
      </c>
      <c r="R198" s="69">
        <f t="shared" si="82"/>
        <v>4.5</v>
      </c>
      <c r="S198" s="129">
        <v>23.9375</v>
      </c>
      <c r="T198" s="69">
        <f>S198-0.1875</f>
        <v>23.75</v>
      </c>
      <c r="U198" s="69">
        <f>S198+0.1875</f>
        <v>24.125</v>
      </c>
      <c r="V198" s="6">
        <f t="shared" si="72"/>
        <v>0.1875</v>
      </c>
    </row>
    <row r="199" spans="1:22" s="31" customFormat="1" ht="13" x14ac:dyDescent="0.15">
      <c r="A199" s="65" t="s">
        <v>2229</v>
      </c>
      <c r="B199" s="65" t="s">
        <v>2230</v>
      </c>
      <c r="C199" s="123" t="s">
        <v>4483</v>
      </c>
      <c r="D199" s="131">
        <v>40877</v>
      </c>
      <c r="E199" s="131">
        <v>40940</v>
      </c>
      <c r="F199" s="69"/>
      <c r="G199" s="69"/>
      <c r="H199" s="69" t="s">
        <v>4162</v>
      </c>
      <c r="I199" s="69" t="s">
        <v>4161</v>
      </c>
      <c r="J199" s="65" t="s">
        <v>4302</v>
      </c>
      <c r="K199" s="69" t="s">
        <v>4304</v>
      </c>
      <c r="L199" s="66"/>
      <c r="M199" s="129">
        <v>16.5</v>
      </c>
      <c r="N199" s="69">
        <f t="shared" si="79"/>
        <v>16.3125</v>
      </c>
      <c r="O199" s="69">
        <f t="shared" si="80"/>
        <v>16.6875</v>
      </c>
      <c r="P199" s="129">
        <v>12.5</v>
      </c>
      <c r="Q199" s="69">
        <f t="shared" si="81"/>
        <v>12.3125</v>
      </c>
      <c r="R199" s="69">
        <f t="shared" si="82"/>
        <v>12.6875</v>
      </c>
      <c r="S199" s="129">
        <v>11.75</v>
      </c>
      <c r="T199" s="69">
        <f>S199-0.1875</f>
        <v>11.5625</v>
      </c>
      <c r="U199" s="69">
        <f>S199+0.1875</f>
        <v>11.9375</v>
      </c>
      <c r="V199" s="6">
        <f t="shared" si="72"/>
        <v>0.1875</v>
      </c>
    </row>
    <row r="200" spans="1:22" s="31" customFormat="1" ht="13" x14ac:dyDescent="0.15">
      <c r="A200" s="65" t="s">
        <v>1949</v>
      </c>
      <c r="B200" s="65" t="s">
        <v>1950</v>
      </c>
      <c r="C200" s="123" t="s">
        <v>4377</v>
      </c>
      <c r="D200" s="131">
        <v>40877</v>
      </c>
      <c r="E200" s="131">
        <v>40940</v>
      </c>
      <c r="F200" s="69"/>
      <c r="G200" s="69"/>
      <c r="H200" s="69" t="s">
        <v>4162</v>
      </c>
      <c r="I200" s="69" t="s">
        <v>4336</v>
      </c>
      <c r="J200" s="65" t="s">
        <v>4310</v>
      </c>
      <c r="K200" s="69" t="s">
        <v>4160</v>
      </c>
      <c r="L200" s="66"/>
      <c r="M200" s="129">
        <v>10.625</v>
      </c>
      <c r="N200" s="69">
        <f>M200-0.125</f>
        <v>10.5</v>
      </c>
      <c r="O200" s="69">
        <f>M200+0.125</f>
        <v>10.75</v>
      </c>
      <c r="P200" s="129">
        <v>4.8125</v>
      </c>
      <c r="Q200" s="69">
        <f>P200-0.125</f>
        <v>4.6875</v>
      </c>
      <c r="R200" s="69">
        <f>P200+0.125</f>
        <v>4.9375</v>
      </c>
      <c r="S200" s="129">
        <v>6.125</v>
      </c>
      <c r="T200" s="69">
        <f>S200-0.125</f>
        <v>6</v>
      </c>
      <c r="U200" s="69">
        <f>S200+0.125</f>
        <v>6.25</v>
      </c>
      <c r="V200" s="6">
        <f t="shared" si="72"/>
        <v>0.125</v>
      </c>
    </row>
    <row r="201" spans="1:22" s="31" customFormat="1" ht="13" x14ac:dyDescent="0.15">
      <c r="A201" s="65" t="s">
        <v>2017</v>
      </c>
      <c r="B201" s="65" t="s">
        <v>2018</v>
      </c>
      <c r="C201" s="123" t="s">
        <v>4381</v>
      </c>
      <c r="D201" s="131">
        <v>40877</v>
      </c>
      <c r="E201" s="131">
        <v>40940</v>
      </c>
      <c r="F201" s="69"/>
      <c r="G201" s="69"/>
      <c r="H201" s="69" t="s">
        <v>4162</v>
      </c>
      <c r="I201" s="69" t="s">
        <v>4161</v>
      </c>
      <c r="J201" s="65" t="s">
        <v>4333</v>
      </c>
      <c r="K201" s="69" t="s">
        <v>4160</v>
      </c>
      <c r="L201" s="66" t="s">
        <v>3131</v>
      </c>
      <c r="M201" s="129">
        <v>12.75</v>
      </c>
      <c r="N201" s="69">
        <f>M201-0.1875</f>
        <v>12.5625</v>
      </c>
      <c r="O201" s="69">
        <f>M201+0.1875</f>
        <v>12.9375</v>
      </c>
      <c r="P201" s="129">
        <v>8.625</v>
      </c>
      <c r="Q201" s="69">
        <f>P201-0.1875</f>
        <v>8.4375</v>
      </c>
      <c r="R201" s="69">
        <f>P201+0.1875</f>
        <v>8.8125</v>
      </c>
      <c r="S201" s="129">
        <v>5.125</v>
      </c>
      <c r="T201" s="69">
        <f>S201-0.1875</f>
        <v>4.9375</v>
      </c>
      <c r="U201" s="69">
        <f>S201+0.1875</f>
        <v>5.3125</v>
      </c>
      <c r="V201" s="6">
        <f t="shared" si="72"/>
        <v>0.1875</v>
      </c>
    </row>
    <row r="202" spans="1:22" s="139" customFormat="1" ht="13" x14ac:dyDescent="0.15">
      <c r="A202" s="66" t="s">
        <v>5241</v>
      </c>
      <c r="B202" s="66" t="s">
        <v>5242</v>
      </c>
      <c r="C202" s="74" t="s">
        <v>5281</v>
      </c>
      <c r="D202" s="97">
        <v>40928</v>
      </c>
      <c r="E202" s="97">
        <v>40967</v>
      </c>
      <c r="F202" s="6"/>
      <c r="G202" s="6"/>
      <c r="H202" s="66" t="s">
        <v>4162</v>
      </c>
      <c r="I202" s="66" t="s">
        <v>4161</v>
      </c>
      <c r="J202" s="65" t="s">
        <v>4302</v>
      </c>
      <c r="K202" s="66" t="s">
        <v>4307</v>
      </c>
      <c r="L202" s="66"/>
      <c r="M202" s="94">
        <v>20.6875</v>
      </c>
      <c r="N202" s="95">
        <f>M202-V202</f>
        <v>20.5</v>
      </c>
      <c r="O202" s="95">
        <f>M202+V202</f>
        <v>20.875</v>
      </c>
      <c r="P202" s="94">
        <v>13.75</v>
      </c>
      <c r="Q202" s="66">
        <f>P202-V202</f>
        <v>13.5625</v>
      </c>
      <c r="R202" s="66">
        <f>P202+V202</f>
        <v>13.9375</v>
      </c>
      <c r="S202" s="94">
        <v>14.625</v>
      </c>
      <c r="T202" s="95">
        <f>S202-V202</f>
        <v>14.4375</v>
      </c>
      <c r="U202" s="95">
        <f>S202+V202</f>
        <v>14.8125</v>
      </c>
      <c r="V202" s="6">
        <f t="shared" si="72"/>
        <v>0.1875</v>
      </c>
    </row>
    <row r="203" spans="1:22" s="139" customFormat="1" ht="13" x14ac:dyDescent="0.15">
      <c r="A203" s="65" t="s">
        <v>1997</v>
      </c>
      <c r="B203" s="65" t="s">
        <v>1998</v>
      </c>
      <c r="C203" s="123" t="s">
        <v>4406</v>
      </c>
      <c r="D203" s="131">
        <v>40875</v>
      </c>
      <c r="E203" s="131">
        <v>40942</v>
      </c>
      <c r="F203" s="69"/>
      <c r="G203" s="69"/>
      <c r="H203" s="69" t="s">
        <v>4162</v>
      </c>
      <c r="I203" s="69" t="s">
        <v>4161</v>
      </c>
      <c r="J203" s="65" t="s">
        <v>4302</v>
      </c>
      <c r="K203" s="69" t="s">
        <v>4301</v>
      </c>
      <c r="L203" s="66" t="s">
        <v>3131</v>
      </c>
      <c r="M203" s="129">
        <v>12.25</v>
      </c>
      <c r="N203" s="69">
        <f t="shared" ref="N203:N223" si="83">M203-0.1875</f>
        <v>12.0625</v>
      </c>
      <c r="O203" s="69">
        <f t="shared" ref="O203:O223" si="84">M203+0.1875</f>
        <v>12.4375</v>
      </c>
      <c r="P203" s="129">
        <v>8.625</v>
      </c>
      <c r="Q203" s="69">
        <f t="shared" ref="Q203:Q223" si="85">P203-0.1875</f>
        <v>8.4375</v>
      </c>
      <c r="R203" s="69">
        <f t="shared" ref="R203:R223" si="86">P203+0.1875</f>
        <v>8.8125</v>
      </c>
      <c r="S203" s="129">
        <v>4.625</v>
      </c>
      <c r="T203" s="69">
        <f t="shared" ref="T203:T223" si="87">S203-0.1875</f>
        <v>4.4375</v>
      </c>
      <c r="U203" s="69">
        <f t="shared" ref="U203:U223" si="88">S203+0.1875</f>
        <v>4.8125</v>
      </c>
      <c r="V203" s="6">
        <f t="shared" si="72"/>
        <v>0.1875</v>
      </c>
    </row>
    <row r="204" spans="1:22" s="31" customFormat="1" ht="13" x14ac:dyDescent="0.15">
      <c r="A204" s="65" t="s">
        <v>1989</v>
      </c>
      <c r="B204" s="65" t="s">
        <v>1990</v>
      </c>
      <c r="C204" s="123" t="s">
        <v>4403</v>
      </c>
      <c r="D204" s="131">
        <v>40875</v>
      </c>
      <c r="E204" s="131">
        <v>40942</v>
      </c>
      <c r="F204" s="69"/>
      <c r="G204" s="69"/>
      <c r="H204" s="69" t="s">
        <v>4162</v>
      </c>
      <c r="I204" s="69" t="s">
        <v>4161</v>
      </c>
      <c r="J204" s="65" t="s">
        <v>4302</v>
      </c>
      <c r="K204" s="69" t="s">
        <v>4301</v>
      </c>
      <c r="L204" s="66" t="s">
        <v>3131</v>
      </c>
      <c r="M204" s="129">
        <v>12</v>
      </c>
      <c r="N204" s="69">
        <f t="shared" si="83"/>
        <v>11.8125</v>
      </c>
      <c r="O204" s="69">
        <f t="shared" si="84"/>
        <v>12.1875</v>
      </c>
      <c r="P204" s="129">
        <v>5.375</v>
      </c>
      <c r="Q204" s="69">
        <f t="shared" si="85"/>
        <v>5.1875</v>
      </c>
      <c r="R204" s="69">
        <f t="shared" si="86"/>
        <v>5.5625</v>
      </c>
      <c r="S204" s="129">
        <v>6.5</v>
      </c>
      <c r="T204" s="69">
        <f t="shared" si="87"/>
        <v>6.3125</v>
      </c>
      <c r="U204" s="69">
        <f t="shared" si="88"/>
        <v>6.6875</v>
      </c>
      <c r="V204" s="6">
        <f t="shared" si="72"/>
        <v>0.1875</v>
      </c>
    </row>
    <row r="205" spans="1:22" s="31" customFormat="1" ht="26" x14ac:dyDescent="0.15">
      <c r="A205" s="65" t="s">
        <v>2005</v>
      </c>
      <c r="B205" s="65" t="s">
        <v>2006</v>
      </c>
      <c r="C205" s="6" t="s">
        <v>9673</v>
      </c>
      <c r="D205" s="131">
        <v>40875</v>
      </c>
      <c r="E205" s="131">
        <v>40942</v>
      </c>
      <c r="F205" s="69"/>
      <c r="G205" s="69"/>
      <c r="H205" s="69" t="s">
        <v>4162</v>
      </c>
      <c r="I205" s="69" t="s">
        <v>4161</v>
      </c>
      <c r="J205" s="65" t="s">
        <v>4302</v>
      </c>
      <c r="K205" s="69" t="s">
        <v>4301</v>
      </c>
      <c r="L205" s="66" t="s">
        <v>4306</v>
      </c>
      <c r="M205" s="129">
        <v>12.4375</v>
      </c>
      <c r="N205" s="69">
        <f t="shared" si="83"/>
        <v>12.25</v>
      </c>
      <c r="O205" s="69">
        <f t="shared" si="84"/>
        <v>12.625</v>
      </c>
      <c r="P205" s="129">
        <v>9</v>
      </c>
      <c r="Q205" s="69">
        <f t="shared" si="85"/>
        <v>8.8125</v>
      </c>
      <c r="R205" s="69">
        <f t="shared" si="86"/>
        <v>9.1875</v>
      </c>
      <c r="S205" s="129">
        <v>5.25</v>
      </c>
      <c r="T205" s="69">
        <f t="shared" si="87"/>
        <v>5.0625</v>
      </c>
      <c r="U205" s="69">
        <f t="shared" si="88"/>
        <v>5.4375</v>
      </c>
      <c r="V205" s="6">
        <f t="shared" ref="V205:V223" si="89">IF(J205="C", 0.1875, 0.125)</f>
        <v>0.1875</v>
      </c>
    </row>
    <row r="206" spans="1:22" s="31" customFormat="1" ht="26" x14ac:dyDescent="0.15">
      <c r="A206" s="65" t="s">
        <v>2100</v>
      </c>
      <c r="B206" s="65" t="s">
        <v>2101</v>
      </c>
      <c r="C206" s="123" t="s">
        <v>4417</v>
      </c>
      <c r="D206" s="131">
        <v>40875</v>
      </c>
      <c r="E206" s="131">
        <v>40942</v>
      </c>
      <c r="F206" s="69"/>
      <c r="G206" s="69"/>
      <c r="H206" s="69" t="s">
        <v>4162</v>
      </c>
      <c r="I206" s="69" t="s">
        <v>4161</v>
      </c>
      <c r="J206" s="65" t="s">
        <v>4302</v>
      </c>
      <c r="K206" s="69" t="s">
        <v>4301</v>
      </c>
      <c r="L206" s="66" t="s">
        <v>3131</v>
      </c>
      <c r="M206" s="129">
        <v>14</v>
      </c>
      <c r="N206" s="69">
        <f t="shared" si="83"/>
        <v>13.8125</v>
      </c>
      <c r="O206" s="69">
        <f t="shared" si="84"/>
        <v>14.1875</v>
      </c>
      <c r="P206" s="129">
        <v>8.75</v>
      </c>
      <c r="Q206" s="69">
        <f t="shared" si="85"/>
        <v>8.5625</v>
      </c>
      <c r="R206" s="69">
        <f t="shared" si="86"/>
        <v>8.9375</v>
      </c>
      <c r="S206" s="129">
        <v>4.6875</v>
      </c>
      <c r="T206" s="69">
        <f t="shared" si="87"/>
        <v>4.5</v>
      </c>
      <c r="U206" s="69">
        <f t="shared" si="88"/>
        <v>4.875</v>
      </c>
      <c r="V206" s="6">
        <f t="shared" si="89"/>
        <v>0.1875</v>
      </c>
    </row>
    <row r="207" spans="1:22" s="31" customFormat="1" ht="13" x14ac:dyDescent="0.15">
      <c r="A207" s="65" t="s">
        <v>2007</v>
      </c>
      <c r="B207" s="65" t="s">
        <v>2008</v>
      </c>
      <c r="C207" s="123" t="s">
        <v>4407</v>
      </c>
      <c r="D207" s="131">
        <v>40875</v>
      </c>
      <c r="E207" s="131">
        <v>40942</v>
      </c>
      <c r="F207" s="69"/>
      <c r="G207" s="69"/>
      <c r="H207" s="69" t="s">
        <v>4162</v>
      </c>
      <c r="I207" s="69" t="s">
        <v>4161</v>
      </c>
      <c r="J207" s="65" t="s">
        <v>4302</v>
      </c>
      <c r="K207" s="69" t="s">
        <v>4301</v>
      </c>
      <c r="L207" s="66" t="s">
        <v>4306</v>
      </c>
      <c r="M207" s="129">
        <v>12.4375</v>
      </c>
      <c r="N207" s="69">
        <f t="shared" si="83"/>
        <v>12.25</v>
      </c>
      <c r="O207" s="69">
        <f t="shared" si="84"/>
        <v>12.625</v>
      </c>
      <c r="P207" s="129">
        <v>9</v>
      </c>
      <c r="Q207" s="69">
        <f t="shared" si="85"/>
        <v>8.8125</v>
      </c>
      <c r="R207" s="69">
        <f t="shared" si="86"/>
        <v>9.1875</v>
      </c>
      <c r="S207" s="129">
        <v>6.25</v>
      </c>
      <c r="T207" s="69">
        <f t="shared" si="87"/>
        <v>6.0625</v>
      </c>
      <c r="U207" s="69">
        <f t="shared" si="88"/>
        <v>6.4375</v>
      </c>
      <c r="V207" s="6">
        <f t="shared" si="89"/>
        <v>0.1875</v>
      </c>
    </row>
    <row r="208" spans="1:22" s="31" customFormat="1" ht="13" x14ac:dyDescent="0.15">
      <c r="A208" s="65" t="s">
        <v>4683</v>
      </c>
      <c r="B208" s="65" t="s">
        <v>4684</v>
      </c>
      <c r="C208" s="123" t="s">
        <v>4685</v>
      </c>
      <c r="D208" s="78">
        <v>40884</v>
      </c>
      <c r="E208" s="131">
        <v>40940</v>
      </c>
      <c r="H208" s="69" t="s">
        <v>4162</v>
      </c>
      <c r="I208" s="69" t="s">
        <v>4335</v>
      </c>
      <c r="J208" s="65" t="s">
        <v>4302</v>
      </c>
      <c r="K208" s="69" t="s">
        <v>4301</v>
      </c>
      <c r="L208" s="66"/>
      <c r="M208" s="93">
        <v>31</v>
      </c>
      <c r="N208" s="125">
        <f t="shared" si="83"/>
        <v>30.8125</v>
      </c>
      <c r="O208" s="125">
        <f t="shared" si="84"/>
        <v>31.1875</v>
      </c>
      <c r="P208" s="93">
        <v>5.5</v>
      </c>
      <c r="Q208" s="126">
        <f t="shared" si="85"/>
        <v>5.3125</v>
      </c>
      <c r="R208" s="126">
        <f t="shared" si="86"/>
        <v>5.6875</v>
      </c>
      <c r="S208" s="93">
        <v>5</v>
      </c>
      <c r="T208" s="125">
        <f t="shared" si="87"/>
        <v>4.8125</v>
      </c>
      <c r="U208" s="125">
        <f t="shared" si="88"/>
        <v>5.1875</v>
      </c>
      <c r="V208" s="6">
        <f t="shared" si="89"/>
        <v>0.1875</v>
      </c>
    </row>
    <row r="209" spans="1:22" s="31" customFormat="1" ht="13" x14ac:dyDescent="0.15">
      <c r="A209" s="65" t="s">
        <v>2117</v>
      </c>
      <c r="B209" s="65" t="s">
        <v>2118</v>
      </c>
      <c r="C209" s="123" t="s">
        <v>4420</v>
      </c>
      <c r="D209" s="131">
        <v>40875</v>
      </c>
      <c r="E209" s="131">
        <v>40940</v>
      </c>
      <c r="F209" s="69"/>
      <c r="G209" s="69"/>
      <c r="H209" s="65" t="s">
        <v>4162</v>
      </c>
      <c r="I209" s="65" t="s">
        <v>4161</v>
      </c>
      <c r="J209" s="65" t="s">
        <v>4302</v>
      </c>
      <c r="K209" s="65" t="s">
        <v>4301</v>
      </c>
      <c r="L209" s="66" t="s">
        <v>4306</v>
      </c>
      <c r="M209" s="129">
        <v>14.6875</v>
      </c>
      <c r="N209" s="69">
        <f t="shared" si="83"/>
        <v>14.5</v>
      </c>
      <c r="O209" s="69">
        <f t="shared" si="84"/>
        <v>14.875</v>
      </c>
      <c r="P209" s="129">
        <v>13</v>
      </c>
      <c r="Q209" s="69">
        <f t="shared" si="85"/>
        <v>12.8125</v>
      </c>
      <c r="R209" s="69">
        <f t="shared" si="86"/>
        <v>13.1875</v>
      </c>
      <c r="S209" s="129">
        <v>11.25</v>
      </c>
      <c r="T209" s="69">
        <f t="shared" si="87"/>
        <v>11.0625</v>
      </c>
      <c r="U209" s="69">
        <f t="shared" si="88"/>
        <v>11.4375</v>
      </c>
      <c r="V209" s="6">
        <f t="shared" si="89"/>
        <v>0.1875</v>
      </c>
    </row>
    <row r="210" spans="1:22" s="31" customFormat="1" ht="26" x14ac:dyDescent="0.15">
      <c r="A210" s="65" t="s">
        <v>1920</v>
      </c>
      <c r="B210" s="65" t="s">
        <v>1921</v>
      </c>
      <c r="C210" s="123" t="s">
        <v>4389</v>
      </c>
      <c r="D210" s="131">
        <v>40875</v>
      </c>
      <c r="E210" s="131">
        <v>40940</v>
      </c>
      <c r="F210" s="69"/>
      <c r="G210" s="69"/>
      <c r="H210" s="69" t="s">
        <v>4162</v>
      </c>
      <c r="I210" s="69" t="s">
        <v>4161</v>
      </c>
      <c r="J210" s="65" t="s">
        <v>4302</v>
      </c>
      <c r="K210" s="69" t="s">
        <v>4301</v>
      </c>
      <c r="L210" s="66" t="s">
        <v>3131</v>
      </c>
      <c r="M210" s="129">
        <v>9.75</v>
      </c>
      <c r="N210" s="69">
        <f t="shared" si="83"/>
        <v>9.5625</v>
      </c>
      <c r="O210" s="69">
        <f t="shared" si="84"/>
        <v>9.9375</v>
      </c>
      <c r="P210" s="129">
        <v>7.625</v>
      </c>
      <c r="Q210" s="69">
        <f t="shared" si="85"/>
        <v>7.4375</v>
      </c>
      <c r="R210" s="69">
        <f t="shared" si="86"/>
        <v>7.8125</v>
      </c>
      <c r="S210" s="129">
        <v>6.75</v>
      </c>
      <c r="T210" s="69">
        <f t="shared" si="87"/>
        <v>6.5625</v>
      </c>
      <c r="U210" s="69">
        <f t="shared" si="88"/>
        <v>6.9375</v>
      </c>
      <c r="V210" s="6">
        <f t="shared" si="89"/>
        <v>0.1875</v>
      </c>
    </row>
    <row r="211" spans="1:22" s="31" customFormat="1" ht="13" x14ac:dyDescent="0.15">
      <c r="A211" s="65" t="s">
        <v>2121</v>
      </c>
      <c r="B211" s="65" t="s">
        <v>2122</v>
      </c>
      <c r="C211" s="123" t="s">
        <v>4421</v>
      </c>
      <c r="D211" s="131">
        <v>40875</v>
      </c>
      <c r="E211" s="131">
        <v>40940</v>
      </c>
      <c r="F211" s="69"/>
      <c r="G211" s="69"/>
      <c r="H211" s="69" t="s">
        <v>4162</v>
      </c>
      <c r="I211" s="69" t="s">
        <v>4161</v>
      </c>
      <c r="J211" s="65" t="s">
        <v>4302</v>
      </c>
      <c r="K211" s="69" t="s">
        <v>4301</v>
      </c>
      <c r="L211" s="66" t="s">
        <v>3131</v>
      </c>
      <c r="M211" s="129">
        <v>14.8125</v>
      </c>
      <c r="N211" s="69">
        <f t="shared" si="83"/>
        <v>14.625</v>
      </c>
      <c r="O211" s="69">
        <f t="shared" si="84"/>
        <v>15</v>
      </c>
      <c r="P211" s="129">
        <v>7.625</v>
      </c>
      <c r="Q211" s="69">
        <f t="shared" si="85"/>
        <v>7.4375</v>
      </c>
      <c r="R211" s="69">
        <f t="shared" si="86"/>
        <v>7.8125</v>
      </c>
      <c r="S211" s="129">
        <v>6.625</v>
      </c>
      <c r="T211" s="69">
        <f t="shared" si="87"/>
        <v>6.4375</v>
      </c>
      <c r="U211" s="69">
        <f t="shared" si="88"/>
        <v>6.8125</v>
      </c>
      <c r="V211" s="6">
        <f t="shared" si="89"/>
        <v>0.1875</v>
      </c>
    </row>
    <row r="212" spans="1:22" s="31" customFormat="1" ht="13" x14ac:dyDescent="0.15">
      <c r="A212" s="65" t="s">
        <v>2231</v>
      </c>
      <c r="B212" s="65" t="s">
        <v>2232</v>
      </c>
      <c r="C212" s="123" t="s">
        <v>4428</v>
      </c>
      <c r="D212" s="131">
        <v>40875</v>
      </c>
      <c r="E212" s="131">
        <v>40940</v>
      </c>
      <c r="F212" s="69"/>
      <c r="G212" s="69"/>
      <c r="H212" s="69" t="s">
        <v>4162</v>
      </c>
      <c r="I212" s="69" t="s">
        <v>4161</v>
      </c>
      <c r="J212" s="65" t="s">
        <v>4302</v>
      </c>
      <c r="K212" s="69" t="s">
        <v>4301</v>
      </c>
      <c r="L212" s="66" t="s">
        <v>3131</v>
      </c>
      <c r="M212" s="129">
        <v>16.5</v>
      </c>
      <c r="N212" s="69">
        <f t="shared" si="83"/>
        <v>16.3125</v>
      </c>
      <c r="O212" s="69">
        <f t="shared" si="84"/>
        <v>16.6875</v>
      </c>
      <c r="P212" s="129">
        <v>14</v>
      </c>
      <c r="Q212" s="69">
        <f t="shared" si="85"/>
        <v>13.8125</v>
      </c>
      <c r="R212" s="69">
        <f t="shared" si="86"/>
        <v>14.1875</v>
      </c>
      <c r="S212" s="129">
        <v>7.5</v>
      </c>
      <c r="T212" s="69">
        <f t="shared" si="87"/>
        <v>7.3125</v>
      </c>
      <c r="U212" s="69">
        <f t="shared" si="88"/>
        <v>7.6875</v>
      </c>
      <c r="V212" s="6">
        <f t="shared" si="89"/>
        <v>0.1875</v>
      </c>
    </row>
    <row r="213" spans="1:22" s="31" customFormat="1" ht="13" x14ac:dyDescent="0.15">
      <c r="A213" s="65" t="s">
        <v>1906</v>
      </c>
      <c r="B213" s="65" t="s">
        <v>1907</v>
      </c>
      <c r="C213" s="123" t="s">
        <v>4385</v>
      </c>
      <c r="D213" s="131">
        <v>40875</v>
      </c>
      <c r="E213" s="78">
        <v>40940</v>
      </c>
      <c r="F213" s="69"/>
      <c r="G213" s="69"/>
      <c r="H213" s="69" t="s">
        <v>4162</v>
      </c>
      <c r="I213" s="69" t="s">
        <v>4161</v>
      </c>
      <c r="J213" s="65" t="s">
        <v>4302</v>
      </c>
      <c r="K213" s="69" t="s">
        <v>4301</v>
      </c>
      <c r="L213" s="65" t="s">
        <v>3131</v>
      </c>
      <c r="M213" s="129">
        <v>8.25</v>
      </c>
      <c r="N213" s="69">
        <f t="shared" si="83"/>
        <v>8.0625</v>
      </c>
      <c r="O213" s="69">
        <f t="shared" si="84"/>
        <v>8.4375</v>
      </c>
      <c r="P213" s="129">
        <v>6.875</v>
      </c>
      <c r="Q213" s="69">
        <f t="shared" si="85"/>
        <v>6.6875</v>
      </c>
      <c r="R213" s="69">
        <f t="shared" si="86"/>
        <v>7.0625</v>
      </c>
      <c r="S213" s="129">
        <v>9.875</v>
      </c>
      <c r="T213" s="69">
        <f t="shared" si="87"/>
        <v>9.6875</v>
      </c>
      <c r="U213" s="69">
        <f t="shared" si="88"/>
        <v>10.0625</v>
      </c>
      <c r="V213" s="6">
        <f t="shared" si="89"/>
        <v>0.1875</v>
      </c>
    </row>
    <row r="214" spans="1:22" s="31" customFormat="1" ht="13" x14ac:dyDescent="0.15">
      <c r="A214" s="65" t="s">
        <v>2024</v>
      </c>
      <c r="B214" s="65" t="s">
        <v>2025</v>
      </c>
      <c r="C214" s="123" t="s">
        <v>4408</v>
      </c>
      <c r="D214" s="131">
        <v>40875</v>
      </c>
      <c r="E214" s="78">
        <v>40940</v>
      </c>
      <c r="F214" s="69"/>
      <c r="G214" s="69"/>
      <c r="H214" s="69" t="s">
        <v>4162</v>
      </c>
      <c r="I214" s="69" t="s">
        <v>4161</v>
      </c>
      <c r="J214" s="65" t="s">
        <v>4302</v>
      </c>
      <c r="K214" s="69" t="s">
        <v>4301</v>
      </c>
      <c r="L214" s="66" t="s">
        <v>3131</v>
      </c>
      <c r="M214" s="129">
        <v>12.8125</v>
      </c>
      <c r="N214" s="69">
        <f t="shared" si="83"/>
        <v>12.625</v>
      </c>
      <c r="O214" s="69">
        <f t="shared" si="84"/>
        <v>13</v>
      </c>
      <c r="P214" s="129">
        <v>6.6875</v>
      </c>
      <c r="Q214" s="69">
        <f t="shared" si="85"/>
        <v>6.5</v>
      </c>
      <c r="R214" s="69">
        <f t="shared" si="86"/>
        <v>6.875</v>
      </c>
      <c r="S214" s="129">
        <v>8.9375</v>
      </c>
      <c r="T214" s="69">
        <f t="shared" si="87"/>
        <v>8.75</v>
      </c>
      <c r="U214" s="69">
        <f t="shared" si="88"/>
        <v>9.125</v>
      </c>
      <c r="V214" s="6">
        <f t="shared" si="89"/>
        <v>0.1875</v>
      </c>
    </row>
    <row r="215" spans="1:22" s="31" customFormat="1" ht="13" x14ac:dyDescent="0.15">
      <c r="A215" s="65" t="s">
        <v>2205</v>
      </c>
      <c r="B215" s="65" t="s">
        <v>2206</v>
      </c>
      <c r="C215" s="123" t="s">
        <v>4481</v>
      </c>
      <c r="D215" s="131">
        <v>40877</v>
      </c>
      <c r="E215" s="78">
        <v>40940</v>
      </c>
      <c r="F215" s="69"/>
      <c r="G215" s="69"/>
      <c r="H215" s="69" t="s">
        <v>4162</v>
      </c>
      <c r="I215" s="69" t="s">
        <v>4161</v>
      </c>
      <c r="J215" s="65" t="s">
        <v>4302</v>
      </c>
      <c r="K215" s="69" t="s">
        <v>4304</v>
      </c>
      <c r="L215" s="66"/>
      <c r="M215" s="129">
        <v>16</v>
      </c>
      <c r="N215" s="69">
        <f t="shared" si="83"/>
        <v>15.8125</v>
      </c>
      <c r="O215" s="69">
        <f t="shared" si="84"/>
        <v>16.1875</v>
      </c>
      <c r="P215" s="129">
        <v>12.25</v>
      </c>
      <c r="Q215" s="69">
        <f t="shared" si="85"/>
        <v>12.0625</v>
      </c>
      <c r="R215" s="69">
        <f t="shared" si="86"/>
        <v>12.4375</v>
      </c>
      <c r="S215" s="129">
        <v>7.75</v>
      </c>
      <c r="T215" s="69">
        <f t="shared" si="87"/>
        <v>7.5625</v>
      </c>
      <c r="U215" s="69">
        <f t="shared" si="88"/>
        <v>7.9375</v>
      </c>
      <c r="V215" s="6">
        <f t="shared" si="89"/>
        <v>0.1875</v>
      </c>
    </row>
    <row r="216" spans="1:22" s="31" customFormat="1" ht="13" x14ac:dyDescent="0.15">
      <c r="A216" s="65" t="s">
        <v>2189</v>
      </c>
      <c r="B216" s="65" t="s">
        <v>2190</v>
      </c>
      <c r="C216" s="123" t="s">
        <v>4426</v>
      </c>
      <c r="D216" s="131">
        <v>40875</v>
      </c>
      <c r="E216" s="78">
        <v>40940</v>
      </c>
      <c r="F216" s="69"/>
      <c r="G216" s="69"/>
      <c r="H216" s="69" t="s">
        <v>4162</v>
      </c>
      <c r="I216" s="69" t="s">
        <v>4161</v>
      </c>
      <c r="J216" s="65" t="s">
        <v>4333</v>
      </c>
      <c r="K216" s="69" t="s">
        <v>4301</v>
      </c>
      <c r="L216" s="66"/>
      <c r="M216" s="129">
        <v>15.5</v>
      </c>
      <c r="N216" s="69">
        <f t="shared" si="83"/>
        <v>15.3125</v>
      </c>
      <c r="O216" s="69">
        <f t="shared" si="84"/>
        <v>15.6875</v>
      </c>
      <c r="P216" s="129">
        <v>12.4375</v>
      </c>
      <c r="Q216" s="69">
        <f t="shared" si="85"/>
        <v>12.25</v>
      </c>
      <c r="R216" s="69">
        <f t="shared" si="86"/>
        <v>12.625</v>
      </c>
      <c r="S216" s="129">
        <v>6.25</v>
      </c>
      <c r="T216" s="69">
        <f t="shared" si="87"/>
        <v>6.0625</v>
      </c>
      <c r="U216" s="69">
        <f t="shared" si="88"/>
        <v>6.4375</v>
      </c>
      <c r="V216" s="6">
        <f t="shared" si="89"/>
        <v>0.1875</v>
      </c>
    </row>
    <row r="217" spans="1:22" s="31" customFormat="1" ht="26" x14ac:dyDescent="0.15">
      <c r="A217" s="65" t="s">
        <v>2223</v>
      </c>
      <c r="B217" s="65" t="s">
        <v>2224</v>
      </c>
      <c r="C217" s="123" t="s">
        <v>4482</v>
      </c>
      <c r="D217" s="131">
        <v>40877</v>
      </c>
      <c r="E217" s="78">
        <v>40940</v>
      </c>
      <c r="F217" s="69"/>
      <c r="G217" s="69"/>
      <c r="H217" s="69" t="s">
        <v>4162</v>
      </c>
      <c r="I217" s="69" t="s">
        <v>4161</v>
      </c>
      <c r="J217" s="65" t="s">
        <v>4302</v>
      </c>
      <c r="K217" s="69" t="s">
        <v>4304</v>
      </c>
      <c r="L217" s="66"/>
      <c r="M217" s="129">
        <v>16.5</v>
      </c>
      <c r="N217" s="69">
        <f t="shared" si="83"/>
        <v>16.3125</v>
      </c>
      <c r="O217" s="69">
        <f t="shared" si="84"/>
        <v>16.6875</v>
      </c>
      <c r="P217" s="129">
        <v>10.875</v>
      </c>
      <c r="Q217" s="69">
        <f t="shared" si="85"/>
        <v>10.6875</v>
      </c>
      <c r="R217" s="69">
        <f t="shared" si="86"/>
        <v>11.0625</v>
      </c>
      <c r="S217" s="129">
        <v>5.5</v>
      </c>
      <c r="T217" s="69">
        <f t="shared" si="87"/>
        <v>5.3125</v>
      </c>
      <c r="U217" s="69">
        <f t="shared" si="88"/>
        <v>5.6875</v>
      </c>
      <c r="V217" s="6">
        <f t="shared" si="89"/>
        <v>0.1875</v>
      </c>
    </row>
    <row r="218" spans="1:22" s="31" customFormat="1" ht="13" x14ac:dyDescent="0.15">
      <c r="A218" s="65" t="s">
        <v>2176</v>
      </c>
      <c r="B218" s="65" t="s">
        <v>2177</v>
      </c>
      <c r="C218" s="123" t="s">
        <v>4523</v>
      </c>
      <c r="D218" s="131">
        <v>40878</v>
      </c>
      <c r="E218" s="131">
        <v>40941</v>
      </c>
      <c r="F218" s="69"/>
      <c r="G218" s="69"/>
      <c r="H218" s="69" t="s">
        <v>4162</v>
      </c>
      <c r="I218" s="69" t="s">
        <v>4161</v>
      </c>
      <c r="J218" s="65" t="s">
        <v>4302</v>
      </c>
      <c r="K218" s="69" t="s">
        <v>4346</v>
      </c>
      <c r="L218" s="66"/>
      <c r="M218" s="129">
        <v>15.375</v>
      </c>
      <c r="N218" s="69">
        <f t="shared" si="83"/>
        <v>15.1875</v>
      </c>
      <c r="O218" s="69">
        <f t="shared" si="84"/>
        <v>15.5625</v>
      </c>
      <c r="P218" s="129">
        <v>11.375</v>
      </c>
      <c r="Q218" s="69">
        <f t="shared" si="85"/>
        <v>11.1875</v>
      </c>
      <c r="R218" s="69">
        <f t="shared" si="86"/>
        <v>11.5625</v>
      </c>
      <c r="S218" s="129">
        <v>9</v>
      </c>
      <c r="T218" s="69">
        <f t="shared" si="87"/>
        <v>8.8125</v>
      </c>
      <c r="U218" s="69">
        <f t="shared" si="88"/>
        <v>9.1875</v>
      </c>
      <c r="V218" s="6">
        <f t="shared" si="89"/>
        <v>0.1875</v>
      </c>
    </row>
    <row r="219" spans="1:22" s="31" customFormat="1" ht="26" x14ac:dyDescent="0.15">
      <c r="A219" s="65" t="s">
        <v>1908</v>
      </c>
      <c r="B219" s="65" t="s">
        <v>1909</v>
      </c>
      <c r="C219" s="123" t="s">
        <v>4386</v>
      </c>
      <c r="D219" s="131">
        <v>40875</v>
      </c>
      <c r="E219" s="131">
        <v>40941</v>
      </c>
      <c r="F219" s="69"/>
      <c r="G219" s="69"/>
      <c r="H219" s="69" t="s">
        <v>4162</v>
      </c>
      <c r="I219" s="69" t="s">
        <v>4161</v>
      </c>
      <c r="J219" s="65" t="s">
        <v>4302</v>
      </c>
      <c r="K219" s="69" t="s">
        <v>4301</v>
      </c>
      <c r="L219" s="65" t="s">
        <v>3131</v>
      </c>
      <c r="M219" s="129">
        <v>8.5</v>
      </c>
      <c r="N219" s="69">
        <f t="shared" si="83"/>
        <v>8.3125</v>
      </c>
      <c r="O219" s="69">
        <f t="shared" si="84"/>
        <v>8.6875</v>
      </c>
      <c r="P219" s="129">
        <v>8.5</v>
      </c>
      <c r="Q219" s="69">
        <f t="shared" si="85"/>
        <v>8.3125</v>
      </c>
      <c r="R219" s="69">
        <f t="shared" si="86"/>
        <v>8.6875</v>
      </c>
      <c r="S219" s="129">
        <v>9.75</v>
      </c>
      <c r="T219" s="69">
        <f t="shared" si="87"/>
        <v>9.5625</v>
      </c>
      <c r="U219" s="69">
        <f t="shared" si="88"/>
        <v>9.9375</v>
      </c>
      <c r="V219" s="6">
        <f t="shared" si="89"/>
        <v>0.1875</v>
      </c>
    </row>
    <row r="220" spans="1:22" s="31" customFormat="1" ht="13" x14ac:dyDescent="0.15">
      <c r="A220" s="65" t="s">
        <v>2273</v>
      </c>
      <c r="B220" s="65" t="s">
        <v>2274</v>
      </c>
      <c r="C220" s="123" t="s">
        <v>4489</v>
      </c>
      <c r="D220" s="131">
        <v>40877</v>
      </c>
      <c r="E220" s="131">
        <v>40941</v>
      </c>
      <c r="F220" s="69"/>
      <c r="G220" s="69"/>
      <c r="H220" s="69" t="s">
        <v>4162</v>
      </c>
      <c r="I220" s="69" t="s">
        <v>4161</v>
      </c>
      <c r="J220" s="65" t="s">
        <v>4302</v>
      </c>
      <c r="K220" s="69" t="s">
        <v>4304</v>
      </c>
      <c r="L220" s="66"/>
      <c r="M220" s="129">
        <v>18.125</v>
      </c>
      <c r="N220" s="69">
        <f t="shared" si="83"/>
        <v>17.9375</v>
      </c>
      <c r="O220" s="69">
        <f t="shared" si="84"/>
        <v>18.3125</v>
      </c>
      <c r="P220" s="129">
        <v>13</v>
      </c>
      <c r="Q220" s="69">
        <f t="shared" si="85"/>
        <v>12.8125</v>
      </c>
      <c r="R220" s="69">
        <f t="shared" si="86"/>
        <v>13.1875</v>
      </c>
      <c r="S220" s="129">
        <v>7.25</v>
      </c>
      <c r="T220" s="69">
        <f t="shared" si="87"/>
        <v>7.0625</v>
      </c>
      <c r="U220" s="69">
        <f t="shared" si="88"/>
        <v>7.4375</v>
      </c>
      <c r="V220" s="6">
        <f t="shared" si="89"/>
        <v>0.1875</v>
      </c>
    </row>
    <row r="221" spans="1:22" s="31" customFormat="1" ht="13" x14ac:dyDescent="0.15">
      <c r="A221" s="65" t="s">
        <v>1985</v>
      </c>
      <c r="B221" s="65" t="s">
        <v>1986</v>
      </c>
      <c r="C221" s="123" t="s">
        <v>4401</v>
      </c>
      <c r="D221" s="131">
        <v>40875</v>
      </c>
      <c r="E221" s="131">
        <v>40941</v>
      </c>
      <c r="F221" s="69"/>
      <c r="G221" s="69"/>
      <c r="H221" s="69" t="s">
        <v>4162</v>
      </c>
      <c r="I221" s="69" t="s">
        <v>4161</v>
      </c>
      <c r="J221" s="65" t="s">
        <v>4302</v>
      </c>
      <c r="K221" s="69" t="s">
        <v>4301</v>
      </c>
      <c r="L221" s="66" t="s">
        <v>3131</v>
      </c>
      <c r="M221" s="129">
        <v>11.75</v>
      </c>
      <c r="N221" s="69">
        <f t="shared" si="83"/>
        <v>11.5625</v>
      </c>
      <c r="O221" s="69">
        <f t="shared" si="84"/>
        <v>11.9375</v>
      </c>
      <c r="P221" s="129">
        <v>9.625</v>
      </c>
      <c r="Q221" s="69">
        <f t="shared" si="85"/>
        <v>9.4375</v>
      </c>
      <c r="R221" s="69">
        <f t="shared" si="86"/>
        <v>9.8125</v>
      </c>
      <c r="S221" s="129">
        <v>7.6875</v>
      </c>
      <c r="T221" s="69">
        <f t="shared" si="87"/>
        <v>7.5</v>
      </c>
      <c r="U221" s="69">
        <f t="shared" si="88"/>
        <v>7.875</v>
      </c>
      <c r="V221" s="6">
        <f t="shared" si="89"/>
        <v>0.1875</v>
      </c>
    </row>
    <row r="222" spans="1:22" s="31" customFormat="1" ht="13" x14ac:dyDescent="0.15">
      <c r="A222" s="65" t="s">
        <v>2271</v>
      </c>
      <c r="B222" s="65" t="s">
        <v>2272</v>
      </c>
      <c r="C222" s="123" t="s">
        <v>4488</v>
      </c>
      <c r="D222" s="131">
        <v>40877</v>
      </c>
      <c r="E222" s="131">
        <v>40941</v>
      </c>
      <c r="F222" s="69"/>
      <c r="G222" s="69"/>
      <c r="H222" s="69" t="s">
        <v>4162</v>
      </c>
      <c r="I222" s="69" t="s">
        <v>4161</v>
      </c>
      <c r="J222" s="65" t="s">
        <v>4302</v>
      </c>
      <c r="K222" s="69" t="s">
        <v>4304</v>
      </c>
      <c r="L222" s="66"/>
      <c r="M222" s="129">
        <v>18.125</v>
      </c>
      <c r="N222" s="69">
        <f t="shared" si="83"/>
        <v>17.9375</v>
      </c>
      <c r="O222" s="69">
        <f t="shared" si="84"/>
        <v>18.3125</v>
      </c>
      <c r="P222" s="129">
        <v>7.8125</v>
      </c>
      <c r="Q222" s="69">
        <f t="shared" si="85"/>
        <v>7.625</v>
      </c>
      <c r="R222" s="69">
        <f t="shared" si="86"/>
        <v>8</v>
      </c>
      <c r="S222" s="129">
        <v>9.75</v>
      </c>
      <c r="T222" s="69">
        <f t="shared" si="87"/>
        <v>9.5625</v>
      </c>
      <c r="U222" s="69">
        <f t="shared" si="88"/>
        <v>9.9375</v>
      </c>
      <c r="V222" s="6">
        <f t="shared" si="89"/>
        <v>0.1875</v>
      </c>
    </row>
    <row r="223" spans="1:22" s="31" customFormat="1" ht="13" x14ac:dyDescent="0.15">
      <c r="A223" s="65" t="s">
        <v>4676</v>
      </c>
      <c r="B223" s="65" t="s">
        <v>4677</v>
      </c>
      <c r="C223" s="123" t="s">
        <v>4678</v>
      </c>
      <c r="D223" s="78">
        <v>40883</v>
      </c>
      <c r="E223" s="131">
        <v>40941</v>
      </c>
      <c r="H223" s="69" t="s">
        <v>4162</v>
      </c>
      <c r="I223" s="65" t="s">
        <v>4647</v>
      </c>
      <c r="J223" s="65" t="s">
        <v>4302</v>
      </c>
      <c r="K223" s="69" t="s">
        <v>4301</v>
      </c>
      <c r="L223" s="66"/>
      <c r="M223" s="93">
        <v>41.625</v>
      </c>
      <c r="N223" s="125">
        <f t="shared" si="83"/>
        <v>41.4375</v>
      </c>
      <c r="O223" s="125">
        <f t="shared" si="84"/>
        <v>41.8125</v>
      </c>
      <c r="P223" s="93">
        <v>37.875</v>
      </c>
      <c r="Q223" s="126">
        <f t="shared" si="85"/>
        <v>37.6875</v>
      </c>
      <c r="R223" s="126">
        <f t="shared" si="86"/>
        <v>38.0625</v>
      </c>
      <c r="S223" s="93">
        <v>3</v>
      </c>
      <c r="T223" s="125">
        <f t="shared" si="87"/>
        <v>2.8125</v>
      </c>
      <c r="U223" s="125">
        <f t="shared" si="88"/>
        <v>3.1875</v>
      </c>
      <c r="V223" s="6">
        <f t="shared" si="89"/>
        <v>0.1875</v>
      </c>
    </row>
    <row r="224" spans="1:22" s="86" customFormat="1" ht="39" x14ac:dyDescent="0.15">
      <c r="A224" s="310" t="s">
        <v>4674</v>
      </c>
      <c r="B224" s="12" t="s">
        <v>4675</v>
      </c>
      <c r="C224" s="8" t="s">
        <v>9320</v>
      </c>
      <c r="D224" s="322">
        <v>41375</v>
      </c>
      <c r="E224" s="322">
        <v>41376</v>
      </c>
      <c r="H224" s="66" t="s">
        <v>3131</v>
      </c>
      <c r="I224" s="66" t="s">
        <v>6860</v>
      </c>
      <c r="J224" s="65" t="s">
        <v>3131</v>
      </c>
      <c r="K224" s="65" t="s">
        <v>3131</v>
      </c>
      <c r="L224" s="113"/>
      <c r="M224" s="94">
        <v>2.5</v>
      </c>
      <c r="N224" s="95">
        <f>M224-V224</f>
        <v>2.3125</v>
      </c>
      <c r="O224" s="95">
        <f>M224+V224</f>
        <v>2.6875</v>
      </c>
      <c r="P224" s="94">
        <v>2.5</v>
      </c>
      <c r="Q224" s="66">
        <f>P224-V224</f>
        <v>2.3125</v>
      </c>
      <c r="R224" s="66">
        <f>P224+V224</f>
        <v>2.6875</v>
      </c>
      <c r="S224" s="94">
        <v>33.75</v>
      </c>
      <c r="T224" s="95">
        <f>S224-V224</f>
        <v>33.5625</v>
      </c>
      <c r="U224" s="95">
        <f>S224+V224</f>
        <v>33.9375</v>
      </c>
      <c r="V224" s="6">
        <v>0.1875</v>
      </c>
    </row>
    <row r="225" spans="1:22" s="31" customFormat="1" ht="13" x14ac:dyDescent="0.15">
      <c r="A225" s="69" t="s">
        <v>4645</v>
      </c>
      <c r="B225" s="69" t="s">
        <v>4646</v>
      </c>
      <c r="C225" s="123" t="s">
        <v>4648</v>
      </c>
      <c r="D225" s="78">
        <v>40883</v>
      </c>
      <c r="E225" s="78">
        <v>40955</v>
      </c>
      <c r="H225" s="68" t="s">
        <v>4162</v>
      </c>
      <c r="I225" s="68" t="s">
        <v>4647</v>
      </c>
      <c r="J225" s="65" t="s">
        <v>4302</v>
      </c>
      <c r="K225" s="69" t="s">
        <v>4301</v>
      </c>
      <c r="L225" s="66"/>
      <c r="M225" s="71">
        <v>45.9375</v>
      </c>
      <c r="N225" s="69">
        <f>M225-0.1875</f>
        <v>45.75</v>
      </c>
      <c r="O225" s="69">
        <f>M225+0.1875</f>
        <v>46.125</v>
      </c>
      <c r="P225" s="71">
        <v>55.9375</v>
      </c>
      <c r="Q225" s="65">
        <f>P225-0.1875</f>
        <v>55.75</v>
      </c>
      <c r="R225" s="65">
        <f>P225+0.1875</f>
        <v>56.125</v>
      </c>
      <c r="S225" s="93"/>
      <c r="T225" s="125"/>
      <c r="U225" s="125"/>
      <c r="V225" s="6">
        <f t="shared" ref="V225:V237" si="90">IF(J225="C", 0.1875, 0.125)</f>
        <v>0.1875</v>
      </c>
    </row>
    <row r="226" spans="1:22" s="31" customFormat="1" ht="13" x14ac:dyDescent="0.15">
      <c r="A226" s="65" t="s">
        <v>2287</v>
      </c>
      <c r="B226" s="65" t="s">
        <v>2288</v>
      </c>
      <c r="C226" s="123" t="s">
        <v>4434</v>
      </c>
      <c r="D226" s="131">
        <v>40875</v>
      </c>
      <c r="E226" s="131">
        <v>40941</v>
      </c>
      <c r="F226" s="69"/>
      <c r="G226" s="69"/>
      <c r="H226" s="69" t="s">
        <v>4162</v>
      </c>
      <c r="I226" s="69" t="s">
        <v>4161</v>
      </c>
      <c r="J226" s="65" t="s">
        <v>4302</v>
      </c>
      <c r="K226" s="69" t="s">
        <v>4301</v>
      </c>
      <c r="L226" s="66"/>
      <c r="M226" s="129">
        <v>19.375</v>
      </c>
      <c r="N226" s="69">
        <f>M226-0.1875</f>
        <v>19.1875</v>
      </c>
      <c r="O226" s="69">
        <f>M226+0.1875</f>
        <v>19.5625</v>
      </c>
      <c r="P226" s="129">
        <v>13.75</v>
      </c>
      <c r="Q226" s="69">
        <f>P226-0.1875</f>
        <v>13.5625</v>
      </c>
      <c r="R226" s="69">
        <f>P226+0.1875</f>
        <v>13.9375</v>
      </c>
      <c r="S226" s="129">
        <v>7.5</v>
      </c>
      <c r="T226" s="69">
        <f>S226-0.1875</f>
        <v>7.3125</v>
      </c>
      <c r="U226" s="69">
        <f>S226+0.1875</f>
        <v>7.6875</v>
      </c>
      <c r="V226" s="6">
        <f t="shared" si="90"/>
        <v>0.1875</v>
      </c>
    </row>
    <row r="227" spans="1:22" s="31" customFormat="1" ht="26" x14ac:dyDescent="0.15">
      <c r="A227" s="65" t="s">
        <v>2325</v>
      </c>
      <c r="B227" s="65" t="s">
        <v>2326</v>
      </c>
      <c r="C227" s="132" t="s">
        <v>4454</v>
      </c>
      <c r="D227" s="131">
        <v>40876</v>
      </c>
      <c r="E227" s="131">
        <v>40941</v>
      </c>
      <c r="F227" s="69"/>
      <c r="G227" s="69"/>
      <c r="H227" s="69" t="s">
        <v>4162</v>
      </c>
      <c r="I227" s="65" t="s">
        <v>4361</v>
      </c>
      <c r="J227" s="65" t="s">
        <v>4302</v>
      </c>
      <c r="K227" s="69" t="s">
        <v>4301</v>
      </c>
      <c r="L227" s="66"/>
      <c r="M227" s="129">
        <v>25.3125</v>
      </c>
      <c r="N227" s="69">
        <f>M227-0.1875</f>
        <v>25.125</v>
      </c>
      <c r="O227" s="69">
        <f>M227+0.1875</f>
        <v>25.5</v>
      </c>
      <c r="P227" s="129">
        <v>13.625</v>
      </c>
      <c r="Q227" s="69">
        <f>P227-0.1875</f>
        <v>13.4375</v>
      </c>
      <c r="R227" s="69">
        <f>P227+0.1875</f>
        <v>13.8125</v>
      </c>
      <c r="S227" s="129"/>
      <c r="T227" s="69"/>
      <c r="U227" s="69"/>
      <c r="V227" s="6">
        <f t="shared" si="90"/>
        <v>0.1875</v>
      </c>
    </row>
    <row r="228" spans="1:22" s="31" customFormat="1" ht="13" x14ac:dyDescent="0.15">
      <c r="A228" s="65" t="s">
        <v>2333</v>
      </c>
      <c r="B228" s="65" t="s">
        <v>2334</v>
      </c>
      <c r="C228" s="123" t="s">
        <v>4495</v>
      </c>
      <c r="D228" s="131">
        <v>40877</v>
      </c>
      <c r="E228" s="131">
        <v>40941</v>
      </c>
      <c r="F228" s="69"/>
      <c r="G228" s="69"/>
      <c r="H228" s="69" t="s">
        <v>4162</v>
      </c>
      <c r="I228" s="69" t="s">
        <v>4161</v>
      </c>
      <c r="J228" s="65" t="s">
        <v>4302</v>
      </c>
      <c r="K228" s="69" t="s">
        <v>4304</v>
      </c>
      <c r="L228" s="66"/>
      <c r="M228" s="129">
        <v>34.5</v>
      </c>
      <c r="N228" s="69">
        <f>M228-0.1875</f>
        <v>34.3125</v>
      </c>
      <c r="O228" s="69">
        <f>M228+0.1875</f>
        <v>34.6875</v>
      </c>
      <c r="P228" s="129">
        <v>13.75</v>
      </c>
      <c r="Q228" s="69">
        <f>P228-0.1875</f>
        <v>13.5625</v>
      </c>
      <c r="R228" s="69">
        <f>P228+0.1875</f>
        <v>13.9375</v>
      </c>
      <c r="S228" s="129">
        <v>9.25</v>
      </c>
      <c r="T228" s="69">
        <f>S228-0.1875</f>
        <v>9.0625</v>
      </c>
      <c r="U228" s="69">
        <f>S228+0.1875</f>
        <v>9.4375</v>
      </c>
      <c r="V228" s="6">
        <f t="shared" si="90"/>
        <v>0.1875</v>
      </c>
    </row>
    <row r="229" spans="1:22" s="31" customFormat="1" ht="13" x14ac:dyDescent="0.15">
      <c r="A229" s="65" t="s">
        <v>2277</v>
      </c>
      <c r="B229" s="65" t="s">
        <v>2278</v>
      </c>
      <c r="C229" s="123" t="s">
        <v>4524</v>
      </c>
      <c r="D229" s="131">
        <v>40877</v>
      </c>
      <c r="E229" s="131">
        <v>40952</v>
      </c>
      <c r="F229" s="69" t="s">
        <v>1951</v>
      </c>
      <c r="G229" s="69"/>
      <c r="H229" s="65" t="s">
        <v>4352</v>
      </c>
      <c r="I229" s="65" t="s">
        <v>4351</v>
      </c>
      <c r="J229" s="65" t="s">
        <v>4310</v>
      </c>
      <c r="K229" s="69" t="s">
        <v>5254</v>
      </c>
      <c r="L229" s="66"/>
      <c r="M229" s="129">
        <v>18.5</v>
      </c>
      <c r="N229" s="69">
        <f>M229-0.125</f>
        <v>18.375</v>
      </c>
      <c r="O229" s="69">
        <f>M229+0.125</f>
        <v>18.625</v>
      </c>
      <c r="P229" s="129">
        <v>10.375</v>
      </c>
      <c r="Q229" s="69">
        <f>P229-0.125</f>
        <v>10.25</v>
      </c>
      <c r="R229" s="69">
        <f>P229+0.125</f>
        <v>10.5</v>
      </c>
      <c r="S229" s="129"/>
      <c r="T229" s="69"/>
      <c r="U229" s="69"/>
      <c r="V229" s="6">
        <f t="shared" si="90"/>
        <v>0.125</v>
      </c>
    </row>
    <row r="230" spans="1:22" s="31" customFormat="1" ht="13" x14ac:dyDescent="0.15">
      <c r="A230" s="65" t="s">
        <v>2285</v>
      </c>
      <c r="B230" s="65" t="s">
        <v>2286</v>
      </c>
      <c r="C230" s="132" t="s">
        <v>4502</v>
      </c>
      <c r="D230" s="131">
        <v>40878</v>
      </c>
      <c r="E230" s="131">
        <v>40952</v>
      </c>
      <c r="F230" s="69"/>
      <c r="G230" s="69"/>
      <c r="H230" s="69" t="s">
        <v>4162</v>
      </c>
      <c r="I230" s="65" t="s">
        <v>4335</v>
      </c>
      <c r="J230" s="65" t="s">
        <v>4302</v>
      </c>
      <c r="K230" s="69" t="s">
        <v>4304</v>
      </c>
      <c r="L230" s="66"/>
      <c r="M230" s="129">
        <v>19.0625</v>
      </c>
      <c r="N230" s="69">
        <f>M230-0.1875</f>
        <v>18.875</v>
      </c>
      <c r="O230" s="69">
        <f>M230+0.1875</f>
        <v>19.25</v>
      </c>
      <c r="P230" s="129">
        <v>13.0625</v>
      </c>
      <c r="Q230" s="69">
        <f>P230-0.1875</f>
        <v>12.875</v>
      </c>
      <c r="R230" s="69">
        <f>P230+0.1875</f>
        <v>13.25</v>
      </c>
      <c r="S230" s="129"/>
      <c r="T230" s="69"/>
      <c r="U230" s="69"/>
      <c r="V230" s="6">
        <f t="shared" si="90"/>
        <v>0.1875</v>
      </c>
    </row>
    <row r="231" spans="1:22" s="31" customFormat="1" ht="13" x14ac:dyDescent="0.15">
      <c r="A231" s="65" t="s">
        <v>2329</v>
      </c>
      <c r="B231" s="65" t="s">
        <v>2330</v>
      </c>
      <c r="C231" s="123" t="s">
        <v>4559</v>
      </c>
      <c r="D231" s="131">
        <v>40877</v>
      </c>
      <c r="E231" s="131">
        <v>40952</v>
      </c>
      <c r="F231" s="69"/>
      <c r="G231" s="69"/>
      <c r="H231" s="65" t="s">
        <v>4352</v>
      </c>
      <c r="I231" s="65" t="s">
        <v>4351</v>
      </c>
      <c r="J231" s="65" t="s">
        <v>4310</v>
      </c>
      <c r="K231" s="69" t="s">
        <v>4360</v>
      </c>
      <c r="L231" s="66"/>
      <c r="M231" s="129">
        <v>28.1875</v>
      </c>
      <c r="N231" s="69">
        <f>M231-0.125</f>
        <v>28.0625</v>
      </c>
      <c r="O231" s="69">
        <f>M231+0.125</f>
        <v>28.3125</v>
      </c>
      <c r="P231" s="129">
        <v>18.0625</v>
      </c>
      <c r="Q231" s="69">
        <f>P231-0.125</f>
        <v>17.9375</v>
      </c>
      <c r="R231" s="69">
        <f>P231+0.125</f>
        <v>18.1875</v>
      </c>
      <c r="S231" s="129"/>
      <c r="T231" s="69"/>
      <c r="U231" s="69"/>
      <c r="V231" s="6">
        <f t="shared" si="90"/>
        <v>0.125</v>
      </c>
    </row>
    <row r="232" spans="1:22" s="31" customFormat="1" ht="13" x14ac:dyDescent="0.15">
      <c r="A232" s="65" t="s">
        <v>1956</v>
      </c>
      <c r="B232" s="65" t="s">
        <v>1957</v>
      </c>
      <c r="C232" s="123" t="s">
        <v>4449</v>
      </c>
      <c r="D232" s="131">
        <v>40876</v>
      </c>
      <c r="E232" s="131">
        <v>40952</v>
      </c>
      <c r="F232" s="69"/>
      <c r="G232" s="69"/>
      <c r="H232" s="69" t="s">
        <v>4162</v>
      </c>
      <c r="I232" s="69" t="s">
        <v>4308</v>
      </c>
      <c r="J232" s="65" t="s">
        <v>4302</v>
      </c>
      <c r="K232" s="69" t="s">
        <v>4301</v>
      </c>
      <c r="L232" s="66" t="s">
        <v>3131</v>
      </c>
      <c r="M232" s="129">
        <v>10.75</v>
      </c>
      <c r="N232" s="69">
        <f t="shared" ref="N232:N237" si="91">M232-0.1875</f>
        <v>10.5625</v>
      </c>
      <c r="O232" s="69">
        <f t="shared" ref="O232:O237" si="92">M232+0.1875</f>
        <v>10.9375</v>
      </c>
      <c r="P232" s="129">
        <v>5.5625</v>
      </c>
      <c r="Q232" s="69">
        <f t="shared" ref="Q232:Q237" si="93">P232-0.1875</f>
        <v>5.375</v>
      </c>
      <c r="R232" s="69">
        <f t="shared" ref="R232:R237" si="94">P232+0.1875</f>
        <v>5.75</v>
      </c>
      <c r="S232" s="129"/>
      <c r="T232" s="69"/>
      <c r="U232" s="69"/>
      <c r="V232" s="6">
        <f t="shared" si="90"/>
        <v>0.1875</v>
      </c>
    </row>
    <row r="233" spans="1:22" s="31" customFormat="1" ht="13" x14ac:dyDescent="0.15">
      <c r="A233" s="65" t="s">
        <v>2283</v>
      </c>
      <c r="B233" s="65" t="s">
        <v>2284</v>
      </c>
      <c r="C233" s="123" t="s">
        <v>4490</v>
      </c>
      <c r="D233" s="131">
        <v>40877</v>
      </c>
      <c r="E233" s="131">
        <v>40952</v>
      </c>
      <c r="F233" s="69"/>
      <c r="G233" s="69"/>
      <c r="H233" s="69" t="s">
        <v>4162</v>
      </c>
      <c r="I233" s="69" t="s">
        <v>4161</v>
      </c>
      <c r="J233" s="65" t="s">
        <v>4302</v>
      </c>
      <c r="K233" s="69" t="s">
        <v>4304</v>
      </c>
      <c r="L233" s="66"/>
      <c r="M233" s="129">
        <v>19</v>
      </c>
      <c r="N233" s="69">
        <f t="shared" si="91"/>
        <v>18.8125</v>
      </c>
      <c r="O233" s="69">
        <f t="shared" si="92"/>
        <v>19.1875</v>
      </c>
      <c r="P233" s="129">
        <v>13.5</v>
      </c>
      <c r="Q233" s="69">
        <f t="shared" si="93"/>
        <v>13.3125</v>
      </c>
      <c r="R233" s="69">
        <f t="shared" si="94"/>
        <v>13.6875</v>
      </c>
      <c r="S233" s="129">
        <v>10.5</v>
      </c>
      <c r="T233" s="69">
        <f>S233-0.1875</f>
        <v>10.3125</v>
      </c>
      <c r="U233" s="69">
        <f>S233+0.1875</f>
        <v>10.6875</v>
      </c>
      <c r="V233" s="6">
        <f t="shared" si="90"/>
        <v>0.1875</v>
      </c>
    </row>
    <row r="234" spans="1:22" s="31" customFormat="1" ht="13" x14ac:dyDescent="0.15">
      <c r="A234" s="65" t="s">
        <v>2150</v>
      </c>
      <c r="B234" s="65" t="s">
        <v>2151</v>
      </c>
      <c r="C234" s="123" t="s">
        <v>5795</v>
      </c>
      <c r="D234" s="131">
        <v>40942</v>
      </c>
      <c r="E234" s="131">
        <v>40946</v>
      </c>
      <c r="F234" s="69"/>
      <c r="G234" s="69"/>
      <c r="H234" s="69" t="s">
        <v>4162</v>
      </c>
      <c r="I234" s="69" t="s">
        <v>4161</v>
      </c>
      <c r="J234" s="65" t="s">
        <v>4302</v>
      </c>
      <c r="K234" s="69" t="s">
        <v>4304</v>
      </c>
      <c r="L234" s="66" t="s">
        <v>4306</v>
      </c>
      <c r="M234" s="129">
        <v>15.375</v>
      </c>
      <c r="N234" s="69">
        <f t="shared" si="91"/>
        <v>15.1875</v>
      </c>
      <c r="O234" s="69">
        <f t="shared" si="92"/>
        <v>15.5625</v>
      </c>
      <c r="P234" s="69">
        <v>10.25</v>
      </c>
      <c r="Q234" s="69">
        <f t="shared" si="93"/>
        <v>10.0625</v>
      </c>
      <c r="R234" s="69">
        <f>P234+0.1875</f>
        <v>10.4375</v>
      </c>
      <c r="S234" s="129">
        <v>9.6875</v>
      </c>
      <c r="T234" s="69">
        <f>S234-0.1875</f>
        <v>9.5</v>
      </c>
      <c r="U234" s="69">
        <f>S234+0.1875</f>
        <v>9.875</v>
      </c>
      <c r="V234" s="6">
        <f t="shared" si="90"/>
        <v>0.1875</v>
      </c>
    </row>
    <row r="235" spans="1:22" s="31" customFormat="1" ht="13" x14ac:dyDescent="0.15">
      <c r="A235" s="65" t="s">
        <v>2146</v>
      </c>
      <c r="B235" s="65" t="s">
        <v>2147</v>
      </c>
      <c r="C235" s="123" t="s">
        <v>4456</v>
      </c>
      <c r="D235" s="131">
        <v>40877</v>
      </c>
      <c r="E235" s="131">
        <v>40941</v>
      </c>
      <c r="F235" s="69"/>
      <c r="G235" s="69"/>
      <c r="H235" s="69" t="s">
        <v>4162</v>
      </c>
      <c r="I235" s="69" t="s">
        <v>4305</v>
      </c>
      <c r="J235" s="65" t="s">
        <v>4302</v>
      </c>
      <c r="K235" s="69" t="s">
        <v>4301</v>
      </c>
      <c r="L235" s="66" t="s">
        <v>3131</v>
      </c>
      <c r="M235" s="129">
        <v>15.3125</v>
      </c>
      <c r="N235" s="69">
        <f t="shared" si="91"/>
        <v>15.125</v>
      </c>
      <c r="O235" s="69">
        <f t="shared" si="92"/>
        <v>15.5</v>
      </c>
      <c r="P235" s="129">
        <v>10.125</v>
      </c>
      <c r="Q235" s="69">
        <f t="shared" si="93"/>
        <v>9.9375</v>
      </c>
      <c r="R235" s="69">
        <f t="shared" si="94"/>
        <v>10.3125</v>
      </c>
      <c r="S235" s="129">
        <v>9.625</v>
      </c>
      <c r="T235" s="69">
        <f>S235-0.1875</f>
        <v>9.4375</v>
      </c>
      <c r="U235" s="69">
        <f>S235+0.1875</f>
        <v>9.8125</v>
      </c>
      <c r="V235" s="6">
        <f t="shared" si="90"/>
        <v>0.1875</v>
      </c>
    </row>
    <row r="236" spans="1:22" s="31" customFormat="1" ht="13" x14ac:dyDescent="0.15">
      <c r="A236" s="65" t="s">
        <v>1995</v>
      </c>
      <c r="B236" s="65" t="s">
        <v>1996</v>
      </c>
      <c r="C236" s="123" t="s">
        <v>4405</v>
      </c>
      <c r="D236" s="131">
        <v>40875</v>
      </c>
      <c r="E236" s="131">
        <v>40941</v>
      </c>
      <c r="F236" s="69"/>
      <c r="G236" s="69"/>
      <c r="H236" s="69" t="s">
        <v>4162</v>
      </c>
      <c r="I236" s="69" t="s">
        <v>4161</v>
      </c>
      <c r="J236" s="65" t="s">
        <v>4302</v>
      </c>
      <c r="K236" s="69" t="s">
        <v>4301</v>
      </c>
      <c r="L236" s="66" t="s">
        <v>3131</v>
      </c>
      <c r="M236" s="129">
        <v>12.25</v>
      </c>
      <c r="N236" s="69">
        <f t="shared" si="91"/>
        <v>12.0625</v>
      </c>
      <c r="O236" s="69">
        <f t="shared" si="92"/>
        <v>12.4375</v>
      </c>
      <c r="P236" s="129">
        <v>8.125</v>
      </c>
      <c r="Q236" s="69">
        <f t="shared" si="93"/>
        <v>7.9375</v>
      </c>
      <c r="R236" s="69">
        <f t="shared" si="94"/>
        <v>8.3125</v>
      </c>
      <c r="S236" s="129">
        <v>7.625</v>
      </c>
      <c r="T236" s="69">
        <f>S236-0.1875</f>
        <v>7.4375</v>
      </c>
      <c r="U236" s="69">
        <f>S236+0.1875</f>
        <v>7.8125</v>
      </c>
      <c r="V236" s="6">
        <f t="shared" si="90"/>
        <v>0.1875</v>
      </c>
    </row>
    <row r="237" spans="1:22" s="31" customFormat="1" ht="13" x14ac:dyDescent="0.15">
      <c r="A237" s="65" t="s">
        <v>1971</v>
      </c>
      <c r="B237" s="65" t="s">
        <v>1972</v>
      </c>
      <c r="C237" s="123" t="s">
        <v>4397</v>
      </c>
      <c r="D237" s="131">
        <v>40875</v>
      </c>
      <c r="E237" s="131">
        <v>40941</v>
      </c>
      <c r="F237" s="69"/>
      <c r="G237" s="69"/>
      <c r="H237" s="69" t="s">
        <v>4162</v>
      </c>
      <c r="I237" s="69" t="s">
        <v>4161</v>
      </c>
      <c r="J237" s="65" t="s">
        <v>4302</v>
      </c>
      <c r="K237" s="69" t="s">
        <v>4301</v>
      </c>
      <c r="L237" s="66" t="s">
        <v>3131</v>
      </c>
      <c r="M237" s="129">
        <v>11.125</v>
      </c>
      <c r="N237" s="69">
        <f t="shared" si="91"/>
        <v>10.9375</v>
      </c>
      <c r="O237" s="69">
        <f t="shared" si="92"/>
        <v>11.3125</v>
      </c>
      <c r="P237" s="129">
        <v>6.75</v>
      </c>
      <c r="Q237" s="69">
        <f t="shared" si="93"/>
        <v>6.5625</v>
      </c>
      <c r="R237" s="69">
        <f t="shared" si="94"/>
        <v>6.9375</v>
      </c>
      <c r="S237" s="129">
        <v>6</v>
      </c>
      <c r="T237" s="69">
        <f>S237-0.1875</f>
        <v>5.8125</v>
      </c>
      <c r="U237" s="69">
        <f>S237+0.1875</f>
        <v>6.1875</v>
      </c>
      <c r="V237" s="6">
        <f t="shared" si="90"/>
        <v>0.1875</v>
      </c>
    </row>
    <row r="238" spans="1:22" s="31" customFormat="1" ht="26" x14ac:dyDescent="0.15">
      <c r="A238" s="65" t="s">
        <v>1896</v>
      </c>
      <c r="B238" s="65" t="s">
        <v>1897</v>
      </c>
      <c r="C238" s="72" t="s">
        <v>4373</v>
      </c>
      <c r="D238" s="131">
        <v>40878</v>
      </c>
      <c r="E238" s="131">
        <v>40946</v>
      </c>
      <c r="F238" s="69"/>
      <c r="G238" s="69"/>
      <c r="H238" s="69" t="s">
        <v>4159</v>
      </c>
      <c r="I238" s="69" t="s">
        <v>4374</v>
      </c>
      <c r="J238" s="133"/>
      <c r="K238" s="133"/>
      <c r="L238" s="65"/>
      <c r="M238" s="129">
        <v>2.5</v>
      </c>
      <c r="N238" s="69">
        <v>2.4375</v>
      </c>
      <c r="O238" s="69">
        <v>2.5625</v>
      </c>
      <c r="P238" s="129">
        <v>2.5</v>
      </c>
      <c r="Q238" s="69">
        <v>2.4375</v>
      </c>
      <c r="R238" s="69">
        <v>2.5625</v>
      </c>
      <c r="S238" s="129">
        <v>39.125</v>
      </c>
      <c r="T238" s="69">
        <v>39.0625</v>
      </c>
      <c r="U238" s="69">
        <v>39.1875</v>
      </c>
      <c r="V238" s="139"/>
    </row>
    <row r="239" spans="1:22" s="31" customFormat="1" ht="13" x14ac:dyDescent="0.15">
      <c r="A239" s="65" t="s">
        <v>2349</v>
      </c>
      <c r="B239" s="65" t="s">
        <v>2350</v>
      </c>
      <c r="C239" s="123" t="s">
        <v>4458</v>
      </c>
      <c r="D239" s="131">
        <v>40877</v>
      </c>
      <c r="E239" s="131">
        <v>40942</v>
      </c>
      <c r="F239" s="69"/>
      <c r="G239" s="69"/>
      <c r="H239" s="69" t="s">
        <v>4162</v>
      </c>
      <c r="I239" s="65" t="s">
        <v>4367</v>
      </c>
      <c r="J239" s="65" t="s">
        <v>4310</v>
      </c>
      <c r="K239" s="69" t="s">
        <v>4301</v>
      </c>
      <c r="L239" s="66"/>
      <c r="M239" s="129">
        <v>47.25</v>
      </c>
      <c r="N239" s="69">
        <f>M239-0.125</f>
        <v>47.125</v>
      </c>
      <c r="O239" s="69">
        <f>M239+0.125</f>
        <v>47.375</v>
      </c>
      <c r="P239" s="129">
        <v>37.75</v>
      </c>
      <c r="Q239" s="69">
        <f>P239-0.125</f>
        <v>37.625</v>
      </c>
      <c r="R239" s="69">
        <f>P239+0.125</f>
        <v>37.875</v>
      </c>
      <c r="S239" s="129">
        <v>4</v>
      </c>
      <c r="T239" s="69">
        <f>S239-0.125</f>
        <v>3.875</v>
      </c>
      <c r="U239" s="69">
        <f>S239+0.125</f>
        <v>4.125</v>
      </c>
      <c r="V239" s="6">
        <f t="shared" ref="V239:V249" si="95">IF(J239="C", 0.1875, 0.125)</f>
        <v>0.125</v>
      </c>
    </row>
    <row r="240" spans="1:22" s="139" customFormat="1" ht="26" x14ac:dyDescent="0.15">
      <c r="A240" s="65" t="s">
        <v>2184</v>
      </c>
      <c r="B240" s="65" t="s">
        <v>2185</v>
      </c>
      <c r="C240" s="123" t="s">
        <v>4440</v>
      </c>
      <c r="D240" s="131">
        <v>40876</v>
      </c>
      <c r="E240" s="131">
        <v>40942</v>
      </c>
      <c r="F240" s="69"/>
      <c r="G240" s="69"/>
      <c r="H240" s="69" t="s">
        <v>4311</v>
      </c>
      <c r="I240" s="69" t="s">
        <v>4161</v>
      </c>
      <c r="J240" s="65" t="s">
        <v>4310</v>
      </c>
      <c r="K240" s="69" t="s">
        <v>4301</v>
      </c>
      <c r="L240" s="66"/>
      <c r="M240" s="129">
        <v>15.5</v>
      </c>
      <c r="N240" s="69">
        <f>M240-0.125</f>
        <v>15.375</v>
      </c>
      <c r="O240" s="69">
        <f>M240+0.125</f>
        <v>15.625</v>
      </c>
      <c r="P240" s="129">
        <v>9.375</v>
      </c>
      <c r="Q240" s="69">
        <f>P240-0.125</f>
        <v>9.25</v>
      </c>
      <c r="R240" s="69">
        <f>P240+0.125</f>
        <v>9.5</v>
      </c>
      <c r="S240" s="129">
        <v>4</v>
      </c>
      <c r="T240" s="69">
        <f>S240-0.125</f>
        <v>3.875</v>
      </c>
      <c r="U240" s="69">
        <f>S240+0.125</f>
        <v>4.125</v>
      </c>
      <c r="V240" s="6">
        <f t="shared" si="95"/>
        <v>0.125</v>
      </c>
    </row>
    <row r="241" spans="1:22" s="139" customFormat="1" ht="26" x14ac:dyDescent="0.15">
      <c r="A241" s="65" t="s">
        <v>2359</v>
      </c>
      <c r="B241" s="65" t="s">
        <v>2360</v>
      </c>
      <c r="C241" s="123" t="s">
        <v>4498</v>
      </c>
      <c r="D241" s="131">
        <v>40878</v>
      </c>
      <c r="E241" s="131">
        <v>40942</v>
      </c>
      <c r="F241" s="69"/>
      <c r="G241" s="69"/>
      <c r="H241" s="69" t="s">
        <v>4162</v>
      </c>
      <c r="I241" s="65" t="s">
        <v>4370</v>
      </c>
      <c r="J241" s="65" t="s">
        <v>4302</v>
      </c>
      <c r="K241" s="69" t="s">
        <v>4304</v>
      </c>
      <c r="L241" s="66"/>
      <c r="M241" s="129">
        <v>89.5625</v>
      </c>
      <c r="N241" s="69">
        <f t="shared" ref="N241:N249" si="96">M241-0.1875</f>
        <v>89.375</v>
      </c>
      <c r="O241" s="69">
        <f t="shared" ref="O241:O249" si="97">M241+0.1875</f>
        <v>89.75</v>
      </c>
      <c r="P241" s="129">
        <v>39.125</v>
      </c>
      <c r="Q241" s="69">
        <f t="shared" ref="Q241:Q249" si="98">P241-0.1875</f>
        <v>38.9375</v>
      </c>
      <c r="R241" s="69">
        <f t="shared" ref="R241:R249" si="99">P241+0.1875</f>
        <v>39.3125</v>
      </c>
      <c r="S241" s="129"/>
      <c r="T241" s="69"/>
      <c r="U241" s="69"/>
      <c r="V241" s="6">
        <f t="shared" si="95"/>
        <v>0.1875</v>
      </c>
    </row>
    <row r="242" spans="1:22" s="139" customFormat="1" ht="13" x14ac:dyDescent="0.15">
      <c r="A242" s="65" t="s">
        <v>2072</v>
      </c>
      <c r="B242" s="65" t="s">
        <v>2073</v>
      </c>
      <c r="C242" s="123" t="s">
        <v>4471</v>
      </c>
      <c r="D242" s="131">
        <v>40877</v>
      </c>
      <c r="E242" s="131">
        <v>40942</v>
      </c>
      <c r="F242" s="69"/>
      <c r="G242" s="69"/>
      <c r="H242" s="69" t="s">
        <v>4162</v>
      </c>
      <c r="I242" s="69" t="s">
        <v>4161</v>
      </c>
      <c r="J242" s="65" t="s">
        <v>4333</v>
      </c>
      <c r="K242" s="69" t="s">
        <v>4304</v>
      </c>
      <c r="L242" s="66" t="s">
        <v>3131</v>
      </c>
      <c r="M242" s="129">
        <v>13.5</v>
      </c>
      <c r="N242" s="69">
        <f t="shared" si="96"/>
        <v>13.3125</v>
      </c>
      <c r="O242" s="69">
        <f t="shared" si="97"/>
        <v>13.6875</v>
      </c>
      <c r="P242" s="129">
        <v>11.75</v>
      </c>
      <c r="Q242" s="69">
        <f t="shared" si="98"/>
        <v>11.5625</v>
      </c>
      <c r="R242" s="69">
        <f t="shared" si="99"/>
        <v>11.9375</v>
      </c>
      <c r="S242" s="129">
        <v>8.25</v>
      </c>
      <c r="T242" s="69">
        <f>S242-0.1875</f>
        <v>8.0625</v>
      </c>
      <c r="U242" s="69">
        <f>S242+0.1875</f>
        <v>8.4375</v>
      </c>
      <c r="V242" s="6">
        <f t="shared" si="95"/>
        <v>0.1875</v>
      </c>
    </row>
    <row r="243" spans="1:22" s="86" customFormat="1" ht="13" x14ac:dyDescent="0.15">
      <c r="A243" s="65" t="s">
        <v>2026</v>
      </c>
      <c r="B243" s="65" t="s">
        <v>2027</v>
      </c>
      <c r="C243" s="123" t="s">
        <v>4451</v>
      </c>
      <c r="D243" s="131">
        <v>40877</v>
      </c>
      <c r="E243" s="131">
        <v>40942</v>
      </c>
      <c r="F243" s="69"/>
      <c r="G243" s="69"/>
      <c r="H243" s="69" t="s">
        <v>4162</v>
      </c>
      <c r="I243" s="69" t="s">
        <v>4336</v>
      </c>
      <c r="J243" s="65" t="s">
        <v>4302</v>
      </c>
      <c r="K243" s="69" t="s">
        <v>4301</v>
      </c>
      <c r="L243" s="66" t="s">
        <v>4306</v>
      </c>
      <c r="M243" s="129">
        <v>12.875</v>
      </c>
      <c r="N243" s="69">
        <f t="shared" si="96"/>
        <v>12.6875</v>
      </c>
      <c r="O243" s="69">
        <f t="shared" si="97"/>
        <v>13.0625</v>
      </c>
      <c r="P243" s="129">
        <v>8.4375</v>
      </c>
      <c r="Q243" s="69">
        <f t="shared" si="98"/>
        <v>8.25</v>
      </c>
      <c r="R243" s="69">
        <f t="shared" si="99"/>
        <v>8.625</v>
      </c>
      <c r="S243" s="129">
        <v>7.625</v>
      </c>
      <c r="T243" s="69">
        <f>S243-0.1875</f>
        <v>7.4375</v>
      </c>
      <c r="U243" s="69">
        <f>S243+0.1875</f>
        <v>7.8125</v>
      </c>
      <c r="V243" s="6">
        <f t="shared" si="95"/>
        <v>0.1875</v>
      </c>
    </row>
    <row r="244" spans="1:22" s="139" customFormat="1" ht="13" x14ac:dyDescent="0.15">
      <c r="A244" s="65" t="s">
        <v>1910</v>
      </c>
      <c r="B244" s="65" t="s">
        <v>1911</v>
      </c>
      <c r="C244" s="123" t="s">
        <v>4460</v>
      </c>
      <c r="D244" s="131">
        <v>40878</v>
      </c>
      <c r="E244" s="131">
        <v>40942</v>
      </c>
      <c r="F244" s="69"/>
      <c r="G244" s="69"/>
      <c r="H244" s="69" t="s">
        <v>4162</v>
      </c>
      <c r="I244" s="69" t="s">
        <v>4305</v>
      </c>
      <c r="J244" s="65" t="s">
        <v>4302</v>
      </c>
      <c r="K244" s="69" t="s">
        <v>4304</v>
      </c>
      <c r="L244" s="65" t="s">
        <v>3131</v>
      </c>
      <c r="M244" s="129">
        <v>9.5</v>
      </c>
      <c r="N244" s="69">
        <f t="shared" si="96"/>
        <v>9.3125</v>
      </c>
      <c r="O244" s="69">
        <f t="shared" si="97"/>
        <v>9.6875</v>
      </c>
      <c r="P244" s="129">
        <v>11.5625</v>
      </c>
      <c r="Q244" s="69">
        <f t="shared" si="98"/>
        <v>11.375</v>
      </c>
      <c r="R244" s="69">
        <f t="shared" si="99"/>
        <v>11.75</v>
      </c>
      <c r="S244" s="129"/>
      <c r="T244" s="69"/>
      <c r="U244" s="69"/>
      <c r="V244" s="6">
        <f t="shared" si="95"/>
        <v>0.1875</v>
      </c>
    </row>
    <row r="245" spans="1:22" s="86" customFormat="1" ht="26" x14ac:dyDescent="0.15">
      <c r="A245" s="65" t="s">
        <v>2347</v>
      </c>
      <c r="B245" s="65" t="s">
        <v>2348</v>
      </c>
      <c r="C245" s="123" t="s">
        <v>4457</v>
      </c>
      <c r="D245" s="131">
        <v>40877</v>
      </c>
      <c r="E245" s="131">
        <v>40942</v>
      </c>
      <c r="F245" s="69"/>
      <c r="G245" s="69"/>
      <c r="H245" s="69" t="s">
        <v>4162</v>
      </c>
      <c r="I245" s="65" t="s">
        <v>4366</v>
      </c>
      <c r="J245" s="65" t="s">
        <v>4302</v>
      </c>
      <c r="K245" s="69" t="s">
        <v>4301</v>
      </c>
      <c r="L245" s="66"/>
      <c r="M245" s="129">
        <v>47.25</v>
      </c>
      <c r="N245" s="69">
        <f t="shared" si="96"/>
        <v>47.0625</v>
      </c>
      <c r="O245" s="69">
        <f t="shared" si="97"/>
        <v>47.4375</v>
      </c>
      <c r="P245" s="129">
        <v>36.875</v>
      </c>
      <c r="Q245" s="69">
        <f t="shared" si="98"/>
        <v>36.6875</v>
      </c>
      <c r="R245" s="69">
        <f t="shared" si="99"/>
        <v>37.0625</v>
      </c>
      <c r="S245" s="129">
        <v>3</v>
      </c>
      <c r="T245" s="69">
        <f>S245-0.1875</f>
        <v>2.8125</v>
      </c>
      <c r="U245" s="69">
        <f>S245+0.1875</f>
        <v>3.1875</v>
      </c>
      <c r="V245" s="6">
        <f t="shared" si="95"/>
        <v>0.1875</v>
      </c>
    </row>
    <row r="246" spans="1:22" s="86" customFormat="1" ht="13" x14ac:dyDescent="0.15">
      <c r="A246" s="65" t="s">
        <v>2263</v>
      </c>
      <c r="B246" s="65" t="s">
        <v>2264</v>
      </c>
      <c r="C246" s="123" t="s">
        <v>4433</v>
      </c>
      <c r="D246" s="131">
        <v>40875</v>
      </c>
      <c r="E246" s="131">
        <v>40942</v>
      </c>
      <c r="F246" s="69"/>
      <c r="G246" s="69"/>
      <c r="H246" s="69" t="s">
        <v>4162</v>
      </c>
      <c r="I246" s="69" t="s">
        <v>4161</v>
      </c>
      <c r="J246" s="65" t="s">
        <v>4302</v>
      </c>
      <c r="K246" s="69" t="s">
        <v>4301</v>
      </c>
      <c r="L246" s="66"/>
      <c r="M246" s="129">
        <v>17.75</v>
      </c>
      <c r="N246" s="69">
        <f t="shared" si="96"/>
        <v>17.5625</v>
      </c>
      <c r="O246" s="69">
        <f t="shared" si="97"/>
        <v>17.9375</v>
      </c>
      <c r="P246" s="129">
        <v>7.5</v>
      </c>
      <c r="Q246" s="69">
        <f t="shared" si="98"/>
        <v>7.3125</v>
      </c>
      <c r="R246" s="69">
        <f t="shared" si="99"/>
        <v>7.6875</v>
      </c>
      <c r="S246" s="129">
        <v>8.625</v>
      </c>
      <c r="T246" s="69">
        <f>S246-0.1875</f>
        <v>8.4375</v>
      </c>
      <c r="U246" s="69">
        <f>S246+0.1875</f>
        <v>8.8125</v>
      </c>
      <c r="V246" s="6">
        <f t="shared" si="95"/>
        <v>0.1875</v>
      </c>
    </row>
    <row r="247" spans="1:22" s="73" customFormat="1" ht="13" x14ac:dyDescent="0.15">
      <c r="A247" s="65" t="s">
        <v>2351</v>
      </c>
      <c r="B247" s="65" t="s">
        <v>2352</v>
      </c>
      <c r="C247" s="123" t="s">
        <v>4383</v>
      </c>
      <c r="D247" s="131">
        <v>40878</v>
      </c>
      <c r="E247" s="131">
        <v>40942</v>
      </c>
      <c r="F247" s="69"/>
      <c r="G247" s="69"/>
      <c r="H247" s="69" t="s">
        <v>4162</v>
      </c>
      <c r="I247" s="65" t="s">
        <v>4368</v>
      </c>
      <c r="J247" s="65" t="s">
        <v>4302</v>
      </c>
      <c r="K247" s="69" t="s">
        <v>4309</v>
      </c>
      <c r="L247" s="66"/>
      <c r="M247" s="129">
        <v>47.5</v>
      </c>
      <c r="N247" s="69">
        <f t="shared" si="96"/>
        <v>47.3125</v>
      </c>
      <c r="O247" s="69">
        <f t="shared" si="97"/>
        <v>47.6875</v>
      </c>
      <c r="P247" s="129">
        <v>37.5</v>
      </c>
      <c r="Q247" s="69">
        <f t="shared" si="98"/>
        <v>37.3125</v>
      </c>
      <c r="R247" s="69">
        <f t="shared" si="99"/>
        <v>37.6875</v>
      </c>
      <c r="S247" s="129"/>
      <c r="T247" s="69"/>
      <c r="U247" s="69"/>
      <c r="V247" s="6">
        <f t="shared" si="95"/>
        <v>0.1875</v>
      </c>
    </row>
    <row r="248" spans="1:22" s="31" customFormat="1" ht="13" x14ac:dyDescent="0.15">
      <c r="A248" s="65" t="s">
        <v>1931</v>
      </c>
      <c r="B248" s="65" t="s">
        <v>1932</v>
      </c>
      <c r="C248" s="123" t="s">
        <v>4376</v>
      </c>
      <c r="D248" s="131">
        <v>40877</v>
      </c>
      <c r="E248" s="131">
        <v>40942</v>
      </c>
      <c r="F248" s="69"/>
      <c r="G248" s="69"/>
      <c r="H248" s="69" t="s">
        <v>4162</v>
      </c>
      <c r="I248" s="69" t="s">
        <v>4161</v>
      </c>
      <c r="J248" s="65" t="s">
        <v>4302</v>
      </c>
      <c r="K248" s="69" t="s">
        <v>4160</v>
      </c>
      <c r="L248" s="66" t="s">
        <v>3131</v>
      </c>
      <c r="M248" s="129">
        <v>10</v>
      </c>
      <c r="N248" s="69">
        <f t="shared" si="96"/>
        <v>9.8125</v>
      </c>
      <c r="O248" s="69">
        <f t="shared" si="97"/>
        <v>10.1875</v>
      </c>
      <c r="P248" s="129">
        <v>6.75</v>
      </c>
      <c r="Q248" s="69">
        <f t="shared" si="98"/>
        <v>6.5625</v>
      </c>
      <c r="R248" s="69">
        <f t="shared" si="99"/>
        <v>6.9375</v>
      </c>
      <c r="S248" s="129">
        <v>5.75</v>
      </c>
      <c r="T248" s="69">
        <f>S248-0.1875</f>
        <v>5.5625</v>
      </c>
      <c r="U248" s="69">
        <f>S248+0.1875</f>
        <v>5.9375</v>
      </c>
      <c r="V248" s="6">
        <f t="shared" si="95"/>
        <v>0.1875</v>
      </c>
    </row>
    <row r="249" spans="1:22" s="68" customFormat="1" ht="26" x14ac:dyDescent="0.15">
      <c r="A249" s="65" t="s">
        <v>1939</v>
      </c>
      <c r="B249" s="65" t="s">
        <v>1940</v>
      </c>
      <c r="C249" s="123" t="s">
        <v>4391</v>
      </c>
      <c r="D249" s="131">
        <v>40875</v>
      </c>
      <c r="E249" s="131">
        <v>40941</v>
      </c>
      <c r="F249" s="69"/>
      <c r="G249" s="69"/>
      <c r="H249" s="69" t="s">
        <v>4162</v>
      </c>
      <c r="I249" s="69" t="s">
        <v>4161</v>
      </c>
      <c r="J249" s="65" t="s">
        <v>4302</v>
      </c>
      <c r="K249" s="69" t="s">
        <v>4301</v>
      </c>
      <c r="L249" s="66" t="s">
        <v>4306</v>
      </c>
      <c r="M249" s="129">
        <v>10.125</v>
      </c>
      <c r="N249" s="69">
        <f t="shared" si="96"/>
        <v>9.9375</v>
      </c>
      <c r="O249" s="69">
        <f t="shared" si="97"/>
        <v>10.3125</v>
      </c>
      <c r="P249" s="129">
        <v>6.875</v>
      </c>
      <c r="Q249" s="69">
        <f t="shared" si="98"/>
        <v>6.6875</v>
      </c>
      <c r="R249" s="69">
        <f t="shared" si="99"/>
        <v>7.0625</v>
      </c>
      <c r="S249" s="129">
        <v>8.3125</v>
      </c>
      <c r="T249" s="69">
        <f>S249-0.1875</f>
        <v>8.125</v>
      </c>
      <c r="U249" s="69">
        <f>S249+0.1875</f>
        <v>8.5</v>
      </c>
      <c r="V249" s="6">
        <f t="shared" si="95"/>
        <v>0.1875</v>
      </c>
    </row>
    <row r="250" spans="1:22" s="68" customFormat="1" ht="26" x14ac:dyDescent="0.15">
      <c r="A250" s="65" t="s">
        <v>1898</v>
      </c>
      <c r="B250" s="65" t="s">
        <v>1899</v>
      </c>
      <c r="C250" s="132" t="s">
        <v>4372</v>
      </c>
      <c r="D250" s="131">
        <v>40878</v>
      </c>
      <c r="E250" s="131">
        <v>40941</v>
      </c>
      <c r="F250" s="69"/>
      <c r="G250" s="69"/>
      <c r="H250" s="69" t="s">
        <v>4159</v>
      </c>
      <c r="I250" s="69" t="s">
        <v>4374</v>
      </c>
      <c r="J250" s="133"/>
      <c r="K250" s="133"/>
      <c r="L250" s="65"/>
      <c r="M250" s="129">
        <v>3</v>
      </c>
      <c r="N250" s="69">
        <v>2.9375</v>
      </c>
      <c r="O250" s="69">
        <v>3.0625</v>
      </c>
      <c r="P250" s="129">
        <v>3</v>
      </c>
      <c r="Q250" s="69">
        <v>2.9375</v>
      </c>
      <c r="R250" s="69">
        <v>3.0625</v>
      </c>
      <c r="S250" s="129">
        <v>41.875</v>
      </c>
      <c r="T250" s="69">
        <v>41.8125</v>
      </c>
      <c r="U250" s="69">
        <v>41.9375</v>
      </c>
      <c r="V250" s="139"/>
    </row>
    <row r="251" spans="1:22" s="31" customFormat="1" ht="26" x14ac:dyDescent="0.15">
      <c r="A251" s="65" t="s">
        <v>2345</v>
      </c>
      <c r="B251" s="65" t="s">
        <v>2346</v>
      </c>
      <c r="C251" s="132" t="s">
        <v>4499</v>
      </c>
      <c r="D251" s="131">
        <v>40878</v>
      </c>
      <c r="E251" s="131">
        <v>40941</v>
      </c>
      <c r="F251" s="69"/>
      <c r="G251" s="69"/>
      <c r="H251" s="69" t="s">
        <v>4162</v>
      </c>
      <c r="I251" s="65" t="s">
        <v>4365</v>
      </c>
      <c r="J251" s="65" t="s">
        <v>4302</v>
      </c>
      <c r="K251" s="69" t="s">
        <v>4304</v>
      </c>
      <c r="L251" s="66"/>
      <c r="M251" s="129">
        <v>46.625</v>
      </c>
      <c r="N251" s="69">
        <f t="shared" ref="N251:N258" si="100">M251-0.1875</f>
        <v>46.4375</v>
      </c>
      <c r="O251" s="69">
        <f t="shared" ref="O251:O258" si="101">M251+0.1875</f>
        <v>46.8125</v>
      </c>
      <c r="P251" s="129">
        <v>23.5</v>
      </c>
      <c r="Q251" s="69">
        <f t="shared" ref="Q251:Q258" si="102">P251-0.1875</f>
        <v>23.3125</v>
      </c>
      <c r="R251" s="69">
        <f t="shared" ref="R251:R258" si="103">P251+0.1875</f>
        <v>23.6875</v>
      </c>
      <c r="S251" s="129">
        <v>3</v>
      </c>
      <c r="T251" s="69">
        <f>S251-0.1875</f>
        <v>2.8125</v>
      </c>
      <c r="U251" s="69">
        <f>S251+0.1875</f>
        <v>3.1875</v>
      </c>
      <c r="V251" s="6">
        <f t="shared" ref="V251:V275" si="104">IF(J251="C", 0.1875, 0.125)</f>
        <v>0.1875</v>
      </c>
    </row>
    <row r="252" spans="1:22" s="31" customFormat="1" ht="13" x14ac:dyDescent="0.15">
      <c r="A252" s="65" t="s">
        <v>2353</v>
      </c>
      <c r="B252" s="65" t="s">
        <v>2354</v>
      </c>
      <c r="C252" s="132" t="s">
        <v>4447</v>
      </c>
      <c r="D252" s="131">
        <v>40876</v>
      </c>
      <c r="E252" s="131">
        <v>40941</v>
      </c>
      <c r="F252" s="69"/>
      <c r="G252" s="69"/>
      <c r="H252" s="69" t="s">
        <v>3131</v>
      </c>
      <c r="I252" s="65" t="s">
        <v>4369</v>
      </c>
      <c r="J252" s="65" t="s">
        <v>4302</v>
      </c>
      <c r="K252" s="69" t="s">
        <v>4301</v>
      </c>
      <c r="L252" s="66"/>
      <c r="M252" s="129">
        <v>47.75</v>
      </c>
      <c r="N252" s="69">
        <f t="shared" si="100"/>
        <v>47.5625</v>
      </c>
      <c r="O252" s="69">
        <f t="shared" si="101"/>
        <v>47.9375</v>
      </c>
      <c r="P252" s="129">
        <v>23.75</v>
      </c>
      <c r="Q252" s="69">
        <f t="shared" si="102"/>
        <v>23.5625</v>
      </c>
      <c r="R252" s="69">
        <f t="shared" si="103"/>
        <v>23.9375</v>
      </c>
      <c r="S252" s="129"/>
      <c r="T252" s="69"/>
      <c r="U252" s="69"/>
      <c r="V252" s="6">
        <f t="shared" si="104"/>
        <v>0.1875</v>
      </c>
    </row>
    <row r="253" spans="1:22" s="79" customFormat="1" ht="39" x14ac:dyDescent="0.15">
      <c r="A253" s="65" t="s">
        <v>2086</v>
      </c>
      <c r="B253" s="65" t="s">
        <v>2087</v>
      </c>
      <c r="C253" s="6" t="s">
        <v>9258</v>
      </c>
      <c r="D253" s="131">
        <v>40877</v>
      </c>
      <c r="E253" s="131">
        <v>40941</v>
      </c>
      <c r="F253" s="69"/>
      <c r="G253" s="69"/>
      <c r="H253" s="69" t="s">
        <v>4162</v>
      </c>
      <c r="I253" s="69" t="s">
        <v>4161</v>
      </c>
      <c r="J253" s="65" t="s">
        <v>4302</v>
      </c>
      <c r="K253" s="69" t="s">
        <v>4307</v>
      </c>
      <c r="L253" s="66" t="s">
        <v>3131</v>
      </c>
      <c r="M253" s="129">
        <v>13.625</v>
      </c>
      <c r="N253" s="69">
        <f t="shared" si="100"/>
        <v>13.4375</v>
      </c>
      <c r="O253" s="69">
        <f t="shared" si="101"/>
        <v>13.8125</v>
      </c>
      <c r="P253" s="129">
        <v>10.1875</v>
      </c>
      <c r="Q253" s="69">
        <f t="shared" si="102"/>
        <v>10</v>
      </c>
      <c r="R253" s="69">
        <f t="shared" si="103"/>
        <v>10.375</v>
      </c>
      <c r="S253" s="129">
        <v>8.625</v>
      </c>
      <c r="T253" s="69">
        <f t="shared" ref="T253:T258" si="105">S253-0.1875</f>
        <v>8.4375</v>
      </c>
      <c r="U253" s="69">
        <f t="shared" ref="U253:U258" si="106">S253+0.1875</f>
        <v>8.8125</v>
      </c>
      <c r="V253" s="6">
        <f t="shared" si="104"/>
        <v>0.1875</v>
      </c>
    </row>
    <row r="254" spans="1:22" s="31" customFormat="1" ht="26" x14ac:dyDescent="0.15">
      <c r="A254" s="65" t="s">
        <v>2082</v>
      </c>
      <c r="B254" s="65" t="s">
        <v>2083</v>
      </c>
      <c r="C254" s="123" t="s">
        <v>4415</v>
      </c>
      <c r="D254" s="131">
        <v>40875</v>
      </c>
      <c r="E254" s="131">
        <v>40941</v>
      </c>
      <c r="F254" s="69"/>
      <c r="G254" s="69"/>
      <c r="H254" s="69" t="s">
        <v>4162</v>
      </c>
      <c r="I254" s="69" t="s">
        <v>4161</v>
      </c>
      <c r="J254" s="65" t="s">
        <v>4302</v>
      </c>
      <c r="K254" s="69" t="s">
        <v>4301</v>
      </c>
      <c r="L254" s="66" t="s">
        <v>3131</v>
      </c>
      <c r="M254" s="129">
        <v>13.625</v>
      </c>
      <c r="N254" s="69">
        <f t="shared" si="100"/>
        <v>13.4375</v>
      </c>
      <c r="O254" s="69">
        <f t="shared" si="101"/>
        <v>13.8125</v>
      </c>
      <c r="P254" s="129">
        <v>10.1875</v>
      </c>
      <c r="Q254" s="69">
        <f t="shared" si="102"/>
        <v>10</v>
      </c>
      <c r="R254" s="69">
        <f t="shared" si="103"/>
        <v>10.375</v>
      </c>
      <c r="S254" s="129">
        <v>8.3125</v>
      </c>
      <c r="T254" s="69">
        <f t="shared" si="105"/>
        <v>8.125</v>
      </c>
      <c r="U254" s="69">
        <f t="shared" si="106"/>
        <v>8.5</v>
      </c>
      <c r="V254" s="6">
        <f t="shared" si="104"/>
        <v>0.1875</v>
      </c>
    </row>
    <row r="255" spans="1:22" s="31" customFormat="1" ht="13" x14ac:dyDescent="0.15">
      <c r="A255" s="65" t="s">
        <v>2084</v>
      </c>
      <c r="B255" s="65" t="s">
        <v>2085</v>
      </c>
      <c r="C255" s="123" t="s">
        <v>4416</v>
      </c>
      <c r="D255" s="131">
        <v>40875</v>
      </c>
      <c r="E255" s="131">
        <v>40941</v>
      </c>
      <c r="F255" s="69"/>
      <c r="G255" s="69"/>
      <c r="H255" s="69" t="s">
        <v>4162</v>
      </c>
      <c r="I255" s="69" t="s">
        <v>4161</v>
      </c>
      <c r="J255" s="65" t="s">
        <v>4302</v>
      </c>
      <c r="K255" s="69" t="s">
        <v>4301</v>
      </c>
      <c r="L255" s="66" t="s">
        <v>3131</v>
      </c>
      <c r="M255" s="129">
        <v>13.625</v>
      </c>
      <c r="N255" s="69">
        <f t="shared" si="100"/>
        <v>13.4375</v>
      </c>
      <c r="O255" s="69">
        <f t="shared" si="101"/>
        <v>13.8125</v>
      </c>
      <c r="P255" s="129">
        <v>10.1875</v>
      </c>
      <c r="Q255" s="69">
        <f t="shared" si="102"/>
        <v>10</v>
      </c>
      <c r="R255" s="69">
        <f t="shared" si="103"/>
        <v>10.375</v>
      </c>
      <c r="S255" s="129">
        <v>9</v>
      </c>
      <c r="T255" s="69">
        <f t="shared" si="105"/>
        <v>8.8125</v>
      </c>
      <c r="U255" s="69">
        <f t="shared" si="106"/>
        <v>9.1875</v>
      </c>
      <c r="V255" s="6">
        <f t="shared" si="104"/>
        <v>0.1875</v>
      </c>
    </row>
    <row r="256" spans="1:22" s="31" customFormat="1" ht="13" x14ac:dyDescent="0.15">
      <c r="A256" s="65" t="s">
        <v>1945</v>
      </c>
      <c r="B256" s="65" t="s">
        <v>1946</v>
      </c>
      <c r="C256" s="123" t="s">
        <v>4392</v>
      </c>
      <c r="D256" s="131">
        <v>40875</v>
      </c>
      <c r="E256" s="131">
        <v>40941</v>
      </c>
      <c r="F256" s="69"/>
      <c r="G256" s="69"/>
      <c r="H256" s="69" t="s">
        <v>4162</v>
      </c>
      <c r="I256" s="69" t="s">
        <v>4161</v>
      </c>
      <c r="J256" s="65" t="s">
        <v>4302</v>
      </c>
      <c r="K256" s="69" t="s">
        <v>4301</v>
      </c>
      <c r="L256" s="66" t="s">
        <v>3131</v>
      </c>
      <c r="M256" s="129">
        <v>10.375</v>
      </c>
      <c r="N256" s="69">
        <f t="shared" si="100"/>
        <v>10.1875</v>
      </c>
      <c r="O256" s="69">
        <f t="shared" si="101"/>
        <v>10.5625</v>
      </c>
      <c r="P256" s="129">
        <v>5.9375</v>
      </c>
      <c r="Q256" s="69">
        <f t="shared" si="102"/>
        <v>5.75</v>
      </c>
      <c r="R256" s="69">
        <f t="shared" si="103"/>
        <v>6.125</v>
      </c>
      <c r="S256" s="129">
        <v>7.8125</v>
      </c>
      <c r="T256" s="69">
        <f t="shared" si="105"/>
        <v>7.625</v>
      </c>
      <c r="U256" s="69">
        <f t="shared" si="106"/>
        <v>8</v>
      </c>
      <c r="V256" s="6">
        <f t="shared" si="104"/>
        <v>0.1875</v>
      </c>
    </row>
    <row r="257" spans="1:22" s="90" customFormat="1" ht="13" x14ac:dyDescent="0.15">
      <c r="A257" s="65" t="s">
        <v>2335</v>
      </c>
      <c r="B257" s="65" t="s">
        <v>2336</v>
      </c>
      <c r="C257" s="123" t="s">
        <v>4455</v>
      </c>
      <c r="D257" s="131">
        <v>40877</v>
      </c>
      <c r="E257" s="131">
        <v>40945</v>
      </c>
      <c r="F257" s="69"/>
      <c r="G257" s="69"/>
      <c r="H257" s="69" t="s">
        <v>4162</v>
      </c>
      <c r="I257" s="65" t="s">
        <v>4363</v>
      </c>
      <c r="J257" s="65" t="s">
        <v>4302</v>
      </c>
      <c r="K257" s="69" t="s">
        <v>4301</v>
      </c>
      <c r="L257" s="66"/>
      <c r="M257" s="129">
        <v>37</v>
      </c>
      <c r="N257" s="69">
        <f t="shared" si="100"/>
        <v>36.8125</v>
      </c>
      <c r="O257" s="69">
        <f t="shared" si="101"/>
        <v>37.1875</v>
      </c>
      <c r="P257" s="129">
        <v>42</v>
      </c>
      <c r="Q257" s="69">
        <f t="shared" si="102"/>
        <v>41.8125</v>
      </c>
      <c r="R257" s="69">
        <f t="shared" si="103"/>
        <v>42.1875</v>
      </c>
      <c r="S257" s="129"/>
      <c r="T257" s="69"/>
      <c r="U257" s="69"/>
      <c r="V257" s="6">
        <f t="shared" si="104"/>
        <v>0.1875</v>
      </c>
    </row>
    <row r="258" spans="1:22" s="90" customFormat="1" ht="13" x14ac:dyDescent="0.15">
      <c r="A258" s="65" t="s">
        <v>2129</v>
      </c>
      <c r="B258" s="65" t="s">
        <v>2130</v>
      </c>
      <c r="C258" s="123" t="s">
        <v>4475</v>
      </c>
      <c r="D258" s="131">
        <v>40877</v>
      </c>
      <c r="E258" s="131">
        <v>40941</v>
      </c>
      <c r="F258" s="69"/>
      <c r="G258" s="69"/>
      <c r="H258" s="69" t="s">
        <v>4162</v>
      </c>
      <c r="I258" s="69" t="s">
        <v>4161</v>
      </c>
      <c r="J258" s="65" t="s">
        <v>4302</v>
      </c>
      <c r="K258" s="69" t="s">
        <v>4304</v>
      </c>
      <c r="L258" s="66" t="s">
        <v>4306</v>
      </c>
      <c r="M258" s="129">
        <v>15.25</v>
      </c>
      <c r="N258" s="69">
        <f t="shared" si="100"/>
        <v>15.0625</v>
      </c>
      <c r="O258" s="69">
        <f t="shared" si="101"/>
        <v>15.4375</v>
      </c>
      <c r="P258" s="129">
        <v>10.375</v>
      </c>
      <c r="Q258" s="69">
        <f t="shared" si="102"/>
        <v>10.1875</v>
      </c>
      <c r="R258" s="69">
        <f t="shared" si="103"/>
        <v>10.5625</v>
      </c>
      <c r="S258" s="129">
        <v>7.6875</v>
      </c>
      <c r="T258" s="69">
        <f t="shared" si="105"/>
        <v>7.5</v>
      </c>
      <c r="U258" s="69">
        <f t="shared" si="106"/>
        <v>7.875</v>
      </c>
      <c r="V258" s="6">
        <f t="shared" si="104"/>
        <v>0.1875</v>
      </c>
    </row>
    <row r="259" spans="1:22" ht="26" x14ac:dyDescent="0.15">
      <c r="A259" s="65" t="s">
        <v>2341</v>
      </c>
      <c r="B259" s="65" t="s">
        <v>2342</v>
      </c>
      <c r="C259" s="123" t="s">
        <v>4521</v>
      </c>
      <c r="D259" s="131">
        <v>40878</v>
      </c>
      <c r="E259" s="131">
        <v>40944</v>
      </c>
      <c r="F259" s="69"/>
      <c r="G259" s="69"/>
      <c r="H259" s="69" t="s">
        <v>4311</v>
      </c>
      <c r="I259" s="65" t="s">
        <v>4364</v>
      </c>
      <c r="J259" s="65" t="s">
        <v>4310</v>
      </c>
      <c r="K259" s="69" t="s">
        <v>4307</v>
      </c>
      <c r="M259" s="129">
        <v>43.0625</v>
      </c>
      <c r="N259" s="69">
        <f>M259-0.125</f>
        <v>42.9375</v>
      </c>
      <c r="O259" s="69">
        <f>M259+0.125</f>
        <v>43.1875</v>
      </c>
      <c r="P259" s="129">
        <v>58.25</v>
      </c>
      <c r="Q259" s="69">
        <f>P259-0.125</f>
        <v>58.125</v>
      </c>
      <c r="R259" s="69">
        <f>P259+0.125</f>
        <v>58.375</v>
      </c>
      <c r="S259" s="129"/>
      <c r="T259" s="69"/>
      <c r="U259" s="69"/>
      <c r="V259" s="6">
        <f t="shared" si="104"/>
        <v>0.125</v>
      </c>
    </row>
    <row r="260" spans="1:22" ht="26" x14ac:dyDescent="0.15">
      <c r="A260" s="65" t="s">
        <v>2281</v>
      </c>
      <c r="B260" s="65" t="s">
        <v>2282</v>
      </c>
      <c r="C260" s="123" t="s">
        <v>4497</v>
      </c>
      <c r="D260" s="131">
        <v>40878</v>
      </c>
      <c r="E260" s="131">
        <v>40944</v>
      </c>
      <c r="F260" s="69"/>
      <c r="G260" s="69"/>
      <c r="H260" s="69" t="s">
        <v>4162</v>
      </c>
      <c r="I260" s="65" t="s">
        <v>4354</v>
      </c>
      <c r="J260" s="65" t="s">
        <v>4302</v>
      </c>
      <c r="K260" s="69" t="s">
        <v>4304</v>
      </c>
      <c r="M260" s="129">
        <v>18.75</v>
      </c>
      <c r="N260" s="69">
        <f>M260-0.1875</f>
        <v>18.5625</v>
      </c>
      <c r="O260" s="69">
        <f>M260+0.1875</f>
        <v>18.9375</v>
      </c>
      <c r="P260" s="129">
        <v>14.25</v>
      </c>
      <c r="Q260" s="69">
        <f>P260-0.1875</f>
        <v>14.0625</v>
      </c>
      <c r="R260" s="69">
        <f>P260+0.1875</f>
        <v>14.4375</v>
      </c>
      <c r="S260" s="129"/>
      <c r="T260" s="69"/>
      <c r="U260" s="69"/>
      <c r="V260" s="6">
        <f t="shared" si="104"/>
        <v>0.1875</v>
      </c>
    </row>
    <row r="261" spans="1:22" ht="26" x14ac:dyDescent="0.15">
      <c r="A261" s="65" t="s">
        <v>2061</v>
      </c>
      <c r="B261" s="65" t="s">
        <v>2062</v>
      </c>
      <c r="C261" s="123" t="s">
        <v>4522</v>
      </c>
      <c r="D261" s="131">
        <v>40878</v>
      </c>
      <c r="E261" s="131">
        <v>40944</v>
      </c>
      <c r="F261" s="69" t="s">
        <v>1951</v>
      </c>
      <c r="G261" s="69"/>
      <c r="H261" s="69" t="s">
        <v>4311</v>
      </c>
      <c r="I261" s="65" t="s">
        <v>4344</v>
      </c>
      <c r="J261" s="65" t="s">
        <v>4310</v>
      </c>
      <c r="K261" s="69" t="s">
        <v>4307</v>
      </c>
      <c r="L261" s="66" t="s">
        <v>4306</v>
      </c>
      <c r="M261" s="129">
        <v>13.375</v>
      </c>
      <c r="N261" s="69">
        <f>M261-0.125</f>
        <v>13.25</v>
      </c>
      <c r="O261" s="69">
        <f>M261+0.125</f>
        <v>13.5</v>
      </c>
      <c r="P261" s="129">
        <v>6.75</v>
      </c>
      <c r="Q261" s="69">
        <f>P261-0.125</f>
        <v>6.625</v>
      </c>
      <c r="R261" s="69">
        <f>P261+0.125</f>
        <v>6.875</v>
      </c>
      <c r="S261" s="129">
        <v>8.9375</v>
      </c>
      <c r="T261" s="69">
        <f>S261-0.125</f>
        <v>8.8125</v>
      </c>
      <c r="U261" s="69">
        <f>S261+0.125</f>
        <v>9.0625</v>
      </c>
      <c r="V261" s="6">
        <f t="shared" si="104"/>
        <v>0.125</v>
      </c>
    </row>
    <row r="262" spans="1:22" ht="13" x14ac:dyDescent="0.15">
      <c r="A262" s="65" t="s">
        <v>2152</v>
      </c>
      <c r="B262" s="65" t="s">
        <v>2153</v>
      </c>
      <c r="C262" s="123" t="s">
        <v>4510</v>
      </c>
      <c r="D262" s="131">
        <v>40877</v>
      </c>
      <c r="E262" s="131">
        <v>40944</v>
      </c>
      <c r="F262" s="69"/>
      <c r="G262" s="69"/>
      <c r="H262" s="69" t="s">
        <v>4162</v>
      </c>
      <c r="I262" s="69" t="s">
        <v>4161</v>
      </c>
      <c r="J262" s="65" t="s">
        <v>4302</v>
      </c>
      <c r="K262" s="69" t="s">
        <v>4307</v>
      </c>
      <c r="L262" s="66" t="s">
        <v>4306</v>
      </c>
      <c r="M262" s="129">
        <v>15.375</v>
      </c>
      <c r="N262" s="69">
        <f t="shared" ref="N262:N283" si="107">M262-0.1875</f>
        <v>15.1875</v>
      </c>
      <c r="O262" s="69">
        <f t="shared" ref="O262:O283" si="108">M262+0.1875</f>
        <v>15.5625</v>
      </c>
      <c r="P262" s="129">
        <v>10.375</v>
      </c>
      <c r="Q262" s="69">
        <f t="shared" ref="Q262:Q283" si="109">P262-0.1875</f>
        <v>10.1875</v>
      </c>
      <c r="R262" s="69">
        <f t="shared" ref="R262:R283" si="110">P262+0.1875</f>
        <v>10.5625</v>
      </c>
      <c r="S262" s="129">
        <v>9.125</v>
      </c>
      <c r="T262" s="69">
        <f>S262-0.1875</f>
        <v>8.9375</v>
      </c>
      <c r="U262" s="69">
        <f>S262+0.1875</f>
        <v>9.3125</v>
      </c>
      <c r="V262" s="6">
        <f t="shared" si="104"/>
        <v>0.1875</v>
      </c>
    </row>
    <row r="263" spans="1:22" ht="13" x14ac:dyDescent="0.15">
      <c r="A263" s="65" t="s">
        <v>2123</v>
      </c>
      <c r="B263" s="65" t="s">
        <v>2124</v>
      </c>
      <c r="C263" s="123" t="s">
        <v>4468</v>
      </c>
      <c r="D263" s="131">
        <v>40878</v>
      </c>
      <c r="E263" s="131">
        <v>40944</v>
      </c>
      <c r="F263" s="69"/>
      <c r="G263" s="69"/>
      <c r="H263" s="69" t="s">
        <v>4162</v>
      </c>
      <c r="I263" s="69" t="s">
        <v>4305</v>
      </c>
      <c r="J263" s="65" t="s">
        <v>4302</v>
      </c>
      <c r="K263" s="69" t="s">
        <v>4304</v>
      </c>
      <c r="L263" s="66" t="s">
        <v>3131</v>
      </c>
      <c r="M263" s="129">
        <v>15.25</v>
      </c>
      <c r="N263" s="69">
        <f t="shared" si="107"/>
        <v>15.0625</v>
      </c>
      <c r="O263" s="69">
        <f t="shared" si="108"/>
        <v>15.4375</v>
      </c>
      <c r="P263" s="129">
        <v>9.625</v>
      </c>
      <c r="Q263" s="69">
        <f t="shared" si="109"/>
        <v>9.4375</v>
      </c>
      <c r="R263" s="69">
        <f t="shared" si="110"/>
        <v>9.8125</v>
      </c>
      <c r="S263" s="129"/>
      <c r="T263" s="69"/>
      <c r="U263" s="69"/>
      <c r="V263" s="6">
        <f t="shared" si="104"/>
        <v>0.1875</v>
      </c>
    </row>
    <row r="264" spans="1:22" ht="39" x14ac:dyDescent="0.15">
      <c r="A264" s="65" t="s">
        <v>2170</v>
      </c>
      <c r="B264" s="65" t="s">
        <v>2171</v>
      </c>
      <c r="C264" s="6" t="s">
        <v>10110</v>
      </c>
      <c r="D264" s="131">
        <v>40877</v>
      </c>
      <c r="E264" s="131">
        <v>40942</v>
      </c>
      <c r="F264" s="69"/>
      <c r="G264" s="69"/>
      <c r="H264" s="69" t="s">
        <v>4162</v>
      </c>
      <c r="I264" s="69" t="s">
        <v>4161</v>
      </c>
      <c r="J264" s="65" t="s">
        <v>4302</v>
      </c>
      <c r="K264" s="69" t="s">
        <v>4304</v>
      </c>
      <c r="M264" s="129">
        <v>15.375</v>
      </c>
      <c r="N264" s="69">
        <f t="shared" si="107"/>
        <v>15.1875</v>
      </c>
      <c r="O264" s="69">
        <f t="shared" si="108"/>
        <v>15.5625</v>
      </c>
      <c r="P264" s="69">
        <v>10.5625</v>
      </c>
      <c r="Q264" s="69">
        <f t="shared" si="109"/>
        <v>10.375</v>
      </c>
      <c r="R264" s="69">
        <f t="shared" si="110"/>
        <v>10.75</v>
      </c>
      <c r="S264" s="129">
        <v>9.625</v>
      </c>
      <c r="T264" s="69">
        <f>S264-0.1875</f>
        <v>9.4375</v>
      </c>
      <c r="U264" s="69">
        <f>S264+0.1875</f>
        <v>9.8125</v>
      </c>
      <c r="V264" s="6">
        <f t="shared" si="104"/>
        <v>0.1875</v>
      </c>
    </row>
    <row r="265" spans="1:22" ht="13" x14ac:dyDescent="0.15">
      <c r="A265" s="65" t="s">
        <v>1981</v>
      </c>
      <c r="B265" s="65" t="s">
        <v>1982</v>
      </c>
      <c r="C265" s="123" t="s">
        <v>4400</v>
      </c>
      <c r="D265" s="131">
        <v>40875</v>
      </c>
      <c r="E265" s="131">
        <v>40942</v>
      </c>
      <c r="F265" s="69"/>
      <c r="G265" s="69"/>
      <c r="H265" s="69" t="s">
        <v>4162</v>
      </c>
      <c r="I265" s="69" t="s">
        <v>4161</v>
      </c>
      <c r="J265" s="65" t="s">
        <v>4302</v>
      </c>
      <c r="K265" s="69" t="s">
        <v>4301</v>
      </c>
      <c r="L265" s="66" t="s">
        <v>3131</v>
      </c>
      <c r="M265" s="129">
        <v>11.5</v>
      </c>
      <c r="N265" s="69">
        <f t="shared" si="107"/>
        <v>11.3125</v>
      </c>
      <c r="O265" s="69">
        <f t="shared" si="108"/>
        <v>11.6875</v>
      </c>
      <c r="P265" s="129">
        <v>10.5</v>
      </c>
      <c r="Q265" s="69">
        <f t="shared" si="109"/>
        <v>10.3125</v>
      </c>
      <c r="R265" s="69">
        <f t="shared" si="110"/>
        <v>10.6875</v>
      </c>
      <c r="S265" s="129">
        <v>5.75</v>
      </c>
      <c r="T265" s="69">
        <f>S265-0.1875</f>
        <v>5.5625</v>
      </c>
      <c r="U265" s="69">
        <f>S265+0.1875</f>
        <v>5.9375</v>
      </c>
      <c r="V265" s="6">
        <f t="shared" si="104"/>
        <v>0.1875</v>
      </c>
    </row>
    <row r="266" spans="1:22" ht="13" x14ac:dyDescent="0.15">
      <c r="A266" s="65" t="s">
        <v>2119</v>
      </c>
      <c r="B266" s="65" t="s">
        <v>2120</v>
      </c>
      <c r="C266" s="123" t="s">
        <v>4452</v>
      </c>
      <c r="D266" s="131">
        <v>40876</v>
      </c>
      <c r="E266" s="131">
        <v>40942</v>
      </c>
      <c r="F266" s="69"/>
      <c r="G266" s="69"/>
      <c r="H266" s="69" t="s">
        <v>4162</v>
      </c>
      <c r="I266" s="69" t="s">
        <v>4308</v>
      </c>
      <c r="J266" s="65" t="s">
        <v>4302</v>
      </c>
      <c r="K266" s="69" t="s">
        <v>4301</v>
      </c>
      <c r="L266" s="66" t="s">
        <v>3131</v>
      </c>
      <c r="M266" s="129">
        <v>14.75</v>
      </c>
      <c r="N266" s="69">
        <f t="shared" si="107"/>
        <v>14.5625</v>
      </c>
      <c r="O266" s="69">
        <f t="shared" si="108"/>
        <v>14.9375</v>
      </c>
      <c r="P266" s="129">
        <v>9.875</v>
      </c>
      <c r="Q266" s="69">
        <f t="shared" si="109"/>
        <v>9.6875</v>
      </c>
      <c r="R266" s="69">
        <f t="shared" si="110"/>
        <v>10.0625</v>
      </c>
      <c r="S266" s="129"/>
      <c r="T266" s="69"/>
      <c r="U266" s="69"/>
      <c r="V266" s="6">
        <f t="shared" si="104"/>
        <v>0.1875</v>
      </c>
    </row>
    <row r="267" spans="1:22" s="14" customFormat="1" ht="13" x14ac:dyDescent="0.15">
      <c r="A267" s="65" t="s">
        <v>2331</v>
      </c>
      <c r="B267" s="65" t="s">
        <v>2332</v>
      </c>
      <c r="C267" s="123" t="s">
        <v>4520</v>
      </c>
      <c r="D267" s="131">
        <v>40878</v>
      </c>
      <c r="E267" s="131">
        <v>40942</v>
      </c>
      <c r="F267" s="69"/>
      <c r="G267" s="69"/>
      <c r="H267" s="69" t="s">
        <v>4162</v>
      </c>
      <c r="I267" s="65" t="s">
        <v>4362</v>
      </c>
      <c r="J267" s="65" t="s">
        <v>4302</v>
      </c>
      <c r="K267" s="69" t="s">
        <v>4307</v>
      </c>
      <c r="L267" s="66"/>
      <c r="M267" s="129">
        <v>30.4375</v>
      </c>
      <c r="N267" s="69">
        <f t="shared" si="107"/>
        <v>30.25</v>
      </c>
      <c r="O267" s="69">
        <f t="shared" si="108"/>
        <v>30.625</v>
      </c>
      <c r="P267" s="129">
        <v>11.25</v>
      </c>
      <c r="Q267" s="69">
        <f t="shared" si="109"/>
        <v>11.0625</v>
      </c>
      <c r="R267" s="69">
        <f t="shared" si="110"/>
        <v>11.4375</v>
      </c>
      <c r="S267" s="129"/>
      <c r="T267" s="69"/>
      <c r="U267" s="69"/>
      <c r="V267" s="6">
        <f t="shared" si="104"/>
        <v>0.1875</v>
      </c>
    </row>
    <row r="268" spans="1:22" ht="13" x14ac:dyDescent="0.15">
      <c r="A268" s="65" t="s">
        <v>2172</v>
      </c>
      <c r="B268" s="65" t="s">
        <v>2173</v>
      </c>
      <c r="C268" s="123" t="s">
        <v>4477</v>
      </c>
      <c r="D268" s="131">
        <v>40877</v>
      </c>
      <c r="E268" s="131">
        <v>40942</v>
      </c>
      <c r="F268" s="69"/>
      <c r="G268" s="69"/>
      <c r="H268" s="69" t="s">
        <v>4162</v>
      </c>
      <c r="I268" s="69" t="s">
        <v>4161</v>
      </c>
      <c r="J268" s="65" t="s">
        <v>4302</v>
      </c>
      <c r="K268" s="69" t="s">
        <v>4304</v>
      </c>
      <c r="M268" s="129">
        <v>15.375</v>
      </c>
      <c r="N268" s="69">
        <f t="shared" si="107"/>
        <v>15.1875</v>
      </c>
      <c r="O268" s="69">
        <f t="shared" si="108"/>
        <v>15.5625</v>
      </c>
      <c r="P268" s="69">
        <v>11.375</v>
      </c>
      <c r="Q268" s="69">
        <f t="shared" si="109"/>
        <v>11.1875</v>
      </c>
      <c r="R268" s="69">
        <f t="shared" si="110"/>
        <v>11.5625</v>
      </c>
      <c r="S268" s="129">
        <v>5.5</v>
      </c>
      <c r="T268" s="69">
        <f t="shared" ref="T268:T274" si="111">S268-0.1875</f>
        <v>5.3125</v>
      </c>
      <c r="U268" s="69">
        <f t="shared" ref="U268:U274" si="112">S268+0.1875</f>
        <v>5.6875</v>
      </c>
      <c r="V268" s="6">
        <f t="shared" si="104"/>
        <v>0.1875</v>
      </c>
    </row>
    <row r="269" spans="1:22" ht="13" x14ac:dyDescent="0.15">
      <c r="A269" s="65" t="s">
        <v>2257</v>
      </c>
      <c r="B269" s="65" t="s">
        <v>2258</v>
      </c>
      <c r="C269" s="123" t="s">
        <v>4554</v>
      </c>
      <c r="D269" s="131">
        <v>40877</v>
      </c>
      <c r="E269" s="131">
        <v>40943</v>
      </c>
      <c r="F269" s="69"/>
      <c r="G269" s="69"/>
      <c r="H269" s="69" t="s">
        <v>4162</v>
      </c>
      <c r="I269" s="69" t="s">
        <v>4161</v>
      </c>
      <c r="J269" s="65" t="s">
        <v>4302</v>
      </c>
      <c r="K269" s="69" t="s">
        <v>4160</v>
      </c>
      <c r="M269" s="129">
        <v>17.125</v>
      </c>
      <c r="N269" s="69">
        <f t="shared" si="107"/>
        <v>16.9375</v>
      </c>
      <c r="O269" s="69">
        <f t="shared" si="108"/>
        <v>17.3125</v>
      </c>
      <c r="P269" s="129">
        <v>6.6875</v>
      </c>
      <c r="Q269" s="69">
        <f t="shared" si="109"/>
        <v>6.5</v>
      </c>
      <c r="R269" s="69">
        <f t="shared" si="110"/>
        <v>6.875</v>
      </c>
      <c r="S269" s="129">
        <v>11.75</v>
      </c>
      <c r="T269" s="69">
        <f t="shared" si="111"/>
        <v>11.5625</v>
      </c>
      <c r="U269" s="69">
        <f t="shared" si="112"/>
        <v>11.9375</v>
      </c>
      <c r="V269" s="8">
        <f t="shared" si="104"/>
        <v>0.1875</v>
      </c>
    </row>
    <row r="270" spans="1:22" ht="13" x14ac:dyDescent="0.15">
      <c r="A270" s="65" t="s">
        <v>2265</v>
      </c>
      <c r="B270" s="65" t="s">
        <v>2266</v>
      </c>
      <c r="C270" s="123" t="s">
        <v>4516</v>
      </c>
      <c r="D270" s="131">
        <v>40877</v>
      </c>
      <c r="E270" s="131">
        <v>40943</v>
      </c>
      <c r="F270" s="69"/>
      <c r="G270" s="69"/>
      <c r="H270" s="65" t="s">
        <v>4162</v>
      </c>
      <c r="I270" s="65" t="s">
        <v>4161</v>
      </c>
      <c r="J270" s="65" t="s">
        <v>4302</v>
      </c>
      <c r="K270" s="69" t="s">
        <v>4307</v>
      </c>
      <c r="M270" s="129">
        <v>17.8125</v>
      </c>
      <c r="N270" s="69">
        <f t="shared" si="107"/>
        <v>17.625</v>
      </c>
      <c r="O270" s="69">
        <f t="shared" si="108"/>
        <v>18</v>
      </c>
      <c r="P270" s="129">
        <v>15.125</v>
      </c>
      <c r="Q270" s="69">
        <f t="shared" si="109"/>
        <v>14.9375</v>
      </c>
      <c r="R270" s="69">
        <f t="shared" si="110"/>
        <v>15.3125</v>
      </c>
      <c r="S270" s="129">
        <v>9</v>
      </c>
      <c r="T270" s="69">
        <f t="shared" si="111"/>
        <v>8.8125</v>
      </c>
      <c r="U270" s="69">
        <f t="shared" si="112"/>
        <v>9.1875</v>
      </c>
      <c r="V270" s="6">
        <f t="shared" si="104"/>
        <v>0.1875</v>
      </c>
    </row>
    <row r="271" spans="1:22" ht="13" x14ac:dyDescent="0.15">
      <c r="A271" s="65" t="s">
        <v>2178</v>
      </c>
      <c r="B271" s="65" t="s">
        <v>2179</v>
      </c>
      <c r="C271" s="123" t="s">
        <v>4513</v>
      </c>
      <c r="D271" s="131">
        <v>40877</v>
      </c>
      <c r="E271" s="131">
        <v>40943</v>
      </c>
      <c r="F271" s="69"/>
      <c r="G271" s="69"/>
      <c r="H271" s="69" t="s">
        <v>4162</v>
      </c>
      <c r="I271" s="69" t="s">
        <v>4161</v>
      </c>
      <c r="J271" s="65" t="s">
        <v>4302</v>
      </c>
      <c r="K271" s="69" t="s">
        <v>4307</v>
      </c>
      <c r="M271" s="129">
        <v>15.375</v>
      </c>
      <c r="N271" s="69">
        <f t="shared" si="107"/>
        <v>15.1875</v>
      </c>
      <c r="O271" s="69">
        <f t="shared" si="108"/>
        <v>15.5625</v>
      </c>
      <c r="P271" s="129">
        <v>11.375</v>
      </c>
      <c r="Q271" s="69">
        <f t="shared" si="109"/>
        <v>11.1875</v>
      </c>
      <c r="R271" s="69">
        <f t="shared" si="110"/>
        <v>11.5625</v>
      </c>
      <c r="S271" s="129">
        <v>9.25</v>
      </c>
      <c r="T271" s="69">
        <f t="shared" si="111"/>
        <v>9.0625</v>
      </c>
      <c r="U271" s="69">
        <f t="shared" si="112"/>
        <v>9.4375</v>
      </c>
      <c r="V271" s="6">
        <f t="shared" si="104"/>
        <v>0.1875</v>
      </c>
    </row>
    <row r="272" spans="1:22" ht="13" x14ac:dyDescent="0.15">
      <c r="A272" s="68" t="s">
        <v>5137</v>
      </c>
      <c r="B272" s="68" t="s">
        <v>5143</v>
      </c>
      <c r="C272" s="123" t="s">
        <v>5144</v>
      </c>
      <c r="D272" s="97">
        <v>40928</v>
      </c>
      <c r="E272" s="131">
        <v>40963</v>
      </c>
      <c r="H272" s="66" t="s">
        <v>4162</v>
      </c>
      <c r="I272" s="66" t="s">
        <v>4161</v>
      </c>
      <c r="J272" s="65" t="s">
        <v>4302</v>
      </c>
      <c r="K272" s="66" t="s">
        <v>4301</v>
      </c>
      <c r="M272" s="94">
        <v>8</v>
      </c>
      <c r="N272" s="69">
        <f t="shared" si="107"/>
        <v>7.8125</v>
      </c>
      <c r="O272" s="69">
        <f t="shared" si="108"/>
        <v>8.1875</v>
      </c>
      <c r="P272" s="94">
        <v>6.125</v>
      </c>
      <c r="Q272" s="65">
        <f t="shared" si="109"/>
        <v>5.9375</v>
      </c>
      <c r="R272" s="65">
        <f t="shared" si="110"/>
        <v>6.3125</v>
      </c>
      <c r="S272" s="94">
        <v>6</v>
      </c>
      <c r="T272" s="69">
        <f t="shared" si="111"/>
        <v>5.8125</v>
      </c>
      <c r="U272" s="69">
        <f t="shared" si="112"/>
        <v>6.1875</v>
      </c>
      <c r="V272" s="6">
        <f t="shared" si="104"/>
        <v>0.1875</v>
      </c>
    </row>
    <row r="273" spans="1:22" ht="26" x14ac:dyDescent="0.15">
      <c r="A273" s="65" t="s">
        <v>1900</v>
      </c>
      <c r="B273" s="65" t="s">
        <v>1901</v>
      </c>
      <c r="C273" s="123" t="s">
        <v>4375</v>
      </c>
      <c r="D273" s="131">
        <v>40877</v>
      </c>
      <c r="E273" s="131">
        <v>40943</v>
      </c>
      <c r="F273" s="69"/>
      <c r="G273" s="69"/>
      <c r="H273" s="69" t="s">
        <v>4162</v>
      </c>
      <c r="I273" s="69" t="s">
        <v>4161</v>
      </c>
      <c r="J273" s="65" t="s">
        <v>4302</v>
      </c>
      <c r="K273" s="69" t="s">
        <v>4160</v>
      </c>
      <c r="L273" s="65"/>
      <c r="M273" s="129">
        <v>7.25</v>
      </c>
      <c r="N273" s="69">
        <f t="shared" si="107"/>
        <v>7.0625</v>
      </c>
      <c r="O273" s="69">
        <f t="shared" si="108"/>
        <v>7.4375</v>
      </c>
      <c r="P273" s="129">
        <v>7.25</v>
      </c>
      <c r="Q273" s="69">
        <f t="shared" si="109"/>
        <v>7.0625</v>
      </c>
      <c r="R273" s="69">
        <f t="shared" si="110"/>
        <v>7.4375</v>
      </c>
      <c r="S273" s="129">
        <v>5.125</v>
      </c>
      <c r="T273" s="69">
        <f t="shared" si="111"/>
        <v>4.9375</v>
      </c>
      <c r="U273" s="69">
        <f t="shared" si="112"/>
        <v>5.3125</v>
      </c>
      <c r="V273" s="6">
        <f t="shared" si="104"/>
        <v>0.1875</v>
      </c>
    </row>
    <row r="274" spans="1:22" ht="13" x14ac:dyDescent="0.15">
      <c r="A274" s="65" t="s">
        <v>2305</v>
      </c>
      <c r="B274" s="65" t="s">
        <v>2306</v>
      </c>
      <c r="C274" s="123" t="s">
        <v>4492</v>
      </c>
      <c r="D274" s="131">
        <v>40877</v>
      </c>
      <c r="E274" s="131">
        <v>40943</v>
      </c>
      <c r="F274" s="69"/>
      <c r="G274" s="69"/>
      <c r="H274" s="69" t="s">
        <v>4162</v>
      </c>
      <c r="I274" s="69" t="s">
        <v>4161</v>
      </c>
      <c r="J274" s="65" t="s">
        <v>4302</v>
      </c>
      <c r="K274" s="69" t="s">
        <v>4304</v>
      </c>
      <c r="M274" s="129">
        <v>21</v>
      </c>
      <c r="N274" s="69">
        <f t="shared" si="107"/>
        <v>20.8125</v>
      </c>
      <c r="O274" s="69">
        <f t="shared" si="108"/>
        <v>21.1875</v>
      </c>
      <c r="P274" s="129">
        <v>13.5</v>
      </c>
      <c r="Q274" s="69">
        <f t="shared" si="109"/>
        <v>13.3125</v>
      </c>
      <c r="R274" s="69">
        <f t="shared" si="110"/>
        <v>13.6875</v>
      </c>
      <c r="S274" s="129">
        <v>7.75</v>
      </c>
      <c r="T274" s="69">
        <f t="shared" si="111"/>
        <v>7.5625</v>
      </c>
      <c r="U274" s="69">
        <f t="shared" si="112"/>
        <v>7.9375</v>
      </c>
      <c r="V274" s="6">
        <f t="shared" si="104"/>
        <v>0.1875</v>
      </c>
    </row>
    <row r="275" spans="1:22" s="14" customFormat="1" ht="26" x14ac:dyDescent="0.15">
      <c r="A275" s="65" t="s">
        <v>4399</v>
      </c>
      <c r="B275" s="65" t="s">
        <v>17729</v>
      </c>
      <c r="C275" s="123" t="s">
        <v>4450</v>
      </c>
      <c r="D275" s="131">
        <v>41302</v>
      </c>
      <c r="E275" s="131">
        <v>42957</v>
      </c>
      <c r="F275" s="69" t="s">
        <v>17728</v>
      </c>
      <c r="G275" s="69"/>
      <c r="H275" s="69" t="s">
        <v>3131</v>
      </c>
      <c r="I275" s="69" t="s">
        <v>8823</v>
      </c>
      <c r="J275" s="65" t="s">
        <v>4302</v>
      </c>
      <c r="K275" s="69" t="s">
        <v>4301</v>
      </c>
      <c r="L275" s="66" t="s">
        <v>3131</v>
      </c>
      <c r="M275" s="129">
        <v>11.375</v>
      </c>
      <c r="N275" s="69">
        <f t="shared" si="107"/>
        <v>11.1875</v>
      </c>
      <c r="O275" s="69">
        <f t="shared" si="108"/>
        <v>11.5625</v>
      </c>
      <c r="P275" s="129">
        <v>5.75</v>
      </c>
      <c r="Q275" s="69">
        <f t="shared" si="109"/>
        <v>5.5625</v>
      </c>
      <c r="R275" s="69">
        <f t="shared" si="110"/>
        <v>5.9375</v>
      </c>
      <c r="S275" s="129"/>
      <c r="T275" s="130"/>
      <c r="U275" s="130"/>
      <c r="V275" s="6">
        <f t="shared" si="104"/>
        <v>0.1875</v>
      </c>
    </row>
    <row r="276" spans="1:22" ht="13" x14ac:dyDescent="0.15">
      <c r="A276" s="66" t="s">
        <v>5587</v>
      </c>
      <c r="B276" s="66" t="s">
        <v>5588</v>
      </c>
      <c r="C276" s="74" t="s">
        <v>5589</v>
      </c>
      <c r="D276" s="97">
        <v>40938</v>
      </c>
      <c r="E276" s="97">
        <v>40960</v>
      </c>
      <c r="H276" s="65" t="s">
        <v>4162</v>
      </c>
      <c r="I276" s="66" t="s">
        <v>4161</v>
      </c>
      <c r="J276" s="65" t="s">
        <v>4302</v>
      </c>
      <c r="K276" s="66" t="s">
        <v>4301</v>
      </c>
      <c r="M276" s="94">
        <v>12.5</v>
      </c>
      <c r="N276" s="95">
        <f t="shared" si="107"/>
        <v>12.3125</v>
      </c>
      <c r="O276" s="95">
        <f t="shared" si="108"/>
        <v>12.6875</v>
      </c>
      <c r="P276" s="94">
        <v>7.25</v>
      </c>
      <c r="Q276" s="66">
        <f t="shared" si="109"/>
        <v>7.0625</v>
      </c>
      <c r="R276" s="66">
        <f t="shared" si="110"/>
        <v>7.4375</v>
      </c>
      <c r="S276" s="94">
        <v>7.875</v>
      </c>
      <c r="T276" s="95">
        <f t="shared" ref="T276:T283" si="113">S276-V276</f>
        <v>7.6875</v>
      </c>
      <c r="U276" s="95">
        <f t="shared" ref="U276:U283" si="114">S276+V276</f>
        <v>8.0625</v>
      </c>
      <c r="V276" s="6">
        <f t="shared" ref="V276:V283" si="115">IF(J276="C", 0.1875, 0.125)</f>
        <v>0.1875</v>
      </c>
    </row>
    <row r="277" spans="1:22" ht="13" x14ac:dyDescent="0.15">
      <c r="A277" s="309" t="s">
        <v>5675</v>
      </c>
      <c r="B277" s="66" t="s">
        <v>5676</v>
      </c>
      <c r="C277" s="123" t="s">
        <v>5677</v>
      </c>
      <c r="D277" s="97">
        <v>40939</v>
      </c>
      <c r="E277" s="97">
        <v>40960</v>
      </c>
      <c r="H277" s="65" t="s">
        <v>4162</v>
      </c>
      <c r="I277" s="66" t="s">
        <v>4161</v>
      </c>
      <c r="J277" s="65" t="s">
        <v>4302</v>
      </c>
      <c r="K277" s="66" t="s">
        <v>4304</v>
      </c>
      <c r="M277" s="94">
        <v>22.5</v>
      </c>
      <c r="N277" s="95">
        <f t="shared" si="107"/>
        <v>22.3125</v>
      </c>
      <c r="O277" s="95">
        <f t="shared" si="108"/>
        <v>22.6875</v>
      </c>
      <c r="P277" s="94">
        <v>9.25</v>
      </c>
      <c r="Q277" s="66">
        <f t="shared" si="109"/>
        <v>9.0625</v>
      </c>
      <c r="R277" s="66">
        <f t="shared" si="110"/>
        <v>9.4375</v>
      </c>
      <c r="S277" s="94">
        <v>8.75</v>
      </c>
      <c r="T277" s="95">
        <f t="shared" si="113"/>
        <v>8.5625</v>
      </c>
      <c r="U277" s="95">
        <f t="shared" si="114"/>
        <v>8.9375</v>
      </c>
      <c r="V277" s="6">
        <f t="shared" si="115"/>
        <v>0.1875</v>
      </c>
    </row>
    <row r="278" spans="1:22" ht="13" x14ac:dyDescent="0.15">
      <c r="A278" s="155" t="s">
        <v>5678</v>
      </c>
      <c r="B278" s="67" t="s">
        <v>5679</v>
      </c>
      <c r="C278" s="74" t="s">
        <v>5680</v>
      </c>
      <c r="D278" s="97">
        <v>40939</v>
      </c>
      <c r="E278" s="97">
        <v>40960</v>
      </c>
      <c r="H278" s="65" t="s">
        <v>4162</v>
      </c>
      <c r="I278" s="66" t="s">
        <v>4161</v>
      </c>
      <c r="J278" s="65" t="s">
        <v>4302</v>
      </c>
      <c r="K278" s="66" t="s">
        <v>4307</v>
      </c>
      <c r="M278" s="94">
        <v>14</v>
      </c>
      <c r="N278" s="95">
        <f t="shared" si="107"/>
        <v>13.8125</v>
      </c>
      <c r="O278" s="95">
        <f t="shared" si="108"/>
        <v>14.1875</v>
      </c>
      <c r="P278" s="94">
        <v>9</v>
      </c>
      <c r="Q278" s="66">
        <f t="shared" si="109"/>
        <v>8.8125</v>
      </c>
      <c r="R278" s="66">
        <f t="shared" si="110"/>
        <v>9.1875</v>
      </c>
      <c r="S278" s="94">
        <v>6</v>
      </c>
      <c r="T278" s="95">
        <f t="shared" si="113"/>
        <v>5.8125</v>
      </c>
      <c r="U278" s="95">
        <f t="shared" si="114"/>
        <v>6.1875</v>
      </c>
      <c r="V278" s="6">
        <f t="shared" si="115"/>
        <v>0.1875</v>
      </c>
    </row>
    <row r="279" spans="1:22" ht="13" x14ac:dyDescent="0.15">
      <c r="A279" s="155" t="s">
        <v>5681</v>
      </c>
      <c r="B279" s="66" t="s">
        <v>5682</v>
      </c>
      <c r="C279" s="74" t="s">
        <v>5683</v>
      </c>
      <c r="D279" s="97">
        <v>40939</v>
      </c>
      <c r="E279" s="97">
        <v>40960</v>
      </c>
      <c r="H279" s="65" t="s">
        <v>4162</v>
      </c>
      <c r="I279" s="66" t="s">
        <v>4161</v>
      </c>
      <c r="J279" s="65" t="s">
        <v>4302</v>
      </c>
      <c r="K279" s="66" t="s">
        <v>4301</v>
      </c>
      <c r="M279" s="94">
        <v>9</v>
      </c>
      <c r="N279" s="95">
        <f t="shared" si="107"/>
        <v>8.8125</v>
      </c>
      <c r="O279" s="95">
        <f t="shared" si="108"/>
        <v>9.1875</v>
      </c>
      <c r="P279" s="94">
        <v>7</v>
      </c>
      <c r="Q279" s="66">
        <f t="shared" si="109"/>
        <v>6.8125</v>
      </c>
      <c r="R279" s="66">
        <f t="shared" si="110"/>
        <v>7.1875</v>
      </c>
      <c r="S279" s="94">
        <v>6</v>
      </c>
      <c r="T279" s="95">
        <f t="shared" si="113"/>
        <v>5.8125</v>
      </c>
      <c r="U279" s="95">
        <f t="shared" si="114"/>
        <v>6.1875</v>
      </c>
      <c r="V279" s="6">
        <f t="shared" si="115"/>
        <v>0.1875</v>
      </c>
    </row>
    <row r="280" spans="1:22" ht="13" x14ac:dyDescent="0.15">
      <c r="A280" s="309" t="s">
        <v>5684</v>
      </c>
      <c r="B280" s="66" t="s">
        <v>5685</v>
      </c>
      <c r="C280" s="6" t="s">
        <v>5686</v>
      </c>
      <c r="D280" s="97">
        <v>40939</v>
      </c>
      <c r="E280" s="97">
        <v>40967</v>
      </c>
      <c r="H280" s="65" t="s">
        <v>4162</v>
      </c>
      <c r="I280" s="66" t="s">
        <v>4161</v>
      </c>
      <c r="J280" s="65" t="s">
        <v>4302</v>
      </c>
      <c r="K280" s="66" t="s">
        <v>4304</v>
      </c>
      <c r="M280" s="94">
        <v>22.5</v>
      </c>
      <c r="N280" s="95">
        <f t="shared" si="107"/>
        <v>22.3125</v>
      </c>
      <c r="O280" s="95">
        <f t="shared" si="108"/>
        <v>22.6875</v>
      </c>
      <c r="P280" s="94">
        <v>9.25</v>
      </c>
      <c r="Q280" s="66">
        <f t="shared" si="109"/>
        <v>9.0625</v>
      </c>
      <c r="R280" s="66">
        <f t="shared" si="110"/>
        <v>9.4375</v>
      </c>
      <c r="S280" s="94">
        <v>9.625</v>
      </c>
      <c r="T280" s="95">
        <f t="shared" si="113"/>
        <v>9.4375</v>
      </c>
      <c r="U280" s="95">
        <f t="shared" si="114"/>
        <v>9.8125</v>
      </c>
      <c r="V280" s="6">
        <f t="shared" si="115"/>
        <v>0.1875</v>
      </c>
    </row>
    <row r="281" spans="1:22" ht="13" x14ac:dyDescent="0.15">
      <c r="A281" s="155" t="s">
        <v>5687</v>
      </c>
      <c r="B281" s="66" t="s">
        <v>5688</v>
      </c>
      <c r="C281" s="6" t="s">
        <v>5689</v>
      </c>
      <c r="D281" s="97">
        <v>40939</v>
      </c>
      <c r="E281" s="97">
        <v>40967</v>
      </c>
      <c r="H281" s="65" t="s">
        <v>4162</v>
      </c>
      <c r="I281" s="66" t="s">
        <v>4161</v>
      </c>
      <c r="J281" s="65" t="s">
        <v>4302</v>
      </c>
      <c r="K281" s="66" t="s">
        <v>4301</v>
      </c>
      <c r="M281" s="94">
        <v>8.75</v>
      </c>
      <c r="N281" s="95">
        <f t="shared" si="107"/>
        <v>8.5625</v>
      </c>
      <c r="O281" s="95">
        <f t="shared" si="108"/>
        <v>8.9375</v>
      </c>
      <c r="P281" s="94">
        <v>8.375</v>
      </c>
      <c r="Q281" s="66">
        <f t="shared" si="109"/>
        <v>8.1875</v>
      </c>
      <c r="R281" s="66">
        <f t="shared" si="110"/>
        <v>8.5625</v>
      </c>
      <c r="S281" s="94">
        <v>9.1875</v>
      </c>
      <c r="T281" s="95">
        <f t="shared" si="113"/>
        <v>9</v>
      </c>
      <c r="U281" s="95">
        <f t="shared" si="114"/>
        <v>9.375</v>
      </c>
      <c r="V281" s="6">
        <f t="shared" si="115"/>
        <v>0.1875</v>
      </c>
    </row>
    <row r="282" spans="1:22" ht="13" x14ac:dyDescent="0.15">
      <c r="A282" s="309" t="s">
        <v>5690</v>
      </c>
      <c r="B282" s="66" t="s">
        <v>5691</v>
      </c>
      <c r="C282" s="6" t="s">
        <v>5692</v>
      </c>
      <c r="D282" s="97">
        <v>40939</v>
      </c>
      <c r="E282" s="131">
        <v>40963</v>
      </c>
      <c r="H282" s="65" t="s">
        <v>4162</v>
      </c>
      <c r="I282" s="66" t="s">
        <v>4336</v>
      </c>
      <c r="J282" s="65" t="s">
        <v>4302</v>
      </c>
      <c r="K282" s="66" t="s">
        <v>4304</v>
      </c>
      <c r="M282" s="94">
        <v>21</v>
      </c>
      <c r="N282" s="95">
        <f t="shared" si="107"/>
        <v>20.8125</v>
      </c>
      <c r="O282" s="95">
        <f t="shared" si="108"/>
        <v>21.1875</v>
      </c>
      <c r="P282" s="94">
        <v>20.875</v>
      </c>
      <c r="Q282" s="66">
        <f t="shared" si="109"/>
        <v>20.6875</v>
      </c>
      <c r="R282" s="66">
        <f t="shared" si="110"/>
        <v>21.0625</v>
      </c>
      <c r="S282" s="94">
        <v>8.125</v>
      </c>
      <c r="T282" s="95">
        <f t="shared" si="113"/>
        <v>7.9375</v>
      </c>
      <c r="U282" s="95">
        <f t="shared" si="114"/>
        <v>8.3125</v>
      </c>
      <c r="V282" s="6">
        <f t="shared" si="115"/>
        <v>0.1875</v>
      </c>
    </row>
    <row r="283" spans="1:22" ht="13" x14ac:dyDescent="0.15">
      <c r="A283" s="68" t="s">
        <v>5750</v>
      </c>
      <c r="B283" s="66" t="s">
        <v>5751</v>
      </c>
      <c r="C283" s="123" t="s">
        <v>4487</v>
      </c>
      <c r="D283" s="97">
        <v>40941</v>
      </c>
      <c r="E283" s="97">
        <v>40960</v>
      </c>
      <c r="F283" s="6" t="s">
        <v>9927</v>
      </c>
      <c r="H283" s="65" t="s">
        <v>4162</v>
      </c>
      <c r="I283" s="66" t="s">
        <v>4161</v>
      </c>
      <c r="J283" s="65" t="s">
        <v>4302</v>
      </c>
      <c r="K283" s="66" t="s">
        <v>4304</v>
      </c>
      <c r="M283" s="94">
        <v>17.9375</v>
      </c>
      <c r="N283" s="95">
        <f t="shared" si="107"/>
        <v>17.75</v>
      </c>
      <c r="O283" s="95">
        <f t="shared" si="108"/>
        <v>18.125</v>
      </c>
      <c r="P283" s="94">
        <v>9</v>
      </c>
      <c r="Q283" s="66">
        <f t="shared" si="109"/>
        <v>8.8125</v>
      </c>
      <c r="R283" s="66">
        <f t="shared" si="110"/>
        <v>9.1875</v>
      </c>
      <c r="S283" s="94">
        <v>7.75</v>
      </c>
      <c r="T283" s="95">
        <f t="shared" si="113"/>
        <v>7.5625</v>
      </c>
      <c r="U283" s="95">
        <f t="shared" si="114"/>
        <v>7.9375</v>
      </c>
      <c r="V283" s="6">
        <f t="shared" si="115"/>
        <v>0.1875</v>
      </c>
    </row>
    <row r="284" spans="1:22" ht="13" x14ac:dyDescent="0.15">
      <c r="A284" s="68" t="s">
        <v>6418</v>
      </c>
      <c r="B284" s="66" t="s">
        <v>6419</v>
      </c>
      <c r="C284" s="74" t="s">
        <v>6420</v>
      </c>
      <c r="D284" s="97">
        <v>40949</v>
      </c>
      <c r="E284" s="97">
        <v>40960</v>
      </c>
      <c r="H284" s="66" t="s">
        <v>4162</v>
      </c>
      <c r="I284" s="66" t="s">
        <v>4161</v>
      </c>
      <c r="J284" s="65" t="s">
        <v>4302</v>
      </c>
      <c r="K284" s="66" t="s">
        <v>4307</v>
      </c>
      <c r="M284" s="94">
        <v>13</v>
      </c>
      <c r="N284" s="95">
        <f t="shared" ref="N284:N289" si="116">M284-0.1875</f>
        <v>12.8125</v>
      </c>
      <c r="O284" s="95">
        <f t="shared" ref="O284:O289" si="117">M284+0.1875</f>
        <v>13.1875</v>
      </c>
      <c r="P284" s="94">
        <v>7</v>
      </c>
      <c r="Q284" s="66">
        <f t="shared" ref="Q284:Q289" si="118">P284-0.1875</f>
        <v>6.8125</v>
      </c>
      <c r="R284" s="66">
        <f t="shared" ref="R284:R289" si="119">P284+0.1875</f>
        <v>7.1875</v>
      </c>
      <c r="S284" s="94">
        <v>7.125</v>
      </c>
      <c r="T284" s="95">
        <f>S284-V284</f>
        <v>6.9375</v>
      </c>
      <c r="U284" s="95">
        <f>S284+V284</f>
        <v>7.3125</v>
      </c>
      <c r="V284" s="6">
        <f t="shared" ref="V284:V295" si="120">IF(J284="C", 0.1875, 0.125)</f>
        <v>0.1875</v>
      </c>
    </row>
    <row r="285" spans="1:22" ht="13" x14ac:dyDescent="0.15">
      <c r="A285" s="68" t="s">
        <v>6421</v>
      </c>
      <c r="B285" s="66" t="s">
        <v>6422</v>
      </c>
      <c r="C285" s="74" t="s">
        <v>6423</v>
      </c>
      <c r="D285" s="97">
        <v>40949</v>
      </c>
      <c r="E285" s="97">
        <v>40960</v>
      </c>
      <c r="H285" s="66" t="s">
        <v>4162</v>
      </c>
      <c r="I285" s="66" t="s">
        <v>4161</v>
      </c>
      <c r="J285" s="65" t="s">
        <v>4302</v>
      </c>
      <c r="K285" s="66" t="s">
        <v>4307</v>
      </c>
      <c r="M285" s="94">
        <v>13</v>
      </c>
      <c r="N285" s="95">
        <f t="shared" si="116"/>
        <v>12.8125</v>
      </c>
      <c r="O285" s="95">
        <f t="shared" si="117"/>
        <v>13.1875</v>
      </c>
      <c r="P285" s="94">
        <v>7</v>
      </c>
      <c r="Q285" s="66">
        <f t="shared" si="118"/>
        <v>6.8125</v>
      </c>
      <c r="R285" s="66">
        <f t="shared" si="119"/>
        <v>7.1875</v>
      </c>
      <c r="S285" s="94">
        <v>7.875</v>
      </c>
      <c r="T285" s="95">
        <f>S285-V285</f>
        <v>7.6875</v>
      </c>
      <c r="U285" s="95">
        <f>S285+V285</f>
        <v>8.0625</v>
      </c>
      <c r="V285" s="6">
        <f t="shared" si="120"/>
        <v>0.1875</v>
      </c>
    </row>
    <row r="286" spans="1:22" ht="13" x14ac:dyDescent="0.15">
      <c r="A286" s="68" t="s">
        <v>6424</v>
      </c>
      <c r="B286" s="66" t="s">
        <v>6425</v>
      </c>
      <c r="C286" s="74" t="s">
        <v>6426</v>
      </c>
      <c r="D286" s="97">
        <v>40949</v>
      </c>
      <c r="E286" s="131">
        <v>40963</v>
      </c>
      <c r="H286" s="66" t="s">
        <v>4162</v>
      </c>
      <c r="I286" s="66" t="s">
        <v>4161</v>
      </c>
      <c r="J286" s="65" t="s">
        <v>4302</v>
      </c>
      <c r="K286" s="66" t="s">
        <v>4304</v>
      </c>
      <c r="M286" s="94">
        <v>15</v>
      </c>
      <c r="N286" s="95">
        <f t="shared" si="116"/>
        <v>14.8125</v>
      </c>
      <c r="O286" s="95">
        <f t="shared" si="117"/>
        <v>15.1875</v>
      </c>
      <c r="P286" s="94">
        <v>10</v>
      </c>
      <c r="Q286" s="66">
        <f t="shared" si="118"/>
        <v>9.8125</v>
      </c>
      <c r="R286" s="66">
        <f t="shared" si="119"/>
        <v>10.1875</v>
      </c>
      <c r="S286" s="94">
        <v>11.6875</v>
      </c>
      <c r="T286" s="95">
        <f>S286-V286</f>
        <v>11.5</v>
      </c>
      <c r="U286" s="95">
        <f>S286+V286</f>
        <v>11.875</v>
      </c>
      <c r="V286" s="6">
        <f t="shared" si="120"/>
        <v>0.1875</v>
      </c>
    </row>
    <row r="287" spans="1:22" ht="13" x14ac:dyDescent="0.15">
      <c r="A287" s="68" t="s">
        <v>6427</v>
      </c>
      <c r="B287" s="68" t="s">
        <v>6428</v>
      </c>
      <c r="C287" s="74" t="s">
        <v>6429</v>
      </c>
      <c r="D287" s="97">
        <v>40949</v>
      </c>
      <c r="E287" s="131">
        <v>40963</v>
      </c>
      <c r="H287" s="66" t="s">
        <v>4162</v>
      </c>
      <c r="I287" s="66" t="s">
        <v>4161</v>
      </c>
      <c r="J287" s="65" t="s">
        <v>4302</v>
      </c>
      <c r="K287" s="66" t="s">
        <v>4307</v>
      </c>
      <c r="M287" s="94">
        <v>10.75</v>
      </c>
      <c r="N287" s="95">
        <f t="shared" si="116"/>
        <v>10.5625</v>
      </c>
      <c r="O287" s="95">
        <f t="shared" si="117"/>
        <v>10.9375</v>
      </c>
      <c r="P287" s="94">
        <v>8.75</v>
      </c>
      <c r="Q287" s="66">
        <f t="shared" si="118"/>
        <v>8.5625</v>
      </c>
      <c r="R287" s="66">
        <f t="shared" si="119"/>
        <v>8.9375</v>
      </c>
      <c r="S287" s="94">
        <v>6</v>
      </c>
      <c r="T287" s="95">
        <f>S287-V287</f>
        <v>5.8125</v>
      </c>
      <c r="U287" s="95">
        <f>S287+V287</f>
        <v>6.1875</v>
      </c>
      <c r="V287" s="6">
        <f t="shared" si="120"/>
        <v>0.1875</v>
      </c>
    </row>
    <row r="288" spans="1:22" ht="26" x14ac:dyDescent="0.15">
      <c r="A288" s="169" t="s">
        <v>6528</v>
      </c>
      <c r="B288" s="66" t="s">
        <v>6529</v>
      </c>
      <c r="C288" s="74" t="s">
        <v>6534</v>
      </c>
      <c r="H288" s="66" t="s">
        <v>4311</v>
      </c>
      <c r="I288" s="66" t="s">
        <v>4335</v>
      </c>
      <c r="J288" s="138" t="s">
        <v>6530</v>
      </c>
      <c r="K288" s="69" t="s">
        <v>4360</v>
      </c>
      <c r="M288" s="94">
        <v>23.8125</v>
      </c>
      <c r="N288" s="95">
        <f t="shared" si="116"/>
        <v>23.625</v>
      </c>
      <c r="O288" s="95">
        <f t="shared" si="117"/>
        <v>24</v>
      </c>
      <c r="P288" s="94">
        <v>18.25</v>
      </c>
      <c r="Q288" s="66">
        <f t="shared" si="118"/>
        <v>18.0625</v>
      </c>
      <c r="R288" s="66">
        <f t="shared" si="119"/>
        <v>18.4375</v>
      </c>
      <c r="V288" s="14">
        <f t="shared" si="120"/>
        <v>0.125</v>
      </c>
    </row>
    <row r="289" spans="1:22" ht="13" x14ac:dyDescent="0.15">
      <c r="A289" s="68" t="s">
        <v>6535</v>
      </c>
      <c r="B289" s="66" t="s">
        <v>6536</v>
      </c>
      <c r="C289" s="6" t="s">
        <v>6537</v>
      </c>
      <c r="D289" s="97">
        <v>40959</v>
      </c>
      <c r="E289" s="97">
        <v>40961</v>
      </c>
      <c r="H289" s="66" t="s">
        <v>4738</v>
      </c>
      <c r="I289" s="66" t="s">
        <v>4161</v>
      </c>
      <c r="J289" s="65" t="s">
        <v>4302</v>
      </c>
      <c r="K289" s="66" t="s">
        <v>4301</v>
      </c>
      <c r="M289" s="94">
        <v>15.25</v>
      </c>
      <c r="N289" s="95">
        <f t="shared" si="116"/>
        <v>15.0625</v>
      </c>
      <c r="O289" s="95">
        <f t="shared" si="117"/>
        <v>15.4375</v>
      </c>
      <c r="P289" s="94">
        <v>10.375</v>
      </c>
      <c r="Q289" s="66">
        <f t="shared" si="118"/>
        <v>10.1875</v>
      </c>
      <c r="R289" s="66">
        <f t="shared" si="119"/>
        <v>10.5625</v>
      </c>
      <c r="S289" s="94">
        <v>15.4375</v>
      </c>
      <c r="T289" s="95">
        <f>S289-V289</f>
        <v>15.25</v>
      </c>
      <c r="U289" s="95">
        <f>S289+V289</f>
        <v>15.625</v>
      </c>
      <c r="V289" s="6">
        <f t="shared" si="120"/>
        <v>0.1875</v>
      </c>
    </row>
    <row r="290" spans="1:22" ht="26" x14ac:dyDescent="0.15">
      <c r="A290" s="68" t="s">
        <v>6538</v>
      </c>
      <c r="B290" s="66" t="s">
        <v>6539</v>
      </c>
      <c r="C290" s="6" t="s">
        <v>6540</v>
      </c>
      <c r="D290" s="97">
        <v>40959</v>
      </c>
      <c r="E290" s="97">
        <v>40962</v>
      </c>
      <c r="H290" s="66" t="s">
        <v>4358</v>
      </c>
      <c r="I290" s="66" t="s">
        <v>6731</v>
      </c>
      <c r="J290" s="65" t="s">
        <v>4302</v>
      </c>
      <c r="K290" s="66" t="s">
        <v>4301</v>
      </c>
      <c r="M290" s="94">
        <v>8.75</v>
      </c>
      <c r="N290" s="95">
        <f>M290-V290</f>
        <v>8.5625</v>
      </c>
      <c r="O290" s="95">
        <f>M290+V290</f>
        <v>8.9375</v>
      </c>
      <c r="P290" s="94">
        <v>8.75</v>
      </c>
      <c r="Q290" s="66">
        <f>P290-V290</f>
        <v>8.5625</v>
      </c>
      <c r="R290" s="66">
        <f>P290+V290</f>
        <v>8.9375</v>
      </c>
      <c r="S290" s="94">
        <v>6.875</v>
      </c>
      <c r="T290" s="95">
        <f>S290-V290</f>
        <v>6.6875</v>
      </c>
      <c r="U290" s="95">
        <f>S290+V290</f>
        <v>7.0625</v>
      </c>
      <c r="V290" s="6">
        <f t="shared" si="120"/>
        <v>0.1875</v>
      </c>
    </row>
    <row r="291" spans="1:22" ht="13" x14ac:dyDescent="0.15">
      <c r="A291" s="68" t="s">
        <v>6847</v>
      </c>
      <c r="B291" s="66" t="s">
        <v>6848</v>
      </c>
      <c r="C291" s="123" t="s">
        <v>4512</v>
      </c>
      <c r="D291" s="97">
        <v>40967</v>
      </c>
      <c r="E291" s="97">
        <v>40983</v>
      </c>
      <c r="H291" s="66" t="s">
        <v>4162</v>
      </c>
      <c r="I291" s="66" t="s">
        <v>4161</v>
      </c>
      <c r="J291" s="65" t="s">
        <v>4302</v>
      </c>
      <c r="K291" s="66" t="s">
        <v>4307</v>
      </c>
      <c r="L291" s="66" t="s">
        <v>4306</v>
      </c>
      <c r="M291" s="94">
        <v>15.375</v>
      </c>
      <c r="N291" s="95">
        <f>M291-V291</f>
        <v>15.1875</v>
      </c>
      <c r="O291" s="95">
        <f>M291+V291</f>
        <v>15.5625</v>
      </c>
      <c r="P291" s="94">
        <v>10.5625</v>
      </c>
      <c r="Q291" s="66">
        <f>P291-V291</f>
        <v>10.375</v>
      </c>
      <c r="R291" s="66">
        <f>P291+V291</f>
        <v>10.75</v>
      </c>
      <c r="S291" s="94">
        <v>9.625</v>
      </c>
      <c r="T291" s="95">
        <f>S291-V291</f>
        <v>9.4375</v>
      </c>
      <c r="U291" s="95">
        <f>S291+V291</f>
        <v>9.8125</v>
      </c>
      <c r="V291" s="6">
        <f t="shared" si="120"/>
        <v>0.1875</v>
      </c>
    </row>
    <row r="292" spans="1:22" s="14" customFormat="1" ht="39" x14ac:dyDescent="0.15">
      <c r="A292" s="169" t="s">
        <v>6858</v>
      </c>
      <c r="B292" s="80" t="s">
        <v>6859</v>
      </c>
      <c r="D292" s="80"/>
      <c r="E292" s="80"/>
      <c r="F292" s="80" t="s">
        <v>6861</v>
      </c>
      <c r="G292" s="80"/>
      <c r="H292" s="80"/>
      <c r="I292" s="80" t="s">
        <v>6860</v>
      </c>
      <c r="J292" s="138"/>
      <c r="K292" s="80"/>
      <c r="L292" s="80"/>
      <c r="M292" s="80">
        <v>2.5</v>
      </c>
      <c r="N292" s="80"/>
      <c r="O292" s="80"/>
      <c r="P292" s="80">
        <v>2.5</v>
      </c>
      <c r="Q292" s="80"/>
      <c r="R292" s="80"/>
      <c r="S292" s="80">
        <v>43.75</v>
      </c>
      <c r="T292" s="80"/>
      <c r="U292" s="80"/>
      <c r="V292" s="85"/>
    </row>
    <row r="293" spans="1:22" ht="13" x14ac:dyDescent="0.15">
      <c r="A293" s="68" t="s">
        <v>6880</v>
      </c>
      <c r="B293" s="66" t="s">
        <v>6881</v>
      </c>
      <c r="C293" s="123" t="s">
        <v>6882</v>
      </c>
      <c r="D293" s="97">
        <v>40969</v>
      </c>
      <c r="E293" s="97">
        <v>40983</v>
      </c>
      <c r="H293" s="66" t="s">
        <v>3131</v>
      </c>
      <c r="I293" s="66" t="s">
        <v>4647</v>
      </c>
      <c r="J293" s="65" t="s">
        <v>4302</v>
      </c>
      <c r="K293" s="66" t="s">
        <v>4160</v>
      </c>
      <c r="M293" s="94">
        <v>37.9375</v>
      </c>
      <c r="N293" s="95">
        <f t="shared" ref="N293:N306" si="121">M293-V293</f>
        <v>37.75</v>
      </c>
      <c r="O293" s="95">
        <f t="shared" ref="O293:O301" si="122">M293+V293</f>
        <v>38.125</v>
      </c>
      <c r="P293" s="94">
        <v>41.625</v>
      </c>
      <c r="Q293" s="66">
        <f t="shared" ref="Q293:Q298" si="123">P293-V293</f>
        <v>41.4375</v>
      </c>
      <c r="R293" s="66">
        <f t="shared" ref="R293:R298" si="124">P293+V293</f>
        <v>41.8125</v>
      </c>
      <c r="S293" s="94">
        <v>3</v>
      </c>
      <c r="T293" s="95">
        <f t="shared" ref="T293:T298" si="125">S293-V293</f>
        <v>2.8125</v>
      </c>
      <c r="U293" s="95">
        <f t="shared" ref="U293:U298" si="126">S293+V293</f>
        <v>3.1875</v>
      </c>
      <c r="V293" s="6">
        <f t="shared" si="120"/>
        <v>0.1875</v>
      </c>
    </row>
    <row r="294" spans="1:22" ht="13" x14ac:dyDescent="0.15">
      <c r="A294" s="68" t="s">
        <v>6906</v>
      </c>
      <c r="B294" s="66" t="s">
        <v>6907</v>
      </c>
      <c r="C294" s="74" t="s">
        <v>6908</v>
      </c>
      <c r="D294" s="97">
        <v>40973</v>
      </c>
      <c r="E294" s="97">
        <v>40983</v>
      </c>
      <c r="H294" s="66" t="s">
        <v>4162</v>
      </c>
      <c r="I294" s="66" t="s">
        <v>4161</v>
      </c>
      <c r="J294" s="65" t="s">
        <v>4302</v>
      </c>
      <c r="K294" s="66" t="s">
        <v>4304</v>
      </c>
      <c r="M294" s="94">
        <v>17</v>
      </c>
      <c r="N294" s="95">
        <f t="shared" si="121"/>
        <v>16.8125</v>
      </c>
      <c r="O294" s="95">
        <f t="shared" si="122"/>
        <v>17.1875</v>
      </c>
      <c r="P294" s="94">
        <v>8.75</v>
      </c>
      <c r="Q294" s="66">
        <f t="shared" si="123"/>
        <v>8.5625</v>
      </c>
      <c r="R294" s="66">
        <f t="shared" si="124"/>
        <v>8.9375</v>
      </c>
      <c r="S294" s="94">
        <v>7.75</v>
      </c>
      <c r="T294" s="95">
        <f t="shared" si="125"/>
        <v>7.5625</v>
      </c>
      <c r="U294" s="95">
        <f t="shared" si="126"/>
        <v>7.9375</v>
      </c>
      <c r="V294" s="6">
        <f t="shared" si="120"/>
        <v>0.1875</v>
      </c>
    </row>
    <row r="295" spans="1:22" ht="13" x14ac:dyDescent="0.15">
      <c r="A295" s="68" t="s">
        <v>6915</v>
      </c>
      <c r="B295" s="66" t="s">
        <v>6916</v>
      </c>
      <c r="C295" s="6" t="s">
        <v>6917</v>
      </c>
      <c r="D295" s="97">
        <v>40973</v>
      </c>
      <c r="E295" s="97">
        <v>40988</v>
      </c>
      <c r="H295" s="66" t="s">
        <v>4358</v>
      </c>
      <c r="I295" s="66" t="s">
        <v>4161</v>
      </c>
      <c r="J295" s="65" t="s">
        <v>4302</v>
      </c>
      <c r="K295" s="66" t="s">
        <v>4301</v>
      </c>
      <c r="M295" s="94">
        <v>9</v>
      </c>
      <c r="N295" s="95">
        <f t="shared" si="121"/>
        <v>8.8125</v>
      </c>
      <c r="O295" s="95">
        <f t="shared" si="122"/>
        <v>9.1875</v>
      </c>
      <c r="P295" s="94">
        <v>7</v>
      </c>
      <c r="Q295" s="66">
        <f t="shared" si="123"/>
        <v>6.8125</v>
      </c>
      <c r="R295" s="66">
        <f t="shared" si="124"/>
        <v>7.1875</v>
      </c>
      <c r="S295" s="94">
        <v>6</v>
      </c>
      <c r="T295" s="95">
        <f t="shared" si="125"/>
        <v>5.8125</v>
      </c>
      <c r="U295" s="95">
        <f t="shared" si="126"/>
        <v>6.1875</v>
      </c>
      <c r="V295" s="6">
        <f t="shared" si="120"/>
        <v>0.1875</v>
      </c>
    </row>
    <row r="296" spans="1:22" ht="13" x14ac:dyDescent="0.15">
      <c r="A296" s="68" t="s">
        <v>6919</v>
      </c>
      <c r="B296" s="66" t="s">
        <v>6918</v>
      </c>
      <c r="C296" s="6" t="s">
        <v>6920</v>
      </c>
      <c r="D296" s="97">
        <v>40973</v>
      </c>
      <c r="E296" s="97">
        <v>40988</v>
      </c>
      <c r="H296" s="66" t="s">
        <v>4358</v>
      </c>
      <c r="I296" s="66" t="s">
        <v>4161</v>
      </c>
      <c r="J296" s="65" t="s">
        <v>4302</v>
      </c>
      <c r="K296" s="66" t="s">
        <v>4301</v>
      </c>
      <c r="M296" s="94">
        <v>9</v>
      </c>
      <c r="N296" s="95">
        <f t="shared" si="121"/>
        <v>8.8125</v>
      </c>
      <c r="O296" s="95">
        <f t="shared" si="122"/>
        <v>9.1875</v>
      </c>
      <c r="P296" s="94">
        <v>7</v>
      </c>
      <c r="Q296" s="66">
        <f t="shared" si="123"/>
        <v>6.8125</v>
      </c>
      <c r="R296" s="66">
        <f t="shared" si="124"/>
        <v>7.1875</v>
      </c>
      <c r="S296" s="94">
        <v>10.125</v>
      </c>
      <c r="T296" s="95">
        <f t="shared" si="125"/>
        <v>9.9375</v>
      </c>
      <c r="U296" s="95">
        <f t="shared" si="126"/>
        <v>10.3125</v>
      </c>
      <c r="V296" s="6">
        <f t="shared" ref="V296:V302" si="127">IF(J296="C", 0.1875, 0.125)</f>
        <v>0.1875</v>
      </c>
    </row>
    <row r="297" spans="1:22" ht="13" x14ac:dyDescent="0.15">
      <c r="A297" s="68" t="s">
        <v>6998</v>
      </c>
      <c r="B297" s="66" t="s">
        <v>6999</v>
      </c>
      <c r="C297" s="74" t="s">
        <v>4414</v>
      </c>
      <c r="D297" s="97">
        <v>40976</v>
      </c>
      <c r="E297" s="97">
        <v>40988</v>
      </c>
      <c r="H297" s="66" t="s">
        <v>4162</v>
      </c>
      <c r="I297" s="66" t="s">
        <v>4161</v>
      </c>
      <c r="J297" s="65" t="s">
        <v>4302</v>
      </c>
      <c r="K297" s="66" t="s">
        <v>4301</v>
      </c>
      <c r="M297" s="94">
        <v>13.4375</v>
      </c>
      <c r="N297" s="95">
        <f t="shared" si="121"/>
        <v>13.25</v>
      </c>
      <c r="O297" s="95">
        <f t="shared" si="122"/>
        <v>13.625</v>
      </c>
      <c r="P297" s="94">
        <v>6.25</v>
      </c>
      <c r="Q297" s="66">
        <f t="shared" si="123"/>
        <v>6.0625</v>
      </c>
      <c r="R297" s="66">
        <f t="shared" si="124"/>
        <v>6.4375</v>
      </c>
      <c r="S297" s="94">
        <v>9.6875</v>
      </c>
      <c r="T297" s="95">
        <f t="shared" si="125"/>
        <v>9.5</v>
      </c>
      <c r="U297" s="95">
        <f t="shared" si="126"/>
        <v>9.875</v>
      </c>
      <c r="V297" s="6">
        <f t="shared" si="127"/>
        <v>0.1875</v>
      </c>
    </row>
    <row r="298" spans="1:22" ht="39" x14ac:dyDescent="0.15">
      <c r="A298" s="68" t="s">
        <v>7000</v>
      </c>
      <c r="B298" s="66" t="s">
        <v>7001</v>
      </c>
      <c r="C298" s="6" t="s">
        <v>8697</v>
      </c>
      <c r="D298" s="97">
        <v>40976</v>
      </c>
      <c r="E298" s="97">
        <v>40983</v>
      </c>
      <c r="H298" s="66" t="s">
        <v>4162</v>
      </c>
      <c r="I298" s="66" t="s">
        <v>4161</v>
      </c>
      <c r="J298" s="65" t="s">
        <v>4302</v>
      </c>
      <c r="K298" s="66" t="s">
        <v>4301</v>
      </c>
      <c r="M298" s="94">
        <v>13.625</v>
      </c>
      <c r="N298" s="95">
        <f t="shared" si="121"/>
        <v>13.4375</v>
      </c>
      <c r="O298" s="95">
        <f t="shared" si="122"/>
        <v>13.8125</v>
      </c>
      <c r="P298" s="94">
        <v>4.5</v>
      </c>
      <c r="Q298" s="66">
        <f t="shared" si="123"/>
        <v>4.3125</v>
      </c>
      <c r="R298" s="66">
        <f t="shared" si="124"/>
        <v>4.6875</v>
      </c>
      <c r="S298" s="94">
        <v>12.25</v>
      </c>
      <c r="T298" s="95">
        <f t="shared" si="125"/>
        <v>12.0625</v>
      </c>
      <c r="U298" s="95">
        <f t="shared" si="126"/>
        <v>12.4375</v>
      </c>
      <c r="V298" s="6">
        <f t="shared" si="127"/>
        <v>0.1875</v>
      </c>
    </row>
    <row r="299" spans="1:22" ht="13" x14ac:dyDescent="0.15">
      <c r="A299" s="68" t="s">
        <v>7051</v>
      </c>
      <c r="B299" s="66" t="s">
        <v>7052</v>
      </c>
      <c r="C299" s="123" t="s">
        <v>4476</v>
      </c>
      <c r="D299" s="97">
        <v>40980</v>
      </c>
      <c r="E299" s="97">
        <v>40983</v>
      </c>
      <c r="H299" s="66" t="s">
        <v>4162</v>
      </c>
      <c r="I299" s="66" t="s">
        <v>4161</v>
      </c>
      <c r="J299" s="65" t="s">
        <v>4302</v>
      </c>
      <c r="K299" s="66" t="s">
        <v>4304</v>
      </c>
      <c r="L299" s="66" t="s">
        <v>4306</v>
      </c>
      <c r="M299" s="94">
        <v>15.25</v>
      </c>
      <c r="N299" s="95">
        <f t="shared" si="121"/>
        <v>15.0625</v>
      </c>
      <c r="O299" s="95">
        <f t="shared" si="122"/>
        <v>15.4375</v>
      </c>
      <c r="P299" s="129">
        <v>10.375</v>
      </c>
      <c r="Q299" s="69">
        <f>P299-0.1875</f>
        <v>10.1875</v>
      </c>
      <c r="R299" s="69">
        <f>P299+0.1875</f>
        <v>10.5625</v>
      </c>
      <c r="S299" s="129">
        <v>15.4375</v>
      </c>
      <c r="T299" s="69">
        <f>S299-0.1875</f>
        <v>15.25</v>
      </c>
      <c r="U299" s="69">
        <f>S299+0.1875</f>
        <v>15.625</v>
      </c>
      <c r="V299" s="6">
        <f t="shared" si="127"/>
        <v>0.1875</v>
      </c>
    </row>
    <row r="300" spans="1:22" ht="26" x14ac:dyDescent="0.15">
      <c r="A300" s="68" t="s">
        <v>7076</v>
      </c>
      <c r="B300" s="113" t="s">
        <v>6912</v>
      </c>
      <c r="C300" s="6" t="s">
        <v>7079</v>
      </c>
      <c r="D300" s="97">
        <v>40981</v>
      </c>
      <c r="E300" s="97">
        <v>40988</v>
      </c>
      <c r="H300" s="66" t="s">
        <v>7077</v>
      </c>
      <c r="I300" s="66" t="s">
        <v>7078</v>
      </c>
      <c r="J300" s="65" t="s">
        <v>4302</v>
      </c>
      <c r="K300" s="66" t="s">
        <v>4301</v>
      </c>
      <c r="L300" s="66" t="s">
        <v>4306</v>
      </c>
      <c r="M300" s="94">
        <v>9.375</v>
      </c>
      <c r="N300" s="95">
        <f t="shared" si="121"/>
        <v>9.1875</v>
      </c>
      <c r="O300" s="95">
        <f t="shared" si="122"/>
        <v>9.5625</v>
      </c>
      <c r="P300" s="94">
        <v>8.1875</v>
      </c>
      <c r="Q300" s="66">
        <f>P300-0.1875</f>
        <v>8</v>
      </c>
      <c r="R300" s="66">
        <f>P300+0.1875</f>
        <v>8.375</v>
      </c>
      <c r="S300" s="94">
        <v>9.5</v>
      </c>
      <c r="T300" s="95">
        <f>S300-0.1875</f>
        <v>9.3125</v>
      </c>
      <c r="U300" s="95">
        <f>S300+0.1875</f>
        <v>9.6875</v>
      </c>
      <c r="V300" s="6">
        <f t="shared" si="127"/>
        <v>0.1875</v>
      </c>
    </row>
    <row r="301" spans="1:22" ht="39" x14ac:dyDescent="0.15">
      <c r="A301" s="68" t="s">
        <v>7106</v>
      </c>
      <c r="B301" s="66" t="s">
        <v>6848</v>
      </c>
      <c r="C301" s="6" t="s">
        <v>8697</v>
      </c>
      <c r="D301" s="97">
        <v>40975</v>
      </c>
      <c r="E301" s="97">
        <v>40983</v>
      </c>
      <c r="H301" s="66" t="s">
        <v>4162</v>
      </c>
      <c r="I301" s="66" t="s">
        <v>4161</v>
      </c>
      <c r="J301" s="65" t="s">
        <v>4302</v>
      </c>
      <c r="K301" s="66" t="s">
        <v>4301</v>
      </c>
      <c r="M301" s="94">
        <v>13.625</v>
      </c>
      <c r="N301" s="95">
        <f t="shared" si="121"/>
        <v>13.4375</v>
      </c>
      <c r="O301" s="95">
        <f t="shared" si="122"/>
        <v>13.8125</v>
      </c>
      <c r="P301" s="94">
        <v>4.5</v>
      </c>
      <c r="Q301" s="66">
        <f>P301-V301</f>
        <v>4.3125</v>
      </c>
      <c r="R301" s="66">
        <f t="shared" ref="R301:R312" si="128">P301+V301</f>
        <v>4.6875</v>
      </c>
      <c r="S301" s="94">
        <v>12.25</v>
      </c>
      <c r="T301" s="95">
        <f t="shared" ref="T301:T309" si="129">S301-V301</f>
        <v>12.0625</v>
      </c>
      <c r="U301" s="95">
        <f t="shared" ref="U301:U309" si="130">S301+V301</f>
        <v>12.4375</v>
      </c>
      <c r="V301" s="6">
        <f t="shared" si="127"/>
        <v>0.1875</v>
      </c>
    </row>
    <row r="302" spans="1:22" ht="13" x14ac:dyDescent="0.15">
      <c r="A302" s="68" t="s">
        <v>7148</v>
      </c>
      <c r="B302" s="66" t="s">
        <v>7149</v>
      </c>
      <c r="C302" s="74" t="s">
        <v>5589</v>
      </c>
      <c r="D302" s="97">
        <v>40988</v>
      </c>
      <c r="E302" s="97">
        <v>41019</v>
      </c>
      <c r="H302" s="66" t="s">
        <v>4162</v>
      </c>
      <c r="I302" s="66" t="s">
        <v>4161</v>
      </c>
      <c r="J302" s="65" t="s">
        <v>4302</v>
      </c>
      <c r="K302" s="66" t="s">
        <v>4301</v>
      </c>
      <c r="L302" s="66" t="s">
        <v>4306</v>
      </c>
      <c r="M302" s="94">
        <v>12.5</v>
      </c>
      <c r="N302" s="95">
        <f t="shared" si="121"/>
        <v>12.3125</v>
      </c>
      <c r="O302" s="95">
        <f t="shared" ref="O302:O307" si="131">M302+V302</f>
        <v>12.6875</v>
      </c>
      <c r="P302" s="94">
        <v>7.25</v>
      </c>
      <c r="Q302" s="66">
        <f>P302-V302</f>
        <v>7.0625</v>
      </c>
      <c r="R302" s="66">
        <f t="shared" si="128"/>
        <v>7.4375</v>
      </c>
      <c r="S302" s="94">
        <v>7.875</v>
      </c>
      <c r="T302" s="95">
        <f t="shared" si="129"/>
        <v>7.6875</v>
      </c>
      <c r="U302" s="95">
        <f t="shared" si="130"/>
        <v>8.0625</v>
      </c>
      <c r="V302" s="6">
        <f t="shared" si="127"/>
        <v>0.1875</v>
      </c>
    </row>
    <row r="303" spans="1:22" ht="13" x14ac:dyDescent="0.15">
      <c r="A303" s="68" t="s">
        <v>7235</v>
      </c>
      <c r="B303" s="66" t="s">
        <v>7236</v>
      </c>
      <c r="C303" s="123" t="s">
        <v>4398</v>
      </c>
      <c r="D303" s="97">
        <v>40992</v>
      </c>
      <c r="E303" s="97">
        <v>40992</v>
      </c>
      <c r="H303" s="66" t="s">
        <v>4162</v>
      </c>
      <c r="I303" s="66" t="s">
        <v>4161</v>
      </c>
      <c r="J303" s="65" t="s">
        <v>4302</v>
      </c>
      <c r="K303" s="66" t="s">
        <v>4301</v>
      </c>
      <c r="L303" s="66" t="s">
        <v>4306</v>
      </c>
      <c r="M303" s="94">
        <v>11.25</v>
      </c>
      <c r="N303" s="95">
        <f t="shared" si="121"/>
        <v>11.0625</v>
      </c>
      <c r="O303" s="95">
        <f t="shared" si="131"/>
        <v>11.4375</v>
      </c>
      <c r="P303" s="94">
        <v>5.8125</v>
      </c>
      <c r="Q303" s="66">
        <f>P303-V303</f>
        <v>5.625</v>
      </c>
      <c r="R303" s="66">
        <f t="shared" si="128"/>
        <v>6</v>
      </c>
      <c r="S303" s="94">
        <v>4.3125</v>
      </c>
      <c r="T303" s="95">
        <f t="shared" si="129"/>
        <v>4.125</v>
      </c>
      <c r="U303" s="95">
        <f t="shared" si="130"/>
        <v>4.5</v>
      </c>
      <c r="V303" s="6">
        <f t="shared" ref="V303:V314" si="132">IF(J303="C", 0.1875, 0.125)</f>
        <v>0.1875</v>
      </c>
    </row>
    <row r="304" spans="1:22" ht="13" x14ac:dyDescent="0.15">
      <c r="A304" s="68" t="s">
        <v>7264</v>
      </c>
      <c r="B304" s="66" t="s">
        <v>7265</v>
      </c>
      <c r="C304" s="123" t="s">
        <v>4424</v>
      </c>
      <c r="D304" s="97">
        <v>41015</v>
      </c>
      <c r="E304" s="97">
        <v>41015</v>
      </c>
      <c r="H304" s="66" t="s">
        <v>4162</v>
      </c>
      <c r="I304" s="66" t="s">
        <v>4161</v>
      </c>
      <c r="J304" s="65" t="s">
        <v>4302</v>
      </c>
      <c r="K304" s="66" t="s">
        <v>4301</v>
      </c>
      <c r="L304" s="66" t="s">
        <v>4306</v>
      </c>
      <c r="M304" s="94">
        <v>15.375</v>
      </c>
      <c r="N304" s="95">
        <f t="shared" si="121"/>
        <v>15.1875</v>
      </c>
      <c r="O304" s="95">
        <f t="shared" si="131"/>
        <v>15.5625</v>
      </c>
      <c r="P304" s="94">
        <v>10.5625</v>
      </c>
      <c r="Q304" s="66">
        <f t="shared" ref="Q304:Q312" si="133">P304-V304</f>
        <v>10.375</v>
      </c>
      <c r="R304" s="66">
        <f t="shared" si="128"/>
        <v>10.75</v>
      </c>
      <c r="S304" s="94">
        <v>9.625</v>
      </c>
      <c r="T304" s="95">
        <f t="shared" si="129"/>
        <v>9.4375</v>
      </c>
      <c r="U304" s="95">
        <f t="shared" si="130"/>
        <v>9.8125</v>
      </c>
      <c r="V304" s="6">
        <f t="shared" si="132"/>
        <v>0.1875</v>
      </c>
    </row>
    <row r="305" spans="1:22" ht="13" x14ac:dyDescent="0.15">
      <c r="A305" s="68" t="s">
        <v>7279</v>
      </c>
      <c r="B305" s="66" t="s">
        <v>7280</v>
      </c>
      <c r="C305" s="123" t="s">
        <v>4519</v>
      </c>
      <c r="D305" s="97">
        <v>41017</v>
      </c>
      <c r="H305" s="66" t="s">
        <v>4162</v>
      </c>
      <c r="I305" s="66" t="s">
        <v>4161</v>
      </c>
      <c r="J305" s="65" t="s">
        <v>4302</v>
      </c>
      <c r="K305" s="66" t="s">
        <v>4307</v>
      </c>
      <c r="M305" s="94">
        <v>13.375</v>
      </c>
      <c r="N305" s="95">
        <f t="shared" si="121"/>
        <v>13.1875</v>
      </c>
      <c r="O305" s="95">
        <f t="shared" si="131"/>
        <v>13.5625</v>
      </c>
      <c r="P305" s="94">
        <v>7.625</v>
      </c>
      <c r="Q305" s="66">
        <f t="shared" si="133"/>
        <v>7.4375</v>
      </c>
      <c r="R305" s="66">
        <f t="shared" si="128"/>
        <v>7.8125</v>
      </c>
      <c r="S305" s="94">
        <v>6.625</v>
      </c>
      <c r="T305" s="95">
        <f t="shared" si="129"/>
        <v>6.4375</v>
      </c>
      <c r="U305" s="95">
        <f t="shared" si="130"/>
        <v>6.8125</v>
      </c>
      <c r="V305" s="6">
        <f t="shared" si="132"/>
        <v>0.1875</v>
      </c>
    </row>
    <row r="306" spans="1:22" ht="13" x14ac:dyDescent="0.15">
      <c r="A306" s="68" t="s">
        <v>7311</v>
      </c>
      <c r="B306" s="66" t="s">
        <v>7310</v>
      </c>
      <c r="C306" s="123" t="s">
        <v>7312</v>
      </c>
      <c r="D306" s="97">
        <v>41019</v>
      </c>
      <c r="E306" s="97">
        <v>41021</v>
      </c>
      <c r="H306" s="66" t="s">
        <v>4162</v>
      </c>
      <c r="I306" s="66" t="s">
        <v>4161</v>
      </c>
      <c r="J306" s="65" t="s">
        <v>4302</v>
      </c>
      <c r="K306" s="66" t="s">
        <v>4301</v>
      </c>
      <c r="L306" s="66" t="s">
        <v>4306</v>
      </c>
      <c r="M306" s="94">
        <v>10.125</v>
      </c>
      <c r="N306" s="95">
        <f t="shared" si="121"/>
        <v>9.9375</v>
      </c>
      <c r="O306" s="95">
        <f t="shared" si="131"/>
        <v>10.3125</v>
      </c>
      <c r="P306" s="94">
        <v>9.625</v>
      </c>
      <c r="Q306" s="66">
        <f t="shared" si="133"/>
        <v>9.4375</v>
      </c>
      <c r="R306" s="66">
        <f t="shared" si="128"/>
        <v>9.8125</v>
      </c>
      <c r="S306" s="94">
        <v>6.3125</v>
      </c>
      <c r="T306" s="95">
        <f t="shared" si="129"/>
        <v>6.125</v>
      </c>
      <c r="U306" s="95">
        <f t="shared" si="130"/>
        <v>6.5</v>
      </c>
      <c r="V306" s="6">
        <f t="shared" si="132"/>
        <v>0.1875</v>
      </c>
    </row>
    <row r="307" spans="1:22" ht="13" x14ac:dyDescent="0.15">
      <c r="A307" s="68" t="s">
        <v>7440</v>
      </c>
      <c r="B307" s="66" t="s">
        <v>7441</v>
      </c>
      <c r="C307" s="123" t="s">
        <v>5795</v>
      </c>
      <c r="D307" s="97">
        <v>41030</v>
      </c>
      <c r="E307" s="97">
        <v>41030</v>
      </c>
      <c r="H307" s="66" t="s">
        <v>4162</v>
      </c>
      <c r="I307" s="66" t="s">
        <v>4161</v>
      </c>
      <c r="J307" s="65" t="s">
        <v>4302</v>
      </c>
      <c r="K307" s="66" t="s">
        <v>4304</v>
      </c>
      <c r="L307" s="66" t="s">
        <v>4306</v>
      </c>
      <c r="M307" s="94">
        <v>15.375</v>
      </c>
      <c r="N307" s="95">
        <f t="shared" ref="N307:N312" si="134">M307-V307</f>
        <v>15.1875</v>
      </c>
      <c r="O307" s="95">
        <f t="shared" si="131"/>
        <v>15.5625</v>
      </c>
      <c r="P307" s="94">
        <v>10.25</v>
      </c>
      <c r="Q307" s="66">
        <f t="shared" si="133"/>
        <v>10.0625</v>
      </c>
      <c r="R307" s="66">
        <f t="shared" si="128"/>
        <v>10.4375</v>
      </c>
      <c r="S307" s="94">
        <v>9.6875</v>
      </c>
      <c r="T307" s="95">
        <f t="shared" si="129"/>
        <v>9.5</v>
      </c>
      <c r="U307" s="95">
        <f t="shared" si="130"/>
        <v>9.875</v>
      </c>
      <c r="V307" s="6">
        <f t="shared" si="132"/>
        <v>0.1875</v>
      </c>
    </row>
    <row r="308" spans="1:22" ht="13" x14ac:dyDescent="0.15">
      <c r="A308" s="68" t="s">
        <v>7553</v>
      </c>
      <c r="B308" s="66" t="s">
        <v>7560</v>
      </c>
      <c r="C308" s="123" t="s">
        <v>7561</v>
      </c>
      <c r="D308" s="97">
        <v>41040</v>
      </c>
      <c r="E308" s="97">
        <v>41040</v>
      </c>
      <c r="H308" s="66" t="s">
        <v>4162</v>
      </c>
      <c r="I308" s="66" t="s">
        <v>4161</v>
      </c>
      <c r="J308" s="65" t="s">
        <v>4302</v>
      </c>
      <c r="K308" s="66" t="s">
        <v>4301</v>
      </c>
      <c r="L308" s="66" t="s">
        <v>4306</v>
      </c>
      <c r="M308" s="94">
        <v>9.8125</v>
      </c>
      <c r="N308" s="95">
        <f t="shared" si="134"/>
        <v>9.625</v>
      </c>
      <c r="O308" s="95">
        <f>M308+V308</f>
        <v>10</v>
      </c>
      <c r="P308" s="94">
        <v>6.5</v>
      </c>
      <c r="Q308" s="66">
        <f t="shared" si="133"/>
        <v>6.3125</v>
      </c>
      <c r="R308" s="66">
        <f t="shared" si="128"/>
        <v>6.6875</v>
      </c>
      <c r="S308" s="94">
        <v>7</v>
      </c>
      <c r="T308" s="95">
        <f t="shared" si="129"/>
        <v>6.8125</v>
      </c>
      <c r="U308" s="95">
        <f t="shared" si="130"/>
        <v>7.1875</v>
      </c>
      <c r="V308" s="6">
        <f t="shared" si="132"/>
        <v>0.1875</v>
      </c>
    </row>
    <row r="309" spans="1:22" ht="13" x14ac:dyDescent="0.15">
      <c r="A309" s="68" t="s">
        <v>7650</v>
      </c>
      <c r="B309" s="66" t="s">
        <v>7651</v>
      </c>
      <c r="C309" s="123" t="s">
        <v>4487</v>
      </c>
      <c r="D309" s="97">
        <v>41061</v>
      </c>
      <c r="E309" s="97">
        <v>41061</v>
      </c>
      <c r="H309" s="66" t="s">
        <v>4162</v>
      </c>
      <c r="I309" s="66" t="s">
        <v>4161</v>
      </c>
      <c r="J309" s="65" t="s">
        <v>4302</v>
      </c>
      <c r="K309" s="66" t="s">
        <v>4304</v>
      </c>
      <c r="L309" s="66" t="s">
        <v>4306</v>
      </c>
      <c r="M309" s="94">
        <v>17.9375</v>
      </c>
      <c r="N309" s="95">
        <f t="shared" si="134"/>
        <v>17.75</v>
      </c>
      <c r="O309" s="95">
        <f>M309+V309</f>
        <v>18.125</v>
      </c>
      <c r="P309" s="94">
        <v>9</v>
      </c>
      <c r="Q309" s="66">
        <f t="shared" si="133"/>
        <v>8.8125</v>
      </c>
      <c r="R309" s="66">
        <f t="shared" si="128"/>
        <v>9.1875</v>
      </c>
      <c r="S309" s="94">
        <v>7.75</v>
      </c>
      <c r="T309" s="95">
        <f t="shared" si="129"/>
        <v>7.5625</v>
      </c>
      <c r="U309" s="95">
        <f t="shared" si="130"/>
        <v>7.9375</v>
      </c>
      <c r="V309" s="6">
        <f t="shared" si="132"/>
        <v>0.1875</v>
      </c>
    </row>
    <row r="310" spans="1:22" ht="13" x14ac:dyDescent="0.15">
      <c r="A310" s="68" t="s">
        <v>7652</v>
      </c>
      <c r="B310" s="66" t="s">
        <v>7653</v>
      </c>
      <c r="C310" s="6" t="s">
        <v>7654</v>
      </c>
      <c r="D310" s="97">
        <v>41061</v>
      </c>
      <c r="E310" s="97">
        <v>41061</v>
      </c>
      <c r="H310" s="66" t="s">
        <v>4162</v>
      </c>
      <c r="I310" s="66" t="s">
        <v>4305</v>
      </c>
      <c r="J310" s="65" t="s">
        <v>4302</v>
      </c>
      <c r="K310" s="66" t="s">
        <v>4301</v>
      </c>
      <c r="L310" s="66" t="s">
        <v>4306</v>
      </c>
      <c r="M310" s="94">
        <v>12.875</v>
      </c>
      <c r="N310" s="95">
        <f t="shared" si="134"/>
        <v>12.6875</v>
      </c>
      <c r="O310" s="95">
        <f>M310+V310</f>
        <v>13.0625</v>
      </c>
      <c r="P310" s="94">
        <v>14.25</v>
      </c>
      <c r="Q310" s="66">
        <f t="shared" si="133"/>
        <v>14.0625</v>
      </c>
      <c r="R310" s="66">
        <f t="shared" si="128"/>
        <v>14.4375</v>
      </c>
      <c r="V310" s="6">
        <f t="shared" si="132"/>
        <v>0.1875</v>
      </c>
    </row>
    <row r="311" spans="1:22" ht="13" x14ac:dyDescent="0.15">
      <c r="A311" s="68" t="s">
        <v>7662</v>
      </c>
      <c r="B311" s="66" t="s">
        <v>7663</v>
      </c>
      <c r="C311" s="123" t="s">
        <v>7664</v>
      </c>
      <c r="D311" s="97">
        <v>41061</v>
      </c>
      <c r="E311" s="97">
        <v>41064</v>
      </c>
      <c r="H311" s="66" t="s">
        <v>4162</v>
      </c>
      <c r="I311" s="66" t="s">
        <v>4161</v>
      </c>
      <c r="J311" s="65" t="s">
        <v>4302</v>
      </c>
      <c r="K311" s="66" t="s">
        <v>4301</v>
      </c>
      <c r="L311" s="66" t="s">
        <v>4306</v>
      </c>
      <c r="M311" s="94">
        <v>12</v>
      </c>
      <c r="N311" s="95">
        <f t="shared" si="134"/>
        <v>11.8125</v>
      </c>
      <c r="O311" s="95">
        <f>M311+V311</f>
        <v>12.1875</v>
      </c>
      <c r="P311" s="94">
        <v>8</v>
      </c>
      <c r="Q311" s="66">
        <f t="shared" si="133"/>
        <v>7.8125</v>
      </c>
      <c r="R311" s="66">
        <f t="shared" si="128"/>
        <v>8.1875</v>
      </c>
      <c r="S311" s="94">
        <v>9.1875</v>
      </c>
      <c r="T311" s="95">
        <f>S311-V311</f>
        <v>9</v>
      </c>
      <c r="U311" s="95">
        <f>S311+V311</f>
        <v>9.375</v>
      </c>
      <c r="V311" s="6">
        <f t="shared" si="132"/>
        <v>0.1875</v>
      </c>
    </row>
    <row r="312" spans="1:22" ht="13" x14ac:dyDescent="0.15">
      <c r="A312" s="68" t="s">
        <v>7666</v>
      </c>
      <c r="B312" s="66" t="s">
        <v>7665</v>
      </c>
      <c r="C312" s="123" t="s">
        <v>7667</v>
      </c>
      <c r="D312" s="97">
        <v>41061</v>
      </c>
      <c r="E312" s="97">
        <v>41064</v>
      </c>
      <c r="H312" s="66" t="s">
        <v>4162</v>
      </c>
      <c r="I312" s="66" t="s">
        <v>4161</v>
      </c>
      <c r="J312" s="65" t="s">
        <v>4302</v>
      </c>
      <c r="K312" s="66" t="s">
        <v>4301</v>
      </c>
      <c r="L312" s="66" t="s">
        <v>4306</v>
      </c>
      <c r="M312" s="94">
        <v>8.6875</v>
      </c>
      <c r="N312" s="95">
        <f t="shared" si="134"/>
        <v>8.5</v>
      </c>
      <c r="O312" s="95">
        <f>M312+V312</f>
        <v>8.875</v>
      </c>
      <c r="P312" s="94">
        <v>5.3125</v>
      </c>
      <c r="Q312" s="66">
        <f t="shared" si="133"/>
        <v>5.125</v>
      </c>
      <c r="R312" s="66">
        <f t="shared" si="128"/>
        <v>5.5</v>
      </c>
      <c r="S312" s="94">
        <v>6.3125</v>
      </c>
      <c r="T312" s="95">
        <f>S312-V312</f>
        <v>6.125</v>
      </c>
      <c r="U312" s="95">
        <f>S312+V312</f>
        <v>6.5</v>
      </c>
      <c r="V312" s="6">
        <f t="shared" si="132"/>
        <v>0.1875</v>
      </c>
    </row>
    <row r="313" spans="1:22" ht="39" x14ac:dyDescent="0.15">
      <c r="A313" s="68" t="s">
        <v>7673</v>
      </c>
      <c r="B313" s="66" t="s">
        <v>7674</v>
      </c>
      <c r="C313" s="132" t="s">
        <v>7675</v>
      </c>
      <c r="D313" s="97">
        <v>41065</v>
      </c>
      <c r="E313" s="97">
        <v>41066</v>
      </c>
      <c r="I313" s="66" t="s">
        <v>6860</v>
      </c>
      <c r="J313" s="65" t="s">
        <v>3131</v>
      </c>
      <c r="M313" s="94">
        <v>2.5</v>
      </c>
      <c r="N313" s="95">
        <f t="shared" ref="N313:N319" si="135">M313-V313</f>
        <v>2.3125</v>
      </c>
      <c r="O313" s="95">
        <f t="shared" ref="O313:O319" si="136">M313+V313</f>
        <v>2.6875</v>
      </c>
      <c r="P313" s="94">
        <v>2.5</v>
      </c>
      <c r="Q313" s="66">
        <f t="shared" ref="Q313:Q319" si="137">P313-V313</f>
        <v>2.3125</v>
      </c>
      <c r="R313" s="66">
        <f t="shared" ref="R313:R319" si="138">P313+V313</f>
        <v>2.6875</v>
      </c>
      <c r="S313" s="94">
        <v>41.25</v>
      </c>
      <c r="T313" s="95">
        <f t="shared" ref="T313:T319" si="139">S313-V313</f>
        <v>41.0625</v>
      </c>
      <c r="U313" s="95">
        <f t="shared" ref="U313:U319" si="140">S313+V313</f>
        <v>41.4375</v>
      </c>
      <c r="V313" s="6">
        <v>0.1875</v>
      </c>
    </row>
    <row r="314" spans="1:22" ht="13" x14ac:dyDescent="0.15">
      <c r="A314" s="68" t="s">
        <v>7682</v>
      </c>
      <c r="B314" s="66" t="s">
        <v>7683</v>
      </c>
      <c r="C314" s="123" t="s">
        <v>4479</v>
      </c>
      <c r="D314" s="97">
        <v>41066</v>
      </c>
      <c r="E314" s="97">
        <v>41066</v>
      </c>
      <c r="H314" s="66" t="s">
        <v>4162</v>
      </c>
      <c r="I314" s="66" t="s">
        <v>4161</v>
      </c>
      <c r="J314" s="65" t="s">
        <v>4302</v>
      </c>
      <c r="K314" s="66" t="s">
        <v>4304</v>
      </c>
      <c r="L314" s="66" t="s">
        <v>4306</v>
      </c>
      <c r="M314" s="94">
        <v>15.375</v>
      </c>
      <c r="N314" s="95">
        <f t="shared" si="135"/>
        <v>15.1875</v>
      </c>
      <c r="O314" s="95">
        <f t="shared" si="136"/>
        <v>15.5625</v>
      </c>
      <c r="P314" s="94">
        <v>11.375</v>
      </c>
      <c r="Q314" s="66">
        <f t="shared" si="137"/>
        <v>11.1875</v>
      </c>
      <c r="R314" s="66">
        <f t="shared" si="138"/>
        <v>11.5625</v>
      </c>
      <c r="S314" s="94">
        <v>11.5</v>
      </c>
      <c r="T314" s="95">
        <f t="shared" si="139"/>
        <v>11.3125</v>
      </c>
      <c r="U314" s="95">
        <f t="shared" si="140"/>
        <v>11.6875</v>
      </c>
      <c r="V314" s="6">
        <f t="shared" si="132"/>
        <v>0.1875</v>
      </c>
    </row>
    <row r="315" spans="1:22" ht="13" x14ac:dyDescent="0.15">
      <c r="A315" s="68" t="s">
        <v>7690</v>
      </c>
      <c r="B315" s="66" t="s">
        <v>7691</v>
      </c>
      <c r="C315" s="123" t="s">
        <v>7692</v>
      </c>
      <c r="D315" s="97">
        <v>41066</v>
      </c>
      <c r="E315" s="97">
        <v>41066</v>
      </c>
      <c r="F315" s="6" t="s">
        <v>9927</v>
      </c>
      <c r="H315" s="66" t="s">
        <v>4162</v>
      </c>
      <c r="I315" s="66" t="s">
        <v>4161</v>
      </c>
      <c r="J315" s="65" t="s">
        <v>4302</v>
      </c>
      <c r="K315" s="66" t="s">
        <v>4301</v>
      </c>
      <c r="L315" s="66" t="s">
        <v>4306</v>
      </c>
      <c r="M315" s="94">
        <v>8.375</v>
      </c>
      <c r="N315" s="95">
        <f t="shared" si="135"/>
        <v>8.1875</v>
      </c>
      <c r="O315" s="95">
        <f t="shared" si="136"/>
        <v>8.5625</v>
      </c>
      <c r="P315" s="94">
        <v>6.625</v>
      </c>
      <c r="Q315" s="66">
        <f t="shared" si="137"/>
        <v>6.4375</v>
      </c>
      <c r="R315" s="66">
        <f t="shared" si="138"/>
        <v>6.8125</v>
      </c>
      <c r="S315" s="94">
        <v>6.5</v>
      </c>
      <c r="T315" s="95">
        <f t="shared" si="139"/>
        <v>6.3125</v>
      </c>
      <c r="U315" s="95">
        <f t="shared" si="140"/>
        <v>6.6875</v>
      </c>
      <c r="V315" s="6">
        <f t="shared" ref="V315:V333" si="141">IF(J315="C", 0.1875, 0.125)</f>
        <v>0.1875</v>
      </c>
    </row>
    <row r="316" spans="1:22" ht="13" x14ac:dyDescent="0.15">
      <c r="A316" s="68" t="s">
        <v>7693</v>
      </c>
      <c r="B316" s="66" t="s">
        <v>7694</v>
      </c>
      <c r="C316" s="123" t="s">
        <v>4512</v>
      </c>
      <c r="D316" s="97">
        <v>41066</v>
      </c>
      <c r="E316" s="97">
        <v>41066</v>
      </c>
      <c r="H316" s="66" t="s">
        <v>4162</v>
      </c>
      <c r="I316" s="66" t="s">
        <v>4161</v>
      </c>
      <c r="J316" s="65" t="s">
        <v>4302</v>
      </c>
      <c r="K316" s="66" t="s">
        <v>4307</v>
      </c>
      <c r="L316" s="66" t="s">
        <v>4306</v>
      </c>
      <c r="M316" s="94">
        <v>15.375</v>
      </c>
      <c r="N316" s="95">
        <f t="shared" si="135"/>
        <v>15.1875</v>
      </c>
      <c r="O316" s="95">
        <f t="shared" si="136"/>
        <v>15.5625</v>
      </c>
      <c r="P316" s="94">
        <v>10.5625</v>
      </c>
      <c r="Q316" s="66">
        <f t="shared" si="137"/>
        <v>10.375</v>
      </c>
      <c r="R316" s="66">
        <f t="shared" si="138"/>
        <v>10.75</v>
      </c>
      <c r="S316" s="94">
        <v>9.625</v>
      </c>
      <c r="T316" s="95">
        <f t="shared" si="139"/>
        <v>9.4375</v>
      </c>
      <c r="U316" s="95">
        <f t="shared" si="140"/>
        <v>9.8125</v>
      </c>
      <c r="V316" s="6">
        <f t="shared" si="141"/>
        <v>0.1875</v>
      </c>
    </row>
    <row r="317" spans="1:22" ht="13" x14ac:dyDescent="0.15">
      <c r="A317" s="68" t="s">
        <v>7764</v>
      </c>
      <c r="B317" s="66" t="s">
        <v>7765</v>
      </c>
      <c r="C317" s="74" t="s">
        <v>7766</v>
      </c>
      <c r="D317" s="97">
        <v>41079</v>
      </c>
      <c r="H317" s="66" t="s">
        <v>4162</v>
      </c>
      <c r="I317" s="66" t="s">
        <v>4161</v>
      </c>
      <c r="J317" s="65" t="s">
        <v>4302</v>
      </c>
      <c r="K317" s="66" t="s">
        <v>4304</v>
      </c>
      <c r="L317" s="66" t="s">
        <v>4306</v>
      </c>
      <c r="M317" s="94">
        <v>14.375</v>
      </c>
      <c r="N317" s="95">
        <f t="shared" si="135"/>
        <v>14.1875</v>
      </c>
      <c r="O317" s="95">
        <f t="shared" si="136"/>
        <v>14.5625</v>
      </c>
      <c r="P317" s="94">
        <v>12.5</v>
      </c>
      <c r="Q317" s="66">
        <f t="shared" si="137"/>
        <v>12.3125</v>
      </c>
      <c r="R317" s="66">
        <f t="shared" si="138"/>
        <v>12.6875</v>
      </c>
      <c r="S317" s="94">
        <v>12.875</v>
      </c>
      <c r="T317" s="95">
        <f t="shared" si="139"/>
        <v>12.6875</v>
      </c>
      <c r="U317" s="95">
        <f t="shared" si="140"/>
        <v>13.0625</v>
      </c>
      <c r="V317" s="6">
        <f t="shared" si="141"/>
        <v>0.1875</v>
      </c>
    </row>
    <row r="318" spans="1:22" ht="26" x14ac:dyDescent="0.15">
      <c r="A318" s="68" t="s">
        <v>7792</v>
      </c>
      <c r="B318" s="66" t="s">
        <v>7780</v>
      </c>
      <c r="C318" s="132" t="s">
        <v>4445</v>
      </c>
      <c r="D318" s="97">
        <v>41087</v>
      </c>
      <c r="E318" s="97">
        <v>41088</v>
      </c>
      <c r="H318" s="66" t="s">
        <v>4311</v>
      </c>
      <c r="I318" s="66" t="s">
        <v>4359</v>
      </c>
      <c r="J318" s="65" t="s">
        <v>4310</v>
      </c>
      <c r="K318" s="66" t="s">
        <v>4301</v>
      </c>
      <c r="L318" s="66" t="s">
        <v>4306</v>
      </c>
      <c r="M318" s="94">
        <v>23.375</v>
      </c>
      <c r="N318" s="95">
        <f t="shared" si="135"/>
        <v>23.25</v>
      </c>
      <c r="O318" s="95">
        <f t="shared" si="136"/>
        <v>23.5</v>
      </c>
      <c r="P318" s="94">
        <v>12</v>
      </c>
      <c r="Q318" s="66">
        <f t="shared" si="137"/>
        <v>11.875</v>
      </c>
      <c r="R318" s="66">
        <f t="shared" si="138"/>
        <v>12.125</v>
      </c>
      <c r="S318" s="94">
        <v>3.5</v>
      </c>
      <c r="T318" s="95">
        <f t="shared" si="139"/>
        <v>3.375</v>
      </c>
      <c r="U318" s="95">
        <f t="shared" si="140"/>
        <v>3.625</v>
      </c>
      <c r="V318" s="6">
        <f t="shared" si="141"/>
        <v>0.125</v>
      </c>
    </row>
    <row r="319" spans="1:22" ht="13" x14ac:dyDescent="0.15">
      <c r="A319" s="68" t="s">
        <v>7793</v>
      </c>
      <c r="B319" s="66" t="s">
        <v>7794</v>
      </c>
      <c r="C319" s="123" t="s">
        <v>4491</v>
      </c>
      <c r="D319" s="97">
        <v>41088</v>
      </c>
      <c r="E319" s="97">
        <v>41089</v>
      </c>
      <c r="H319" s="66" t="s">
        <v>4162</v>
      </c>
      <c r="I319" s="66" t="s">
        <v>4161</v>
      </c>
      <c r="J319" s="65" t="s">
        <v>4302</v>
      </c>
      <c r="K319" s="66" t="s">
        <v>4304</v>
      </c>
      <c r="L319" s="66" t="s">
        <v>4306</v>
      </c>
      <c r="M319" s="94">
        <v>20</v>
      </c>
      <c r="N319" s="95">
        <f t="shared" si="135"/>
        <v>19.8125</v>
      </c>
      <c r="O319" s="95">
        <f t="shared" si="136"/>
        <v>20.1875</v>
      </c>
      <c r="P319" s="94">
        <v>12</v>
      </c>
      <c r="Q319" s="66">
        <f t="shared" si="137"/>
        <v>11.8125</v>
      </c>
      <c r="R319" s="66">
        <f t="shared" si="138"/>
        <v>12.1875</v>
      </c>
      <c r="S319" s="94">
        <v>6.5</v>
      </c>
      <c r="T319" s="95">
        <f t="shared" si="139"/>
        <v>6.3125</v>
      </c>
      <c r="U319" s="95">
        <f t="shared" si="140"/>
        <v>6.6875</v>
      </c>
      <c r="V319" s="6">
        <f t="shared" si="141"/>
        <v>0.1875</v>
      </c>
    </row>
    <row r="320" spans="1:22" ht="13" x14ac:dyDescent="0.15">
      <c r="A320" s="68" t="s">
        <v>7812</v>
      </c>
      <c r="B320" s="66" t="s">
        <v>7813</v>
      </c>
      <c r="C320" s="123" t="s">
        <v>7561</v>
      </c>
      <c r="D320" s="97">
        <v>41101</v>
      </c>
      <c r="E320" s="97">
        <v>41130</v>
      </c>
      <c r="H320" s="66" t="s">
        <v>4162</v>
      </c>
      <c r="I320" s="66" t="s">
        <v>4161</v>
      </c>
      <c r="J320" s="65" t="s">
        <v>4302</v>
      </c>
      <c r="K320" s="66" t="s">
        <v>4301</v>
      </c>
      <c r="L320" s="66" t="s">
        <v>4306</v>
      </c>
      <c r="M320" s="94">
        <v>9.8125</v>
      </c>
      <c r="N320" s="95">
        <f t="shared" ref="N320:N325" si="142">M320-V320</f>
        <v>9.625</v>
      </c>
      <c r="O320" s="95">
        <f t="shared" ref="O320:O325" si="143">M320+V320</f>
        <v>10</v>
      </c>
      <c r="P320" s="94">
        <v>6.5</v>
      </c>
      <c r="Q320" s="66">
        <f t="shared" ref="Q320:Q325" si="144">P320-V320</f>
        <v>6.3125</v>
      </c>
      <c r="R320" s="66">
        <f t="shared" ref="R320:R325" si="145">P320+V320</f>
        <v>6.6875</v>
      </c>
      <c r="S320" s="94">
        <v>7</v>
      </c>
      <c r="T320" s="95">
        <f t="shared" ref="T320:T325" si="146">S320-V320</f>
        <v>6.8125</v>
      </c>
      <c r="U320" s="95">
        <f t="shared" ref="U320:U325" si="147">S320+V320</f>
        <v>7.1875</v>
      </c>
      <c r="V320" s="6">
        <f t="shared" si="141"/>
        <v>0.1875</v>
      </c>
    </row>
    <row r="321" spans="1:22" ht="13" x14ac:dyDescent="0.15">
      <c r="A321" s="68" t="s">
        <v>7814</v>
      </c>
      <c r="B321" s="66" t="s">
        <v>7815</v>
      </c>
      <c r="C321" s="123" t="s">
        <v>7816</v>
      </c>
      <c r="D321" s="97">
        <v>41101</v>
      </c>
      <c r="E321" s="97">
        <v>41130</v>
      </c>
      <c r="H321" s="66" t="s">
        <v>4162</v>
      </c>
      <c r="I321" s="66" t="s">
        <v>4161</v>
      </c>
      <c r="J321" s="65" t="s">
        <v>4302</v>
      </c>
      <c r="K321" s="66" t="s">
        <v>4301</v>
      </c>
      <c r="L321" s="66" t="s">
        <v>4306</v>
      </c>
      <c r="M321" s="94">
        <v>16.25</v>
      </c>
      <c r="N321" s="95">
        <f t="shared" si="142"/>
        <v>16.0625</v>
      </c>
      <c r="O321" s="95">
        <f t="shared" si="143"/>
        <v>16.4375</v>
      </c>
      <c r="P321" s="94">
        <v>9</v>
      </c>
      <c r="Q321" s="66">
        <f t="shared" si="144"/>
        <v>8.8125</v>
      </c>
      <c r="R321" s="66">
        <f t="shared" si="145"/>
        <v>9.1875</v>
      </c>
      <c r="S321" s="94">
        <v>6.5</v>
      </c>
      <c r="T321" s="95">
        <f t="shared" si="146"/>
        <v>6.3125</v>
      </c>
      <c r="U321" s="95">
        <f t="shared" si="147"/>
        <v>6.6875</v>
      </c>
      <c r="V321" s="6">
        <f t="shared" si="141"/>
        <v>0.1875</v>
      </c>
    </row>
    <row r="322" spans="1:22" ht="13" x14ac:dyDescent="0.15">
      <c r="A322" s="68" t="s">
        <v>7821</v>
      </c>
      <c r="B322" s="66" t="s">
        <v>7822</v>
      </c>
      <c r="C322" s="123" t="s">
        <v>4412</v>
      </c>
      <c r="D322" s="97">
        <v>41101</v>
      </c>
      <c r="E322" s="97">
        <v>41101</v>
      </c>
      <c r="H322" s="66" t="s">
        <v>4162</v>
      </c>
      <c r="I322" s="66" t="s">
        <v>4161</v>
      </c>
      <c r="J322" s="65" t="s">
        <v>4302</v>
      </c>
      <c r="K322" s="66" t="s">
        <v>4301</v>
      </c>
      <c r="L322" s="66" t="s">
        <v>4306</v>
      </c>
      <c r="M322" s="94">
        <v>13.25</v>
      </c>
      <c r="N322" s="95">
        <f t="shared" si="142"/>
        <v>13.0625</v>
      </c>
      <c r="O322" s="95">
        <f t="shared" si="143"/>
        <v>13.4375</v>
      </c>
      <c r="P322" s="94">
        <v>12</v>
      </c>
      <c r="Q322" s="66">
        <f t="shared" si="144"/>
        <v>11.8125</v>
      </c>
      <c r="R322" s="66">
        <f t="shared" si="145"/>
        <v>12.1875</v>
      </c>
      <c r="S322" s="94">
        <v>6.125</v>
      </c>
      <c r="T322" s="95">
        <f t="shared" si="146"/>
        <v>5.9375</v>
      </c>
      <c r="U322" s="95">
        <f t="shared" si="147"/>
        <v>6.3125</v>
      </c>
      <c r="V322" s="6">
        <f t="shared" si="141"/>
        <v>0.1875</v>
      </c>
    </row>
    <row r="323" spans="1:22" ht="13" x14ac:dyDescent="0.15">
      <c r="A323" s="68" t="s">
        <v>7874</v>
      </c>
      <c r="B323" s="66" t="s">
        <v>7875</v>
      </c>
      <c r="C323" s="74" t="s">
        <v>7876</v>
      </c>
      <c r="D323" s="97">
        <v>41110</v>
      </c>
      <c r="E323" s="97">
        <v>41110</v>
      </c>
      <c r="H323" s="66" t="s">
        <v>4162</v>
      </c>
      <c r="I323" s="66" t="s">
        <v>4161</v>
      </c>
      <c r="J323" s="65" t="s">
        <v>4302</v>
      </c>
      <c r="K323" s="66" t="s">
        <v>4307</v>
      </c>
      <c r="L323" s="66" t="s">
        <v>4306</v>
      </c>
      <c r="M323" s="94">
        <v>10.375</v>
      </c>
      <c r="N323" s="95">
        <f t="shared" si="142"/>
        <v>10.1875</v>
      </c>
      <c r="O323" s="95">
        <f t="shared" si="143"/>
        <v>10.5625</v>
      </c>
      <c r="P323" s="94">
        <v>5.9375</v>
      </c>
      <c r="Q323" s="66">
        <f t="shared" si="144"/>
        <v>5.75</v>
      </c>
      <c r="R323" s="66">
        <f t="shared" si="145"/>
        <v>6.125</v>
      </c>
      <c r="S323" s="94">
        <v>7.8125</v>
      </c>
      <c r="T323" s="95">
        <f t="shared" si="146"/>
        <v>7.625</v>
      </c>
      <c r="U323" s="95">
        <f t="shared" si="147"/>
        <v>8</v>
      </c>
      <c r="V323" s="6">
        <f t="shared" si="141"/>
        <v>0.1875</v>
      </c>
    </row>
    <row r="324" spans="1:22" ht="13" x14ac:dyDescent="0.15">
      <c r="A324" s="68" t="s">
        <v>7881</v>
      </c>
      <c r="B324" s="66" t="s">
        <v>7882</v>
      </c>
      <c r="C324" s="74" t="s">
        <v>7883</v>
      </c>
      <c r="D324" s="97">
        <v>41113</v>
      </c>
      <c r="E324" s="97">
        <v>41113</v>
      </c>
      <c r="H324" s="66" t="s">
        <v>4162</v>
      </c>
      <c r="I324" s="66" t="s">
        <v>4161</v>
      </c>
      <c r="J324" s="65" t="s">
        <v>4302</v>
      </c>
      <c r="K324" s="66" t="s">
        <v>4304</v>
      </c>
      <c r="L324" s="66" t="s">
        <v>4306</v>
      </c>
      <c r="M324" s="94">
        <v>11.5</v>
      </c>
      <c r="N324" s="95">
        <f t="shared" si="142"/>
        <v>11.3125</v>
      </c>
      <c r="O324" s="95">
        <f t="shared" si="143"/>
        <v>11.6875</v>
      </c>
      <c r="P324" s="94">
        <v>10.5</v>
      </c>
      <c r="Q324" s="66">
        <f t="shared" si="144"/>
        <v>10.3125</v>
      </c>
      <c r="R324" s="66">
        <f t="shared" si="145"/>
        <v>10.6875</v>
      </c>
      <c r="S324" s="94">
        <v>5.75</v>
      </c>
      <c r="T324" s="95">
        <f t="shared" si="146"/>
        <v>5.5625</v>
      </c>
      <c r="U324" s="95">
        <f t="shared" si="147"/>
        <v>5.9375</v>
      </c>
      <c r="V324" s="6">
        <f t="shared" si="141"/>
        <v>0.1875</v>
      </c>
    </row>
    <row r="325" spans="1:22" ht="13" x14ac:dyDescent="0.15">
      <c r="A325" s="68" t="s">
        <v>7886</v>
      </c>
      <c r="B325" s="66" t="s">
        <v>7280</v>
      </c>
      <c r="C325" s="123" t="s">
        <v>4519</v>
      </c>
      <c r="D325" s="97">
        <v>41115</v>
      </c>
      <c r="E325" s="97">
        <v>41115</v>
      </c>
      <c r="H325" s="66" t="s">
        <v>4162</v>
      </c>
      <c r="I325" s="66" t="s">
        <v>4161</v>
      </c>
      <c r="J325" s="65" t="s">
        <v>4302</v>
      </c>
      <c r="K325" s="66" t="s">
        <v>4307</v>
      </c>
      <c r="L325" s="66" t="s">
        <v>4306</v>
      </c>
      <c r="M325" s="94">
        <v>13.375</v>
      </c>
      <c r="N325" s="95">
        <f t="shared" si="142"/>
        <v>13.1875</v>
      </c>
      <c r="O325" s="95">
        <f t="shared" si="143"/>
        <v>13.5625</v>
      </c>
      <c r="P325" s="94">
        <v>7.625</v>
      </c>
      <c r="Q325" s="66">
        <f t="shared" si="144"/>
        <v>7.4375</v>
      </c>
      <c r="R325" s="66">
        <f t="shared" si="145"/>
        <v>7.8125</v>
      </c>
      <c r="S325" s="94">
        <v>6.625</v>
      </c>
      <c r="T325" s="95">
        <f t="shared" si="146"/>
        <v>6.4375</v>
      </c>
      <c r="U325" s="95">
        <f t="shared" si="147"/>
        <v>6.8125</v>
      </c>
      <c r="V325" s="6">
        <f t="shared" si="141"/>
        <v>0.1875</v>
      </c>
    </row>
    <row r="326" spans="1:22" ht="13" x14ac:dyDescent="0.15">
      <c r="A326" s="68" t="s">
        <v>7928</v>
      </c>
      <c r="B326" s="66" t="s">
        <v>7929</v>
      </c>
      <c r="C326" s="123" t="s">
        <v>4507</v>
      </c>
      <c r="D326" s="97">
        <v>41121</v>
      </c>
      <c r="H326" s="66" t="s">
        <v>4162</v>
      </c>
      <c r="I326" s="66" t="s">
        <v>4161</v>
      </c>
      <c r="J326" s="65" t="s">
        <v>4302</v>
      </c>
      <c r="K326" s="66" t="s">
        <v>4307</v>
      </c>
      <c r="L326" s="66" t="s">
        <v>4306</v>
      </c>
      <c r="M326" s="94">
        <v>13.625</v>
      </c>
      <c r="N326" s="95">
        <f t="shared" ref="N326:N333" si="148">M326-V326</f>
        <v>13.4375</v>
      </c>
      <c r="O326" s="95">
        <f t="shared" ref="O326:O333" si="149">M326+V326</f>
        <v>13.8125</v>
      </c>
      <c r="P326" s="94">
        <v>10.1875</v>
      </c>
      <c r="Q326" s="66">
        <f t="shared" ref="Q326:Q333" si="150">P326-V326</f>
        <v>10</v>
      </c>
      <c r="R326" s="66">
        <f t="shared" ref="R326:R333" si="151">P326+V326</f>
        <v>10.375</v>
      </c>
      <c r="S326" s="94">
        <v>8.3125</v>
      </c>
      <c r="T326" s="95">
        <f t="shared" ref="T326:T333" si="152">S326-V326</f>
        <v>8.125</v>
      </c>
      <c r="U326" s="95">
        <f t="shared" ref="U326:U333" si="153">S326+V326</f>
        <v>8.5</v>
      </c>
      <c r="V326" s="6">
        <f t="shared" si="141"/>
        <v>0.1875</v>
      </c>
    </row>
    <row r="327" spans="1:22" ht="26" x14ac:dyDescent="0.15">
      <c r="A327" s="68" t="s">
        <v>7940</v>
      </c>
      <c r="B327" s="66" t="s">
        <v>7941</v>
      </c>
      <c r="C327" s="132" t="s">
        <v>4443</v>
      </c>
      <c r="D327" s="97">
        <v>41122</v>
      </c>
      <c r="E327" s="97">
        <v>41122</v>
      </c>
      <c r="H327" s="66" t="s">
        <v>4358</v>
      </c>
      <c r="I327" s="66" t="s">
        <v>4357</v>
      </c>
      <c r="J327" s="65" t="s">
        <v>4310</v>
      </c>
      <c r="K327" s="66" t="s">
        <v>4301</v>
      </c>
      <c r="L327" s="66" t="s">
        <v>4306</v>
      </c>
      <c r="M327" s="94">
        <v>20.25</v>
      </c>
      <c r="N327" s="95">
        <f t="shared" si="148"/>
        <v>20.125</v>
      </c>
      <c r="O327" s="95">
        <f t="shared" si="149"/>
        <v>20.375</v>
      </c>
      <c r="P327" s="94">
        <v>15.25</v>
      </c>
      <c r="Q327" s="66">
        <f t="shared" si="150"/>
        <v>15.125</v>
      </c>
      <c r="R327" s="66">
        <f t="shared" si="151"/>
        <v>15.375</v>
      </c>
      <c r="S327" s="94">
        <v>9.5625</v>
      </c>
      <c r="T327" s="95">
        <f t="shared" si="152"/>
        <v>9.4375</v>
      </c>
      <c r="U327" s="95">
        <f t="shared" si="153"/>
        <v>9.6875</v>
      </c>
      <c r="V327" s="6">
        <f t="shared" si="141"/>
        <v>0.125</v>
      </c>
    </row>
    <row r="328" spans="1:22" ht="26" x14ac:dyDescent="0.15">
      <c r="A328" s="68" t="s">
        <v>7942</v>
      </c>
      <c r="B328" s="66" t="s">
        <v>7943</v>
      </c>
      <c r="C328" s="6" t="s">
        <v>9263</v>
      </c>
      <c r="D328" s="131">
        <v>41367</v>
      </c>
      <c r="E328" s="131">
        <v>41368</v>
      </c>
      <c r="H328" s="66" t="s">
        <v>4162</v>
      </c>
      <c r="I328" s="66" t="s">
        <v>4161</v>
      </c>
      <c r="J328" s="65" t="s">
        <v>4302</v>
      </c>
      <c r="K328" s="66" t="s">
        <v>4160</v>
      </c>
      <c r="L328" s="66" t="s">
        <v>4306</v>
      </c>
      <c r="M328" s="94">
        <v>14.625</v>
      </c>
      <c r="N328" s="95">
        <f t="shared" si="148"/>
        <v>14.4375</v>
      </c>
      <c r="O328" s="95">
        <f t="shared" si="149"/>
        <v>14.8125</v>
      </c>
      <c r="P328" s="94">
        <v>6.375</v>
      </c>
      <c r="Q328" s="66">
        <f t="shared" si="150"/>
        <v>6.1875</v>
      </c>
      <c r="R328" s="66">
        <f t="shared" si="151"/>
        <v>6.5625</v>
      </c>
      <c r="S328" s="94">
        <v>5</v>
      </c>
      <c r="T328" s="95">
        <f t="shared" si="152"/>
        <v>4.8125</v>
      </c>
      <c r="U328" s="95">
        <f t="shared" si="153"/>
        <v>5.1875</v>
      </c>
      <c r="V328" s="6">
        <f t="shared" si="141"/>
        <v>0.1875</v>
      </c>
    </row>
    <row r="329" spans="1:22" ht="13" x14ac:dyDescent="0.15">
      <c r="A329" s="68" t="s">
        <v>7955</v>
      </c>
      <c r="B329" s="66" t="s">
        <v>6907</v>
      </c>
      <c r="C329" s="74" t="s">
        <v>7961</v>
      </c>
      <c r="D329" s="97">
        <v>41124</v>
      </c>
      <c r="E329" s="97">
        <v>41124</v>
      </c>
      <c r="H329" s="66" t="s">
        <v>4162</v>
      </c>
      <c r="I329" s="66" t="s">
        <v>4161</v>
      </c>
      <c r="J329" s="65" t="s">
        <v>4302</v>
      </c>
      <c r="K329" s="66" t="s">
        <v>4304</v>
      </c>
      <c r="L329" s="66" t="s">
        <v>4306</v>
      </c>
      <c r="M329" s="94">
        <v>17</v>
      </c>
      <c r="N329" s="95">
        <f t="shared" si="148"/>
        <v>16.8125</v>
      </c>
      <c r="O329" s="95">
        <f t="shared" si="149"/>
        <v>17.1875</v>
      </c>
      <c r="P329" s="94">
        <v>9.25</v>
      </c>
      <c r="Q329" s="66">
        <f t="shared" si="150"/>
        <v>9.0625</v>
      </c>
      <c r="R329" s="66">
        <f t="shared" si="151"/>
        <v>9.4375</v>
      </c>
      <c r="S329" s="94">
        <v>8</v>
      </c>
      <c r="T329" s="95">
        <f t="shared" si="152"/>
        <v>7.8125</v>
      </c>
      <c r="U329" s="95">
        <f t="shared" si="153"/>
        <v>8.1875</v>
      </c>
      <c r="V329" s="6">
        <f t="shared" si="141"/>
        <v>0.1875</v>
      </c>
    </row>
    <row r="330" spans="1:22" ht="26" x14ac:dyDescent="0.15">
      <c r="A330" s="68" t="s">
        <v>7974</v>
      </c>
      <c r="B330" s="66" t="s">
        <v>7975</v>
      </c>
      <c r="C330" s="123" t="s">
        <v>7976</v>
      </c>
      <c r="D330" s="97">
        <v>41128</v>
      </c>
      <c r="E330" s="97">
        <v>41128</v>
      </c>
      <c r="H330" s="66" t="s">
        <v>4358</v>
      </c>
      <c r="I330" s="66" t="s">
        <v>7078</v>
      </c>
      <c r="J330" s="65" t="s">
        <v>4302</v>
      </c>
      <c r="K330" s="66" t="s">
        <v>4307</v>
      </c>
      <c r="L330" s="66" t="s">
        <v>4306</v>
      </c>
      <c r="M330" s="94">
        <v>14</v>
      </c>
      <c r="N330" s="95">
        <f t="shared" si="148"/>
        <v>13.8125</v>
      </c>
      <c r="O330" s="95">
        <f t="shared" si="149"/>
        <v>14.1875</v>
      </c>
      <c r="P330" s="94">
        <v>8.1875</v>
      </c>
      <c r="Q330" s="66">
        <f t="shared" si="150"/>
        <v>8</v>
      </c>
      <c r="R330" s="66">
        <f t="shared" si="151"/>
        <v>8.375</v>
      </c>
      <c r="S330" s="94">
        <v>8.75</v>
      </c>
      <c r="T330" s="95">
        <f t="shared" si="152"/>
        <v>8.5625</v>
      </c>
      <c r="U330" s="95">
        <f t="shared" si="153"/>
        <v>8.9375</v>
      </c>
      <c r="V330" s="6">
        <f t="shared" si="141"/>
        <v>0.1875</v>
      </c>
    </row>
    <row r="331" spans="1:22" ht="13" x14ac:dyDescent="0.15">
      <c r="A331" s="65" t="s">
        <v>7977</v>
      </c>
      <c r="B331" s="66" t="s">
        <v>7978</v>
      </c>
      <c r="C331" s="74" t="s">
        <v>7979</v>
      </c>
      <c r="D331" s="97">
        <v>41128</v>
      </c>
      <c r="E331" s="97">
        <v>41128</v>
      </c>
      <c r="H331" s="69" t="s">
        <v>4162</v>
      </c>
      <c r="I331" s="69" t="s">
        <v>4161</v>
      </c>
      <c r="J331" s="65" t="s">
        <v>4302</v>
      </c>
      <c r="K331" s="69" t="s">
        <v>4307</v>
      </c>
      <c r="L331" s="66" t="s">
        <v>3131</v>
      </c>
      <c r="M331" s="129">
        <v>14</v>
      </c>
      <c r="N331" s="95">
        <f t="shared" si="148"/>
        <v>13.8125</v>
      </c>
      <c r="O331" s="95">
        <f t="shared" si="149"/>
        <v>14.1875</v>
      </c>
      <c r="P331" s="129">
        <v>7.0625</v>
      </c>
      <c r="Q331" s="66">
        <f t="shared" si="150"/>
        <v>6.875</v>
      </c>
      <c r="R331" s="66">
        <f t="shared" si="151"/>
        <v>7.25</v>
      </c>
      <c r="S331" s="129">
        <v>8.125</v>
      </c>
      <c r="T331" s="95">
        <f t="shared" si="152"/>
        <v>7.9375</v>
      </c>
      <c r="U331" s="95">
        <f t="shared" si="153"/>
        <v>8.3125</v>
      </c>
      <c r="V331" s="6">
        <f t="shared" si="141"/>
        <v>0.1875</v>
      </c>
    </row>
    <row r="332" spans="1:22" ht="13" x14ac:dyDescent="0.15">
      <c r="A332" s="68" t="s">
        <v>7982</v>
      </c>
      <c r="B332" s="66" t="s">
        <v>7983</v>
      </c>
      <c r="C332" s="123" t="s">
        <v>4480</v>
      </c>
      <c r="D332" s="97">
        <v>41128</v>
      </c>
      <c r="E332" s="272">
        <v>41129</v>
      </c>
      <c r="H332" s="69" t="s">
        <v>4162</v>
      </c>
      <c r="I332" s="69" t="s">
        <v>4161</v>
      </c>
      <c r="J332" s="65" t="s">
        <v>4302</v>
      </c>
      <c r="K332" s="69" t="s">
        <v>4304</v>
      </c>
      <c r="L332" s="66" t="s">
        <v>4306</v>
      </c>
      <c r="M332" s="94">
        <v>15.5</v>
      </c>
      <c r="N332" s="95">
        <f t="shared" si="148"/>
        <v>15.3125</v>
      </c>
      <c r="O332" s="95">
        <f t="shared" si="149"/>
        <v>15.6875</v>
      </c>
      <c r="P332" s="94">
        <v>12.3125</v>
      </c>
      <c r="Q332" s="66">
        <f t="shared" si="150"/>
        <v>12.125</v>
      </c>
      <c r="R332" s="66">
        <f t="shared" si="151"/>
        <v>12.5</v>
      </c>
      <c r="S332" s="94">
        <v>7.625</v>
      </c>
      <c r="T332" s="95">
        <f t="shared" si="152"/>
        <v>7.4375</v>
      </c>
      <c r="U332" s="95">
        <f t="shared" si="153"/>
        <v>7.8125</v>
      </c>
      <c r="V332" s="6">
        <f t="shared" si="141"/>
        <v>0.1875</v>
      </c>
    </row>
    <row r="333" spans="1:22" ht="13" x14ac:dyDescent="0.15">
      <c r="A333" s="68" t="s">
        <v>7991</v>
      </c>
      <c r="B333" s="66" t="s">
        <v>7992</v>
      </c>
      <c r="C333" s="74" t="s">
        <v>7993</v>
      </c>
      <c r="D333" s="97">
        <v>41134</v>
      </c>
      <c r="E333" s="97">
        <v>41134</v>
      </c>
      <c r="H333" s="69" t="s">
        <v>4162</v>
      </c>
      <c r="I333" s="69" t="s">
        <v>4161</v>
      </c>
      <c r="J333" s="65" t="s">
        <v>4302</v>
      </c>
      <c r="K333" s="69" t="s">
        <v>4160</v>
      </c>
      <c r="L333" s="66" t="s">
        <v>4306</v>
      </c>
      <c r="M333" s="94">
        <v>12.4375</v>
      </c>
      <c r="N333" s="95">
        <f t="shared" si="148"/>
        <v>12.25</v>
      </c>
      <c r="O333" s="95">
        <f t="shared" si="149"/>
        <v>12.625</v>
      </c>
      <c r="P333" s="94">
        <v>6.25</v>
      </c>
      <c r="Q333" s="66">
        <f t="shared" si="150"/>
        <v>6.0625</v>
      </c>
      <c r="R333" s="66">
        <f t="shared" si="151"/>
        <v>6.4375</v>
      </c>
      <c r="S333" s="94">
        <v>8.1875</v>
      </c>
      <c r="T333" s="95">
        <f t="shared" si="152"/>
        <v>8</v>
      </c>
      <c r="U333" s="95">
        <f t="shared" si="153"/>
        <v>8.375</v>
      </c>
      <c r="V333" s="6">
        <f t="shared" si="141"/>
        <v>0.1875</v>
      </c>
    </row>
    <row r="334" spans="1:22" x14ac:dyDescent="0.15">
      <c r="A334" s="68" t="s">
        <v>8007</v>
      </c>
    </row>
    <row r="335" spans="1:22" ht="13" x14ac:dyDescent="0.15">
      <c r="A335" s="66" t="s">
        <v>8267</v>
      </c>
      <c r="B335" s="66" t="s">
        <v>7236</v>
      </c>
      <c r="C335" s="123" t="s">
        <v>4398</v>
      </c>
      <c r="D335" s="97">
        <v>41220</v>
      </c>
      <c r="E335" s="97">
        <v>41220</v>
      </c>
      <c r="H335" s="69" t="s">
        <v>4162</v>
      </c>
      <c r="I335" s="69" t="s">
        <v>4161</v>
      </c>
      <c r="J335" s="65" t="s">
        <v>4302</v>
      </c>
      <c r="K335" s="69" t="s">
        <v>4301</v>
      </c>
      <c r="L335" s="66" t="s">
        <v>4306</v>
      </c>
      <c r="M335" s="94">
        <v>11.25</v>
      </c>
      <c r="N335" s="95">
        <f t="shared" ref="N335:N340" si="154">M335-V335</f>
        <v>11.0625</v>
      </c>
      <c r="O335" s="95">
        <f t="shared" ref="O335:O340" si="155">M335+V335</f>
        <v>11.4375</v>
      </c>
      <c r="P335" s="94">
        <v>5.8125</v>
      </c>
      <c r="Q335" s="66">
        <f t="shared" ref="Q335:Q340" si="156">P335-V335</f>
        <v>5.625</v>
      </c>
      <c r="R335" s="66">
        <f t="shared" ref="R335:R340" si="157">P335+V335</f>
        <v>6</v>
      </c>
      <c r="S335" s="94">
        <v>4.3125</v>
      </c>
      <c r="T335" s="95">
        <f t="shared" ref="T335:T340" si="158">S335-V335</f>
        <v>4.125</v>
      </c>
      <c r="U335" s="95">
        <f t="shared" ref="U335:U340" si="159">S335+V335</f>
        <v>4.5</v>
      </c>
      <c r="V335" s="6">
        <f>IF(J335="C", 0.1875, 0.125)</f>
        <v>0.1875</v>
      </c>
    </row>
    <row r="336" spans="1:22" ht="13" x14ac:dyDescent="0.15">
      <c r="A336" s="68" t="s">
        <v>8030</v>
      </c>
      <c r="B336" s="66" t="s">
        <v>8031</v>
      </c>
      <c r="C336" s="123" t="s">
        <v>4515</v>
      </c>
      <c r="D336" s="97">
        <v>41148</v>
      </c>
      <c r="H336" s="66" t="s">
        <v>4162</v>
      </c>
      <c r="I336" s="66" t="s">
        <v>4161</v>
      </c>
      <c r="J336" s="65" t="s">
        <v>4302</v>
      </c>
      <c r="K336" s="66" t="s">
        <v>4307</v>
      </c>
      <c r="L336" s="66" t="s">
        <v>4306</v>
      </c>
      <c r="M336" s="94">
        <v>16.5</v>
      </c>
      <c r="N336" s="95">
        <f t="shared" si="154"/>
        <v>16.3125</v>
      </c>
      <c r="O336" s="95">
        <f t="shared" si="155"/>
        <v>16.6875</v>
      </c>
      <c r="P336" s="94">
        <v>12.3125</v>
      </c>
      <c r="Q336" s="66">
        <f t="shared" si="156"/>
        <v>12.125</v>
      </c>
      <c r="R336" s="66">
        <f t="shared" si="157"/>
        <v>12.5</v>
      </c>
      <c r="S336" s="94">
        <v>6.1875</v>
      </c>
      <c r="T336" s="95">
        <f t="shared" si="158"/>
        <v>6</v>
      </c>
      <c r="U336" s="95">
        <f t="shared" si="159"/>
        <v>6.375</v>
      </c>
      <c r="V336" s="6">
        <f t="shared" ref="V336:V341" si="160">IF(J336="C", 0.1875, 0.125)</f>
        <v>0.1875</v>
      </c>
    </row>
    <row r="337" spans="1:22" ht="13" x14ac:dyDescent="0.15">
      <c r="A337" s="68" t="s">
        <v>8065</v>
      </c>
      <c r="B337" s="66" t="s">
        <v>7265</v>
      </c>
      <c r="C337" s="123" t="s">
        <v>4427</v>
      </c>
      <c r="D337" s="97">
        <v>41100</v>
      </c>
      <c r="E337" s="97">
        <v>41100</v>
      </c>
      <c r="H337" s="66" t="s">
        <v>4162</v>
      </c>
      <c r="I337" s="66" t="s">
        <v>4161</v>
      </c>
      <c r="J337" s="65" t="s">
        <v>4302</v>
      </c>
      <c r="K337" s="66" t="s">
        <v>4301</v>
      </c>
      <c r="L337" s="66" t="s">
        <v>4306</v>
      </c>
      <c r="M337" s="94">
        <v>16.3125</v>
      </c>
      <c r="N337" s="95">
        <f t="shared" si="154"/>
        <v>16.125</v>
      </c>
      <c r="O337" s="95">
        <f t="shared" si="155"/>
        <v>16.5</v>
      </c>
      <c r="P337" s="94">
        <v>12.25</v>
      </c>
      <c r="Q337" s="66">
        <f t="shared" si="156"/>
        <v>12.0625</v>
      </c>
      <c r="R337" s="66">
        <f t="shared" si="157"/>
        <v>12.4375</v>
      </c>
      <c r="S337" s="94">
        <v>7.5625</v>
      </c>
      <c r="T337" s="95">
        <f t="shared" si="158"/>
        <v>7.375</v>
      </c>
      <c r="U337" s="95">
        <f t="shared" si="159"/>
        <v>7.75</v>
      </c>
      <c r="V337" s="6">
        <f t="shared" si="160"/>
        <v>0.1875</v>
      </c>
    </row>
    <row r="338" spans="1:22" ht="13" x14ac:dyDescent="0.15">
      <c r="A338" s="68" t="s">
        <v>8093</v>
      </c>
      <c r="B338" s="66" t="s">
        <v>8096</v>
      </c>
      <c r="C338" s="74" t="s">
        <v>8097</v>
      </c>
      <c r="D338" s="97">
        <v>41171</v>
      </c>
      <c r="E338" s="97">
        <v>41173</v>
      </c>
      <c r="H338" s="66" t="s">
        <v>4162</v>
      </c>
      <c r="I338" s="66" t="s">
        <v>4161</v>
      </c>
      <c r="J338" s="65" t="s">
        <v>4302</v>
      </c>
      <c r="K338" s="66" t="s">
        <v>4307</v>
      </c>
      <c r="L338" s="66" t="s">
        <v>4306</v>
      </c>
      <c r="M338" s="94">
        <v>15.625</v>
      </c>
      <c r="N338" s="95">
        <f t="shared" si="154"/>
        <v>15.4375</v>
      </c>
      <c r="O338" s="95">
        <f t="shared" si="155"/>
        <v>15.8125</v>
      </c>
      <c r="P338" s="94">
        <v>6.375</v>
      </c>
      <c r="Q338" s="66">
        <f t="shared" si="156"/>
        <v>6.1875</v>
      </c>
      <c r="R338" s="66">
        <f t="shared" si="157"/>
        <v>6.5625</v>
      </c>
      <c r="S338" s="94">
        <v>6.5</v>
      </c>
      <c r="T338" s="95">
        <f t="shared" si="158"/>
        <v>6.3125</v>
      </c>
      <c r="U338" s="95">
        <f t="shared" si="159"/>
        <v>6.6875</v>
      </c>
      <c r="V338" s="6">
        <f t="shared" si="160"/>
        <v>0.1875</v>
      </c>
    </row>
    <row r="339" spans="1:22" ht="13" x14ac:dyDescent="0.15">
      <c r="A339" s="68" t="s">
        <v>8110</v>
      </c>
      <c r="B339" s="66" t="s">
        <v>7683</v>
      </c>
      <c r="C339" s="6" t="s">
        <v>8111</v>
      </c>
      <c r="D339" s="97">
        <v>41173</v>
      </c>
      <c r="E339" s="97">
        <v>41176</v>
      </c>
      <c r="H339" s="66" t="s">
        <v>4162</v>
      </c>
      <c r="I339" s="66" t="s">
        <v>4161</v>
      </c>
      <c r="J339" s="65" t="s">
        <v>4302</v>
      </c>
      <c r="K339" s="66" t="s">
        <v>4301</v>
      </c>
      <c r="L339" s="66" t="s">
        <v>4306</v>
      </c>
      <c r="M339" s="94">
        <v>13.25</v>
      </c>
      <c r="N339" s="95">
        <f t="shared" si="154"/>
        <v>13.0625</v>
      </c>
      <c r="O339" s="95">
        <f t="shared" si="155"/>
        <v>13.4375</v>
      </c>
      <c r="P339" s="94">
        <v>12</v>
      </c>
      <c r="Q339" s="66">
        <f t="shared" si="156"/>
        <v>11.8125</v>
      </c>
      <c r="R339" s="66">
        <f t="shared" si="157"/>
        <v>12.1875</v>
      </c>
      <c r="S339" s="94">
        <v>6.4375</v>
      </c>
      <c r="T339" s="95">
        <f t="shared" si="158"/>
        <v>6.25</v>
      </c>
      <c r="U339" s="95">
        <f t="shared" si="159"/>
        <v>6.625</v>
      </c>
      <c r="V339" s="6">
        <f t="shared" si="160"/>
        <v>0.1875</v>
      </c>
    </row>
    <row r="340" spans="1:22" ht="13" x14ac:dyDescent="0.15">
      <c r="A340" s="68" t="s">
        <v>8120</v>
      </c>
      <c r="B340" s="66" t="s">
        <v>7265</v>
      </c>
      <c r="C340" s="123" t="s">
        <v>4424</v>
      </c>
      <c r="D340" s="97">
        <v>41179</v>
      </c>
      <c r="E340" s="97">
        <v>41179</v>
      </c>
      <c r="H340" s="66" t="s">
        <v>4162</v>
      </c>
      <c r="I340" s="66" t="s">
        <v>4161</v>
      </c>
      <c r="J340" s="65" t="s">
        <v>4302</v>
      </c>
      <c r="K340" s="66" t="s">
        <v>4301</v>
      </c>
      <c r="L340" s="66" t="s">
        <v>4306</v>
      </c>
      <c r="M340" s="94">
        <v>15.375</v>
      </c>
      <c r="N340" s="95">
        <f t="shared" si="154"/>
        <v>15.1875</v>
      </c>
      <c r="O340" s="95">
        <f t="shared" si="155"/>
        <v>15.5625</v>
      </c>
      <c r="P340" s="94">
        <v>10.5625</v>
      </c>
      <c r="Q340" s="66">
        <f t="shared" si="156"/>
        <v>10.375</v>
      </c>
      <c r="R340" s="66">
        <f t="shared" si="157"/>
        <v>10.75</v>
      </c>
      <c r="S340" s="94">
        <v>9.625</v>
      </c>
      <c r="T340" s="95">
        <f t="shared" si="158"/>
        <v>9.4375</v>
      </c>
      <c r="U340" s="95">
        <f t="shared" si="159"/>
        <v>9.8125</v>
      </c>
      <c r="V340" s="6">
        <f t="shared" si="160"/>
        <v>0.1875</v>
      </c>
    </row>
    <row r="341" spans="1:22" ht="13" x14ac:dyDescent="0.15">
      <c r="A341" s="68" t="s">
        <v>8134</v>
      </c>
      <c r="B341" s="275" t="s">
        <v>8135</v>
      </c>
      <c r="C341" s="74" t="s">
        <v>8136</v>
      </c>
      <c r="H341" s="66" t="s">
        <v>4162</v>
      </c>
      <c r="I341" s="66" t="s">
        <v>4161</v>
      </c>
      <c r="J341" s="65" t="s">
        <v>4302</v>
      </c>
      <c r="K341" s="66" t="s">
        <v>4301</v>
      </c>
      <c r="L341" s="66" t="s">
        <v>4306</v>
      </c>
      <c r="M341" s="94">
        <v>44.0625</v>
      </c>
      <c r="N341" s="95">
        <f t="shared" ref="N341:N347" si="161">M341-V341</f>
        <v>43.875</v>
      </c>
      <c r="O341" s="95">
        <f t="shared" ref="O341:O347" si="162">M341+V341</f>
        <v>44.25</v>
      </c>
      <c r="P341" s="94">
        <v>38.5625</v>
      </c>
      <c r="Q341" s="66">
        <f t="shared" ref="Q341:Q347" si="163">P341-V341</f>
        <v>38.375</v>
      </c>
      <c r="R341" s="66">
        <f t="shared" ref="R341:R347" si="164">P341+V341</f>
        <v>38.75</v>
      </c>
      <c r="S341" s="94">
        <v>3</v>
      </c>
      <c r="T341" s="95">
        <f t="shared" ref="T341:T347" si="165">S341-V341</f>
        <v>2.8125</v>
      </c>
      <c r="U341" s="95">
        <f t="shared" ref="U341:U347" si="166">S341+V341</f>
        <v>3.1875</v>
      </c>
      <c r="V341" s="6">
        <f t="shared" si="160"/>
        <v>0.1875</v>
      </c>
    </row>
    <row r="342" spans="1:22" ht="13" x14ac:dyDescent="0.15">
      <c r="A342" s="68" t="s">
        <v>8151</v>
      </c>
      <c r="B342" s="278" t="s">
        <v>8152</v>
      </c>
      <c r="C342" s="6" t="s">
        <v>8153</v>
      </c>
      <c r="D342" s="97">
        <v>41437</v>
      </c>
      <c r="E342" s="97">
        <v>41437</v>
      </c>
      <c r="H342" s="66" t="s">
        <v>4162</v>
      </c>
      <c r="I342" s="66" t="s">
        <v>4161</v>
      </c>
      <c r="J342" s="65" t="s">
        <v>4333</v>
      </c>
      <c r="K342" s="66" t="s">
        <v>4301</v>
      </c>
      <c r="L342" s="66" t="s">
        <v>4306</v>
      </c>
      <c r="M342" s="94">
        <v>13.25</v>
      </c>
      <c r="N342" s="95">
        <f t="shared" si="161"/>
        <v>13.0625</v>
      </c>
      <c r="O342" s="95">
        <f t="shared" si="162"/>
        <v>13.4375</v>
      </c>
      <c r="P342" s="94">
        <v>12</v>
      </c>
      <c r="Q342" s="66">
        <f t="shared" si="163"/>
        <v>11.8125</v>
      </c>
      <c r="R342" s="66">
        <f t="shared" si="164"/>
        <v>12.1875</v>
      </c>
      <c r="S342" s="94">
        <v>12.4375</v>
      </c>
      <c r="T342" s="95">
        <f t="shared" si="165"/>
        <v>12.25</v>
      </c>
      <c r="U342" s="95">
        <f t="shared" si="166"/>
        <v>12.625</v>
      </c>
      <c r="V342" s="6">
        <f t="shared" ref="V342:V355" si="167">IF(J342="C", 0.1875, 0.125)</f>
        <v>0.1875</v>
      </c>
    </row>
    <row r="343" spans="1:22" ht="13" x14ac:dyDescent="0.15">
      <c r="A343" s="68" t="s">
        <v>8179</v>
      </c>
      <c r="B343" s="278" t="s">
        <v>8152</v>
      </c>
      <c r="C343" s="123" t="s">
        <v>8180</v>
      </c>
      <c r="D343" s="97">
        <v>41192</v>
      </c>
      <c r="E343" s="97">
        <v>41192</v>
      </c>
      <c r="H343" s="66" t="s">
        <v>4162</v>
      </c>
      <c r="I343" s="66" t="s">
        <v>4161</v>
      </c>
      <c r="J343" s="65" t="s">
        <v>4333</v>
      </c>
      <c r="K343" s="66" t="s">
        <v>4309</v>
      </c>
      <c r="L343" s="66" t="s">
        <v>4306</v>
      </c>
      <c r="M343" s="94">
        <v>17.125</v>
      </c>
      <c r="N343" s="95">
        <f t="shared" si="161"/>
        <v>16.9375</v>
      </c>
      <c r="O343" s="95">
        <f t="shared" si="162"/>
        <v>17.3125</v>
      </c>
      <c r="P343" s="94">
        <v>6.6875</v>
      </c>
      <c r="Q343" s="66">
        <f t="shared" si="163"/>
        <v>6.5</v>
      </c>
      <c r="R343" s="66">
        <f t="shared" si="164"/>
        <v>6.875</v>
      </c>
      <c r="S343" s="94">
        <v>11.75</v>
      </c>
      <c r="T343" s="95">
        <f t="shared" si="165"/>
        <v>11.5625</v>
      </c>
      <c r="U343" s="95">
        <f t="shared" si="166"/>
        <v>11.9375</v>
      </c>
      <c r="V343" s="6">
        <f t="shared" si="167"/>
        <v>0.1875</v>
      </c>
    </row>
    <row r="344" spans="1:22" ht="26" x14ac:dyDescent="0.15">
      <c r="A344" s="68" t="s">
        <v>8185</v>
      </c>
      <c r="B344" s="66" t="s">
        <v>8186</v>
      </c>
      <c r="C344" s="123" t="s">
        <v>4438</v>
      </c>
      <c r="H344" s="66" t="s">
        <v>4311</v>
      </c>
      <c r="I344" s="66" t="s">
        <v>4312</v>
      </c>
      <c r="J344" s="65" t="s">
        <v>4310</v>
      </c>
      <c r="K344" s="66" t="s">
        <v>4301</v>
      </c>
      <c r="L344" s="66" t="s">
        <v>4306</v>
      </c>
      <c r="M344" s="94">
        <v>17.625</v>
      </c>
      <c r="N344" s="95">
        <f t="shared" si="161"/>
        <v>17.5</v>
      </c>
      <c r="O344" s="95">
        <f t="shared" si="162"/>
        <v>17.75</v>
      </c>
      <c r="P344" s="94">
        <v>13.375</v>
      </c>
      <c r="Q344" s="66">
        <f t="shared" si="163"/>
        <v>13.25</v>
      </c>
      <c r="R344" s="66">
        <f t="shared" si="164"/>
        <v>13.5</v>
      </c>
      <c r="S344" s="94">
        <v>3</v>
      </c>
      <c r="T344" s="95">
        <f t="shared" si="165"/>
        <v>2.875</v>
      </c>
      <c r="U344" s="95">
        <f t="shared" si="166"/>
        <v>3.125</v>
      </c>
      <c r="V344" s="6">
        <f t="shared" si="167"/>
        <v>0.125</v>
      </c>
    </row>
    <row r="345" spans="1:22" ht="13" x14ac:dyDescent="0.15">
      <c r="A345" s="68" t="s">
        <v>8193</v>
      </c>
      <c r="B345" s="66" t="s">
        <v>5093</v>
      </c>
      <c r="C345" s="123" t="s">
        <v>4512</v>
      </c>
      <c r="D345" s="97">
        <v>41199</v>
      </c>
      <c r="H345" s="66" t="s">
        <v>4162</v>
      </c>
      <c r="I345" s="66" t="s">
        <v>4161</v>
      </c>
      <c r="J345" s="65" t="s">
        <v>4302</v>
      </c>
      <c r="K345" s="66" t="s">
        <v>4307</v>
      </c>
      <c r="L345" s="66" t="s">
        <v>4306</v>
      </c>
      <c r="M345" s="94">
        <v>15.375</v>
      </c>
      <c r="N345" s="95">
        <f t="shared" si="161"/>
        <v>15.1875</v>
      </c>
      <c r="O345" s="95">
        <f t="shared" si="162"/>
        <v>15.5625</v>
      </c>
      <c r="P345" s="94">
        <v>10.5625</v>
      </c>
      <c r="Q345" s="66">
        <f t="shared" si="163"/>
        <v>10.375</v>
      </c>
      <c r="R345" s="66">
        <f t="shared" si="164"/>
        <v>10.75</v>
      </c>
      <c r="S345" s="94">
        <v>9.625</v>
      </c>
      <c r="T345" s="95">
        <f t="shared" si="165"/>
        <v>9.4375</v>
      </c>
      <c r="U345" s="95">
        <f t="shared" si="166"/>
        <v>9.8125</v>
      </c>
      <c r="V345" s="6">
        <f t="shared" si="167"/>
        <v>0.1875</v>
      </c>
    </row>
    <row r="346" spans="1:22" ht="13" x14ac:dyDescent="0.15">
      <c r="A346" s="68" t="s">
        <v>8198</v>
      </c>
      <c r="B346" s="66" t="s">
        <v>8201</v>
      </c>
      <c r="C346" s="123" t="s">
        <v>4427</v>
      </c>
      <c r="D346" s="97">
        <v>41201</v>
      </c>
      <c r="E346" s="97">
        <v>41201</v>
      </c>
      <c r="H346" s="66" t="s">
        <v>4162</v>
      </c>
      <c r="I346" s="66" t="s">
        <v>4161</v>
      </c>
      <c r="J346" s="65" t="s">
        <v>4302</v>
      </c>
      <c r="K346" s="66" t="s">
        <v>4301</v>
      </c>
      <c r="L346" s="66" t="s">
        <v>4306</v>
      </c>
      <c r="M346" s="94">
        <v>16.3125</v>
      </c>
      <c r="N346" s="95">
        <f t="shared" si="161"/>
        <v>16.125</v>
      </c>
      <c r="O346" s="95">
        <f t="shared" si="162"/>
        <v>16.5</v>
      </c>
      <c r="P346" s="94">
        <v>12.25</v>
      </c>
      <c r="Q346" s="66">
        <f t="shared" si="163"/>
        <v>12.0625</v>
      </c>
      <c r="R346" s="66">
        <f t="shared" si="164"/>
        <v>12.4375</v>
      </c>
      <c r="S346" s="94">
        <v>7.5625</v>
      </c>
      <c r="T346" s="95">
        <f t="shared" si="165"/>
        <v>7.375</v>
      </c>
      <c r="U346" s="95">
        <f t="shared" si="166"/>
        <v>7.75</v>
      </c>
      <c r="V346" s="6">
        <f t="shared" si="167"/>
        <v>0.1875</v>
      </c>
    </row>
    <row r="347" spans="1:22" ht="13" x14ac:dyDescent="0.15">
      <c r="A347" s="68" t="s">
        <v>8199</v>
      </c>
      <c r="B347" s="66" t="s">
        <v>8200</v>
      </c>
      <c r="C347" s="123" t="s">
        <v>4431</v>
      </c>
      <c r="D347" s="97">
        <v>41201</v>
      </c>
      <c r="E347" s="97">
        <v>41201</v>
      </c>
      <c r="H347" s="66" t="s">
        <v>4162</v>
      </c>
      <c r="I347" s="66" t="s">
        <v>4161</v>
      </c>
      <c r="J347" s="65" t="s">
        <v>4302</v>
      </c>
      <c r="K347" s="66" t="s">
        <v>4301</v>
      </c>
      <c r="L347" s="66" t="s">
        <v>4306</v>
      </c>
      <c r="M347" s="94">
        <v>17.125</v>
      </c>
      <c r="N347" s="95">
        <f t="shared" si="161"/>
        <v>16.9375</v>
      </c>
      <c r="O347" s="95">
        <f t="shared" si="162"/>
        <v>17.3125</v>
      </c>
      <c r="P347" s="94">
        <v>6.6875</v>
      </c>
      <c r="Q347" s="66">
        <f t="shared" si="163"/>
        <v>6.5</v>
      </c>
      <c r="R347" s="66">
        <f t="shared" si="164"/>
        <v>6.875</v>
      </c>
      <c r="S347" s="94">
        <v>11.75</v>
      </c>
      <c r="T347" s="95">
        <f t="shared" si="165"/>
        <v>11.5625</v>
      </c>
      <c r="U347" s="95">
        <f t="shared" si="166"/>
        <v>11.9375</v>
      </c>
      <c r="V347" s="6">
        <f t="shared" si="167"/>
        <v>0.1875</v>
      </c>
    </row>
    <row r="348" spans="1:22" ht="13" x14ac:dyDescent="0.15">
      <c r="A348" s="68" t="s">
        <v>8205</v>
      </c>
      <c r="B348" s="66" t="s">
        <v>8206</v>
      </c>
      <c r="C348" s="74" t="s">
        <v>8207</v>
      </c>
      <c r="D348" s="97">
        <v>41205</v>
      </c>
      <c r="E348" s="97">
        <v>41205</v>
      </c>
      <c r="H348" s="66" t="s">
        <v>4162</v>
      </c>
      <c r="I348" s="66" t="s">
        <v>4161</v>
      </c>
      <c r="J348" s="65" t="s">
        <v>4302</v>
      </c>
      <c r="K348" s="66" t="s">
        <v>4304</v>
      </c>
      <c r="L348" s="66" t="s">
        <v>4306</v>
      </c>
      <c r="M348" s="94">
        <v>10.125</v>
      </c>
      <c r="N348" s="95">
        <f t="shared" ref="N348:N356" si="168">M348-V348</f>
        <v>9.9375</v>
      </c>
      <c r="O348" s="95">
        <f t="shared" ref="O348:O356" si="169">M348+V348</f>
        <v>10.3125</v>
      </c>
      <c r="P348" s="94">
        <v>6</v>
      </c>
      <c r="Q348" s="66">
        <f t="shared" ref="Q348:Q356" si="170">P348-V348</f>
        <v>5.8125</v>
      </c>
      <c r="R348" s="66">
        <f t="shared" ref="R348:R356" si="171">P348+V348</f>
        <v>6.1875</v>
      </c>
      <c r="S348" s="94">
        <v>7.375</v>
      </c>
      <c r="T348" s="95">
        <f t="shared" ref="T348:T355" si="172">S348-V348</f>
        <v>7.1875</v>
      </c>
      <c r="U348" s="95">
        <f t="shared" ref="U348:U355" si="173">S348+V348</f>
        <v>7.5625</v>
      </c>
      <c r="V348" s="6">
        <f t="shared" si="167"/>
        <v>0.1875</v>
      </c>
    </row>
    <row r="349" spans="1:22" ht="13" x14ac:dyDescent="0.15">
      <c r="A349" s="68" t="s">
        <v>8256</v>
      </c>
      <c r="B349" s="66" t="s">
        <v>8268</v>
      </c>
      <c r="C349" s="123" t="s">
        <v>8180</v>
      </c>
      <c r="D349" s="97">
        <v>41221</v>
      </c>
      <c r="E349" s="97">
        <v>41228</v>
      </c>
      <c r="H349" s="66" t="s">
        <v>4162</v>
      </c>
      <c r="I349" s="66" t="s">
        <v>4161</v>
      </c>
      <c r="J349" s="65" t="s">
        <v>4302</v>
      </c>
      <c r="K349" s="66" t="s">
        <v>4309</v>
      </c>
      <c r="L349" s="66" t="s">
        <v>4306</v>
      </c>
      <c r="M349" s="94">
        <v>17.125</v>
      </c>
      <c r="N349" s="95">
        <f t="shared" si="168"/>
        <v>16.9375</v>
      </c>
      <c r="O349" s="95">
        <f t="shared" si="169"/>
        <v>17.3125</v>
      </c>
      <c r="P349" s="94">
        <v>6.6875</v>
      </c>
      <c r="Q349" s="66">
        <f t="shared" si="170"/>
        <v>6.5</v>
      </c>
      <c r="R349" s="66">
        <f t="shared" si="171"/>
        <v>6.875</v>
      </c>
      <c r="S349" s="94">
        <v>11.75</v>
      </c>
      <c r="T349" s="95">
        <f t="shared" si="172"/>
        <v>11.5625</v>
      </c>
      <c r="U349" s="95">
        <f t="shared" si="173"/>
        <v>11.9375</v>
      </c>
      <c r="V349" s="6">
        <f t="shared" si="167"/>
        <v>0.1875</v>
      </c>
    </row>
    <row r="350" spans="1:22" ht="39" x14ac:dyDescent="0.15">
      <c r="A350" s="68" t="s">
        <v>8270</v>
      </c>
      <c r="B350" s="66" t="s">
        <v>8269</v>
      </c>
      <c r="C350" s="6" t="s">
        <v>10110</v>
      </c>
      <c r="D350" s="97">
        <v>41221</v>
      </c>
      <c r="H350" s="66" t="s">
        <v>4162</v>
      </c>
      <c r="I350" s="66" t="s">
        <v>4161</v>
      </c>
      <c r="J350" s="65" t="s">
        <v>4302</v>
      </c>
      <c r="K350" s="66" t="s">
        <v>4304</v>
      </c>
      <c r="L350" s="66" t="s">
        <v>4306</v>
      </c>
      <c r="M350" s="94">
        <v>15.375</v>
      </c>
      <c r="N350" s="95">
        <f t="shared" si="168"/>
        <v>15.1875</v>
      </c>
      <c r="O350" s="95">
        <f t="shared" si="169"/>
        <v>15.5625</v>
      </c>
      <c r="P350" s="94">
        <v>10.5625</v>
      </c>
      <c r="Q350" s="66">
        <f t="shared" si="170"/>
        <v>10.375</v>
      </c>
      <c r="R350" s="66">
        <f t="shared" si="171"/>
        <v>10.75</v>
      </c>
      <c r="S350" s="94">
        <v>9.625</v>
      </c>
      <c r="T350" s="95">
        <f t="shared" si="172"/>
        <v>9.4375</v>
      </c>
      <c r="U350" s="95">
        <f t="shared" si="173"/>
        <v>9.8125</v>
      </c>
      <c r="V350" s="6">
        <f t="shared" si="167"/>
        <v>0.1875</v>
      </c>
    </row>
    <row r="351" spans="1:22" ht="13" x14ac:dyDescent="0.15">
      <c r="A351" s="68" t="s">
        <v>8277</v>
      </c>
      <c r="B351" s="66" t="s">
        <v>7001</v>
      </c>
      <c r="C351" s="123" t="s">
        <v>4476</v>
      </c>
      <c r="D351" s="97">
        <v>41222</v>
      </c>
      <c r="H351" s="66" t="s">
        <v>4162</v>
      </c>
      <c r="I351" s="66" t="s">
        <v>4161</v>
      </c>
      <c r="J351" s="65" t="s">
        <v>4302</v>
      </c>
      <c r="K351" s="66" t="s">
        <v>4304</v>
      </c>
      <c r="L351" s="66" t="s">
        <v>4306</v>
      </c>
      <c r="M351" s="94">
        <v>15.25</v>
      </c>
      <c r="N351" s="95">
        <f t="shared" si="168"/>
        <v>15.0625</v>
      </c>
      <c r="O351" s="95">
        <f t="shared" si="169"/>
        <v>15.4375</v>
      </c>
      <c r="P351" s="94">
        <v>10.375</v>
      </c>
      <c r="Q351" s="66">
        <f t="shared" si="170"/>
        <v>10.1875</v>
      </c>
      <c r="R351" s="66">
        <f t="shared" si="171"/>
        <v>10.5625</v>
      </c>
      <c r="S351" s="94">
        <v>15.4375</v>
      </c>
      <c r="T351" s="95">
        <f t="shared" si="172"/>
        <v>15.25</v>
      </c>
      <c r="U351" s="95">
        <f t="shared" si="173"/>
        <v>15.625</v>
      </c>
      <c r="V351" s="6">
        <f t="shared" si="167"/>
        <v>0.1875</v>
      </c>
    </row>
    <row r="352" spans="1:22" ht="13" x14ac:dyDescent="0.15">
      <c r="A352" s="68" t="s">
        <v>8280</v>
      </c>
      <c r="B352" s="66" t="s">
        <v>8281</v>
      </c>
      <c r="C352" s="123" t="s">
        <v>4476</v>
      </c>
      <c r="D352" s="97">
        <v>41222</v>
      </c>
      <c r="E352" s="97">
        <v>41225</v>
      </c>
      <c r="H352" s="66" t="s">
        <v>4162</v>
      </c>
      <c r="I352" s="66" t="s">
        <v>4161</v>
      </c>
      <c r="J352" s="65" t="s">
        <v>4302</v>
      </c>
      <c r="K352" s="66" t="s">
        <v>4304</v>
      </c>
      <c r="L352" s="66" t="s">
        <v>4306</v>
      </c>
      <c r="M352" s="94">
        <v>15.25</v>
      </c>
      <c r="N352" s="95">
        <f t="shared" si="168"/>
        <v>15.0625</v>
      </c>
      <c r="O352" s="95">
        <f t="shared" si="169"/>
        <v>15.4375</v>
      </c>
      <c r="P352" s="94">
        <v>10.375</v>
      </c>
      <c r="Q352" s="66">
        <f t="shared" si="170"/>
        <v>10.1875</v>
      </c>
      <c r="R352" s="66">
        <f t="shared" si="171"/>
        <v>10.5625</v>
      </c>
      <c r="S352" s="94">
        <v>15.4375</v>
      </c>
      <c r="T352" s="95">
        <f t="shared" si="172"/>
        <v>15.25</v>
      </c>
      <c r="U352" s="95">
        <f t="shared" si="173"/>
        <v>15.625</v>
      </c>
      <c r="V352" s="6">
        <f t="shared" si="167"/>
        <v>0.1875</v>
      </c>
    </row>
    <row r="353" spans="1:22" ht="13" x14ac:dyDescent="0.15">
      <c r="A353" s="310" t="s">
        <v>8320</v>
      </c>
      <c r="B353" s="66" t="s">
        <v>8338</v>
      </c>
      <c r="C353" s="123" t="s">
        <v>4507</v>
      </c>
      <c r="D353" s="97">
        <v>41240</v>
      </c>
      <c r="E353" s="97">
        <v>41240</v>
      </c>
      <c r="H353" s="66" t="s">
        <v>4162</v>
      </c>
      <c r="I353" s="66" t="s">
        <v>4161</v>
      </c>
      <c r="J353" s="65" t="s">
        <v>4302</v>
      </c>
      <c r="K353" s="66" t="s">
        <v>4307</v>
      </c>
      <c r="L353" s="66" t="s">
        <v>4306</v>
      </c>
      <c r="M353" s="94">
        <v>13.625</v>
      </c>
      <c r="N353" s="95">
        <f t="shared" si="168"/>
        <v>13.4375</v>
      </c>
      <c r="O353" s="95">
        <f t="shared" si="169"/>
        <v>13.8125</v>
      </c>
      <c r="P353" s="94">
        <v>10.1875</v>
      </c>
      <c r="Q353" s="66">
        <f t="shared" si="170"/>
        <v>10</v>
      </c>
      <c r="R353" s="66">
        <f t="shared" si="171"/>
        <v>10.375</v>
      </c>
      <c r="S353" s="94">
        <v>8.3125</v>
      </c>
      <c r="T353" s="95">
        <f t="shared" si="172"/>
        <v>8.125</v>
      </c>
      <c r="U353" s="95">
        <f t="shared" si="173"/>
        <v>8.5</v>
      </c>
      <c r="V353" s="6">
        <f t="shared" si="167"/>
        <v>0.1875</v>
      </c>
    </row>
    <row r="354" spans="1:22" ht="13" x14ac:dyDescent="0.15">
      <c r="A354" s="68" t="s">
        <v>8370</v>
      </c>
      <c r="B354" s="66" t="s">
        <v>8372</v>
      </c>
      <c r="C354" s="6" t="s">
        <v>8373</v>
      </c>
      <c r="D354" s="97">
        <v>41243</v>
      </c>
      <c r="H354" s="66" t="s">
        <v>4162</v>
      </c>
      <c r="I354" s="66" t="s">
        <v>4161</v>
      </c>
      <c r="J354" s="65" t="s">
        <v>4302</v>
      </c>
      <c r="K354" s="66" t="s">
        <v>4301</v>
      </c>
      <c r="L354" s="66" t="s">
        <v>4306</v>
      </c>
      <c r="M354" s="94">
        <v>11</v>
      </c>
      <c r="N354" s="95">
        <f t="shared" si="168"/>
        <v>10.8125</v>
      </c>
      <c r="O354" s="95">
        <f t="shared" si="169"/>
        <v>11.1875</v>
      </c>
      <c r="P354" s="94">
        <v>6.4375</v>
      </c>
      <c r="Q354" s="66">
        <f t="shared" si="170"/>
        <v>6.25</v>
      </c>
      <c r="R354" s="66">
        <f t="shared" si="171"/>
        <v>6.625</v>
      </c>
      <c r="S354" s="94">
        <v>10.75</v>
      </c>
      <c r="T354" s="95">
        <f t="shared" si="172"/>
        <v>10.5625</v>
      </c>
      <c r="U354" s="95">
        <f t="shared" si="173"/>
        <v>10.9375</v>
      </c>
      <c r="V354" s="6">
        <f t="shared" si="167"/>
        <v>0.1875</v>
      </c>
    </row>
    <row r="355" spans="1:22" ht="13" x14ac:dyDescent="0.15">
      <c r="A355" s="68" t="s">
        <v>8388</v>
      </c>
      <c r="B355" s="66" t="s">
        <v>8389</v>
      </c>
      <c r="C355" s="123" t="s">
        <v>4424</v>
      </c>
      <c r="D355" s="97">
        <v>41247</v>
      </c>
      <c r="E355" s="97">
        <v>41247</v>
      </c>
      <c r="H355" s="66" t="s">
        <v>4162</v>
      </c>
      <c r="I355" s="66" t="s">
        <v>4161</v>
      </c>
      <c r="J355" s="65" t="s">
        <v>4302</v>
      </c>
      <c r="K355" s="66" t="s">
        <v>4301</v>
      </c>
      <c r="L355" s="66" t="s">
        <v>4306</v>
      </c>
      <c r="M355" s="94">
        <v>15.375</v>
      </c>
      <c r="N355" s="95">
        <f t="shared" si="168"/>
        <v>15.1875</v>
      </c>
      <c r="O355" s="95">
        <f t="shared" si="169"/>
        <v>15.5625</v>
      </c>
      <c r="P355" s="94">
        <v>10.5625</v>
      </c>
      <c r="Q355" s="66">
        <f t="shared" si="170"/>
        <v>10.375</v>
      </c>
      <c r="R355" s="66">
        <f t="shared" si="171"/>
        <v>10.75</v>
      </c>
      <c r="S355" s="94">
        <v>9.625</v>
      </c>
      <c r="T355" s="95">
        <f t="shared" si="172"/>
        <v>9.4375</v>
      </c>
      <c r="U355" s="95">
        <f t="shared" si="173"/>
        <v>9.8125</v>
      </c>
      <c r="V355" s="6">
        <f t="shared" si="167"/>
        <v>0.1875</v>
      </c>
    </row>
    <row r="356" spans="1:22" ht="13" x14ac:dyDescent="0.15">
      <c r="A356" s="68" t="s">
        <v>8478</v>
      </c>
      <c r="B356" s="66" t="s">
        <v>4308</v>
      </c>
      <c r="C356" s="132" t="s">
        <v>8502</v>
      </c>
      <c r="D356" s="97">
        <v>41282</v>
      </c>
      <c r="E356" s="97">
        <v>41282</v>
      </c>
      <c r="H356" s="66" t="s">
        <v>3131</v>
      </c>
      <c r="I356" s="66" t="s">
        <v>4308</v>
      </c>
      <c r="J356" s="65" t="s">
        <v>3131</v>
      </c>
      <c r="K356" s="65" t="s">
        <v>3131</v>
      </c>
      <c r="L356" s="65" t="s">
        <v>3131</v>
      </c>
      <c r="M356" s="94">
        <v>14.5</v>
      </c>
      <c r="N356" s="95">
        <f t="shared" si="168"/>
        <v>14.3125</v>
      </c>
      <c r="O356" s="95">
        <f t="shared" si="169"/>
        <v>14.6875</v>
      </c>
      <c r="P356" s="94">
        <v>6.25</v>
      </c>
      <c r="Q356" s="66">
        <f t="shared" si="170"/>
        <v>6.0625</v>
      </c>
      <c r="R356" s="66">
        <f t="shared" si="171"/>
        <v>6.4375</v>
      </c>
      <c r="V356" s="6">
        <v>0.1875</v>
      </c>
    </row>
    <row r="357" spans="1:22" ht="26" x14ac:dyDescent="0.15">
      <c r="A357" s="296" t="s">
        <v>8539</v>
      </c>
      <c r="B357" t="s">
        <v>8542</v>
      </c>
      <c r="C357" s="6" t="s">
        <v>8544</v>
      </c>
      <c r="D357" s="298">
        <v>41276</v>
      </c>
      <c r="H357" s="66" t="s">
        <v>4162</v>
      </c>
      <c r="I357" s="66" t="s">
        <v>8543</v>
      </c>
      <c r="J357" s="65" t="s">
        <v>4302</v>
      </c>
      <c r="K357" s="66" t="s">
        <v>4307</v>
      </c>
      <c r="M357" s="94">
        <v>14</v>
      </c>
      <c r="N357" s="95">
        <f t="shared" ref="N357:N363" si="174">M357-V357</f>
        <v>13.8125</v>
      </c>
      <c r="O357" s="95">
        <f t="shared" ref="O357:O363" si="175">M357+V357</f>
        <v>14.1875</v>
      </c>
      <c r="P357" s="94">
        <v>9.1875</v>
      </c>
      <c r="Q357" s="66">
        <f t="shared" ref="Q357:Q363" si="176">P357-V357</f>
        <v>9</v>
      </c>
      <c r="R357" s="66">
        <f t="shared" ref="R357:R363" si="177">P357+V357</f>
        <v>9.375</v>
      </c>
      <c r="S357" s="94">
        <v>9.5</v>
      </c>
      <c r="T357" s="95">
        <f t="shared" ref="T357:T363" si="178">S357-V357</f>
        <v>9.3125</v>
      </c>
      <c r="U357" s="95">
        <f t="shared" ref="U357:U363" si="179">S357+V357</f>
        <v>9.6875</v>
      </c>
      <c r="V357" s="6">
        <f>IF(J357="C", 0.1875, 0.125)</f>
        <v>0.1875</v>
      </c>
    </row>
    <row r="358" spans="1:22" ht="39" x14ac:dyDescent="0.15">
      <c r="A358" s="324" t="s">
        <v>8540</v>
      </c>
      <c r="B358" s="65" t="s">
        <v>8542</v>
      </c>
      <c r="C358" s="6" t="s">
        <v>8545</v>
      </c>
      <c r="D358" s="97">
        <v>41360</v>
      </c>
      <c r="E358" s="97">
        <v>41403</v>
      </c>
      <c r="H358" s="66" t="s">
        <v>4162</v>
      </c>
      <c r="I358" s="66" t="s">
        <v>4161</v>
      </c>
      <c r="J358" s="65" t="s">
        <v>4302</v>
      </c>
      <c r="K358" s="66" t="s">
        <v>4307</v>
      </c>
      <c r="M358" s="94">
        <v>13.625</v>
      </c>
      <c r="N358" s="95">
        <f t="shared" si="174"/>
        <v>13.4375</v>
      </c>
      <c r="O358" s="95">
        <f t="shared" si="175"/>
        <v>13.8125</v>
      </c>
      <c r="P358" s="94">
        <v>10.1875</v>
      </c>
      <c r="Q358" s="66">
        <f t="shared" si="176"/>
        <v>10</v>
      </c>
      <c r="R358" s="66">
        <f t="shared" si="177"/>
        <v>10.375</v>
      </c>
      <c r="S358" s="94">
        <v>8.3125</v>
      </c>
      <c r="T358" s="95">
        <f t="shared" si="178"/>
        <v>8.125</v>
      </c>
      <c r="U358" s="95">
        <f t="shared" si="179"/>
        <v>8.5</v>
      </c>
      <c r="V358" s="6">
        <f t="shared" ref="V358:V363" si="180">IF(J358="C", 0.1875, 0.125)</f>
        <v>0.1875</v>
      </c>
    </row>
    <row r="359" spans="1:22" ht="39" x14ac:dyDescent="0.15">
      <c r="A359" s="296" t="s">
        <v>8541</v>
      </c>
      <c r="B359" t="s">
        <v>8542</v>
      </c>
      <c r="C359" s="6" t="s">
        <v>8546</v>
      </c>
      <c r="D359" s="97">
        <v>41922</v>
      </c>
      <c r="E359" s="97">
        <v>41922</v>
      </c>
      <c r="H359" s="66" t="s">
        <v>4162</v>
      </c>
      <c r="I359" s="66" t="s">
        <v>4161</v>
      </c>
      <c r="J359" s="65" t="s">
        <v>4302</v>
      </c>
      <c r="K359" s="66" t="s">
        <v>4301</v>
      </c>
      <c r="M359" s="94">
        <v>13.5625</v>
      </c>
      <c r="N359" s="95">
        <f t="shared" si="174"/>
        <v>13.375</v>
      </c>
      <c r="O359" s="95">
        <f t="shared" si="175"/>
        <v>13.75</v>
      </c>
      <c r="P359" s="94">
        <v>9.0625</v>
      </c>
      <c r="Q359" s="66">
        <f t="shared" si="176"/>
        <v>8.875</v>
      </c>
      <c r="R359" s="66">
        <f t="shared" si="177"/>
        <v>9.25</v>
      </c>
      <c r="S359" s="94">
        <v>9.5</v>
      </c>
      <c r="T359" s="95">
        <f t="shared" si="178"/>
        <v>9.3125</v>
      </c>
      <c r="U359" s="95">
        <f t="shared" si="179"/>
        <v>9.6875</v>
      </c>
      <c r="V359" s="6">
        <f t="shared" si="180"/>
        <v>0.1875</v>
      </c>
    </row>
    <row r="360" spans="1:22" ht="26" x14ac:dyDescent="0.15">
      <c r="A360" s="68" t="s">
        <v>8606</v>
      </c>
      <c r="B360" s="66" t="s">
        <v>5143</v>
      </c>
      <c r="C360" s="6" t="s">
        <v>8607</v>
      </c>
      <c r="D360" s="97">
        <v>41285</v>
      </c>
      <c r="E360" s="97">
        <v>41285</v>
      </c>
      <c r="H360" s="66" t="s">
        <v>4162</v>
      </c>
      <c r="I360" s="66" t="s">
        <v>4161</v>
      </c>
      <c r="J360" s="65" t="s">
        <v>4302</v>
      </c>
      <c r="K360" s="66" t="s">
        <v>4304</v>
      </c>
      <c r="L360" s="66" t="s">
        <v>4306</v>
      </c>
      <c r="M360" s="94">
        <v>10.375</v>
      </c>
      <c r="N360" s="95">
        <f t="shared" si="174"/>
        <v>10.1875</v>
      </c>
      <c r="O360" s="95">
        <f t="shared" si="175"/>
        <v>10.5625</v>
      </c>
      <c r="P360" s="94">
        <v>6.125</v>
      </c>
      <c r="Q360" s="66">
        <f t="shared" si="176"/>
        <v>5.9375</v>
      </c>
      <c r="R360" s="66">
        <f t="shared" si="177"/>
        <v>6.3125</v>
      </c>
      <c r="S360" s="94">
        <v>8</v>
      </c>
      <c r="T360" s="95">
        <f t="shared" si="178"/>
        <v>7.8125</v>
      </c>
      <c r="U360" s="95">
        <f t="shared" si="179"/>
        <v>8.1875</v>
      </c>
      <c r="V360" s="6">
        <f t="shared" si="180"/>
        <v>0.1875</v>
      </c>
    </row>
    <row r="361" spans="1:22" ht="39" x14ac:dyDescent="0.15">
      <c r="A361" s="68" t="s">
        <v>8667</v>
      </c>
      <c r="B361" s="66" t="s">
        <v>7978</v>
      </c>
      <c r="C361" s="6" t="s">
        <v>8668</v>
      </c>
      <c r="D361" s="97">
        <v>41290</v>
      </c>
      <c r="E361" s="97">
        <v>41296</v>
      </c>
      <c r="H361" s="66" t="s">
        <v>4162</v>
      </c>
      <c r="I361" s="66" t="s">
        <v>4161</v>
      </c>
      <c r="J361" s="65" t="s">
        <v>4302</v>
      </c>
      <c r="K361" s="66" t="s">
        <v>4301</v>
      </c>
      <c r="L361" s="66" t="s">
        <v>4306</v>
      </c>
      <c r="M361" s="94">
        <v>15.625</v>
      </c>
      <c r="N361" s="95">
        <f t="shared" si="174"/>
        <v>15.4375</v>
      </c>
      <c r="O361" s="95">
        <f t="shared" si="175"/>
        <v>15.8125</v>
      </c>
      <c r="P361" s="94">
        <v>6.125</v>
      </c>
      <c r="Q361" s="66">
        <f t="shared" si="176"/>
        <v>5.9375</v>
      </c>
      <c r="R361" s="66">
        <f t="shared" si="177"/>
        <v>6.3125</v>
      </c>
      <c r="S361" s="94">
        <v>10.25</v>
      </c>
      <c r="T361" s="95">
        <f t="shared" si="178"/>
        <v>10.0625</v>
      </c>
      <c r="U361" s="95">
        <f t="shared" si="179"/>
        <v>10.4375</v>
      </c>
      <c r="V361" s="6">
        <f t="shared" si="180"/>
        <v>0.1875</v>
      </c>
    </row>
    <row r="362" spans="1:22" ht="39" x14ac:dyDescent="0.15">
      <c r="A362" s="68" t="s">
        <v>8686</v>
      </c>
      <c r="B362" s="66" t="s">
        <v>7001</v>
      </c>
      <c r="C362" s="6" t="s">
        <v>8697</v>
      </c>
      <c r="D362" s="97">
        <v>41292</v>
      </c>
      <c r="E362" s="97">
        <v>41350</v>
      </c>
      <c r="H362" s="66" t="s">
        <v>4162</v>
      </c>
      <c r="I362" s="66" t="s">
        <v>4161</v>
      </c>
      <c r="J362" s="65" t="s">
        <v>4302</v>
      </c>
      <c r="K362" s="66" t="s">
        <v>4301</v>
      </c>
      <c r="L362" s="66" t="s">
        <v>4306</v>
      </c>
      <c r="M362" s="94">
        <v>13.625</v>
      </c>
      <c r="N362" s="95">
        <f t="shared" si="174"/>
        <v>13.4375</v>
      </c>
      <c r="O362" s="95">
        <f t="shared" si="175"/>
        <v>13.8125</v>
      </c>
      <c r="P362" s="94">
        <v>4.5</v>
      </c>
      <c r="Q362" s="66">
        <f t="shared" si="176"/>
        <v>4.3125</v>
      </c>
      <c r="R362" s="66">
        <f t="shared" si="177"/>
        <v>4.6875</v>
      </c>
      <c r="S362" s="94">
        <v>12.25</v>
      </c>
      <c r="T362" s="95">
        <f t="shared" si="178"/>
        <v>12.0625</v>
      </c>
      <c r="U362" s="95">
        <f t="shared" si="179"/>
        <v>12.4375</v>
      </c>
      <c r="V362" s="6">
        <f t="shared" si="180"/>
        <v>0.1875</v>
      </c>
    </row>
    <row r="363" spans="1:22" ht="39" x14ac:dyDescent="0.15">
      <c r="A363" s="68" t="s">
        <v>8705</v>
      </c>
      <c r="B363" s="66" t="s">
        <v>8706</v>
      </c>
      <c r="C363" s="6" t="s">
        <v>8707</v>
      </c>
      <c r="D363" s="97">
        <v>41296</v>
      </c>
      <c r="E363" s="97">
        <v>41303</v>
      </c>
      <c r="H363" s="66" t="s">
        <v>4162</v>
      </c>
      <c r="I363" s="66" t="s">
        <v>4161</v>
      </c>
      <c r="J363" s="65" t="s">
        <v>4302</v>
      </c>
      <c r="K363" s="66" t="s">
        <v>4301</v>
      </c>
      <c r="L363" s="66" t="s">
        <v>4306</v>
      </c>
      <c r="M363" s="94">
        <v>9.875</v>
      </c>
      <c r="N363" s="95">
        <f t="shared" si="174"/>
        <v>9.6875</v>
      </c>
      <c r="O363" s="95">
        <f t="shared" si="175"/>
        <v>10.0625</v>
      </c>
      <c r="P363" s="94">
        <v>6.1875</v>
      </c>
      <c r="Q363" s="66">
        <f t="shared" si="176"/>
        <v>6</v>
      </c>
      <c r="R363" s="66">
        <f t="shared" si="177"/>
        <v>6.375</v>
      </c>
      <c r="S363" s="94">
        <v>6.875</v>
      </c>
      <c r="T363" s="95">
        <f t="shared" si="178"/>
        <v>6.6875</v>
      </c>
      <c r="U363" s="95">
        <f t="shared" si="179"/>
        <v>7.0625</v>
      </c>
      <c r="V363" s="6">
        <f t="shared" si="180"/>
        <v>0.1875</v>
      </c>
    </row>
    <row r="364" spans="1:22" ht="39" x14ac:dyDescent="0.15">
      <c r="A364" s="68" t="s">
        <v>8829</v>
      </c>
      <c r="B364" s="66" t="s">
        <v>8911</v>
      </c>
      <c r="C364" s="6" t="s">
        <v>8697</v>
      </c>
      <c r="D364" s="311">
        <v>41304</v>
      </c>
      <c r="E364" s="97">
        <v>41350</v>
      </c>
      <c r="H364" s="66" t="s">
        <v>4162</v>
      </c>
      <c r="I364" s="66" t="s">
        <v>4161</v>
      </c>
      <c r="J364" s="65" t="s">
        <v>4302</v>
      </c>
      <c r="K364" s="66" t="s">
        <v>4301</v>
      </c>
      <c r="L364" s="66" t="s">
        <v>4306</v>
      </c>
      <c r="M364" s="94">
        <v>13.625</v>
      </c>
      <c r="N364" s="95">
        <f t="shared" ref="N364:N384" si="181">M364-V364</f>
        <v>13.4375</v>
      </c>
      <c r="O364" s="95">
        <f t="shared" ref="O364:O384" si="182">M364+V364</f>
        <v>13.8125</v>
      </c>
      <c r="P364" s="94">
        <v>4.5</v>
      </c>
      <c r="Q364" s="66">
        <f t="shared" ref="Q364:Q384" si="183">P364-V364</f>
        <v>4.3125</v>
      </c>
      <c r="R364" s="66">
        <f t="shared" ref="R364:R384" si="184">P364+V364</f>
        <v>4.6875</v>
      </c>
      <c r="S364" s="94">
        <v>12.25</v>
      </c>
      <c r="T364" s="95">
        <f t="shared" ref="T364:T384" si="185">S364-V364</f>
        <v>12.0625</v>
      </c>
      <c r="U364" s="95">
        <f t="shared" ref="U364:U384" si="186">S364+V364</f>
        <v>12.4375</v>
      </c>
      <c r="V364" s="6">
        <f t="shared" ref="V364:V371" si="187">IF(J364="C", 0.1875, 0.125)</f>
        <v>0.1875</v>
      </c>
    </row>
    <row r="365" spans="1:22" ht="39" x14ac:dyDescent="0.15">
      <c r="A365" s="310" t="s">
        <v>8936</v>
      </c>
      <c r="B365" s="66" t="s">
        <v>8911</v>
      </c>
      <c r="C365" s="6" t="s">
        <v>8948</v>
      </c>
      <c r="D365" s="97">
        <v>41310</v>
      </c>
      <c r="E365" s="97">
        <v>41348</v>
      </c>
      <c r="H365" s="66" t="s">
        <v>4162</v>
      </c>
      <c r="I365" s="66" t="s">
        <v>4161</v>
      </c>
      <c r="J365" s="65" t="s">
        <v>4302</v>
      </c>
      <c r="K365" s="66" t="s">
        <v>4301</v>
      </c>
      <c r="L365" s="66" t="s">
        <v>4306</v>
      </c>
      <c r="M365" s="94">
        <v>13.4375</v>
      </c>
      <c r="N365" s="95">
        <f t="shared" si="181"/>
        <v>13.25</v>
      </c>
      <c r="O365" s="95">
        <f t="shared" si="182"/>
        <v>13.625</v>
      </c>
      <c r="P365" s="94">
        <v>6.25</v>
      </c>
      <c r="Q365" s="66">
        <f t="shared" si="183"/>
        <v>6.0625</v>
      </c>
      <c r="R365" s="66">
        <f t="shared" si="184"/>
        <v>6.4375</v>
      </c>
      <c r="S365" s="94">
        <v>9.6875</v>
      </c>
      <c r="T365" s="95">
        <f t="shared" si="185"/>
        <v>9.5</v>
      </c>
      <c r="U365" s="95">
        <f t="shared" si="186"/>
        <v>9.875</v>
      </c>
      <c r="V365" s="6">
        <f t="shared" si="187"/>
        <v>0.1875</v>
      </c>
    </row>
    <row r="366" spans="1:22" ht="39" x14ac:dyDescent="0.15">
      <c r="A366" s="68" t="s">
        <v>8950</v>
      </c>
      <c r="B366" s="66" t="s">
        <v>8951</v>
      </c>
      <c r="C366" s="6" t="s">
        <v>8952</v>
      </c>
      <c r="D366" s="97">
        <v>41310</v>
      </c>
      <c r="E366" s="97">
        <v>41311</v>
      </c>
      <c r="H366" s="66" t="s">
        <v>4162</v>
      </c>
      <c r="I366" s="66" t="s">
        <v>4161</v>
      </c>
      <c r="J366" s="65" t="s">
        <v>4302</v>
      </c>
      <c r="K366" s="66" t="s">
        <v>4301</v>
      </c>
      <c r="L366" s="66" t="s">
        <v>4306</v>
      </c>
      <c r="M366" s="94">
        <v>8.625</v>
      </c>
      <c r="N366" s="95">
        <f t="shared" si="181"/>
        <v>8.4375</v>
      </c>
      <c r="O366" s="95">
        <f t="shared" si="182"/>
        <v>8.8125</v>
      </c>
      <c r="P366" s="94">
        <v>8.625</v>
      </c>
      <c r="Q366" s="66">
        <f t="shared" si="183"/>
        <v>8.4375</v>
      </c>
      <c r="R366" s="66">
        <f t="shared" si="184"/>
        <v>8.8125</v>
      </c>
      <c r="S366" s="94">
        <v>11.1875</v>
      </c>
      <c r="T366" s="95">
        <f t="shared" si="185"/>
        <v>11</v>
      </c>
      <c r="U366" s="95">
        <f t="shared" si="186"/>
        <v>11.375</v>
      </c>
      <c r="V366" s="6">
        <f t="shared" si="187"/>
        <v>0.1875</v>
      </c>
    </row>
    <row r="367" spans="1:22" ht="39" x14ac:dyDescent="0.15">
      <c r="A367" s="68" t="s">
        <v>8955</v>
      </c>
      <c r="B367" s="66" t="s">
        <v>8956</v>
      </c>
      <c r="C367" s="6" t="s">
        <v>8957</v>
      </c>
      <c r="D367" s="97">
        <v>41311</v>
      </c>
      <c r="E367" s="97">
        <v>41316</v>
      </c>
      <c r="H367" s="66" t="s">
        <v>4162</v>
      </c>
      <c r="I367" s="66" t="s">
        <v>4161</v>
      </c>
      <c r="J367" s="65" t="s">
        <v>4302</v>
      </c>
      <c r="K367" s="66" t="s">
        <v>4301</v>
      </c>
      <c r="L367" s="66" t="s">
        <v>4306</v>
      </c>
      <c r="M367" s="94">
        <v>8.25</v>
      </c>
      <c r="N367" s="95">
        <f t="shared" si="181"/>
        <v>8.0625</v>
      </c>
      <c r="O367" s="95">
        <f t="shared" si="182"/>
        <v>8.4375</v>
      </c>
      <c r="P367" s="94">
        <v>4.75</v>
      </c>
      <c r="Q367" s="66">
        <f t="shared" si="183"/>
        <v>4.5625</v>
      </c>
      <c r="R367" s="66">
        <f t="shared" si="184"/>
        <v>4.9375</v>
      </c>
      <c r="S367" s="94">
        <v>7.125</v>
      </c>
      <c r="T367" s="95">
        <f t="shared" si="185"/>
        <v>6.9375</v>
      </c>
      <c r="U367" s="95">
        <f t="shared" si="186"/>
        <v>7.3125</v>
      </c>
      <c r="V367" s="6">
        <f t="shared" si="187"/>
        <v>0.1875</v>
      </c>
    </row>
    <row r="368" spans="1:22" ht="39" x14ac:dyDescent="0.15">
      <c r="A368" s="310" t="s">
        <v>8973</v>
      </c>
      <c r="B368" s="66" t="s">
        <v>7978</v>
      </c>
      <c r="C368" s="6" t="s">
        <v>8974</v>
      </c>
      <c r="D368" s="97">
        <v>41317</v>
      </c>
      <c r="E368" s="97">
        <v>41318</v>
      </c>
      <c r="H368" s="66" t="s">
        <v>4162</v>
      </c>
      <c r="I368" s="66" t="s">
        <v>4161</v>
      </c>
      <c r="J368" s="65" t="s">
        <v>4302</v>
      </c>
      <c r="K368" s="66" t="s">
        <v>4304</v>
      </c>
      <c r="L368" s="66" t="s">
        <v>4306</v>
      </c>
      <c r="M368" s="94">
        <v>10.375</v>
      </c>
      <c r="N368" s="95">
        <f t="shared" si="181"/>
        <v>10.1875</v>
      </c>
      <c r="O368" s="95">
        <f t="shared" si="182"/>
        <v>10.5625</v>
      </c>
      <c r="P368" s="94">
        <v>10.375</v>
      </c>
      <c r="Q368" s="66">
        <f t="shared" si="183"/>
        <v>10.1875</v>
      </c>
      <c r="R368" s="66">
        <f t="shared" si="184"/>
        <v>10.5625</v>
      </c>
      <c r="S368" s="94">
        <v>4.5</v>
      </c>
      <c r="T368" s="95">
        <f t="shared" si="185"/>
        <v>4.3125</v>
      </c>
      <c r="U368" s="95">
        <f t="shared" si="186"/>
        <v>4.6875</v>
      </c>
      <c r="V368" s="6">
        <f t="shared" si="187"/>
        <v>0.1875</v>
      </c>
    </row>
    <row r="369" spans="1:22" ht="26" x14ac:dyDescent="0.15">
      <c r="A369" s="68" t="s">
        <v>8997</v>
      </c>
      <c r="B369" s="66" t="s">
        <v>8706</v>
      </c>
      <c r="C369" s="6" t="s">
        <v>8998</v>
      </c>
      <c r="D369" s="97">
        <v>41319</v>
      </c>
      <c r="E369" s="97">
        <v>41324</v>
      </c>
      <c r="H369" s="66" t="s">
        <v>4162</v>
      </c>
      <c r="I369" s="66" t="s">
        <v>4161</v>
      </c>
      <c r="J369" s="65" t="s">
        <v>4302</v>
      </c>
      <c r="K369" s="66" t="s">
        <v>4301</v>
      </c>
      <c r="L369" s="66" t="s">
        <v>4306</v>
      </c>
      <c r="M369" s="94">
        <v>14</v>
      </c>
      <c r="N369" s="95">
        <f t="shared" si="181"/>
        <v>13.8125</v>
      </c>
      <c r="O369" s="95">
        <f t="shared" si="182"/>
        <v>14.1875</v>
      </c>
      <c r="P369" s="94">
        <v>8.75</v>
      </c>
      <c r="Q369" s="66">
        <f t="shared" si="183"/>
        <v>8.5625</v>
      </c>
      <c r="R369" s="66">
        <f t="shared" si="184"/>
        <v>8.9375</v>
      </c>
      <c r="S369" s="94">
        <v>4.6875</v>
      </c>
      <c r="T369" s="95">
        <f t="shared" si="185"/>
        <v>4.5</v>
      </c>
      <c r="U369" s="95">
        <f t="shared" si="186"/>
        <v>4.875</v>
      </c>
      <c r="V369" s="6">
        <f t="shared" si="187"/>
        <v>0.1875</v>
      </c>
    </row>
    <row r="370" spans="1:22" ht="26" x14ac:dyDescent="0.15">
      <c r="A370" s="310" t="s">
        <v>9012</v>
      </c>
      <c r="B370" s="66" t="s">
        <v>7978</v>
      </c>
      <c r="C370" s="6" t="s">
        <v>9029</v>
      </c>
      <c r="D370" s="97">
        <v>41326</v>
      </c>
      <c r="E370" s="97">
        <v>41331</v>
      </c>
      <c r="H370" s="66" t="s">
        <v>4162</v>
      </c>
      <c r="I370" s="66" t="s">
        <v>4161</v>
      </c>
      <c r="J370" s="65" t="s">
        <v>4302</v>
      </c>
      <c r="K370" s="66" t="s">
        <v>4304</v>
      </c>
      <c r="L370" s="66" t="s">
        <v>4306</v>
      </c>
      <c r="M370" s="94">
        <v>13</v>
      </c>
      <c r="N370" s="95">
        <f t="shared" si="181"/>
        <v>12.8125</v>
      </c>
      <c r="O370" s="95">
        <f t="shared" si="182"/>
        <v>13.1875</v>
      </c>
      <c r="P370" s="94">
        <v>10.625</v>
      </c>
      <c r="Q370" s="66">
        <f t="shared" si="183"/>
        <v>10.4375</v>
      </c>
      <c r="R370" s="66">
        <f t="shared" si="184"/>
        <v>10.8125</v>
      </c>
      <c r="S370" s="94">
        <v>8.75</v>
      </c>
      <c r="T370" s="95">
        <f t="shared" si="185"/>
        <v>8.5625</v>
      </c>
      <c r="U370" s="95">
        <f t="shared" si="186"/>
        <v>8.9375</v>
      </c>
      <c r="V370" s="6">
        <f t="shared" si="187"/>
        <v>0.1875</v>
      </c>
    </row>
    <row r="371" spans="1:22" ht="26" x14ac:dyDescent="0.15">
      <c r="A371" s="68" t="s">
        <v>9057</v>
      </c>
      <c r="B371" s="66" t="s">
        <v>7978</v>
      </c>
      <c r="C371" s="6" t="s">
        <v>9058</v>
      </c>
      <c r="D371" s="97">
        <v>41333</v>
      </c>
      <c r="E371" s="97">
        <v>41333</v>
      </c>
      <c r="H371" s="66" t="s">
        <v>4162</v>
      </c>
      <c r="I371" s="66" t="s">
        <v>4161</v>
      </c>
      <c r="J371" s="65" t="s">
        <v>4302</v>
      </c>
      <c r="K371" s="66" t="s">
        <v>4301</v>
      </c>
      <c r="L371" s="66" t="s">
        <v>4306</v>
      </c>
      <c r="M371" s="94">
        <v>10</v>
      </c>
      <c r="N371" s="95">
        <f t="shared" si="181"/>
        <v>9.8125</v>
      </c>
      <c r="O371" s="95">
        <f t="shared" si="182"/>
        <v>10.1875</v>
      </c>
      <c r="P371" s="94">
        <v>6.75</v>
      </c>
      <c r="Q371" s="66">
        <f t="shared" si="183"/>
        <v>6.5625</v>
      </c>
      <c r="R371" s="66">
        <f t="shared" si="184"/>
        <v>6.9375</v>
      </c>
      <c r="S371" s="94">
        <v>5.75</v>
      </c>
      <c r="T371" s="95">
        <f t="shared" si="185"/>
        <v>5.5625</v>
      </c>
      <c r="U371" s="95">
        <f t="shared" si="186"/>
        <v>5.9375</v>
      </c>
      <c r="V371" s="6">
        <f t="shared" si="187"/>
        <v>0.1875</v>
      </c>
    </row>
    <row r="372" spans="1:22" ht="39" x14ac:dyDescent="0.15">
      <c r="A372" s="68" t="s">
        <v>9059</v>
      </c>
      <c r="B372" s="66" t="s">
        <v>9064</v>
      </c>
      <c r="C372" s="6" t="s">
        <v>10097</v>
      </c>
      <c r="D372" s="97">
        <v>41491</v>
      </c>
      <c r="E372" s="97"/>
      <c r="H372" s="66" t="s">
        <v>3131</v>
      </c>
      <c r="I372" s="66" t="s">
        <v>6860</v>
      </c>
      <c r="J372" s="65" t="s">
        <v>3131</v>
      </c>
      <c r="K372" s="65" t="s">
        <v>3131</v>
      </c>
      <c r="M372" s="94">
        <v>2.5</v>
      </c>
      <c r="N372" s="95">
        <f t="shared" si="181"/>
        <v>2.3125</v>
      </c>
      <c r="O372" s="95">
        <f t="shared" si="182"/>
        <v>2.6875</v>
      </c>
      <c r="P372" s="94">
        <v>2.5</v>
      </c>
      <c r="Q372" s="66">
        <f t="shared" si="183"/>
        <v>2.3125</v>
      </c>
      <c r="R372" s="66">
        <f t="shared" si="184"/>
        <v>2.6875</v>
      </c>
      <c r="S372" s="94">
        <v>32.625</v>
      </c>
      <c r="T372" s="95">
        <f t="shared" si="185"/>
        <v>32.4375</v>
      </c>
      <c r="U372" s="95">
        <f t="shared" si="186"/>
        <v>32.8125</v>
      </c>
      <c r="V372" s="6">
        <v>0.1875</v>
      </c>
    </row>
    <row r="373" spans="1:22" ht="39" x14ac:dyDescent="0.15">
      <c r="A373" s="310" t="s">
        <v>9088</v>
      </c>
      <c r="B373" s="113" t="s">
        <v>7001</v>
      </c>
      <c r="C373" s="6" t="s">
        <v>9092</v>
      </c>
      <c r="D373" s="97">
        <v>41382</v>
      </c>
      <c r="E373" s="97">
        <v>41382</v>
      </c>
      <c r="H373" s="66" t="s">
        <v>4162</v>
      </c>
      <c r="I373" s="66" t="s">
        <v>4161</v>
      </c>
      <c r="J373" s="65" t="s">
        <v>4302</v>
      </c>
      <c r="K373" s="66" t="s">
        <v>4307</v>
      </c>
      <c r="L373" s="66" t="s">
        <v>4306</v>
      </c>
      <c r="M373" s="94">
        <v>15.375</v>
      </c>
      <c r="N373" s="95">
        <f t="shared" si="181"/>
        <v>15.1875</v>
      </c>
      <c r="O373" s="95">
        <f t="shared" si="182"/>
        <v>15.5625</v>
      </c>
      <c r="P373" s="94">
        <v>10.5625</v>
      </c>
      <c r="Q373" s="66">
        <f t="shared" si="183"/>
        <v>10.375</v>
      </c>
      <c r="R373" s="66">
        <f t="shared" si="184"/>
        <v>10.75</v>
      </c>
      <c r="S373" s="94">
        <v>9.625</v>
      </c>
      <c r="T373" s="95">
        <f t="shared" si="185"/>
        <v>9.4375</v>
      </c>
      <c r="U373" s="95">
        <f t="shared" si="186"/>
        <v>9.8125</v>
      </c>
      <c r="V373" s="6">
        <f t="shared" ref="V373:V384" si="188">IF(J373="C", 0.1875, 0.125)</f>
        <v>0.1875</v>
      </c>
    </row>
    <row r="374" spans="1:22" ht="26" x14ac:dyDescent="0.15">
      <c r="A374" s="68" t="s">
        <v>9112</v>
      </c>
      <c r="B374" s="66" t="s">
        <v>9113</v>
      </c>
      <c r="C374" s="6" t="s">
        <v>9122</v>
      </c>
      <c r="D374" s="97">
        <v>41344</v>
      </c>
      <c r="E374" s="97">
        <v>41344</v>
      </c>
      <c r="H374" s="66" t="s">
        <v>4162</v>
      </c>
      <c r="I374" s="66" t="s">
        <v>4161</v>
      </c>
      <c r="J374" s="65" t="s">
        <v>4302</v>
      </c>
      <c r="K374" s="66" t="s">
        <v>4304</v>
      </c>
      <c r="L374" s="66" t="s">
        <v>4306</v>
      </c>
      <c r="M374" s="94">
        <v>16.75</v>
      </c>
      <c r="N374" s="95">
        <f t="shared" si="181"/>
        <v>16.5625</v>
      </c>
      <c r="O374" s="95">
        <f t="shared" si="182"/>
        <v>16.9375</v>
      </c>
      <c r="P374" s="94">
        <v>8.125</v>
      </c>
      <c r="Q374" s="66">
        <f t="shared" si="183"/>
        <v>7.9375</v>
      </c>
      <c r="R374" s="66">
        <f t="shared" si="184"/>
        <v>8.3125</v>
      </c>
      <c r="S374" s="94">
        <v>10</v>
      </c>
      <c r="T374" s="95">
        <f t="shared" si="185"/>
        <v>9.8125</v>
      </c>
      <c r="U374" s="95">
        <f t="shared" si="186"/>
        <v>10.1875</v>
      </c>
      <c r="V374" s="6">
        <f t="shared" si="188"/>
        <v>0.1875</v>
      </c>
    </row>
    <row r="375" spans="1:22" ht="39" x14ac:dyDescent="0.15">
      <c r="A375" s="68" t="s">
        <v>9253</v>
      </c>
      <c r="B375" s="66" t="s">
        <v>7978</v>
      </c>
      <c r="C375" s="6" t="s">
        <v>9548</v>
      </c>
      <c r="D375" s="97">
        <v>41395</v>
      </c>
      <c r="E375" s="97">
        <v>41403</v>
      </c>
      <c r="H375" s="66" t="s">
        <v>4162</v>
      </c>
      <c r="I375" s="66" t="s">
        <v>9547</v>
      </c>
      <c r="J375" s="65" t="s">
        <v>4302</v>
      </c>
      <c r="K375" s="66" t="s">
        <v>4301</v>
      </c>
      <c r="L375" s="66" t="s">
        <v>4306</v>
      </c>
      <c r="M375" s="94">
        <v>10.625</v>
      </c>
      <c r="N375" s="95">
        <f t="shared" si="181"/>
        <v>10.4375</v>
      </c>
      <c r="O375" s="95">
        <f t="shared" si="182"/>
        <v>10.8125</v>
      </c>
      <c r="P375" s="94">
        <v>6.375</v>
      </c>
      <c r="Q375" s="66">
        <f t="shared" si="183"/>
        <v>6.1875</v>
      </c>
      <c r="R375" s="66">
        <f t="shared" si="184"/>
        <v>6.5625</v>
      </c>
      <c r="S375" s="94">
        <v>11.25</v>
      </c>
      <c r="T375" s="95">
        <f t="shared" si="185"/>
        <v>11.0625</v>
      </c>
      <c r="U375" s="95">
        <f t="shared" si="186"/>
        <v>11.4375</v>
      </c>
      <c r="V375" s="6">
        <f t="shared" si="188"/>
        <v>0.1875</v>
      </c>
    </row>
    <row r="376" spans="1:22" ht="39" x14ac:dyDescent="0.15">
      <c r="A376" s="68" t="s">
        <v>9269</v>
      </c>
      <c r="B376" s="66" t="s">
        <v>9268</v>
      </c>
      <c r="C376" s="6" t="s">
        <v>9092</v>
      </c>
      <c r="D376" s="97">
        <v>41368</v>
      </c>
      <c r="E376" s="97">
        <v>41368</v>
      </c>
      <c r="H376" s="66" t="s">
        <v>4162</v>
      </c>
      <c r="I376" s="66" t="s">
        <v>4161</v>
      </c>
      <c r="J376" s="65" t="s">
        <v>4302</v>
      </c>
      <c r="K376" s="66" t="s">
        <v>4307</v>
      </c>
      <c r="L376" s="66" t="s">
        <v>4306</v>
      </c>
      <c r="M376" s="94">
        <v>15.375</v>
      </c>
      <c r="N376" s="95">
        <f t="shared" si="181"/>
        <v>15.1875</v>
      </c>
      <c r="O376" s="95">
        <f t="shared" si="182"/>
        <v>15.5625</v>
      </c>
      <c r="P376" s="94">
        <v>10.5625</v>
      </c>
      <c r="Q376" s="66">
        <f t="shared" si="183"/>
        <v>10.375</v>
      </c>
      <c r="R376" s="66">
        <f t="shared" si="184"/>
        <v>10.75</v>
      </c>
      <c r="S376" s="94">
        <v>9.625</v>
      </c>
      <c r="T376" s="95">
        <f t="shared" si="185"/>
        <v>9.4375</v>
      </c>
      <c r="U376" s="95">
        <f t="shared" si="186"/>
        <v>9.8125</v>
      </c>
      <c r="V376" s="6">
        <f t="shared" si="188"/>
        <v>0.1875</v>
      </c>
    </row>
    <row r="377" spans="1:22" ht="39" x14ac:dyDescent="0.15">
      <c r="A377" s="310" t="s">
        <v>9338</v>
      </c>
      <c r="B377" s="66" t="s">
        <v>9339</v>
      </c>
      <c r="C377" s="6" t="s">
        <v>9340</v>
      </c>
      <c r="D377" s="97">
        <v>41376</v>
      </c>
      <c r="E377" s="97">
        <v>41376</v>
      </c>
      <c r="H377" s="66" t="s">
        <v>4162</v>
      </c>
      <c r="I377" s="66" t="s">
        <v>4161</v>
      </c>
      <c r="J377" s="65" t="s">
        <v>4302</v>
      </c>
      <c r="K377" s="66" t="s">
        <v>4160</v>
      </c>
      <c r="L377" s="66" t="s">
        <v>4306</v>
      </c>
      <c r="M377" s="94">
        <v>17.125</v>
      </c>
      <c r="N377" s="95">
        <f t="shared" si="181"/>
        <v>16.9375</v>
      </c>
      <c r="O377" s="95">
        <f t="shared" si="182"/>
        <v>17.3125</v>
      </c>
      <c r="P377" s="94">
        <v>6.6875</v>
      </c>
      <c r="Q377" s="66">
        <f t="shared" si="183"/>
        <v>6.5</v>
      </c>
      <c r="R377" s="66">
        <f t="shared" si="184"/>
        <v>6.875</v>
      </c>
      <c r="S377" s="94">
        <v>11.75</v>
      </c>
      <c r="T377" s="95">
        <f t="shared" si="185"/>
        <v>11.5625</v>
      </c>
      <c r="U377" s="95">
        <f t="shared" si="186"/>
        <v>11.9375</v>
      </c>
      <c r="V377" s="6">
        <f t="shared" si="188"/>
        <v>0.1875</v>
      </c>
    </row>
    <row r="378" spans="1:22" ht="26" x14ac:dyDescent="0.15">
      <c r="A378" s="68" t="s">
        <v>9346</v>
      </c>
      <c r="B378" s="66" t="s">
        <v>7765</v>
      </c>
      <c r="C378" s="6" t="s">
        <v>9345</v>
      </c>
      <c r="D378" s="97">
        <v>41376</v>
      </c>
      <c r="E378" s="97">
        <v>41376</v>
      </c>
      <c r="H378" s="66" t="s">
        <v>4162</v>
      </c>
      <c r="I378" s="66" t="s">
        <v>4161</v>
      </c>
      <c r="J378" s="65" t="s">
        <v>4302</v>
      </c>
      <c r="K378" s="66" t="s">
        <v>4307</v>
      </c>
      <c r="L378" s="66" t="s">
        <v>4306</v>
      </c>
      <c r="M378" s="94">
        <v>12.5</v>
      </c>
      <c r="N378" s="95">
        <f t="shared" si="181"/>
        <v>12.3125</v>
      </c>
      <c r="O378" s="95">
        <f t="shared" si="182"/>
        <v>12.6875</v>
      </c>
      <c r="P378" s="94">
        <v>7.25</v>
      </c>
      <c r="Q378" s="66">
        <f t="shared" si="183"/>
        <v>7.0625</v>
      </c>
      <c r="R378" s="66">
        <f t="shared" si="184"/>
        <v>7.4375</v>
      </c>
      <c r="S378" s="94">
        <v>6.25</v>
      </c>
      <c r="T378" s="95">
        <f t="shared" si="185"/>
        <v>6.0625</v>
      </c>
      <c r="U378" s="95">
        <f t="shared" si="186"/>
        <v>6.4375</v>
      </c>
      <c r="V378" s="6">
        <f t="shared" si="188"/>
        <v>0.1875</v>
      </c>
    </row>
    <row r="379" spans="1:22" ht="39" x14ac:dyDescent="0.15">
      <c r="A379" s="68" t="s">
        <v>9357</v>
      </c>
      <c r="B379" s="66" t="s">
        <v>9359</v>
      </c>
      <c r="C379" s="6" t="s">
        <v>9360</v>
      </c>
      <c r="D379" s="97">
        <v>41380</v>
      </c>
      <c r="E379" s="97">
        <v>41380</v>
      </c>
      <c r="H379" s="66" t="s">
        <v>4162</v>
      </c>
      <c r="I379" s="66" t="s">
        <v>4161</v>
      </c>
      <c r="J379" s="65" t="s">
        <v>4302</v>
      </c>
      <c r="K379" s="66" t="s">
        <v>4304</v>
      </c>
      <c r="L379" s="66" t="s">
        <v>4306</v>
      </c>
      <c r="M379" s="94">
        <v>15.25</v>
      </c>
      <c r="N379" s="95">
        <f t="shared" si="181"/>
        <v>15.0625</v>
      </c>
      <c r="O379" s="95">
        <f t="shared" si="182"/>
        <v>15.4375</v>
      </c>
      <c r="P379" s="94">
        <v>10.375</v>
      </c>
      <c r="Q379" s="66">
        <f t="shared" si="183"/>
        <v>10.1875</v>
      </c>
      <c r="R379" s="66">
        <f t="shared" si="184"/>
        <v>10.5625</v>
      </c>
      <c r="S379" s="94">
        <v>15.4375</v>
      </c>
      <c r="T379" s="95">
        <f t="shared" si="185"/>
        <v>15.25</v>
      </c>
      <c r="U379" s="95">
        <f t="shared" si="186"/>
        <v>15.625</v>
      </c>
      <c r="V379" s="6">
        <f t="shared" si="188"/>
        <v>0.1875</v>
      </c>
    </row>
    <row r="380" spans="1:22" ht="39" x14ac:dyDescent="0.15">
      <c r="A380" s="68" t="s">
        <v>9413</v>
      </c>
      <c r="B380" s="66" t="s">
        <v>9113</v>
      </c>
      <c r="C380" s="6" t="s">
        <v>9414</v>
      </c>
      <c r="D380" s="97">
        <v>41383</v>
      </c>
      <c r="E380" s="97">
        <v>41386</v>
      </c>
      <c r="H380" s="66" t="s">
        <v>4162</v>
      </c>
      <c r="I380" s="66" t="s">
        <v>4161</v>
      </c>
      <c r="J380" s="65" t="s">
        <v>4302</v>
      </c>
      <c r="K380" s="66" t="s">
        <v>4304</v>
      </c>
      <c r="L380" s="66" t="s">
        <v>4306</v>
      </c>
      <c r="M380" s="94">
        <v>16.75</v>
      </c>
      <c r="N380" s="95">
        <f t="shared" si="181"/>
        <v>16.5625</v>
      </c>
      <c r="O380" s="95">
        <f t="shared" si="182"/>
        <v>16.9375</v>
      </c>
      <c r="P380" s="94">
        <v>8.125</v>
      </c>
      <c r="Q380" s="66">
        <f t="shared" si="183"/>
        <v>7.9375</v>
      </c>
      <c r="R380" s="66">
        <f t="shared" si="184"/>
        <v>8.3125</v>
      </c>
      <c r="S380" s="94">
        <v>10.75</v>
      </c>
      <c r="T380" s="95">
        <f t="shared" si="185"/>
        <v>10.5625</v>
      </c>
      <c r="U380" s="95">
        <f t="shared" si="186"/>
        <v>10.9375</v>
      </c>
      <c r="V380" s="6">
        <f t="shared" si="188"/>
        <v>0.1875</v>
      </c>
    </row>
    <row r="381" spans="1:22" ht="26" x14ac:dyDescent="0.15">
      <c r="A381" s="68" t="s">
        <v>9425</v>
      </c>
      <c r="B381" s="66" t="s">
        <v>9424</v>
      </c>
      <c r="C381" s="6" t="s">
        <v>9426</v>
      </c>
      <c r="D381" s="97">
        <v>41386</v>
      </c>
      <c r="E381" s="97">
        <v>41386</v>
      </c>
      <c r="H381" s="66" t="s">
        <v>4162</v>
      </c>
      <c r="I381" s="66" t="s">
        <v>4161</v>
      </c>
      <c r="J381" s="65" t="s">
        <v>4302</v>
      </c>
      <c r="K381" s="66" t="s">
        <v>4301</v>
      </c>
      <c r="L381" s="66" t="s">
        <v>4306</v>
      </c>
      <c r="M381" s="94">
        <v>13</v>
      </c>
      <c r="N381" s="95">
        <f t="shared" si="181"/>
        <v>12.8125</v>
      </c>
      <c r="O381" s="95">
        <f t="shared" si="182"/>
        <v>13.1875</v>
      </c>
      <c r="P381" s="94">
        <v>10</v>
      </c>
      <c r="Q381" s="66">
        <f t="shared" si="183"/>
        <v>9.8125</v>
      </c>
      <c r="R381" s="66">
        <f t="shared" si="184"/>
        <v>10.1875</v>
      </c>
      <c r="S381" s="94">
        <v>7</v>
      </c>
      <c r="T381" s="95">
        <f t="shared" si="185"/>
        <v>6.8125</v>
      </c>
      <c r="U381" s="95">
        <f t="shared" si="186"/>
        <v>7.1875</v>
      </c>
      <c r="V381" s="6">
        <f t="shared" si="188"/>
        <v>0.1875</v>
      </c>
    </row>
    <row r="382" spans="1:22" ht="39" x14ac:dyDescent="0.15">
      <c r="A382" s="68" t="s">
        <v>9430</v>
      </c>
      <c r="B382" s="66" t="s">
        <v>9431</v>
      </c>
      <c r="C382" s="6" t="s">
        <v>9432</v>
      </c>
      <c r="D382" s="97">
        <v>41386</v>
      </c>
      <c r="E382" s="97">
        <v>41388</v>
      </c>
      <c r="H382" s="66" t="s">
        <v>4162</v>
      </c>
      <c r="I382" s="66" t="s">
        <v>4161</v>
      </c>
      <c r="J382" s="65" t="s">
        <v>4302</v>
      </c>
      <c r="K382" s="66" t="s">
        <v>4301</v>
      </c>
      <c r="L382" s="66" t="s">
        <v>4306</v>
      </c>
      <c r="M382" s="94">
        <v>9.375</v>
      </c>
      <c r="N382" s="95">
        <f t="shared" si="181"/>
        <v>9.1875</v>
      </c>
      <c r="O382" s="95">
        <f t="shared" si="182"/>
        <v>9.5625</v>
      </c>
      <c r="P382" s="94">
        <v>9.1875</v>
      </c>
      <c r="Q382" s="66">
        <f t="shared" si="183"/>
        <v>9</v>
      </c>
      <c r="R382" s="66">
        <f t="shared" si="184"/>
        <v>9.375</v>
      </c>
      <c r="S382" s="94">
        <v>8.125</v>
      </c>
      <c r="T382" s="95">
        <f t="shared" si="185"/>
        <v>7.9375</v>
      </c>
      <c r="U382" s="95">
        <f t="shared" si="186"/>
        <v>8.3125</v>
      </c>
      <c r="V382" s="6">
        <f t="shared" si="188"/>
        <v>0.1875</v>
      </c>
    </row>
    <row r="383" spans="1:22" ht="39" x14ac:dyDescent="0.15">
      <c r="A383" s="310" t="s">
        <v>9439</v>
      </c>
      <c r="B383" s="66" t="s">
        <v>9440</v>
      </c>
      <c r="C383" s="6" t="s">
        <v>9340</v>
      </c>
      <c r="D383" s="97">
        <v>41387</v>
      </c>
      <c r="E383" s="97">
        <v>41403</v>
      </c>
      <c r="H383" s="66" t="s">
        <v>4162</v>
      </c>
      <c r="I383" s="66" t="s">
        <v>4161</v>
      </c>
      <c r="J383" s="65" t="s">
        <v>4302</v>
      </c>
      <c r="K383" s="66" t="s">
        <v>4160</v>
      </c>
      <c r="L383" s="66" t="s">
        <v>4306</v>
      </c>
      <c r="M383" s="94">
        <v>17.125</v>
      </c>
      <c r="N383" s="95">
        <f t="shared" si="181"/>
        <v>16.9375</v>
      </c>
      <c r="O383" s="95">
        <f t="shared" si="182"/>
        <v>17.3125</v>
      </c>
      <c r="P383" s="94">
        <v>6.6875</v>
      </c>
      <c r="Q383" s="66">
        <f t="shared" si="183"/>
        <v>6.5</v>
      </c>
      <c r="R383" s="66">
        <f t="shared" si="184"/>
        <v>6.875</v>
      </c>
      <c r="S383" s="94">
        <v>11.75</v>
      </c>
      <c r="T383" s="95">
        <f t="shared" si="185"/>
        <v>11.5625</v>
      </c>
      <c r="U383" s="95">
        <f t="shared" si="186"/>
        <v>11.9375</v>
      </c>
      <c r="V383" s="6">
        <f t="shared" si="188"/>
        <v>0.1875</v>
      </c>
    </row>
    <row r="384" spans="1:22" ht="39" x14ac:dyDescent="0.15">
      <c r="A384" s="310" t="s">
        <v>9441</v>
      </c>
      <c r="B384" s="66" t="s">
        <v>9442</v>
      </c>
      <c r="C384" s="6" t="s">
        <v>9340</v>
      </c>
      <c r="D384" s="97">
        <v>41387</v>
      </c>
      <c r="E384" s="97">
        <v>41403</v>
      </c>
      <c r="H384" s="66" t="s">
        <v>4162</v>
      </c>
      <c r="I384" s="66" t="s">
        <v>4161</v>
      </c>
      <c r="J384" s="65" t="s">
        <v>4302</v>
      </c>
      <c r="K384" s="66" t="s">
        <v>4160</v>
      </c>
      <c r="L384" s="66" t="s">
        <v>4306</v>
      </c>
      <c r="M384" s="94">
        <v>17.125</v>
      </c>
      <c r="N384" s="95">
        <f t="shared" si="181"/>
        <v>16.9375</v>
      </c>
      <c r="O384" s="95">
        <f t="shared" si="182"/>
        <v>17.3125</v>
      </c>
      <c r="P384" s="94">
        <v>6.6875</v>
      </c>
      <c r="Q384" s="66">
        <f t="shared" si="183"/>
        <v>6.5</v>
      </c>
      <c r="R384" s="66">
        <f t="shared" si="184"/>
        <v>6.875</v>
      </c>
      <c r="S384" s="94">
        <v>11.75</v>
      </c>
      <c r="T384" s="95">
        <f t="shared" si="185"/>
        <v>11.5625</v>
      </c>
      <c r="U384" s="95">
        <f t="shared" si="186"/>
        <v>11.9375</v>
      </c>
      <c r="V384" s="6">
        <f t="shared" si="188"/>
        <v>0.1875</v>
      </c>
    </row>
    <row r="385" spans="1:22" ht="39" x14ac:dyDescent="0.15">
      <c r="A385" s="310" t="s">
        <v>9450</v>
      </c>
      <c r="B385" s="310" t="s">
        <v>9452</v>
      </c>
      <c r="C385" s="6" t="s">
        <v>9092</v>
      </c>
      <c r="D385" s="97">
        <v>41394</v>
      </c>
      <c r="E385" s="97">
        <v>41395</v>
      </c>
      <c r="H385" s="66" t="s">
        <v>4162</v>
      </c>
      <c r="I385" s="66" t="s">
        <v>4161</v>
      </c>
      <c r="J385" s="65" t="s">
        <v>4302</v>
      </c>
      <c r="K385" s="66" t="s">
        <v>4307</v>
      </c>
      <c r="L385" s="66" t="s">
        <v>4306</v>
      </c>
      <c r="M385" s="94">
        <v>15.375</v>
      </c>
      <c r="N385" s="95">
        <f t="shared" ref="N385:N392" si="189">M385-V385</f>
        <v>15.1875</v>
      </c>
      <c r="O385" s="95">
        <f t="shared" ref="O385:O392" si="190">M385+V385</f>
        <v>15.5625</v>
      </c>
      <c r="P385" s="94">
        <v>10.5625</v>
      </c>
      <c r="Q385" s="66">
        <f t="shared" ref="Q385:Q392" si="191">P385-V385</f>
        <v>10.375</v>
      </c>
      <c r="R385" s="66">
        <f t="shared" ref="R385:R392" si="192">P385+V385</f>
        <v>10.75</v>
      </c>
      <c r="S385" s="94">
        <v>9.625</v>
      </c>
      <c r="T385" s="95">
        <f t="shared" ref="T385:T392" si="193">S385-V385</f>
        <v>9.4375</v>
      </c>
      <c r="U385" s="95">
        <f t="shared" ref="U385:U392" si="194">S385+V385</f>
        <v>9.8125</v>
      </c>
      <c r="V385" s="6">
        <f t="shared" ref="V385:V392" si="195">IF(J385="C", 0.1875, 0.125)</f>
        <v>0.1875</v>
      </c>
    </row>
    <row r="386" spans="1:22" ht="39" x14ac:dyDescent="0.15">
      <c r="A386" s="310" t="s">
        <v>9451</v>
      </c>
      <c r="B386" s="310" t="s">
        <v>9438</v>
      </c>
      <c r="C386" s="6" t="s">
        <v>9340</v>
      </c>
      <c r="D386" s="97">
        <v>41394</v>
      </c>
      <c r="E386" s="97">
        <v>41403</v>
      </c>
      <c r="H386" s="66" t="s">
        <v>4162</v>
      </c>
      <c r="I386" s="66" t="s">
        <v>4161</v>
      </c>
      <c r="J386" s="65" t="s">
        <v>4302</v>
      </c>
      <c r="K386" s="66" t="s">
        <v>4160</v>
      </c>
      <c r="L386" s="66" t="s">
        <v>4306</v>
      </c>
      <c r="M386" s="94">
        <v>17.125</v>
      </c>
      <c r="N386" s="95">
        <f t="shared" si="189"/>
        <v>16.9375</v>
      </c>
      <c r="O386" s="95">
        <f t="shared" si="190"/>
        <v>17.3125</v>
      </c>
      <c r="P386" s="94">
        <v>6.6875</v>
      </c>
      <c r="Q386" s="66">
        <f t="shared" si="191"/>
        <v>6.5</v>
      </c>
      <c r="R386" s="66">
        <f t="shared" si="192"/>
        <v>6.875</v>
      </c>
      <c r="S386" s="94">
        <v>11.75</v>
      </c>
      <c r="T386" s="95">
        <f t="shared" si="193"/>
        <v>11.5625</v>
      </c>
      <c r="U386" s="95">
        <f t="shared" si="194"/>
        <v>11.9375</v>
      </c>
      <c r="V386" s="6">
        <f t="shared" si="195"/>
        <v>0.1875</v>
      </c>
    </row>
    <row r="387" spans="1:22" ht="39" x14ac:dyDescent="0.15">
      <c r="A387" s="310" t="s">
        <v>9626</v>
      </c>
      <c r="B387" s="113" t="s">
        <v>9628</v>
      </c>
      <c r="C387" s="6" t="s">
        <v>9340</v>
      </c>
      <c r="D387" s="97">
        <v>41408</v>
      </c>
      <c r="E387" s="131">
        <v>41473</v>
      </c>
      <c r="H387" s="66" t="s">
        <v>4162</v>
      </c>
      <c r="I387" s="66" t="s">
        <v>4161</v>
      </c>
      <c r="J387" s="65" t="s">
        <v>4302</v>
      </c>
      <c r="K387" s="66" t="s">
        <v>4160</v>
      </c>
      <c r="L387" s="66" t="s">
        <v>4306</v>
      </c>
      <c r="M387" s="94">
        <v>17.125</v>
      </c>
      <c r="N387" s="95">
        <f t="shared" si="189"/>
        <v>16.9375</v>
      </c>
      <c r="O387" s="95">
        <f t="shared" si="190"/>
        <v>17.3125</v>
      </c>
      <c r="P387" s="94">
        <v>6.6875</v>
      </c>
      <c r="Q387" s="66">
        <f t="shared" si="191"/>
        <v>6.5</v>
      </c>
      <c r="R387" s="66">
        <f t="shared" si="192"/>
        <v>6.875</v>
      </c>
      <c r="S387" s="94">
        <v>11.75</v>
      </c>
      <c r="T387" s="95">
        <f t="shared" si="193"/>
        <v>11.5625</v>
      </c>
      <c r="U387" s="95">
        <f t="shared" si="194"/>
        <v>11.9375</v>
      </c>
      <c r="V387" s="6">
        <f t="shared" si="195"/>
        <v>0.1875</v>
      </c>
    </row>
    <row r="388" spans="1:22" ht="26" x14ac:dyDescent="0.15">
      <c r="A388" s="310" t="s">
        <v>9627</v>
      </c>
      <c r="B388" s="113" t="s">
        <v>9629</v>
      </c>
      <c r="C388" s="6" t="s">
        <v>9630</v>
      </c>
      <c r="D388" s="97">
        <v>41408</v>
      </c>
      <c r="E388" s="97">
        <v>41446</v>
      </c>
      <c r="H388" s="66" t="s">
        <v>4162</v>
      </c>
      <c r="I388" s="66" t="s">
        <v>4161</v>
      </c>
      <c r="J388" s="65" t="s">
        <v>4302</v>
      </c>
      <c r="K388" s="66" t="s">
        <v>4304</v>
      </c>
      <c r="L388" s="66" t="s">
        <v>4306</v>
      </c>
      <c r="M388" s="94">
        <v>14.5</v>
      </c>
      <c r="N388" s="95">
        <f t="shared" si="189"/>
        <v>14.3125</v>
      </c>
      <c r="O388" s="95">
        <f t="shared" si="190"/>
        <v>14.6875</v>
      </c>
      <c r="P388" s="94">
        <v>10.75</v>
      </c>
      <c r="Q388" s="66">
        <f t="shared" si="191"/>
        <v>10.5625</v>
      </c>
      <c r="R388" s="66">
        <f t="shared" si="192"/>
        <v>10.9375</v>
      </c>
      <c r="S388" s="94">
        <v>6.5</v>
      </c>
      <c r="T388" s="95">
        <f t="shared" si="193"/>
        <v>6.3125</v>
      </c>
      <c r="U388" s="95">
        <f t="shared" si="194"/>
        <v>6.6875</v>
      </c>
      <c r="V388" s="6">
        <f t="shared" si="195"/>
        <v>0.1875</v>
      </c>
    </row>
    <row r="389" spans="1:22" ht="26" x14ac:dyDescent="0.15">
      <c r="A389" s="310" t="s">
        <v>9650</v>
      </c>
      <c r="B389" s="310" t="s">
        <v>9651</v>
      </c>
      <c r="C389" s="6" t="s">
        <v>9661</v>
      </c>
      <c r="D389" s="97">
        <v>41414</v>
      </c>
      <c r="E389" s="131">
        <v>41473</v>
      </c>
      <c r="H389" s="66" t="s">
        <v>4162</v>
      </c>
      <c r="I389" s="66" t="s">
        <v>4161</v>
      </c>
      <c r="J389" s="65" t="s">
        <v>4302</v>
      </c>
      <c r="K389" s="66" t="s">
        <v>4304</v>
      </c>
      <c r="L389" s="66" t="s">
        <v>4306</v>
      </c>
      <c r="M389" s="94">
        <v>15.5</v>
      </c>
      <c r="N389" s="95">
        <f t="shared" si="189"/>
        <v>15.3125</v>
      </c>
      <c r="O389" s="95">
        <f t="shared" si="190"/>
        <v>15.6875</v>
      </c>
      <c r="P389" s="94">
        <v>9</v>
      </c>
      <c r="Q389" s="66">
        <f t="shared" si="191"/>
        <v>8.8125</v>
      </c>
      <c r="R389" s="66">
        <f t="shared" si="192"/>
        <v>9.1875</v>
      </c>
      <c r="S389" s="94">
        <v>10.5</v>
      </c>
      <c r="T389" s="95">
        <f t="shared" si="193"/>
        <v>10.3125</v>
      </c>
      <c r="U389" s="95">
        <f t="shared" si="194"/>
        <v>10.6875</v>
      </c>
      <c r="V389" s="6">
        <f t="shared" si="195"/>
        <v>0.1875</v>
      </c>
    </row>
    <row r="390" spans="1:22" s="86" customFormat="1" ht="26" x14ac:dyDescent="0.15">
      <c r="A390" s="69" t="s">
        <v>9672</v>
      </c>
      <c r="B390" s="69" t="s">
        <v>9674</v>
      </c>
      <c r="C390" s="6" t="s">
        <v>9673</v>
      </c>
      <c r="D390" s="131">
        <v>41422</v>
      </c>
      <c r="E390" s="131">
        <v>41473</v>
      </c>
      <c r="F390" s="69"/>
      <c r="G390" s="69"/>
      <c r="H390" s="66" t="s">
        <v>4162</v>
      </c>
      <c r="I390" s="66" t="s">
        <v>4161</v>
      </c>
      <c r="J390" s="65" t="s">
        <v>4302</v>
      </c>
      <c r="K390" s="66" t="s">
        <v>4301</v>
      </c>
      <c r="L390" s="66" t="s">
        <v>4306</v>
      </c>
      <c r="M390" s="94">
        <v>12.4375</v>
      </c>
      <c r="N390" s="95">
        <f t="shared" si="189"/>
        <v>12.25</v>
      </c>
      <c r="O390" s="95">
        <f t="shared" si="190"/>
        <v>12.625</v>
      </c>
      <c r="P390" s="94">
        <v>9</v>
      </c>
      <c r="Q390" s="66">
        <f t="shared" si="191"/>
        <v>8.8125</v>
      </c>
      <c r="R390" s="66">
        <f t="shared" si="192"/>
        <v>9.1875</v>
      </c>
      <c r="S390" s="94">
        <v>5.25</v>
      </c>
      <c r="T390" s="95">
        <f t="shared" si="193"/>
        <v>5.0625</v>
      </c>
      <c r="U390" s="95">
        <f t="shared" si="194"/>
        <v>5.4375</v>
      </c>
      <c r="V390" s="6">
        <f t="shared" si="195"/>
        <v>0.1875</v>
      </c>
    </row>
    <row r="391" spans="1:22" ht="39" x14ac:dyDescent="0.15">
      <c r="A391" s="310" t="s">
        <v>9699</v>
      </c>
      <c r="B391" s="113" t="s">
        <v>7683</v>
      </c>
      <c r="C391" s="6" t="s">
        <v>9731</v>
      </c>
      <c r="D391" s="97">
        <v>41437</v>
      </c>
      <c r="E391" s="97">
        <v>41437</v>
      </c>
      <c r="H391" s="66" t="s">
        <v>4162</v>
      </c>
      <c r="I391" s="66" t="s">
        <v>4161</v>
      </c>
      <c r="J391" s="65" t="s">
        <v>4302</v>
      </c>
      <c r="K391" s="66" t="s">
        <v>4301</v>
      </c>
      <c r="L391" s="66" t="s">
        <v>4306</v>
      </c>
      <c r="M391" s="94">
        <v>13.25</v>
      </c>
      <c r="N391" s="95">
        <f t="shared" si="189"/>
        <v>13.0625</v>
      </c>
      <c r="O391" s="95">
        <f t="shared" si="190"/>
        <v>13.4375</v>
      </c>
      <c r="P391" s="94">
        <v>12</v>
      </c>
      <c r="Q391" s="66">
        <f t="shared" si="191"/>
        <v>11.8125</v>
      </c>
      <c r="R391" s="66">
        <f t="shared" si="192"/>
        <v>12.1875</v>
      </c>
      <c r="S391" s="94">
        <v>12.4375</v>
      </c>
      <c r="T391" s="95">
        <f t="shared" si="193"/>
        <v>12.25</v>
      </c>
      <c r="U391" s="95">
        <f t="shared" si="194"/>
        <v>12.625</v>
      </c>
      <c r="V391" s="6">
        <f t="shared" si="195"/>
        <v>0.1875</v>
      </c>
    </row>
    <row r="392" spans="1:22" ht="39" x14ac:dyDescent="0.15">
      <c r="A392" s="310" t="s">
        <v>9857</v>
      </c>
      <c r="B392" s="113" t="s">
        <v>9440</v>
      </c>
      <c r="C392" s="6" t="s">
        <v>9340</v>
      </c>
      <c r="D392" s="97">
        <v>41450</v>
      </c>
      <c r="E392" s="131">
        <v>41473</v>
      </c>
      <c r="H392" s="66" t="s">
        <v>4162</v>
      </c>
      <c r="I392" s="66" t="s">
        <v>4161</v>
      </c>
      <c r="J392" s="65" t="s">
        <v>4302</v>
      </c>
      <c r="K392" s="66" t="s">
        <v>4160</v>
      </c>
      <c r="L392" s="66" t="s">
        <v>4306</v>
      </c>
      <c r="M392" s="94">
        <v>17.125</v>
      </c>
      <c r="N392" s="95">
        <f t="shared" si="189"/>
        <v>16.9375</v>
      </c>
      <c r="O392" s="95">
        <f t="shared" si="190"/>
        <v>17.3125</v>
      </c>
      <c r="P392" s="94">
        <v>6.6875</v>
      </c>
      <c r="Q392" s="66">
        <f t="shared" si="191"/>
        <v>6.5</v>
      </c>
      <c r="R392" s="66">
        <f t="shared" si="192"/>
        <v>6.875</v>
      </c>
      <c r="S392" s="94">
        <v>11.75</v>
      </c>
      <c r="T392" s="95">
        <f t="shared" si="193"/>
        <v>11.5625</v>
      </c>
      <c r="U392" s="95">
        <f t="shared" si="194"/>
        <v>11.9375</v>
      </c>
      <c r="V392" s="6">
        <f t="shared" si="195"/>
        <v>0.1875</v>
      </c>
    </row>
    <row r="393" spans="1:22" ht="39" x14ac:dyDescent="0.15">
      <c r="A393" s="310" t="s">
        <v>9908</v>
      </c>
      <c r="B393" s="113" t="s">
        <v>9909</v>
      </c>
      <c r="C393" s="6" t="s">
        <v>9360</v>
      </c>
      <c r="D393" s="97">
        <v>41471</v>
      </c>
      <c r="E393" s="97">
        <v>41471</v>
      </c>
      <c r="H393" s="66" t="s">
        <v>4162</v>
      </c>
      <c r="I393" s="66" t="s">
        <v>4161</v>
      </c>
      <c r="J393" s="65" t="s">
        <v>4302</v>
      </c>
      <c r="K393" s="66" t="s">
        <v>4304</v>
      </c>
      <c r="L393" s="66" t="s">
        <v>4306</v>
      </c>
      <c r="M393" s="94">
        <v>15.25</v>
      </c>
      <c r="N393" s="95">
        <f t="shared" ref="N393:N428" si="196">M393-V393</f>
        <v>15.0625</v>
      </c>
      <c r="O393" s="95">
        <f t="shared" ref="O393:O428" si="197">M393+V393</f>
        <v>15.4375</v>
      </c>
      <c r="P393" s="94">
        <v>10.375</v>
      </c>
      <c r="Q393" s="66">
        <f t="shared" ref="Q393:Q428" si="198">P393-V393</f>
        <v>10.1875</v>
      </c>
      <c r="R393" s="66">
        <f t="shared" ref="R393:R428" si="199">P393+V393</f>
        <v>10.5625</v>
      </c>
      <c r="S393" s="94">
        <v>15.4375</v>
      </c>
      <c r="T393" s="95">
        <f t="shared" ref="T393:T400" si="200">S393-V393</f>
        <v>15.25</v>
      </c>
      <c r="U393" s="95">
        <f t="shared" ref="U393:U400" si="201">S393+V393</f>
        <v>15.625</v>
      </c>
      <c r="V393" s="6">
        <f t="shared" ref="V393:V406" si="202">IF(J393="C", 0.1875, 0.125)</f>
        <v>0.1875</v>
      </c>
    </row>
    <row r="394" spans="1:22" ht="39" x14ac:dyDescent="0.15">
      <c r="A394" s="338" t="s">
        <v>9910</v>
      </c>
      <c r="B394" s="339" t="s">
        <v>9911</v>
      </c>
      <c r="C394" s="6" t="s">
        <v>9984</v>
      </c>
      <c r="D394" s="340" t="s">
        <v>10133</v>
      </c>
      <c r="E394" s="97"/>
      <c r="H394" s="66" t="s">
        <v>4162</v>
      </c>
      <c r="I394" s="66" t="s">
        <v>4161</v>
      </c>
      <c r="J394" s="65" t="s">
        <v>4302</v>
      </c>
      <c r="K394" s="66" t="s">
        <v>4301</v>
      </c>
      <c r="L394" s="66" t="s">
        <v>4306</v>
      </c>
      <c r="M394" s="94">
        <v>15.375</v>
      </c>
      <c r="N394" s="95">
        <f t="shared" si="196"/>
        <v>15.1875</v>
      </c>
      <c r="O394" s="95">
        <f t="shared" si="197"/>
        <v>15.5625</v>
      </c>
      <c r="P394" s="94">
        <v>11.5625</v>
      </c>
      <c r="Q394" s="66">
        <f t="shared" si="198"/>
        <v>11.375</v>
      </c>
      <c r="R394" s="66">
        <f t="shared" si="199"/>
        <v>11.75</v>
      </c>
      <c r="S394" s="94">
        <v>10.5625</v>
      </c>
      <c r="T394" s="95">
        <f t="shared" si="200"/>
        <v>10.375</v>
      </c>
      <c r="U394" s="95">
        <f t="shared" si="201"/>
        <v>10.75</v>
      </c>
      <c r="V394" s="6">
        <f t="shared" si="202"/>
        <v>0.1875</v>
      </c>
    </row>
    <row r="395" spans="1:22" ht="39" x14ac:dyDescent="0.15">
      <c r="A395" s="310" t="s">
        <v>9975</v>
      </c>
      <c r="B395" s="113" t="s">
        <v>9976</v>
      </c>
      <c r="C395" s="6" t="s">
        <v>9092</v>
      </c>
      <c r="D395" s="97">
        <v>41471</v>
      </c>
      <c r="E395" s="97">
        <v>41471</v>
      </c>
      <c r="H395" s="66" t="s">
        <v>4162</v>
      </c>
      <c r="I395" s="66" t="s">
        <v>4161</v>
      </c>
      <c r="J395" s="65" t="s">
        <v>4302</v>
      </c>
      <c r="K395" s="66" t="s">
        <v>4307</v>
      </c>
      <c r="L395" s="66" t="s">
        <v>4306</v>
      </c>
      <c r="M395" s="94">
        <v>15.375</v>
      </c>
      <c r="N395" s="95">
        <f t="shared" si="196"/>
        <v>15.1875</v>
      </c>
      <c r="O395" s="95">
        <f t="shared" si="197"/>
        <v>15.5625</v>
      </c>
      <c r="P395" s="94">
        <v>10.5625</v>
      </c>
      <c r="Q395" s="66">
        <f t="shared" si="198"/>
        <v>10.375</v>
      </c>
      <c r="R395" s="66">
        <f t="shared" si="199"/>
        <v>10.75</v>
      </c>
      <c r="S395" s="94">
        <v>9.625</v>
      </c>
      <c r="T395" s="95">
        <f t="shared" si="200"/>
        <v>9.4375</v>
      </c>
      <c r="U395" s="95">
        <f t="shared" si="201"/>
        <v>9.8125</v>
      </c>
      <c r="V395" s="6">
        <f t="shared" si="202"/>
        <v>0.1875</v>
      </c>
    </row>
    <row r="396" spans="1:22" ht="26" x14ac:dyDescent="0.15">
      <c r="A396" s="310" t="s">
        <v>10008</v>
      </c>
      <c r="B396" s="113" t="s">
        <v>10009</v>
      </c>
      <c r="C396" s="6" t="s">
        <v>10051</v>
      </c>
      <c r="D396" s="97">
        <v>41480</v>
      </c>
      <c r="E396" s="97">
        <v>41480</v>
      </c>
      <c r="H396" s="66" t="s">
        <v>4162</v>
      </c>
      <c r="I396" s="66" t="s">
        <v>4161</v>
      </c>
      <c r="J396" s="65" t="s">
        <v>4302</v>
      </c>
      <c r="K396" s="66" t="s">
        <v>4307</v>
      </c>
      <c r="L396" s="66" t="s">
        <v>4306</v>
      </c>
      <c r="M396" s="94">
        <v>13</v>
      </c>
      <c r="N396" s="95">
        <f t="shared" si="196"/>
        <v>12.8125</v>
      </c>
      <c r="O396" s="95">
        <f t="shared" si="197"/>
        <v>13.1875</v>
      </c>
      <c r="P396" s="94">
        <v>8</v>
      </c>
      <c r="Q396" s="66">
        <f t="shared" si="198"/>
        <v>7.8125</v>
      </c>
      <c r="R396" s="66">
        <f t="shared" si="199"/>
        <v>8.1875</v>
      </c>
      <c r="S396" s="94">
        <v>5.25</v>
      </c>
      <c r="T396" s="95">
        <f t="shared" si="200"/>
        <v>5.0625</v>
      </c>
      <c r="U396" s="95">
        <f t="shared" si="201"/>
        <v>5.4375</v>
      </c>
      <c r="V396" s="6">
        <f t="shared" si="202"/>
        <v>0.1875</v>
      </c>
    </row>
    <row r="397" spans="1:22" ht="39" x14ac:dyDescent="0.15">
      <c r="A397" s="310" t="s">
        <v>10042</v>
      </c>
      <c r="B397" s="113" t="s">
        <v>10044</v>
      </c>
      <c r="C397" s="6" t="s">
        <v>10053</v>
      </c>
      <c r="D397" s="97">
        <v>41480</v>
      </c>
      <c r="E397" s="97">
        <v>41480</v>
      </c>
      <c r="F397" s="6" t="s">
        <v>10052</v>
      </c>
      <c r="H397" s="66" t="s">
        <v>4162</v>
      </c>
      <c r="I397" s="66" t="s">
        <v>4161</v>
      </c>
      <c r="J397" s="65" t="s">
        <v>4302</v>
      </c>
      <c r="K397" s="66" t="s">
        <v>4301</v>
      </c>
      <c r="L397" s="66" t="s">
        <v>4306</v>
      </c>
      <c r="M397" s="94">
        <v>11.25</v>
      </c>
      <c r="N397" s="95">
        <f t="shared" si="196"/>
        <v>11.0625</v>
      </c>
      <c r="O397" s="95">
        <f t="shared" si="197"/>
        <v>11.4375</v>
      </c>
      <c r="P397" s="94">
        <v>5.8125</v>
      </c>
      <c r="Q397" s="66">
        <f t="shared" si="198"/>
        <v>5.625</v>
      </c>
      <c r="R397" s="66">
        <f t="shared" si="199"/>
        <v>6</v>
      </c>
      <c r="S397" s="94">
        <v>4.3125</v>
      </c>
      <c r="T397" s="95">
        <f t="shared" si="200"/>
        <v>4.125</v>
      </c>
      <c r="U397" s="95">
        <f t="shared" si="201"/>
        <v>4.5</v>
      </c>
      <c r="V397" s="6">
        <f t="shared" si="202"/>
        <v>0.1875</v>
      </c>
    </row>
    <row r="398" spans="1:22" ht="39" x14ac:dyDescent="0.15">
      <c r="A398" s="310" t="s">
        <v>10043</v>
      </c>
      <c r="B398" s="113" t="s">
        <v>10045</v>
      </c>
      <c r="C398" s="6" t="s">
        <v>10054</v>
      </c>
      <c r="D398" s="97">
        <v>41480</v>
      </c>
      <c r="E398" s="97">
        <v>41480</v>
      </c>
      <c r="H398" s="66" t="s">
        <v>4162</v>
      </c>
      <c r="I398" s="66" t="s">
        <v>4161</v>
      </c>
      <c r="J398" s="65" t="s">
        <v>4302</v>
      </c>
      <c r="K398" s="66" t="s">
        <v>4301</v>
      </c>
      <c r="L398" s="66" t="s">
        <v>4306</v>
      </c>
      <c r="M398" s="94">
        <v>11.25</v>
      </c>
      <c r="N398" s="95">
        <f t="shared" si="196"/>
        <v>11.0625</v>
      </c>
      <c r="O398" s="95">
        <f t="shared" si="197"/>
        <v>11.4375</v>
      </c>
      <c r="P398" s="94">
        <v>5.8125</v>
      </c>
      <c r="Q398" s="66">
        <f t="shared" si="198"/>
        <v>5.625</v>
      </c>
      <c r="R398" s="66">
        <f t="shared" si="199"/>
        <v>6</v>
      </c>
      <c r="S398" s="94">
        <v>8.625</v>
      </c>
      <c r="T398" s="95">
        <f t="shared" si="200"/>
        <v>8.4375</v>
      </c>
      <c r="U398" s="95">
        <f t="shared" si="201"/>
        <v>8.8125</v>
      </c>
      <c r="V398" s="6">
        <f t="shared" si="202"/>
        <v>0.1875</v>
      </c>
    </row>
    <row r="399" spans="1:22" ht="39" x14ac:dyDescent="0.15">
      <c r="A399" s="310" t="s">
        <v>10063</v>
      </c>
      <c r="B399" s="113" t="s">
        <v>10064</v>
      </c>
      <c r="C399" s="6" t="s">
        <v>10109</v>
      </c>
      <c r="D399" s="97">
        <v>41491</v>
      </c>
      <c r="E399" s="97">
        <v>41492</v>
      </c>
      <c r="H399" s="66" t="s">
        <v>4162</v>
      </c>
      <c r="I399" s="66" t="s">
        <v>4161</v>
      </c>
      <c r="J399" s="65" t="s">
        <v>4302</v>
      </c>
      <c r="K399" s="66" t="s">
        <v>4301</v>
      </c>
      <c r="L399" s="66" t="s">
        <v>4306</v>
      </c>
      <c r="M399" s="94">
        <v>15.75</v>
      </c>
      <c r="N399" s="95">
        <f t="shared" si="196"/>
        <v>15.5625</v>
      </c>
      <c r="O399" s="95">
        <f t="shared" si="197"/>
        <v>15.9375</v>
      </c>
      <c r="P399" s="94">
        <v>8.625</v>
      </c>
      <c r="Q399" s="66">
        <f t="shared" si="198"/>
        <v>8.4375</v>
      </c>
      <c r="R399" s="66">
        <f t="shared" si="199"/>
        <v>8.8125</v>
      </c>
      <c r="S399" s="94">
        <v>5.1875</v>
      </c>
      <c r="T399" s="95">
        <f t="shared" si="200"/>
        <v>5</v>
      </c>
      <c r="U399" s="95">
        <f t="shared" si="201"/>
        <v>5.375</v>
      </c>
      <c r="V399" s="6">
        <f t="shared" si="202"/>
        <v>0.1875</v>
      </c>
    </row>
    <row r="400" spans="1:22" ht="39" x14ac:dyDescent="0.15">
      <c r="A400" s="310" t="s">
        <v>10065</v>
      </c>
      <c r="B400" s="113" t="s">
        <v>10066</v>
      </c>
      <c r="C400" s="6" t="s">
        <v>10109</v>
      </c>
      <c r="D400" s="97">
        <v>41491</v>
      </c>
      <c r="E400" s="97">
        <v>41491</v>
      </c>
      <c r="F400" s="123"/>
      <c r="G400" s="123"/>
      <c r="H400" s="66" t="s">
        <v>4162</v>
      </c>
      <c r="I400" s="66" t="s">
        <v>4161</v>
      </c>
      <c r="J400" s="65" t="s">
        <v>4302</v>
      </c>
      <c r="K400" s="66" t="s">
        <v>4301</v>
      </c>
      <c r="L400" s="66" t="s">
        <v>4306</v>
      </c>
      <c r="M400" s="94">
        <v>15.75</v>
      </c>
      <c r="N400" s="95">
        <f t="shared" si="196"/>
        <v>15.5625</v>
      </c>
      <c r="O400" s="95">
        <f t="shared" si="197"/>
        <v>15.9375</v>
      </c>
      <c r="P400" s="94">
        <v>8.625</v>
      </c>
      <c r="Q400" s="66">
        <f t="shared" si="198"/>
        <v>8.4375</v>
      </c>
      <c r="R400" s="66">
        <f t="shared" si="199"/>
        <v>8.8125</v>
      </c>
      <c r="S400" s="94">
        <v>5.1875</v>
      </c>
      <c r="T400" s="95">
        <f t="shared" si="200"/>
        <v>5</v>
      </c>
      <c r="U400" s="95">
        <f t="shared" si="201"/>
        <v>5.375</v>
      </c>
      <c r="V400" s="6">
        <f t="shared" si="202"/>
        <v>0.1875</v>
      </c>
    </row>
    <row r="401" spans="1:22" ht="26" x14ac:dyDescent="0.15">
      <c r="A401" s="310" t="s">
        <v>10074</v>
      </c>
      <c r="B401" s="113" t="s">
        <v>10082</v>
      </c>
      <c r="C401" s="6" t="s">
        <v>10090</v>
      </c>
      <c r="D401" s="97">
        <v>41488</v>
      </c>
      <c r="E401" s="97">
        <v>41488</v>
      </c>
      <c r="H401" s="66" t="s">
        <v>4358</v>
      </c>
      <c r="I401" s="66" t="s">
        <v>4782</v>
      </c>
      <c r="J401" s="65" t="s">
        <v>4310</v>
      </c>
      <c r="K401" s="66" t="s">
        <v>4301</v>
      </c>
      <c r="L401" s="66" t="s">
        <v>4306</v>
      </c>
      <c r="M401" s="94">
        <v>33.625</v>
      </c>
      <c r="N401" s="95">
        <f t="shared" si="196"/>
        <v>33.5</v>
      </c>
      <c r="O401" s="95">
        <f t="shared" si="197"/>
        <v>33.75</v>
      </c>
      <c r="P401" s="94">
        <v>34.625</v>
      </c>
      <c r="Q401" s="66">
        <f t="shared" si="198"/>
        <v>34.5</v>
      </c>
      <c r="R401" s="66">
        <f t="shared" si="199"/>
        <v>34.75</v>
      </c>
      <c r="V401" s="6">
        <f t="shared" si="202"/>
        <v>0.125</v>
      </c>
    </row>
    <row r="402" spans="1:22" ht="39" x14ac:dyDescent="0.15">
      <c r="A402" s="310" t="s">
        <v>10081</v>
      </c>
      <c r="B402" s="113" t="s">
        <v>10083</v>
      </c>
      <c r="C402" s="6" t="s">
        <v>10111</v>
      </c>
      <c r="D402" s="97">
        <v>41491</v>
      </c>
      <c r="E402" s="97">
        <v>41492</v>
      </c>
      <c r="H402" s="66" t="s">
        <v>4162</v>
      </c>
      <c r="I402" s="66" t="s">
        <v>4161</v>
      </c>
      <c r="J402" s="65" t="s">
        <v>4302</v>
      </c>
      <c r="K402" s="66" t="s">
        <v>4304</v>
      </c>
      <c r="L402" s="66" t="s">
        <v>4306</v>
      </c>
      <c r="M402" s="94">
        <v>15.5</v>
      </c>
      <c r="N402" s="95">
        <f t="shared" si="196"/>
        <v>15.3125</v>
      </c>
      <c r="O402" s="95">
        <f t="shared" si="197"/>
        <v>15.6875</v>
      </c>
      <c r="P402" s="94">
        <v>8.375</v>
      </c>
      <c r="Q402" s="66">
        <f t="shared" si="198"/>
        <v>8.1875</v>
      </c>
      <c r="R402" s="66">
        <f t="shared" si="199"/>
        <v>8.5625</v>
      </c>
      <c r="S402" s="94">
        <v>10.125</v>
      </c>
      <c r="T402" s="95">
        <f t="shared" ref="T402:T410" si="203">S402-V402</f>
        <v>9.9375</v>
      </c>
      <c r="U402" s="95">
        <f t="shared" ref="U402:U410" si="204">S402+V402</f>
        <v>10.3125</v>
      </c>
      <c r="V402" s="6">
        <f t="shared" si="202"/>
        <v>0.1875</v>
      </c>
    </row>
    <row r="403" spans="1:22" ht="39" x14ac:dyDescent="0.15">
      <c r="A403" s="310" t="s">
        <v>10091</v>
      </c>
      <c r="B403" s="113" t="s">
        <v>10092</v>
      </c>
      <c r="C403" s="6" t="s">
        <v>10110</v>
      </c>
      <c r="D403" s="97">
        <v>41491</v>
      </c>
      <c r="E403" s="97">
        <v>41491</v>
      </c>
      <c r="H403" s="66" t="s">
        <v>4162</v>
      </c>
      <c r="I403" s="66" t="s">
        <v>4161</v>
      </c>
      <c r="J403" s="65" t="s">
        <v>4302</v>
      </c>
      <c r="K403" s="66" t="s">
        <v>4304</v>
      </c>
      <c r="L403" s="66" t="s">
        <v>4306</v>
      </c>
      <c r="M403" s="94">
        <v>15.375</v>
      </c>
      <c r="N403" s="95">
        <f t="shared" si="196"/>
        <v>15.1875</v>
      </c>
      <c r="O403" s="95">
        <f t="shared" si="197"/>
        <v>15.5625</v>
      </c>
      <c r="P403" s="94">
        <v>10.5625</v>
      </c>
      <c r="Q403" s="66">
        <f t="shared" si="198"/>
        <v>10.375</v>
      </c>
      <c r="R403" s="66">
        <f t="shared" si="199"/>
        <v>10.75</v>
      </c>
      <c r="S403" s="94">
        <v>9.625</v>
      </c>
      <c r="T403" s="95">
        <f t="shared" si="203"/>
        <v>9.4375</v>
      </c>
      <c r="U403" s="95">
        <f t="shared" si="204"/>
        <v>9.8125</v>
      </c>
      <c r="V403" s="6">
        <f t="shared" si="202"/>
        <v>0.1875</v>
      </c>
    </row>
    <row r="404" spans="1:22" ht="39" x14ac:dyDescent="0.15">
      <c r="A404" s="310" t="s">
        <v>10102</v>
      </c>
      <c r="B404" s="113" t="s">
        <v>10103</v>
      </c>
      <c r="C404" s="6" t="s">
        <v>10265</v>
      </c>
      <c r="D404" s="311">
        <v>41533</v>
      </c>
      <c r="E404" s="311">
        <v>41533</v>
      </c>
      <c r="F404" s="342"/>
      <c r="G404" s="342"/>
      <c r="H404" s="66" t="s">
        <v>4162</v>
      </c>
      <c r="I404" s="66" t="s">
        <v>4161</v>
      </c>
      <c r="J404" s="65" t="s">
        <v>4302</v>
      </c>
      <c r="K404" s="66" t="s">
        <v>4304</v>
      </c>
      <c r="L404" s="66" t="s">
        <v>4306</v>
      </c>
      <c r="M404" s="94">
        <v>18.875</v>
      </c>
      <c r="N404" s="95">
        <f t="shared" si="196"/>
        <v>18.6875</v>
      </c>
      <c r="O404" s="95">
        <f t="shared" si="197"/>
        <v>19.0625</v>
      </c>
      <c r="P404" s="94">
        <v>11.625</v>
      </c>
      <c r="Q404" s="66">
        <f t="shared" si="198"/>
        <v>11.4375</v>
      </c>
      <c r="R404" s="66">
        <f t="shared" si="199"/>
        <v>11.8125</v>
      </c>
      <c r="S404" s="94">
        <v>9</v>
      </c>
      <c r="T404" s="95">
        <f t="shared" si="203"/>
        <v>8.8125</v>
      </c>
      <c r="U404" s="95">
        <f t="shared" si="204"/>
        <v>9.1875</v>
      </c>
      <c r="V404" s="6">
        <f t="shared" si="202"/>
        <v>0.1875</v>
      </c>
    </row>
    <row r="405" spans="1:22" ht="26" x14ac:dyDescent="0.15">
      <c r="A405" s="310" t="s">
        <v>10104</v>
      </c>
      <c r="B405" s="113" t="s">
        <v>10105</v>
      </c>
      <c r="C405" s="6" t="s">
        <v>10243</v>
      </c>
      <c r="D405" s="97">
        <v>41528</v>
      </c>
      <c r="E405" s="97">
        <v>41528</v>
      </c>
      <c r="H405" s="66" t="s">
        <v>4162</v>
      </c>
      <c r="I405" s="66" t="s">
        <v>4161</v>
      </c>
      <c r="J405" s="65" t="s">
        <v>4302</v>
      </c>
      <c r="K405" s="66" t="s">
        <v>4301</v>
      </c>
      <c r="L405" s="66" t="s">
        <v>4306</v>
      </c>
      <c r="M405" s="94">
        <v>12</v>
      </c>
      <c r="N405" s="95">
        <f t="shared" si="196"/>
        <v>11.8125</v>
      </c>
      <c r="O405" s="95">
        <f t="shared" si="197"/>
        <v>12.1875</v>
      </c>
      <c r="P405" s="94">
        <v>7.25</v>
      </c>
      <c r="Q405" s="66">
        <f t="shared" si="198"/>
        <v>7.0625</v>
      </c>
      <c r="R405" s="66">
        <f t="shared" si="199"/>
        <v>7.4375</v>
      </c>
      <c r="S405" s="94">
        <v>6.75</v>
      </c>
      <c r="T405" s="95">
        <f t="shared" si="203"/>
        <v>6.5625</v>
      </c>
      <c r="U405" s="95">
        <f t="shared" si="204"/>
        <v>6.9375</v>
      </c>
      <c r="V405" s="6">
        <f t="shared" si="202"/>
        <v>0.1875</v>
      </c>
    </row>
    <row r="406" spans="1:22" ht="39" x14ac:dyDescent="0.15">
      <c r="A406" s="310" t="s">
        <v>10115</v>
      </c>
      <c r="B406" s="113" t="s">
        <v>10116</v>
      </c>
      <c r="C406" s="6" t="s">
        <v>9340</v>
      </c>
      <c r="D406" s="97">
        <v>41507</v>
      </c>
      <c r="E406" s="97">
        <v>41507</v>
      </c>
      <c r="H406" s="66" t="s">
        <v>4162</v>
      </c>
      <c r="I406" s="66" t="s">
        <v>4161</v>
      </c>
      <c r="J406" s="65" t="s">
        <v>4302</v>
      </c>
      <c r="K406" s="66" t="s">
        <v>4160</v>
      </c>
      <c r="L406" s="66" t="s">
        <v>4306</v>
      </c>
      <c r="M406" s="94">
        <v>17.125</v>
      </c>
      <c r="N406" s="95">
        <f t="shared" si="196"/>
        <v>16.9375</v>
      </c>
      <c r="O406" s="95">
        <f t="shared" si="197"/>
        <v>17.3125</v>
      </c>
      <c r="P406" s="94">
        <v>6.6875</v>
      </c>
      <c r="Q406" s="66">
        <f t="shared" si="198"/>
        <v>6.5</v>
      </c>
      <c r="R406" s="66">
        <f t="shared" si="199"/>
        <v>6.875</v>
      </c>
      <c r="S406" s="94">
        <v>11.75</v>
      </c>
      <c r="T406" s="95">
        <f t="shared" si="203"/>
        <v>11.5625</v>
      </c>
      <c r="U406" s="95">
        <f t="shared" si="204"/>
        <v>11.9375</v>
      </c>
      <c r="V406" s="6">
        <f t="shared" si="202"/>
        <v>0.1875</v>
      </c>
    </row>
    <row r="407" spans="1:22" ht="39" x14ac:dyDescent="0.15">
      <c r="A407" s="310" t="s">
        <v>10121</v>
      </c>
      <c r="B407" s="113" t="s">
        <v>10122</v>
      </c>
      <c r="C407" s="6" t="s">
        <v>10142</v>
      </c>
      <c r="D407" s="97">
        <v>41507</v>
      </c>
      <c r="E407" s="97">
        <v>41507</v>
      </c>
      <c r="H407" s="66" t="s">
        <v>4162</v>
      </c>
      <c r="I407" s="66" t="s">
        <v>4161</v>
      </c>
      <c r="J407" s="65" t="s">
        <v>4302</v>
      </c>
      <c r="K407" s="66" t="s">
        <v>4307</v>
      </c>
      <c r="L407" s="66" t="s">
        <v>4306</v>
      </c>
      <c r="M407" s="94">
        <v>15.625</v>
      </c>
      <c r="N407" s="95">
        <f t="shared" si="196"/>
        <v>15.4375</v>
      </c>
      <c r="O407" s="95">
        <f t="shared" si="197"/>
        <v>15.8125</v>
      </c>
      <c r="P407" s="94">
        <v>6.375</v>
      </c>
      <c r="Q407" s="66">
        <f t="shared" si="198"/>
        <v>6.1875</v>
      </c>
      <c r="R407" s="66">
        <f t="shared" si="199"/>
        <v>6.5625</v>
      </c>
      <c r="S407" s="94">
        <v>6.5</v>
      </c>
      <c r="T407" s="95">
        <f t="shared" si="203"/>
        <v>6.3125</v>
      </c>
      <c r="U407" s="95">
        <f t="shared" si="204"/>
        <v>6.6875</v>
      </c>
      <c r="V407" s="6">
        <f t="shared" ref="V407:V413" si="205">IF(J407="C", 0.1875, 0.125)</f>
        <v>0.1875</v>
      </c>
    </row>
    <row r="408" spans="1:22" ht="26" x14ac:dyDescent="0.15">
      <c r="A408" s="310" t="s">
        <v>10143</v>
      </c>
      <c r="B408" s="113" t="s">
        <v>10113</v>
      </c>
      <c r="C408" s="6" t="s">
        <v>10198</v>
      </c>
      <c r="D408" s="97">
        <v>41515</v>
      </c>
      <c r="E408" s="97">
        <v>41515</v>
      </c>
      <c r="H408" s="66" t="s">
        <v>4162</v>
      </c>
      <c r="I408" s="66" t="s">
        <v>10196</v>
      </c>
      <c r="J408" s="65" t="s">
        <v>4302</v>
      </c>
      <c r="K408" s="66" t="s">
        <v>10197</v>
      </c>
      <c r="L408" s="66" t="s">
        <v>4306</v>
      </c>
      <c r="M408" s="94">
        <v>14.625</v>
      </c>
      <c r="N408" s="95">
        <f t="shared" si="196"/>
        <v>14.4375</v>
      </c>
      <c r="O408" s="95">
        <f t="shared" si="197"/>
        <v>14.8125</v>
      </c>
      <c r="P408" s="94">
        <v>6.375</v>
      </c>
      <c r="Q408" s="66">
        <f t="shared" si="198"/>
        <v>6.1875</v>
      </c>
      <c r="R408" s="66">
        <f t="shared" si="199"/>
        <v>6.5625</v>
      </c>
      <c r="S408" s="94">
        <v>5</v>
      </c>
      <c r="T408" s="95">
        <f t="shared" si="203"/>
        <v>4.8125</v>
      </c>
      <c r="U408" s="95">
        <f t="shared" si="204"/>
        <v>5.1875</v>
      </c>
      <c r="V408" s="6">
        <f>IF(J408="C", 0.1875, 0.125)</f>
        <v>0.1875</v>
      </c>
    </row>
    <row r="409" spans="1:22" ht="26" x14ac:dyDescent="0.15">
      <c r="A409" s="310" t="s">
        <v>10159</v>
      </c>
      <c r="B409" s="113" t="s">
        <v>10160</v>
      </c>
      <c r="C409" s="6" t="s">
        <v>10199</v>
      </c>
      <c r="D409" s="97">
        <v>41515</v>
      </c>
      <c r="E409" s="97">
        <v>41515</v>
      </c>
      <c r="H409" s="66" t="s">
        <v>4162</v>
      </c>
      <c r="I409" s="66" t="s">
        <v>4161</v>
      </c>
      <c r="J409" s="65" t="s">
        <v>4302</v>
      </c>
      <c r="K409" s="66" t="s">
        <v>4304</v>
      </c>
      <c r="L409" s="66" t="s">
        <v>4306</v>
      </c>
      <c r="M409" s="94">
        <v>16.625</v>
      </c>
      <c r="N409" s="95">
        <f t="shared" si="196"/>
        <v>16.4375</v>
      </c>
      <c r="O409" s="95">
        <f t="shared" si="197"/>
        <v>16.8125</v>
      </c>
      <c r="P409" s="94">
        <v>8.625</v>
      </c>
      <c r="Q409" s="66">
        <f t="shared" si="198"/>
        <v>8.4375</v>
      </c>
      <c r="R409" s="66">
        <f t="shared" si="199"/>
        <v>8.8125</v>
      </c>
      <c r="S409" s="94">
        <v>7</v>
      </c>
      <c r="T409" s="95">
        <f t="shared" si="203"/>
        <v>6.8125</v>
      </c>
      <c r="U409" s="95">
        <f t="shared" si="204"/>
        <v>7.1875</v>
      </c>
      <c r="V409" s="6">
        <f t="shared" si="205"/>
        <v>0.1875</v>
      </c>
    </row>
    <row r="410" spans="1:22" ht="26" x14ac:dyDescent="0.15">
      <c r="A410" s="310" t="s">
        <v>10165</v>
      </c>
      <c r="B410" s="113" t="s">
        <v>10166</v>
      </c>
      <c r="C410" s="6" t="s">
        <v>10198</v>
      </c>
      <c r="D410" s="97">
        <v>41534</v>
      </c>
      <c r="E410" s="97">
        <v>41534</v>
      </c>
      <c r="H410" s="66" t="s">
        <v>4162</v>
      </c>
      <c r="I410" s="66" t="s">
        <v>4161</v>
      </c>
      <c r="J410" s="65" t="s">
        <v>4302</v>
      </c>
      <c r="K410" s="66" t="s">
        <v>4301</v>
      </c>
      <c r="L410" s="66" t="s">
        <v>4306</v>
      </c>
      <c r="M410" s="94">
        <v>14.625</v>
      </c>
      <c r="N410" s="95">
        <f t="shared" si="196"/>
        <v>14.4375</v>
      </c>
      <c r="O410" s="95">
        <f t="shared" si="197"/>
        <v>14.8125</v>
      </c>
      <c r="P410" s="94">
        <v>6.375</v>
      </c>
      <c r="Q410" s="66">
        <f t="shared" si="198"/>
        <v>6.1875</v>
      </c>
      <c r="R410" s="66">
        <f t="shared" si="199"/>
        <v>6.5625</v>
      </c>
      <c r="S410" s="94">
        <v>5</v>
      </c>
      <c r="T410" s="95">
        <f t="shared" si="203"/>
        <v>4.8125</v>
      </c>
      <c r="U410" s="95">
        <f t="shared" si="204"/>
        <v>5.1875</v>
      </c>
      <c r="V410" s="6">
        <f t="shared" si="205"/>
        <v>0.1875</v>
      </c>
    </row>
    <row r="411" spans="1:22" ht="39" x14ac:dyDescent="0.15">
      <c r="A411" s="310" t="s">
        <v>10174</v>
      </c>
      <c r="B411" s="113" t="s">
        <v>10175</v>
      </c>
      <c r="C411" s="6" t="s">
        <v>10184</v>
      </c>
      <c r="D411" s="97">
        <v>41514</v>
      </c>
      <c r="E411" s="97">
        <v>42957</v>
      </c>
      <c r="F411" s="495" t="s">
        <v>14003</v>
      </c>
      <c r="G411" s="495"/>
      <c r="H411" s="66" t="s">
        <v>3131</v>
      </c>
      <c r="I411" s="66" t="s">
        <v>10183</v>
      </c>
      <c r="J411" s="65" t="s">
        <v>4310</v>
      </c>
      <c r="K411" s="66" t="s">
        <v>4301</v>
      </c>
      <c r="L411" s="66" t="s">
        <v>4306</v>
      </c>
      <c r="M411" s="94">
        <v>18.6875</v>
      </c>
      <c r="N411" s="95">
        <f t="shared" si="196"/>
        <v>18.5625</v>
      </c>
      <c r="O411" s="95">
        <f t="shared" si="197"/>
        <v>18.8125</v>
      </c>
      <c r="P411" s="94">
        <v>11.4375</v>
      </c>
      <c r="Q411" s="66">
        <f t="shared" si="198"/>
        <v>11.3125</v>
      </c>
      <c r="R411" s="66">
        <f t="shared" si="199"/>
        <v>11.5625</v>
      </c>
      <c r="V411" s="6">
        <f>IF(J411="C", 0.1875, 0.125)</f>
        <v>0.125</v>
      </c>
    </row>
    <row r="412" spans="1:22" ht="26" x14ac:dyDescent="0.15">
      <c r="A412" s="310" t="s">
        <v>10176</v>
      </c>
      <c r="B412" s="113" t="s">
        <v>10177</v>
      </c>
      <c r="C412" s="6" t="s">
        <v>10178</v>
      </c>
      <c r="D412" s="97">
        <v>41513</v>
      </c>
      <c r="E412" s="97">
        <v>41513</v>
      </c>
      <c r="F412" s="342"/>
      <c r="G412" s="342"/>
      <c r="H412" s="66" t="s">
        <v>4162</v>
      </c>
      <c r="I412" s="66" t="s">
        <v>4161</v>
      </c>
      <c r="J412" s="65" t="s">
        <v>4302</v>
      </c>
      <c r="K412" s="66" t="s">
        <v>4301</v>
      </c>
      <c r="L412" s="66" t="s">
        <v>4306</v>
      </c>
      <c r="M412" s="94">
        <v>10.75</v>
      </c>
      <c r="N412" s="95">
        <f t="shared" si="196"/>
        <v>10.5625</v>
      </c>
      <c r="O412" s="95">
        <f t="shared" si="197"/>
        <v>10.9375</v>
      </c>
      <c r="P412" s="94">
        <v>6.5</v>
      </c>
      <c r="Q412" s="66">
        <f t="shared" si="198"/>
        <v>6.3125</v>
      </c>
      <c r="R412" s="66">
        <f t="shared" si="199"/>
        <v>6.6875</v>
      </c>
      <c r="S412" s="94">
        <v>5.75</v>
      </c>
      <c r="T412" s="95">
        <f t="shared" ref="T412:T423" si="206">S412-V412</f>
        <v>5.5625</v>
      </c>
      <c r="U412" s="95">
        <f t="shared" ref="U412:U423" si="207">S412+V412</f>
        <v>5.9375</v>
      </c>
      <c r="V412" s="6">
        <f t="shared" si="205"/>
        <v>0.1875</v>
      </c>
    </row>
    <row r="413" spans="1:22" ht="39" x14ac:dyDescent="0.15">
      <c r="A413" s="310" t="s">
        <v>10253</v>
      </c>
      <c r="B413" s="83" t="s">
        <v>10254</v>
      </c>
      <c r="C413" s="6" t="s">
        <v>10425</v>
      </c>
      <c r="D413" s="97">
        <v>41571</v>
      </c>
      <c r="E413" s="97">
        <v>41571</v>
      </c>
      <c r="F413" s="6" t="s">
        <v>10426</v>
      </c>
      <c r="H413" s="66" t="s">
        <v>4162</v>
      </c>
      <c r="I413" s="66" t="s">
        <v>4161</v>
      </c>
      <c r="J413" s="65" t="s">
        <v>4302</v>
      </c>
      <c r="K413" s="66" t="s">
        <v>4301</v>
      </c>
      <c r="L413" s="66" t="s">
        <v>4306</v>
      </c>
      <c r="M413" s="94">
        <v>14.125</v>
      </c>
      <c r="N413" s="95">
        <f t="shared" si="196"/>
        <v>13.9375</v>
      </c>
      <c r="O413" s="95">
        <f t="shared" si="197"/>
        <v>14.3125</v>
      </c>
      <c r="P413" s="94">
        <v>10</v>
      </c>
      <c r="Q413" s="66">
        <f t="shared" si="198"/>
        <v>9.8125</v>
      </c>
      <c r="R413" s="66">
        <f t="shared" si="199"/>
        <v>10.1875</v>
      </c>
      <c r="S413" s="94">
        <v>10.875</v>
      </c>
      <c r="T413" s="95">
        <f t="shared" si="206"/>
        <v>10.6875</v>
      </c>
      <c r="U413" s="95">
        <f t="shared" si="207"/>
        <v>11.0625</v>
      </c>
      <c r="V413" s="6">
        <f t="shared" si="205"/>
        <v>0.1875</v>
      </c>
    </row>
    <row r="414" spans="1:22" ht="39" x14ac:dyDescent="0.15">
      <c r="A414" s="310" t="s">
        <v>10277</v>
      </c>
      <c r="B414" s="12" t="s">
        <v>7001</v>
      </c>
      <c r="C414" s="6" t="s">
        <v>8948</v>
      </c>
      <c r="D414" s="97">
        <v>41542</v>
      </c>
      <c r="E414" s="97">
        <v>41542</v>
      </c>
      <c r="H414" s="66" t="s">
        <v>4162</v>
      </c>
      <c r="I414" s="66" t="s">
        <v>4161</v>
      </c>
      <c r="J414" s="65" t="s">
        <v>4302</v>
      </c>
      <c r="K414" s="66" t="s">
        <v>4301</v>
      </c>
      <c r="L414" s="66" t="s">
        <v>4306</v>
      </c>
      <c r="M414" s="94">
        <v>13.4375</v>
      </c>
      <c r="N414" s="95">
        <f t="shared" si="196"/>
        <v>13.25</v>
      </c>
      <c r="O414" s="95">
        <f t="shared" si="197"/>
        <v>13.625</v>
      </c>
      <c r="P414" s="94">
        <v>6.25</v>
      </c>
      <c r="Q414" s="66">
        <f t="shared" si="198"/>
        <v>6.0625</v>
      </c>
      <c r="R414" s="66">
        <f t="shared" si="199"/>
        <v>6.4375</v>
      </c>
      <c r="S414" s="94">
        <v>9.6875</v>
      </c>
      <c r="T414" s="95">
        <f t="shared" si="206"/>
        <v>9.5</v>
      </c>
      <c r="U414" s="95">
        <f t="shared" si="207"/>
        <v>9.875</v>
      </c>
      <c r="V414" s="6">
        <f t="shared" ref="V414:V423" si="208">IF(J414="C", 0.1875, 0.125)</f>
        <v>0.1875</v>
      </c>
    </row>
    <row r="415" spans="1:22" ht="39" x14ac:dyDescent="0.15">
      <c r="A415" s="310" t="s">
        <v>10319</v>
      </c>
      <c r="B415" s="83" t="s">
        <v>10320</v>
      </c>
      <c r="C415" s="6" t="s">
        <v>10427</v>
      </c>
      <c r="D415" s="97">
        <v>41571</v>
      </c>
      <c r="E415" s="97">
        <v>41571</v>
      </c>
      <c r="H415" s="66" t="s">
        <v>4162</v>
      </c>
      <c r="I415" s="66" t="s">
        <v>4161</v>
      </c>
      <c r="J415" s="65" t="s">
        <v>4302</v>
      </c>
      <c r="K415" s="66" t="s">
        <v>4301</v>
      </c>
      <c r="L415" s="66" t="s">
        <v>4306</v>
      </c>
      <c r="M415" s="94">
        <v>11.8125</v>
      </c>
      <c r="N415" s="95">
        <f t="shared" si="196"/>
        <v>11.625</v>
      </c>
      <c r="O415" s="95">
        <f t="shared" si="197"/>
        <v>12</v>
      </c>
      <c r="P415" s="94">
        <v>9.375</v>
      </c>
      <c r="Q415" s="66">
        <f t="shared" si="198"/>
        <v>9.1875</v>
      </c>
      <c r="R415" s="66">
        <f t="shared" si="199"/>
        <v>9.5625</v>
      </c>
      <c r="S415" s="94">
        <v>8.5</v>
      </c>
      <c r="T415" s="95">
        <f t="shared" si="206"/>
        <v>8.3125</v>
      </c>
      <c r="U415" s="95">
        <f t="shared" si="207"/>
        <v>8.6875</v>
      </c>
      <c r="V415" s="6">
        <f t="shared" si="208"/>
        <v>0.1875</v>
      </c>
    </row>
    <row r="416" spans="1:22" ht="39" x14ac:dyDescent="0.15">
      <c r="A416" s="310" t="s">
        <v>10328</v>
      </c>
      <c r="B416" s="83" t="s">
        <v>10329</v>
      </c>
      <c r="C416" s="6" t="s">
        <v>10330</v>
      </c>
      <c r="D416" s="97">
        <v>41557</v>
      </c>
      <c r="E416" s="97">
        <v>41557</v>
      </c>
      <c r="H416" s="66" t="s">
        <v>4162</v>
      </c>
      <c r="I416" s="66" t="s">
        <v>4161</v>
      </c>
      <c r="J416" s="65" t="s">
        <v>4302</v>
      </c>
      <c r="K416" s="66" t="s">
        <v>4304</v>
      </c>
      <c r="L416" s="66" t="s">
        <v>4306</v>
      </c>
      <c r="M416" s="94">
        <v>11.6875</v>
      </c>
      <c r="N416" s="95">
        <f t="shared" si="196"/>
        <v>11.5</v>
      </c>
      <c r="O416" s="95">
        <f t="shared" si="197"/>
        <v>11.875</v>
      </c>
      <c r="P416" s="94">
        <v>6.25</v>
      </c>
      <c r="Q416" s="66">
        <f t="shared" si="198"/>
        <v>6.0625</v>
      </c>
      <c r="R416" s="66">
        <f t="shared" si="199"/>
        <v>6.4375</v>
      </c>
      <c r="S416" s="94">
        <v>6.75</v>
      </c>
      <c r="T416" s="95">
        <f t="shared" si="206"/>
        <v>6.5625</v>
      </c>
      <c r="U416" s="95">
        <f t="shared" si="207"/>
        <v>6.9375</v>
      </c>
      <c r="V416" s="6">
        <f t="shared" si="208"/>
        <v>0.1875</v>
      </c>
    </row>
    <row r="417" spans="1:22" ht="39" x14ac:dyDescent="0.15">
      <c r="A417" s="310" t="s">
        <v>10381</v>
      </c>
      <c r="B417" s="12" t="s">
        <v>10430</v>
      </c>
      <c r="C417" s="6" t="s">
        <v>10428</v>
      </c>
      <c r="D417" s="97">
        <v>41571</v>
      </c>
      <c r="E417" s="97">
        <v>41572</v>
      </c>
      <c r="H417" s="66" t="s">
        <v>4162</v>
      </c>
      <c r="I417" s="66" t="s">
        <v>4161</v>
      </c>
      <c r="J417" s="65" t="s">
        <v>4302</v>
      </c>
      <c r="K417" s="66" t="s">
        <v>4304</v>
      </c>
      <c r="L417" s="66" t="s">
        <v>4306</v>
      </c>
      <c r="M417" s="94">
        <v>15.125</v>
      </c>
      <c r="N417" s="95">
        <f t="shared" si="196"/>
        <v>14.9375</v>
      </c>
      <c r="O417" s="95">
        <f t="shared" si="197"/>
        <v>15.3125</v>
      </c>
      <c r="P417" s="94">
        <v>11.0625</v>
      </c>
      <c r="Q417" s="66">
        <f t="shared" si="198"/>
        <v>10.875</v>
      </c>
      <c r="R417" s="66">
        <f t="shared" si="199"/>
        <v>11.25</v>
      </c>
      <c r="S417" s="94">
        <v>6.9375</v>
      </c>
      <c r="T417" s="95">
        <f t="shared" si="206"/>
        <v>6.75</v>
      </c>
      <c r="U417" s="95">
        <f t="shared" si="207"/>
        <v>7.125</v>
      </c>
      <c r="V417" s="6">
        <f t="shared" si="208"/>
        <v>0.1875</v>
      </c>
    </row>
    <row r="418" spans="1:22" ht="39" x14ac:dyDescent="0.15">
      <c r="A418" s="310" t="s">
        <v>10391</v>
      </c>
      <c r="B418" s="83" t="s">
        <v>10045</v>
      </c>
      <c r="C418" s="6" t="s">
        <v>10054</v>
      </c>
      <c r="D418" s="97">
        <v>41571</v>
      </c>
      <c r="E418" s="97">
        <v>41571</v>
      </c>
      <c r="H418" s="66" t="s">
        <v>4162</v>
      </c>
      <c r="I418" s="66" t="s">
        <v>4161</v>
      </c>
      <c r="J418" s="65" t="s">
        <v>4302</v>
      </c>
      <c r="K418" s="66" t="s">
        <v>4301</v>
      </c>
      <c r="L418" s="66" t="s">
        <v>4306</v>
      </c>
      <c r="M418" s="94">
        <v>11.25</v>
      </c>
      <c r="N418" s="95">
        <f t="shared" si="196"/>
        <v>11.0625</v>
      </c>
      <c r="O418" s="95">
        <f t="shared" si="197"/>
        <v>11.4375</v>
      </c>
      <c r="P418" s="94">
        <v>5.8125</v>
      </c>
      <c r="Q418" s="66">
        <f t="shared" si="198"/>
        <v>5.625</v>
      </c>
      <c r="R418" s="66">
        <f t="shared" si="199"/>
        <v>6</v>
      </c>
      <c r="S418" s="94">
        <v>8.625</v>
      </c>
      <c r="T418" s="95">
        <f t="shared" si="206"/>
        <v>8.4375</v>
      </c>
      <c r="U418" s="95">
        <f t="shared" si="207"/>
        <v>8.8125</v>
      </c>
      <c r="V418" s="6">
        <f t="shared" si="208"/>
        <v>0.1875</v>
      </c>
    </row>
    <row r="419" spans="1:22" ht="39" x14ac:dyDescent="0.15">
      <c r="A419" s="310" t="s">
        <v>10392</v>
      </c>
      <c r="B419" s="83" t="s">
        <v>10393</v>
      </c>
      <c r="C419" s="6" t="s">
        <v>10053</v>
      </c>
      <c r="D419" s="97">
        <v>41571</v>
      </c>
      <c r="E419" s="97">
        <v>41571</v>
      </c>
      <c r="H419" s="66" t="s">
        <v>4162</v>
      </c>
      <c r="I419" s="66" t="s">
        <v>4161</v>
      </c>
      <c r="J419" s="65" t="s">
        <v>4302</v>
      </c>
      <c r="K419" s="66" t="s">
        <v>4301</v>
      </c>
      <c r="L419" s="66" t="s">
        <v>4306</v>
      </c>
      <c r="M419" s="94">
        <v>11.25</v>
      </c>
      <c r="N419" s="95">
        <f t="shared" si="196"/>
        <v>11.0625</v>
      </c>
      <c r="O419" s="95">
        <f t="shared" si="197"/>
        <v>11.4375</v>
      </c>
      <c r="P419" s="94">
        <v>5.8125</v>
      </c>
      <c r="Q419" s="66">
        <f t="shared" si="198"/>
        <v>5.625</v>
      </c>
      <c r="R419" s="66">
        <f t="shared" si="199"/>
        <v>6</v>
      </c>
      <c r="S419" s="94">
        <v>4.3125</v>
      </c>
      <c r="T419" s="95">
        <f t="shared" si="206"/>
        <v>4.125</v>
      </c>
      <c r="U419" s="95">
        <f t="shared" si="207"/>
        <v>4.5</v>
      </c>
      <c r="V419" s="6">
        <f t="shared" si="208"/>
        <v>0.1875</v>
      </c>
    </row>
    <row r="420" spans="1:22" ht="39" x14ac:dyDescent="0.15">
      <c r="A420" s="379" t="s">
        <v>10410</v>
      </c>
      <c r="B420" s="83" t="s">
        <v>10411</v>
      </c>
      <c r="C420" s="6" t="s">
        <v>10429</v>
      </c>
      <c r="D420" s="97">
        <v>41571</v>
      </c>
      <c r="E420" s="97">
        <v>41572</v>
      </c>
      <c r="H420" s="66" t="s">
        <v>4162</v>
      </c>
      <c r="I420" s="66" t="s">
        <v>4161</v>
      </c>
      <c r="J420" s="65" t="s">
        <v>4302</v>
      </c>
      <c r="K420" s="66" t="s">
        <v>4301</v>
      </c>
      <c r="L420" s="66" t="s">
        <v>4306</v>
      </c>
      <c r="M420" s="94">
        <v>16.5625</v>
      </c>
      <c r="N420" s="95">
        <f t="shared" si="196"/>
        <v>16.375</v>
      </c>
      <c r="O420" s="95">
        <f t="shared" si="197"/>
        <v>16.75</v>
      </c>
      <c r="P420" s="94">
        <v>6.3125</v>
      </c>
      <c r="Q420" s="66">
        <f t="shared" si="198"/>
        <v>6.125</v>
      </c>
      <c r="R420" s="66">
        <f t="shared" si="199"/>
        <v>6.5</v>
      </c>
      <c r="S420" s="94">
        <v>5.9375</v>
      </c>
      <c r="T420" s="95">
        <f t="shared" si="206"/>
        <v>5.75</v>
      </c>
      <c r="U420" s="95">
        <f t="shared" si="207"/>
        <v>6.125</v>
      </c>
      <c r="V420" s="6">
        <f t="shared" si="208"/>
        <v>0.1875</v>
      </c>
    </row>
    <row r="421" spans="1:22" ht="39" x14ac:dyDescent="0.15">
      <c r="A421" s="310" t="s">
        <v>10433</v>
      </c>
      <c r="B421" s="83" t="s">
        <v>10434</v>
      </c>
      <c r="C421" s="6" t="s">
        <v>10435</v>
      </c>
      <c r="D421" s="97">
        <v>41572</v>
      </c>
      <c r="E421" s="97">
        <v>41572</v>
      </c>
      <c r="H421" s="66" t="s">
        <v>4162</v>
      </c>
      <c r="I421" s="66" t="s">
        <v>4161</v>
      </c>
      <c r="J421" s="65" t="s">
        <v>4302</v>
      </c>
      <c r="K421" s="66" t="s">
        <v>4304</v>
      </c>
      <c r="L421" s="66" t="s">
        <v>4306</v>
      </c>
      <c r="M421" s="94">
        <v>15.625</v>
      </c>
      <c r="N421" s="95">
        <f t="shared" si="196"/>
        <v>15.4375</v>
      </c>
      <c r="O421" s="95">
        <f t="shared" si="197"/>
        <v>15.8125</v>
      </c>
      <c r="P421" s="94">
        <v>12.5</v>
      </c>
      <c r="Q421" s="66">
        <f t="shared" si="198"/>
        <v>12.3125</v>
      </c>
      <c r="R421" s="66">
        <f t="shared" si="199"/>
        <v>12.6875</v>
      </c>
      <c r="S421" s="94">
        <v>6.1875</v>
      </c>
      <c r="T421" s="95">
        <f t="shared" si="206"/>
        <v>6</v>
      </c>
      <c r="U421" s="95">
        <f t="shared" si="207"/>
        <v>6.375</v>
      </c>
      <c r="V421" s="6">
        <f t="shared" si="208"/>
        <v>0.1875</v>
      </c>
    </row>
    <row r="422" spans="1:22" ht="39" x14ac:dyDescent="0.15">
      <c r="A422" s="310" t="s">
        <v>10436</v>
      </c>
      <c r="B422" s="83" t="s">
        <v>7992</v>
      </c>
      <c r="C422" s="6" t="s">
        <v>10589</v>
      </c>
      <c r="D422" s="97">
        <v>41603</v>
      </c>
      <c r="E422" s="97">
        <v>41603</v>
      </c>
      <c r="H422" s="66" t="s">
        <v>4162</v>
      </c>
      <c r="I422" s="66" t="s">
        <v>4161</v>
      </c>
      <c r="J422" s="65" t="s">
        <v>4302</v>
      </c>
      <c r="K422" s="66" t="s">
        <v>4307</v>
      </c>
      <c r="L422" s="66" t="s">
        <v>4306</v>
      </c>
      <c r="M422" s="94">
        <v>16.5</v>
      </c>
      <c r="N422" s="95">
        <f t="shared" si="196"/>
        <v>16.3125</v>
      </c>
      <c r="O422" s="95">
        <f t="shared" si="197"/>
        <v>16.6875</v>
      </c>
      <c r="P422" s="94">
        <v>12.3125</v>
      </c>
      <c r="Q422" s="66">
        <f t="shared" si="198"/>
        <v>12.125</v>
      </c>
      <c r="R422" s="66">
        <f t="shared" si="199"/>
        <v>12.5</v>
      </c>
      <c r="S422" s="94">
        <v>6.1875</v>
      </c>
      <c r="T422" s="95">
        <f t="shared" si="206"/>
        <v>6</v>
      </c>
      <c r="U422" s="95">
        <f t="shared" si="207"/>
        <v>6.375</v>
      </c>
      <c r="V422" s="6">
        <f t="shared" si="208"/>
        <v>0.1875</v>
      </c>
    </row>
    <row r="423" spans="1:22" ht="39" x14ac:dyDescent="0.15">
      <c r="A423" s="310" t="s">
        <v>10475</v>
      </c>
      <c r="B423" s="83" t="s">
        <v>10476</v>
      </c>
      <c r="C423" s="6" t="s">
        <v>9340</v>
      </c>
      <c r="D423" s="97">
        <v>41603</v>
      </c>
      <c r="E423" s="97">
        <v>41603</v>
      </c>
      <c r="H423" s="66" t="s">
        <v>4162</v>
      </c>
      <c r="I423" s="66" t="s">
        <v>4161</v>
      </c>
      <c r="J423" s="65" t="s">
        <v>4302</v>
      </c>
      <c r="K423" s="66" t="s">
        <v>4160</v>
      </c>
      <c r="L423" s="66" t="s">
        <v>4306</v>
      </c>
      <c r="M423" s="94">
        <v>17.125</v>
      </c>
      <c r="N423" s="95">
        <f t="shared" si="196"/>
        <v>16.9375</v>
      </c>
      <c r="O423" s="95">
        <f t="shared" si="197"/>
        <v>17.3125</v>
      </c>
      <c r="P423" s="94">
        <v>6.6875</v>
      </c>
      <c r="Q423" s="66">
        <f t="shared" si="198"/>
        <v>6.5</v>
      </c>
      <c r="R423" s="66">
        <f t="shared" si="199"/>
        <v>6.875</v>
      </c>
      <c r="S423" s="94">
        <v>11.75</v>
      </c>
      <c r="T423" s="95">
        <f t="shared" si="206"/>
        <v>11.5625</v>
      </c>
      <c r="U423" s="95">
        <f t="shared" si="207"/>
        <v>11.9375</v>
      </c>
      <c r="V423" s="6">
        <f t="shared" si="208"/>
        <v>0.1875</v>
      </c>
    </row>
    <row r="424" spans="1:22" ht="26" x14ac:dyDescent="0.15">
      <c r="A424" s="310" t="s">
        <v>10482</v>
      </c>
      <c r="B424" s="83" t="s">
        <v>10483</v>
      </c>
      <c r="C424" s="6" t="s">
        <v>10484</v>
      </c>
      <c r="D424" s="97">
        <v>41583</v>
      </c>
      <c r="E424" s="97">
        <v>41583</v>
      </c>
      <c r="H424" s="66" t="s">
        <v>3131</v>
      </c>
      <c r="I424" s="66" t="s">
        <v>10183</v>
      </c>
      <c r="J424" s="65" t="s">
        <v>4302</v>
      </c>
      <c r="K424" s="66" t="s">
        <v>4301</v>
      </c>
      <c r="L424" s="66" t="s">
        <v>4306</v>
      </c>
      <c r="M424" s="94">
        <v>13.875</v>
      </c>
      <c r="N424" s="95">
        <f t="shared" si="196"/>
        <v>13.75</v>
      </c>
      <c r="O424" s="95">
        <f t="shared" si="197"/>
        <v>14</v>
      </c>
      <c r="P424" s="94">
        <v>9.25</v>
      </c>
      <c r="Q424" s="66">
        <f t="shared" si="198"/>
        <v>9.125</v>
      </c>
      <c r="R424" s="66">
        <f t="shared" si="199"/>
        <v>9.375</v>
      </c>
      <c r="V424" s="6">
        <v>0.125</v>
      </c>
    </row>
    <row r="425" spans="1:22" ht="39" x14ac:dyDescent="0.15">
      <c r="A425" s="310" t="s">
        <v>10485</v>
      </c>
      <c r="B425" s="83" t="s">
        <v>10103</v>
      </c>
      <c r="C425" s="6" t="s">
        <v>10590</v>
      </c>
      <c r="D425" s="97">
        <v>41603</v>
      </c>
      <c r="E425" s="97">
        <v>41603</v>
      </c>
      <c r="H425" s="66" t="s">
        <v>4162</v>
      </c>
      <c r="I425" s="66" t="s">
        <v>4161</v>
      </c>
      <c r="J425" s="65" t="s">
        <v>4302</v>
      </c>
      <c r="K425" s="66" t="s">
        <v>4301</v>
      </c>
      <c r="L425" s="66" t="s">
        <v>4306</v>
      </c>
      <c r="M425" s="94">
        <v>14.875</v>
      </c>
      <c r="N425" s="95">
        <f t="shared" si="196"/>
        <v>14.6875</v>
      </c>
      <c r="O425" s="95">
        <f t="shared" si="197"/>
        <v>15.0625</v>
      </c>
      <c r="P425" s="94">
        <v>9.625</v>
      </c>
      <c r="Q425" s="66">
        <f t="shared" si="198"/>
        <v>9.4375</v>
      </c>
      <c r="R425" s="66">
        <f t="shared" si="199"/>
        <v>9.8125</v>
      </c>
      <c r="S425" s="94">
        <v>7.625</v>
      </c>
      <c r="T425" s="95">
        <f>S425-V425</f>
        <v>7.4375</v>
      </c>
      <c r="U425" s="95">
        <f>S425+V425</f>
        <v>7.8125</v>
      </c>
      <c r="V425" s="6">
        <f>IF(J425="C", 0.1875, 0.125)</f>
        <v>0.1875</v>
      </c>
    </row>
    <row r="426" spans="1:22" ht="26" x14ac:dyDescent="0.15">
      <c r="A426" s="310" t="s">
        <v>10490</v>
      </c>
      <c r="B426" s="389" t="s">
        <v>7265</v>
      </c>
      <c r="C426" s="6" t="s">
        <v>10522</v>
      </c>
      <c r="D426" s="97">
        <v>41592</v>
      </c>
      <c r="E426" s="97">
        <v>41592</v>
      </c>
      <c r="H426" s="66" t="s">
        <v>4162</v>
      </c>
      <c r="I426" s="66" t="s">
        <v>4161</v>
      </c>
      <c r="J426" s="65" t="s">
        <v>4302</v>
      </c>
      <c r="K426" s="66" t="s">
        <v>4301</v>
      </c>
      <c r="L426" s="66" t="s">
        <v>4306</v>
      </c>
      <c r="M426" s="94">
        <v>21</v>
      </c>
      <c r="N426" s="95">
        <f t="shared" si="196"/>
        <v>20.8125</v>
      </c>
      <c r="O426" s="95">
        <f t="shared" si="197"/>
        <v>21.1875</v>
      </c>
      <c r="P426" s="94">
        <v>12.5</v>
      </c>
      <c r="Q426" s="66">
        <f t="shared" si="198"/>
        <v>12.3125</v>
      </c>
      <c r="R426" s="66">
        <f t="shared" si="199"/>
        <v>12.6875</v>
      </c>
      <c r="S426" s="94">
        <v>14</v>
      </c>
      <c r="T426" s="95">
        <f>S426-V426</f>
        <v>13.8125</v>
      </c>
      <c r="U426" s="95">
        <f>S426+V426</f>
        <v>14.1875</v>
      </c>
      <c r="V426" s="6">
        <f>IF(J426="C", 0.1875, 0.125)</f>
        <v>0.1875</v>
      </c>
    </row>
    <row r="427" spans="1:22" ht="39" x14ac:dyDescent="0.15">
      <c r="A427" s="310" t="s">
        <v>10622</v>
      </c>
      <c r="B427" s="12" t="s">
        <v>10623</v>
      </c>
      <c r="C427" s="6" t="s">
        <v>10720</v>
      </c>
      <c r="D427" s="97">
        <v>41626</v>
      </c>
      <c r="E427" s="97">
        <v>41626</v>
      </c>
      <c r="H427" s="66" t="s">
        <v>4162</v>
      </c>
      <c r="I427" s="66" t="s">
        <v>4161</v>
      </c>
      <c r="J427" s="65" t="s">
        <v>4302</v>
      </c>
      <c r="K427" s="66" t="s">
        <v>4301</v>
      </c>
      <c r="L427" s="66" t="s">
        <v>4306</v>
      </c>
      <c r="M427" s="94">
        <v>10.25</v>
      </c>
      <c r="N427" s="95">
        <f t="shared" si="196"/>
        <v>10.0625</v>
      </c>
      <c r="O427" s="95">
        <f t="shared" si="197"/>
        <v>10.4375</v>
      </c>
      <c r="P427" s="94">
        <v>6.25</v>
      </c>
      <c r="Q427" s="66">
        <f t="shared" si="198"/>
        <v>6.0625</v>
      </c>
      <c r="R427" s="66">
        <f t="shared" si="199"/>
        <v>6.4375</v>
      </c>
      <c r="S427" s="94">
        <v>4.75</v>
      </c>
      <c r="T427" s="95">
        <f>S427-V427</f>
        <v>4.5625</v>
      </c>
      <c r="U427" s="95">
        <f>S427+V427</f>
        <v>4.9375</v>
      </c>
      <c r="V427" s="6">
        <f>IF(J427="C", 0.1875, 0.125)</f>
        <v>0.1875</v>
      </c>
    </row>
    <row r="428" spans="1:22" ht="39" x14ac:dyDescent="0.15">
      <c r="A428" s="310" t="s">
        <v>10624</v>
      </c>
      <c r="B428" s="83" t="s">
        <v>10625</v>
      </c>
      <c r="C428" s="6" t="s">
        <v>10895</v>
      </c>
      <c r="D428" s="97">
        <v>41655</v>
      </c>
      <c r="E428" s="97">
        <v>41655</v>
      </c>
      <c r="H428" s="66" t="s">
        <v>4358</v>
      </c>
      <c r="I428" s="66" t="s">
        <v>4782</v>
      </c>
      <c r="J428" s="65" t="s">
        <v>4310</v>
      </c>
      <c r="K428" s="66" t="s">
        <v>4301</v>
      </c>
      <c r="L428" s="66" t="s">
        <v>4306</v>
      </c>
      <c r="M428" s="94">
        <v>11.0625</v>
      </c>
      <c r="N428" s="95">
        <f t="shared" si="196"/>
        <v>10.9375</v>
      </c>
      <c r="O428" s="95">
        <f t="shared" si="197"/>
        <v>11.1875</v>
      </c>
      <c r="P428" s="94">
        <v>15.0625</v>
      </c>
      <c r="Q428" s="66">
        <f t="shared" si="198"/>
        <v>14.9375</v>
      </c>
      <c r="R428" s="66">
        <f t="shared" si="199"/>
        <v>15.1875</v>
      </c>
      <c r="S428" s="94">
        <v>2</v>
      </c>
      <c r="T428" s="95">
        <f>S428-V428</f>
        <v>1.875</v>
      </c>
      <c r="U428" s="95">
        <f>S428+V428</f>
        <v>2.125</v>
      </c>
      <c r="V428" s="6">
        <f>IF(J428="C", 0.1875, 0.125)</f>
        <v>0.125</v>
      </c>
    </row>
    <row r="429" spans="1:22" x14ac:dyDescent="0.15">
      <c r="A429" s="338" t="s">
        <v>10668</v>
      </c>
      <c r="B429" s="363" t="s">
        <v>10669</v>
      </c>
    </row>
    <row r="430" spans="1:22" ht="26" x14ac:dyDescent="0.15">
      <c r="A430" s="310" t="s">
        <v>10674</v>
      </c>
      <c r="B430" s="83" t="s">
        <v>10675</v>
      </c>
      <c r="C430" s="6" t="s">
        <v>10896</v>
      </c>
      <c r="D430" s="97">
        <v>41655</v>
      </c>
      <c r="E430" s="97">
        <v>41655</v>
      </c>
      <c r="H430" s="66" t="s">
        <v>4162</v>
      </c>
      <c r="I430" s="66" t="s">
        <v>4161</v>
      </c>
      <c r="J430" s="65" t="s">
        <v>4302</v>
      </c>
      <c r="K430" s="66" t="s">
        <v>4301</v>
      </c>
      <c r="L430" s="66" t="s">
        <v>4306</v>
      </c>
      <c r="M430" s="94">
        <v>11</v>
      </c>
      <c r="N430" s="95">
        <f>M430-V430</f>
        <v>10.8125</v>
      </c>
      <c r="O430" s="95">
        <f>M430+V430</f>
        <v>11.1875</v>
      </c>
      <c r="P430" s="94">
        <v>11</v>
      </c>
      <c r="Q430" s="66">
        <f>P430-V430</f>
        <v>10.8125</v>
      </c>
      <c r="R430" s="66">
        <f>P430+V430</f>
        <v>11.1875</v>
      </c>
      <c r="S430" s="94">
        <v>7.75</v>
      </c>
      <c r="T430" s="95">
        <f>S430-V430</f>
        <v>7.5625</v>
      </c>
      <c r="U430" s="95">
        <f>S430+V430</f>
        <v>7.9375</v>
      </c>
      <c r="V430" s="6">
        <f>IF(J430="C", 0.1875, 0.125)</f>
        <v>0.1875</v>
      </c>
    </row>
    <row r="431" spans="1:22" ht="39" x14ac:dyDescent="0.15">
      <c r="A431" s="310" t="s">
        <v>10831</v>
      </c>
      <c r="B431" s="113" t="s">
        <v>5688</v>
      </c>
      <c r="C431" s="6" t="s">
        <v>11020</v>
      </c>
      <c r="D431" s="97">
        <v>41680</v>
      </c>
      <c r="E431" s="97">
        <v>41681</v>
      </c>
      <c r="H431" s="66" t="s">
        <v>4162</v>
      </c>
      <c r="I431" s="66" t="s">
        <v>4161</v>
      </c>
      <c r="J431" s="65" t="s">
        <v>4302</v>
      </c>
      <c r="K431" s="66" t="s">
        <v>4301</v>
      </c>
      <c r="L431" s="66" t="s">
        <v>4306</v>
      </c>
      <c r="M431" s="94">
        <v>9.75</v>
      </c>
      <c r="N431" s="95">
        <f>M431-V431</f>
        <v>9.5625</v>
      </c>
      <c r="O431" s="95">
        <f>M431+V431</f>
        <v>9.9375</v>
      </c>
      <c r="P431" s="94">
        <v>6.4375</v>
      </c>
      <c r="Q431" s="66">
        <f>P431-V431</f>
        <v>6.25</v>
      </c>
      <c r="R431" s="66">
        <f>P431+V431</f>
        <v>6.625</v>
      </c>
      <c r="S431" s="94">
        <v>7.125</v>
      </c>
      <c r="T431" s="95">
        <f>S431-V431</f>
        <v>6.9375</v>
      </c>
      <c r="U431" s="95">
        <f>S431+V431</f>
        <v>7.3125</v>
      </c>
      <c r="V431" s="6">
        <f>IF(J431="C", 0.1875, 0.125)</f>
        <v>0.1875</v>
      </c>
    </row>
    <row r="432" spans="1:22" ht="39" x14ac:dyDescent="0.15">
      <c r="A432" s="310" t="s">
        <v>10832</v>
      </c>
      <c r="B432" s="113" t="s">
        <v>5688</v>
      </c>
      <c r="C432" s="6" t="s">
        <v>10944</v>
      </c>
      <c r="D432" s="97">
        <v>41666</v>
      </c>
      <c r="E432" s="97">
        <v>41666</v>
      </c>
      <c r="H432" s="66" t="s">
        <v>4162</v>
      </c>
      <c r="I432" s="66" t="s">
        <v>4161</v>
      </c>
      <c r="J432" s="65" t="s">
        <v>4302</v>
      </c>
      <c r="K432" s="66" t="s">
        <v>4301</v>
      </c>
      <c r="L432" s="66" t="s">
        <v>4306</v>
      </c>
      <c r="M432" s="94">
        <v>11.625</v>
      </c>
      <c r="N432" s="95">
        <f>M432-V432</f>
        <v>11.4375</v>
      </c>
      <c r="O432" s="95">
        <f>M432+V432</f>
        <v>11.8125</v>
      </c>
      <c r="P432" s="94">
        <v>7.875</v>
      </c>
      <c r="Q432" s="66">
        <f>P432-V432</f>
        <v>7.6875</v>
      </c>
      <c r="R432" s="66">
        <f>P432+V432</f>
        <v>8.0625</v>
      </c>
      <c r="S432" s="94">
        <v>7.5</v>
      </c>
      <c r="T432" s="95">
        <f>S432-V432</f>
        <v>7.3125</v>
      </c>
      <c r="U432" s="95">
        <f>S432+V432</f>
        <v>7.6875</v>
      </c>
      <c r="V432" s="6">
        <f>IF(J432="C", 0.1875, 0.125)</f>
        <v>0.1875</v>
      </c>
    </row>
    <row r="433" spans="1:218" ht="26" x14ac:dyDescent="0.15">
      <c r="A433" s="310" t="s">
        <v>10849</v>
      </c>
      <c r="B433" s="113" t="s">
        <v>10850</v>
      </c>
      <c r="C433" s="6" t="s">
        <v>10851</v>
      </c>
      <c r="D433" s="97">
        <v>41649</v>
      </c>
      <c r="E433" s="97">
        <v>41649</v>
      </c>
      <c r="H433" s="66" t="s">
        <v>4162</v>
      </c>
      <c r="I433" s="66" t="s">
        <v>4161</v>
      </c>
      <c r="J433" s="65" t="s">
        <v>4302</v>
      </c>
      <c r="K433" s="66" t="s">
        <v>4301</v>
      </c>
      <c r="L433" s="66" t="s">
        <v>4306</v>
      </c>
      <c r="M433" s="94">
        <v>14.5</v>
      </c>
      <c r="N433" s="95">
        <f>M433-V433</f>
        <v>14.3125</v>
      </c>
      <c r="O433" s="95">
        <f>M433+V433</f>
        <v>14.6875</v>
      </c>
      <c r="P433" s="94">
        <v>6</v>
      </c>
      <c r="Q433" s="66">
        <f>P433-V433</f>
        <v>5.8125</v>
      </c>
      <c r="R433" s="66">
        <f>P433+V433</f>
        <v>6.1875</v>
      </c>
      <c r="S433" s="94">
        <v>7.5</v>
      </c>
      <c r="T433" s="95">
        <f>S433-V433</f>
        <v>7.3125</v>
      </c>
      <c r="U433" s="95">
        <f>S433+V433</f>
        <v>7.6875</v>
      </c>
      <c r="V433" s="6">
        <f>IF(J433="C", 0.1875, 0.125)</f>
        <v>0.1875</v>
      </c>
    </row>
    <row r="434" spans="1:218" ht="39" x14ac:dyDescent="0.15">
      <c r="A434" s="310" t="s">
        <v>10884</v>
      </c>
      <c r="B434" s="113" t="s">
        <v>10885</v>
      </c>
      <c r="C434" s="6" t="s">
        <v>10886</v>
      </c>
      <c r="D434" s="131">
        <v>41654</v>
      </c>
      <c r="E434" s="131">
        <v>41654</v>
      </c>
      <c r="F434" s="69"/>
      <c r="G434" s="69"/>
      <c r="H434" s="69" t="s">
        <v>4162</v>
      </c>
      <c r="I434" s="69" t="s">
        <v>4161</v>
      </c>
      <c r="J434" s="65" t="s">
        <v>4302</v>
      </c>
      <c r="K434" s="69" t="s">
        <v>4304</v>
      </c>
      <c r="L434" s="66" t="s">
        <v>4306</v>
      </c>
      <c r="M434" s="129">
        <v>16.5</v>
      </c>
      <c r="N434" s="69">
        <f>M434-0.1875</f>
        <v>16.3125</v>
      </c>
      <c r="O434" s="69">
        <f>M434+0.1875</f>
        <v>16.6875</v>
      </c>
      <c r="P434" s="129">
        <v>10.875</v>
      </c>
      <c r="Q434" s="69">
        <f>P434-0.1875</f>
        <v>10.6875</v>
      </c>
      <c r="R434" s="69">
        <f>P434+0.1875</f>
        <v>11.0625</v>
      </c>
      <c r="S434" s="129">
        <v>5.5</v>
      </c>
      <c r="T434" s="69">
        <f>S434-0.1875</f>
        <v>5.3125</v>
      </c>
      <c r="U434" s="69">
        <f>S434+0.1875</f>
        <v>5.6875</v>
      </c>
      <c r="V434" s="6">
        <f>IF(J434="C", 0.1875, 0.125)</f>
        <v>0.1875</v>
      </c>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218" ht="39" x14ac:dyDescent="0.15">
      <c r="A435" s="310" t="s">
        <v>10891</v>
      </c>
      <c r="B435" s="113" t="s">
        <v>10892</v>
      </c>
      <c r="C435" s="132" t="s">
        <v>10894</v>
      </c>
      <c r="D435" s="131">
        <v>41655</v>
      </c>
      <c r="E435" s="97">
        <v>41655</v>
      </c>
      <c r="F435" s="69" t="s">
        <v>10893</v>
      </c>
      <c r="G435" s="69"/>
      <c r="H435" s="69" t="s">
        <v>4159</v>
      </c>
      <c r="I435" s="69" t="s">
        <v>4374</v>
      </c>
      <c r="J435" s="133"/>
      <c r="K435" s="69" t="s">
        <v>5730</v>
      </c>
      <c r="L435" s="65"/>
      <c r="M435" s="129">
        <v>3</v>
      </c>
      <c r="N435" s="69">
        <f>M435-0.1875</f>
        <v>2.8125</v>
      </c>
      <c r="O435" s="69">
        <f>M435+0.1875</f>
        <v>3.1875</v>
      </c>
      <c r="P435" s="129">
        <v>3</v>
      </c>
      <c r="Q435" s="69">
        <f>P435-0.1875</f>
        <v>2.8125</v>
      </c>
      <c r="R435" s="69">
        <f>P435+0.1875</f>
        <v>3.1875</v>
      </c>
      <c r="S435" s="129">
        <v>38</v>
      </c>
      <c r="T435" s="69">
        <f>S435-0.1875</f>
        <v>37.8125</v>
      </c>
      <c r="U435" s="69">
        <f>S435+0.1875</f>
        <v>38.1875</v>
      </c>
      <c r="V435" s="6">
        <v>0.1875</v>
      </c>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row>
    <row r="436" spans="1:218" ht="39" x14ac:dyDescent="0.15">
      <c r="A436" s="310" t="s">
        <v>10930</v>
      </c>
      <c r="B436" s="113" t="s">
        <v>10931</v>
      </c>
      <c r="C436" s="6" t="s">
        <v>10934</v>
      </c>
      <c r="D436" s="97">
        <v>41659</v>
      </c>
      <c r="E436" s="97">
        <v>41660</v>
      </c>
      <c r="F436" s="97"/>
      <c r="G436" s="97"/>
      <c r="H436" s="66" t="s">
        <v>4162</v>
      </c>
      <c r="I436" s="66" t="s">
        <v>4161</v>
      </c>
      <c r="J436" s="65" t="s">
        <v>4302</v>
      </c>
      <c r="K436" s="66" t="s">
        <v>4301</v>
      </c>
      <c r="L436" s="66" t="s">
        <v>4306</v>
      </c>
      <c r="M436" s="94">
        <v>11.125</v>
      </c>
      <c r="N436" s="95">
        <f>M436-V436</f>
        <v>10.9375</v>
      </c>
      <c r="O436" s="95">
        <f>M436+V436</f>
        <v>11.3125</v>
      </c>
      <c r="P436" s="94">
        <v>6.375</v>
      </c>
      <c r="Q436" s="66">
        <f>P436-V436</f>
        <v>6.1875</v>
      </c>
      <c r="R436" s="66">
        <f>P436+V436</f>
        <v>6.5625</v>
      </c>
      <c r="S436" s="94">
        <v>10.375</v>
      </c>
      <c r="T436" s="95">
        <f>S436-V436</f>
        <v>10.1875</v>
      </c>
      <c r="U436" s="95">
        <f>S436+V436</f>
        <v>10.5625</v>
      </c>
      <c r="V436" s="6">
        <f t="shared" ref="V436:V454" si="209">IF(J436="C", 0.1875, 0.125)</f>
        <v>0.1875</v>
      </c>
    </row>
    <row r="437" spans="1:218" ht="39" x14ac:dyDescent="0.15">
      <c r="A437" s="310" t="s">
        <v>10932</v>
      </c>
      <c r="B437" s="113" t="s">
        <v>10933</v>
      </c>
      <c r="C437" s="6" t="s">
        <v>9340</v>
      </c>
      <c r="D437" s="97">
        <v>41659</v>
      </c>
      <c r="E437" s="131">
        <v>41660</v>
      </c>
      <c r="F437" s="131"/>
      <c r="G437" s="131"/>
      <c r="H437" s="66" t="s">
        <v>4162</v>
      </c>
      <c r="I437" s="66" t="s">
        <v>4161</v>
      </c>
      <c r="J437" s="65" t="s">
        <v>4302</v>
      </c>
      <c r="K437" s="66" t="s">
        <v>4160</v>
      </c>
      <c r="L437" s="66" t="s">
        <v>4306</v>
      </c>
      <c r="M437" s="94">
        <v>17.125</v>
      </c>
      <c r="N437" s="95">
        <f>M437-V437</f>
        <v>16.9375</v>
      </c>
      <c r="O437" s="95">
        <f>M437+V437</f>
        <v>17.3125</v>
      </c>
      <c r="P437" s="94">
        <v>6.6875</v>
      </c>
      <c r="Q437" s="66">
        <f>P437-V437</f>
        <v>6.5</v>
      </c>
      <c r="R437" s="66">
        <f>P437+V437</f>
        <v>6.875</v>
      </c>
      <c r="S437" s="94">
        <v>11.75</v>
      </c>
      <c r="T437" s="95">
        <f>S437-V437</f>
        <v>11.5625</v>
      </c>
      <c r="U437" s="95">
        <f>S437+V437</f>
        <v>11.9375</v>
      </c>
      <c r="V437" s="6">
        <f t="shared" si="209"/>
        <v>0.1875</v>
      </c>
    </row>
    <row r="438" spans="1:218" ht="26" x14ac:dyDescent="0.15">
      <c r="A438" s="310" t="s">
        <v>10953</v>
      </c>
      <c r="B438" s="113" t="s">
        <v>10954</v>
      </c>
      <c r="C438" s="123" t="s">
        <v>4457</v>
      </c>
      <c r="D438" s="131">
        <v>41666</v>
      </c>
      <c r="E438" s="131">
        <v>41666</v>
      </c>
      <c r="F438" s="69"/>
      <c r="G438" s="69"/>
      <c r="H438" s="69" t="s">
        <v>4162</v>
      </c>
      <c r="I438" s="65" t="s">
        <v>4366</v>
      </c>
      <c r="J438" s="65" t="s">
        <v>4302</v>
      </c>
      <c r="K438" s="69" t="s">
        <v>4301</v>
      </c>
      <c r="M438" s="129">
        <v>44.375</v>
      </c>
      <c r="N438" s="69">
        <f>M438-0.1875</f>
        <v>44.1875</v>
      </c>
      <c r="O438" s="69">
        <f>M438+0.1875</f>
        <v>44.5625</v>
      </c>
      <c r="P438" s="129">
        <v>36.125</v>
      </c>
      <c r="Q438" s="69">
        <f>P438-0.1875</f>
        <v>35.9375</v>
      </c>
      <c r="R438" s="69">
        <f>P438+0.1875</f>
        <v>36.3125</v>
      </c>
      <c r="S438" s="129">
        <v>3</v>
      </c>
      <c r="T438" s="69">
        <f>S438-0.1875</f>
        <v>2.8125</v>
      </c>
      <c r="U438" s="69">
        <f>S438+0.1875</f>
        <v>3.1875</v>
      </c>
      <c r="V438" s="6">
        <f t="shared" si="209"/>
        <v>0.1875</v>
      </c>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row>
    <row r="439" spans="1:218" ht="39" x14ac:dyDescent="0.15">
      <c r="A439" s="310" t="s">
        <v>10963</v>
      </c>
      <c r="B439" s="113" t="s">
        <v>10964</v>
      </c>
      <c r="C439" s="6" t="s">
        <v>10965</v>
      </c>
      <c r="D439" s="97">
        <v>41667</v>
      </c>
      <c r="E439" s="97">
        <v>41667</v>
      </c>
      <c r="H439" s="66" t="s">
        <v>4162</v>
      </c>
      <c r="I439" s="66" t="s">
        <v>4161</v>
      </c>
      <c r="J439" s="65" t="s">
        <v>4302</v>
      </c>
      <c r="K439" s="66" t="s">
        <v>4301</v>
      </c>
      <c r="L439" s="66" t="s">
        <v>4306</v>
      </c>
      <c r="M439" s="94">
        <v>8.25</v>
      </c>
      <c r="N439" s="95">
        <f>M439-V439</f>
        <v>8.0625</v>
      </c>
      <c r="O439" s="95">
        <f>M439+V439</f>
        <v>8.4375</v>
      </c>
      <c r="P439" s="94">
        <v>6.25</v>
      </c>
      <c r="Q439" s="66">
        <f>P439-V439</f>
        <v>6.0625</v>
      </c>
      <c r="R439" s="66">
        <f>P439+V439</f>
        <v>6.4375</v>
      </c>
      <c r="S439" s="94">
        <v>4.6875</v>
      </c>
      <c r="T439" s="95">
        <f>S439-V439</f>
        <v>4.5</v>
      </c>
      <c r="U439" s="95">
        <f>S439+V439</f>
        <v>4.875</v>
      </c>
      <c r="V439" s="6">
        <f t="shared" si="209"/>
        <v>0.1875</v>
      </c>
    </row>
    <row r="440" spans="1:218" ht="26" x14ac:dyDescent="0.15">
      <c r="A440" s="310" t="s">
        <v>10973</v>
      </c>
      <c r="B440" s="113" t="s">
        <v>10974</v>
      </c>
      <c r="C440" s="6" t="s">
        <v>10975</v>
      </c>
      <c r="D440" s="97">
        <v>41668</v>
      </c>
      <c r="E440" s="97">
        <v>41668</v>
      </c>
      <c r="F440" s="131"/>
      <c r="G440" s="131"/>
      <c r="H440" s="66" t="s">
        <v>4162</v>
      </c>
      <c r="I440" s="66" t="s">
        <v>4161</v>
      </c>
      <c r="J440" s="65" t="s">
        <v>4302</v>
      </c>
      <c r="K440" s="66" t="s">
        <v>4160</v>
      </c>
      <c r="L440" s="66" t="s">
        <v>4306</v>
      </c>
      <c r="M440" s="94">
        <v>10</v>
      </c>
      <c r="N440" s="95">
        <f>M440-V440</f>
        <v>9.8125</v>
      </c>
      <c r="O440" s="95">
        <f>M440+V440</f>
        <v>10.1875</v>
      </c>
      <c r="P440" s="94">
        <v>6.75</v>
      </c>
      <c r="Q440" s="66">
        <f>P440-V440</f>
        <v>6.5625</v>
      </c>
      <c r="R440" s="66">
        <f>P440+V440</f>
        <v>6.9375</v>
      </c>
      <c r="S440" s="94">
        <v>7</v>
      </c>
      <c r="T440" s="95">
        <f>S440-V440</f>
        <v>6.8125</v>
      </c>
      <c r="U440" s="95">
        <f>S440+V440</f>
        <v>7.1875</v>
      </c>
      <c r="V440" s="6">
        <f t="shared" si="209"/>
        <v>0.1875</v>
      </c>
    </row>
    <row r="441" spans="1:218" ht="26" x14ac:dyDescent="0.15">
      <c r="A441" s="310" t="s">
        <v>10979</v>
      </c>
      <c r="B441" s="113" t="s">
        <v>6419</v>
      </c>
      <c r="C441" s="6" t="s">
        <v>9630</v>
      </c>
      <c r="D441" s="97">
        <v>41669</v>
      </c>
      <c r="E441" s="97">
        <v>41670</v>
      </c>
      <c r="H441" s="66" t="s">
        <v>4162</v>
      </c>
      <c r="I441" s="66" t="s">
        <v>4161</v>
      </c>
      <c r="J441" s="65" t="s">
        <v>4302</v>
      </c>
      <c r="K441" s="66" t="s">
        <v>4304</v>
      </c>
      <c r="L441" s="66" t="s">
        <v>4306</v>
      </c>
      <c r="M441" s="94">
        <v>14.5</v>
      </c>
      <c r="N441" s="95">
        <f>M441-V441</f>
        <v>14.3125</v>
      </c>
      <c r="O441" s="95">
        <f>M441+V441</f>
        <v>14.6875</v>
      </c>
      <c r="P441" s="94">
        <v>10.75</v>
      </c>
      <c r="Q441" s="66">
        <f>P441-V441</f>
        <v>10.5625</v>
      </c>
      <c r="R441" s="66">
        <f>P441+V441</f>
        <v>10.9375</v>
      </c>
      <c r="S441" s="94">
        <v>6.5</v>
      </c>
      <c r="T441" s="95">
        <f>S441-V441</f>
        <v>6.3125</v>
      </c>
      <c r="U441" s="95">
        <f>S441+V441</f>
        <v>6.6875</v>
      </c>
      <c r="V441" s="6">
        <f t="shared" si="209"/>
        <v>0.1875</v>
      </c>
    </row>
    <row r="442" spans="1:218" ht="26" x14ac:dyDescent="0.15">
      <c r="A442" s="310" t="s">
        <v>11193</v>
      </c>
      <c r="B442" s="389" t="s">
        <v>7265</v>
      </c>
      <c r="C442" s="6" t="s">
        <v>11194</v>
      </c>
      <c r="D442" s="97">
        <v>41702</v>
      </c>
      <c r="E442" s="97">
        <v>41702</v>
      </c>
      <c r="H442" s="66" t="s">
        <v>4162</v>
      </c>
      <c r="I442" s="66" t="s">
        <v>4161</v>
      </c>
      <c r="J442" s="65" t="s">
        <v>4302</v>
      </c>
      <c r="K442" s="66" t="s">
        <v>4301</v>
      </c>
      <c r="L442" s="66" t="s">
        <v>4306</v>
      </c>
      <c r="M442" s="94">
        <v>21</v>
      </c>
      <c r="N442" s="95">
        <f>M442-V442</f>
        <v>20.8125</v>
      </c>
      <c r="O442" s="95">
        <f>M442+V442</f>
        <v>21.1875</v>
      </c>
      <c r="P442" s="94">
        <v>12.5</v>
      </c>
      <c r="Q442" s="66">
        <f>P442-V442</f>
        <v>12.3125</v>
      </c>
      <c r="R442" s="66">
        <f>P442+V442</f>
        <v>12.6875</v>
      </c>
      <c r="S442" s="94">
        <v>10.5</v>
      </c>
      <c r="T442" s="95">
        <f>S442-V442</f>
        <v>10.3125</v>
      </c>
      <c r="U442" s="95">
        <f>S442+V442</f>
        <v>10.6875</v>
      </c>
      <c r="V442" s="6">
        <f t="shared" si="209"/>
        <v>0.1875</v>
      </c>
    </row>
    <row r="443" spans="1:218" ht="39" x14ac:dyDescent="0.15">
      <c r="A443" s="310" t="s">
        <v>11536</v>
      </c>
      <c r="B443" s="113" t="s">
        <v>11537</v>
      </c>
      <c r="C443" s="6" t="s">
        <v>10590</v>
      </c>
      <c r="D443" s="97">
        <v>41740</v>
      </c>
      <c r="E443" s="97">
        <v>41743</v>
      </c>
      <c r="H443" s="66" t="s">
        <v>4162</v>
      </c>
      <c r="I443" s="66" t="s">
        <v>4161</v>
      </c>
      <c r="J443" s="65" t="s">
        <v>4302</v>
      </c>
      <c r="K443" s="66" t="s">
        <v>4301</v>
      </c>
      <c r="L443" s="66" t="s">
        <v>4306</v>
      </c>
      <c r="M443" s="94">
        <v>14.875</v>
      </c>
      <c r="N443" s="95">
        <f>M443-V443</f>
        <v>14.6875</v>
      </c>
      <c r="O443" s="95">
        <f>M443+V443</f>
        <v>15.0625</v>
      </c>
      <c r="P443" s="94">
        <v>9.625</v>
      </c>
      <c r="Q443" s="66">
        <f>P443-V443</f>
        <v>9.4375</v>
      </c>
      <c r="R443" s="66">
        <f>P443+V443</f>
        <v>9.8125</v>
      </c>
      <c r="S443" s="94">
        <v>7.625</v>
      </c>
      <c r="T443" s="95">
        <f>S443-V443</f>
        <v>7.4375</v>
      </c>
      <c r="U443" s="95">
        <f>S443+V443</f>
        <v>7.8125</v>
      </c>
      <c r="V443" s="6">
        <f t="shared" si="209"/>
        <v>0.1875</v>
      </c>
    </row>
    <row r="444" spans="1:218" ht="26" x14ac:dyDescent="0.15">
      <c r="A444" s="310" t="s">
        <v>11582</v>
      </c>
      <c r="B444" s="113" t="s">
        <v>11583</v>
      </c>
      <c r="C444" s="6" t="s">
        <v>11584</v>
      </c>
      <c r="D444" s="131">
        <v>41750</v>
      </c>
      <c r="E444" s="131">
        <v>41750</v>
      </c>
      <c r="F444" s="69"/>
      <c r="G444" s="69"/>
      <c r="H444" s="69" t="s">
        <v>4162</v>
      </c>
      <c r="I444" s="69" t="s">
        <v>4161</v>
      </c>
      <c r="J444" s="65" t="s">
        <v>4302</v>
      </c>
      <c r="K444" s="69" t="s">
        <v>4301</v>
      </c>
      <c r="L444" s="66" t="s">
        <v>4306</v>
      </c>
      <c r="M444" s="129">
        <v>13.25</v>
      </c>
      <c r="N444" s="69">
        <f>M444-0.1875</f>
        <v>13.0625</v>
      </c>
      <c r="O444" s="69">
        <f>M444+0.1875</f>
        <v>13.4375</v>
      </c>
      <c r="P444" s="129">
        <v>12</v>
      </c>
      <c r="Q444" s="69">
        <f>P444-0.1875</f>
        <v>11.8125</v>
      </c>
      <c r="R444" s="69">
        <f>P444+0.1875</f>
        <v>12.1875</v>
      </c>
      <c r="S444" s="129">
        <v>6.125</v>
      </c>
      <c r="T444" s="69">
        <f>S444-0.1875</f>
        <v>5.9375</v>
      </c>
      <c r="U444" s="69">
        <f>S444+0.1875</f>
        <v>6.3125</v>
      </c>
      <c r="V444" s="6">
        <f t="shared" si="209"/>
        <v>0.1875</v>
      </c>
      <c r="W444" s="31"/>
      <c r="X444" s="31"/>
      <c r="Y444" s="31"/>
      <c r="Z444" s="31"/>
      <c r="AA444" s="31"/>
    </row>
    <row r="445" spans="1:218" ht="39" x14ac:dyDescent="0.15">
      <c r="A445" s="310" t="s">
        <v>11671</v>
      </c>
      <c r="B445" s="113" t="s">
        <v>10254</v>
      </c>
      <c r="C445" s="6" t="s">
        <v>11672</v>
      </c>
      <c r="D445" s="97">
        <v>407000</v>
      </c>
      <c r="E445" s="97">
        <v>407000</v>
      </c>
      <c r="H445" s="66" t="s">
        <v>4162</v>
      </c>
      <c r="I445" s="66" t="s">
        <v>4161</v>
      </c>
      <c r="J445" s="65" t="s">
        <v>4302</v>
      </c>
      <c r="K445" s="66" t="s">
        <v>4307</v>
      </c>
      <c r="L445" s="66" t="s">
        <v>4306</v>
      </c>
      <c r="M445" s="94">
        <v>14.125</v>
      </c>
      <c r="N445" s="95">
        <f>M445-0.1875</f>
        <v>13.9375</v>
      </c>
      <c r="O445" s="95">
        <f>M445+0.1875</f>
        <v>14.3125</v>
      </c>
      <c r="P445" s="94">
        <v>10</v>
      </c>
      <c r="Q445" s="66">
        <f>P445-0.1875</f>
        <v>9.8125</v>
      </c>
      <c r="R445" s="66">
        <f>P445+0.1875</f>
        <v>10.1875</v>
      </c>
      <c r="S445" s="94">
        <v>9.625</v>
      </c>
      <c r="T445" s="95">
        <f>S445-0.1875</f>
        <v>9.4375</v>
      </c>
      <c r="U445" s="95">
        <f>S445+0.1875</f>
        <v>9.8125</v>
      </c>
      <c r="V445" s="6">
        <f t="shared" si="209"/>
        <v>0.1875</v>
      </c>
    </row>
    <row r="446" spans="1:218" ht="39" x14ac:dyDescent="0.15">
      <c r="A446" s="310" t="s">
        <v>11730</v>
      </c>
      <c r="B446" s="113" t="s">
        <v>11731</v>
      </c>
      <c r="C446" s="6" t="s">
        <v>11732</v>
      </c>
      <c r="D446" s="131">
        <v>41766</v>
      </c>
      <c r="E446" s="131">
        <v>41767</v>
      </c>
      <c r="F446" s="69"/>
      <c r="G446" s="69"/>
      <c r="H446" s="69" t="s">
        <v>11733</v>
      </c>
      <c r="I446" s="69" t="s">
        <v>4161</v>
      </c>
      <c r="J446" s="65" t="s">
        <v>4302</v>
      </c>
      <c r="K446" s="69" t="s">
        <v>4301</v>
      </c>
      <c r="L446" s="66" t="s">
        <v>4306</v>
      </c>
      <c r="M446" s="129">
        <v>12.875</v>
      </c>
      <c r="N446" s="69">
        <f>M446-0.1875</f>
        <v>12.6875</v>
      </c>
      <c r="O446" s="69">
        <f>M446+0.1875</f>
        <v>13.0625</v>
      </c>
      <c r="P446" s="129">
        <v>5.625</v>
      </c>
      <c r="Q446" s="69">
        <f>P446-0.1875</f>
        <v>5.4375</v>
      </c>
      <c r="R446" s="69">
        <f>P446+0.1875</f>
        <v>5.8125</v>
      </c>
      <c r="S446" s="129">
        <v>7.625</v>
      </c>
      <c r="T446" s="69">
        <f>S446-0.1875</f>
        <v>7.4375</v>
      </c>
      <c r="U446" s="69">
        <f>S446+0.1875</f>
        <v>7.8125</v>
      </c>
      <c r="V446" s="6">
        <f t="shared" si="209"/>
        <v>0.1875</v>
      </c>
      <c r="W446" s="31"/>
      <c r="X446" s="31"/>
      <c r="Y446" s="31"/>
      <c r="Z446" s="31"/>
      <c r="AA446" s="31"/>
    </row>
    <row r="447" spans="1:218" ht="26" x14ac:dyDescent="0.15">
      <c r="A447" s="310" t="s">
        <v>11867</v>
      </c>
      <c r="B447" s="113" t="s">
        <v>11868</v>
      </c>
      <c r="C447" s="6" t="s">
        <v>11869</v>
      </c>
      <c r="D447" s="97">
        <v>41781</v>
      </c>
      <c r="E447" s="97">
        <v>41786</v>
      </c>
      <c r="H447" s="66" t="s">
        <v>4162</v>
      </c>
      <c r="I447" s="66" t="s">
        <v>4161</v>
      </c>
      <c r="J447" s="65" t="s">
        <v>4302</v>
      </c>
      <c r="K447" s="66" t="s">
        <v>4304</v>
      </c>
      <c r="L447" s="66" t="s">
        <v>4306</v>
      </c>
      <c r="M447" s="94">
        <v>17.9375</v>
      </c>
      <c r="N447" s="95">
        <f t="shared" ref="N447:N452" si="210">M447-V447</f>
        <v>17.75</v>
      </c>
      <c r="O447" s="95">
        <f t="shared" ref="O447:O467" si="211">M447+V447</f>
        <v>18.125</v>
      </c>
      <c r="P447" s="94">
        <v>9</v>
      </c>
      <c r="Q447" s="66">
        <f t="shared" ref="Q447:Q452" si="212">P447-V447</f>
        <v>8.8125</v>
      </c>
      <c r="R447" s="66">
        <f t="shared" ref="R447:R452" si="213">P447+V447</f>
        <v>9.1875</v>
      </c>
      <c r="S447" s="94">
        <v>7.75</v>
      </c>
      <c r="T447" s="95">
        <f t="shared" ref="T447:T452" si="214">S447-V447</f>
        <v>7.5625</v>
      </c>
      <c r="U447" s="95">
        <f t="shared" ref="U447:U452" si="215">S447+V447</f>
        <v>7.9375</v>
      </c>
      <c r="V447" s="6">
        <f t="shared" si="209"/>
        <v>0.1875</v>
      </c>
    </row>
    <row r="448" spans="1:218" ht="39" x14ac:dyDescent="0.15">
      <c r="A448" s="310" t="s">
        <v>11878</v>
      </c>
      <c r="B448" s="113" t="s">
        <v>11879</v>
      </c>
      <c r="C448" s="6" t="s">
        <v>11880</v>
      </c>
      <c r="D448" s="97">
        <v>41783</v>
      </c>
      <c r="E448" s="97">
        <v>41786</v>
      </c>
      <c r="H448" s="66" t="s">
        <v>4738</v>
      </c>
      <c r="I448" s="66" t="s">
        <v>4161</v>
      </c>
      <c r="J448" s="65" t="s">
        <v>4302</v>
      </c>
      <c r="K448" s="66" t="s">
        <v>4307</v>
      </c>
      <c r="L448" s="66" t="s">
        <v>4306</v>
      </c>
      <c r="M448" s="94">
        <v>14.125</v>
      </c>
      <c r="N448" s="95">
        <f t="shared" si="210"/>
        <v>13.9375</v>
      </c>
      <c r="O448" s="95">
        <f t="shared" si="211"/>
        <v>14.3125</v>
      </c>
      <c r="P448" s="94">
        <v>7.6875</v>
      </c>
      <c r="Q448" s="66">
        <f t="shared" si="212"/>
        <v>7.5</v>
      </c>
      <c r="R448" s="66">
        <f t="shared" si="213"/>
        <v>7.875</v>
      </c>
      <c r="S448" s="94">
        <v>5</v>
      </c>
      <c r="T448" s="95">
        <f t="shared" si="214"/>
        <v>4.8125</v>
      </c>
      <c r="U448" s="95">
        <f t="shared" si="215"/>
        <v>5.1875</v>
      </c>
      <c r="V448" s="6">
        <f t="shared" si="209"/>
        <v>0.1875</v>
      </c>
    </row>
    <row r="449" spans="1:22" ht="39" x14ac:dyDescent="0.15">
      <c r="A449" s="310" t="s">
        <v>11936</v>
      </c>
      <c r="B449" s="113" t="s">
        <v>11937</v>
      </c>
      <c r="C449" s="6" t="s">
        <v>11938</v>
      </c>
      <c r="D449" s="97">
        <v>41794</v>
      </c>
      <c r="E449" s="97">
        <v>41796</v>
      </c>
      <c r="H449" s="66" t="s">
        <v>4162</v>
      </c>
      <c r="I449" s="66" t="s">
        <v>4161</v>
      </c>
      <c r="J449" s="65" t="s">
        <v>4302</v>
      </c>
      <c r="K449" s="66" t="s">
        <v>4301</v>
      </c>
      <c r="L449" s="66" t="s">
        <v>4306</v>
      </c>
      <c r="M449" s="94">
        <v>16.3125</v>
      </c>
      <c r="N449" s="95">
        <f t="shared" si="210"/>
        <v>16.125</v>
      </c>
      <c r="O449" s="95">
        <f t="shared" si="211"/>
        <v>16.5</v>
      </c>
      <c r="P449" s="94">
        <v>12.25</v>
      </c>
      <c r="Q449" s="66">
        <f t="shared" si="212"/>
        <v>12.0625</v>
      </c>
      <c r="R449" s="66">
        <f t="shared" si="213"/>
        <v>12.4375</v>
      </c>
      <c r="S449" s="94">
        <v>7.5625</v>
      </c>
      <c r="T449" s="95">
        <f t="shared" si="214"/>
        <v>7.375</v>
      </c>
      <c r="U449" s="95">
        <f t="shared" si="215"/>
        <v>7.75</v>
      </c>
      <c r="V449" s="6">
        <f t="shared" si="209"/>
        <v>0.1875</v>
      </c>
    </row>
    <row r="450" spans="1:22" ht="39" x14ac:dyDescent="0.15">
      <c r="A450" s="310" t="s">
        <v>11939</v>
      </c>
      <c r="B450" s="113" t="s">
        <v>9268</v>
      </c>
      <c r="C450" s="6" t="s">
        <v>9092</v>
      </c>
      <c r="D450" s="97">
        <v>41794</v>
      </c>
      <c r="E450" s="97">
        <v>41796</v>
      </c>
      <c r="H450" s="66" t="s">
        <v>4162</v>
      </c>
      <c r="I450" s="66" t="s">
        <v>4161</v>
      </c>
      <c r="J450" s="65" t="s">
        <v>4302</v>
      </c>
      <c r="K450" s="66" t="s">
        <v>4307</v>
      </c>
      <c r="L450" s="66" t="s">
        <v>4306</v>
      </c>
      <c r="M450" s="94">
        <v>15.375</v>
      </c>
      <c r="N450" s="95">
        <f t="shared" si="210"/>
        <v>15.1875</v>
      </c>
      <c r="O450" s="95">
        <f t="shared" si="211"/>
        <v>15.5625</v>
      </c>
      <c r="P450" s="94">
        <v>10.5625</v>
      </c>
      <c r="Q450" s="66">
        <f t="shared" si="212"/>
        <v>10.375</v>
      </c>
      <c r="R450" s="66">
        <f t="shared" si="213"/>
        <v>10.75</v>
      </c>
      <c r="S450" s="94">
        <v>9.625</v>
      </c>
      <c r="T450" s="95">
        <f t="shared" si="214"/>
        <v>9.4375</v>
      </c>
      <c r="U450" s="95">
        <f t="shared" si="215"/>
        <v>9.8125</v>
      </c>
      <c r="V450" s="6">
        <f t="shared" si="209"/>
        <v>0.1875</v>
      </c>
    </row>
    <row r="451" spans="1:22" ht="39" x14ac:dyDescent="0.15">
      <c r="A451" s="310" t="s">
        <v>11964</v>
      </c>
      <c r="B451" s="310" t="s">
        <v>9438</v>
      </c>
      <c r="C451" s="6" t="s">
        <v>9340</v>
      </c>
      <c r="D451" s="97">
        <v>41795</v>
      </c>
      <c r="E451" s="97">
        <v>41796</v>
      </c>
      <c r="H451" s="66" t="s">
        <v>4162</v>
      </c>
      <c r="I451" s="66" t="s">
        <v>4161</v>
      </c>
      <c r="J451" s="65" t="s">
        <v>4302</v>
      </c>
      <c r="K451" s="66" t="s">
        <v>4160</v>
      </c>
      <c r="L451" s="66" t="s">
        <v>4306</v>
      </c>
      <c r="M451" s="94">
        <v>17.125</v>
      </c>
      <c r="N451" s="95">
        <f t="shared" si="210"/>
        <v>16.9375</v>
      </c>
      <c r="O451" s="95">
        <f t="shared" si="211"/>
        <v>17.3125</v>
      </c>
      <c r="P451" s="94">
        <v>6.6875</v>
      </c>
      <c r="Q451" s="66">
        <f t="shared" si="212"/>
        <v>6.5</v>
      </c>
      <c r="R451" s="66">
        <f t="shared" si="213"/>
        <v>6.875</v>
      </c>
      <c r="S451" s="94">
        <v>11.75</v>
      </c>
      <c r="T451" s="95">
        <f t="shared" si="214"/>
        <v>11.5625</v>
      </c>
      <c r="U451" s="95">
        <f t="shared" si="215"/>
        <v>11.9375</v>
      </c>
      <c r="V451" s="6">
        <f t="shared" si="209"/>
        <v>0.1875</v>
      </c>
    </row>
    <row r="452" spans="1:22" ht="39" x14ac:dyDescent="0.15">
      <c r="A452" s="310" t="s">
        <v>11965</v>
      </c>
      <c r="B452" s="113" t="s">
        <v>9359</v>
      </c>
      <c r="C452" s="6" t="s">
        <v>9360</v>
      </c>
      <c r="D452" s="97">
        <v>41795</v>
      </c>
      <c r="E452" s="97">
        <v>41796</v>
      </c>
      <c r="H452" s="66" t="s">
        <v>4162</v>
      </c>
      <c r="I452" s="66" t="s">
        <v>4161</v>
      </c>
      <c r="J452" s="65" t="s">
        <v>4302</v>
      </c>
      <c r="K452" s="66" t="s">
        <v>4304</v>
      </c>
      <c r="L452" s="66" t="s">
        <v>4306</v>
      </c>
      <c r="M452" s="94">
        <v>15.25</v>
      </c>
      <c r="N452" s="95">
        <f t="shared" si="210"/>
        <v>15.0625</v>
      </c>
      <c r="O452" s="95">
        <f t="shared" si="211"/>
        <v>15.4375</v>
      </c>
      <c r="P452" s="94">
        <v>10.375</v>
      </c>
      <c r="Q452" s="66">
        <f t="shared" si="212"/>
        <v>10.1875</v>
      </c>
      <c r="R452" s="66">
        <f t="shared" si="213"/>
        <v>10.5625</v>
      </c>
      <c r="S452" s="94">
        <v>15.4375</v>
      </c>
      <c r="T452" s="95">
        <f t="shared" si="214"/>
        <v>15.25</v>
      </c>
      <c r="U452" s="95">
        <f t="shared" si="215"/>
        <v>15.625</v>
      </c>
      <c r="V452" s="6">
        <f t="shared" si="209"/>
        <v>0.1875</v>
      </c>
    </row>
    <row r="453" spans="1:22" ht="39" x14ac:dyDescent="0.15">
      <c r="A453" s="310" t="s">
        <v>11966</v>
      </c>
      <c r="B453" s="113" t="s">
        <v>11937</v>
      </c>
      <c r="C453" s="6" t="s">
        <v>11938</v>
      </c>
      <c r="D453" s="97">
        <v>41795</v>
      </c>
      <c r="E453" s="97">
        <v>41796</v>
      </c>
      <c r="H453" s="66" t="s">
        <v>4162</v>
      </c>
      <c r="I453" s="66" t="s">
        <v>4161</v>
      </c>
      <c r="J453" s="65" t="s">
        <v>4302</v>
      </c>
      <c r="K453" s="66" t="s">
        <v>4301</v>
      </c>
      <c r="L453" s="66" t="s">
        <v>4306</v>
      </c>
      <c r="M453" s="94">
        <v>16.3125</v>
      </c>
      <c r="N453" s="95">
        <f t="shared" ref="N453:N459" si="216">M453-V453</f>
        <v>16.125</v>
      </c>
      <c r="O453" s="95">
        <f t="shared" si="211"/>
        <v>16.5</v>
      </c>
      <c r="P453" s="94">
        <v>12.25</v>
      </c>
      <c r="Q453" s="66">
        <f t="shared" ref="Q453:Q459" si="217">P453-V453</f>
        <v>12.0625</v>
      </c>
      <c r="R453" s="66">
        <f t="shared" ref="R453:R459" si="218">P453+V453</f>
        <v>12.4375</v>
      </c>
      <c r="S453" s="94">
        <v>7.5625</v>
      </c>
      <c r="T453" s="95">
        <f t="shared" ref="T453:T459" si="219">S453-V453</f>
        <v>7.375</v>
      </c>
      <c r="U453" s="95">
        <f t="shared" ref="U453:U459" si="220">S453+V453</f>
        <v>7.75</v>
      </c>
      <c r="V453" s="6">
        <f t="shared" si="209"/>
        <v>0.1875</v>
      </c>
    </row>
    <row r="454" spans="1:22" ht="39" x14ac:dyDescent="0.15">
      <c r="A454" s="310" t="s">
        <v>11990</v>
      </c>
      <c r="B454" s="113" t="s">
        <v>8911</v>
      </c>
      <c r="C454" s="6" t="s">
        <v>8697</v>
      </c>
      <c r="D454" s="311">
        <v>41800</v>
      </c>
      <c r="E454" s="97">
        <v>41802</v>
      </c>
      <c r="H454" s="66" t="s">
        <v>4162</v>
      </c>
      <c r="I454" s="66" t="s">
        <v>4161</v>
      </c>
      <c r="J454" s="65" t="s">
        <v>4302</v>
      </c>
      <c r="K454" s="66" t="s">
        <v>4301</v>
      </c>
      <c r="L454" s="66" t="s">
        <v>4306</v>
      </c>
      <c r="M454" s="94">
        <v>13.625</v>
      </c>
      <c r="N454" s="95">
        <f t="shared" si="216"/>
        <v>13.4375</v>
      </c>
      <c r="O454" s="95">
        <f t="shared" si="211"/>
        <v>13.8125</v>
      </c>
      <c r="P454" s="94">
        <v>4.5</v>
      </c>
      <c r="Q454" s="66">
        <f t="shared" si="217"/>
        <v>4.3125</v>
      </c>
      <c r="R454" s="66">
        <f t="shared" si="218"/>
        <v>4.6875</v>
      </c>
      <c r="S454" s="94">
        <v>12.25</v>
      </c>
      <c r="T454" s="95">
        <f t="shared" si="219"/>
        <v>12.0625</v>
      </c>
      <c r="U454" s="95">
        <f t="shared" si="220"/>
        <v>12.4375</v>
      </c>
      <c r="V454" s="6">
        <f t="shared" si="209"/>
        <v>0.1875</v>
      </c>
    </row>
    <row r="455" spans="1:22" ht="39" x14ac:dyDescent="0.15">
      <c r="A455" s="310" t="s">
        <v>12014</v>
      </c>
      <c r="B455" s="113" t="s">
        <v>12015</v>
      </c>
      <c r="C455" s="6" t="s">
        <v>13157</v>
      </c>
      <c r="D455" s="97">
        <v>41802</v>
      </c>
      <c r="E455" s="97">
        <v>41802</v>
      </c>
      <c r="H455" s="66" t="s">
        <v>3131</v>
      </c>
      <c r="I455" s="66" t="s">
        <v>6860</v>
      </c>
      <c r="J455" s="65" t="s">
        <v>3131</v>
      </c>
      <c r="K455" s="65" t="s">
        <v>3131</v>
      </c>
      <c r="M455" s="94">
        <v>2.5</v>
      </c>
      <c r="N455" s="95">
        <f t="shared" si="216"/>
        <v>2.3125</v>
      </c>
      <c r="O455" s="95">
        <f t="shared" si="211"/>
        <v>2.6875</v>
      </c>
      <c r="P455" s="94">
        <v>2.5</v>
      </c>
      <c r="Q455" s="66">
        <f t="shared" si="217"/>
        <v>2.3125</v>
      </c>
      <c r="R455" s="66">
        <f t="shared" si="218"/>
        <v>2.6875</v>
      </c>
      <c r="S455" s="94">
        <v>37.375</v>
      </c>
      <c r="T455" s="95">
        <f t="shared" si="219"/>
        <v>37.1875</v>
      </c>
      <c r="U455" s="95">
        <f t="shared" si="220"/>
        <v>37.5625</v>
      </c>
      <c r="V455" s="6">
        <v>0.1875</v>
      </c>
    </row>
    <row r="456" spans="1:22" ht="39" x14ac:dyDescent="0.15">
      <c r="A456" s="310" t="s">
        <v>12036</v>
      </c>
      <c r="B456" s="113" t="s">
        <v>8911</v>
      </c>
      <c r="C456" s="6" t="s">
        <v>8948</v>
      </c>
      <c r="D456" s="97">
        <v>41806</v>
      </c>
      <c r="E456" s="97">
        <v>41806</v>
      </c>
      <c r="H456" s="66" t="s">
        <v>4162</v>
      </c>
      <c r="I456" s="66" t="s">
        <v>4161</v>
      </c>
      <c r="J456" s="65" t="s">
        <v>4302</v>
      </c>
      <c r="K456" s="66" t="s">
        <v>4301</v>
      </c>
      <c r="L456" s="66" t="s">
        <v>4306</v>
      </c>
      <c r="M456" s="94">
        <v>13.4375</v>
      </c>
      <c r="N456" s="95">
        <f t="shared" si="216"/>
        <v>13.25</v>
      </c>
      <c r="O456" s="95">
        <f t="shared" si="211"/>
        <v>13.625</v>
      </c>
      <c r="P456" s="94">
        <v>6.25</v>
      </c>
      <c r="Q456" s="66">
        <f t="shared" si="217"/>
        <v>6.0625</v>
      </c>
      <c r="R456" s="66">
        <f t="shared" si="218"/>
        <v>6.4375</v>
      </c>
      <c r="S456" s="94">
        <v>9.6875</v>
      </c>
      <c r="T456" s="95">
        <f t="shared" si="219"/>
        <v>9.5</v>
      </c>
      <c r="U456" s="95">
        <f t="shared" si="220"/>
        <v>9.875</v>
      </c>
      <c r="V456" s="6">
        <f t="shared" ref="V456:V467" si="221">IF(J456="C", 0.1875, 0.125)</f>
        <v>0.1875</v>
      </c>
    </row>
    <row r="457" spans="1:22" ht="26" x14ac:dyDescent="0.15">
      <c r="A457" s="310" t="s">
        <v>12038</v>
      </c>
      <c r="B457" s="113" t="s">
        <v>12039</v>
      </c>
      <c r="C457" s="6" t="s">
        <v>12037</v>
      </c>
      <c r="D457" s="97">
        <v>41806</v>
      </c>
      <c r="E457" s="97">
        <v>41806</v>
      </c>
      <c r="H457" s="66" t="s">
        <v>4162</v>
      </c>
      <c r="I457" s="66" t="s">
        <v>4161</v>
      </c>
      <c r="J457" s="65" t="s">
        <v>4302</v>
      </c>
      <c r="K457" s="66" t="s">
        <v>4160</v>
      </c>
      <c r="M457" s="94">
        <v>10</v>
      </c>
      <c r="N457" s="95">
        <f t="shared" si="216"/>
        <v>9.8125</v>
      </c>
      <c r="O457" s="95">
        <f t="shared" si="211"/>
        <v>10.1875</v>
      </c>
      <c r="P457" s="94">
        <v>9.5625</v>
      </c>
      <c r="Q457" s="66">
        <f t="shared" si="217"/>
        <v>9.375</v>
      </c>
      <c r="R457" s="66">
        <f t="shared" si="218"/>
        <v>9.75</v>
      </c>
      <c r="S457" s="94">
        <v>6.75</v>
      </c>
      <c r="T457" s="95">
        <f t="shared" si="219"/>
        <v>6.5625</v>
      </c>
      <c r="U457" s="95">
        <f t="shared" si="220"/>
        <v>6.9375</v>
      </c>
      <c r="V457" s="6">
        <f t="shared" si="221"/>
        <v>0.1875</v>
      </c>
    </row>
    <row r="458" spans="1:22" ht="39" x14ac:dyDescent="0.15">
      <c r="A458" s="310" t="s">
        <v>12187</v>
      </c>
      <c r="B458" s="113" t="s">
        <v>11879</v>
      </c>
      <c r="C458" s="6" t="s">
        <v>11880</v>
      </c>
      <c r="D458" s="97">
        <v>41828</v>
      </c>
      <c r="E458" s="97">
        <v>41828</v>
      </c>
      <c r="H458" s="66" t="s">
        <v>4738</v>
      </c>
      <c r="I458" s="66" t="s">
        <v>4161</v>
      </c>
      <c r="J458" s="65" t="s">
        <v>4302</v>
      </c>
      <c r="K458" s="66" t="s">
        <v>4307</v>
      </c>
      <c r="L458" s="66" t="s">
        <v>4306</v>
      </c>
      <c r="M458" s="94">
        <v>14.125</v>
      </c>
      <c r="N458" s="95">
        <f t="shared" si="216"/>
        <v>13.9375</v>
      </c>
      <c r="O458" s="95">
        <f t="shared" si="211"/>
        <v>14.3125</v>
      </c>
      <c r="P458" s="94">
        <v>7.6875</v>
      </c>
      <c r="Q458" s="66">
        <f t="shared" si="217"/>
        <v>7.5</v>
      </c>
      <c r="R458" s="66">
        <f t="shared" si="218"/>
        <v>7.875</v>
      </c>
      <c r="S458" s="94">
        <v>5</v>
      </c>
      <c r="T458" s="95">
        <f t="shared" si="219"/>
        <v>4.8125</v>
      </c>
      <c r="U458" s="95">
        <f t="shared" si="220"/>
        <v>5.1875</v>
      </c>
      <c r="V458" s="6">
        <f t="shared" si="221"/>
        <v>0.1875</v>
      </c>
    </row>
    <row r="459" spans="1:22" ht="39" x14ac:dyDescent="0.15">
      <c r="A459" s="310" t="s">
        <v>12188</v>
      </c>
      <c r="B459" s="113" t="s">
        <v>9442</v>
      </c>
      <c r="C459" s="6" t="s">
        <v>9340</v>
      </c>
      <c r="D459" s="97">
        <v>41828</v>
      </c>
      <c r="E459" s="97">
        <v>41828</v>
      </c>
      <c r="H459" s="66" t="s">
        <v>4162</v>
      </c>
      <c r="I459" s="66" t="s">
        <v>4161</v>
      </c>
      <c r="J459" s="65" t="s">
        <v>4302</v>
      </c>
      <c r="K459" s="66" t="s">
        <v>4160</v>
      </c>
      <c r="L459" s="66" t="s">
        <v>4306</v>
      </c>
      <c r="M459" s="94">
        <v>17.125</v>
      </c>
      <c r="N459" s="95">
        <f t="shared" si="216"/>
        <v>16.9375</v>
      </c>
      <c r="O459" s="95">
        <f t="shared" si="211"/>
        <v>17.3125</v>
      </c>
      <c r="P459" s="94">
        <v>6.6875</v>
      </c>
      <c r="Q459" s="66">
        <f t="shared" si="217"/>
        <v>6.5</v>
      </c>
      <c r="R459" s="66">
        <f t="shared" si="218"/>
        <v>6.875</v>
      </c>
      <c r="S459" s="94">
        <v>11.75</v>
      </c>
      <c r="T459" s="95">
        <f t="shared" si="219"/>
        <v>11.5625</v>
      </c>
      <c r="U459" s="95">
        <f t="shared" si="220"/>
        <v>11.9375</v>
      </c>
      <c r="V459" s="6">
        <f t="shared" si="221"/>
        <v>0.1875</v>
      </c>
    </row>
    <row r="460" spans="1:22" ht="39" x14ac:dyDescent="0.15">
      <c r="A460" s="310" t="s">
        <v>12352</v>
      </c>
      <c r="B460" s="113" t="s">
        <v>12353</v>
      </c>
      <c r="C460" s="6" t="s">
        <v>11880</v>
      </c>
      <c r="D460" s="97">
        <v>41842</v>
      </c>
      <c r="E460" s="97">
        <v>41844</v>
      </c>
      <c r="H460" s="66" t="s">
        <v>4738</v>
      </c>
      <c r="I460" s="66" t="s">
        <v>4161</v>
      </c>
      <c r="J460" s="65" t="s">
        <v>4302</v>
      </c>
      <c r="K460" s="66" t="s">
        <v>4307</v>
      </c>
      <c r="L460" s="66" t="s">
        <v>4306</v>
      </c>
      <c r="M460" s="94">
        <v>14.125</v>
      </c>
      <c r="N460" s="95">
        <f t="shared" ref="N460:N467" si="222">M460-V460</f>
        <v>13.9375</v>
      </c>
      <c r="O460" s="95">
        <f t="shared" si="211"/>
        <v>14.3125</v>
      </c>
      <c r="P460" s="94">
        <v>7.6875</v>
      </c>
      <c r="Q460" s="66">
        <f t="shared" ref="Q460:Q467" si="223">P460-V460</f>
        <v>7.5</v>
      </c>
      <c r="R460" s="66">
        <f t="shared" ref="R460:R467" si="224">P460+V460</f>
        <v>7.875</v>
      </c>
      <c r="S460" s="94">
        <v>5</v>
      </c>
      <c r="T460" s="95">
        <f t="shared" ref="T460:T467" si="225">S460-V460</f>
        <v>4.8125</v>
      </c>
      <c r="U460" s="95">
        <f t="shared" ref="U460:U467" si="226">S460+V460</f>
        <v>5.1875</v>
      </c>
      <c r="V460" s="6">
        <f t="shared" si="221"/>
        <v>0.1875</v>
      </c>
    </row>
    <row r="461" spans="1:22" ht="39" x14ac:dyDescent="0.15">
      <c r="A461" s="310" t="s">
        <v>12354</v>
      </c>
      <c r="B461" s="113" t="s">
        <v>12353</v>
      </c>
      <c r="C461" s="6" t="s">
        <v>12355</v>
      </c>
      <c r="D461" s="97">
        <v>41842</v>
      </c>
      <c r="E461" s="97">
        <v>41844</v>
      </c>
      <c r="H461" s="66" t="s">
        <v>4738</v>
      </c>
      <c r="I461" s="66" t="s">
        <v>4161</v>
      </c>
      <c r="J461" s="65" t="s">
        <v>4302</v>
      </c>
      <c r="K461" s="66" t="s">
        <v>4304</v>
      </c>
      <c r="L461" s="66" t="s">
        <v>4306</v>
      </c>
      <c r="M461" s="94">
        <v>14.125</v>
      </c>
      <c r="N461" s="95">
        <f t="shared" si="222"/>
        <v>13.9375</v>
      </c>
      <c r="O461" s="95">
        <f t="shared" si="211"/>
        <v>14.3125</v>
      </c>
      <c r="P461" s="94">
        <v>7.6875</v>
      </c>
      <c r="Q461" s="66">
        <f t="shared" si="223"/>
        <v>7.5</v>
      </c>
      <c r="R461" s="66">
        <f t="shared" si="224"/>
        <v>7.875</v>
      </c>
      <c r="S461" s="94">
        <v>10.625</v>
      </c>
      <c r="T461" s="95">
        <f t="shared" si="225"/>
        <v>10.4375</v>
      </c>
      <c r="U461" s="95">
        <f t="shared" si="226"/>
        <v>10.8125</v>
      </c>
      <c r="V461" s="6">
        <f t="shared" si="221"/>
        <v>0.1875</v>
      </c>
    </row>
    <row r="462" spans="1:22" ht="39" x14ac:dyDescent="0.15">
      <c r="A462" s="310" t="s">
        <v>12356</v>
      </c>
      <c r="B462" s="113" t="s">
        <v>12357</v>
      </c>
      <c r="C462" s="6" t="s">
        <v>12355</v>
      </c>
      <c r="D462" s="97">
        <v>41842</v>
      </c>
      <c r="E462" s="97">
        <v>41844</v>
      </c>
      <c r="H462" s="66" t="s">
        <v>4738</v>
      </c>
      <c r="I462" s="66" t="s">
        <v>4161</v>
      </c>
      <c r="J462" s="65" t="s">
        <v>4302</v>
      </c>
      <c r="K462" s="66" t="s">
        <v>4304</v>
      </c>
      <c r="L462" s="66" t="s">
        <v>4306</v>
      </c>
      <c r="M462" s="94">
        <v>14.125</v>
      </c>
      <c r="N462" s="95">
        <f t="shared" si="222"/>
        <v>13.9375</v>
      </c>
      <c r="O462" s="95">
        <f t="shared" si="211"/>
        <v>14.3125</v>
      </c>
      <c r="P462" s="94">
        <v>7.6875</v>
      </c>
      <c r="Q462" s="66">
        <f t="shared" si="223"/>
        <v>7.5</v>
      </c>
      <c r="R462" s="66">
        <f t="shared" si="224"/>
        <v>7.875</v>
      </c>
      <c r="S462" s="94">
        <v>10.625</v>
      </c>
      <c r="T462" s="95">
        <f t="shared" si="225"/>
        <v>10.4375</v>
      </c>
      <c r="U462" s="95">
        <f t="shared" si="226"/>
        <v>10.8125</v>
      </c>
      <c r="V462" s="6">
        <f t="shared" si="221"/>
        <v>0.1875</v>
      </c>
    </row>
    <row r="463" spans="1:22" ht="39" x14ac:dyDescent="0.15">
      <c r="A463" s="310" t="s">
        <v>12358</v>
      </c>
      <c r="B463" s="113" t="s">
        <v>12359</v>
      </c>
      <c r="C463" s="6" t="s">
        <v>11880</v>
      </c>
      <c r="D463" s="97">
        <v>41842</v>
      </c>
      <c r="E463" s="97">
        <v>41844</v>
      </c>
      <c r="H463" s="66" t="s">
        <v>4738</v>
      </c>
      <c r="I463" s="66" t="s">
        <v>4161</v>
      </c>
      <c r="J463" s="65" t="s">
        <v>4302</v>
      </c>
      <c r="K463" s="66" t="s">
        <v>4307</v>
      </c>
      <c r="L463" s="66" t="s">
        <v>4306</v>
      </c>
      <c r="M463" s="94">
        <v>14.125</v>
      </c>
      <c r="N463" s="95">
        <f t="shared" si="222"/>
        <v>13.9375</v>
      </c>
      <c r="O463" s="95">
        <f t="shared" si="211"/>
        <v>14.3125</v>
      </c>
      <c r="P463" s="94">
        <v>7.6875</v>
      </c>
      <c r="Q463" s="66">
        <f t="shared" si="223"/>
        <v>7.5</v>
      </c>
      <c r="R463" s="66">
        <f t="shared" si="224"/>
        <v>7.875</v>
      </c>
      <c r="S463" s="94">
        <v>5</v>
      </c>
      <c r="T463" s="95">
        <f t="shared" si="225"/>
        <v>4.8125</v>
      </c>
      <c r="U463" s="95">
        <f t="shared" si="226"/>
        <v>5.1875</v>
      </c>
      <c r="V463" s="6">
        <f t="shared" si="221"/>
        <v>0.1875</v>
      </c>
    </row>
    <row r="464" spans="1:22" ht="39" x14ac:dyDescent="0.15">
      <c r="A464" s="310" t="s">
        <v>12390</v>
      </c>
      <c r="B464" s="113" t="s">
        <v>12391</v>
      </c>
      <c r="C464" s="6" t="s">
        <v>10053</v>
      </c>
      <c r="D464" s="97">
        <v>41843</v>
      </c>
      <c r="E464" s="97">
        <v>41844</v>
      </c>
      <c r="H464" s="66" t="s">
        <v>4162</v>
      </c>
      <c r="I464" s="66" t="s">
        <v>4161</v>
      </c>
      <c r="J464" s="65" t="s">
        <v>4302</v>
      </c>
      <c r="K464" s="66" t="s">
        <v>4301</v>
      </c>
      <c r="L464" s="66" t="s">
        <v>4306</v>
      </c>
      <c r="M464" s="94">
        <v>11.25</v>
      </c>
      <c r="N464" s="95">
        <f t="shared" si="222"/>
        <v>11.0625</v>
      </c>
      <c r="O464" s="95">
        <f t="shared" si="211"/>
        <v>11.4375</v>
      </c>
      <c r="P464" s="94">
        <v>5.8125</v>
      </c>
      <c r="Q464" s="66">
        <f t="shared" si="223"/>
        <v>5.625</v>
      </c>
      <c r="R464" s="66">
        <f t="shared" si="224"/>
        <v>6</v>
      </c>
      <c r="S464" s="94">
        <v>4.3125</v>
      </c>
      <c r="T464" s="95">
        <f t="shared" si="225"/>
        <v>4.125</v>
      </c>
      <c r="U464" s="95">
        <f t="shared" si="226"/>
        <v>4.5</v>
      </c>
      <c r="V464" s="6">
        <f t="shared" si="221"/>
        <v>0.1875</v>
      </c>
    </row>
    <row r="465" spans="1:26" ht="39" x14ac:dyDescent="0.15">
      <c r="A465" s="310" t="s">
        <v>12392</v>
      </c>
      <c r="B465" s="113" t="s">
        <v>12391</v>
      </c>
      <c r="C465" s="6" t="s">
        <v>12393</v>
      </c>
      <c r="D465" s="97">
        <v>41843</v>
      </c>
      <c r="E465" s="97">
        <v>41844</v>
      </c>
      <c r="H465" s="66" t="s">
        <v>4162</v>
      </c>
      <c r="I465" s="66" t="s">
        <v>4161</v>
      </c>
      <c r="J465" s="65" t="s">
        <v>4302</v>
      </c>
      <c r="K465" s="66" t="s">
        <v>4301</v>
      </c>
      <c r="L465" s="66" t="s">
        <v>4306</v>
      </c>
      <c r="M465" s="94">
        <v>8.5625</v>
      </c>
      <c r="N465" s="95">
        <f t="shared" si="222"/>
        <v>8.375</v>
      </c>
      <c r="O465" s="95">
        <f t="shared" si="211"/>
        <v>8.75</v>
      </c>
      <c r="P465" s="94">
        <v>7.8125</v>
      </c>
      <c r="Q465" s="66">
        <f t="shared" si="223"/>
        <v>7.625</v>
      </c>
      <c r="R465" s="66">
        <f t="shared" si="224"/>
        <v>8</v>
      </c>
      <c r="S465" s="94">
        <v>6.4375</v>
      </c>
      <c r="T465" s="95">
        <f t="shared" si="225"/>
        <v>6.25</v>
      </c>
      <c r="U465" s="95">
        <f t="shared" si="226"/>
        <v>6.625</v>
      </c>
      <c r="V465" s="6">
        <f t="shared" si="221"/>
        <v>0.1875</v>
      </c>
    </row>
    <row r="466" spans="1:26" ht="39" x14ac:dyDescent="0.15">
      <c r="A466" s="310" t="s">
        <v>12394</v>
      </c>
      <c r="B466" s="113" t="s">
        <v>9976</v>
      </c>
      <c r="C466" s="6" t="s">
        <v>9092</v>
      </c>
      <c r="D466" s="97">
        <v>41843</v>
      </c>
      <c r="E466" s="97">
        <v>41844</v>
      </c>
      <c r="H466" s="66" t="s">
        <v>4162</v>
      </c>
      <c r="I466" s="66" t="s">
        <v>4161</v>
      </c>
      <c r="J466" s="65" t="s">
        <v>4302</v>
      </c>
      <c r="K466" s="66" t="s">
        <v>4307</v>
      </c>
      <c r="L466" s="66" t="s">
        <v>4306</v>
      </c>
      <c r="M466" s="94">
        <v>15.375</v>
      </c>
      <c r="N466" s="95">
        <f t="shared" si="222"/>
        <v>15.1875</v>
      </c>
      <c r="O466" s="95">
        <f t="shared" si="211"/>
        <v>15.5625</v>
      </c>
      <c r="P466" s="94">
        <v>10.5625</v>
      </c>
      <c r="Q466" s="66">
        <f t="shared" si="223"/>
        <v>10.375</v>
      </c>
      <c r="R466" s="66">
        <f t="shared" si="224"/>
        <v>10.75</v>
      </c>
      <c r="S466" s="94">
        <v>9.625</v>
      </c>
      <c r="T466" s="95">
        <f t="shared" si="225"/>
        <v>9.4375</v>
      </c>
      <c r="U466" s="95">
        <f t="shared" si="226"/>
        <v>9.8125</v>
      </c>
      <c r="V466" s="6">
        <f t="shared" si="221"/>
        <v>0.1875</v>
      </c>
    </row>
    <row r="467" spans="1:26" ht="39" x14ac:dyDescent="0.15">
      <c r="A467" s="310" t="s">
        <v>12395</v>
      </c>
      <c r="B467" s="113" t="s">
        <v>12396</v>
      </c>
      <c r="C467" s="6" t="s">
        <v>9360</v>
      </c>
      <c r="D467" s="97">
        <v>41843</v>
      </c>
      <c r="E467" s="97">
        <v>41844</v>
      </c>
      <c r="H467" s="66" t="s">
        <v>4162</v>
      </c>
      <c r="I467" s="66" t="s">
        <v>4161</v>
      </c>
      <c r="J467" s="65" t="s">
        <v>4302</v>
      </c>
      <c r="K467" s="66" t="s">
        <v>4304</v>
      </c>
      <c r="L467" s="66" t="s">
        <v>4306</v>
      </c>
      <c r="M467" s="94">
        <v>15.25</v>
      </c>
      <c r="N467" s="95">
        <f t="shared" si="222"/>
        <v>15.0625</v>
      </c>
      <c r="O467" s="95">
        <f t="shared" si="211"/>
        <v>15.4375</v>
      </c>
      <c r="P467" s="94">
        <v>10.375</v>
      </c>
      <c r="Q467" s="66">
        <f t="shared" si="223"/>
        <v>10.1875</v>
      </c>
      <c r="R467" s="66">
        <f t="shared" si="224"/>
        <v>10.5625</v>
      </c>
      <c r="S467" s="94">
        <v>15.4375</v>
      </c>
      <c r="T467" s="95">
        <f t="shared" si="225"/>
        <v>15.25</v>
      </c>
      <c r="U467" s="95">
        <f t="shared" si="226"/>
        <v>15.625</v>
      </c>
      <c r="V467" s="6">
        <f t="shared" si="221"/>
        <v>0.1875</v>
      </c>
    </row>
    <row r="468" spans="1:26" ht="39" x14ac:dyDescent="0.15">
      <c r="A468" s="310" t="s">
        <v>12431</v>
      </c>
      <c r="B468" s="113" t="s">
        <v>10669</v>
      </c>
      <c r="C468" s="6" t="s">
        <v>12433</v>
      </c>
      <c r="D468" s="97">
        <v>41845</v>
      </c>
      <c r="E468" s="97">
        <v>41848</v>
      </c>
      <c r="H468" s="66" t="s">
        <v>4162</v>
      </c>
      <c r="I468" s="66" t="s">
        <v>12432</v>
      </c>
      <c r="J468" s="65" t="s">
        <v>4302</v>
      </c>
      <c r="K468" s="66" t="s">
        <v>4160</v>
      </c>
      <c r="M468" s="94">
        <v>44.25</v>
      </c>
      <c r="N468" s="95">
        <f t="shared" ref="N468:N478" si="227">M468-V468</f>
        <v>44.0625</v>
      </c>
      <c r="O468" s="95">
        <f t="shared" ref="O468:O478" si="228">M468+V468</f>
        <v>44.4375</v>
      </c>
      <c r="P468" s="94">
        <v>36.75</v>
      </c>
      <c r="Q468" s="66">
        <f t="shared" ref="Q468:Q478" si="229">P468-V468</f>
        <v>36.5625</v>
      </c>
      <c r="R468" s="66">
        <f t="shared" ref="R468:R478" si="230">P468+V468</f>
        <v>36.9375</v>
      </c>
      <c r="S468" s="94">
        <v>3</v>
      </c>
      <c r="T468" s="95">
        <f t="shared" ref="T468:T477" si="231">S468-V468</f>
        <v>2.8125</v>
      </c>
      <c r="U468" s="95">
        <f t="shared" ref="U468:U477" si="232">S468+V468</f>
        <v>3.1875</v>
      </c>
      <c r="V468" s="6">
        <f t="shared" ref="V468:V477" si="233">IF(J468="C", 0.1875, 0.125)</f>
        <v>0.1875</v>
      </c>
    </row>
    <row r="469" spans="1:26" ht="39" x14ac:dyDescent="0.15">
      <c r="A469" s="310" t="s">
        <v>12461</v>
      </c>
      <c r="B469" s="113" t="s">
        <v>12462</v>
      </c>
      <c r="C469" s="6" t="s">
        <v>9092</v>
      </c>
      <c r="D469" s="97">
        <v>41851</v>
      </c>
      <c r="E469" s="97">
        <v>41851</v>
      </c>
      <c r="H469" s="66" t="s">
        <v>4162</v>
      </c>
      <c r="I469" s="66" t="s">
        <v>4161</v>
      </c>
      <c r="J469" s="65" t="s">
        <v>4302</v>
      </c>
      <c r="K469" s="66" t="s">
        <v>4307</v>
      </c>
      <c r="L469" s="66" t="s">
        <v>4306</v>
      </c>
      <c r="M469" s="94">
        <v>15.375</v>
      </c>
      <c r="N469" s="95">
        <f t="shared" si="227"/>
        <v>15.1875</v>
      </c>
      <c r="O469" s="95">
        <f t="shared" si="228"/>
        <v>15.5625</v>
      </c>
      <c r="P469" s="94">
        <v>10.5625</v>
      </c>
      <c r="Q469" s="66">
        <f t="shared" si="229"/>
        <v>10.375</v>
      </c>
      <c r="R469" s="66">
        <f t="shared" si="230"/>
        <v>10.75</v>
      </c>
      <c r="S469" s="94">
        <v>9.625</v>
      </c>
      <c r="T469" s="95">
        <f t="shared" si="231"/>
        <v>9.4375</v>
      </c>
      <c r="U469" s="95">
        <f t="shared" si="232"/>
        <v>9.8125</v>
      </c>
      <c r="V469" s="6">
        <f t="shared" si="233"/>
        <v>0.1875</v>
      </c>
    </row>
    <row r="470" spans="1:26" ht="39" x14ac:dyDescent="0.15">
      <c r="A470" s="454" t="s">
        <v>12491</v>
      </c>
      <c r="B470" s="455" t="s">
        <v>9452</v>
      </c>
      <c r="C470" s="6" t="s">
        <v>9092</v>
      </c>
      <c r="D470" s="97">
        <v>41855</v>
      </c>
      <c r="E470" s="97"/>
      <c r="H470" s="66" t="s">
        <v>4162</v>
      </c>
      <c r="I470" s="66" t="s">
        <v>4161</v>
      </c>
      <c r="J470" s="65" t="s">
        <v>4302</v>
      </c>
      <c r="K470" s="66" t="s">
        <v>4307</v>
      </c>
      <c r="L470" s="66" t="s">
        <v>4306</v>
      </c>
      <c r="M470" s="94">
        <v>15.375</v>
      </c>
      <c r="N470" s="95">
        <f t="shared" si="227"/>
        <v>15.1875</v>
      </c>
      <c r="O470" s="95">
        <f t="shared" si="228"/>
        <v>15.5625</v>
      </c>
      <c r="P470" s="94">
        <v>10.5625</v>
      </c>
      <c r="Q470" s="66">
        <f t="shared" si="229"/>
        <v>10.375</v>
      </c>
      <c r="R470" s="66">
        <f t="shared" si="230"/>
        <v>10.75</v>
      </c>
      <c r="S470" s="94">
        <v>9.625</v>
      </c>
      <c r="T470" s="95">
        <f t="shared" si="231"/>
        <v>9.4375</v>
      </c>
      <c r="U470" s="95">
        <f t="shared" si="232"/>
        <v>9.8125</v>
      </c>
      <c r="V470" s="6">
        <f t="shared" si="233"/>
        <v>0.1875</v>
      </c>
    </row>
    <row r="471" spans="1:26" ht="39" x14ac:dyDescent="0.15">
      <c r="A471" s="310" t="s">
        <v>12492</v>
      </c>
      <c r="B471" s="113" t="s">
        <v>8269</v>
      </c>
      <c r="C471" s="6" t="s">
        <v>10110</v>
      </c>
      <c r="D471" s="97">
        <v>41855</v>
      </c>
      <c r="E471" s="97">
        <v>41873</v>
      </c>
      <c r="H471" s="66" t="s">
        <v>4162</v>
      </c>
      <c r="I471" s="66" t="s">
        <v>4161</v>
      </c>
      <c r="J471" s="65" t="s">
        <v>4302</v>
      </c>
      <c r="K471" s="66" t="s">
        <v>4304</v>
      </c>
      <c r="L471" s="66" t="s">
        <v>4306</v>
      </c>
      <c r="M471" s="94">
        <v>15.375</v>
      </c>
      <c r="N471" s="95">
        <f t="shared" si="227"/>
        <v>15.1875</v>
      </c>
      <c r="O471" s="95">
        <f t="shared" si="228"/>
        <v>15.5625</v>
      </c>
      <c r="P471" s="94">
        <v>10.5625</v>
      </c>
      <c r="Q471" s="66">
        <f t="shared" si="229"/>
        <v>10.375</v>
      </c>
      <c r="R471" s="66">
        <f t="shared" si="230"/>
        <v>10.75</v>
      </c>
      <c r="S471" s="94">
        <v>9.625</v>
      </c>
      <c r="T471" s="95">
        <f t="shared" si="231"/>
        <v>9.4375</v>
      </c>
      <c r="U471" s="95">
        <f t="shared" si="232"/>
        <v>9.8125</v>
      </c>
      <c r="V471" s="6">
        <f t="shared" si="233"/>
        <v>0.1875</v>
      </c>
    </row>
    <row r="472" spans="1:26" ht="39" x14ac:dyDescent="0.15">
      <c r="A472" s="454" t="s">
        <v>12493</v>
      </c>
      <c r="B472" s="455" t="s">
        <v>7943</v>
      </c>
      <c r="C472" s="6" t="s">
        <v>12494</v>
      </c>
      <c r="D472" s="131">
        <v>41855</v>
      </c>
      <c r="E472" s="131"/>
      <c r="H472" s="66" t="s">
        <v>4162</v>
      </c>
      <c r="I472" s="66" t="s">
        <v>4161</v>
      </c>
      <c r="J472" s="65" t="s">
        <v>4302</v>
      </c>
      <c r="K472" s="66" t="s">
        <v>4160</v>
      </c>
      <c r="L472" s="66" t="s">
        <v>4306</v>
      </c>
      <c r="M472" s="94">
        <v>12.375</v>
      </c>
      <c r="N472" s="95">
        <f t="shared" si="227"/>
        <v>12.1875</v>
      </c>
      <c r="O472" s="95">
        <f t="shared" si="228"/>
        <v>12.5625</v>
      </c>
      <c r="P472" s="94">
        <v>5.5</v>
      </c>
      <c r="Q472" s="66">
        <f t="shared" si="229"/>
        <v>5.3125</v>
      </c>
      <c r="R472" s="66">
        <f t="shared" si="230"/>
        <v>5.6875</v>
      </c>
      <c r="S472" s="94">
        <v>4.625</v>
      </c>
      <c r="T472" s="95">
        <f t="shared" si="231"/>
        <v>4.4375</v>
      </c>
      <c r="U472" s="95">
        <f t="shared" si="232"/>
        <v>4.8125</v>
      </c>
      <c r="V472" s="6">
        <f t="shared" si="233"/>
        <v>0.1875</v>
      </c>
    </row>
    <row r="473" spans="1:26" ht="26" x14ac:dyDescent="0.15">
      <c r="A473" s="454" t="s">
        <v>12495</v>
      </c>
      <c r="B473" s="455" t="s">
        <v>10103</v>
      </c>
      <c r="C473" s="6" t="s">
        <v>10243</v>
      </c>
      <c r="D473" s="97">
        <v>41855</v>
      </c>
      <c r="E473" s="97"/>
      <c r="H473" s="66" t="s">
        <v>4162</v>
      </c>
      <c r="I473" s="66" t="s">
        <v>4161</v>
      </c>
      <c r="J473" s="65" t="s">
        <v>4302</v>
      </c>
      <c r="K473" s="66" t="s">
        <v>4301</v>
      </c>
      <c r="L473" s="66" t="s">
        <v>4306</v>
      </c>
      <c r="M473" s="94">
        <v>12</v>
      </c>
      <c r="N473" s="95">
        <f t="shared" si="227"/>
        <v>11.8125</v>
      </c>
      <c r="O473" s="95">
        <f t="shared" si="228"/>
        <v>12.1875</v>
      </c>
      <c r="P473" s="94">
        <v>7.25</v>
      </c>
      <c r="Q473" s="66">
        <f t="shared" si="229"/>
        <v>7.0625</v>
      </c>
      <c r="R473" s="66">
        <f t="shared" si="230"/>
        <v>7.4375</v>
      </c>
      <c r="S473" s="94">
        <v>6.75</v>
      </c>
      <c r="T473" s="95">
        <f t="shared" si="231"/>
        <v>6.5625</v>
      </c>
      <c r="U473" s="95">
        <f t="shared" si="232"/>
        <v>6.9375</v>
      </c>
      <c r="V473" s="6">
        <f t="shared" si="233"/>
        <v>0.1875</v>
      </c>
    </row>
    <row r="474" spans="1:26" ht="26" x14ac:dyDescent="0.15">
      <c r="A474" s="310" t="s">
        <v>12496</v>
      </c>
      <c r="B474" s="113" t="s">
        <v>12497</v>
      </c>
      <c r="C474" s="6" t="s">
        <v>12499</v>
      </c>
      <c r="D474" s="97">
        <v>41855</v>
      </c>
      <c r="E474" s="97">
        <v>41873</v>
      </c>
      <c r="H474" s="66" t="s">
        <v>12498</v>
      </c>
      <c r="I474" s="66" t="s">
        <v>4161</v>
      </c>
      <c r="J474" s="65" t="s">
        <v>4310</v>
      </c>
      <c r="K474" s="66" t="s">
        <v>4307</v>
      </c>
      <c r="L474" s="66" t="s">
        <v>4306</v>
      </c>
      <c r="M474" s="94">
        <v>10</v>
      </c>
      <c r="N474" s="95">
        <f t="shared" si="227"/>
        <v>9.875</v>
      </c>
      <c r="O474" s="95">
        <f t="shared" si="228"/>
        <v>10.125</v>
      </c>
      <c r="P474" s="94">
        <v>6.75</v>
      </c>
      <c r="Q474" s="66">
        <f t="shared" si="229"/>
        <v>6.625</v>
      </c>
      <c r="R474" s="66">
        <f t="shared" si="230"/>
        <v>6.875</v>
      </c>
      <c r="S474" s="94">
        <v>7</v>
      </c>
      <c r="T474" s="95">
        <f t="shared" si="231"/>
        <v>6.875</v>
      </c>
      <c r="U474" s="95">
        <f t="shared" si="232"/>
        <v>7.125</v>
      </c>
      <c r="V474" s="6">
        <f t="shared" si="233"/>
        <v>0.125</v>
      </c>
    </row>
    <row r="475" spans="1:26" ht="39" x14ac:dyDescent="0.15">
      <c r="A475" s="310" t="s">
        <v>12500</v>
      </c>
      <c r="B475" s="113" t="s">
        <v>10933</v>
      </c>
      <c r="C475" s="6" t="s">
        <v>9340</v>
      </c>
      <c r="D475" s="97">
        <v>41855</v>
      </c>
      <c r="E475" s="97">
        <v>41873</v>
      </c>
      <c r="F475" s="131"/>
      <c r="G475" s="131"/>
      <c r="H475" s="66" t="s">
        <v>4162</v>
      </c>
      <c r="I475" s="66" t="s">
        <v>4161</v>
      </c>
      <c r="J475" s="65" t="s">
        <v>4302</v>
      </c>
      <c r="K475" s="66" t="s">
        <v>4160</v>
      </c>
      <c r="L475" s="66" t="s">
        <v>4306</v>
      </c>
      <c r="M475" s="94">
        <v>17.125</v>
      </c>
      <c r="N475" s="95">
        <f t="shared" si="227"/>
        <v>16.9375</v>
      </c>
      <c r="O475" s="95">
        <f t="shared" si="228"/>
        <v>17.3125</v>
      </c>
      <c r="P475" s="94">
        <v>6.6875</v>
      </c>
      <c r="Q475" s="66">
        <f t="shared" si="229"/>
        <v>6.5</v>
      </c>
      <c r="R475" s="66">
        <f t="shared" si="230"/>
        <v>6.875</v>
      </c>
      <c r="S475" s="94">
        <v>11.75</v>
      </c>
      <c r="T475" s="95">
        <f t="shared" si="231"/>
        <v>11.5625</v>
      </c>
      <c r="U475" s="95">
        <f t="shared" si="232"/>
        <v>11.9375</v>
      </c>
      <c r="V475" s="6">
        <f t="shared" si="233"/>
        <v>0.1875</v>
      </c>
    </row>
    <row r="476" spans="1:26" ht="39" x14ac:dyDescent="0.15">
      <c r="A476" s="310" t="s">
        <v>12522</v>
      </c>
      <c r="B476" s="113" t="s">
        <v>10103</v>
      </c>
      <c r="C476" s="6" t="s">
        <v>9984</v>
      </c>
      <c r="D476" s="97">
        <v>41857</v>
      </c>
      <c r="E476" s="97">
        <v>41857</v>
      </c>
      <c r="H476" s="66" t="s">
        <v>4162</v>
      </c>
      <c r="I476" s="66" t="s">
        <v>4161</v>
      </c>
      <c r="J476" s="65" t="s">
        <v>4302</v>
      </c>
      <c r="K476" s="66" t="s">
        <v>4301</v>
      </c>
      <c r="L476" s="66" t="s">
        <v>4306</v>
      </c>
      <c r="M476" s="94">
        <v>15.375</v>
      </c>
      <c r="N476" s="95">
        <f t="shared" si="227"/>
        <v>15.1875</v>
      </c>
      <c r="O476" s="95">
        <f t="shared" si="228"/>
        <v>15.5625</v>
      </c>
      <c r="P476" s="94">
        <v>11.5625</v>
      </c>
      <c r="Q476" s="66">
        <f t="shared" si="229"/>
        <v>11.375</v>
      </c>
      <c r="R476" s="66">
        <f t="shared" si="230"/>
        <v>11.75</v>
      </c>
      <c r="S476" s="94">
        <v>10.5625</v>
      </c>
      <c r="T476" s="95">
        <f t="shared" si="231"/>
        <v>10.375</v>
      </c>
      <c r="U476" s="95">
        <f t="shared" si="232"/>
        <v>10.75</v>
      </c>
      <c r="V476" s="6">
        <f t="shared" si="233"/>
        <v>0.1875</v>
      </c>
    </row>
    <row r="477" spans="1:26" ht="39" x14ac:dyDescent="0.15">
      <c r="A477" s="310" t="s">
        <v>12540</v>
      </c>
      <c r="B477" s="113" t="s">
        <v>10103</v>
      </c>
      <c r="C477" s="6" t="s">
        <v>10590</v>
      </c>
      <c r="D477" s="97">
        <v>41859</v>
      </c>
      <c r="E477" s="97">
        <v>41859</v>
      </c>
      <c r="H477" s="66" t="s">
        <v>4162</v>
      </c>
      <c r="I477" s="66" t="s">
        <v>4161</v>
      </c>
      <c r="J477" s="65" t="s">
        <v>4302</v>
      </c>
      <c r="K477" s="66" t="s">
        <v>4301</v>
      </c>
      <c r="L477" s="66" t="s">
        <v>4306</v>
      </c>
      <c r="M477" s="94">
        <v>14.875</v>
      </c>
      <c r="N477" s="95">
        <f t="shared" si="227"/>
        <v>14.6875</v>
      </c>
      <c r="O477" s="95">
        <f t="shared" si="228"/>
        <v>15.0625</v>
      </c>
      <c r="P477" s="94">
        <v>9.625</v>
      </c>
      <c r="Q477" s="66">
        <f t="shared" si="229"/>
        <v>9.4375</v>
      </c>
      <c r="R477" s="66">
        <f t="shared" si="230"/>
        <v>9.8125</v>
      </c>
      <c r="S477" s="94">
        <v>7.625</v>
      </c>
      <c r="T477" s="95">
        <f t="shared" si="231"/>
        <v>7.4375</v>
      </c>
      <c r="U477" s="95">
        <f t="shared" si="232"/>
        <v>7.8125</v>
      </c>
      <c r="V477" s="6">
        <f t="shared" si="233"/>
        <v>0.1875</v>
      </c>
    </row>
    <row r="478" spans="1:26" ht="26" x14ac:dyDescent="0.15">
      <c r="A478" s="310" t="s">
        <v>12552</v>
      </c>
      <c r="B478" s="113" t="s">
        <v>10483</v>
      </c>
      <c r="C478" s="6" t="s">
        <v>12553</v>
      </c>
      <c r="D478" s="97">
        <v>41859</v>
      </c>
      <c r="E478" s="97">
        <v>41859</v>
      </c>
      <c r="F478" s="342"/>
      <c r="G478" s="342"/>
      <c r="H478" s="66" t="s">
        <v>3131</v>
      </c>
      <c r="I478" s="66" t="s">
        <v>4308</v>
      </c>
      <c r="J478" s="65" t="s">
        <v>4310</v>
      </c>
      <c r="K478" s="66" t="s">
        <v>4301</v>
      </c>
      <c r="L478" s="66" t="s">
        <v>4306</v>
      </c>
      <c r="M478" s="94">
        <v>15</v>
      </c>
      <c r="N478" s="95">
        <f t="shared" si="227"/>
        <v>14.875</v>
      </c>
      <c r="O478" s="95">
        <f t="shared" si="228"/>
        <v>15.125</v>
      </c>
      <c r="P478" s="94">
        <v>10.875</v>
      </c>
      <c r="Q478" s="66">
        <f t="shared" si="229"/>
        <v>10.75</v>
      </c>
      <c r="R478" s="66">
        <f t="shared" si="230"/>
        <v>11</v>
      </c>
      <c r="V478" s="6">
        <f>IF(J478="C", 0.1875, 0.125)</f>
        <v>0.125</v>
      </c>
    </row>
    <row r="479" spans="1:26" ht="39" x14ac:dyDescent="0.15">
      <c r="A479" s="310" t="s">
        <v>12563</v>
      </c>
      <c r="B479" s="113" t="s">
        <v>12564</v>
      </c>
      <c r="C479" s="6" t="s">
        <v>9360</v>
      </c>
      <c r="D479" s="131">
        <v>41860</v>
      </c>
      <c r="E479" s="131">
        <v>41863</v>
      </c>
      <c r="F479" s="69"/>
      <c r="G479" s="69"/>
      <c r="H479" s="69" t="s">
        <v>4162</v>
      </c>
      <c r="I479" s="69" t="s">
        <v>4161</v>
      </c>
      <c r="J479" s="65" t="s">
        <v>4302</v>
      </c>
      <c r="K479" s="69" t="s">
        <v>4304</v>
      </c>
      <c r="L479" s="66" t="s">
        <v>4306</v>
      </c>
      <c r="M479" s="129">
        <v>15.25</v>
      </c>
      <c r="N479" s="69">
        <f>M479-0.1875</f>
        <v>15.0625</v>
      </c>
      <c r="O479" s="69">
        <f>M479+0.1875</f>
        <v>15.4375</v>
      </c>
      <c r="P479" s="129">
        <v>10.375</v>
      </c>
      <c r="Q479" s="69">
        <f>P479-0.1875</f>
        <v>10.1875</v>
      </c>
      <c r="R479" s="69">
        <f>P479+0.1875</f>
        <v>10.5625</v>
      </c>
      <c r="S479" s="129">
        <v>15.4375</v>
      </c>
      <c r="T479" s="69">
        <f>S479-0.1875</f>
        <v>15.25</v>
      </c>
      <c r="U479" s="69">
        <f>S479+0.1875</f>
        <v>15.625</v>
      </c>
      <c r="V479" s="6">
        <f t="shared" ref="V479:V489" si="234">IF(J479="C", 0.1875, 0.125)</f>
        <v>0.1875</v>
      </c>
      <c r="W479" s="31"/>
      <c r="X479" s="31"/>
      <c r="Y479" s="31"/>
      <c r="Z479" s="31"/>
    </row>
    <row r="480" spans="1:26" ht="39" x14ac:dyDescent="0.15">
      <c r="A480" s="310" t="s">
        <v>12580</v>
      </c>
      <c r="B480" s="113" t="s">
        <v>9452</v>
      </c>
      <c r="C480" s="6" t="s">
        <v>11938</v>
      </c>
      <c r="D480" s="97">
        <v>41863</v>
      </c>
      <c r="E480" s="97">
        <v>41864</v>
      </c>
      <c r="H480" s="66" t="s">
        <v>4162</v>
      </c>
      <c r="I480" s="66" t="s">
        <v>4161</v>
      </c>
      <c r="J480" s="65" t="s">
        <v>4302</v>
      </c>
      <c r="K480" s="66" t="s">
        <v>4301</v>
      </c>
      <c r="L480" s="66" t="s">
        <v>4306</v>
      </c>
      <c r="M480" s="94">
        <v>16.3125</v>
      </c>
      <c r="N480" s="95">
        <f>M480-V480</f>
        <v>16.125</v>
      </c>
      <c r="O480" s="95">
        <f>M480+V480</f>
        <v>16.5</v>
      </c>
      <c r="P480" s="94">
        <v>12.25</v>
      </c>
      <c r="Q480" s="66">
        <f>P480-V480</f>
        <v>12.0625</v>
      </c>
      <c r="R480" s="66">
        <f>P480+V480</f>
        <v>12.4375</v>
      </c>
      <c r="S480" s="94">
        <v>7.5625</v>
      </c>
      <c r="T480" s="95">
        <f>S480-V480</f>
        <v>7.375</v>
      </c>
      <c r="U480" s="95">
        <f>S480+V480</f>
        <v>7.75</v>
      </c>
      <c r="V480" s="6">
        <f t="shared" si="234"/>
        <v>0.1875</v>
      </c>
    </row>
    <row r="481" spans="1:33" ht="39" x14ac:dyDescent="0.15">
      <c r="A481" s="310" t="s">
        <v>12640</v>
      </c>
      <c r="B481" s="113" t="s">
        <v>10064</v>
      </c>
      <c r="C481" s="6" t="s">
        <v>10109</v>
      </c>
      <c r="D481" s="97">
        <v>41870</v>
      </c>
      <c r="E481" s="97">
        <v>41870</v>
      </c>
      <c r="H481" s="66" t="s">
        <v>4162</v>
      </c>
      <c r="I481" s="66" t="s">
        <v>4161</v>
      </c>
      <c r="J481" s="65" t="s">
        <v>4302</v>
      </c>
      <c r="K481" s="66" t="s">
        <v>4301</v>
      </c>
      <c r="L481" s="66" t="s">
        <v>4306</v>
      </c>
      <c r="M481" s="94">
        <v>15.75</v>
      </c>
      <c r="N481" s="95">
        <f>M481-V481</f>
        <v>15.5625</v>
      </c>
      <c r="O481" s="95">
        <f>M481+V481</f>
        <v>15.9375</v>
      </c>
      <c r="P481" s="94">
        <v>8.625</v>
      </c>
      <c r="Q481" s="66">
        <f>P481-V481</f>
        <v>8.4375</v>
      </c>
      <c r="R481" s="66">
        <f>P481+V481</f>
        <v>8.8125</v>
      </c>
      <c r="S481" s="94">
        <v>5.1875</v>
      </c>
      <c r="T481" s="95">
        <f>S481-V481</f>
        <v>5</v>
      </c>
      <c r="U481" s="95">
        <f>S481+V481</f>
        <v>5.375</v>
      </c>
      <c r="V481" s="6">
        <f t="shared" si="234"/>
        <v>0.1875</v>
      </c>
    </row>
    <row r="482" spans="1:33" ht="39" x14ac:dyDescent="0.15">
      <c r="A482" s="310" t="s">
        <v>12641</v>
      </c>
      <c r="B482" s="113" t="s">
        <v>12391</v>
      </c>
      <c r="C482" s="6" t="s">
        <v>10053</v>
      </c>
      <c r="D482" s="97">
        <v>41870</v>
      </c>
      <c r="E482" s="97">
        <v>41870</v>
      </c>
      <c r="H482" s="66" t="s">
        <v>4162</v>
      </c>
      <c r="I482" s="66" t="s">
        <v>4161</v>
      </c>
      <c r="J482" s="65" t="s">
        <v>4302</v>
      </c>
      <c r="K482" s="66" t="s">
        <v>4301</v>
      </c>
      <c r="L482" s="66" t="s">
        <v>4306</v>
      </c>
      <c r="M482" s="94">
        <v>11.25</v>
      </c>
      <c r="N482" s="95">
        <f>M482-V482</f>
        <v>11.0625</v>
      </c>
      <c r="O482" s="95">
        <f>M482+V482</f>
        <v>11.4375</v>
      </c>
      <c r="P482" s="94">
        <v>5.8125</v>
      </c>
      <c r="Q482" s="66">
        <f>P482-V482</f>
        <v>5.625</v>
      </c>
      <c r="R482" s="66">
        <f>P482+V482</f>
        <v>6</v>
      </c>
      <c r="S482" s="94">
        <v>4.3125</v>
      </c>
      <c r="T482" s="95">
        <f>S482-V482</f>
        <v>4.125</v>
      </c>
      <c r="U482" s="95">
        <f>S482+V482</f>
        <v>4.5</v>
      </c>
      <c r="V482" s="6">
        <f t="shared" si="234"/>
        <v>0.1875</v>
      </c>
    </row>
    <row r="483" spans="1:33" ht="39" x14ac:dyDescent="0.15">
      <c r="A483" s="310" t="s">
        <v>12642</v>
      </c>
      <c r="B483" s="113" t="s">
        <v>7992</v>
      </c>
      <c r="C483" s="6" t="s">
        <v>10589</v>
      </c>
      <c r="D483" s="97">
        <v>41870</v>
      </c>
      <c r="E483" s="97">
        <v>41870</v>
      </c>
      <c r="H483" s="66" t="s">
        <v>4162</v>
      </c>
      <c r="I483" s="66" t="s">
        <v>4161</v>
      </c>
      <c r="J483" s="65" t="s">
        <v>4302</v>
      </c>
      <c r="K483" s="66" t="s">
        <v>4307</v>
      </c>
      <c r="L483" s="66" t="s">
        <v>4306</v>
      </c>
      <c r="M483" s="94">
        <v>16.5</v>
      </c>
      <c r="N483" s="95">
        <f>M483-V483</f>
        <v>16.3125</v>
      </c>
      <c r="O483" s="95">
        <f>M483+V483</f>
        <v>16.6875</v>
      </c>
      <c r="P483" s="94">
        <v>12.3125</v>
      </c>
      <c r="Q483" s="66">
        <f>P483-V483</f>
        <v>12.125</v>
      </c>
      <c r="R483" s="66">
        <f>P483+V483</f>
        <v>12.5</v>
      </c>
      <c r="S483" s="94">
        <v>6.1875</v>
      </c>
      <c r="T483" s="95">
        <f>S483-V483</f>
        <v>6</v>
      </c>
      <c r="U483" s="95">
        <f>S483+V483</f>
        <v>6.375</v>
      </c>
      <c r="V483" s="6">
        <f t="shared" si="234"/>
        <v>0.1875</v>
      </c>
    </row>
    <row r="484" spans="1:33" ht="39" x14ac:dyDescent="0.15">
      <c r="A484" s="310" t="s">
        <v>12643</v>
      </c>
      <c r="B484" s="113" t="s">
        <v>10476</v>
      </c>
      <c r="C484" s="6" t="s">
        <v>9340</v>
      </c>
      <c r="D484" s="97">
        <v>41870</v>
      </c>
      <c r="E484" s="97">
        <v>41870</v>
      </c>
      <c r="H484" s="66" t="s">
        <v>4162</v>
      </c>
      <c r="I484" s="66" t="s">
        <v>4161</v>
      </c>
      <c r="J484" s="65" t="s">
        <v>4302</v>
      </c>
      <c r="K484" s="66" t="s">
        <v>4160</v>
      </c>
      <c r="L484" s="66" t="s">
        <v>4306</v>
      </c>
      <c r="M484" s="94">
        <v>17.125</v>
      </c>
      <c r="N484" s="95">
        <f>M484-V484</f>
        <v>16.9375</v>
      </c>
      <c r="O484" s="95">
        <f>M484+V484</f>
        <v>17.3125</v>
      </c>
      <c r="P484" s="94">
        <v>6.6875</v>
      </c>
      <c r="Q484" s="66">
        <f>P484-V484</f>
        <v>6.5</v>
      </c>
      <c r="R484" s="66">
        <f>P484+V484</f>
        <v>6.875</v>
      </c>
      <c r="S484" s="94">
        <v>11.75</v>
      </c>
      <c r="T484" s="95">
        <f>S484-V484</f>
        <v>11.5625</v>
      </c>
      <c r="U484" s="95">
        <f>S484+V484</f>
        <v>11.9375</v>
      </c>
      <c r="V484" s="6">
        <f t="shared" si="234"/>
        <v>0.1875</v>
      </c>
    </row>
    <row r="485" spans="1:33" ht="39" x14ac:dyDescent="0.15">
      <c r="A485" s="310" t="s">
        <v>12677</v>
      </c>
      <c r="B485" s="113" t="s">
        <v>7236</v>
      </c>
      <c r="C485" s="6" t="s">
        <v>12678</v>
      </c>
      <c r="D485" s="97">
        <v>41872</v>
      </c>
      <c r="E485" s="97">
        <v>41873</v>
      </c>
      <c r="H485" s="69" t="s">
        <v>4162</v>
      </c>
      <c r="I485" s="69" t="s">
        <v>4161</v>
      </c>
      <c r="J485" s="65" t="s">
        <v>4302</v>
      </c>
      <c r="K485" s="69" t="s">
        <v>4304</v>
      </c>
      <c r="L485" s="66" t="s">
        <v>4306</v>
      </c>
      <c r="M485" s="129">
        <v>14.375</v>
      </c>
      <c r="N485" s="69">
        <f>M485-0.1875</f>
        <v>14.1875</v>
      </c>
      <c r="O485" s="69">
        <f>M485+0.1875</f>
        <v>14.5625</v>
      </c>
      <c r="P485" s="129">
        <v>12.1875</v>
      </c>
      <c r="Q485" s="69">
        <f>P485-0.1875</f>
        <v>12</v>
      </c>
      <c r="R485" s="69">
        <f>P485+0.1875</f>
        <v>12.375</v>
      </c>
      <c r="S485" s="129">
        <v>9.25</v>
      </c>
      <c r="T485" s="69">
        <f>S485-0.1875</f>
        <v>9.0625</v>
      </c>
      <c r="U485" s="69">
        <f>S485+0.1875</f>
        <v>9.4375</v>
      </c>
      <c r="V485" s="6">
        <f t="shared" si="234"/>
        <v>0.1875</v>
      </c>
      <c r="W485" s="31"/>
      <c r="X485" s="31"/>
      <c r="Y485" s="31"/>
      <c r="Z485" s="31"/>
      <c r="AA485" s="31"/>
      <c r="AB485" s="31"/>
      <c r="AC485" s="31"/>
      <c r="AD485" s="31"/>
      <c r="AE485" s="31"/>
      <c r="AF485" s="31"/>
      <c r="AG485" s="31"/>
    </row>
    <row r="486" spans="1:33" ht="39" x14ac:dyDescent="0.15">
      <c r="A486" s="310" t="s">
        <v>12685</v>
      </c>
      <c r="B486" s="113" t="s">
        <v>9435</v>
      </c>
      <c r="C486" s="6" t="s">
        <v>9340</v>
      </c>
      <c r="D486" s="97">
        <v>41873</v>
      </c>
      <c r="E486" s="131">
        <v>41884</v>
      </c>
      <c r="H486" s="66" t="s">
        <v>4162</v>
      </c>
      <c r="I486" s="66" t="s">
        <v>4161</v>
      </c>
      <c r="J486" s="65" t="s">
        <v>4302</v>
      </c>
      <c r="K486" s="66" t="s">
        <v>4160</v>
      </c>
      <c r="L486" s="66" t="s">
        <v>4306</v>
      </c>
      <c r="M486" s="94">
        <v>17.125</v>
      </c>
      <c r="N486" s="95">
        <f>M486-V486</f>
        <v>16.9375</v>
      </c>
      <c r="O486" s="95">
        <f>M486+V486</f>
        <v>17.3125</v>
      </c>
      <c r="P486" s="94">
        <v>6.6875</v>
      </c>
      <c r="Q486" s="66">
        <f>P486-V486</f>
        <v>6.5</v>
      </c>
      <c r="R486" s="66">
        <f>P486+V486</f>
        <v>6.875</v>
      </c>
      <c r="S486" s="94">
        <v>11.75</v>
      </c>
      <c r="T486" s="95">
        <f>S486-V486</f>
        <v>11.5625</v>
      </c>
      <c r="U486" s="95">
        <f>S486+V486</f>
        <v>11.9375</v>
      </c>
      <c r="V486" s="6">
        <f t="shared" si="234"/>
        <v>0.1875</v>
      </c>
    </row>
    <row r="487" spans="1:33" ht="39" x14ac:dyDescent="0.15">
      <c r="A487" s="310" t="s">
        <v>12712</v>
      </c>
      <c r="B487" s="113" t="s">
        <v>8281</v>
      </c>
      <c r="C487" s="6" t="s">
        <v>9360</v>
      </c>
      <c r="D487" s="97">
        <v>41879</v>
      </c>
      <c r="E487" s="131">
        <v>41884</v>
      </c>
      <c r="H487" s="66" t="s">
        <v>4162</v>
      </c>
      <c r="I487" s="66" t="s">
        <v>4161</v>
      </c>
      <c r="J487" s="65" t="s">
        <v>4302</v>
      </c>
      <c r="K487" s="66" t="s">
        <v>4304</v>
      </c>
      <c r="L487" s="66" t="s">
        <v>4306</v>
      </c>
      <c r="M487" s="94">
        <v>15.25</v>
      </c>
      <c r="N487" s="95">
        <f>M487-V487</f>
        <v>15.0625</v>
      </c>
      <c r="O487" s="95">
        <f>M487+V487</f>
        <v>15.4375</v>
      </c>
      <c r="P487" s="94">
        <v>10.375</v>
      </c>
      <c r="Q487" s="66">
        <f>P487-V487</f>
        <v>10.1875</v>
      </c>
      <c r="R487" s="66">
        <f>P487+V487</f>
        <v>10.5625</v>
      </c>
      <c r="S487" s="94">
        <v>15.4375</v>
      </c>
      <c r="T487" s="95">
        <f>S487-V487</f>
        <v>15.25</v>
      </c>
      <c r="U487" s="95">
        <f>S487+V487</f>
        <v>15.625</v>
      </c>
      <c r="V487" s="6">
        <f t="shared" si="234"/>
        <v>0.1875</v>
      </c>
    </row>
    <row r="488" spans="1:33" ht="39" x14ac:dyDescent="0.15">
      <c r="A488" s="310" t="s">
        <v>12717</v>
      </c>
      <c r="B488" s="113" t="s">
        <v>12353</v>
      </c>
      <c r="C488" s="6" t="s">
        <v>12355</v>
      </c>
      <c r="D488" s="97">
        <v>41880</v>
      </c>
      <c r="E488" s="131">
        <v>41884</v>
      </c>
      <c r="H488" s="66" t="s">
        <v>4738</v>
      </c>
      <c r="I488" s="66" t="s">
        <v>4161</v>
      </c>
      <c r="J488" s="65" t="s">
        <v>4302</v>
      </c>
      <c r="K488" s="66" t="s">
        <v>4304</v>
      </c>
      <c r="L488" s="66" t="s">
        <v>4306</v>
      </c>
      <c r="M488" s="94">
        <v>14.125</v>
      </c>
      <c r="N488" s="95">
        <f>M488-V488</f>
        <v>13.9375</v>
      </c>
      <c r="O488" s="95">
        <f>M488+V488</f>
        <v>14.3125</v>
      </c>
      <c r="P488" s="94">
        <v>7.6875</v>
      </c>
      <c r="Q488" s="66">
        <f>P488-V488</f>
        <v>7.5</v>
      </c>
      <c r="R488" s="66">
        <f>P488+V488</f>
        <v>7.875</v>
      </c>
      <c r="S488" s="94">
        <v>10.625</v>
      </c>
      <c r="T488" s="95">
        <f>S488-V488</f>
        <v>10.4375</v>
      </c>
      <c r="U488" s="95">
        <f>S488+V488</f>
        <v>10.8125</v>
      </c>
      <c r="V488" s="6">
        <f t="shared" si="234"/>
        <v>0.1875</v>
      </c>
    </row>
    <row r="489" spans="1:33" ht="39" x14ac:dyDescent="0.15">
      <c r="A489" s="310" t="s">
        <v>12768</v>
      </c>
      <c r="B489" s="113" t="s">
        <v>12769</v>
      </c>
      <c r="C489" s="6" t="s">
        <v>12773</v>
      </c>
      <c r="D489" s="97">
        <v>41885</v>
      </c>
      <c r="E489" s="97">
        <v>41886</v>
      </c>
      <c r="H489" s="66" t="s">
        <v>4738</v>
      </c>
      <c r="I489" s="66" t="s">
        <v>12772</v>
      </c>
      <c r="J489" s="65" t="s">
        <v>4310</v>
      </c>
      <c r="K489" s="66" t="s">
        <v>4160</v>
      </c>
      <c r="M489" s="129">
        <v>15.375</v>
      </c>
      <c r="N489" s="69">
        <f>M489-0.125</f>
        <v>15.25</v>
      </c>
      <c r="O489" s="69">
        <f>M489+0.125</f>
        <v>15.5</v>
      </c>
      <c r="P489" s="129">
        <v>13.875</v>
      </c>
      <c r="Q489" s="69">
        <f>P489-0.125</f>
        <v>13.75</v>
      </c>
      <c r="R489" s="69">
        <f>P489+0.125</f>
        <v>14</v>
      </c>
      <c r="S489" s="129">
        <v>4</v>
      </c>
      <c r="T489" s="69">
        <f>S489-0.125</f>
        <v>3.875</v>
      </c>
      <c r="U489" s="69">
        <f>S489+0.125</f>
        <v>4.125</v>
      </c>
      <c r="V489" s="6">
        <f t="shared" si="234"/>
        <v>0.125</v>
      </c>
      <c r="W489" s="31"/>
    </row>
    <row r="490" spans="1:33" ht="39" x14ac:dyDescent="0.15">
      <c r="A490" s="68" t="s">
        <v>12816</v>
      </c>
      <c r="B490" s="66" t="s">
        <v>12353</v>
      </c>
      <c r="C490" s="6" t="s">
        <v>12355</v>
      </c>
      <c r="D490" s="97">
        <v>41890</v>
      </c>
      <c r="E490" s="131">
        <v>41891</v>
      </c>
      <c r="H490" s="66" t="s">
        <v>4738</v>
      </c>
      <c r="I490" s="66" t="s">
        <v>4161</v>
      </c>
      <c r="J490" s="65" t="s">
        <v>4302</v>
      </c>
      <c r="K490" s="66" t="s">
        <v>4304</v>
      </c>
      <c r="L490" s="66" t="s">
        <v>4306</v>
      </c>
      <c r="M490" s="94">
        <v>14.125</v>
      </c>
      <c r="N490" s="95">
        <f t="shared" ref="N490:N508" si="235">M490-V490</f>
        <v>13.9375</v>
      </c>
      <c r="O490" s="95">
        <f t="shared" ref="O490:O508" si="236">M490+V490</f>
        <v>14.3125</v>
      </c>
      <c r="P490" s="94">
        <v>7.6875</v>
      </c>
      <c r="Q490" s="66">
        <f t="shared" ref="Q490:Q508" si="237">P490-V490</f>
        <v>7.5</v>
      </c>
      <c r="R490" s="66">
        <f t="shared" ref="R490:R508" si="238">P490+V490</f>
        <v>7.875</v>
      </c>
      <c r="S490" s="94">
        <v>10.625</v>
      </c>
      <c r="T490" s="95">
        <f t="shared" ref="T490:T517" si="239">S490-V490</f>
        <v>10.4375</v>
      </c>
      <c r="U490" s="95">
        <f t="shared" ref="U490:U517" si="240">S490+V490</f>
        <v>10.8125</v>
      </c>
      <c r="V490" s="6">
        <f t="shared" ref="V490:V497" si="241">IF(J490="C", 0.1875, 0.125)</f>
        <v>0.1875</v>
      </c>
    </row>
    <row r="491" spans="1:33" ht="26" x14ac:dyDescent="0.15">
      <c r="A491" s="310" t="s">
        <v>12862</v>
      </c>
      <c r="B491" s="113" t="s">
        <v>10103</v>
      </c>
      <c r="C491" s="6" t="s">
        <v>10243</v>
      </c>
      <c r="D491" s="97">
        <v>41894</v>
      </c>
      <c r="E491" s="97">
        <v>41894</v>
      </c>
      <c r="H491" s="66" t="s">
        <v>4162</v>
      </c>
      <c r="I491" s="66" t="s">
        <v>4161</v>
      </c>
      <c r="J491" s="65" t="s">
        <v>4302</v>
      </c>
      <c r="K491" s="66" t="s">
        <v>4301</v>
      </c>
      <c r="L491" s="66" t="s">
        <v>4306</v>
      </c>
      <c r="M491" s="94">
        <v>12</v>
      </c>
      <c r="N491" s="95">
        <f t="shared" si="235"/>
        <v>11.8125</v>
      </c>
      <c r="O491" s="95">
        <f t="shared" si="236"/>
        <v>12.1875</v>
      </c>
      <c r="P491" s="94">
        <v>7.25</v>
      </c>
      <c r="Q491" s="66">
        <f t="shared" si="237"/>
        <v>7.0625</v>
      </c>
      <c r="R491" s="66">
        <f t="shared" si="238"/>
        <v>7.4375</v>
      </c>
      <c r="S491" s="94">
        <v>6.75</v>
      </c>
      <c r="T491" s="95">
        <f t="shared" si="239"/>
        <v>6.5625</v>
      </c>
      <c r="U491" s="95">
        <f t="shared" si="240"/>
        <v>6.9375</v>
      </c>
      <c r="V491" s="6">
        <f t="shared" si="241"/>
        <v>0.1875</v>
      </c>
    </row>
    <row r="492" spans="1:33" ht="39" x14ac:dyDescent="0.15">
      <c r="A492" s="310" t="s">
        <v>12915</v>
      </c>
      <c r="B492" s="113" t="s">
        <v>9113</v>
      </c>
      <c r="C492" s="6" t="s">
        <v>12916</v>
      </c>
      <c r="D492" s="97">
        <v>41901</v>
      </c>
      <c r="E492" s="97">
        <v>41904</v>
      </c>
      <c r="H492" s="66" t="s">
        <v>4162</v>
      </c>
      <c r="I492" s="66" t="s">
        <v>4161</v>
      </c>
      <c r="J492" s="65" t="s">
        <v>4302</v>
      </c>
      <c r="K492" s="66" t="s">
        <v>4304</v>
      </c>
      <c r="L492" s="66" t="s">
        <v>4306</v>
      </c>
      <c r="M492" s="94">
        <v>16.75</v>
      </c>
      <c r="N492" s="95">
        <f t="shared" si="235"/>
        <v>16.5625</v>
      </c>
      <c r="O492" s="95">
        <f t="shared" si="236"/>
        <v>16.9375</v>
      </c>
      <c r="P492" s="94">
        <v>8.125</v>
      </c>
      <c r="Q492" s="66">
        <f t="shared" si="237"/>
        <v>7.9375</v>
      </c>
      <c r="R492" s="66">
        <f t="shared" si="238"/>
        <v>8.3125</v>
      </c>
      <c r="S492" s="94">
        <v>10.75</v>
      </c>
      <c r="T492" s="95">
        <f t="shared" si="239"/>
        <v>10.5625</v>
      </c>
      <c r="U492" s="95">
        <f t="shared" si="240"/>
        <v>10.9375</v>
      </c>
      <c r="V492" s="6">
        <f t="shared" si="241"/>
        <v>0.1875</v>
      </c>
    </row>
    <row r="493" spans="1:33" ht="39" x14ac:dyDescent="0.15">
      <c r="A493" s="310" t="s">
        <v>12962</v>
      </c>
      <c r="B493" s="113" t="s">
        <v>9440</v>
      </c>
      <c r="C493" s="6" t="s">
        <v>9340</v>
      </c>
      <c r="D493" s="97">
        <v>41911</v>
      </c>
      <c r="E493" s="131">
        <v>41922</v>
      </c>
      <c r="H493" s="66" t="s">
        <v>4162</v>
      </c>
      <c r="I493" s="66" t="s">
        <v>4161</v>
      </c>
      <c r="J493" s="65" t="s">
        <v>4302</v>
      </c>
      <c r="K493" s="66" t="s">
        <v>4160</v>
      </c>
      <c r="L493" s="66" t="s">
        <v>4306</v>
      </c>
      <c r="M493" s="94">
        <v>17.125</v>
      </c>
      <c r="N493" s="95">
        <f t="shared" si="235"/>
        <v>16.9375</v>
      </c>
      <c r="O493" s="95">
        <f t="shared" si="236"/>
        <v>17.3125</v>
      </c>
      <c r="P493" s="94">
        <v>6.6875</v>
      </c>
      <c r="Q493" s="66">
        <f t="shared" si="237"/>
        <v>6.5</v>
      </c>
      <c r="R493" s="66">
        <f t="shared" si="238"/>
        <v>6.875</v>
      </c>
      <c r="S493" s="94">
        <v>11.75</v>
      </c>
      <c r="T493" s="95">
        <f t="shared" si="239"/>
        <v>11.5625</v>
      </c>
      <c r="U493" s="95">
        <f t="shared" si="240"/>
        <v>11.9375</v>
      </c>
      <c r="V493" s="6">
        <f t="shared" si="241"/>
        <v>0.1875</v>
      </c>
    </row>
    <row r="494" spans="1:33" ht="26" x14ac:dyDescent="0.15">
      <c r="A494" s="310" t="s">
        <v>12963</v>
      </c>
      <c r="B494" s="113" t="s">
        <v>7265</v>
      </c>
      <c r="C494" s="6" t="s">
        <v>12964</v>
      </c>
      <c r="D494" s="97">
        <v>41911</v>
      </c>
      <c r="E494" s="97">
        <v>41922</v>
      </c>
      <c r="H494" s="66" t="s">
        <v>4162</v>
      </c>
      <c r="I494" s="66" t="s">
        <v>4161</v>
      </c>
      <c r="J494" s="65" t="s">
        <v>4302</v>
      </c>
      <c r="K494" s="66" t="s">
        <v>4304</v>
      </c>
      <c r="L494" s="66" t="s">
        <v>4306</v>
      </c>
      <c r="M494" s="94">
        <v>21</v>
      </c>
      <c r="N494" s="95">
        <f t="shared" si="235"/>
        <v>20.8125</v>
      </c>
      <c r="O494" s="95">
        <f t="shared" si="236"/>
        <v>21.1875</v>
      </c>
      <c r="P494" s="94">
        <v>12.5</v>
      </c>
      <c r="Q494" s="66">
        <f t="shared" si="237"/>
        <v>12.3125</v>
      </c>
      <c r="R494" s="66">
        <f t="shared" si="238"/>
        <v>12.6875</v>
      </c>
      <c r="S494" s="94">
        <v>10.5</v>
      </c>
      <c r="T494" s="95">
        <f t="shared" si="239"/>
        <v>10.3125</v>
      </c>
      <c r="U494" s="95">
        <f t="shared" si="240"/>
        <v>10.6875</v>
      </c>
      <c r="V494" s="6">
        <f t="shared" si="241"/>
        <v>0.1875</v>
      </c>
    </row>
    <row r="495" spans="1:33" ht="26" x14ac:dyDescent="0.15">
      <c r="A495" s="310" t="s">
        <v>12997</v>
      </c>
      <c r="B495" s="113" t="s">
        <v>12998</v>
      </c>
      <c r="C495" s="6" t="s">
        <v>10243</v>
      </c>
      <c r="D495" s="97">
        <v>41925</v>
      </c>
      <c r="E495" s="97">
        <v>41933</v>
      </c>
      <c r="H495" s="66" t="s">
        <v>4162</v>
      </c>
      <c r="I495" s="66" t="s">
        <v>4161</v>
      </c>
      <c r="J495" s="65" t="s">
        <v>4302</v>
      </c>
      <c r="K495" s="66" t="s">
        <v>4301</v>
      </c>
      <c r="L495" s="66" t="s">
        <v>4306</v>
      </c>
      <c r="M495" s="94">
        <v>12</v>
      </c>
      <c r="N495" s="95">
        <f t="shared" si="235"/>
        <v>11.8125</v>
      </c>
      <c r="O495" s="95">
        <f t="shared" si="236"/>
        <v>12.1875</v>
      </c>
      <c r="P495" s="94">
        <v>7.25</v>
      </c>
      <c r="Q495" s="66">
        <f t="shared" si="237"/>
        <v>7.0625</v>
      </c>
      <c r="R495" s="66">
        <f t="shared" si="238"/>
        <v>7.4375</v>
      </c>
      <c r="S495" s="94">
        <v>6.75</v>
      </c>
      <c r="T495" s="95">
        <f t="shared" si="239"/>
        <v>6.5625</v>
      </c>
      <c r="U495" s="95">
        <f t="shared" si="240"/>
        <v>6.9375</v>
      </c>
      <c r="V495" s="6">
        <f t="shared" si="241"/>
        <v>0.1875</v>
      </c>
    </row>
    <row r="496" spans="1:33" ht="39" x14ac:dyDescent="0.15">
      <c r="A496" s="310" t="s">
        <v>13092</v>
      </c>
      <c r="B496" s="113" t="s">
        <v>13093</v>
      </c>
      <c r="C496" s="6" t="s">
        <v>13094</v>
      </c>
      <c r="D496" s="97">
        <v>41928</v>
      </c>
      <c r="E496" s="97">
        <v>41933</v>
      </c>
      <c r="H496" s="66" t="s">
        <v>4162</v>
      </c>
      <c r="I496" s="66" t="s">
        <v>12432</v>
      </c>
      <c r="J496" s="65" t="s">
        <v>4302</v>
      </c>
      <c r="K496" s="66" t="s">
        <v>4160</v>
      </c>
      <c r="M496" s="94">
        <v>40.4375</v>
      </c>
      <c r="N496" s="95">
        <f t="shared" si="235"/>
        <v>40.25</v>
      </c>
      <c r="O496" s="95">
        <f t="shared" si="236"/>
        <v>40.625</v>
      </c>
      <c r="P496" s="94">
        <v>38.875</v>
      </c>
      <c r="Q496" s="66">
        <f t="shared" si="237"/>
        <v>38.6875</v>
      </c>
      <c r="R496" s="66">
        <f t="shared" si="238"/>
        <v>39.0625</v>
      </c>
      <c r="S496" s="94">
        <v>3</v>
      </c>
      <c r="T496" s="95">
        <f t="shared" si="239"/>
        <v>2.8125</v>
      </c>
      <c r="U496" s="95">
        <f t="shared" si="240"/>
        <v>3.1875</v>
      </c>
      <c r="V496" s="6">
        <f t="shared" si="241"/>
        <v>0.1875</v>
      </c>
    </row>
    <row r="497" spans="1:23" ht="39" x14ac:dyDescent="0.15">
      <c r="A497" s="310" t="s">
        <v>13118</v>
      </c>
      <c r="B497" s="113" t="s">
        <v>10066</v>
      </c>
      <c r="C497" s="6" t="s">
        <v>10109</v>
      </c>
      <c r="D497" s="97">
        <v>41933</v>
      </c>
      <c r="E497" s="97">
        <v>41934</v>
      </c>
      <c r="F497" s="123"/>
      <c r="G497" s="123"/>
      <c r="H497" s="66" t="s">
        <v>4162</v>
      </c>
      <c r="I497" s="66" t="s">
        <v>4161</v>
      </c>
      <c r="J497" s="65" t="s">
        <v>4302</v>
      </c>
      <c r="K497" s="66" t="s">
        <v>4301</v>
      </c>
      <c r="L497" s="66" t="s">
        <v>4306</v>
      </c>
      <c r="M497" s="94">
        <v>15.75</v>
      </c>
      <c r="N497" s="95">
        <f t="shared" si="235"/>
        <v>15.5625</v>
      </c>
      <c r="O497" s="95">
        <f t="shared" si="236"/>
        <v>15.9375</v>
      </c>
      <c r="P497" s="94">
        <v>8.625</v>
      </c>
      <c r="Q497" s="66">
        <f t="shared" si="237"/>
        <v>8.4375</v>
      </c>
      <c r="R497" s="66">
        <f t="shared" si="238"/>
        <v>8.8125</v>
      </c>
      <c r="S497" s="94">
        <v>5.1875</v>
      </c>
      <c r="T497" s="95">
        <f t="shared" si="239"/>
        <v>5</v>
      </c>
      <c r="U497" s="95">
        <f t="shared" si="240"/>
        <v>5.375</v>
      </c>
      <c r="V497" s="6">
        <f t="shared" si="241"/>
        <v>0.1875</v>
      </c>
    </row>
    <row r="498" spans="1:23" ht="39" x14ac:dyDescent="0.15">
      <c r="A498" s="310" t="s">
        <v>13153</v>
      </c>
      <c r="B498" s="113" t="s">
        <v>10669</v>
      </c>
      <c r="C498" s="6" t="s">
        <v>13154</v>
      </c>
      <c r="D498" s="97">
        <v>41935</v>
      </c>
      <c r="E498" s="97">
        <v>41939</v>
      </c>
      <c r="H498" s="66" t="s">
        <v>4162</v>
      </c>
      <c r="I498" s="66" t="s">
        <v>12432</v>
      </c>
      <c r="J498" s="65" t="s">
        <v>4302</v>
      </c>
      <c r="K498" s="66" t="s">
        <v>4160</v>
      </c>
      <c r="M498" s="94">
        <v>47.3125</v>
      </c>
      <c r="N498" s="95">
        <f t="shared" si="235"/>
        <v>47.125</v>
      </c>
      <c r="O498" s="95">
        <f t="shared" si="236"/>
        <v>47.5</v>
      </c>
      <c r="P498" s="94">
        <v>37.9375</v>
      </c>
      <c r="Q498" s="66">
        <f t="shared" si="237"/>
        <v>37.75</v>
      </c>
      <c r="R498" s="66">
        <f t="shared" si="238"/>
        <v>38.125</v>
      </c>
      <c r="S498" s="94">
        <v>3</v>
      </c>
      <c r="T498" s="95">
        <f t="shared" si="239"/>
        <v>2.8125</v>
      </c>
      <c r="U498" s="95">
        <f t="shared" si="240"/>
        <v>3.1875</v>
      </c>
      <c r="V498" s="6">
        <f>IF(J498="C", 0.1875, 0.125)</f>
        <v>0.1875</v>
      </c>
    </row>
    <row r="499" spans="1:23" ht="39" x14ac:dyDescent="0.15">
      <c r="A499" s="310" t="s">
        <v>13155</v>
      </c>
      <c r="B499" s="113" t="s">
        <v>10669</v>
      </c>
      <c r="C499" s="6" t="s">
        <v>13156</v>
      </c>
      <c r="D499" s="97">
        <v>41935</v>
      </c>
      <c r="E499" s="97">
        <v>41939</v>
      </c>
      <c r="H499" s="66" t="s">
        <v>4162</v>
      </c>
      <c r="I499" s="66" t="s">
        <v>12432</v>
      </c>
      <c r="J499" s="65" t="s">
        <v>4302</v>
      </c>
      <c r="K499" s="66" t="s">
        <v>4160</v>
      </c>
      <c r="M499" s="94">
        <v>44.8125</v>
      </c>
      <c r="N499" s="95">
        <f t="shared" si="235"/>
        <v>44.625</v>
      </c>
      <c r="O499" s="95">
        <f t="shared" si="236"/>
        <v>45</v>
      </c>
      <c r="P499" s="94">
        <v>39.5</v>
      </c>
      <c r="Q499" s="66">
        <f t="shared" si="237"/>
        <v>39.3125</v>
      </c>
      <c r="R499" s="66">
        <f t="shared" si="238"/>
        <v>39.6875</v>
      </c>
      <c r="S499" s="94">
        <v>3</v>
      </c>
      <c r="T499" s="95">
        <f t="shared" si="239"/>
        <v>2.8125</v>
      </c>
      <c r="U499" s="95">
        <f t="shared" si="240"/>
        <v>3.1875</v>
      </c>
      <c r="V499" s="6">
        <f>IF(J499="C", 0.1875, 0.125)</f>
        <v>0.1875</v>
      </c>
    </row>
    <row r="500" spans="1:23" ht="39" x14ac:dyDescent="0.15">
      <c r="A500" s="310" t="s">
        <v>13160</v>
      </c>
      <c r="B500" s="113" t="s">
        <v>12015</v>
      </c>
      <c r="C500" s="6" t="s">
        <v>13159</v>
      </c>
      <c r="D500" s="97">
        <v>41935</v>
      </c>
      <c r="E500" s="97">
        <v>41939</v>
      </c>
      <c r="H500" s="66" t="s">
        <v>3131</v>
      </c>
      <c r="I500" s="66" t="s">
        <v>6860</v>
      </c>
      <c r="J500" s="65" t="s">
        <v>3131</v>
      </c>
      <c r="K500" s="65" t="s">
        <v>3131</v>
      </c>
      <c r="M500" s="94">
        <v>2.5</v>
      </c>
      <c r="N500" s="95">
        <f t="shared" si="235"/>
        <v>2.3125</v>
      </c>
      <c r="O500" s="95">
        <f t="shared" si="236"/>
        <v>2.6875</v>
      </c>
      <c r="P500" s="94">
        <v>2.5</v>
      </c>
      <c r="Q500" s="66">
        <f t="shared" si="237"/>
        <v>2.3125</v>
      </c>
      <c r="R500" s="66">
        <f t="shared" si="238"/>
        <v>2.6875</v>
      </c>
      <c r="S500" s="94">
        <v>37.125</v>
      </c>
      <c r="T500" s="95">
        <f t="shared" si="239"/>
        <v>36.9375</v>
      </c>
      <c r="U500" s="95">
        <f t="shared" si="240"/>
        <v>37.3125</v>
      </c>
      <c r="V500" s="6">
        <v>0.1875</v>
      </c>
      <c r="W500" s="6" t="s">
        <v>13158</v>
      </c>
    </row>
    <row r="501" spans="1:23" ht="39" x14ac:dyDescent="0.15">
      <c r="A501" s="310" t="s">
        <v>13166</v>
      </c>
      <c r="B501" s="113" t="s">
        <v>13167</v>
      </c>
      <c r="C501" s="6" t="s">
        <v>10427</v>
      </c>
      <c r="D501" s="97">
        <v>41936</v>
      </c>
      <c r="E501" s="97">
        <v>41939</v>
      </c>
      <c r="H501" s="66" t="s">
        <v>4162</v>
      </c>
      <c r="I501" s="66" t="s">
        <v>4161</v>
      </c>
      <c r="J501" s="65" t="s">
        <v>4302</v>
      </c>
      <c r="K501" s="66" t="s">
        <v>4301</v>
      </c>
      <c r="L501" s="66" t="s">
        <v>4306</v>
      </c>
      <c r="M501" s="94">
        <v>11.8125</v>
      </c>
      <c r="N501" s="95">
        <f t="shared" si="235"/>
        <v>11.625</v>
      </c>
      <c r="O501" s="95">
        <f t="shared" si="236"/>
        <v>12</v>
      </c>
      <c r="P501" s="94">
        <v>9.375</v>
      </c>
      <c r="Q501" s="66">
        <f t="shared" si="237"/>
        <v>9.1875</v>
      </c>
      <c r="R501" s="66">
        <f t="shared" si="238"/>
        <v>9.5625</v>
      </c>
      <c r="S501" s="94">
        <v>8.5</v>
      </c>
      <c r="T501" s="95">
        <f t="shared" si="239"/>
        <v>8.3125</v>
      </c>
      <c r="U501" s="95">
        <f t="shared" si="240"/>
        <v>8.6875</v>
      </c>
      <c r="V501" s="6">
        <f t="shared" ref="V501:V509" si="242">IF(J501="C", 0.1875, 0.125)</f>
        <v>0.1875</v>
      </c>
    </row>
    <row r="502" spans="1:23" ht="39" x14ac:dyDescent="0.15">
      <c r="A502" s="310" t="s">
        <v>13168</v>
      </c>
      <c r="B502" s="113" t="s">
        <v>13167</v>
      </c>
      <c r="C502" s="6" t="s">
        <v>13169</v>
      </c>
      <c r="D502" s="311">
        <v>41936</v>
      </c>
      <c r="E502" s="311">
        <v>41939</v>
      </c>
      <c r="F502" s="342"/>
      <c r="G502" s="342"/>
      <c r="H502" s="66" t="s">
        <v>4162</v>
      </c>
      <c r="I502" s="66" t="s">
        <v>4161</v>
      </c>
      <c r="J502" s="65" t="s">
        <v>4302</v>
      </c>
      <c r="K502" s="66" t="s">
        <v>4304</v>
      </c>
      <c r="L502" s="66" t="s">
        <v>4306</v>
      </c>
      <c r="M502" s="94">
        <v>18.875</v>
      </c>
      <c r="N502" s="95">
        <f t="shared" si="235"/>
        <v>18.6875</v>
      </c>
      <c r="O502" s="95">
        <f t="shared" si="236"/>
        <v>19.0625</v>
      </c>
      <c r="P502" s="94">
        <v>11.625</v>
      </c>
      <c r="Q502" s="66">
        <f t="shared" si="237"/>
        <v>11.4375</v>
      </c>
      <c r="R502" s="66">
        <f t="shared" si="238"/>
        <v>11.8125</v>
      </c>
      <c r="S502" s="94">
        <v>9</v>
      </c>
      <c r="T502" s="95">
        <f t="shared" si="239"/>
        <v>8.8125</v>
      </c>
      <c r="U502" s="95">
        <f t="shared" si="240"/>
        <v>9.1875</v>
      </c>
      <c r="V502" s="6">
        <f t="shared" si="242"/>
        <v>0.1875</v>
      </c>
    </row>
    <row r="503" spans="1:23" ht="39" x14ac:dyDescent="0.15">
      <c r="A503" s="310" t="s">
        <v>13249</v>
      </c>
      <c r="B503" s="113" t="s">
        <v>13250</v>
      </c>
      <c r="C503" s="6" t="s">
        <v>10590</v>
      </c>
      <c r="D503" s="97">
        <v>41943</v>
      </c>
      <c r="E503" s="97">
        <v>41947</v>
      </c>
      <c r="H503" s="66" t="s">
        <v>4162</v>
      </c>
      <c r="I503" s="66" t="s">
        <v>4161</v>
      </c>
      <c r="J503" s="65" t="s">
        <v>4302</v>
      </c>
      <c r="K503" s="66" t="s">
        <v>4301</v>
      </c>
      <c r="L503" s="66" t="s">
        <v>4306</v>
      </c>
      <c r="M503" s="94">
        <v>14.875</v>
      </c>
      <c r="N503" s="95">
        <f t="shared" si="235"/>
        <v>14.6875</v>
      </c>
      <c r="O503" s="95">
        <f t="shared" si="236"/>
        <v>15.0625</v>
      </c>
      <c r="P503" s="94">
        <v>9.625</v>
      </c>
      <c r="Q503" s="66">
        <f t="shared" si="237"/>
        <v>9.4375</v>
      </c>
      <c r="R503" s="66">
        <f t="shared" si="238"/>
        <v>9.8125</v>
      </c>
      <c r="S503" s="94">
        <v>7.625</v>
      </c>
      <c r="T503" s="95">
        <f t="shared" si="239"/>
        <v>7.4375</v>
      </c>
      <c r="U503" s="95">
        <f t="shared" si="240"/>
        <v>7.8125</v>
      </c>
      <c r="V503" s="6">
        <f t="shared" si="242"/>
        <v>0.1875</v>
      </c>
    </row>
    <row r="504" spans="1:23" ht="39" x14ac:dyDescent="0.15">
      <c r="A504" s="310" t="s">
        <v>13251</v>
      </c>
      <c r="B504" s="113" t="s">
        <v>13252</v>
      </c>
      <c r="C504" s="6" t="s">
        <v>9984</v>
      </c>
      <c r="D504" s="97">
        <v>41943</v>
      </c>
      <c r="E504" s="97">
        <v>41947</v>
      </c>
      <c r="H504" s="66" t="s">
        <v>4162</v>
      </c>
      <c r="I504" s="66" t="s">
        <v>4161</v>
      </c>
      <c r="J504" s="65" t="s">
        <v>4302</v>
      </c>
      <c r="K504" s="66" t="s">
        <v>4301</v>
      </c>
      <c r="L504" s="66" t="s">
        <v>4306</v>
      </c>
      <c r="M504" s="94">
        <v>15.375</v>
      </c>
      <c r="N504" s="95">
        <f t="shared" si="235"/>
        <v>15.1875</v>
      </c>
      <c r="O504" s="95">
        <f t="shared" si="236"/>
        <v>15.5625</v>
      </c>
      <c r="P504" s="94">
        <v>11.5625</v>
      </c>
      <c r="Q504" s="66">
        <f t="shared" si="237"/>
        <v>11.375</v>
      </c>
      <c r="R504" s="66">
        <f t="shared" si="238"/>
        <v>11.75</v>
      </c>
      <c r="S504" s="94">
        <v>10.5625</v>
      </c>
      <c r="T504" s="95">
        <f t="shared" si="239"/>
        <v>10.375</v>
      </c>
      <c r="U504" s="95">
        <f t="shared" si="240"/>
        <v>10.75</v>
      </c>
      <c r="V504" s="6">
        <f t="shared" si="242"/>
        <v>0.1875</v>
      </c>
    </row>
    <row r="505" spans="1:23" ht="39" x14ac:dyDescent="0.15">
      <c r="A505" s="310" t="s">
        <v>13265</v>
      </c>
      <c r="B505" s="113" t="s">
        <v>13266</v>
      </c>
      <c r="C505" s="6" t="s">
        <v>9984</v>
      </c>
      <c r="D505" s="97">
        <v>41943</v>
      </c>
      <c r="E505" s="97">
        <v>41947</v>
      </c>
      <c r="H505" s="66" t="s">
        <v>4162</v>
      </c>
      <c r="I505" s="66" t="s">
        <v>4161</v>
      </c>
      <c r="J505" s="65" t="s">
        <v>4302</v>
      </c>
      <c r="K505" s="66" t="s">
        <v>4301</v>
      </c>
      <c r="L505" s="66" t="s">
        <v>4306</v>
      </c>
      <c r="M505" s="94">
        <v>15.375</v>
      </c>
      <c r="N505" s="95">
        <f t="shared" si="235"/>
        <v>15.1875</v>
      </c>
      <c r="O505" s="95">
        <f t="shared" si="236"/>
        <v>15.5625</v>
      </c>
      <c r="P505" s="94">
        <v>11.5625</v>
      </c>
      <c r="Q505" s="66">
        <f t="shared" si="237"/>
        <v>11.375</v>
      </c>
      <c r="R505" s="66">
        <f t="shared" si="238"/>
        <v>11.75</v>
      </c>
      <c r="S505" s="94">
        <v>10.5625</v>
      </c>
      <c r="T505" s="95">
        <f t="shared" si="239"/>
        <v>10.375</v>
      </c>
      <c r="U505" s="95">
        <f t="shared" si="240"/>
        <v>10.75</v>
      </c>
      <c r="V505" s="6">
        <f t="shared" si="242"/>
        <v>0.1875</v>
      </c>
    </row>
    <row r="506" spans="1:23" ht="39" x14ac:dyDescent="0.15">
      <c r="A506" s="310" t="s">
        <v>13392</v>
      </c>
      <c r="B506" s="113" t="s">
        <v>7236</v>
      </c>
      <c r="C506" s="6" t="s">
        <v>10053</v>
      </c>
      <c r="D506" s="97">
        <v>41956</v>
      </c>
      <c r="E506" s="97">
        <v>41962</v>
      </c>
      <c r="H506" s="66" t="s">
        <v>4162</v>
      </c>
      <c r="I506" s="66" t="s">
        <v>4161</v>
      </c>
      <c r="J506" s="65" t="s">
        <v>4302</v>
      </c>
      <c r="K506" s="66" t="s">
        <v>4301</v>
      </c>
      <c r="L506" s="66" t="s">
        <v>4306</v>
      </c>
      <c r="M506" s="94">
        <v>11.25</v>
      </c>
      <c r="N506" s="95">
        <f t="shared" si="235"/>
        <v>11.0625</v>
      </c>
      <c r="O506" s="95">
        <f t="shared" si="236"/>
        <v>11.4375</v>
      </c>
      <c r="P506" s="94">
        <v>5.8125</v>
      </c>
      <c r="Q506" s="66">
        <f t="shared" si="237"/>
        <v>5.625</v>
      </c>
      <c r="R506" s="66">
        <f t="shared" si="238"/>
        <v>6</v>
      </c>
      <c r="S506" s="94">
        <v>4.3125</v>
      </c>
      <c r="T506" s="95">
        <f t="shared" si="239"/>
        <v>4.125</v>
      </c>
      <c r="U506" s="95">
        <f t="shared" si="240"/>
        <v>4.5</v>
      </c>
      <c r="V506" s="6">
        <f t="shared" si="242"/>
        <v>0.1875</v>
      </c>
    </row>
    <row r="507" spans="1:23" ht="39" x14ac:dyDescent="0.15">
      <c r="A507" s="310" t="s">
        <v>13393</v>
      </c>
      <c r="B507" s="113" t="s">
        <v>7236</v>
      </c>
      <c r="C507" s="6" t="s">
        <v>13395</v>
      </c>
      <c r="D507" s="311">
        <v>41958</v>
      </c>
      <c r="E507" s="311">
        <v>41962</v>
      </c>
      <c r="F507" s="342"/>
      <c r="G507" s="342"/>
      <c r="H507" s="66" t="s">
        <v>4162</v>
      </c>
      <c r="I507" s="66" t="s">
        <v>4161</v>
      </c>
      <c r="J507" s="65" t="s">
        <v>4302</v>
      </c>
      <c r="K507" s="66" t="s">
        <v>4304</v>
      </c>
      <c r="L507" s="66" t="s">
        <v>4306</v>
      </c>
      <c r="M507" s="94">
        <v>15.1875</v>
      </c>
      <c r="N507" s="95">
        <f t="shared" si="235"/>
        <v>15</v>
      </c>
      <c r="O507" s="95">
        <f t="shared" si="236"/>
        <v>15.375</v>
      </c>
      <c r="P507" s="94">
        <v>11</v>
      </c>
      <c r="Q507" s="66">
        <f t="shared" si="237"/>
        <v>10.8125</v>
      </c>
      <c r="R507" s="66">
        <f t="shared" si="238"/>
        <v>11.1875</v>
      </c>
      <c r="S507" s="94">
        <v>7.875</v>
      </c>
      <c r="T507" s="95">
        <f t="shared" si="239"/>
        <v>7.6875</v>
      </c>
      <c r="U507" s="95">
        <f t="shared" si="240"/>
        <v>8.0625</v>
      </c>
      <c r="V507" s="6">
        <f t="shared" si="242"/>
        <v>0.1875</v>
      </c>
    </row>
    <row r="508" spans="1:23" ht="39" x14ac:dyDescent="0.15">
      <c r="A508" s="310" t="s">
        <v>13438</v>
      </c>
      <c r="B508" s="113" t="s">
        <v>6848</v>
      </c>
      <c r="C508" s="6" t="s">
        <v>10110</v>
      </c>
      <c r="D508" s="97">
        <v>41964</v>
      </c>
      <c r="E508" s="97">
        <v>41967</v>
      </c>
      <c r="H508" s="66" t="s">
        <v>4162</v>
      </c>
      <c r="I508" s="66" t="s">
        <v>4161</v>
      </c>
      <c r="J508" s="65" t="s">
        <v>4302</v>
      </c>
      <c r="K508" s="66" t="s">
        <v>4304</v>
      </c>
      <c r="L508" s="66" t="s">
        <v>4306</v>
      </c>
      <c r="M508" s="94">
        <v>15.375</v>
      </c>
      <c r="N508" s="95">
        <f t="shared" si="235"/>
        <v>15.1875</v>
      </c>
      <c r="O508" s="95">
        <f t="shared" si="236"/>
        <v>15.5625</v>
      </c>
      <c r="P508" s="94">
        <v>10.5625</v>
      </c>
      <c r="Q508" s="66">
        <f t="shared" si="237"/>
        <v>10.375</v>
      </c>
      <c r="R508" s="66">
        <f t="shared" si="238"/>
        <v>10.75</v>
      </c>
      <c r="S508" s="94">
        <v>9.625</v>
      </c>
      <c r="T508" s="95">
        <f t="shared" si="239"/>
        <v>9.4375</v>
      </c>
      <c r="U508" s="95">
        <f t="shared" si="240"/>
        <v>9.8125</v>
      </c>
      <c r="V508" s="6">
        <f t="shared" si="242"/>
        <v>0.1875</v>
      </c>
    </row>
    <row r="509" spans="1:23" ht="39" x14ac:dyDescent="0.15">
      <c r="A509" s="310" t="s">
        <v>13439</v>
      </c>
      <c r="B509" s="113" t="s">
        <v>6848</v>
      </c>
      <c r="C509" s="6" t="s">
        <v>9360</v>
      </c>
      <c r="D509" s="97">
        <v>41964</v>
      </c>
      <c r="E509" s="97">
        <v>41967</v>
      </c>
      <c r="H509" s="66" t="s">
        <v>4738</v>
      </c>
      <c r="I509" s="66" t="s">
        <v>4161</v>
      </c>
      <c r="J509" s="65" t="s">
        <v>4302</v>
      </c>
      <c r="K509" s="66" t="s">
        <v>4304</v>
      </c>
      <c r="L509" s="66" t="s">
        <v>4306</v>
      </c>
      <c r="M509" s="94">
        <v>15.25</v>
      </c>
      <c r="N509" s="95">
        <f>M509-0.1875</f>
        <v>15.0625</v>
      </c>
      <c r="O509" s="95">
        <f>M509+0.1875</f>
        <v>15.4375</v>
      </c>
      <c r="P509" s="94">
        <v>10.375</v>
      </c>
      <c r="Q509" s="66">
        <f>P509-0.1875</f>
        <v>10.1875</v>
      </c>
      <c r="R509" s="66">
        <f>P509+0.1875</f>
        <v>10.5625</v>
      </c>
      <c r="S509" s="94">
        <v>15.4375</v>
      </c>
      <c r="T509" s="95">
        <f t="shared" si="239"/>
        <v>15.25</v>
      </c>
      <c r="U509" s="95">
        <f t="shared" si="240"/>
        <v>15.625</v>
      </c>
      <c r="V509" s="6">
        <f t="shared" si="242"/>
        <v>0.1875</v>
      </c>
    </row>
    <row r="510" spans="1:23" ht="39" x14ac:dyDescent="0.15">
      <c r="A510" s="310" t="s">
        <v>13447</v>
      </c>
      <c r="B510" s="113" t="s">
        <v>12015</v>
      </c>
      <c r="C510" s="6" t="s">
        <v>13446</v>
      </c>
      <c r="D510" s="97">
        <v>41964</v>
      </c>
      <c r="E510" s="97">
        <v>41975</v>
      </c>
      <c r="H510" s="66" t="s">
        <v>3131</v>
      </c>
      <c r="I510" s="66" t="s">
        <v>6860</v>
      </c>
      <c r="J510" s="65" t="s">
        <v>3131</v>
      </c>
      <c r="K510" s="65" t="s">
        <v>3131</v>
      </c>
      <c r="M510" s="94">
        <v>2.5</v>
      </c>
      <c r="N510" s="95">
        <f t="shared" ref="N510:N517" si="243">M510-V510</f>
        <v>2.3125</v>
      </c>
      <c r="O510" s="95">
        <f t="shared" ref="O510:O517" si="244">M510+V510</f>
        <v>2.6875</v>
      </c>
      <c r="P510" s="94">
        <v>2.5</v>
      </c>
      <c r="Q510" s="66">
        <f t="shared" ref="Q510:Q517" si="245">P510-V510</f>
        <v>2.3125</v>
      </c>
      <c r="R510" s="66">
        <f t="shared" ref="R510:R517" si="246">P510+V510</f>
        <v>2.6875</v>
      </c>
      <c r="S510" s="94">
        <v>37.875</v>
      </c>
      <c r="T510" s="95">
        <f t="shared" si="239"/>
        <v>37.6875</v>
      </c>
      <c r="U510" s="95">
        <f t="shared" si="240"/>
        <v>38.0625</v>
      </c>
      <c r="V510" s="6">
        <v>0.1875</v>
      </c>
      <c r="W510" s="6" t="s">
        <v>13158</v>
      </c>
    </row>
    <row r="511" spans="1:23" ht="39" x14ac:dyDescent="0.15">
      <c r="A511" s="310" t="s">
        <v>13451</v>
      </c>
      <c r="B511" s="113" t="s">
        <v>13452</v>
      </c>
      <c r="C511" s="6" t="s">
        <v>13453</v>
      </c>
      <c r="D511" s="97">
        <v>41967</v>
      </c>
      <c r="E511" s="97">
        <v>41975</v>
      </c>
      <c r="H511" s="66" t="s">
        <v>4162</v>
      </c>
      <c r="I511" s="66" t="s">
        <v>12432</v>
      </c>
      <c r="J511" s="65" t="s">
        <v>4302</v>
      </c>
      <c r="K511" s="66" t="s">
        <v>4160</v>
      </c>
      <c r="M511" s="94">
        <v>47.625</v>
      </c>
      <c r="N511" s="95">
        <f t="shared" si="243"/>
        <v>47.4375</v>
      </c>
      <c r="O511" s="95">
        <f t="shared" si="244"/>
        <v>47.8125</v>
      </c>
      <c r="P511" s="94">
        <v>37.3125</v>
      </c>
      <c r="Q511" s="66">
        <f t="shared" si="245"/>
        <v>37.125</v>
      </c>
      <c r="R511" s="66">
        <f t="shared" si="246"/>
        <v>37.5</v>
      </c>
      <c r="S511" s="94">
        <v>3</v>
      </c>
      <c r="T511" s="95">
        <f t="shared" si="239"/>
        <v>2.8125</v>
      </c>
      <c r="U511" s="95">
        <f t="shared" si="240"/>
        <v>3.1875</v>
      </c>
      <c r="V511" s="6">
        <f>IF(J511="C", 0.1875, 0.125)</f>
        <v>0.1875</v>
      </c>
    </row>
    <row r="512" spans="1:23" ht="39" x14ac:dyDescent="0.15">
      <c r="A512" s="310" t="s">
        <v>13487</v>
      </c>
      <c r="B512" s="113" t="s">
        <v>10669</v>
      </c>
      <c r="C512" s="6" t="s">
        <v>13488</v>
      </c>
      <c r="D512" s="97">
        <v>41981</v>
      </c>
      <c r="E512" s="97">
        <v>41989</v>
      </c>
      <c r="H512" s="66" t="s">
        <v>4162</v>
      </c>
      <c r="I512" s="66" t="s">
        <v>12432</v>
      </c>
      <c r="J512" s="65" t="s">
        <v>4302</v>
      </c>
      <c r="K512" s="66" t="s">
        <v>4160</v>
      </c>
      <c r="M512" s="94">
        <v>40.4375</v>
      </c>
      <c r="N512" s="95">
        <f t="shared" si="243"/>
        <v>40.25</v>
      </c>
      <c r="O512" s="95">
        <f t="shared" si="244"/>
        <v>40.625</v>
      </c>
      <c r="P512" s="94">
        <v>39.5</v>
      </c>
      <c r="Q512" s="66">
        <f t="shared" si="245"/>
        <v>39.3125</v>
      </c>
      <c r="R512" s="66">
        <f t="shared" si="246"/>
        <v>39.6875</v>
      </c>
      <c r="S512" s="94">
        <v>3</v>
      </c>
      <c r="T512" s="95">
        <f t="shared" si="239"/>
        <v>2.8125</v>
      </c>
      <c r="U512" s="95">
        <f t="shared" si="240"/>
        <v>3.1875</v>
      </c>
      <c r="V512" s="6">
        <f>IF(J512="C", 0.1875, 0.125)</f>
        <v>0.1875</v>
      </c>
    </row>
    <row r="513" spans="1:24" ht="39" x14ac:dyDescent="0.15">
      <c r="A513" s="310" t="s">
        <v>13489</v>
      </c>
      <c r="B513" s="113" t="s">
        <v>10669</v>
      </c>
      <c r="C513" s="6" t="s">
        <v>13490</v>
      </c>
      <c r="D513" s="97">
        <v>41981</v>
      </c>
      <c r="E513" s="97">
        <v>41989</v>
      </c>
      <c r="H513" s="66" t="s">
        <v>4162</v>
      </c>
      <c r="I513" s="66" t="s">
        <v>12432</v>
      </c>
      <c r="J513" s="65" t="s">
        <v>4302</v>
      </c>
      <c r="K513" s="66" t="s">
        <v>4160</v>
      </c>
      <c r="M513" s="94">
        <v>40.75</v>
      </c>
      <c r="N513" s="95">
        <f t="shared" si="243"/>
        <v>40.5625</v>
      </c>
      <c r="O513" s="95">
        <f t="shared" si="244"/>
        <v>40.9375</v>
      </c>
      <c r="P513" s="94">
        <v>37.75</v>
      </c>
      <c r="Q513" s="66">
        <f t="shared" si="245"/>
        <v>37.5625</v>
      </c>
      <c r="R513" s="66">
        <f t="shared" si="246"/>
        <v>37.9375</v>
      </c>
      <c r="S513" s="94">
        <v>3</v>
      </c>
      <c r="T513" s="95">
        <f t="shared" si="239"/>
        <v>2.8125</v>
      </c>
      <c r="U513" s="95">
        <f t="shared" si="240"/>
        <v>3.1875</v>
      </c>
      <c r="V513" s="6">
        <f t="shared" ref="V513:V521" si="247">IF(J513="C", 0.1875, 0.125)</f>
        <v>0.1875</v>
      </c>
    </row>
    <row r="514" spans="1:24" ht="39" x14ac:dyDescent="0.15">
      <c r="A514" s="310" t="s">
        <v>13516</v>
      </c>
      <c r="B514" s="113" t="s">
        <v>9442</v>
      </c>
      <c r="C514" s="6" t="s">
        <v>9340</v>
      </c>
      <c r="D514" s="97">
        <v>41985</v>
      </c>
      <c r="E514" s="97">
        <v>41989</v>
      </c>
      <c r="H514" s="66" t="s">
        <v>4162</v>
      </c>
      <c r="I514" s="66" t="s">
        <v>4161</v>
      </c>
      <c r="J514" s="65" t="s">
        <v>4302</v>
      </c>
      <c r="K514" s="66" t="s">
        <v>4160</v>
      </c>
      <c r="L514" s="66" t="s">
        <v>4306</v>
      </c>
      <c r="M514" s="94">
        <v>17.125</v>
      </c>
      <c r="N514" s="95">
        <f t="shared" si="243"/>
        <v>16.9375</v>
      </c>
      <c r="O514" s="95">
        <f t="shared" si="244"/>
        <v>17.3125</v>
      </c>
      <c r="P514" s="94">
        <v>6.6875</v>
      </c>
      <c r="Q514" s="66">
        <f t="shared" si="245"/>
        <v>6.5</v>
      </c>
      <c r="R514" s="66">
        <f t="shared" si="246"/>
        <v>6.875</v>
      </c>
      <c r="S514" s="94">
        <v>11.75</v>
      </c>
      <c r="T514" s="95">
        <f t="shared" si="239"/>
        <v>11.5625</v>
      </c>
      <c r="U514" s="95">
        <f t="shared" si="240"/>
        <v>11.9375</v>
      </c>
      <c r="V514" s="6">
        <f t="shared" si="247"/>
        <v>0.1875</v>
      </c>
    </row>
    <row r="515" spans="1:24" ht="26" x14ac:dyDescent="0.15">
      <c r="A515" s="310" t="s">
        <v>13662</v>
      </c>
      <c r="B515" s="113" t="s">
        <v>13663</v>
      </c>
      <c r="C515" s="6" t="s">
        <v>13664</v>
      </c>
      <c r="D515" s="97">
        <v>42016</v>
      </c>
      <c r="E515" s="97">
        <v>42017</v>
      </c>
      <c r="H515" s="66" t="s">
        <v>4162</v>
      </c>
      <c r="I515" s="66" t="s">
        <v>4161</v>
      </c>
      <c r="J515" s="65" t="s">
        <v>4302</v>
      </c>
      <c r="K515" s="66" t="s">
        <v>4301</v>
      </c>
      <c r="L515" s="66" t="s">
        <v>4306</v>
      </c>
      <c r="M515" s="94">
        <v>13</v>
      </c>
      <c r="N515" s="95">
        <f t="shared" si="243"/>
        <v>12.8125</v>
      </c>
      <c r="O515" s="95">
        <f t="shared" si="244"/>
        <v>13.1875</v>
      </c>
      <c r="P515" s="94">
        <v>10</v>
      </c>
      <c r="Q515" s="66">
        <f t="shared" si="245"/>
        <v>9.8125</v>
      </c>
      <c r="R515" s="66">
        <f t="shared" si="246"/>
        <v>10.1875</v>
      </c>
      <c r="S515" s="94">
        <v>10.375</v>
      </c>
      <c r="T515" s="95">
        <f t="shared" si="239"/>
        <v>10.1875</v>
      </c>
      <c r="U515" s="95">
        <f t="shared" si="240"/>
        <v>10.5625</v>
      </c>
      <c r="V515" s="6">
        <f t="shared" si="247"/>
        <v>0.1875</v>
      </c>
    </row>
    <row r="516" spans="1:24" ht="39" x14ac:dyDescent="0.15">
      <c r="A516" s="310" t="s">
        <v>13685</v>
      </c>
      <c r="B516" s="113" t="s">
        <v>11868</v>
      </c>
      <c r="C516" s="6" t="s">
        <v>13686</v>
      </c>
      <c r="D516" s="97">
        <v>42019</v>
      </c>
      <c r="E516" s="97">
        <v>42023</v>
      </c>
      <c r="H516" s="66" t="s">
        <v>4738</v>
      </c>
      <c r="I516" s="66" t="s">
        <v>4161</v>
      </c>
      <c r="J516" s="65" t="s">
        <v>4302</v>
      </c>
      <c r="K516" s="66" t="s">
        <v>4304</v>
      </c>
      <c r="L516" s="66" t="s">
        <v>4306</v>
      </c>
      <c r="M516" s="94">
        <v>20.375</v>
      </c>
      <c r="N516" s="95">
        <f t="shared" si="243"/>
        <v>20.1875</v>
      </c>
      <c r="O516" s="95">
        <f t="shared" si="244"/>
        <v>20.5625</v>
      </c>
      <c r="P516" s="94">
        <v>15.625</v>
      </c>
      <c r="Q516" s="66">
        <f t="shared" si="245"/>
        <v>15.4375</v>
      </c>
      <c r="R516" s="66">
        <f t="shared" si="246"/>
        <v>15.8125</v>
      </c>
      <c r="S516" s="94">
        <v>6</v>
      </c>
      <c r="T516" s="95">
        <f t="shared" si="239"/>
        <v>5.8125</v>
      </c>
      <c r="U516" s="95">
        <f t="shared" si="240"/>
        <v>6.1875</v>
      </c>
      <c r="V516" s="6">
        <f t="shared" si="247"/>
        <v>0.1875</v>
      </c>
    </row>
    <row r="517" spans="1:24" ht="39" x14ac:dyDescent="0.15">
      <c r="A517" s="310" t="s">
        <v>13687</v>
      </c>
      <c r="B517" s="113" t="s">
        <v>12462</v>
      </c>
      <c r="C517" s="6" t="s">
        <v>9092</v>
      </c>
      <c r="D517" s="97">
        <v>42019</v>
      </c>
      <c r="E517" s="97">
        <v>42023</v>
      </c>
      <c r="H517" s="66" t="s">
        <v>4162</v>
      </c>
      <c r="I517" s="66" t="s">
        <v>4161</v>
      </c>
      <c r="J517" s="65" t="s">
        <v>4302</v>
      </c>
      <c r="K517" s="66" t="s">
        <v>4307</v>
      </c>
      <c r="L517" s="66" t="s">
        <v>4306</v>
      </c>
      <c r="M517" s="94">
        <v>15.375</v>
      </c>
      <c r="N517" s="95">
        <f t="shared" si="243"/>
        <v>15.1875</v>
      </c>
      <c r="O517" s="95">
        <f t="shared" si="244"/>
        <v>15.5625</v>
      </c>
      <c r="P517" s="94">
        <v>10.5625</v>
      </c>
      <c r="Q517" s="66">
        <f t="shared" si="245"/>
        <v>10.375</v>
      </c>
      <c r="R517" s="66">
        <f t="shared" si="246"/>
        <v>10.75</v>
      </c>
      <c r="S517" s="94">
        <v>9.625</v>
      </c>
      <c r="T517" s="95">
        <f t="shared" si="239"/>
        <v>9.4375</v>
      </c>
      <c r="U517" s="95">
        <f t="shared" si="240"/>
        <v>9.8125</v>
      </c>
      <c r="V517" s="6">
        <f t="shared" si="247"/>
        <v>0.1875</v>
      </c>
    </row>
    <row r="518" spans="1:24" ht="39" x14ac:dyDescent="0.15">
      <c r="A518" s="310" t="s">
        <v>13688</v>
      </c>
      <c r="B518" s="113" t="s">
        <v>13689</v>
      </c>
      <c r="C518" s="6" t="s">
        <v>11732</v>
      </c>
      <c r="D518" s="131">
        <v>42019</v>
      </c>
      <c r="E518" s="131">
        <v>42023</v>
      </c>
      <c r="F518" s="69"/>
      <c r="G518" s="69"/>
      <c r="H518" s="69" t="s">
        <v>11733</v>
      </c>
      <c r="I518" s="69" t="s">
        <v>4161</v>
      </c>
      <c r="J518" s="65" t="s">
        <v>4302</v>
      </c>
      <c r="K518" s="69" t="s">
        <v>4301</v>
      </c>
      <c r="L518" s="66" t="s">
        <v>4306</v>
      </c>
      <c r="M518" s="129">
        <v>12.875</v>
      </c>
      <c r="N518" s="69">
        <f>M518-0.1875</f>
        <v>12.6875</v>
      </c>
      <c r="O518" s="69">
        <f>M518+0.1875</f>
        <v>13.0625</v>
      </c>
      <c r="P518" s="129">
        <v>5.625</v>
      </c>
      <c r="Q518" s="69">
        <f>P518-0.1875</f>
        <v>5.4375</v>
      </c>
      <c r="R518" s="69">
        <f>P518+0.1875</f>
        <v>5.8125</v>
      </c>
      <c r="S518" s="129">
        <v>7.625</v>
      </c>
      <c r="T518" s="69">
        <f>S518-0.1875</f>
        <v>7.4375</v>
      </c>
      <c r="U518" s="69">
        <f>S518+0.1875</f>
        <v>7.8125</v>
      </c>
      <c r="V518" s="6">
        <f t="shared" si="247"/>
        <v>0.1875</v>
      </c>
      <c r="W518" s="31"/>
      <c r="X518" s="31"/>
    </row>
    <row r="519" spans="1:24" ht="39" x14ac:dyDescent="0.15">
      <c r="A519" s="310" t="s">
        <v>13690</v>
      </c>
      <c r="B519" s="113" t="s">
        <v>9440</v>
      </c>
      <c r="C519" s="6" t="s">
        <v>9340</v>
      </c>
      <c r="D519" s="97">
        <v>42019</v>
      </c>
      <c r="E519" s="97">
        <v>42023</v>
      </c>
      <c r="H519" s="66" t="s">
        <v>4162</v>
      </c>
      <c r="I519" s="66" t="s">
        <v>4161</v>
      </c>
      <c r="J519" s="65" t="s">
        <v>4302</v>
      </c>
      <c r="K519" s="66" t="s">
        <v>4160</v>
      </c>
      <c r="L519" s="66" t="s">
        <v>4306</v>
      </c>
      <c r="M519" s="94">
        <v>17.125</v>
      </c>
      <c r="N519" s="95">
        <f t="shared" ref="N519:N529" si="248">M519-V519</f>
        <v>16.9375</v>
      </c>
      <c r="O519" s="95">
        <f t="shared" ref="O519:O529" si="249">M519+V519</f>
        <v>17.3125</v>
      </c>
      <c r="P519" s="94">
        <v>6.6875</v>
      </c>
      <c r="Q519" s="66">
        <f t="shared" ref="Q519:Q529" si="250">P519-V519</f>
        <v>6.5</v>
      </c>
      <c r="R519" s="66">
        <f t="shared" ref="R519:R529" si="251">P519+V519</f>
        <v>6.875</v>
      </c>
      <c r="S519" s="94">
        <v>11.75</v>
      </c>
      <c r="T519" s="95">
        <f t="shared" ref="T519:T529" si="252">S519-V519</f>
        <v>11.5625</v>
      </c>
      <c r="U519" s="95">
        <f t="shared" ref="U519:U529" si="253">S519+V519</f>
        <v>11.9375</v>
      </c>
      <c r="V519" s="6">
        <f t="shared" si="247"/>
        <v>0.1875</v>
      </c>
    </row>
    <row r="520" spans="1:24" ht="39" x14ac:dyDescent="0.15">
      <c r="A520" s="310" t="s">
        <v>13694</v>
      </c>
      <c r="B520" s="113" t="s">
        <v>9440</v>
      </c>
      <c r="C520" s="6" t="s">
        <v>9340</v>
      </c>
      <c r="D520" s="97">
        <v>42023</v>
      </c>
      <c r="E520" s="131">
        <v>42026</v>
      </c>
      <c r="H520" s="66" t="s">
        <v>4162</v>
      </c>
      <c r="I520" s="66" t="s">
        <v>4161</v>
      </c>
      <c r="J520" s="65" t="s">
        <v>4302</v>
      </c>
      <c r="K520" s="66" t="s">
        <v>4160</v>
      </c>
      <c r="L520" s="66" t="s">
        <v>4306</v>
      </c>
      <c r="M520" s="94">
        <v>17.125</v>
      </c>
      <c r="N520" s="95">
        <f t="shared" si="248"/>
        <v>16.9375</v>
      </c>
      <c r="O520" s="95">
        <f t="shared" si="249"/>
        <v>17.3125</v>
      </c>
      <c r="P520" s="94">
        <v>6.6875</v>
      </c>
      <c r="Q520" s="66">
        <f t="shared" si="250"/>
        <v>6.5</v>
      </c>
      <c r="R520" s="66">
        <f t="shared" si="251"/>
        <v>6.875</v>
      </c>
      <c r="S520" s="94">
        <v>11.75</v>
      </c>
      <c r="T520" s="95">
        <f t="shared" si="252"/>
        <v>11.5625</v>
      </c>
      <c r="U520" s="95">
        <f t="shared" si="253"/>
        <v>11.9375</v>
      </c>
      <c r="V520" s="6">
        <f t="shared" si="247"/>
        <v>0.1875</v>
      </c>
    </row>
    <row r="521" spans="1:24" ht="26" x14ac:dyDescent="0.15">
      <c r="A521" s="310" t="s">
        <v>13695</v>
      </c>
      <c r="B521" s="113" t="s">
        <v>13696</v>
      </c>
      <c r="C521" s="6" t="s">
        <v>13697</v>
      </c>
      <c r="D521" s="97">
        <v>42023</v>
      </c>
      <c r="E521" s="97">
        <v>42026</v>
      </c>
      <c r="H521" s="66" t="s">
        <v>4162</v>
      </c>
      <c r="I521" s="66" t="s">
        <v>4161</v>
      </c>
      <c r="J521" s="65" t="s">
        <v>4302</v>
      </c>
      <c r="K521" s="66" t="s">
        <v>4301</v>
      </c>
      <c r="L521" s="66" t="s">
        <v>4306</v>
      </c>
      <c r="M521" s="94">
        <v>14.625</v>
      </c>
      <c r="N521" s="95">
        <f t="shared" si="248"/>
        <v>14.4375</v>
      </c>
      <c r="O521" s="95">
        <f t="shared" si="249"/>
        <v>14.8125</v>
      </c>
      <c r="P521" s="94">
        <v>6.375</v>
      </c>
      <c r="Q521" s="66">
        <f t="shared" si="250"/>
        <v>6.1875</v>
      </c>
      <c r="R521" s="66">
        <f t="shared" si="251"/>
        <v>6.5625</v>
      </c>
      <c r="S521" s="94">
        <v>5</v>
      </c>
      <c r="T521" s="95">
        <f t="shared" si="252"/>
        <v>4.8125</v>
      </c>
      <c r="U521" s="95">
        <f t="shared" si="253"/>
        <v>5.1875</v>
      </c>
      <c r="V521" s="6">
        <f t="shared" si="247"/>
        <v>0.1875</v>
      </c>
    </row>
    <row r="522" spans="1:24" ht="39" x14ac:dyDescent="0.15">
      <c r="A522" s="310" t="s">
        <v>13698</v>
      </c>
      <c r="B522" s="113" t="s">
        <v>13696</v>
      </c>
      <c r="C522" s="6" t="s">
        <v>13699</v>
      </c>
      <c r="D522" s="97">
        <v>42023</v>
      </c>
      <c r="E522" s="97">
        <v>42026</v>
      </c>
      <c r="H522" s="66" t="s">
        <v>4162</v>
      </c>
      <c r="I522" s="66" t="s">
        <v>4161</v>
      </c>
      <c r="J522" s="65" t="s">
        <v>4302</v>
      </c>
      <c r="K522" s="66" t="s">
        <v>4301</v>
      </c>
      <c r="L522" s="66" t="s">
        <v>4306</v>
      </c>
      <c r="M522" s="94">
        <v>10.625</v>
      </c>
      <c r="N522" s="95">
        <f t="shared" si="248"/>
        <v>10.4375</v>
      </c>
      <c r="O522" s="95">
        <f t="shared" si="249"/>
        <v>10.8125</v>
      </c>
      <c r="P522" s="94">
        <v>10</v>
      </c>
      <c r="Q522" s="66">
        <f t="shared" si="250"/>
        <v>9.8125</v>
      </c>
      <c r="R522" s="66">
        <f t="shared" si="251"/>
        <v>10.1875</v>
      </c>
      <c r="S522" s="94">
        <v>5.625</v>
      </c>
      <c r="T522" s="95">
        <f t="shared" si="252"/>
        <v>5.4375</v>
      </c>
      <c r="U522" s="95">
        <f t="shared" si="253"/>
        <v>5.8125</v>
      </c>
      <c r="V522" s="6">
        <f t="shared" ref="V522:V532" si="254">IF(J522="C", 0.1875, 0.125)</f>
        <v>0.1875</v>
      </c>
    </row>
    <row r="523" spans="1:24" ht="26" x14ac:dyDescent="0.15">
      <c r="A523" s="310" t="s">
        <v>13700</v>
      </c>
      <c r="B523" s="113" t="s">
        <v>13701</v>
      </c>
      <c r="C523" s="6" t="s">
        <v>13697</v>
      </c>
      <c r="D523" s="97">
        <v>42023</v>
      </c>
      <c r="E523" s="97">
        <v>42026</v>
      </c>
      <c r="H523" s="66" t="s">
        <v>4162</v>
      </c>
      <c r="I523" s="66" t="s">
        <v>4161</v>
      </c>
      <c r="J523" s="65" t="s">
        <v>4302</v>
      </c>
      <c r="K523" s="66" t="s">
        <v>4301</v>
      </c>
      <c r="L523" s="66" t="s">
        <v>4306</v>
      </c>
      <c r="M523" s="94">
        <v>14.625</v>
      </c>
      <c r="N523" s="95">
        <f t="shared" si="248"/>
        <v>14.4375</v>
      </c>
      <c r="O523" s="95">
        <f t="shared" si="249"/>
        <v>14.8125</v>
      </c>
      <c r="P523" s="94">
        <v>6.375</v>
      </c>
      <c r="Q523" s="66">
        <f t="shared" si="250"/>
        <v>6.1875</v>
      </c>
      <c r="R523" s="66">
        <f t="shared" si="251"/>
        <v>6.5625</v>
      </c>
      <c r="S523" s="94">
        <v>5</v>
      </c>
      <c r="T523" s="95">
        <f t="shared" si="252"/>
        <v>4.8125</v>
      </c>
      <c r="U523" s="95">
        <f t="shared" si="253"/>
        <v>5.1875</v>
      </c>
      <c r="V523" s="6">
        <f t="shared" si="254"/>
        <v>0.1875</v>
      </c>
    </row>
    <row r="524" spans="1:24" ht="39" x14ac:dyDescent="0.15">
      <c r="A524" s="310" t="s">
        <v>13702</v>
      </c>
      <c r="B524" s="113" t="s">
        <v>13696</v>
      </c>
      <c r="C524" s="6" t="s">
        <v>13699</v>
      </c>
      <c r="D524" s="97">
        <v>42024</v>
      </c>
      <c r="E524" s="97">
        <v>42026</v>
      </c>
      <c r="H524" s="66" t="s">
        <v>4162</v>
      </c>
      <c r="I524" s="66" t="s">
        <v>4161</v>
      </c>
      <c r="J524" s="65" t="s">
        <v>4302</v>
      </c>
      <c r="K524" s="66" t="s">
        <v>4301</v>
      </c>
      <c r="L524" s="66" t="s">
        <v>4306</v>
      </c>
      <c r="M524" s="94">
        <v>10.625</v>
      </c>
      <c r="N524" s="95">
        <f t="shared" si="248"/>
        <v>10.4375</v>
      </c>
      <c r="O524" s="95">
        <f t="shared" si="249"/>
        <v>10.8125</v>
      </c>
      <c r="P524" s="94">
        <v>10</v>
      </c>
      <c r="Q524" s="66">
        <f t="shared" si="250"/>
        <v>9.8125</v>
      </c>
      <c r="R524" s="66">
        <f t="shared" si="251"/>
        <v>10.1875</v>
      </c>
      <c r="S524" s="94">
        <v>5.625</v>
      </c>
      <c r="T524" s="95">
        <f t="shared" si="252"/>
        <v>5.4375</v>
      </c>
      <c r="U524" s="95">
        <f t="shared" si="253"/>
        <v>5.8125</v>
      </c>
      <c r="V524" s="6">
        <f t="shared" si="254"/>
        <v>0.1875</v>
      </c>
    </row>
    <row r="525" spans="1:24" ht="39" x14ac:dyDescent="0.15">
      <c r="A525" s="310" t="s">
        <v>13720</v>
      </c>
      <c r="B525" s="113" t="s">
        <v>12353</v>
      </c>
      <c r="C525" s="6" t="s">
        <v>13721</v>
      </c>
      <c r="D525" s="97">
        <v>42027</v>
      </c>
      <c r="E525" s="131">
        <v>42032</v>
      </c>
      <c r="H525" s="66" t="s">
        <v>14148</v>
      </c>
      <c r="I525" s="66" t="s">
        <v>4161</v>
      </c>
      <c r="J525" s="65" t="s">
        <v>4302</v>
      </c>
      <c r="K525" s="66" t="s">
        <v>4304</v>
      </c>
      <c r="L525" s="66" t="s">
        <v>4306</v>
      </c>
      <c r="M525" s="94">
        <v>14.125</v>
      </c>
      <c r="N525" s="95">
        <f t="shared" si="248"/>
        <v>13.9375</v>
      </c>
      <c r="O525" s="95">
        <f t="shared" si="249"/>
        <v>14.3125</v>
      </c>
      <c r="P525" s="94">
        <v>7.6875</v>
      </c>
      <c r="Q525" s="66">
        <f t="shared" si="250"/>
        <v>7.5</v>
      </c>
      <c r="R525" s="66">
        <f t="shared" si="251"/>
        <v>7.875</v>
      </c>
      <c r="S525" s="94">
        <v>10.625</v>
      </c>
      <c r="T525" s="95">
        <f t="shared" si="252"/>
        <v>10.4375</v>
      </c>
      <c r="U525" s="95">
        <f t="shared" si="253"/>
        <v>10.8125</v>
      </c>
      <c r="V525" s="6">
        <f t="shared" si="254"/>
        <v>0.1875</v>
      </c>
    </row>
    <row r="526" spans="1:24" ht="39" x14ac:dyDescent="0.15">
      <c r="A526" s="310" t="s">
        <v>13793</v>
      </c>
      <c r="B526" s="113" t="s">
        <v>12353</v>
      </c>
      <c r="C526" s="6" t="s">
        <v>13721</v>
      </c>
      <c r="D526" s="97">
        <v>42039</v>
      </c>
      <c r="E526" s="131">
        <v>42041</v>
      </c>
      <c r="H526" s="66" t="s">
        <v>13805</v>
      </c>
      <c r="I526" s="66" t="s">
        <v>4161</v>
      </c>
      <c r="J526" s="65" t="s">
        <v>4302</v>
      </c>
      <c r="K526" s="66" t="s">
        <v>4304</v>
      </c>
      <c r="L526" s="66" t="s">
        <v>4306</v>
      </c>
      <c r="M526" s="94">
        <v>14.125</v>
      </c>
      <c r="N526" s="95">
        <f t="shared" si="248"/>
        <v>13.9375</v>
      </c>
      <c r="O526" s="95">
        <f t="shared" si="249"/>
        <v>14.3125</v>
      </c>
      <c r="P526" s="94">
        <v>7.6875</v>
      </c>
      <c r="Q526" s="66">
        <f t="shared" si="250"/>
        <v>7.5</v>
      </c>
      <c r="R526" s="66">
        <f t="shared" si="251"/>
        <v>7.875</v>
      </c>
      <c r="S526" s="94">
        <v>10.625</v>
      </c>
      <c r="T526" s="95">
        <f t="shared" si="252"/>
        <v>10.4375</v>
      </c>
      <c r="U526" s="95">
        <f t="shared" si="253"/>
        <v>10.8125</v>
      </c>
      <c r="V526" s="6">
        <f t="shared" si="254"/>
        <v>0.1875</v>
      </c>
    </row>
    <row r="527" spans="1:24" ht="39" x14ac:dyDescent="0.15">
      <c r="A527" s="310" t="s">
        <v>13937</v>
      </c>
      <c r="B527" s="113" t="s">
        <v>6848</v>
      </c>
      <c r="C527" s="6" t="s">
        <v>10110</v>
      </c>
      <c r="D527" s="97">
        <v>42066</v>
      </c>
      <c r="E527" s="97">
        <v>42069</v>
      </c>
      <c r="H527" s="66" t="s">
        <v>4162</v>
      </c>
      <c r="I527" s="66" t="s">
        <v>4161</v>
      </c>
      <c r="J527" s="65" t="s">
        <v>4302</v>
      </c>
      <c r="K527" s="66" t="s">
        <v>4304</v>
      </c>
      <c r="L527" s="66" t="s">
        <v>4306</v>
      </c>
      <c r="M527" s="94">
        <v>15.375</v>
      </c>
      <c r="N527" s="95">
        <f t="shared" si="248"/>
        <v>15.1875</v>
      </c>
      <c r="O527" s="95">
        <f t="shared" si="249"/>
        <v>15.5625</v>
      </c>
      <c r="P527" s="94">
        <v>10.5625</v>
      </c>
      <c r="Q527" s="66">
        <f t="shared" si="250"/>
        <v>10.375</v>
      </c>
      <c r="R527" s="66">
        <f t="shared" si="251"/>
        <v>10.75</v>
      </c>
      <c r="S527" s="94">
        <v>9.625</v>
      </c>
      <c r="T527" s="95">
        <f t="shared" si="252"/>
        <v>9.4375</v>
      </c>
      <c r="U527" s="95">
        <f t="shared" si="253"/>
        <v>9.8125</v>
      </c>
      <c r="V527" s="6">
        <f t="shared" si="254"/>
        <v>0.1875</v>
      </c>
    </row>
    <row r="528" spans="1:24" ht="26" x14ac:dyDescent="0.15">
      <c r="A528" s="310" t="s">
        <v>14061</v>
      </c>
      <c r="B528" s="113" t="s">
        <v>14062</v>
      </c>
      <c r="C528" s="6" t="s">
        <v>14063</v>
      </c>
      <c r="D528" s="97">
        <v>42087</v>
      </c>
      <c r="E528" s="97">
        <v>42093</v>
      </c>
      <c r="H528" s="66" t="s">
        <v>4162</v>
      </c>
      <c r="I528" s="66" t="s">
        <v>4161</v>
      </c>
      <c r="J528" s="65" t="s">
        <v>4302</v>
      </c>
      <c r="K528" s="66" t="s">
        <v>4304</v>
      </c>
      <c r="L528" s="66" t="s">
        <v>4306</v>
      </c>
      <c r="M528" s="94">
        <v>11.5</v>
      </c>
      <c r="N528" s="95">
        <f t="shared" si="248"/>
        <v>11.3125</v>
      </c>
      <c r="O528" s="95">
        <f t="shared" si="249"/>
        <v>11.6875</v>
      </c>
      <c r="P528" s="94">
        <v>8.75</v>
      </c>
      <c r="Q528" s="66">
        <f t="shared" si="250"/>
        <v>8.5625</v>
      </c>
      <c r="R528" s="66">
        <f t="shared" si="251"/>
        <v>8.9375</v>
      </c>
      <c r="S528" s="94">
        <v>5.75</v>
      </c>
      <c r="T528" s="95">
        <f t="shared" si="252"/>
        <v>5.5625</v>
      </c>
      <c r="U528" s="95">
        <f t="shared" si="253"/>
        <v>5.9375</v>
      </c>
      <c r="V528" s="6">
        <f t="shared" si="254"/>
        <v>0.1875</v>
      </c>
    </row>
    <row r="529" spans="1:41" ht="26" x14ac:dyDescent="0.15">
      <c r="A529" s="310" t="s">
        <v>14139</v>
      </c>
      <c r="B529" s="113" t="s">
        <v>14140</v>
      </c>
      <c r="C529" s="6" t="s">
        <v>14141</v>
      </c>
      <c r="D529" s="97">
        <v>42111</v>
      </c>
      <c r="E529" s="97">
        <v>42115</v>
      </c>
      <c r="H529" s="66" t="s">
        <v>4162</v>
      </c>
      <c r="I529" s="66" t="s">
        <v>4161</v>
      </c>
      <c r="J529" s="65" t="s">
        <v>4302</v>
      </c>
      <c r="K529" s="66" t="s">
        <v>4301</v>
      </c>
      <c r="L529" s="66" t="s">
        <v>4306</v>
      </c>
      <c r="M529" s="94">
        <v>13.75</v>
      </c>
      <c r="N529" s="95">
        <f t="shared" si="248"/>
        <v>13.5625</v>
      </c>
      <c r="O529" s="95">
        <f t="shared" si="249"/>
        <v>13.9375</v>
      </c>
      <c r="P529" s="94">
        <v>11.125</v>
      </c>
      <c r="Q529" s="66">
        <f t="shared" si="250"/>
        <v>10.9375</v>
      </c>
      <c r="R529" s="66">
        <f t="shared" si="251"/>
        <v>11.3125</v>
      </c>
      <c r="S529" s="94">
        <v>7</v>
      </c>
      <c r="T529" s="95">
        <f t="shared" si="252"/>
        <v>6.8125</v>
      </c>
      <c r="U529" s="95">
        <f t="shared" si="253"/>
        <v>7.1875</v>
      </c>
      <c r="V529" s="6">
        <f t="shared" si="254"/>
        <v>0.1875</v>
      </c>
    </row>
    <row r="530" spans="1:41" ht="26" x14ac:dyDescent="0.15">
      <c r="A530" s="310" t="s">
        <v>14265</v>
      </c>
      <c r="B530" s="113" t="s">
        <v>13689</v>
      </c>
      <c r="C530" s="6" t="s">
        <v>14266</v>
      </c>
      <c r="D530" s="131">
        <v>42159</v>
      </c>
      <c r="E530" s="131">
        <v>42163</v>
      </c>
      <c r="F530" s="69"/>
      <c r="G530" s="69"/>
      <c r="H530" s="69" t="s">
        <v>11733</v>
      </c>
      <c r="I530" s="69" t="s">
        <v>4161</v>
      </c>
      <c r="J530" s="65" t="s">
        <v>4302</v>
      </c>
      <c r="K530" s="69" t="s">
        <v>4301</v>
      </c>
      <c r="L530" s="66" t="s">
        <v>4306</v>
      </c>
      <c r="M530" s="129">
        <v>13.5</v>
      </c>
      <c r="N530" s="69">
        <f>M530-0.1875</f>
        <v>13.3125</v>
      </c>
      <c r="O530" s="69">
        <f>M530+0.1875</f>
        <v>13.6875</v>
      </c>
      <c r="P530" s="129">
        <v>6.375</v>
      </c>
      <c r="Q530" s="69">
        <f>P530-0.1875</f>
        <v>6.1875</v>
      </c>
      <c r="R530" s="69">
        <f>P530+0.1875</f>
        <v>6.5625</v>
      </c>
      <c r="S530" s="129">
        <v>8</v>
      </c>
      <c r="T530" s="69">
        <f>S530-0.1875</f>
        <v>7.8125</v>
      </c>
      <c r="U530" s="69">
        <f>S530+0.1875</f>
        <v>8.1875</v>
      </c>
      <c r="V530" s="6">
        <f t="shared" si="254"/>
        <v>0.1875</v>
      </c>
      <c r="W530" s="31"/>
      <c r="X530" s="31"/>
    </row>
    <row r="531" spans="1:41" ht="39" x14ac:dyDescent="0.15">
      <c r="A531" s="310" t="s">
        <v>14318</v>
      </c>
      <c r="B531" s="113" t="s">
        <v>10669</v>
      </c>
      <c r="C531" s="6" t="s">
        <v>14319</v>
      </c>
      <c r="D531" s="97">
        <v>42170</v>
      </c>
      <c r="E531" s="97">
        <v>42171</v>
      </c>
      <c r="H531" s="66" t="s">
        <v>4162</v>
      </c>
      <c r="I531" s="66" t="s">
        <v>12432</v>
      </c>
      <c r="J531" s="65" t="s">
        <v>4302</v>
      </c>
      <c r="K531" s="66" t="s">
        <v>4160</v>
      </c>
      <c r="M531" s="94">
        <v>42.3125</v>
      </c>
      <c r="N531" s="95">
        <f>M531-V531</f>
        <v>42.125</v>
      </c>
      <c r="O531" s="95">
        <f>M531+V531</f>
        <v>42.5</v>
      </c>
      <c r="P531" s="94">
        <v>39.5</v>
      </c>
      <c r="Q531" s="66">
        <f>P531-V531</f>
        <v>39.3125</v>
      </c>
      <c r="R531" s="66">
        <f>P531+V531</f>
        <v>39.6875</v>
      </c>
      <c r="S531" s="94">
        <v>3</v>
      </c>
      <c r="T531" s="95">
        <f>S531-V531</f>
        <v>2.8125</v>
      </c>
      <c r="U531" s="95">
        <f>S531+V531</f>
        <v>3.1875</v>
      </c>
      <c r="V531" s="6">
        <f t="shared" si="254"/>
        <v>0.1875</v>
      </c>
    </row>
    <row r="532" spans="1:41" ht="26" x14ac:dyDescent="0.15">
      <c r="A532" s="310" t="s">
        <v>14371</v>
      </c>
      <c r="B532" s="113" t="s">
        <v>14372</v>
      </c>
      <c r="C532" s="6" t="s">
        <v>14373</v>
      </c>
      <c r="D532" s="97">
        <v>42193</v>
      </c>
      <c r="E532" s="97">
        <v>42195</v>
      </c>
      <c r="H532" s="66" t="s">
        <v>4162</v>
      </c>
      <c r="I532" s="66" t="s">
        <v>4161</v>
      </c>
      <c r="J532" s="65" t="s">
        <v>4302</v>
      </c>
      <c r="K532" s="66" t="s">
        <v>4301</v>
      </c>
      <c r="L532" s="66" t="s">
        <v>4306</v>
      </c>
      <c r="M532" s="94">
        <v>14.5</v>
      </c>
      <c r="N532" s="95">
        <f>M532-V532</f>
        <v>14.3125</v>
      </c>
      <c r="O532" s="95">
        <f>M532+V532</f>
        <v>14.6875</v>
      </c>
      <c r="P532" s="94">
        <v>6</v>
      </c>
      <c r="Q532" s="66">
        <f>P532-V532</f>
        <v>5.8125</v>
      </c>
      <c r="R532" s="66">
        <f>P532+V532</f>
        <v>6.1875</v>
      </c>
      <c r="S532" s="94">
        <v>4</v>
      </c>
      <c r="T532" s="95">
        <f>S532-V532</f>
        <v>3.8125</v>
      </c>
      <c r="U532" s="95">
        <f>S532+V532</f>
        <v>4.1875</v>
      </c>
      <c r="V532" s="6">
        <f t="shared" si="254"/>
        <v>0.1875</v>
      </c>
    </row>
    <row r="533" spans="1:41" ht="45" x14ac:dyDescent="0.15">
      <c r="A533" s="310" t="s">
        <v>14407</v>
      </c>
      <c r="B533" s="113" t="s">
        <v>11879</v>
      </c>
      <c r="C533" s="473" t="s">
        <v>11880</v>
      </c>
      <c r="D533" s="97">
        <v>42205</v>
      </c>
      <c r="E533" s="97">
        <v>42214</v>
      </c>
      <c r="H533" s="66" t="s">
        <v>4738</v>
      </c>
      <c r="I533" s="66" t="s">
        <v>4161</v>
      </c>
      <c r="J533" s="65" t="s">
        <v>4302</v>
      </c>
      <c r="K533" s="66" t="s">
        <v>4307</v>
      </c>
      <c r="L533" s="66" t="s">
        <v>4306</v>
      </c>
      <c r="M533" s="94">
        <v>14.125</v>
      </c>
      <c r="N533" s="95">
        <f>M533-V533</f>
        <v>13.9375</v>
      </c>
      <c r="O533" s="95">
        <f>M533+V533</f>
        <v>14.3125</v>
      </c>
      <c r="P533" s="94">
        <v>7.6875</v>
      </c>
      <c r="Q533" s="66">
        <f>P533-V533</f>
        <v>7.5</v>
      </c>
      <c r="R533" s="66">
        <f>P533+V533</f>
        <v>7.875</v>
      </c>
      <c r="S533" s="94">
        <v>5</v>
      </c>
      <c r="T533" s="95">
        <f>S533-V533</f>
        <v>4.8125</v>
      </c>
      <c r="U533" s="95">
        <f>S533+V533</f>
        <v>5.1875</v>
      </c>
      <c r="V533" s="6">
        <f t="shared" ref="V533:V538" si="255">IF(J533="C", 0.1875, 0.125)</f>
        <v>0.1875</v>
      </c>
    </row>
    <row r="534" spans="1:41" ht="45" x14ac:dyDescent="0.15">
      <c r="A534" s="310" t="s">
        <v>14437</v>
      </c>
      <c r="B534" s="113" t="s">
        <v>14438</v>
      </c>
      <c r="C534" s="473" t="s">
        <v>14439</v>
      </c>
      <c r="D534" s="131">
        <v>42221</v>
      </c>
      <c r="E534" s="131">
        <v>42228</v>
      </c>
      <c r="F534" s="69" t="s">
        <v>2291</v>
      </c>
      <c r="G534" s="69"/>
      <c r="H534" s="69" t="s">
        <v>4355</v>
      </c>
      <c r="I534" s="69" t="s">
        <v>4356</v>
      </c>
      <c r="J534" s="69" t="s">
        <v>4310</v>
      </c>
      <c r="K534" s="69" t="s">
        <v>4304</v>
      </c>
      <c r="L534" s="66" t="s">
        <v>4306</v>
      </c>
      <c r="M534" s="129">
        <v>19.75</v>
      </c>
      <c r="N534" s="69">
        <f>M534-0.125</f>
        <v>19.625</v>
      </c>
      <c r="O534" s="69">
        <f>M534+0.125</f>
        <v>19.875</v>
      </c>
      <c r="P534" s="129">
        <v>7.875</v>
      </c>
      <c r="Q534" s="69">
        <f>P534-0.125</f>
        <v>7.75</v>
      </c>
      <c r="R534" s="69">
        <f>P534+0.125</f>
        <v>8</v>
      </c>
      <c r="S534" s="129">
        <v>11.125</v>
      </c>
      <c r="T534" s="69">
        <f>S534-0.125</f>
        <v>11</v>
      </c>
      <c r="U534" s="69">
        <f>S534+0.125</f>
        <v>11.25</v>
      </c>
      <c r="V534" s="6">
        <f t="shared" si="255"/>
        <v>0.125</v>
      </c>
      <c r="W534" s="31"/>
      <c r="X534" s="31"/>
      <c r="Y534" s="31"/>
      <c r="Z534" s="31"/>
      <c r="AA534" s="31"/>
      <c r="AB534" s="31"/>
      <c r="AC534" s="31"/>
      <c r="AD534" s="31"/>
      <c r="AE534" s="31"/>
      <c r="AF534" s="31"/>
      <c r="AG534" s="31"/>
      <c r="AH534" s="31"/>
      <c r="AI534" s="31"/>
      <c r="AJ534" s="31"/>
      <c r="AK534" s="31"/>
      <c r="AL534" s="31"/>
      <c r="AM534" s="31"/>
      <c r="AN534" s="31"/>
      <c r="AO534" s="31"/>
    </row>
    <row r="535" spans="1:41" ht="39" x14ac:dyDescent="0.15">
      <c r="A535" s="310" t="s">
        <v>14502</v>
      </c>
      <c r="B535" s="113" t="s">
        <v>12353</v>
      </c>
      <c r="C535" s="6" t="s">
        <v>12355</v>
      </c>
      <c r="D535" s="97">
        <v>42241</v>
      </c>
      <c r="E535" s="97">
        <v>42242</v>
      </c>
      <c r="H535" s="66" t="s">
        <v>4738</v>
      </c>
      <c r="I535" s="66" t="s">
        <v>4161</v>
      </c>
      <c r="J535" s="65" t="s">
        <v>4302</v>
      </c>
      <c r="K535" s="66" t="s">
        <v>4304</v>
      </c>
      <c r="L535" s="66" t="s">
        <v>4306</v>
      </c>
      <c r="M535" s="94">
        <v>14.125</v>
      </c>
      <c r="N535" s="95">
        <f t="shared" ref="N535:N541" si="256">M535-V535</f>
        <v>13.9375</v>
      </c>
      <c r="O535" s="95">
        <f t="shared" ref="O535:O541" si="257">M535+V535</f>
        <v>14.3125</v>
      </c>
      <c r="P535" s="94">
        <v>7.6875</v>
      </c>
      <c r="Q535" s="66">
        <f t="shared" ref="Q535:Q541" si="258">P535-V535</f>
        <v>7.5</v>
      </c>
      <c r="R535" s="66">
        <f t="shared" ref="R535:R541" si="259">P535+V535</f>
        <v>7.875</v>
      </c>
      <c r="S535" s="94">
        <v>10.625</v>
      </c>
      <c r="T535" s="95">
        <f t="shared" ref="T535:T541" si="260">S535-V535</f>
        <v>10.4375</v>
      </c>
      <c r="U535" s="95">
        <f t="shared" ref="U535:U541" si="261">S535+V535</f>
        <v>10.8125</v>
      </c>
      <c r="V535" s="6">
        <f t="shared" si="255"/>
        <v>0.1875</v>
      </c>
    </row>
    <row r="536" spans="1:41" ht="39" x14ac:dyDescent="0.15">
      <c r="A536" s="310" t="s">
        <v>14533</v>
      </c>
      <c r="B536" s="113" t="s">
        <v>12359</v>
      </c>
      <c r="C536" s="6" t="s">
        <v>11880</v>
      </c>
      <c r="D536" s="97">
        <v>42255</v>
      </c>
      <c r="E536" s="97">
        <v>42256</v>
      </c>
      <c r="H536" s="66" t="s">
        <v>4738</v>
      </c>
      <c r="I536" s="66" t="s">
        <v>4161</v>
      </c>
      <c r="J536" s="65" t="s">
        <v>4302</v>
      </c>
      <c r="K536" s="66" t="s">
        <v>4307</v>
      </c>
      <c r="L536" s="66" t="s">
        <v>4306</v>
      </c>
      <c r="M536" s="94">
        <v>14.125</v>
      </c>
      <c r="N536" s="95">
        <f t="shared" si="256"/>
        <v>13.9375</v>
      </c>
      <c r="O536" s="95">
        <f t="shared" si="257"/>
        <v>14.3125</v>
      </c>
      <c r="P536" s="94">
        <v>7.6875</v>
      </c>
      <c r="Q536" s="66">
        <f t="shared" si="258"/>
        <v>7.5</v>
      </c>
      <c r="R536" s="66">
        <f t="shared" si="259"/>
        <v>7.875</v>
      </c>
      <c r="S536" s="94">
        <v>5</v>
      </c>
      <c r="T536" s="95">
        <f t="shared" si="260"/>
        <v>4.8125</v>
      </c>
      <c r="U536" s="95">
        <f t="shared" si="261"/>
        <v>5.1875</v>
      </c>
      <c r="V536" s="6">
        <f t="shared" si="255"/>
        <v>0.1875</v>
      </c>
    </row>
    <row r="537" spans="1:41" ht="39" x14ac:dyDescent="0.15">
      <c r="A537" s="310" t="s">
        <v>14534</v>
      </c>
      <c r="B537" s="113" t="s">
        <v>8911</v>
      </c>
      <c r="C537" s="6" t="s">
        <v>8697</v>
      </c>
      <c r="D537" s="311">
        <v>42255</v>
      </c>
      <c r="E537" s="97">
        <v>42256</v>
      </c>
      <c r="H537" s="66" t="s">
        <v>4162</v>
      </c>
      <c r="I537" s="66" t="s">
        <v>4161</v>
      </c>
      <c r="J537" s="65" t="s">
        <v>4302</v>
      </c>
      <c r="K537" s="66" t="s">
        <v>4301</v>
      </c>
      <c r="L537" s="66" t="s">
        <v>4306</v>
      </c>
      <c r="M537" s="94">
        <v>13.625</v>
      </c>
      <c r="N537" s="95">
        <f t="shared" si="256"/>
        <v>13.4375</v>
      </c>
      <c r="O537" s="95">
        <f t="shared" si="257"/>
        <v>13.8125</v>
      </c>
      <c r="P537" s="94">
        <v>4.5</v>
      </c>
      <c r="Q537" s="66">
        <f t="shared" si="258"/>
        <v>4.3125</v>
      </c>
      <c r="R537" s="66">
        <f t="shared" si="259"/>
        <v>4.6875</v>
      </c>
      <c r="S537" s="94">
        <v>12.25</v>
      </c>
      <c r="T537" s="95">
        <f t="shared" si="260"/>
        <v>12.0625</v>
      </c>
      <c r="U537" s="95">
        <f t="shared" si="261"/>
        <v>12.4375</v>
      </c>
      <c r="V537" s="6">
        <f t="shared" si="255"/>
        <v>0.1875</v>
      </c>
    </row>
    <row r="538" spans="1:41" ht="39" x14ac:dyDescent="0.15">
      <c r="A538" s="310" t="s">
        <v>14542</v>
      </c>
      <c r="B538" s="113" t="s">
        <v>9268</v>
      </c>
      <c r="C538" s="6" t="s">
        <v>9092</v>
      </c>
      <c r="D538" s="97">
        <v>42256</v>
      </c>
      <c r="E538" s="97">
        <v>42317</v>
      </c>
      <c r="H538" s="66" t="s">
        <v>4162</v>
      </c>
      <c r="I538" s="66" t="s">
        <v>4161</v>
      </c>
      <c r="J538" s="65" t="s">
        <v>4302</v>
      </c>
      <c r="K538" s="66" t="s">
        <v>4304</v>
      </c>
      <c r="L538" s="66" t="s">
        <v>4306</v>
      </c>
      <c r="M538" s="94">
        <v>15.375</v>
      </c>
      <c r="N538" s="95">
        <f t="shared" si="256"/>
        <v>15.1875</v>
      </c>
      <c r="O538" s="95">
        <f t="shared" si="257"/>
        <v>15.5625</v>
      </c>
      <c r="P538" s="94">
        <v>10.5625</v>
      </c>
      <c r="Q538" s="66">
        <f t="shared" si="258"/>
        <v>10.375</v>
      </c>
      <c r="R538" s="66">
        <f t="shared" si="259"/>
        <v>10.75</v>
      </c>
      <c r="S538" s="94">
        <v>9.625</v>
      </c>
      <c r="T538" s="95">
        <f t="shared" si="260"/>
        <v>9.4375</v>
      </c>
      <c r="U538" s="95">
        <f t="shared" si="261"/>
        <v>9.8125</v>
      </c>
      <c r="V538" s="6">
        <f t="shared" si="255"/>
        <v>0.1875</v>
      </c>
    </row>
    <row r="539" spans="1:41" ht="26" x14ac:dyDescent="0.15">
      <c r="A539" s="310" t="s">
        <v>14556</v>
      </c>
      <c r="B539" s="113" t="s">
        <v>14557</v>
      </c>
      <c r="C539" s="6" t="s">
        <v>14558</v>
      </c>
      <c r="D539" s="311">
        <v>42261</v>
      </c>
      <c r="E539" s="97">
        <v>42264</v>
      </c>
      <c r="H539" s="66" t="s">
        <v>4162</v>
      </c>
      <c r="I539" s="66" t="s">
        <v>4161</v>
      </c>
      <c r="J539" s="65" t="s">
        <v>4302</v>
      </c>
      <c r="K539" s="66" t="s">
        <v>4301</v>
      </c>
      <c r="L539" s="66" t="s">
        <v>4306</v>
      </c>
      <c r="M539" s="94">
        <v>9</v>
      </c>
      <c r="N539" s="95">
        <f t="shared" si="256"/>
        <v>8.8125</v>
      </c>
      <c r="O539" s="95">
        <f t="shared" si="257"/>
        <v>9.1875</v>
      </c>
      <c r="P539" s="94">
        <v>8.5</v>
      </c>
      <c r="Q539" s="66">
        <f t="shared" si="258"/>
        <v>8.3125</v>
      </c>
      <c r="R539" s="66">
        <f t="shared" si="259"/>
        <v>8.6875</v>
      </c>
      <c r="S539" s="94">
        <v>5.875</v>
      </c>
      <c r="T539" s="95">
        <f t="shared" si="260"/>
        <v>5.6875</v>
      </c>
      <c r="U539" s="95">
        <f t="shared" si="261"/>
        <v>6.0625</v>
      </c>
      <c r="V539" s="6">
        <f t="shared" ref="V539:V570" si="262">IF(J539="C", 0.1875, 0.125)</f>
        <v>0.1875</v>
      </c>
    </row>
    <row r="540" spans="1:41" ht="39" x14ac:dyDescent="0.15">
      <c r="A540" s="310" t="s">
        <v>14570</v>
      </c>
      <c r="B540" s="113" t="s">
        <v>9359</v>
      </c>
      <c r="C540" s="6" t="s">
        <v>9360</v>
      </c>
      <c r="D540" s="97">
        <v>42262</v>
      </c>
      <c r="E540" s="97">
        <v>42264</v>
      </c>
      <c r="H540" s="66" t="s">
        <v>4162</v>
      </c>
      <c r="I540" s="66" t="s">
        <v>4161</v>
      </c>
      <c r="J540" s="65" t="s">
        <v>4302</v>
      </c>
      <c r="K540" s="66" t="s">
        <v>4304</v>
      </c>
      <c r="L540" s="66" t="s">
        <v>4306</v>
      </c>
      <c r="M540" s="94">
        <v>15.25</v>
      </c>
      <c r="N540" s="95">
        <f t="shared" si="256"/>
        <v>15.0625</v>
      </c>
      <c r="O540" s="95">
        <f t="shared" si="257"/>
        <v>15.4375</v>
      </c>
      <c r="P540" s="94">
        <v>10.375</v>
      </c>
      <c r="Q540" s="66">
        <f t="shared" si="258"/>
        <v>10.1875</v>
      </c>
      <c r="R540" s="66">
        <f t="shared" si="259"/>
        <v>10.5625</v>
      </c>
      <c r="S540" s="94">
        <v>15.4375</v>
      </c>
      <c r="T540" s="95">
        <f t="shared" si="260"/>
        <v>15.25</v>
      </c>
      <c r="U540" s="95">
        <f t="shared" si="261"/>
        <v>15.625</v>
      </c>
      <c r="V540" s="6">
        <f t="shared" si="262"/>
        <v>0.1875</v>
      </c>
    </row>
    <row r="541" spans="1:41" ht="39" x14ac:dyDescent="0.15">
      <c r="A541" s="310" t="s">
        <v>14571</v>
      </c>
      <c r="B541" s="113" t="s">
        <v>8911</v>
      </c>
      <c r="C541" s="6" t="s">
        <v>8948</v>
      </c>
      <c r="D541" s="97">
        <v>42262</v>
      </c>
      <c r="E541" s="97">
        <v>42264</v>
      </c>
      <c r="H541" s="66" t="s">
        <v>4162</v>
      </c>
      <c r="I541" s="66" t="s">
        <v>4161</v>
      </c>
      <c r="J541" s="65" t="s">
        <v>4302</v>
      </c>
      <c r="K541" s="66" t="s">
        <v>4301</v>
      </c>
      <c r="L541" s="66" t="s">
        <v>4306</v>
      </c>
      <c r="M541" s="94">
        <v>13.4375</v>
      </c>
      <c r="N541" s="95">
        <f t="shared" si="256"/>
        <v>13.25</v>
      </c>
      <c r="O541" s="95">
        <f t="shared" si="257"/>
        <v>13.625</v>
      </c>
      <c r="P541" s="94">
        <v>6.25</v>
      </c>
      <c r="Q541" s="66">
        <f t="shared" si="258"/>
        <v>6.0625</v>
      </c>
      <c r="R541" s="66">
        <f t="shared" si="259"/>
        <v>6.4375</v>
      </c>
      <c r="S541" s="94">
        <v>9.6875</v>
      </c>
      <c r="T541" s="95">
        <f t="shared" si="260"/>
        <v>9.5</v>
      </c>
      <c r="U541" s="95">
        <f t="shared" si="261"/>
        <v>9.875</v>
      </c>
      <c r="V541" s="6">
        <f t="shared" si="262"/>
        <v>0.1875</v>
      </c>
    </row>
    <row r="542" spans="1:41" ht="39" x14ac:dyDescent="0.15">
      <c r="A542" s="310" t="s">
        <v>14666</v>
      </c>
      <c r="B542" s="113" t="s">
        <v>14667</v>
      </c>
      <c r="C542" s="6" t="s">
        <v>10110</v>
      </c>
      <c r="D542" s="131">
        <v>42277</v>
      </c>
      <c r="E542" s="131">
        <v>42278</v>
      </c>
      <c r="F542" s="69"/>
      <c r="G542" s="69"/>
      <c r="H542" s="69" t="s">
        <v>4162</v>
      </c>
      <c r="I542" s="69" t="s">
        <v>4161</v>
      </c>
      <c r="J542" s="65" t="s">
        <v>4302</v>
      </c>
      <c r="K542" s="69" t="s">
        <v>4304</v>
      </c>
      <c r="L542" s="66" t="s">
        <v>4306</v>
      </c>
      <c r="M542" s="129">
        <v>15.375</v>
      </c>
      <c r="N542" s="69">
        <f>M542-0.1875</f>
        <v>15.1875</v>
      </c>
      <c r="O542" s="69">
        <f>M542+0.1875</f>
        <v>15.5625</v>
      </c>
      <c r="P542" s="129">
        <v>10.5625</v>
      </c>
      <c r="Q542" s="69">
        <f>P542-0.1875</f>
        <v>10.375</v>
      </c>
      <c r="R542" s="69">
        <f>P542+0.1875</f>
        <v>10.75</v>
      </c>
      <c r="S542" s="129">
        <v>9.625</v>
      </c>
      <c r="T542" s="69">
        <f>S542-0.1875</f>
        <v>9.4375</v>
      </c>
      <c r="U542" s="69">
        <f>S542+0.1875</f>
        <v>9.8125</v>
      </c>
      <c r="V542" s="6">
        <f t="shared" si="262"/>
        <v>0.1875</v>
      </c>
      <c r="W542" s="31"/>
      <c r="X542" s="31"/>
      <c r="Y542" s="31"/>
      <c r="Z542" s="31"/>
      <c r="AA542" s="31"/>
      <c r="AB542" s="31"/>
      <c r="AC542" s="31"/>
    </row>
    <row r="543" spans="1:41" ht="26" x14ac:dyDescent="0.15">
      <c r="A543" s="310" t="s">
        <v>14750</v>
      </c>
      <c r="B543" s="113" t="s">
        <v>14751</v>
      </c>
      <c r="C543" s="6" t="s">
        <v>14752</v>
      </c>
      <c r="D543" s="131">
        <v>42291</v>
      </c>
      <c r="E543" s="131">
        <v>42292</v>
      </c>
      <c r="F543" s="69"/>
      <c r="G543" s="69"/>
      <c r="H543" s="69" t="s">
        <v>4162</v>
      </c>
      <c r="I543" s="69" t="s">
        <v>4161</v>
      </c>
      <c r="J543" s="65" t="s">
        <v>4302</v>
      </c>
      <c r="K543" s="69" t="s">
        <v>4301</v>
      </c>
      <c r="L543" s="66" t="s">
        <v>4306</v>
      </c>
      <c r="M543" s="129">
        <v>10.75</v>
      </c>
      <c r="N543" s="69">
        <f>M543-0.1875</f>
        <v>10.5625</v>
      </c>
      <c r="O543" s="69">
        <f>M543+0.1875</f>
        <v>10.9375</v>
      </c>
      <c r="P543" s="129">
        <v>8</v>
      </c>
      <c r="Q543" s="69">
        <f>P543-0.1875</f>
        <v>7.8125</v>
      </c>
      <c r="R543" s="69">
        <f>P543+0.1875</f>
        <v>8.1875</v>
      </c>
      <c r="S543" s="129">
        <v>6.125</v>
      </c>
      <c r="T543" s="69">
        <f>S543-0.1875</f>
        <v>5.9375</v>
      </c>
      <c r="U543" s="69">
        <f>S543+0.1875</f>
        <v>6.3125</v>
      </c>
      <c r="V543" s="6">
        <f t="shared" si="262"/>
        <v>0.1875</v>
      </c>
      <c r="W543" s="31"/>
      <c r="X543" s="31"/>
      <c r="Y543" s="31"/>
      <c r="Z543" s="31"/>
      <c r="AA543" s="31"/>
      <c r="AB543" s="31"/>
      <c r="AC543" s="31"/>
    </row>
    <row r="544" spans="1:41" ht="39" x14ac:dyDescent="0.15">
      <c r="A544" s="310" t="s">
        <v>14766</v>
      </c>
      <c r="B544" s="113" t="s">
        <v>9442</v>
      </c>
      <c r="C544" s="6" t="s">
        <v>9340</v>
      </c>
      <c r="D544" s="97">
        <v>42292</v>
      </c>
      <c r="E544" s="97">
        <v>42293</v>
      </c>
      <c r="H544" s="66" t="s">
        <v>4162</v>
      </c>
      <c r="I544" s="66" t="s">
        <v>4161</v>
      </c>
      <c r="J544" s="65" t="s">
        <v>4302</v>
      </c>
      <c r="K544" s="66" t="s">
        <v>4160</v>
      </c>
      <c r="L544" s="66" t="s">
        <v>4306</v>
      </c>
      <c r="M544" s="94">
        <v>17.125</v>
      </c>
      <c r="N544" s="95">
        <f t="shared" ref="N544:N553" si="263">M544-V544</f>
        <v>16.9375</v>
      </c>
      <c r="O544" s="95">
        <f t="shared" ref="O544:O553" si="264">M544+V544</f>
        <v>17.3125</v>
      </c>
      <c r="P544" s="94">
        <v>6.6875</v>
      </c>
      <c r="Q544" s="66">
        <f t="shared" ref="Q544:Q553" si="265">P544-V544</f>
        <v>6.5</v>
      </c>
      <c r="R544" s="66">
        <f t="shared" ref="R544:R553" si="266">P544+V544</f>
        <v>6.875</v>
      </c>
      <c r="S544" s="94">
        <v>11.75</v>
      </c>
      <c r="T544" s="95">
        <f t="shared" ref="T544:T553" si="267">S544-V544</f>
        <v>11.5625</v>
      </c>
      <c r="U544" s="95">
        <f t="shared" ref="U544:U553" si="268">S544+V544</f>
        <v>11.9375</v>
      </c>
      <c r="V544" s="6">
        <f t="shared" si="262"/>
        <v>0.1875</v>
      </c>
    </row>
    <row r="545" spans="1:39" ht="26" x14ac:dyDescent="0.15">
      <c r="A545" s="310" t="s">
        <v>14767</v>
      </c>
      <c r="B545" s="113" t="s">
        <v>14768</v>
      </c>
      <c r="C545" s="6" t="s">
        <v>10243</v>
      </c>
      <c r="D545" s="97">
        <v>42293</v>
      </c>
      <c r="E545" s="97">
        <v>42297</v>
      </c>
      <c r="H545" s="66" t="s">
        <v>4162</v>
      </c>
      <c r="I545" s="66" t="s">
        <v>4161</v>
      </c>
      <c r="J545" s="65" t="s">
        <v>4302</v>
      </c>
      <c r="K545" s="66" t="s">
        <v>4301</v>
      </c>
      <c r="L545" s="66" t="s">
        <v>4306</v>
      </c>
      <c r="M545" s="94">
        <v>12</v>
      </c>
      <c r="N545" s="95">
        <f t="shared" si="263"/>
        <v>11.8125</v>
      </c>
      <c r="O545" s="95">
        <f t="shared" si="264"/>
        <v>12.1875</v>
      </c>
      <c r="P545" s="94">
        <v>7.25</v>
      </c>
      <c r="Q545" s="66">
        <f t="shared" si="265"/>
        <v>7.0625</v>
      </c>
      <c r="R545" s="66">
        <f t="shared" si="266"/>
        <v>7.4375</v>
      </c>
      <c r="S545" s="94">
        <v>6.75</v>
      </c>
      <c r="T545" s="95">
        <f t="shared" si="267"/>
        <v>6.5625</v>
      </c>
      <c r="U545" s="95">
        <f t="shared" si="268"/>
        <v>6.9375</v>
      </c>
      <c r="V545" s="6">
        <f t="shared" si="262"/>
        <v>0.1875</v>
      </c>
    </row>
    <row r="546" spans="1:39" ht="26" x14ac:dyDescent="0.15">
      <c r="A546" s="310" t="s">
        <v>14772</v>
      </c>
      <c r="B546" s="113" t="s">
        <v>14773</v>
      </c>
      <c r="C546" s="6" t="s">
        <v>14777</v>
      </c>
      <c r="D546" s="97">
        <v>42297</v>
      </c>
      <c r="E546" s="97">
        <v>42298</v>
      </c>
      <c r="H546" s="66" t="s">
        <v>4162</v>
      </c>
      <c r="I546" s="66" t="s">
        <v>4161</v>
      </c>
      <c r="J546" s="65" t="s">
        <v>4302</v>
      </c>
      <c r="K546" s="66" t="s">
        <v>4301</v>
      </c>
      <c r="L546" s="66" t="s">
        <v>4306</v>
      </c>
      <c r="M546" s="94">
        <v>10.625</v>
      </c>
      <c r="N546" s="95">
        <f t="shared" si="263"/>
        <v>10.4375</v>
      </c>
      <c r="O546" s="95">
        <f t="shared" si="264"/>
        <v>10.8125</v>
      </c>
      <c r="P546" s="94">
        <v>7</v>
      </c>
      <c r="Q546" s="66">
        <f t="shared" si="265"/>
        <v>6.8125</v>
      </c>
      <c r="R546" s="66">
        <f t="shared" si="266"/>
        <v>7.1875</v>
      </c>
      <c r="S546" s="94">
        <v>5.625</v>
      </c>
      <c r="T546" s="95">
        <f t="shared" si="267"/>
        <v>5.4375</v>
      </c>
      <c r="U546" s="95">
        <f t="shared" si="268"/>
        <v>5.8125</v>
      </c>
      <c r="V546" s="6">
        <f t="shared" si="262"/>
        <v>0.1875</v>
      </c>
    </row>
    <row r="547" spans="1:39" ht="39" x14ac:dyDescent="0.15">
      <c r="A547" s="310" t="s">
        <v>14809</v>
      </c>
      <c r="B547" s="113" t="s">
        <v>14667</v>
      </c>
      <c r="C547" s="6" t="s">
        <v>9092</v>
      </c>
      <c r="D547" s="97">
        <v>42305</v>
      </c>
      <c r="E547" s="97">
        <v>42312</v>
      </c>
      <c r="H547" s="66" t="s">
        <v>4162</v>
      </c>
      <c r="I547" s="66" t="s">
        <v>4161</v>
      </c>
      <c r="J547" s="65" t="s">
        <v>4302</v>
      </c>
      <c r="K547" s="66" t="s">
        <v>4307</v>
      </c>
      <c r="L547" s="66" t="s">
        <v>4306</v>
      </c>
      <c r="M547" s="94">
        <v>15.375</v>
      </c>
      <c r="N547" s="95">
        <f t="shared" si="263"/>
        <v>15.1875</v>
      </c>
      <c r="O547" s="95">
        <f t="shared" si="264"/>
        <v>15.5625</v>
      </c>
      <c r="P547" s="94">
        <v>10.5625</v>
      </c>
      <c r="Q547" s="66">
        <f t="shared" si="265"/>
        <v>10.375</v>
      </c>
      <c r="R547" s="66">
        <f t="shared" si="266"/>
        <v>10.75</v>
      </c>
      <c r="S547" s="94">
        <v>9.625</v>
      </c>
      <c r="T547" s="95">
        <f t="shared" si="267"/>
        <v>9.4375</v>
      </c>
      <c r="U547" s="95">
        <f t="shared" si="268"/>
        <v>9.8125</v>
      </c>
      <c r="V547" s="6">
        <f t="shared" si="262"/>
        <v>0.1875</v>
      </c>
    </row>
    <row r="548" spans="1:39" ht="26" x14ac:dyDescent="0.15">
      <c r="A548" s="310" t="s">
        <v>14831</v>
      </c>
      <c r="B548" s="113" t="s">
        <v>14812</v>
      </c>
      <c r="C548" s="6" t="s">
        <v>11869</v>
      </c>
      <c r="D548" s="97">
        <v>42317</v>
      </c>
      <c r="E548" s="97">
        <v>42326</v>
      </c>
      <c r="H548" s="66" t="s">
        <v>4162</v>
      </c>
      <c r="I548" s="66" t="s">
        <v>4161</v>
      </c>
      <c r="J548" s="65" t="s">
        <v>4302</v>
      </c>
      <c r="K548" s="66" t="s">
        <v>4304</v>
      </c>
      <c r="L548" s="66" t="s">
        <v>4306</v>
      </c>
      <c r="M548" s="94">
        <v>17.9375</v>
      </c>
      <c r="N548" s="95">
        <f t="shared" si="263"/>
        <v>17.75</v>
      </c>
      <c r="O548" s="95">
        <f t="shared" si="264"/>
        <v>18.125</v>
      </c>
      <c r="P548" s="94">
        <v>9</v>
      </c>
      <c r="Q548" s="66">
        <f t="shared" si="265"/>
        <v>8.8125</v>
      </c>
      <c r="R548" s="66">
        <f t="shared" si="266"/>
        <v>9.1875</v>
      </c>
      <c r="S548" s="94">
        <v>7.75</v>
      </c>
      <c r="T548" s="95">
        <f t="shared" si="267"/>
        <v>7.5625</v>
      </c>
      <c r="U548" s="95">
        <f t="shared" si="268"/>
        <v>7.9375</v>
      </c>
      <c r="V548" s="6">
        <f t="shared" si="262"/>
        <v>0.1875</v>
      </c>
    </row>
    <row r="549" spans="1:39" ht="39" x14ac:dyDescent="0.15">
      <c r="A549" s="310" t="s">
        <v>14860</v>
      </c>
      <c r="B549" s="113" t="s">
        <v>14861</v>
      </c>
      <c r="C549" s="6" t="s">
        <v>14862</v>
      </c>
      <c r="D549" s="97">
        <v>42320</v>
      </c>
      <c r="E549" s="97">
        <v>42326</v>
      </c>
      <c r="H549" s="66" t="s">
        <v>4162</v>
      </c>
      <c r="I549" s="66" t="s">
        <v>4161</v>
      </c>
      <c r="J549" s="65" t="s">
        <v>4302</v>
      </c>
      <c r="K549" s="66" t="s">
        <v>4301</v>
      </c>
      <c r="L549" s="66" t="s">
        <v>4306</v>
      </c>
      <c r="M549" s="94">
        <v>9.375</v>
      </c>
      <c r="N549" s="95">
        <f t="shared" si="263"/>
        <v>9.1875</v>
      </c>
      <c r="O549" s="95">
        <f t="shared" si="264"/>
        <v>9.5625</v>
      </c>
      <c r="P549" s="94">
        <v>4.75</v>
      </c>
      <c r="Q549" s="66">
        <f t="shared" si="265"/>
        <v>4.5625</v>
      </c>
      <c r="R549" s="66">
        <f t="shared" si="266"/>
        <v>4.9375</v>
      </c>
      <c r="S549" s="94">
        <v>7.125</v>
      </c>
      <c r="T549" s="95">
        <f t="shared" si="267"/>
        <v>6.9375</v>
      </c>
      <c r="U549" s="95">
        <f t="shared" si="268"/>
        <v>7.3125</v>
      </c>
      <c r="V549" s="6">
        <f t="shared" si="262"/>
        <v>0.1875</v>
      </c>
    </row>
    <row r="550" spans="1:39" ht="39" x14ac:dyDescent="0.15">
      <c r="A550" s="310" t="s">
        <v>14863</v>
      </c>
      <c r="B550" s="113" t="s">
        <v>14864</v>
      </c>
      <c r="C550" s="6" t="s">
        <v>14865</v>
      </c>
      <c r="D550" s="97">
        <v>42320</v>
      </c>
      <c r="E550" s="97">
        <v>42326</v>
      </c>
      <c r="H550" s="66" t="s">
        <v>4162</v>
      </c>
      <c r="I550" s="66" t="s">
        <v>4161</v>
      </c>
      <c r="J550" s="65" t="s">
        <v>4302</v>
      </c>
      <c r="K550" s="66" t="s">
        <v>4301</v>
      </c>
      <c r="L550" s="66" t="s">
        <v>4306</v>
      </c>
      <c r="M550" s="94">
        <v>12.375</v>
      </c>
      <c r="N550" s="95">
        <f t="shared" si="263"/>
        <v>12.1875</v>
      </c>
      <c r="O550" s="95">
        <f t="shared" si="264"/>
        <v>12.5625</v>
      </c>
      <c r="P550" s="94">
        <v>8.875</v>
      </c>
      <c r="Q550" s="66">
        <f t="shared" si="265"/>
        <v>8.6875</v>
      </c>
      <c r="R550" s="66">
        <f t="shared" si="266"/>
        <v>9.0625</v>
      </c>
      <c r="S550" s="94">
        <v>9.375</v>
      </c>
      <c r="T550" s="95">
        <f t="shared" si="267"/>
        <v>9.1875</v>
      </c>
      <c r="U550" s="95">
        <f t="shared" si="268"/>
        <v>9.5625</v>
      </c>
      <c r="V550" s="6">
        <f t="shared" si="262"/>
        <v>0.1875</v>
      </c>
    </row>
    <row r="551" spans="1:39" ht="26" x14ac:dyDescent="0.15">
      <c r="A551" s="310" t="s">
        <v>14866</v>
      </c>
      <c r="B551" s="113" t="s">
        <v>14867</v>
      </c>
      <c r="C551" s="6" t="s">
        <v>14868</v>
      </c>
      <c r="D551" s="97">
        <v>42320</v>
      </c>
      <c r="E551" s="97">
        <v>42326</v>
      </c>
      <c r="H551" s="66" t="s">
        <v>4162</v>
      </c>
      <c r="I551" s="66" t="s">
        <v>4161</v>
      </c>
      <c r="J551" s="65" t="s">
        <v>4302</v>
      </c>
      <c r="K551" s="66" t="s">
        <v>4301</v>
      </c>
      <c r="L551" s="66" t="s">
        <v>4306</v>
      </c>
      <c r="M551" s="94">
        <v>12</v>
      </c>
      <c r="N551" s="95">
        <f t="shared" si="263"/>
        <v>11.8125</v>
      </c>
      <c r="O551" s="95">
        <f t="shared" si="264"/>
        <v>12.1875</v>
      </c>
      <c r="P551" s="94">
        <v>8.625</v>
      </c>
      <c r="Q551" s="66">
        <f t="shared" si="265"/>
        <v>8.4375</v>
      </c>
      <c r="R551" s="66">
        <f t="shared" si="266"/>
        <v>8.8125</v>
      </c>
      <c r="S551" s="94">
        <v>9.1880000000000006</v>
      </c>
      <c r="T551" s="95">
        <f t="shared" si="267"/>
        <v>9.0005000000000006</v>
      </c>
      <c r="U551" s="95">
        <f t="shared" si="268"/>
        <v>9.3755000000000006</v>
      </c>
      <c r="V551" s="6">
        <f t="shared" si="262"/>
        <v>0.1875</v>
      </c>
    </row>
    <row r="552" spans="1:39" ht="39" x14ac:dyDescent="0.15">
      <c r="A552" s="310" t="s">
        <v>14869</v>
      </c>
      <c r="B552" s="113" t="s">
        <v>7978</v>
      </c>
      <c r="C552" s="6" t="s">
        <v>14870</v>
      </c>
      <c r="D552" s="97">
        <v>42320</v>
      </c>
      <c r="E552" s="97">
        <v>42326</v>
      </c>
      <c r="H552" s="66" t="s">
        <v>4162</v>
      </c>
      <c r="I552" s="66" t="s">
        <v>4161</v>
      </c>
      <c r="J552" s="65" t="s">
        <v>4302</v>
      </c>
      <c r="K552" s="66" t="s">
        <v>4301</v>
      </c>
      <c r="L552" s="66" t="s">
        <v>4306</v>
      </c>
      <c r="M552" s="94">
        <v>12.25</v>
      </c>
      <c r="N552" s="95">
        <f t="shared" si="263"/>
        <v>12.0625</v>
      </c>
      <c r="O552" s="95">
        <f t="shared" si="264"/>
        <v>12.4375</v>
      </c>
      <c r="P552" s="94">
        <v>7.5</v>
      </c>
      <c r="Q552" s="66">
        <f t="shared" si="265"/>
        <v>7.3125</v>
      </c>
      <c r="R552" s="66">
        <f t="shared" si="266"/>
        <v>7.6875</v>
      </c>
      <c r="S552" s="94">
        <v>7.125</v>
      </c>
      <c r="T552" s="95">
        <f t="shared" si="267"/>
        <v>6.9375</v>
      </c>
      <c r="U552" s="95">
        <f t="shared" si="268"/>
        <v>7.3125</v>
      </c>
      <c r="V552" s="6">
        <f t="shared" si="262"/>
        <v>0.1875</v>
      </c>
    </row>
    <row r="553" spans="1:39" ht="39" x14ac:dyDescent="0.15">
      <c r="A553" s="310" t="s">
        <v>14871</v>
      </c>
      <c r="B553" s="113" t="s">
        <v>14872</v>
      </c>
      <c r="C553" s="6" t="s">
        <v>14873</v>
      </c>
      <c r="D553" s="97">
        <v>42321</v>
      </c>
      <c r="E553" s="97">
        <v>42326</v>
      </c>
      <c r="H553" s="66" t="s">
        <v>4162</v>
      </c>
      <c r="I553" s="66" t="s">
        <v>4161</v>
      </c>
      <c r="J553" s="65" t="s">
        <v>4302</v>
      </c>
      <c r="K553" s="66" t="s">
        <v>4301</v>
      </c>
      <c r="L553" s="66" t="s">
        <v>4306</v>
      </c>
      <c r="M553" s="94">
        <v>9.375</v>
      </c>
      <c r="N553" s="95">
        <f t="shared" si="263"/>
        <v>9.1875</v>
      </c>
      <c r="O553" s="95">
        <f t="shared" si="264"/>
        <v>9.5625</v>
      </c>
      <c r="P553" s="94">
        <v>8.1880000000000006</v>
      </c>
      <c r="Q553" s="66">
        <f t="shared" si="265"/>
        <v>8.0005000000000006</v>
      </c>
      <c r="R553" s="66">
        <f t="shared" si="266"/>
        <v>8.3755000000000006</v>
      </c>
      <c r="S553" s="94">
        <v>9.625</v>
      </c>
      <c r="T553" s="95">
        <f t="shared" si="267"/>
        <v>9.4375</v>
      </c>
      <c r="U553" s="95">
        <f t="shared" si="268"/>
        <v>9.8125</v>
      </c>
      <c r="V553" s="6">
        <f t="shared" si="262"/>
        <v>0.1875</v>
      </c>
    </row>
    <row r="554" spans="1:39" ht="39" x14ac:dyDescent="0.15">
      <c r="A554" s="310" t="s">
        <v>14874</v>
      </c>
      <c r="B554" s="113" t="s">
        <v>8150</v>
      </c>
      <c r="C554" s="6" t="s">
        <v>10110</v>
      </c>
      <c r="D554" s="97">
        <v>42324</v>
      </c>
      <c r="E554" s="97">
        <v>42326</v>
      </c>
      <c r="H554" s="69" t="s">
        <v>4162</v>
      </c>
      <c r="I554" s="69" t="s">
        <v>4161</v>
      </c>
      <c r="J554" s="65" t="s">
        <v>4302</v>
      </c>
      <c r="K554" s="69" t="s">
        <v>4304</v>
      </c>
      <c r="L554" s="66" t="s">
        <v>4306</v>
      </c>
      <c r="M554" s="129">
        <v>15.375</v>
      </c>
      <c r="N554" s="69">
        <f>M554-0.1875</f>
        <v>15.1875</v>
      </c>
      <c r="O554" s="69">
        <f>M554+0.1875</f>
        <v>15.5625</v>
      </c>
      <c r="P554" s="129">
        <v>10.5625</v>
      </c>
      <c r="Q554" s="69">
        <f>P554-0.1875</f>
        <v>10.375</v>
      </c>
      <c r="R554" s="69">
        <f>P554+0.1875</f>
        <v>10.75</v>
      </c>
      <c r="S554" s="129">
        <v>9.625</v>
      </c>
      <c r="T554" s="69">
        <f>S554-0.1875</f>
        <v>9.4375</v>
      </c>
      <c r="U554" s="69">
        <f>S554+0.1875</f>
        <v>9.8125</v>
      </c>
      <c r="V554" s="6">
        <f t="shared" si="262"/>
        <v>0.1875</v>
      </c>
      <c r="W554" s="31"/>
      <c r="X554" s="31"/>
      <c r="Y554" s="31"/>
      <c r="Z554" s="31"/>
      <c r="AA554" s="31"/>
      <c r="AB554" s="31"/>
      <c r="AC554" s="31"/>
      <c r="AD554" s="31"/>
      <c r="AE554" s="31"/>
      <c r="AF554" s="31"/>
      <c r="AG554" s="31"/>
      <c r="AH554" s="31"/>
      <c r="AI554" s="31"/>
      <c r="AJ554" s="31"/>
      <c r="AK554" s="31"/>
      <c r="AL554" s="31"/>
      <c r="AM554" s="31"/>
    </row>
    <row r="555" spans="1:39" ht="26" x14ac:dyDescent="0.15">
      <c r="A555" s="310" t="s">
        <v>14875</v>
      </c>
      <c r="B555" s="113" t="s">
        <v>14876</v>
      </c>
      <c r="C555" s="6" t="s">
        <v>14877</v>
      </c>
      <c r="D555" s="97">
        <v>42324</v>
      </c>
      <c r="E555" s="97">
        <v>42326</v>
      </c>
      <c r="H555" s="66" t="s">
        <v>4162</v>
      </c>
      <c r="I555" s="66" t="s">
        <v>4161</v>
      </c>
      <c r="J555" s="65" t="s">
        <v>4302</v>
      </c>
      <c r="K555" s="66" t="s">
        <v>4301</v>
      </c>
      <c r="L555" s="66" t="s">
        <v>4306</v>
      </c>
      <c r="M555" s="94">
        <v>15.5</v>
      </c>
      <c r="N555" s="95">
        <f>M555-V555</f>
        <v>15.3125</v>
      </c>
      <c r="O555" s="95">
        <f>M555+V555</f>
        <v>15.6875</v>
      </c>
      <c r="P555" s="94">
        <v>9</v>
      </c>
      <c r="Q555" s="66">
        <f>P555-V555</f>
        <v>8.8125</v>
      </c>
      <c r="R555" s="66">
        <f>P555+V555</f>
        <v>9.1875</v>
      </c>
      <c r="S555" s="94">
        <v>10.5</v>
      </c>
      <c r="T555" s="95">
        <f>S555-V555</f>
        <v>10.3125</v>
      </c>
      <c r="U555" s="95">
        <f>S555+V555</f>
        <v>10.6875</v>
      </c>
      <c r="V555" s="6">
        <f t="shared" si="262"/>
        <v>0.1875</v>
      </c>
    </row>
    <row r="556" spans="1:39" ht="26" x14ac:dyDescent="0.15">
      <c r="A556" s="310" t="s">
        <v>14878</v>
      </c>
      <c r="B556" s="113" t="s">
        <v>14879</v>
      </c>
      <c r="C556" s="6" t="s">
        <v>14880</v>
      </c>
      <c r="D556" s="97">
        <v>42324</v>
      </c>
      <c r="E556" s="97">
        <v>42326</v>
      </c>
      <c r="H556" s="66" t="s">
        <v>4162</v>
      </c>
      <c r="I556" s="66" t="s">
        <v>4161</v>
      </c>
      <c r="J556" s="65" t="s">
        <v>4302</v>
      </c>
      <c r="K556" s="66" t="s">
        <v>4301</v>
      </c>
      <c r="L556" s="66" t="s">
        <v>4306</v>
      </c>
      <c r="M556" s="94">
        <v>15.75</v>
      </c>
      <c r="N556" s="95">
        <f>M556-V556</f>
        <v>15.5625</v>
      </c>
      <c r="O556" s="95">
        <f>M556+V556</f>
        <v>15.9375</v>
      </c>
      <c r="P556" s="94">
        <v>8</v>
      </c>
      <c r="Q556" s="66">
        <f>P556-V556</f>
        <v>7.8125</v>
      </c>
      <c r="R556" s="66">
        <f>P556+V556</f>
        <v>8.1875</v>
      </c>
      <c r="S556" s="94">
        <v>7</v>
      </c>
      <c r="T556" s="95">
        <f>S556-V556</f>
        <v>6.8125</v>
      </c>
      <c r="U556" s="95">
        <f>S556+V556</f>
        <v>7.1875</v>
      </c>
      <c r="V556" s="6">
        <f t="shared" si="262"/>
        <v>0.1875</v>
      </c>
    </row>
    <row r="557" spans="1:39" ht="26" x14ac:dyDescent="0.15">
      <c r="A557" s="310" t="s">
        <v>14881</v>
      </c>
      <c r="B557" s="113" t="s">
        <v>14882</v>
      </c>
      <c r="C557" s="6" t="s">
        <v>14883</v>
      </c>
      <c r="D557" s="97">
        <v>42324</v>
      </c>
      <c r="E557" s="97">
        <v>42326</v>
      </c>
      <c r="H557" s="66" t="s">
        <v>4162</v>
      </c>
      <c r="I557" s="66" t="s">
        <v>4161</v>
      </c>
      <c r="J557" s="65" t="s">
        <v>4302</v>
      </c>
      <c r="K557" s="66" t="s">
        <v>4301</v>
      </c>
      <c r="L557" s="66" t="s">
        <v>4306</v>
      </c>
      <c r="M557" s="94">
        <v>10</v>
      </c>
      <c r="N557" s="95">
        <f>M557-V557</f>
        <v>9.8125</v>
      </c>
      <c r="O557" s="95">
        <f>M557+V557</f>
        <v>10.1875</v>
      </c>
      <c r="P557" s="94">
        <v>5.25</v>
      </c>
      <c r="Q557" s="66">
        <f>P557-V557</f>
        <v>5.0625</v>
      </c>
      <c r="R557" s="66">
        <f>P557+V557</f>
        <v>5.4375</v>
      </c>
      <c r="S557" s="94">
        <v>6.5</v>
      </c>
      <c r="T557" s="95">
        <f>S557-V557</f>
        <v>6.3125</v>
      </c>
      <c r="U557" s="95">
        <f>S557+V557</f>
        <v>6.6875</v>
      </c>
      <c r="V557" s="6">
        <f t="shared" si="262"/>
        <v>0.1875</v>
      </c>
    </row>
    <row r="558" spans="1:39" ht="45" x14ac:dyDescent="0.15">
      <c r="A558" s="310" t="s">
        <v>14904</v>
      </c>
      <c r="B558" s="113" t="s">
        <v>14905</v>
      </c>
      <c r="C558" s="473" t="s">
        <v>14906</v>
      </c>
      <c r="D558" s="131">
        <v>42340</v>
      </c>
      <c r="E558" s="131">
        <v>42359</v>
      </c>
      <c r="F558" s="69" t="s">
        <v>2291</v>
      </c>
      <c r="G558" s="69"/>
      <c r="H558" s="69" t="s">
        <v>4355</v>
      </c>
      <c r="I558" s="69" t="s">
        <v>4356</v>
      </c>
      <c r="J558" s="69" t="s">
        <v>4310</v>
      </c>
      <c r="K558" s="69" t="s">
        <v>4304</v>
      </c>
      <c r="L558" s="66" t="s">
        <v>4306</v>
      </c>
      <c r="M558" s="129">
        <v>18.75</v>
      </c>
      <c r="N558" s="69">
        <f>M558-0.125</f>
        <v>18.625</v>
      </c>
      <c r="O558" s="69">
        <f>M558+0.125</f>
        <v>18.875</v>
      </c>
      <c r="P558" s="129">
        <v>7.875</v>
      </c>
      <c r="Q558" s="69">
        <f>P558-0.125</f>
        <v>7.75</v>
      </c>
      <c r="R558" s="69">
        <f>P558+0.125</f>
        <v>8</v>
      </c>
      <c r="S558" s="129">
        <v>10.8125</v>
      </c>
      <c r="T558" s="69">
        <f>S558-0.125</f>
        <v>10.6875</v>
      </c>
      <c r="U558" s="69">
        <f>S558+0.125</f>
        <v>10.9375</v>
      </c>
      <c r="V558" s="6">
        <f t="shared" si="262"/>
        <v>0.125</v>
      </c>
      <c r="W558" s="31"/>
      <c r="X558" s="31"/>
      <c r="Y558" s="31"/>
      <c r="Z558" s="31"/>
      <c r="AA558" s="31"/>
      <c r="AB558" s="31"/>
      <c r="AC558" s="31"/>
      <c r="AD558" s="31"/>
    </row>
    <row r="559" spans="1:39" ht="39" x14ac:dyDescent="0.15">
      <c r="A559" s="310" t="s">
        <v>14928</v>
      </c>
      <c r="B559" s="113" t="s">
        <v>14929</v>
      </c>
      <c r="C559" s="6" t="s">
        <v>14930</v>
      </c>
      <c r="D559" s="97">
        <v>42346</v>
      </c>
      <c r="E559" s="97">
        <v>42359</v>
      </c>
      <c r="F559" s="66" t="s">
        <v>4302</v>
      </c>
      <c r="G559" s="66"/>
      <c r="H559" s="66" t="s">
        <v>4162</v>
      </c>
      <c r="I559" s="66" t="s">
        <v>4336</v>
      </c>
      <c r="J559" s="65" t="s">
        <v>4302</v>
      </c>
      <c r="K559" s="66" t="s">
        <v>4301</v>
      </c>
      <c r="L559" s="66" t="s">
        <v>4306</v>
      </c>
      <c r="M559" s="94">
        <v>20.9375</v>
      </c>
      <c r="N559" s="95">
        <f t="shared" ref="N559:N564" si="269">M559-V559</f>
        <v>20.75</v>
      </c>
      <c r="O559" s="95">
        <f t="shared" ref="O559:O564" si="270">M559+V559</f>
        <v>21.125</v>
      </c>
      <c r="P559" s="94">
        <v>16.8125</v>
      </c>
      <c r="Q559" s="66">
        <f t="shared" ref="Q559:Q564" si="271">P559-V559</f>
        <v>16.625</v>
      </c>
      <c r="R559" s="66">
        <f t="shared" ref="R559:R564" si="272">P559+V559</f>
        <v>17</v>
      </c>
      <c r="S559" s="94">
        <v>8.3125</v>
      </c>
      <c r="T559" s="95">
        <f t="shared" ref="T559:T564" si="273">S559-V559</f>
        <v>8.125</v>
      </c>
      <c r="U559" s="95">
        <f t="shared" ref="U559:U564" si="274">S559+V559</f>
        <v>8.5</v>
      </c>
      <c r="V559" s="6">
        <f t="shared" si="262"/>
        <v>0.1875</v>
      </c>
    </row>
    <row r="560" spans="1:39" ht="39" x14ac:dyDescent="0.15">
      <c r="A560" s="310" t="s">
        <v>14940</v>
      </c>
      <c r="B560" s="113" t="s">
        <v>14941</v>
      </c>
      <c r="C560" s="6" t="s">
        <v>14942</v>
      </c>
      <c r="D560" s="97">
        <v>42350</v>
      </c>
      <c r="E560" s="97">
        <v>42359</v>
      </c>
      <c r="H560" s="66" t="s">
        <v>4162</v>
      </c>
      <c r="I560" s="66" t="s">
        <v>4161</v>
      </c>
      <c r="J560" s="65" t="s">
        <v>4302</v>
      </c>
      <c r="K560" s="66" t="s">
        <v>4307</v>
      </c>
      <c r="L560" s="66" t="s">
        <v>4306</v>
      </c>
      <c r="M560" s="94">
        <v>9.875</v>
      </c>
      <c r="N560" s="95">
        <f t="shared" si="269"/>
        <v>9.6875</v>
      </c>
      <c r="O560" s="95">
        <f t="shared" si="270"/>
        <v>10.0625</v>
      </c>
      <c r="P560" s="94">
        <v>9.6875</v>
      </c>
      <c r="Q560" s="66">
        <f t="shared" si="271"/>
        <v>9.5</v>
      </c>
      <c r="R560" s="66">
        <f t="shared" si="272"/>
        <v>9.875</v>
      </c>
      <c r="S560" s="94">
        <v>9.875</v>
      </c>
      <c r="T560" s="95">
        <f t="shared" si="273"/>
        <v>9.6875</v>
      </c>
      <c r="U560" s="95">
        <f t="shared" si="274"/>
        <v>10.0625</v>
      </c>
      <c r="V560" s="6">
        <f t="shared" si="262"/>
        <v>0.1875</v>
      </c>
    </row>
    <row r="561" spans="1:30" ht="39" x14ac:dyDescent="0.15">
      <c r="A561" s="310" t="s">
        <v>14943</v>
      </c>
      <c r="B561" s="113" t="s">
        <v>14944</v>
      </c>
      <c r="C561" s="6" t="s">
        <v>14945</v>
      </c>
      <c r="D561" s="97">
        <v>42350</v>
      </c>
      <c r="E561" s="97">
        <v>42359</v>
      </c>
      <c r="H561" s="66" t="s">
        <v>4162</v>
      </c>
      <c r="I561" s="66" t="s">
        <v>4161</v>
      </c>
      <c r="J561" s="65" t="s">
        <v>4302</v>
      </c>
      <c r="K561" s="66" t="s">
        <v>4307</v>
      </c>
      <c r="L561" s="66" t="s">
        <v>4306</v>
      </c>
      <c r="M561" s="94">
        <v>18.687999999999999</v>
      </c>
      <c r="N561" s="95">
        <f t="shared" si="269"/>
        <v>18.500499999999999</v>
      </c>
      <c r="O561" s="95">
        <f t="shared" si="270"/>
        <v>18.875499999999999</v>
      </c>
      <c r="P561" s="94">
        <v>9.1880000000000006</v>
      </c>
      <c r="Q561" s="66">
        <f t="shared" si="271"/>
        <v>9.0005000000000006</v>
      </c>
      <c r="R561" s="66">
        <f t="shared" si="272"/>
        <v>9.3755000000000006</v>
      </c>
      <c r="S561" s="94">
        <v>8.5</v>
      </c>
      <c r="T561" s="95">
        <f t="shared" si="273"/>
        <v>8.3125</v>
      </c>
      <c r="U561" s="95">
        <f t="shared" si="274"/>
        <v>8.6875</v>
      </c>
      <c r="V561" s="6">
        <f t="shared" si="262"/>
        <v>0.1875</v>
      </c>
    </row>
    <row r="562" spans="1:30" ht="26" x14ac:dyDescent="0.15">
      <c r="A562" s="310" t="s">
        <v>14946</v>
      </c>
      <c r="B562" s="113" t="s">
        <v>14947</v>
      </c>
      <c r="C562" s="6" t="s">
        <v>10243</v>
      </c>
      <c r="D562" s="97">
        <v>42349</v>
      </c>
      <c r="E562" s="97">
        <v>42359</v>
      </c>
      <c r="H562" s="66" t="s">
        <v>4162</v>
      </c>
      <c r="I562" s="66" t="s">
        <v>4161</v>
      </c>
      <c r="J562" s="65" t="s">
        <v>4302</v>
      </c>
      <c r="K562" s="66" t="s">
        <v>4301</v>
      </c>
      <c r="L562" s="66" t="s">
        <v>4306</v>
      </c>
      <c r="M562" s="94">
        <v>12</v>
      </c>
      <c r="N562" s="95">
        <f t="shared" si="269"/>
        <v>11.8125</v>
      </c>
      <c r="O562" s="95">
        <f t="shared" si="270"/>
        <v>12.1875</v>
      </c>
      <c r="P562" s="94">
        <v>7.25</v>
      </c>
      <c r="Q562" s="66">
        <f t="shared" si="271"/>
        <v>7.0625</v>
      </c>
      <c r="R562" s="66">
        <f t="shared" si="272"/>
        <v>7.4375</v>
      </c>
      <c r="S562" s="94">
        <v>6.75</v>
      </c>
      <c r="T562" s="95">
        <f t="shared" si="273"/>
        <v>6.5625</v>
      </c>
      <c r="U562" s="95">
        <f t="shared" si="274"/>
        <v>6.9375</v>
      </c>
      <c r="V562" s="6">
        <f t="shared" si="262"/>
        <v>0.1875</v>
      </c>
    </row>
    <row r="563" spans="1:30" ht="39" x14ac:dyDescent="0.15">
      <c r="A563" s="310" t="s">
        <v>14948</v>
      </c>
      <c r="B563" s="113" t="s">
        <v>14949</v>
      </c>
      <c r="C563" s="6" t="s">
        <v>14950</v>
      </c>
      <c r="D563" s="97">
        <v>42349</v>
      </c>
      <c r="E563" s="97">
        <v>42359</v>
      </c>
      <c r="H563" s="66" t="s">
        <v>4162</v>
      </c>
      <c r="I563" s="66" t="s">
        <v>4161</v>
      </c>
      <c r="J563" s="65" t="s">
        <v>4302</v>
      </c>
      <c r="K563" s="66" t="s">
        <v>4301</v>
      </c>
      <c r="L563" s="66" t="s">
        <v>4306</v>
      </c>
      <c r="M563" s="94">
        <v>11.375</v>
      </c>
      <c r="N563" s="95">
        <f t="shared" si="269"/>
        <v>11.1875</v>
      </c>
      <c r="O563" s="95">
        <f t="shared" si="270"/>
        <v>11.5625</v>
      </c>
      <c r="P563" s="94">
        <v>8.125</v>
      </c>
      <c r="Q563" s="66">
        <f t="shared" si="271"/>
        <v>7.9375</v>
      </c>
      <c r="R563" s="66">
        <f t="shared" si="272"/>
        <v>8.3125</v>
      </c>
      <c r="S563" s="94">
        <v>4.5</v>
      </c>
      <c r="T563" s="95">
        <f t="shared" si="273"/>
        <v>4.3125</v>
      </c>
      <c r="U563" s="95">
        <f t="shared" si="274"/>
        <v>4.6875</v>
      </c>
      <c r="V563" s="6">
        <f t="shared" si="262"/>
        <v>0.1875</v>
      </c>
    </row>
    <row r="564" spans="1:30" ht="39" x14ac:dyDescent="0.15">
      <c r="A564" s="310" t="s">
        <v>14962</v>
      </c>
      <c r="B564" s="113" t="s">
        <v>14963</v>
      </c>
      <c r="C564" s="6" t="s">
        <v>14965</v>
      </c>
      <c r="D564" s="97">
        <v>42352</v>
      </c>
      <c r="E564" s="97">
        <v>42359</v>
      </c>
      <c r="H564" s="66" t="s">
        <v>4162</v>
      </c>
      <c r="I564" s="66" t="s">
        <v>14964</v>
      </c>
      <c r="J564" s="65" t="s">
        <v>4302</v>
      </c>
      <c r="K564" s="66" t="s">
        <v>4301</v>
      </c>
      <c r="L564" s="66" t="s">
        <v>4306</v>
      </c>
      <c r="M564" s="94">
        <v>14.813000000000001</v>
      </c>
      <c r="N564" s="95">
        <f t="shared" si="269"/>
        <v>14.625500000000001</v>
      </c>
      <c r="O564" s="95">
        <f t="shared" si="270"/>
        <v>15.000500000000001</v>
      </c>
      <c r="P564" s="94">
        <v>4.4379999999999997</v>
      </c>
      <c r="Q564" s="66">
        <f t="shared" si="271"/>
        <v>4.2504999999999997</v>
      </c>
      <c r="R564" s="66">
        <f t="shared" si="272"/>
        <v>4.6254999999999997</v>
      </c>
      <c r="S564" s="94">
        <v>18</v>
      </c>
      <c r="T564" s="95">
        <f t="shared" si="273"/>
        <v>17.8125</v>
      </c>
      <c r="U564" s="95">
        <f t="shared" si="274"/>
        <v>18.1875</v>
      </c>
      <c r="V564" s="6">
        <f t="shared" si="262"/>
        <v>0.1875</v>
      </c>
    </row>
    <row r="565" spans="1:30" ht="39" x14ac:dyDescent="0.15">
      <c r="A565" s="310" t="s">
        <v>14966</v>
      </c>
      <c r="B565" s="113" t="s">
        <v>14967</v>
      </c>
      <c r="C565" s="6" t="s">
        <v>15000</v>
      </c>
      <c r="D565" s="97">
        <v>42355</v>
      </c>
      <c r="E565" s="97">
        <v>42359</v>
      </c>
      <c r="H565" s="66" t="s">
        <v>4162</v>
      </c>
      <c r="I565" s="66" t="s">
        <v>15002</v>
      </c>
      <c r="J565" s="65" t="s">
        <v>4310</v>
      </c>
      <c r="K565" s="66" t="s">
        <v>4301</v>
      </c>
      <c r="L565" s="66" t="s">
        <v>4306</v>
      </c>
      <c r="M565" s="129">
        <v>47.5</v>
      </c>
      <c r="N565" s="69">
        <f>M565-0.125</f>
        <v>47.375</v>
      </c>
      <c r="O565" s="69">
        <f>M565+0.125</f>
        <v>47.625</v>
      </c>
      <c r="P565" s="129">
        <v>37</v>
      </c>
      <c r="Q565" s="69">
        <f>P565-0.125</f>
        <v>36.875</v>
      </c>
      <c r="R565" s="69">
        <f>P565+0.125</f>
        <v>37.125</v>
      </c>
      <c r="S565" s="129">
        <v>4</v>
      </c>
      <c r="T565" s="69">
        <f>S565-0.125</f>
        <v>3.875</v>
      </c>
      <c r="U565" s="69">
        <f>S565+0.125</f>
        <v>4.125</v>
      </c>
      <c r="V565" s="6">
        <f t="shared" si="262"/>
        <v>0.125</v>
      </c>
      <c r="W565" s="31"/>
      <c r="X565" s="31"/>
      <c r="Y565" s="31"/>
      <c r="Z565" s="31"/>
      <c r="AA565" s="31"/>
      <c r="AB565" s="31"/>
      <c r="AC565" s="31"/>
      <c r="AD565" s="31"/>
    </row>
    <row r="566" spans="1:30" ht="39" x14ac:dyDescent="0.15">
      <c r="A566" s="310" t="s">
        <v>15001</v>
      </c>
      <c r="B566" s="113" t="s">
        <v>14967</v>
      </c>
      <c r="C566" s="6" t="s">
        <v>15000</v>
      </c>
      <c r="D566" s="97">
        <v>42355</v>
      </c>
      <c r="E566" s="97">
        <v>42359</v>
      </c>
      <c r="H566" s="66" t="s">
        <v>4162</v>
      </c>
      <c r="I566" s="66" t="s">
        <v>15002</v>
      </c>
      <c r="J566" s="65" t="s">
        <v>4310</v>
      </c>
      <c r="K566" s="66" t="s">
        <v>4301</v>
      </c>
      <c r="L566" s="66" t="s">
        <v>4306</v>
      </c>
      <c r="M566" s="129">
        <v>47.5</v>
      </c>
      <c r="N566" s="69">
        <f>M566-0.125</f>
        <v>47.375</v>
      </c>
      <c r="O566" s="69">
        <f>M566+0.125</f>
        <v>47.625</v>
      </c>
      <c r="P566" s="129">
        <v>37</v>
      </c>
      <c r="Q566" s="69">
        <f>P566-0.125</f>
        <v>36.875</v>
      </c>
      <c r="R566" s="69">
        <f>P566+0.125</f>
        <v>37.125</v>
      </c>
      <c r="S566" s="129">
        <v>4</v>
      </c>
      <c r="T566" s="69">
        <f>S566-0.125</f>
        <v>3.875</v>
      </c>
      <c r="U566" s="69">
        <f>S566+0.125</f>
        <v>4.125</v>
      </c>
      <c r="V566" s="6">
        <f t="shared" si="262"/>
        <v>0.125</v>
      </c>
      <c r="W566" s="31"/>
      <c r="X566" s="31"/>
      <c r="Y566" s="31"/>
      <c r="Z566" s="31"/>
      <c r="AA566" s="31"/>
      <c r="AB566" s="31"/>
      <c r="AC566" s="31"/>
      <c r="AD566" s="31"/>
    </row>
    <row r="567" spans="1:30" ht="26" x14ac:dyDescent="0.15">
      <c r="A567" s="310" t="s">
        <v>15017</v>
      </c>
      <c r="B567" s="113" t="s">
        <v>10669</v>
      </c>
      <c r="C567" s="6" t="s">
        <v>15018</v>
      </c>
      <c r="D567" s="97">
        <v>42361</v>
      </c>
      <c r="E567" s="97">
        <v>42373</v>
      </c>
      <c r="H567" s="66" t="s">
        <v>4162</v>
      </c>
      <c r="I567" s="66" t="s">
        <v>12432</v>
      </c>
      <c r="J567" s="65" t="s">
        <v>4302</v>
      </c>
      <c r="K567" s="66" t="s">
        <v>4301</v>
      </c>
      <c r="M567" s="94">
        <v>47</v>
      </c>
      <c r="N567" s="95">
        <f t="shared" ref="N567:N572" si="275">M567-V567</f>
        <v>46.8125</v>
      </c>
      <c r="O567" s="95">
        <f t="shared" ref="O567:O572" si="276">M567+V567</f>
        <v>47.1875</v>
      </c>
      <c r="P567" s="94">
        <v>34.5</v>
      </c>
      <c r="Q567" s="66">
        <f t="shared" ref="Q567:Q572" si="277">P567-V567</f>
        <v>34.3125</v>
      </c>
      <c r="R567" s="66">
        <f t="shared" ref="R567:R572" si="278">P567+V567</f>
        <v>34.6875</v>
      </c>
      <c r="S567" s="94">
        <v>3</v>
      </c>
      <c r="T567" s="95">
        <f>S567-V567</f>
        <v>2.8125</v>
      </c>
      <c r="U567" s="95">
        <f>S567+V567</f>
        <v>3.1875</v>
      </c>
      <c r="V567" s="6">
        <f t="shared" si="262"/>
        <v>0.1875</v>
      </c>
    </row>
    <row r="568" spans="1:30" ht="39" x14ac:dyDescent="0.15">
      <c r="A568" s="310" t="s">
        <v>15019</v>
      </c>
      <c r="B568" s="113" t="s">
        <v>15020</v>
      </c>
      <c r="C568" s="6" t="s">
        <v>15021</v>
      </c>
      <c r="D568" s="97">
        <v>42361</v>
      </c>
      <c r="E568" s="97">
        <v>42373</v>
      </c>
      <c r="H568" s="66" t="s">
        <v>4162</v>
      </c>
      <c r="I568" s="66" t="s">
        <v>4161</v>
      </c>
      <c r="J568" s="65" t="s">
        <v>4302</v>
      </c>
      <c r="K568" s="66" t="s">
        <v>4304</v>
      </c>
      <c r="L568" s="66" t="s">
        <v>4306</v>
      </c>
      <c r="M568" s="94">
        <v>12.75</v>
      </c>
      <c r="N568" s="95">
        <f t="shared" si="275"/>
        <v>12.5625</v>
      </c>
      <c r="O568" s="95">
        <f t="shared" si="276"/>
        <v>12.9375</v>
      </c>
      <c r="P568" s="94">
        <v>11.625</v>
      </c>
      <c r="Q568" s="66">
        <f t="shared" si="277"/>
        <v>11.4375</v>
      </c>
      <c r="R568" s="66">
        <f t="shared" si="278"/>
        <v>11.8125</v>
      </c>
      <c r="S568" s="94">
        <v>7.875</v>
      </c>
      <c r="T568" s="95">
        <f>S568-V568</f>
        <v>7.6875</v>
      </c>
      <c r="U568" s="95">
        <f>S568+V568</f>
        <v>8.0625</v>
      </c>
      <c r="V568" s="6">
        <f t="shared" si="262"/>
        <v>0.1875</v>
      </c>
    </row>
    <row r="569" spans="1:30" ht="26" x14ac:dyDescent="0.15">
      <c r="A569" s="310" t="s">
        <v>15026</v>
      </c>
      <c r="B569" s="113" t="s">
        <v>15027</v>
      </c>
      <c r="C569" s="6" t="s">
        <v>15028</v>
      </c>
      <c r="D569" s="97">
        <v>42366</v>
      </c>
      <c r="E569" s="97">
        <v>42391</v>
      </c>
      <c r="H569" s="66" t="s">
        <v>3131</v>
      </c>
      <c r="I569" s="66" t="s">
        <v>10183</v>
      </c>
      <c r="J569" s="65" t="s">
        <v>4302</v>
      </c>
      <c r="K569" s="66" t="s">
        <v>4301</v>
      </c>
      <c r="L569" s="66" t="s">
        <v>4306</v>
      </c>
      <c r="M569" s="94">
        <v>14.75</v>
      </c>
      <c r="N569" s="95">
        <f t="shared" si="275"/>
        <v>14.5625</v>
      </c>
      <c r="O569" s="95">
        <f t="shared" si="276"/>
        <v>14.9375</v>
      </c>
      <c r="P569" s="94">
        <v>7</v>
      </c>
      <c r="Q569" s="66">
        <f t="shared" si="277"/>
        <v>6.8125</v>
      </c>
      <c r="R569" s="66">
        <f t="shared" si="278"/>
        <v>7.1875</v>
      </c>
      <c r="V569" s="6">
        <f t="shared" si="262"/>
        <v>0.1875</v>
      </c>
    </row>
    <row r="570" spans="1:30" ht="39" x14ac:dyDescent="0.15">
      <c r="A570" s="310" t="s">
        <v>15031</v>
      </c>
      <c r="B570" s="113" t="s">
        <v>15032</v>
      </c>
      <c r="C570" s="6" t="s">
        <v>15033</v>
      </c>
      <c r="D570" s="97">
        <v>42375</v>
      </c>
      <c r="E570" s="97">
        <v>42391</v>
      </c>
      <c r="F570" s="66"/>
      <c r="G570" s="66"/>
      <c r="H570" s="66" t="s">
        <v>4162</v>
      </c>
      <c r="I570" s="66" t="s">
        <v>4336</v>
      </c>
      <c r="J570" s="65" t="s">
        <v>4302</v>
      </c>
      <c r="K570" s="66" t="s">
        <v>4304</v>
      </c>
      <c r="L570" s="66" t="s">
        <v>4306</v>
      </c>
      <c r="M570" s="94">
        <v>20.0625</v>
      </c>
      <c r="N570" s="95">
        <f t="shared" si="275"/>
        <v>19.875</v>
      </c>
      <c r="O570" s="95">
        <f t="shared" si="276"/>
        <v>20.25</v>
      </c>
      <c r="P570" s="94">
        <v>9.1875</v>
      </c>
      <c r="Q570" s="66">
        <f t="shared" si="277"/>
        <v>9</v>
      </c>
      <c r="R570" s="66">
        <f t="shared" si="278"/>
        <v>9.375</v>
      </c>
      <c r="S570" s="94">
        <v>10.9375</v>
      </c>
      <c r="T570" s="95">
        <f>S570-V570</f>
        <v>10.75</v>
      </c>
      <c r="U570" s="95">
        <f>S570+V570</f>
        <v>11.125</v>
      </c>
      <c r="V570" s="6">
        <f t="shared" si="262"/>
        <v>0.1875</v>
      </c>
    </row>
    <row r="571" spans="1:30" ht="39" x14ac:dyDescent="0.15">
      <c r="A571" s="310" t="s">
        <v>15034</v>
      </c>
      <c r="B571" s="113" t="s">
        <v>15035</v>
      </c>
      <c r="C571" s="6" t="s">
        <v>15036</v>
      </c>
      <c r="D571" s="97">
        <v>42375</v>
      </c>
      <c r="E571" s="97">
        <v>42391</v>
      </c>
      <c r="H571" s="66" t="s">
        <v>4162</v>
      </c>
      <c r="I571" s="66" t="s">
        <v>4161</v>
      </c>
      <c r="J571" s="65" t="s">
        <v>4302</v>
      </c>
      <c r="K571" s="66" t="s">
        <v>4301</v>
      </c>
      <c r="L571" s="66" t="s">
        <v>4306</v>
      </c>
      <c r="M571" s="94">
        <v>11.625</v>
      </c>
      <c r="N571" s="95">
        <f t="shared" si="275"/>
        <v>11.4375</v>
      </c>
      <c r="O571" s="95">
        <f t="shared" si="276"/>
        <v>11.8125</v>
      </c>
      <c r="P571" s="94">
        <v>4.5</v>
      </c>
      <c r="Q571" s="66">
        <f t="shared" si="277"/>
        <v>4.3125</v>
      </c>
      <c r="R571" s="66">
        <f t="shared" si="278"/>
        <v>4.6875</v>
      </c>
      <c r="S571" s="94">
        <v>4.875</v>
      </c>
      <c r="T571" s="95">
        <f>S571-V571</f>
        <v>4.6875</v>
      </c>
      <c r="U571" s="95">
        <f>S571+V571</f>
        <v>5.0625</v>
      </c>
      <c r="V571" s="6">
        <f t="shared" ref="V571:V589" si="279">IF(J571="C", 0.1875, 0.125)</f>
        <v>0.1875</v>
      </c>
    </row>
    <row r="572" spans="1:30" ht="26" x14ac:dyDescent="0.15">
      <c r="A572" s="310" t="s">
        <v>15067</v>
      </c>
      <c r="B572" s="113" t="s">
        <v>15068</v>
      </c>
      <c r="C572" s="6" t="s">
        <v>15069</v>
      </c>
      <c r="D572" s="97">
        <v>42391</v>
      </c>
      <c r="E572" s="97">
        <v>42397</v>
      </c>
      <c r="H572" s="66" t="s">
        <v>4162</v>
      </c>
      <c r="I572" s="66" t="s">
        <v>4161</v>
      </c>
      <c r="J572" s="65" t="s">
        <v>4302</v>
      </c>
      <c r="K572" s="66" t="s">
        <v>4307</v>
      </c>
      <c r="L572" s="66" t="s">
        <v>4306</v>
      </c>
      <c r="M572" s="94">
        <v>10.25</v>
      </c>
      <c r="N572" s="95">
        <f t="shared" si="275"/>
        <v>10.0625</v>
      </c>
      <c r="O572" s="95">
        <f t="shared" si="276"/>
        <v>10.4375</v>
      </c>
      <c r="P572" s="94">
        <v>9.625</v>
      </c>
      <c r="Q572" s="66">
        <f t="shared" si="277"/>
        <v>9.4375</v>
      </c>
      <c r="R572" s="66">
        <f t="shared" si="278"/>
        <v>9.8125</v>
      </c>
      <c r="S572" s="94">
        <v>5</v>
      </c>
      <c r="T572" s="95">
        <f>S572-V572</f>
        <v>4.8125</v>
      </c>
      <c r="U572" s="95">
        <f>S572+V572</f>
        <v>5.1875</v>
      </c>
      <c r="V572" s="6">
        <f t="shared" si="279"/>
        <v>0.1875</v>
      </c>
    </row>
    <row r="573" spans="1:30" ht="26" x14ac:dyDescent="0.15">
      <c r="A573" s="310" t="s">
        <v>15084</v>
      </c>
      <c r="B573" s="113" t="s">
        <v>7236</v>
      </c>
      <c r="C573" s="6" t="s">
        <v>15085</v>
      </c>
      <c r="D573" s="131">
        <v>42395</v>
      </c>
      <c r="E573" s="97">
        <v>42397</v>
      </c>
      <c r="F573" s="69"/>
      <c r="G573" s="69"/>
      <c r="H573" s="69" t="s">
        <v>4162</v>
      </c>
      <c r="I573" s="69" t="s">
        <v>4161</v>
      </c>
      <c r="J573" s="65" t="s">
        <v>4302</v>
      </c>
      <c r="K573" s="69" t="s">
        <v>4301</v>
      </c>
      <c r="L573" s="66" t="s">
        <v>4306</v>
      </c>
      <c r="M573" s="129">
        <v>11</v>
      </c>
      <c r="N573" s="69">
        <f>M573-0.1875</f>
        <v>10.8125</v>
      </c>
      <c r="O573" s="69">
        <f>M573+0.1875</f>
        <v>11.1875</v>
      </c>
      <c r="P573" s="129">
        <v>5.8125</v>
      </c>
      <c r="Q573" s="69">
        <f>P573-0.1875</f>
        <v>5.625</v>
      </c>
      <c r="R573" s="69">
        <f>P573+0.1875</f>
        <v>6</v>
      </c>
      <c r="S573" s="129">
        <v>4.0625</v>
      </c>
      <c r="T573" s="69">
        <f>S573-0.1875</f>
        <v>3.875</v>
      </c>
      <c r="U573" s="69">
        <f>S573+0.1875</f>
        <v>4.25</v>
      </c>
      <c r="V573" s="6">
        <f t="shared" si="279"/>
        <v>0.1875</v>
      </c>
      <c r="W573" s="31"/>
      <c r="X573" s="31"/>
      <c r="Y573" s="31"/>
      <c r="Z573" s="31"/>
      <c r="AA573" s="31"/>
      <c r="AB573" s="31"/>
      <c r="AC573" s="31"/>
    </row>
    <row r="574" spans="1:30" ht="26" x14ac:dyDescent="0.15">
      <c r="A574" s="310" t="s">
        <v>15087</v>
      </c>
      <c r="B574" s="113" t="s">
        <v>15088</v>
      </c>
      <c r="C574" s="6" t="s">
        <v>15089</v>
      </c>
      <c r="D574" s="97">
        <v>42395</v>
      </c>
      <c r="E574" s="97">
        <v>42397</v>
      </c>
      <c r="H574" s="66" t="s">
        <v>4162</v>
      </c>
      <c r="I574" s="66" t="s">
        <v>4161</v>
      </c>
      <c r="J574" s="65" t="s">
        <v>4302</v>
      </c>
      <c r="K574" s="66" t="s">
        <v>4301</v>
      </c>
      <c r="L574" s="66" t="s">
        <v>4306</v>
      </c>
      <c r="M574" s="94">
        <v>11.875</v>
      </c>
      <c r="N574" s="95">
        <f>M574-V574</f>
        <v>11.6875</v>
      </c>
      <c r="O574" s="95">
        <f>M574+V574</f>
        <v>12.0625</v>
      </c>
      <c r="P574" s="94">
        <v>5</v>
      </c>
      <c r="Q574" s="66">
        <f>P574-V574</f>
        <v>4.8125</v>
      </c>
      <c r="R574" s="66">
        <f>P574+V574</f>
        <v>5.1875</v>
      </c>
      <c r="S574" s="94">
        <v>8</v>
      </c>
      <c r="T574" s="95">
        <f>S574-V574</f>
        <v>7.8125</v>
      </c>
      <c r="U574" s="95">
        <f>S574+V574</f>
        <v>8.1875</v>
      </c>
      <c r="V574" s="6">
        <f t="shared" si="279"/>
        <v>0.1875</v>
      </c>
    </row>
    <row r="575" spans="1:30" ht="39" x14ac:dyDescent="0.15">
      <c r="A575" s="310" t="s">
        <v>15090</v>
      </c>
      <c r="B575" s="113" t="s">
        <v>15091</v>
      </c>
      <c r="C575" s="6" t="s">
        <v>15092</v>
      </c>
      <c r="D575" s="97">
        <v>42396</v>
      </c>
      <c r="E575" s="97">
        <v>42397</v>
      </c>
      <c r="F575" s="69"/>
      <c r="G575" s="69"/>
      <c r="H575" s="69" t="s">
        <v>11733</v>
      </c>
      <c r="I575" s="69" t="s">
        <v>4161</v>
      </c>
      <c r="J575" s="65" t="s">
        <v>4302</v>
      </c>
      <c r="K575" s="69" t="s">
        <v>4301</v>
      </c>
      <c r="L575" s="66" t="s">
        <v>4306</v>
      </c>
      <c r="M575" s="129">
        <v>12.875</v>
      </c>
      <c r="N575" s="69">
        <f>M575-0.1875</f>
        <v>12.6875</v>
      </c>
      <c r="O575" s="69">
        <f>M575+0.1875</f>
        <v>13.0625</v>
      </c>
      <c r="P575" s="129">
        <v>5.625</v>
      </c>
      <c r="Q575" s="69">
        <f>P575-0.1875</f>
        <v>5.4375</v>
      </c>
      <c r="R575" s="69">
        <f>P575+0.1875</f>
        <v>5.8125</v>
      </c>
      <c r="S575" s="129">
        <v>8</v>
      </c>
      <c r="T575" s="69">
        <f>S575-0.1875</f>
        <v>7.8125</v>
      </c>
      <c r="U575" s="69">
        <f>S575+0.1875</f>
        <v>8.1875</v>
      </c>
      <c r="V575" s="6">
        <f t="shared" si="279"/>
        <v>0.1875</v>
      </c>
      <c r="W575" s="31"/>
      <c r="X575" s="31"/>
    </row>
    <row r="576" spans="1:30" ht="39" x14ac:dyDescent="0.15">
      <c r="A576" s="310" t="s">
        <v>15095</v>
      </c>
      <c r="B576" s="113" t="s">
        <v>15096</v>
      </c>
      <c r="C576" s="6" t="s">
        <v>15097</v>
      </c>
      <c r="D576" s="97">
        <v>42396</v>
      </c>
      <c r="E576" s="97">
        <v>42397</v>
      </c>
      <c r="H576" s="66" t="s">
        <v>4162</v>
      </c>
      <c r="I576" s="66" t="s">
        <v>4161</v>
      </c>
      <c r="J576" s="65" t="s">
        <v>4302</v>
      </c>
      <c r="K576" s="66" t="s">
        <v>4307</v>
      </c>
      <c r="L576" s="66" t="s">
        <v>4306</v>
      </c>
      <c r="M576" s="94">
        <v>10.875</v>
      </c>
      <c r="N576" s="95">
        <f t="shared" ref="N576:N582" si="280">M576-V576</f>
        <v>10.6875</v>
      </c>
      <c r="O576" s="95">
        <f t="shared" ref="O576:O582" si="281">M576+V576</f>
        <v>11.0625</v>
      </c>
      <c r="P576" s="94">
        <v>5.75</v>
      </c>
      <c r="Q576" s="66">
        <f t="shared" ref="Q576:Q582" si="282">P576-V576</f>
        <v>5.5625</v>
      </c>
      <c r="R576" s="66">
        <f t="shared" ref="R576:R582" si="283">P576+V576</f>
        <v>5.9375</v>
      </c>
      <c r="S576" s="94">
        <v>10.25</v>
      </c>
      <c r="T576" s="95">
        <f t="shared" ref="T576:T582" si="284">S576-V576</f>
        <v>10.0625</v>
      </c>
      <c r="U576" s="95">
        <f t="shared" ref="U576:U582" si="285">S576+V576</f>
        <v>10.4375</v>
      </c>
      <c r="V576" s="6">
        <f t="shared" si="279"/>
        <v>0.1875</v>
      </c>
    </row>
    <row r="577" spans="1:27" ht="39" x14ac:dyDescent="0.15">
      <c r="A577" s="310" t="s">
        <v>15103</v>
      </c>
      <c r="B577" s="113" t="s">
        <v>15104</v>
      </c>
      <c r="C577" s="6" t="s">
        <v>9092</v>
      </c>
      <c r="D577" s="97">
        <v>42397</v>
      </c>
      <c r="E577" s="97">
        <v>42397</v>
      </c>
      <c r="H577" s="66" t="s">
        <v>4162</v>
      </c>
      <c r="I577" s="66" t="s">
        <v>4161</v>
      </c>
      <c r="J577" s="65" t="s">
        <v>4302</v>
      </c>
      <c r="K577" s="66" t="s">
        <v>4307</v>
      </c>
      <c r="L577" s="66" t="s">
        <v>4306</v>
      </c>
      <c r="M577" s="94">
        <v>15.375</v>
      </c>
      <c r="N577" s="95">
        <f t="shared" si="280"/>
        <v>15.1875</v>
      </c>
      <c r="O577" s="95">
        <f t="shared" si="281"/>
        <v>15.5625</v>
      </c>
      <c r="P577" s="94">
        <v>10.5625</v>
      </c>
      <c r="Q577" s="66">
        <f t="shared" si="282"/>
        <v>10.375</v>
      </c>
      <c r="R577" s="66">
        <f t="shared" si="283"/>
        <v>10.75</v>
      </c>
      <c r="S577" s="94">
        <v>9.625</v>
      </c>
      <c r="T577" s="95">
        <f t="shared" si="284"/>
        <v>9.4375</v>
      </c>
      <c r="U577" s="95">
        <f t="shared" si="285"/>
        <v>9.8125</v>
      </c>
      <c r="V577" s="6">
        <f t="shared" si="279"/>
        <v>0.1875</v>
      </c>
    </row>
    <row r="578" spans="1:27" ht="39" x14ac:dyDescent="0.15">
      <c r="A578" s="310" t="s">
        <v>15117</v>
      </c>
      <c r="B578" s="113" t="s">
        <v>7265</v>
      </c>
      <c r="C578" s="6" t="s">
        <v>11938</v>
      </c>
      <c r="D578" s="97">
        <v>42397</v>
      </c>
      <c r="E578" s="97">
        <v>42404</v>
      </c>
      <c r="H578" s="66" t="s">
        <v>4162</v>
      </c>
      <c r="I578" s="66" t="s">
        <v>4161</v>
      </c>
      <c r="J578" s="65" t="s">
        <v>4302</v>
      </c>
      <c r="K578" s="66" t="s">
        <v>4301</v>
      </c>
      <c r="L578" s="66" t="s">
        <v>4306</v>
      </c>
      <c r="M578" s="94">
        <v>16.3125</v>
      </c>
      <c r="N578" s="95">
        <f t="shared" si="280"/>
        <v>16.125</v>
      </c>
      <c r="O578" s="95">
        <f t="shared" si="281"/>
        <v>16.5</v>
      </c>
      <c r="P578" s="94">
        <v>12.25</v>
      </c>
      <c r="Q578" s="66">
        <f t="shared" si="282"/>
        <v>12.0625</v>
      </c>
      <c r="R578" s="66">
        <f t="shared" si="283"/>
        <v>12.4375</v>
      </c>
      <c r="S578" s="94">
        <v>7.5625</v>
      </c>
      <c r="T578" s="95">
        <f t="shared" si="284"/>
        <v>7.375</v>
      </c>
      <c r="U578" s="95">
        <f t="shared" si="285"/>
        <v>7.75</v>
      </c>
      <c r="V578" s="6">
        <f t="shared" si="279"/>
        <v>0.1875</v>
      </c>
    </row>
    <row r="579" spans="1:27" ht="26" x14ac:dyDescent="0.15">
      <c r="A579" s="310" t="s">
        <v>15137</v>
      </c>
      <c r="B579" s="113" t="s">
        <v>15138</v>
      </c>
      <c r="C579" s="6" t="s">
        <v>15139</v>
      </c>
      <c r="D579" s="97">
        <v>42402</v>
      </c>
      <c r="E579" s="97">
        <v>42404</v>
      </c>
      <c r="H579" s="66" t="s">
        <v>4162</v>
      </c>
      <c r="I579" s="66" t="s">
        <v>4161</v>
      </c>
      <c r="J579" s="65" t="s">
        <v>4302</v>
      </c>
      <c r="K579" s="66" t="s">
        <v>4301</v>
      </c>
      <c r="L579" s="66" t="s">
        <v>4306</v>
      </c>
      <c r="M579" s="94">
        <v>10.375</v>
      </c>
      <c r="N579" s="95">
        <f t="shared" si="280"/>
        <v>10.1875</v>
      </c>
      <c r="O579" s="95">
        <f t="shared" si="281"/>
        <v>10.5625</v>
      </c>
      <c r="P579" s="94">
        <v>6.125</v>
      </c>
      <c r="Q579" s="66">
        <f t="shared" si="282"/>
        <v>5.9375</v>
      </c>
      <c r="R579" s="66">
        <f t="shared" si="283"/>
        <v>6.3125</v>
      </c>
      <c r="S579" s="94">
        <v>8</v>
      </c>
      <c r="T579" s="95">
        <f t="shared" si="284"/>
        <v>7.8125</v>
      </c>
      <c r="U579" s="95">
        <f t="shared" si="285"/>
        <v>8.1875</v>
      </c>
      <c r="V579" s="6">
        <f t="shared" si="279"/>
        <v>0.1875</v>
      </c>
    </row>
    <row r="580" spans="1:27" ht="26" x14ac:dyDescent="0.15">
      <c r="A580" s="310" t="s">
        <v>15144</v>
      </c>
      <c r="B580" s="113" t="s">
        <v>15145</v>
      </c>
      <c r="C580" s="6" t="s">
        <v>15146</v>
      </c>
      <c r="D580" s="97">
        <v>42402</v>
      </c>
      <c r="E580" s="97">
        <v>42404</v>
      </c>
      <c r="H580" s="66" t="s">
        <v>4162</v>
      </c>
      <c r="I580" s="66" t="s">
        <v>4161</v>
      </c>
      <c r="J580" s="65" t="s">
        <v>4302</v>
      </c>
      <c r="K580" s="66" t="s">
        <v>4301</v>
      </c>
      <c r="L580" s="66" t="s">
        <v>4306</v>
      </c>
      <c r="M580" s="94">
        <v>9.375</v>
      </c>
      <c r="N580" s="95">
        <f t="shared" si="280"/>
        <v>9.1875</v>
      </c>
      <c r="O580" s="95">
        <f t="shared" si="281"/>
        <v>9.5625</v>
      </c>
      <c r="P580" s="94">
        <v>8.1880000000000006</v>
      </c>
      <c r="Q580" s="66">
        <f t="shared" si="282"/>
        <v>8.0005000000000006</v>
      </c>
      <c r="R580" s="66">
        <f t="shared" si="283"/>
        <v>8.3755000000000006</v>
      </c>
      <c r="S580" s="94">
        <v>8</v>
      </c>
      <c r="T580" s="95">
        <f t="shared" si="284"/>
        <v>7.8125</v>
      </c>
      <c r="U580" s="95">
        <f t="shared" si="285"/>
        <v>8.1875</v>
      </c>
      <c r="V580" s="6">
        <f t="shared" si="279"/>
        <v>0.1875</v>
      </c>
    </row>
    <row r="581" spans="1:27" ht="26" x14ac:dyDescent="0.15">
      <c r="A581" s="310" t="s">
        <v>15147</v>
      </c>
      <c r="B581" s="113" t="s">
        <v>15148</v>
      </c>
      <c r="C581" s="6" t="s">
        <v>15149</v>
      </c>
      <c r="D581" s="97">
        <v>42402</v>
      </c>
      <c r="E581" s="97">
        <v>42404</v>
      </c>
      <c r="H581" s="66" t="s">
        <v>4162</v>
      </c>
      <c r="I581" s="66" t="s">
        <v>4161</v>
      </c>
      <c r="J581" s="65" t="s">
        <v>4302</v>
      </c>
      <c r="K581" s="66" t="s">
        <v>4301</v>
      </c>
      <c r="L581" s="66" t="s">
        <v>4306</v>
      </c>
      <c r="M581" s="94">
        <v>8.125</v>
      </c>
      <c r="N581" s="95">
        <f t="shared" si="280"/>
        <v>7.9375</v>
      </c>
      <c r="O581" s="95">
        <f t="shared" si="281"/>
        <v>8.3125</v>
      </c>
      <c r="P581" s="94">
        <v>8.125</v>
      </c>
      <c r="Q581" s="66">
        <f t="shared" si="282"/>
        <v>7.9375</v>
      </c>
      <c r="R581" s="66">
        <f t="shared" si="283"/>
        <v>8.3125</v>
      </c>
      <c r="S581" s="94">
        <v>9</v>
      </c>
      <c r="T581" s="95">
        <f t="shared" si="284"/>
        <v>8.8125</v>
      </c>
      <c r="U581" s="95">
        <f t="shared" si="285"/>
        <v>9.1875</v>
      </c>
      <c r="V581" s="6">
        <f t="shared" si="279"/>
        <v>0.1875</v>
      </c>
    </row>
    <row r="582" spans="1:27" ht="26" x14ac:dyDescent="0.15">
      <c r="A582" s="310" t="s">
        <v>15150</v>
      </c>
      <c r="B582" s="113" t="s">
        <v>15148</v>
      </c>
      <c r="C582" s="6" t="s">
        <v>15151</v>
      </c>
      <c r="D582" s="97">
        <v>42402</v>
      </c>
      <c r="E582" s="97">
        <v>42404</v>
      </c>
      <c r="H582" s="66" t="s">
        <v>4162</v>
      </c>
      <c r="I582" s="66" t="s">
        <v>4161</v>
      </c>
      <c r="J582" s="65" t="s">
        <v>4302</v>
      </c>
      <c r="K582" s="66" t="s">
        <v>4307</v>
      </c>
      <c r="L582" s="66" t="s">
        <v>4306</v>
      </c>
      <c r="M582" s="94">
        <v>15</v>
      </c>
      <c r="N582" s="95">
        <f t="shared" si="280"/>
        <v>14.8125</v>
      </c>
      <c r="O582" s="95">
        <f t="shared" si="281"/>
        <v>15.1875</v>
      </c>
      <c r="P582" s="94">
        <v>11</v>
      </c>
      <c r="Q582" s="66">
        <f t="shared" si="282"/>
        <v>10.8125</v>
      </c>
      <c r="R582" s="66">
        <f t="shared" si="283"/>
        <v>11.1875</v>
      </c>
      <c r="S582" s="94">
        <v>6.125</v>
      </c>
      <c r="T582" s="95">
        <f t="shared" si="284"/>
        <v>5.9375</v>
      </c>
      <c r="U582" s="95">
        <f t="shared" si="285"/>
        <v>6.3125</v>
      </c>
      <c r="V582" s="6">
        <f t="shared" si="279"/>
        <v>0.1875</v>
      </c>
    </row>
    <row r="583" spans="1:27" ht="26" x14ac:dyDescent="0.15">
      <c r="A583" s="310" t="s">
        <v>15214</v>
      </c>
      <c r="B583" s="113" t="s">
        <v>15215</v>
      </c>
      <c r="C583" s="6" t="s">
        <v>15217</v>
      </c>
      <c r="D583" s="97">
        <v>42410</v>
      </c>
      <c r="E583" s="97">
        <v>42418</v>
      </c>
      <c r="H583" s="66" t="s">
        <v>4162</v>
      </c>
      <c r="I583" s="66" t="s">
        <v>15216</v>
      </c>
      <c r="J583" s="65" t="s">
        <v>4310</v>
      </c>
      <c r="L583" s="66" t="s">
        <v>4306</v>
      </c>
      <c r="M583" s="129">
        <v>29</v>
      </c>
      <c r="N583" s="69">
        <f>M583-0.125</f>
        <v>28.875</v>
      </c>
      <c r="O583" s="69">
        <f>M583+0.125</f>
        <v>29.125</v>
      </c>
      <c r="P583" s="129">
        <v>8.5</v>
      </c>
      <c r="Q583" s="69">
        <f>P583-0.125</f>
        <v>8.375</v>
      </c>
      <c r="R583" s="69">
        <f>P583+0.125</f>
        <v>8.625</v>
      </c>
      <c r="S583" s="129">
        <v>3.375</v>
      </c>
      <c r="T583" s="69">
        <f>S583-0.125</f>
        <v>3.25</v>
      </c>
      <c r="U583" s="69">
        <f>S583+0.125</f>
        <v>3.5</v>
      </c>
      <c r="V583" s="6">
        <f t="shared" si="279"/>
        <v>0.125</v>
      </c>
      <c r="W583" s="31"/>
      <c r="X583" s="31"/>
      <c r="Y583" s="31"/>
      <c r="Z583" s="31"/>
      <c r="AA583" s="31"/>
    </row>
    <row r="584" spans="1:27" ht="39" x14ac:dyDescent="0.15">
      <c r="A584" s="310" t="s">
        <v>15233</v>
      </c>
      <c r="B584" s="113" t="s">
        <v>15234</v>
      </c>
      <c r="C584" s="6" t="s">
        <v>11938</v>
      </c>
      <c r="D584" s="97">
        <v>42412</v>
      </c>
      <c r="E584" s="97">
        <v>42418</v>
      </c>
      <c r="H584" s="66" t="s">
        <v>4162</v>
      </c>
      <c r="I584" s="66" t="s">
        <v>4161</v>
      </c>
      <c r="J584" s="65" t="s">
        <v>4302</v>
      </c>
      <c r="K584" s="66" t="s">
        <v>4301</v>
      </c>
      <c r="L584" s="66" t="s">
        <v>4306</v>
      </c>
      <c r="M584" s="94">
        <v>16.3125</v>
      </c>
      <c r="N584" s="95">
        <f t="shared" ref="N584:N589" si="286">M584-V584</f>
        <v>16.125</v>
      </c>
      <c r="O584" s="95">
        <f t="shared" ref="O584:O589" si="287">M584+V584</f>
        <v>16.5</v>
      </c>
      <c r="P584" s="94">
        <v>12.25</v>
      </c>
      <c r="Q584" s="66">
        <f t="shared" ref="Q584:Q589" si="288">P584-V584</f>
        <v>12.0625</v>
      </c>
      <c r="R584" s="66">
        <f t="shared" ref="R584:R589" si="289">P584+V584</f>
        <v>12.4375</v>
      </c>
      <c r="S584" s="94">
        <v>7.5625</v>
      </c>
      <c r="T584" s="95">
        <f t="shared" ref="T584:T589" si="290">S584-V584</f>
        <v>7.375</v>
      </c>
      <c r="U584" s="95">
        <f t="shared" ref="U584:U589" si="291">S584+V584</f>
        <v>7.75</v>
      </c>
      <c r="V584" s="6">
        <f t="shared" si="279"/>
        <v>0.1875</v>
      </c>
    </row>
    <row r="585" spans="1:27" ht="26" x14ac:dyDescent="0.15">
      <c r="A585" s="310" t="s">
        <v>15274</v>
      </c>
      <c r="B585" s="113" t="s">
        <v>15275</v>
      </c>
      <c r="C585" s="6" t="s">
        <v>15276</v>
      </c>
      <c r="D585" s="97">
        <v>42423</v>
      </c>
      <c r="E585" s="97">
        <v>42425</v>
      </c>
      <c r="H585" s="66" t="s">
        <v>4162</v>
      </c>
      <c r="I585" s="66" t="s">
        <v>4161</v>
      </c>
      <c r="J585" s="65" t="s">
        <v>4302</v>
      </c>
      <c r="K585" s="66" t="s">
        <v>4301</v>
      </c>
      <c r="L585" s="66" t="s">
        <v>4306</v>
      </c>
      <c r="M585" s="94">
        <v>14</v>
      </c>
      <c r="N585" s="95">
        <f t="shared" si="286"/>
        <v>13.8125</v>
      </c>
      <c r="O585" s="95">
        <f t="shared" si="287"/>
        <v>14.1875</v>
      </c>
      <c r="P585" s="94">
        <v>8.1880000000000006</v>
      </c>
      <c r="Q585" s="66">
        <f t="shared" si="288"/>
        <v>8.0005000000000006</v>
      </c>
      <c r="R585" s="66">
        <f t="shared" si="289"/>
        <v>8.3755000000000006</v>
      </c>
      <c r="S585" s="94">
        <v>8</v>
      </c>
      <c r="T585" s="95">
        <f t="shared" si="290"/>
        <v>7.8125</v>
      </c>
      <c r="U585" s="95">
        <f t="shared" si="291"/>
        <v>8.1875</v>
      </c>
      <c r="V585" s="6">
        <f t="shared" si="279"/>
        <v>0.1875</v>
      </c>
    </row>
    <row r="586" spans="1:27" ht="39" x14ac:dyDescent="0.15">
      <c r="A586" s="310" t="s">
        <v>15357</v>
      </c>
      <c r="B586" s="113" t="s">
        <v>15358</v>
      </c>
      <c r="C586" s="6" t="s">
        <v>15359</v>
      </c>
      <c r="D586" s="97">
        <v>42438</v>
      </c>
      <c r="E586" s="97">
        <v>42439</v>
      </c>
      <c r="H586" s="66" t="s">
        <v>4162</v>
      </c>
      <c r="I586" s="66" t="s">
        <v>4161</v>
      </c>
      <c r="J586" s="65" t="s">
        <v>4302</v>
      </c>
      <c r="K586" s="66" t="s">
        <v>4304</v>
      </c>
      <c r="L586" s="66" t="s">
        <v>4306</v>
      </c>
      <c r="M586" s="94">
        <v>15.188000000000001</v>
      </c>
      <c r="N586" s="95">
        <f t="shared" si="286"/>
        <v>15.000500000000001</v>
      </c>
      <c r="O586" s="95">
        <f t="shared" si="287"/>
        <v>15.375500000000001</v>
      </c>
      <c r="P586" s="94">
        <v>12.375</v>
      </c>
      <c r="Q586" s="66">
        <f t="shared" si="288"/>
        <v>12.1875</v>
      </c>
      <c r="R586" s="66">
        <f t="shared" si="289"/>
        <v>12.5625</v>
      </c>
      <c r="S586" s="94">
        <v>5.125</v>
      </c>
      <c r="T586" s="95">
        <f t="shared" si="290"/>
        <v>4.9375</v>
      </c>
      <c r="U586" s="95">
        <f t="shared" si="291"/>
        <v>5.3125</v>
      </c>
      <c r="V586" s="6">
        <f t="shared" si="279"/>
        <v>0.1875</v>
      </c>
    </row>
    <row r="587" spans="1:27" ht="39" x14ac:dyDescent="0.15">
      <c r="A587" s="310" t="s">
        <v>15360</v>
      </c>
      <c r="B587" s="113" t="s">
        <v>15361</v>
      </c>
      <c r="C587" s="6" t="s">
        <v>15362</v>
      </c>
      <c r="D587" s="97">
        <v>42438</v>
      </c>
      <c r="E587" s="97">
        <v>42439</v>
      </c>
      <c r="H587" s="66" t="s">
        <v>4162</v>
      </c>
      <c r="I587" s="66" t="s">
        <v>4161</v>
      </c>
      <c r="J587" s="65" t="s">
        <v>4302</v>
      </c>
      <c r="K587" s="66" t="s">
        <v>4301</v>
      </c>
      <c r="L587" s="66" t="s">
        <v>4306</v>
      </c>
      <c r="M587" s="94">
        <v>10.438000000000001</v>
      </c>
      <c r="N587" s="95">
        <f t="shared" si="286"/>
        <v>10.250500000000001</v>
      </c>
      <c r="O587" s="95">
        <f t="shared" si="287"/>
        <v>10.625500000000001</v>
      </c>
      <c r="P587" s="94">
        <v>9.875</v>
      </c>
      <c r="Q587" s="66">
        <f t="shared" si="288"/>
        <v>9.6875</v>
      </c>
      <c r="R587" s="66">
        <f t="shared" si="289"/>
        <v>10.0625</v>
      </c>
      <c r="S587" s="94">
        <v>9.875</v>
      </c>
      <c r="T587" s="95">
        <f t="shared" si="290"/>
        <v>9.6875</v>
      </c>
      <c r="U587" s="95">
        <f t="shared" si="291"/>
        <v>10.0625</v>
      </c>
      <c r="V587" s="6">
        <f t="shared" si="279"/>
        <v>0.1875</v>
      </c>
    </row>
    <row r="588" spans="1:27" ht="39" x14ac:dyDescent="0.15">
      <c r="A588" s="310" t="s">
        <v>15363</v>
      </c>
      <c r="B588" s="113" t="s">
        <v>15364</v>
      </c>
      <c r="C588" s="6" t="s">
        <v>15365</v>
      </c>
      <c r="D588" s="97">
        <v>42438</v>
      </c>
      <c r="E588" s="97">
        <v>42439</v>
      </c>
      <c r="H588" s="66" t="s">
        <v>4162</v>
      </c>
      <c r="I588" s="66" t="s">
        <v>4161</v>
      </c>
      <c r="J588" s="65" t="s">
        <v>4302</v>
      </c>
      <c r="K588" s="66" t="s">
        <v>4301</v>
      </c>
      <c r="L588" s="66" t="s">
        <v>4306</v>
      </c>
      <c r="M588" s="94">
        <v>12.375</v>
      </c>
      <c r="N588" s="95">
        <f t="shared" si="286"/>
        <v>12.1875</v>
      </c>
      <c r="O588" s="95">
        <f t="shared" si="287"/>
        <v>12.5625</v>
      </c>
      <c r="P588" s="94">
        <v>8.125</v>
      </c>
      <c r="Q588" s="66">
        <f t="shared" si="288"/>
        <v>7.9375</v>
      </c>
      <c r="R588" s="66">
        <f t="shared" si="289"/>
        <v>8.3125</v>
      </c>
      <c r="S588" s="94">
        <v>5.375</v>
      </c>
      <c r="T588" s="95">
        <f t="shared" si="290"/>
        <v>5.1875</v>
      </c>
      <c r="U588" s="95">
        <f t="shared" si="291"/>
        <v>5.5625</v>
      </c>
      <c r="V588" s="6">
        <f t="shared" si="279"/>
        <v>0.1875</v>
      </c>
    </row>
    <row r="589" spans="1:27" ht="39" x14ac:dyDescent="0.15">
      <c r="A589" s="454" t="s">
        <v>15412</v>
      </c>
      <c r="B589" s="455" t="s">
        <v>15413</v>
      </c>
      <c r="C589" s="6" t="s">
        <v>15414</v>
      </c>
      <c r="D589" s="97">
        <v>42459</v>
      </c>
      <c r="E589" s="97"/>
      <c r="H589" s="66" t="s">
        <v>4162</v>
      </c>
      <c r="I589" s="66" t="s">
        <v>4161</v>
      </c>
      <c r="J589" s="65" t="s">
        <v>4302</v>
      </c>
      <c r="K589" s="66" t="s">
        <v>4301</v>
      </c>
      <c r="L589" s="66" t="s">
        <v>4306</v>
      </c>
      <c r="M589" s="94">
        <v>12.375</v>
      </c>
      <c r="N589" s="95">
        <f t="shared" si="286"/>
        <v>12.1875</v>
      </c>
      <c r="O589" s="95">
        <f t="shared" si="287"/>
        <v>12.5625</v>
      </c>
      <c r="P589" s="94">
        <v>10.75</v>
      </c>
      <c r="Q589" s="66">
        <f t="shared" si="288"/>
        <v>10.5625</v>
      </c>
      <c r="R589" s="66">
        <f t="shared" si="289"/>
        <v>10.9375</v>
      </c>
      <c r="S589" s="94">
        <v>5.75</v>
      </c>
      <c r="T589" s="95">
        <f t="shared" si="290"/>
        <v>5.5625</v>
      </c>
      <c r="U589" s="95">
        <f t="shared" si="291"/>
        <v>5.9375</v>
      </c>
      <c r="V589" s="6">
        <f t="shared" si="279"/>
        <v>0.1875</v>
      </c>
    </row>
    <row r="590" spans="1:27" ht="26" x14ac:dyDescent="0.15">
      <c r="A590" s="454" t="s">
        <v>15509</v>
      </c>
      <c r="B590" s="455" t="s">
        <v>15510</v>
      </c>
      <c r="C590" s="6" t="s">
        <v>15511</v>
      </c>
      <c r="D590" s="97">
        <v>42478</v>
      </c>
      <c r="E590" s="97"/>
      <c r="H590" s="66" t="s">
        <v>4162</v>
      </c>
      <c r="I590" s="66" t="s">
        <v>4161</v>
      </c>
      <c r="J590" s="65" t="s">
        <v>4302</v>
      </c>
      <c r="K590" s="66" t="s">
        <v>4304</v>
      </c>
      <c r="L590" s="66" t="s">
        <v>4306</v>
      </c>
      <c r="M590" s="94">
        <v>18</v>
      </c>
      <c r="N590" s="95">
        <f t="shared" ref="N590:N595" si="292">M590-V590</f>
        <v>17.8125</v>
      </c>
      <c r="O590" s="95">
        <f t="shared" ref="O590:O595" si="293">M590+V590</f>
        <v>18.1875</v>
      </c>
      <c r="P590" s="94">
        <v>8.25</v>
      </c>
      <c r="Q590" s="66">
        <f t="shared" ref="Q590:Q595" si="294">P590-V590</f>
        <v>8.0625</v>
      </c>
      <c r="R590" s="66">
        <f t="shared" ref="R590:R595" si="295">P590+V590</f>
        <v>8.4375</v>
      </c>
      <c r="S590" s="94">
        <v>10.25</v>
      </c>
      <c r="T590" s="95">
        <f t="shared" ref="T590:T595" si="296">S590-V590</f>
        <v>10.0625</v>
      </c>
      <c r="U590" s="95">
        <f t="shared" ref="U590:U595" si="297">S590+V590</f>
        <v>10.4375</v>
      </c>
      <c r="V590" s="6">
        <f t="shared" ref="V590:V595" si="298">IF(J590="C", 0.1875, 0.125)</f>
        <v>0.1875</v>
      </c>
    </row>
    <row r="591" spans="1:27" ht="39" x14ac:dyDescent="0.15">
      <c r="A591" s="454" t="s">
        <v>15532</v>
      </c>
      <c r="B591" s="455" t="s">
        <v>12353</v>
      </c>
      <c r="C591" s="6" t="s">
        <v>11880</v>
      </c>
      <c r="D591" s="97">
        <v>42482</v>
      </c>
      <c r="E591" s="97"/>
      <c r="H591" s="66" t="s">
        <v>4738</v>
      </c>
      <c r="I591" s="66" t="s">
        <v>4161</v>
      </c>
      <c r="J591" s="65" t="s">
        <v>4302</v>
      </c>
      <c r="K591" s="66" t="s">
        <v>4307</v>
      </c>
      <c r="L591" s="66" t="s">
        <v>4306</v>
      </c>
      <c r="M591" s="94">
        <v>14.125</v>
      </c>
      <c r="N591" s="95">
        <f t="shared" si="292"/>
        <v>13.9375</v>
      </c>
      <c r="O591" s="95">
        <f t="shared" si="293"/>
        <v>14.3125</v>
      </c>
      <c r="P591" s="94">
        <v>7.6875</v>
      </c>
      <c r="Q591" s="66">
        <f t="shared" si="294"/>
        <v>7.5</v>
      </c>
      <c r="R591" s="66">
        <f t="shared" si="295"/>
        <v>7.875</v>
      </c>
      <c r="S591" s="94">
        <v>5</v>
      </c>
      <c r="T591" s="95">
        <f t="shared" si="296"/>
        <v>4.8125</v>
      </c>
      <c r="U591" s="95">
        <f t="shared" si="297"/>
        <v>5.1875</v>
      </c>
      <c r="V591" s="6">
        <f t="shared" si="298"/>
        <v>0.1875</v>
      </c>
    </row>
    <row r="592" spans="1:27" ht="39" x14ac:dyDescent="0.15">
      <c r="A592" s="454" t="s">
        <v>15572</v>
      </c>
      <c r="B592" s="455" t="s">
        <v>9113</v>
      </c>
      <c r="C592" s="6" t="s">
        <v>12916</v>
      </c>
      <c r="D592" s="97">
        <v>42496</v>
      </c>
      <c r="E592" s="97"/>
      <c r="H592" s="66" t="s">
        <v>4162</v>
      </c>
      <c r="I592" s="66" t="s">
        <v>4161</v>
      </c>
      <c r="J592" s="65" t="s">
        <v>4302</v>
      </c>
      <c r="K592" s="66" t="s">
        <v>4304</v>
      </c>
      <c r="L592" s="66" t="s">
        <v>4306</v>
      </c>
      <c r="M592" s="94">
        <v>16.75</v>
      </c>
      <c r="N592" s="95">
        <f t="shared" si="292"/>
        <v>16.5625</v>
      </c>
      <c r="O592" s="95">
        <f t="shared" si="293"/>
        <v>16.9375</v>
      </c>
      <c r="P592" s="94">
        <v>8.125</v>
      </c>
      <c r="Q592" s="66">
        <f t="shared" si="294"/>
        <v>7.9375</v>
      </c>
      <c r="R592" s="66">
        <f t="shared" si="295"/>
        <v>8.3125</v>
      </c>
      <c r="S592" s="94">
        <v>10.75</v>
      </c>
      <c r="T592" s="95">
        <f t="shared" si="296"/>
        <v>10.5625</v>
      </c>
      <c r="U592" s="95">
        <f t="shared" si="297"/>
        <v>10.9375</v>
      </c>
      <c r="V592" s="6">
        <f t="shared" si="298"/>
        <v>0.1875</v>
      </c>
    </row>
    <row r="593" spans="1:23" ht="39" x14ac:dyDescent="0.15">
      <c r="A593" s="454" t="s">
        <v>15573</v>
      </c>
      <c r="B593" s="455" t="s">
        <v>7943</v>
      </c>
      <c r="C593" s="6" t="s">
        <v>12494</v>
      </c>
      <c r="D593" s="131">
        <v>42496</v>
      </c>
      <c r="E593" s="131"/>
      <c r="H593" s="66" t="s">
        <v>4162</v>
      </c>
      <c r="I593" s="66" t="s">
        <v>4161</v>
      </c>
      <c r="J593" s="65" t="s">
        <v>4302</v>
      </c>
      <c r="K593" s="66" t="s">
        <v>4160</v>
      </c>
      <c r="L593" s="66" t="s">
        <v>4306</v>
      </c>
      <c r="M593" s="94">
        <v>12.375</v>
      </c>
      <c r="N593" s="95">
        <f t="shared" si="292"/>
        <v>12.1875</v>
      </c>
      <c r="O593" s="95">
        <f t="shared" si="293"/>
        <v>12.5625</v>
      </c>
      <c r="P593" s="94">
        <v>5.5</v>
      </c>
      <c r="Q593" s="66">
        <f t="shared" si="294"/>
        <v>5.3125</v>
      </c>
      <c r="R593" s="66">
        <f t="shared" si="295"/>
        <v>5.6875</v>
      </c>
      <c r="S593" s="94">
        <v>4.625</v>
      </c>
      <c r="T593" s="95">
        <f t="shared" si="296"/>
        <v>4.4375</v>
      </c>
      <c r="U593" s="95">
        <f t="shared" si="297"/>
        <v>4.8125</v>
      </c>
      <c r="V593" s="6">
        <f t="shared" si="298"/>
        <v>0.1875</v>
      </c>
    </row>
    <row r="594" spans="1:23" ht="39" x14ac:dyDescent="0.15">
      <c r="A594" s="454" t="s">
        <v>15650</v>
      </c>
      <c r="B594" s="455" t="s">
        <v>15651</v>
      </c>
      <c r="C594" s="6" t="s">
        <v>15652</v>
      </c>
      <c r="D594" s="97">
        <v>42516</v>
      </c>
      <c r="E594" s="97"/>
      <c r="H594" s="66" t="s">
        <v>4162</v>
      </c>
      <c r="I594" s="66" t="s">
        <v>4161</v>
      </c>
      <c r="J594" s="65" t="s">
        <v>4302</v>
      </c>
      <c r="K594" s="66" t="s">
        <v>4301</v>
      </c>
      <c r="L594" s="66" t="s">
        <v>4306</v>
      </c>
      <c r="M594" s="94">
        <v>13.75</v>
      </c>
      <c r="N594" s="95">
        <f t="shared" si="292"/>
        <v>13.5625</v>
      </c>
      <c r="O594" s="95">
        <f t="shared" si="293"/>
        <v>13.9375</v>
      </c>
      <c r="P594" s="94">
        <v>8.5</v>
      </c>
      <c r="Q594" s="66">
        <f t="shared" si="294"/>
        <v>8.3125</v>
      </c>
      <c r="R594" s="66">
        <f t="shared" si="295"/>
        <v>8.6875</v>
      </c>
      <c r="S594" s="94">
        <v>10.75</v>
      </c>
      <c r="T594" s="95">
        <f t="shared" si="296"/>
        <v>10.5625</v>
      </c>
      <c r="U594" s="95">
        <f t="shared" si="297"/>
        <v>10.9375</v>
      </c>
      <c r="V594" s="6">
        <f t="shared" si="298"/>
        <v>0.1875</v>
      </c>
    </row>
    <row r="595" spans="1:23" ht="39" x14ac:dyDescent="0.15">
      <c r="A595" s="454" t="s">
        <v>15655</v>
      </c>
      <c r="B595" s="455" t="s">
        <v>10669</v>
      </c>
      <c r="C595" s="6" t="s">
        <v>15690</v>
      </c>
      <c r="D595" s="97">
        <v>42541</v>
      </c>
      <c r="E595" s="97"/>
      <c r="H595" s="66" t="s">
        <v>4162</v>
      </c>
      <c r="I595" s="66" t="s">
        <v>15691</v>
      </c>
      <c r="J595" s="65" t="s">
        <v>4302</v>
      </c>
      <c r="K595" s="66" t="s">
        <v>4301</v>
      </c>
      <c r="M595" s="94">
        <v>42.5</v>
      </c>
      <c r="N595" s="95">
        <f t="shared" si="292"/>
        <v>42.3125</v>
      </c>
      <c r="O595" s="95">
        <f t="shared" si="293"/>
        <v>42.6875</v>
      </c>
      <c r="P595" s="94">
        <v>33.25</v>
      </c>
      <c r="Q595" s="66">
        <f t="shared" si="294"/>
        <v>33.0625</v>
      </c>
      <c r="R595" s="66">
        <f t="shared" si="295"/>
        <v>33.4375</v>
      </c>
      <c r="S595" s="94">
        <v>3</v>
      </c>
      <c r="T595" s="95">
        <f t="shared" si="296"/>
        <v>2.8125</v>
      </c>
      <c r="U595" s="95">
        <f t="shared" si="297"/>
        <v>3.1875</v>
      </c>
      <c r="V595" s="6">
        <f t="shared" si="298"/>
        <v>0.1875</v>
      </c>
    </row>
    <row r="596" spans="1:23" ht="39" x14ac:dyDescent="0.15">
      <c r="A596" s="454" t="s">
        <v>15683</v>
      </c>
      <c r="B596" s="455" t="s">
        <v>12357</v>
      </c>
      <c r="C596" s="6" t="s">
        <v>12355</v>
      </c>
      <c r="D596" s="97">
        <v>42535</v>
      </c>
      <c r="E596" s="97"/>
      <c r="H596" s="66" t="s">
        <v>4738</v>
      </c>
      <c r="I596" s="66" t="s">
        <v>4161</v>
      </c>
      <c r="J596" s="65" t="s">
        <v>4302</v>
      </c>
      <c r="K596" s="66" t="s">
        <v>4304</v>
      </c>
      <c r="L596" s="66" t="s">
        <v>4306</v>
      </c>
      <c r="M596" s="94">
        <v>14.125</v>
      </c>
      <c r="N596" s="95">
        <f t="shared" ref="N596:N605" si="299">M596-V596</f>
        <v>13.9375</v>
      </c>
      <c r="O596" s="95">
        <f t="shared" ref="O596:O605" si="300">M596+V596</f>
        <v>14.3125</v>
      </c>
      <c r="P596" s="94">
        <v>7.6875</v>
      </c>
      <c r="Q596" s="66">
        <f t="shared" ref="Q596:Q605" si="301">P596-V596</f>
        <v>7.5</v>
      </c>
      <c r="R596" s="66">
        <f t="shared" ref="R596:R605" si="302">P596+V596</f>
        <v>7.875</v>
      </c>
      <c r="S596" s="94">
        <v>10.625</v>
      </c>
      <c r="T596" s="95">
        <f t="shared" ref="T596:T605" si="303">S596-V596</f>
        <v>10.4375</v>
      </c>
      <c r="U596" s="95">
        <f t="shared" ref="U596:U605" si="304">S596+V596</f>
        <v>10.8125</v>
      </c>
      <c r="V596" s="6">
        <f t="shared" ref="V596:V613" si="305">IF(J596="C", 0.1875, 0.125)</f>
        <v>0.1875</v>
      </c>
    </row>
    <row r="597" spans="1:23" ht="39" x14ac:dyDescent="0.15">
      <c r="A597" s="454" t="s">
        <v>15692</v>
      </c>
      <c r="B597" s="455" t="s">
        <v>15693</v>
      </c>
      <c r="C597" s="6" t="s">
        <v>15694</v>
      </c>
      <c r="D597" s="97">
        <v>42541</v>
      </c>
      <c r="E597" s="97"/>
      <c r="H597" s="66" t="s">
        <v>4162</v>
      </c>
      <c r="I597" s="66" t="s">
        <v>15691</v>
      </c>
      <c r="J597" s="65" t="s">
        <v>4302</v>
      </c>
      <c r="K597" s="66" t="s">
        <v>4301</v>
      </c>
      <c r="M597" s="94">
        <v>47.25</v>
      </c>
      <c r="N597" s="95">
        <f t="shared" si="299"/>
        <v>47.0625</v>
      </c>
      <c r="O597" s="95">
        <f t="shared" si="300"/>
        <v>47.4375</v>
      </c>
      <c r="P597" s="94">
        <v>34.75</v>
      </c>
      <c r="Q597" s="66">
        <f t="shared" si="301"/>
        <v>34.5625</v>
      </c>
      <c r="R597" s="66">
        <f t="shared" si="302"/>
        <v>34.9375</v>
      </c>
      <c r="S597" s="94">
        <v>3</v>
      </c>
      <c r="T597" s="95">
        <f t="shared" si="303"/>
        <v>2.8125</v>
      </c>
      <c r="U597" s="95">
        <f t="shared" si="304"/>
        <v>3.1875</v>
      </c>
      <c r="V597" s="6">
        <f t="shared" si="305"/>
        <v>0.1875</v>
      </c>
    </row>
    <row r="598" spans="1:23" ht="26" x14ac:dyDescent="0.15">
      <c r="A598" s="454" t="s">
        <v>15697</v>
      </c>
      <c r="B598" s="455" t="s">
        <v>15698</v>
      </c>
      <c r="C598" s="6" t="s">
        <v>15699</v>
      </c>
      <c r="D598" s="97">
        <v>42541</v>
      </c>
      <c r="E598" s="97"/>
      <c r="H598" s="66" t="s">
        <v>4162</v>
      </c>
      <c r="I598" s="66" t="s">
        <v>4161</v>
      </c>
      <c r="J598" s="65" t="s">
        <v>4302</v>
      </c>
      <c r="K598" s="66" t="s">
        <v>4301</v>
      </c>
      <c r="L598" s="66" t="s">
        <v>4306</v>
      </c>
      <c r="M598" s="94">
        <v>13</v>
      </c>
      <c r="N598" s="95">
        <f t="shared" si="299"/>
        <v>12.8125</v>
      </c>
      <c r="O598" s="95">
        <f t="shared" si="300"/>
        <v>13.1875</v>
      </c>
      <c r="P598" s="94">
        <v>7</v>
      </c>
      <c r="Q598" s="66">
        <f t="shared" si="301"/>
        <v>6.8125</v>
      </c>
      <c r="R598" s="66">
        <f t="shared" si="302"/>
        <v>7.1875</v>
      </c>
      <c r="S598" s="94">
        <v>7.875</v>
      </c>
      <c r="T598" s="95">
        <f t="shared" si="303"/>
        <v>7.6875</v>
      </c>
      <c r="U598" s="95">
        <f t="shared" si="304"/>
        <v>8.0625</v>
      </c>
      <c r="V598" s="6">
        <f t="shared" si="305"/>
        <v>0.1875</v>
      </c>
    </row>
    <row r="599" spans="1:23" ht="39" x14ac:dyDescent="0.15">
      <c r="A599" s="454" t="s">
        <v>15700</v>
      </c>
      <c r="B599" s="455" t="s">
        <v>15701</v>
      </c>
      <c r="C599" s="6" t="s">
        <v>15702</v>
      </c>
      <c r="D599" s="97">
        <v>42541</v>
      </c>
      <c r="E599" s="97"/>
      <c r="H599" s="66" t="s">
        <v>4162</v>
      </c>
      <c r="I599" s="66" t="s">
        <v>4161</v>
      </c>
      <c r="J599" s="65" t="s">
        <v>4302</v>
      </c>
      <c r="K599" s="66" t="s">
        <v>4301</v>
      </c>
      <c r="L599" s="66" t="s">
        <v>4306</v>
      </c>
      <c r="M599" s="94">
        <v>12</v>
      </c>
      <c r="N599" s="95">
        <f t="shared" si="299"/>
        <v>11.8125</v>
      </c>
      <c r="O599" s="95">
        <f t="shared" si="300"/>
        <v>12.1875</v>
      </c>
      <c r="P599" s="94">
        <v>9</v>
      </c>
      <c r="Q599" s="66">
        <f t="shared" si="301"/>
        <v>8.8125</v>
      </c>
      <c r="R599" s="66">
        <f t="shared" si="302"/>
        <v>9.1875</v>
      </c>
      <c r="S599" s="94">
        <v>12.5</v>
      </c>
      <c r="T599" s="95">
        <f t="shared" si="303"/>
        <v>12.3125</v>
      </c>
      <c r="U599" s="95">
        <f t="shared" si="304"/>
        <v>12.6875</v>
      </c>
      <c r="V599" s="6">
        <f t="shared" si="305"/>
        <v>0.1875</v>
      </c>
    </row>
    <row r="600" spans="1:23" ht="26" x14ac:dyDescent="0.15">
      <c r="A600" s="454" t="s">
        <v>15703</v>
      </c>
      <c r="B600" s="455" t="s">
        <v>15704</v>
      </c>
      <c r="C600" s="6" t="s">
        <v>15705</v>
      </c>
      <c r="D600" s="97">
        <v>42541</v>
      </c>
      <c r="E600" s="97"/>
      <c r="H600" s="66" t="s">
        <v>4162</v>
      </c>
      <c r="I600" s="66" t="s">
        <v>4161</v>
      </c>
      <c r="J600" s="65" t="s">
        <v>4302</v>
      </c>
      <c r="K600" s="66" t="s">
        <v>4301</v>
      </c>
      <c r="L600" s="66" t="s">
        <v>4306</v>
      </c>
      <c r="M600" s="94">
        <v>13.75</v>
      </c>
      <c r="N600" s="95">
        <f t="shared" si="299"/>
        <v>13.5625</v>
      </c>
      <c r="O600" s="95">
        <f t="shared" si="300"/>
        <v>13.9375</v>
      </c>
      <c r="P600" s="94">
        <v>8.5</v>
      </c>
      <c r="Q600" s="66">
        <f t="shared" si="301"/>
        <v>8.3125</v>
      </c>
      <c r="R600" s="66">
        <f t="shared" si="302"/>
        <v>8.6875</v>
      </c>
      <c r="S600" s="94">
        <v>9.5</v>
      </c>
      <c r="T600" s="95">
        <f t="shared" si="303"/>
        <v>9.3125</v>
      </c>
      <c r="U600" s="95">
        <f t="shared" si="304"/>
        <v>9.6875</v>
      </c>
      <c r="V600" s="6">
        <f t="shared" si="305"/>
        <v>0.1875</v>
      </c>
    </row>
    <row r="601" spans="1:23" ht="39" x14ac:dyDescent="0.15">
      <c r="A601" s="454" t="s">
        <v>15760</v>
      </c>
      <c r="B601" s="455" t="s">
        <v>15761</v>
      </c>
      <c r="C601" s="6" t="s">
        <v>9092</v>
      </c>
      <c r="D601" s="97">
        <v>42545</v>
      </c>
      <c r="E601" s="97"/>
      <c r="H601" s="66" t="s">
        <v>4738</v>
      </c>
      <c r="I601" s="66" t="s">
        <v>4161</v>
      </c>
      <c r="J601" s="65" t="s">
        <v>4302</v>
      </c>
      <c r="K601" s="66" t="s">
        <v>4307</v>
      </c>
      <c r="L601" s="66" t="s">
        <v>4306</v>
      </c>
      <c r="M601" s="94">
        <v>15.375</v>
      </c>
      <c r="N601" s="95">
        <f t="shared" si="299"/>
        <v>15.1875</v>
      </c>
      <c r="O601" s="95">
        <f t="shared" si="300"/>
        <v>15.5625</v>
      </c>
      <c r="P601" s="94">
        <v>10.5625</v>
      </c>
      <c r="Q601" s="66">
        <f t="shared" si="301"/>
        <v>10.375</v>
      </c>
      <c r="R601" s="66">
        <f t="shared" si="302"/>
        <v>10.75</v>
      </c>
      <c r="S601" s="94">
        <v>9.625</v>
      </c>
      <c r="T601" s="95">
        <f t="shared" si="303"/>
        <v>9.4375</v>
      </c>
      <c r="U601" s="95">
        <f t="shared" si="304"/>
        <v>9.8125</v>
      </c>
      <c r="V601" s="6">
        <f t="shared" si="305"/>
        <v>0.1875</v>
      </c>
    </row>
    <row r="602" spans="1:23" ht="39" x14ac:dyDescent="0.15">
      <c r="A602" s="454" t="s">
        <v>15764</v>
      </c>
      <c r="B602" s="455" t="s">
        <v>11937</v>
      </c>
      <c r="C602" s="6" t="s">
        <v>11938</v>
      </c>
      <c r="D602" s="97">
        <v>42548</v>
      </c>
      <c r="E602" s="97"/>
      <c r="H602" s="66" t="s">
        <v>4162</v>
      </c>
      <c r="I602" s="66" t="s">
        <v>4161</v>
      </c>
      <c r="J602" s="65" t="s">
        <v>4302</v>
      </c>
      <c r="K602" s="66" t="s">
        <v>4301</v>
      </c>
      <c r="L602" s="66" t="s">
        <v>4306</v>
      </c>
      <c r="M602" s="94">
        <v>16.3125</v>
      </c>
      <c r="N602" s="95">
        <f t="shared" si="299"/>
        <v>16.125</v>
      </c>
      <c r="O602" s="95">
        <f t="shared" si="300"/>
        <v>16.5</v>
      </c>
      <c r="P602" s="94">
        <v>12.25</v>
      </c>
      <c r="Q602" s="66">
        <f t="shared" si="301"/>
        <v>12.0625</v>
      </c>
      <c r="R602" s="66">
        <f t="shared" si="302"/>
        <v>12.4375</v>
      </c>
      <c r="S602" s="94">
        <v>7.5625</v>
      </c>
      <c r="T602" s="95">
        <f t="shared" si="303"/>
        <v>7.375</v>
      </c>
      <c r="U602" s="95">
        <f t="shared" si="304"/>
        <v>7.75</v>
      </c>
      <c r="V602" s="6">
        <f t="shared" si="305"/>
        <v>0.1875</v>
      </c>
    </row>
    <row r="603" spans="1:23" ht="26" x14ac:dyDescent="0.15">
      <c r="A603" s="454" t="s">
        <v>15765</v>
      </c>
      <c r="B603" s="455" t="s">
        <v>7265</v>
      </c>
      <c r="C603" s="6" t="s">
        <v>12964</v>
      </c>
      <c r="D603" s="97">
        <v>42548</v>
      </c>
      <c r="E603" s="97"/>
      <c r="H603" s="66" t="s">
        <v>4162</v>
      </c>
      <c r="I603" s="66" t="s">
        <v>4161</v>
      </c>
      <c r="J603" s="65" t="s">
        <v>4302</v>
      </c>
      <c r="K603" s="66" t="s">
        <v>4304</v>
      </c>
      <c r="L603" s="66" t="s">
        <v>4306</v>
      </c>
      <c r="M603" s="94">
        <v>21</v>
      </c>
      <c r="N603" s="95">
        <f t="shared" si="299"/>
        <v>20.8125</v>
      </c>
      <c r="O603" s="95">
        <f t="shared" si="300"/>
        <v>21.1875</v>
      </c>
      <c r="P603" s="94">
        <v>12.5</v>
      </c>
      <c r="Q603" s="66">
        <f t="shared" si="301"/>
        <v>12.3125</v>
      </c>
      <c r="R603" s="66">
        <f t="shared" si="302"/>
        <v>12.6875</v>
      </c>
      <c r="S603" s="94">
        <v>10.5</v>
      </c>
      <c r="T603" s="95">
        <f t="shared" si="303"/>
        <v>10.3125</v>
      </c>
      <c r="U603" s="95">
        <f t="shared" si="304"/>
        <v>10.6875</v>
      </c>
      <c r="V603" s="6">
        <f t="shared" si="305"/>
        <v>0.1875</v>
      </c>
    </row>
    <row r="604" spans="1:23" ht="26" x14ac:dyDescent="0.15">
      <c r="A604" s="454" t="s">
        <v>15772</v>
      </c>
      <c r="B604" s="455" t="s">
        <v>15773</v>
      </c>
      <c r="C604" s="6" t="s">
        <v>15774</v>
      </c>
      <c r="D604" s="97">
        <v>42548</v>
      </c>
      <c r="E604" s="97"/>
      <c r="H604" s="66" t="s">
        <v>4162</v>
      </c>
      <c r="I604" s="66" t="s">
        <v>4161</v>
      </c>
      <c r="J604" s="65" t="s">
        <v>4302</v>
      </c>
      <c r="K604" s="66" t="s">
        <v>4301</v>
      </c>
      <c r="L604" s="66" t="s">
        <v>4306</v>
      </c>
      <c r="M604" s="94">
        <v>13.75</v>
      </c>
      <c r="N604" s="95">
        <f t="shared" si="299"/>
        <v>13.5625</v>
      </c>
      <c r="O604" s="95">
        <f t="shared" si="300"/>
        <v>13.9375</v>
      </c>
      <c r="P604" s="94">
        <v>8.5</v>
      </c>
      <c r="Q604" s="66">
        <f t="shared" si="301"/>
        <v>8.3125</v>
      </c>
      <c r="R604" s="66">
        <f t="shared" si="302"/>
        <v>8.6875</v>
      </c>
      <c r="S604" s="94">
        <v>6.75</v>
      </c>
      <c r="T604" s="95">
        <f t="shared" si="303"/>
        <v>6.5625</v>
      </c>
      <c r="U604" s="95">
        <f t="shared" si="304"/>
        <v>6.9375</v>
      </c>
      <c r="V604" s="6">
        <f t="shared" si="305"/>
        <v>0.1875</v>
      </c>
    </row>
    <row r="605" spans="1:23" ht="26" x14ac:dyDescent="0.15">
      <c r="A605" s="454" t="s">
        <v>15802</v>
      </c>
      <c r="B605" s="455" t="s">
        <v>15803</v>
      </c>
      <c r="C605" s="6" t="s">
        <v>15804</v>
      </c>
      <c r="D605" s="97">
        <v>42549</v>
      </c>
      <c r="E605" s="97"/>
      <c r="H605" s="66" t="s">
        <v>4162</v>
      </c>
      <c r="I605" s="66" t="s">
        <v>4161</v>
      </c>
      <c r="J605" s="65" t="s">
        <v>4302</v>
      </c>
      <c r="K605" s="66" t="s">
        <v>4301</v>
      </c>
      <c r="L605" s="66" t="s">
        <v>4306</v>
      </c>
      <c r="M605" s="94">
        <v>9</v>
      </c>
      <c r="N605" s="95">
        <f t="shared" si="299"/>
        <v>8.8125</v>
      </c>
      <c r="O605" s="95">
        <f t="shared" si="300"/>
        <v>9.1875</v>
      </c>
      <c r="P605" s="94">
        <v>7</v>
      </c>
      <c r="Q605" s="66">
        <f t="shared" si="301"/>
        <v>6.8125</v>
      </c>
      <c r="R605" s="66">
        <f t="shared" si="302"/>
        <v>7.1875</v>
      </c>
      <c r="S605" s="94">
        <v>9</v>
      </c>
      <c r="T605" s="95">
        <f t="shared" si="303"/>
        <v>8.8125</v>
      </c>
      <c r="U605" s="95">
        <f t="shared" si="304"/>
        <v>9.1875</v>
      </c>
      <c r="V605" s="6">
        <f t="shared" si="305"/>
        <v>0.1875</v>
      </c>
    </row>
    <row r="606" spans="1:23" ht="39" x14ac:dyDescent="0.15">
      <c r="A606" s="454" t="s">
        <v>15809</v>
      </c>
      <c r="B606" s="455" t="s">
        <v>15810</v>
      </c>
      <c r="C606" s="6" t="s">
        <v>15811</v>
      </c>
      <c r="D606" s="97">
        <v>42549</v>
      </c>
      <c r="E606" s="97"/>
      <c r="H606" s="66" t="s">
        <v>1003</v>
      </c>
      <c r="I606" s="66" t="s">
        <v>15812</v>
      </c>
      <c r="J606" s="65" t="s">
        <v>4310</v>
      </c>
      <c r="K606" s="66" t="s">
        <v>4301</v>
      </c>
      <c r="L606" s="66" t="s">
        <v>4306</v>
      </c>
      <c r="M606" s="129">
        <v>6.5</v>
      </c>
      <c r="N606" s="69">
        <f>M606-0.125</f>
        <v>6.375</v>
      </c>
      <c r="O606" s="69">
        <f>M606+0.125</f>
        <v>6.625</v>
      </c>
      <c r="P606" s="129">
        <v>9.625</v>
      </c>
      <c r="Q606" s="69">
        <f>P606-0.125</f>
        <v>9.5</v>
      </c>
      <c r="R606" s="69">
        <f>P606+0.125</f>
        <v>9.75</v>
      </c>
      <c r="S606" s="129">
        <v>4.5</v>
      </c>
      <c r="T606" s="69">
        <f>S606-0.125</f>
        <v>4.375</v>
      </c>
      <c r="U606" s="69">
        <f>S606+0.125</f>
        <v>4.625</v>
      </c>
      <c r="V606" s="6">
        <f t="shared" si="305"/>
        <v>0.125</v>
      </c>
      <c r="W606" s="31"/>
    </row>
    <row r="607" spans="1:23" ht="39" x14ac:dyDescent="0.15">
      <c r="A607" s="454" t="s">
        <v>15813</v>
      </c>
      <c r="B607" s="455" t="s">
        <v>15814</v>
      </c>
      <c r="C607" s="6" t="s">
        <v>15811</v>
      </c>
      <c r="D607" s="97">
        <v>42549</v>
      </c>
      <c r="E607" s="97"/>
      <c r="H607" s="66" t="s">
        <v>1003</v>
      </c>
      <c r="I607" s="66" t="s">
        <v>15812</v>
      </c>
      <c r="J607" s="65" t="s">
        <v>4310</v>
      </c>
      <c r="K607" s="66" t="s">
        <v>4301</v>
      </c>
      <c r="L607" s="66" t="s">
        <v>4306</v>
      </c>
      <c r="M607" s="129">
        <v>6.5</v>
      </c>
      <c r="N607" s="69">
        <f>M607-0.125</f>
        <v>6.375</v>
      </c>
      <c r="O607" s="69">
        <f>M607+0.125</f>
        <v>6.625</v>
      </c>
      <c r="P607" s="129">
        <v>9.625</v>
      </c>
      <c r="Q607" s="69">
        <f>P607-0.125</f>
        <v>9.5</v>
      </c>
      <c r="R607" s="69">
        <f>P607+0.125</f>
        <v>9.75</v>
      </c>
      <c r="S607" s="129">
        <v>4.5</v>
      </c>
      <c r="T607" s="69">
        <f>S607-0.125</f>
        <v>4.375</v>
      </c>
      <c r="U607" s="69">
        <f>S607+0.125</f>
        <v>4.625</v>
      </c>
      <c r="V607" s="6">
        <f t="shared" si="305"/>
        <v>0.125</v>
      </c>
      <c r="W607" s="31"/>
    </row>
    <row r="608" spans="1:23" ht="39" x14ac:dyDescent="0.15">
      <c r="A608" s="454" t="s">
        <v>15815</v>
      </c>
      <c r="B608" s="455" t="s">
        <v>15816</v>
      </c>
      <c r="C608" s="6" t="s">
        <v>15811</v>
      </c>
      <c r="D608" s="97">
        <v>42549</v>
      </c>
      <c r="E608" s="97"/>
      <c r="H608" s="66" t="s">
        <v>1003</v>
      </c>
      <c r="I608" s="66" t="s">
        <v>15812</v>
      </c>
      <c r="J608" s="65" t="s">
        <v>4310</v>
      </c>
      <c r="K608" s="66" t="s">
        <v>4301</v>
      </c>
      <c r="L608" s="66" t="s">
        <v>4306</v>
      </c>
      <c r="M608" s="129">
        <v>6.5</v>
      </c>
      <c r="N608" s="69">
        <f>M608-0.125</f>
        <v>6.375</v>
      </c>
      <c r="O608" s="69">
        <f>M608+0.125</f>
        <v>6.625</v>
      </c>
      <c r="P608" s="129">
        <v>9.625</v>
      </c>
      <c r="Q608" s="69">
        <f>P608-0.125</f>
        <v>9.5</v>
      </c>
      <c r="R608" s="69">
        <f>P608+0.125</f>
        <v>9.75</v>
      </c>
      <c r="S608" s="129">
        <v>4.5</v>
      </c>
      <c r="T608" s="69">
        <f>S608-0.125</f>
        <v>4.375</v>
      </c>
      <c r="U608" s="69">
        <f>S608+0.125</f>
        <v>4.625</v>
      </c>
      <c r="V608" s="6">
        <f t="shared" si="305"/>
        <v>0.125</v>
      </c>
      <c r="W608" s="31"/>
    </row>
    <row r="609" spans="1:33" ht="39" x14ac:dyDescent="0.15">
      <c r="A609" s="454" t="s">
        <v>15837</v>
      </c>
      <c r="B609" s="455" t="s">
        <v>15838</v>
      </c>
      <c r="C609" s="6" t="s">
        <v>9360</v>
      </c>
      <c r="D609" s="97">
        <v>42550</v>
      </c>
      <c r="E609" s="97"/>
      <c r="H609" s="66" t="s">
        <v>4162</v>
      </c>
      <c r="I609" s="66" t="s">
        <v>4161</v>
      </c>
      <c r="J609" s="65" t="s">
        <v>4302</v>
      </c>
      <c r="K609" s="66" t="s">
        <v>4304</v>
      </c>
      <c r="L609" s="66" t="s">
        <v>4306</v>
      </c>
      <c r="M609" s="94">
        <v>15.25</v>
      </c>
      <c r="N609" s="95">
        <f t="shared" ref="N609:N618" si="306">M609-V609</f>
        <v>15.0625</v>
      </c>
      <c r="O609" s="95">
        <f t="shared" ref="O609:O618" si="307">M609+V609</f>
        <v>15.4375</v>
      </c>
      <c r="P609" s="94">
        <v>10.375</v>
      </c>
      <c r="Q609" s="66">
        <f t="shared" ref="Q609:Q618" si="308">P609-V609</f>
        <v>10.1875</v>
      </c>
      <c r="R609" s="66">
        <f t="shared" ref="R609:R618" si="309">P609+V609</f>
        <v>10.5625</v>
      </c>
      <c r="S609" s="94">
        <v>15.4375</v>
      </c>
      <c r="T609" s="95">
        <f t="shared" ref="T609:T618" si="310">S609-V609</f>
        <v>15.25</v>
      </c>
      <c r="U609" s="95">
        <f t="shared" ref="U609:U618" si="311">S609+V609</f>
        <v>15.625</v>
      </c>
      <c r="V609" s="6">
        <f t="shared" si="305"/>
        <v>0.1875</v>
      </c>
    </row>
    <row r="610" spans="1:33" ht="26" x14ac:dyDescent="0.15">
      <c r="A610" s="454" t="s">
        <v>15839</v>
      </c>
      <c r="B610" s="455" t="s">
        <v>15840</v>
      </c>
      <c r="C610" s="6" t="s">
        <v>15841</v>
      </c>
      <c r="D610" s="97">
        <v>42550</v>
      </c>
      <c r="E610" s="97"/>
      <c r="H610" s="66" t="s">
        <v>4738</v>
      </c>
      <c r="I610" s="66" t="s">
        <v>4161</v>
      </c>
      <c r="J610" s="65" t="s">
        <v>4302</v>
      </c>
      <c r="K610" s="66" t="s">
        <v>4307</v>
      </c>
      <c r="L610" s="66" t="s">
        <v>4306</v>
      </c>
      <c r="M610" s="94">
        <v>14.25</v>
      </c>
      <c r="N610" s="95">
        <f t="shared" si="306"/>
        <v>14.0625</v>
      </c>
      <c r="O610" s="95">
        <f t="shared" si="307"/>
        <v>14.4375</v>
      </c>
      <c r="P610" s="94">
        <v>8.25</v>
      </c>
      <c r="Q610" s="66">
        <f t="shared" si="308"/>
        <v>8.0625</v>
      </c>
      <c r="R610" s="66">
        <f t="shared" si="309"/>
        <v>8.4375</v>
      </c>
      <c r="S610" s="94">
        <v>5</v>
      </c>
      <c r="T610" s="95">
        <f t="shared" si="310"/>
        <v>4.8125</v>
      </c>
      <c r="U610" s="95">
        <f t="shared" si="311"/>
        <v>5.1875</v>
      </c>
      <c r="V610" s="6">
        <f t="shared" si="305"/>
        <v>0.1875</v>
      </c>
    </row>
    <row r="611" spans="1:33" ht="26" x14ac:dyDescent="0.15">
      <c r="A611" s="454" t="s">
        <v>15842</v>
      </c>
      <c r="B611" s="455" t="s">
        <v>15843</v>
      </c>
      <c r="C611" s="6" t="s">
        <v>15844</v>
      </c>
      <c r="D611" s="97">
        <v>42550</v>
      </c>
      <c r="E611" s="97"/>
      <c r="H611" s="66" t="s">
        <v>4162</v>
      </c>
      <c r="I611" s="66" t="s">
        <v>4161</v>
      </c>
      <c r="J611" s="65" t="s">
        <v>4302</v>
      </c>
      <c r="K611" s="66" t="s">
        <v>4301</v>
      </c>
      <c r="L611" s="66" t="s">
        <v>4306</v>
      </c>
      <c r="M611" s="94">
        <v>17.25</v>
      </c>
      <c r="N611" s="95">
        <f t="shared" si="306"/>
        <v>17.0625</v>
      </c>
      <c r="O611" s="95">
        <f t="shared" si="307"/>
        <v>17.4375</v>
      </c>
      <c r="P611" s="94">
        <v>7</v>
      </c>
      <c r="Q611" s="66">
        <f t="shared" si="308"/>
        <v>6.8125</v>
      </c>
      <c r="R611" s="66">
        <f t="shared" si="309"/>
        <v>7.1875</v>
      </c>
      <c r="S611" s="94">
        <v>11</v>
      </c>
      <c r="T611" s="95">
        <f t="shared" si="310"/>
        <v>10.8125</v>
      </c>
      <c r="U611" s="95">
        <f t="shared" si="311"/>
        <v>11.1875</v>
      </c>
      <c r="V611" s="6">
        <f t="shared" si="305"/>
        <v>0.1875</v>
      </c>
    </row>
    <row r="612" spans="1:33" ht="26" x14ac:dyDescent="0.15">
      <c r="A612" s="454" t="s">
        <v>15845</v>
      </c>
      <c r="B612" s="455" t="s">
        <v>15846</v>
      </c>
      <c r="C612" s="6" t="s">
        <v>15847</v>
      </c>
      <c r="D612" s="97">
        <v>42550</v>
      </c>
      <c r="E612" s="97"/>
      <c r="H612" s="66" t="s">
        <v>4162</v>
      </c>
      <c r="I612" s="66" t="s">
        <v>4161</v>
      </c>
      <c r="J612" s="65" t="s">
        <v>4302</v>
      </c>
      <c r="K612" s="66" t="s">
        <v>4301</v>
      </c>
      <c r="L612" s="66" t="s">
        <v>4306</v>
      </c>
      <c r="M612" s="94">
        <v>13</v>
      </c>
      <c r="N612" s="95">
        <f t="shared" si="306"/>
        <v>12.8125</v>
      </c>
      <c r="O612" s="95">
        <f t="shared" si="307"/>
        <v>13.1875</v>
      </c>
      <c r="P612" s="94">
        <v>7</v>
      </c>
      <c r="Q612" s="66">
        <f t="shared" si="308"/>
        <v>6.8125</v>
      </c>
      <c r="R612" s="66">
        <f t="shared" si="309"/>
        <v>7.1875</v>
      </c>
      <c r="S612" s="94">
        <v>6</v>
      </c>
      <c r="T612" s="95">
        <f t="shared" si="310"/>
        <v>5.8125</v>
      </c>
      <c r="U612" s="95">
        <f t="shared" si="311"/>
        <v>6.1875</v>
      </c>
      <c r="V612" s="6">
        <f t="shared" si="305"/>
        <v>0.1875</v>
      </c>
    </row>
    <row r="613" spans="1:33" ht="39" x14ac:dyDescent="0.15">
      <c r="A613" s="454" t="s">
        <v>15854</v>
      </c>
      <c r="B613" s="455" t="s">
        <v>15855</v>
      </c>
      <c r="C613" s="6" t="s">
        <v>15856</v>
      </c>
      <c r="D613" s="97">
        <v>42550</v>
      </c>
      <c r="E613" s="97"/>
      <c r="H613" s="66" t="s">
        <v>4162</v>
      </c>
      <c r="I613" s="66" t="s">
        <v>4161</v>
      </c>
      <c r="J613" s="65" t="s">
        <v>4302</v>
      </c>
      <c r="K613" s="66" t="s">
        <v>4304</v>
      </c>
      <c r="L613" s="66" t="s">
        <v>4306</v>
      </c>
      <c r="M613" s="94">
        <v>19.625</v>
      </c>
      <c r="N613" s="95">
        <f t="shared" si="306"/>
        <v>19.4375</v>
      </c>
      <c r="O613" s="95">
        <f t="shared" si="307"/>
        <v>19.8125</v>
      </c>
      <c r="P613" s="94">
        <v>9.25</v>
      </c>
      <c r="Q613" s="66">
        <f t="shared" si="308"/>
        <v>9.0625</v>
      </c>
      <c r="R613" s="66">
        <f t="shared" si="309"/>
        <v>9.4375</v>
      </c>
      <c r="S613" s="94">
        <v>10.75</v>
      </c>
      <c r="T613" s="95">
        <f t="shared" si="310"/>
        <v>10.5625</v>
      </c>
      <c r="U613" s="95">
        <f t="shared" si="311"/>
        <v>10.9375</v>
      </c>
      <c r="V613" s="6">
        <f t="shared" si="305"/>
        <v>0.1875</v>
      </c>
    </row>
    <row r="614" spans="1:33" ht="39" x14ac:dyDescent="0.15">
      <c r="A614" s="454" t="s">
        <v>15903</v>
      </c>
      <c r="B614" s="455" t="s">
        <v>15904</v>
      </c>
      <c r="C614" s="6" t="s">
        <v>15905</v>
      </c>
      <c r="D614" s="97">
        <v>42571</v>
      </c>
      <c r="E614" s="97"/>
      <c r="H614" s="66" t="s">
        <v>4162</v>
      </c>
      <c r="I614" s="66" t="s">
        <v>4161</v>
      </c>
      <c r="J614" s="65" t="s">
        <v>4302</v>
      </c>
      <c r="K614" s="66" t="s">
        <v>4304</v>
      </c>
      <c r="L614" s="66" t="s">
        <v>4306</v>
      </c>
      <c r="M614" s="94">
        <v>12.625</v>
      </c>
      <c r="N614" s="95">
        <f t="shared" si="306"/>
        <v>12.4375</v>
      </c>
      <c r="O614" s="95">
        <f t="shared" si="307"/>
        <v>12.8125</v>
      </c>
      <c r="P614" s="94">
        <v>9.875</v>
      </c>
      <c r="Q614" s="66">
        <f t="shared" si="308"/>
        <v>9.6875</v>
      </c>
      <c r="R614" s="66">
        <f t="shared" si="309"/>
        <v>10.0625</v>
      </c>
      <c r="S614" s="94">
        <v>5.125</v>
      </c>
      <c r="T614" s="95">
        <f t="shared" si="310"/>
        <v>4.9375</v>
      </c>
      <c r="U614" s="95">
        <f t="shared" si="311"/>
        <v>5.3125</v>
      </c>
      <c r="V614" s="6">
        <f t="shared" ref="V614:V619" si="312">IF(J614="C", 0.1875, 0.125)</f>
        <v>0.1875</v>
      </c>
    </row>
    <row r="615" spans="1:33" ht="26" x14ac:dyDescent="0.15">
      <c r="A615" s="454" t="s">
        <v>15970</v>
      </c>
      <c r="B615" s="455" t="s">
        <v>15704</v>
      </c>
      <c r="C615" s="6" t="s">
        <v>15971</v>
      </c>
      <c r="D615" s="97">
        <v>42579</v>
      </c>
      <c r="E615" s="97"/>
      <c r="H615" s="66" t="s">
        <v>4162</v>
      </c>
      <c r="I615" s="66" t="s">
        <v>4161</v>
      </c>
      <c r="J615" s="65" t="s">
        <v>4302</v>
      </c>
      <c r="K615" s="66" t="s">
        <v>4304</v>
      </c>
      <c r="L615" s="66" t="s">
        <v>4306</v>
      </c>
      <c r="M615" s="94">
        <v>13.75</v>
      </c>
      <c r="N615" s="95">
        <f t="shared" si="306"/>
        <v>13.5625</v>
      </c>
      <c r="O615" s="95">
        <f t="shared" si="307"/>
        <v>13.9375</v>
      </c>
      <c r="P615" s="94">
        <v>8.5</v>
      </c>
      <c r="Q615" s="66">
        <f t="shared" si="308"/>
        <v>8.3125</v>
      </c>
      <c r="R615" s="66">
        <f t="shared" si="309"/>
        <v>8.6875</v>
      </c>
      <c r="S615" s="94">
        <v>9.5</v>
      </c>
      <c r="T615" s="95">
        <f t="shared" si="310"/>
        <v>9.3125</v>
      </c>
      <c r="U615" s="95">
        <f t="shared" si="311"/>
        <v>9.6875</v>
      </c>
      <c r="V615" s="6">
        <f t="shared" si="312"/>
        <v>0.1875</v>
      </c>
    </row>
    <row r="616" spans="1:33" ht="26" x14ac:dyDescent="0.15">
      <c r="A616" s="454" t="s">
        <v>15972</v>
      </c>
      <c r="B616" s="455" t="s">
        <v>15773</v>
      </c>
      <c r="C616" s="6" t="s">
        <v>15973</v>
      </c>
      <c r="D616" s="97">
        <v>42579</v>
      </c>
      <c r="E616" s="97"/>
      <c r="H616" s="66" t="s">
        <v>4162</v>
      </c>
      <c r="I616" s="66" t="s">
        <v>4161</v>
      </c>
      <c r="J616" s="65" t="s">
        <v>4302</v>
      </c>
      <c r="K616" s="66" t="s">
        <v>4304</v>
      </c>
      <c r="L616" s="66" t="s">
        <v>4306</v>
      </c>
      <c r="M616" s="94">
        <v>13.75</v>
      </c>
      <c r="N616" s="95">
        <f t="shared" si="306"/>
        <v>13.5625</v>
      </c>
      <c r="O616" s="95">
        <f t="shared" si="307"/>
        <v>13.9375</v>
      </c>
      <c r="P616" s="94">
        <v>8.5</v>
      </c>
      <c r="Q616" s="66">
        <f t="shared" si="308"/>
        <v>8.3125</v>
      </c>
      <c r="R616" s="66">
        <f t="shared" si="309"/>
        <v>8.6875</v>
      </c>
      <c r="S616" s="94">
        <v>6.75</v>
      </c>
      <c r="T616" s="95">
        <f t="shared" si="310"/>
        <v>6.5625</v>
      </c>
      <c r="U616" s="95">
        <f t="shared" si="311"/>
        <v>6.9375</v>
      </c>
      <c r="V616" s="6">
        <f t="shared" si="312"/>
        <v>0.1875</v>
      </c>
    </row>
    <row r="617" spans="1:33" ht="39" x14ac:dyDescent="0.15">
      <c r="A617" s="454" t="s">
        <v>16009</v>
      </c>
      <c r="B617" s="455" t="s">
        <v>16010</v>
      </c>
      <c r="C617" s="6" t="s">
        <v>9092</v>
      </c>
      <c r="D617" s="97">
        <v>42585</v>
      </c>
      <c r="E617" s="97"/>
      <c r="H617" s="66" t="s">
        <v>4162</v>
      </c>
      <c r="I617" s="66" t="s">
        <v>4161</v>
      </c>
      <c r="J617" s="65" t="s">
        <v>4302</v>
      </c>
      <c r="K617" s="66" t="s">
        <v>4307</v>
      </c>
      <c r="L617" s="66" t="s">
        <v>4306</v>
      </c>
      <c r="M617" s="94">
        <v>15.375</v>
      </c>
      <c r="N617" s="95">
        <f t="shared" si="306"/>
        <v>15.1875</v>
      </c>
      <c r="O617" s="95">
        <f t="shared" si="307"/>
        <v>15.5625</v>
      </c>
      <c r="P617" s="94">
        <v>10.5625</v>
      </c>
      <c r="Q617" s="66">
        <f t="shared" si="308"/>
        <v>10.375</v>
      </c>
      <c r="R617" s="66">
        <f t="shared" si="309"/>
        <v>10.75</v>
      </c>
      <c r="S617" s="94">
        <v>9.625</v>
      </c>
      <c r="T617" s="95">
        <f t="shared" si="310"/>
        <v>9.4375</v>
      </c>
      <c r="U617" s="95">
        <f t="shared" si="311"/>
        <v>9.8125</v>
      </c>
      <c r="V617" s="6">
        <f t="shared" si="312"/>
        <v>0.1875</v>
      </c>
    </row>
    <row r="618" spans="1:33" ht="39" x14ac:dyDescent="0.15">
      <c r="A618" s="454" t="s">
        <v>16044</v>
      </c>
      <c r="B618" s="455" t="s">
        <v>15651</v>
      </c>
      <c r="C618" s="6" t="s">
        <v>16045</v>
      </c>
      <c r="D618" s="97">
        <v>42587</v>
      </c>
      <c r="E618" s="97"/>
      <c r="H618" s="66" t="s">
        <v>4162</v>
      </c>
      <c r="I618" s="66" t="s">
        <v>4161</v>
      </c>
      <c r="J618" s="65" t="s">
        <v>4302</v>
      </c>
      <c r="K618" s="66" t="s">
        <v>4304</v>
      </c>
      <c r="L618" s="66" t="s">
        <v>4306</v>
      </c>
      <c r="M618" s="94">
        <v>13.75</v>
      </c>
      <c r="N618" s="95">
        <f t="shared" si="306"/>
        <v>13.5625</v>
      </c>
      <c r="O618" s="95">
        <f t="shared" si="307"/>
        <v>13.9375</v>
      </c>
      <c r="P618" s="94">
        <v>8.5</v>
      </c>
      <c r="Q618" s="66">
        <f t="shared" si="308"/>
        <v>8.3125</v>
      </c>
      <c r="R618" s="66">
        <f t="shared" si="309"/>
        <v>8.6875</v>
      </c>
      <c r="S618" s="94">
        <v>10.75</v>
      </c>
      <c r="T618" s="95">
        <f t="shared" si="310"/>
        <v>10.5625</v>
      </c>
      <c r="U618" s="95">
        <f t="shared" si="311"/>
        <v>10.9375</v>
      </c>
      <c r="V618" s="6">
        <f t="shared" si="312"/>
        <v>0.1875</v>
      </c>
    </row>
    <row r="619" spans="1:33" ht="26" x14ac:dyDescent="0.15">
      <c r="A619" s="454" t="s">
        <v>16068</v>
      </c>
      <c r="B619" s="455" t="s">
        <v>7236</v>
      </c>
      <c r="C619" s="6" t="s">
        <v>15085</v>
      </c>
      <c r="D619" s="131">
        <v>42593</v>
      </c>
      <c r="E619" s="131"/>
      <c r="F619" s="69"/>
      <c r="G619" s="69"/>
      <c r="H619" s="69" t="s">
        <v>4162</v>
      </c>
      <c r="I619" s="69" t="s">
        <v>4161</v>
      </c>
      <c r="J619" s="65" t="s">
        <v>4302</v>
      </c>
      <c r="K619" s="69" t="s">
        <v>4301</v>
      </c>
      <c r="L619" s="66" t="s">
        <v>4306</v>
      </c>
      <c r="M619" s="129">
        <v>11</v>
      </c>
      <c r="N619" s="69">
        <f t="shared" ref="N619" si="313">M619-0.1875</f>
        <v>10.8125</v>
      </c>
      <c r="O619" s="69">
        <f t="shared" ref="O619" si="314">M619+0.1875</f>
        <v>11.1875</v>
      </c>
      <c r="P619" s="129">
        <v>5.8125</v>
      </c>
      <c r="Q619" s="69">
        <f t="shared" ref="Q619" si="315">P619-0.1875</f>
        <v>5.625</v>
      </c>
      <c r="R619" s="69">
        <f t="shared" ref="R619" si="316">P619+0.1875</f>
        <v>6</v>
      </c>
      <c r="S619" s="129">
        <v>4.0625</v>
      </c>
      <c r="T619" s="69">
        <f t="shared" ref="T619" si="317">S619-0.1875</f>
        <v>3.875</v>
      </c>
      <c r="U619" s="69">
        <f t="shared" ref="U619" si="318">S619+0.1875</f>
        <v>4.25</v>
      </c>
      <c r="V619" s="6">
        <f t="shared" si="312"/>
        <v>0.1875</v>
      </c>
      <c r="W619" s="31"/>
      <c r="X619" s="31"/>
      <c r="Y619" s="31"/>
      <c r="Z619" s="31"/>
      <c r="AA619" s="31"/>
      <c r="AB619" s="31"/>
      <c r="AC619" s="31"/>
      <c r="AD619" s="31"/>
      <c r="AE619" s="31"/>
      <c r="AF619" s="31"/>
      <c r="AG619" s="31"/>
    </row>
    <row r="620" spans="1:33" ht="39" x14ac:dyDescent="0.15">
      <c r="A620" s="310" t="s">
        <v>16115</v>
      </c>
      <c r="B620" s="113" t="s">
        <v>10625</v>
      </c>
      <c r="C620" s="6" t="s">
        <v>10895</v>
      </c>
      <c r="D620" s="97">
        <v>42611</v>
      </c>
      <c r="E620" s="97">
        <v>42937</v>
      </c>
      <c r="H620" s="66" t="s">
        <v>4358</v>
      </c>
      <c r="I620" s="66" t="s">
        <v>4782</v>
      </c>
      <c r="J620" s="65" t="s">
        <v>4310</v>
      </c>
      <c r="K620" s="66" t="s">
        <v>4301</v>
      </c>
      <c r="L620" s="66" t="s">
        <v>4306</v>
      </c>
      <c r="M620" s="94">
        <v>11.0625</v>
      </c>
      <c r="N620" s="95">
        <f t="shared" ref="N620:N622" si="319">M620-V620</f>
        <v>10.9375</v>
      </c>
      <c r="O620" s="95">
        <f t="shared" ref="O620:O622" si="320">M620+V620</f>
        <v>11.1875</v>
      </c>
      <c r="P620" s="94">
        <v>15.0625</v>
      </c>
      <c r="Q620" s="66">
        <f t="shared" ref="Q620:Q622" si="321">P620-V620</f>
        <v>14.9375</v>
      </c>
      <c r="R620" s="66">
        <f t="shared" ref="R620:R622" si="322">P620+V620</f>
        <v>15.1875</v>
      </c>
      <c r="S620" s="94">
        <v>2</v>
      </c>
      <c r="T620" s="95">
        <f>S620-V620</f>
        <v>1.875</v>
      </c>
      <c r="U620" s="95">
        <f>S620+V620</f>
        <v>2.125</v>
      </c>
      <c r="V620" s="6">
        <f>IF(J620="C", 0.1875, 0.125)</f>
        <v>0.125</v>
      </c>
    </row>
    <row r="621" spans="1:33" ht="39" x14ac:dyDescent="0.15">
      <c r="A621" s="310" t="s">
        <v>6858</v>
      </c>
      <c r="B621" s="113" t="s">
        <v>6881</v>
      </c>
      <c r="C621" s="6" t="s">
        <v>16155</v>
      </c>
      <c r="D621" s="97">
        <v>42627</v>
      </c>
      <c r="E621" s="97">
        <v>42640</v>
      </c>
      <c r="H621" s="66" t="s">
        <v>3131</v>
      </c>
      <c r="I621" s="66" t="s">
        <v>6860</v>
      </c>
      <c r="J621" s="65" t="s">
        <v>3131</v>
      </c>
      <c r="K621" s="65" t="s">
        <v>3131</v>
      </c>
      <c r="M621" s="94">
        <v>2.5</v>
      </c>
      <c r="N621" s="95">
        <f t="shared" si="319"/>
        <v>2.3125</v>
      </c>
      <c r="O621" s="95">
        <f t="shared" si="320"/>
        <v>2.6875</v>
      </c>
      <c r="P621" s="94">
        <v>2.5</v>
      </c>
      <c r="Q621" s="66">
        <f t="shared" si="321"/>
        <v>2.3125</v>
      </c>
      <c r="R621" s="66">
        <f t="shared" si="322"/>
        <v>2.6875</v>
      </c>
      <c r="S621" s="94">
        <v>43.75</v>
      </c>
      <c r="T621" s="95">
        <f t="shared" ref="T621:T622" si="323">S621-V621</f>
        <v>43.5625</v>
      </c>
      <c r="U621" s="95">
        <f t="shared" ref="U621:U622" si="324">S621+V621</f>
        <v>43.9375</v>
      </c>
      <c r="V621" s="6">
        <v>0.1875</v>
      </c>
      <c r="W621" s="6" t="s">
        <v>13158</v>
      </c>
    </row>
    <row r="622" spans="1:33" ht="26" x14ac:dyDescent="0.15">
      <c r="A622" s="310" t="s">
        <v>16156</v>
      </c>
      <c r="B622" s="113" t="s">
        <v>16157</v>
      </c>
      <c r="C622" s="6" t="s">
        <v>15511</v>
      </c>
      <c r="D622" s="97">
        <v>42628</v>
      </c>
      <c r="E622" s="97">
        <v>42640</v>
      </c>
      <c r="H622" s="66" t="s">
        <v>4162</v>
      </c>
      <c r="I622" s="66" t="s">
        <v>4161</v>
      </c>
      <c r="J622" s="65" t="s">
        <v>4302</v>
      </c>
      <c r="K622" s="66" t="s">
        <v>4304</v>
      </c>
      <c r="L622" s="66" t="s">
        <v>4306</v>
      </c>
      <c r="M622" s="94">
        <v>18</v>
      </c>
      <c r="N622" s="95">
        <f t="shared" si="319"/>
        <v>17.8125</v>
      </c>
      <c r="O622" s="95">
        <f t="shared" si="320"/>
        <v>18.1875</v>
      </c>
      <c r="P622" s="94">
        <v>8.25</v>
      </c>
      <c r="Q622" s="66">
        <f t="shared" si="321"/>
        <v>8.0625</v>
      </c>
      <c r="R622" s="66">
        <f t="shared" si="322"/>
        <v>8.4375</v>
      </c>
      <c r="S622" s="94">
        <v>10.25</v>
      </c>
      <c r="T622" s="95">
        <f t="shared" si="323"/>
        <v>10.0625</v>
      </c>
      <c r="U622" s="95">
        <f t="shared" si="324"/>
        <v>10.4375</v>
      </c>
      <c r="V622" s="6">
        <f t="shared" ref="V622" si="325">IF(J622="C", 0.1875, 0.125)</f>
        <v>0.1875</v>
      </c>
    </row>
    <row r="623" spans="1:33" ht="26" x14ac:dyDescent="0.15">
      <c r="A623" s="310" t="s">
        <v>16158</v>
      </c>
      <c r="B623" s="113" t="s">
        <v>16159</v>
      </c>
      <c r="C623" s="6" t="s">
        <v>16160</v>
      </c>
      <c r="D623" s="97">
        <v>42628</v>
      </c>
      <c r="E623" s="97">
        <v>42640</v>
      </c>
      <c r="H623" s="66" t="s">
        <v>4162</v>
      </c>
      <c r="I623" s="66" t="s">
        <v>4161</v>
      </c>
      <c r="J623" s="65" t="s">
        <v>4302</v>
      </c>
      <c r="K623" s="66" t="s">
        <v>4304</v>
      </c>
      <c r="L623" s="66" t="s">
        <v>4306</v>
      </c>
      <c r="M623" s="94">
        <v>11.5</v>
      </c>
      <c r="N623" s="95">
        <f t="shared" ref="N623" si="326">M623-V623</f>
        <v>11.3125</v>
      </c>
      <c r="O623" s="95">
        <f t="shared" ref="O623" si="327">M623+V623</f>
        <v>11.6875</v>
      </c>
      <c r="P623" s="94">
        <v>9.5</v>
      </c>
      <c r="Q623" s="66">
        <f t="shared" ref="Q623" si="328">P623-V623</f>
        <v>9.3125</v>
      </c>
      <c r="R623" s="66">
        <f t="shared" ref="R623" si="329">P623+V623</f>
        <v>9.6875</v>
      </c>
      <c r="S623" s="94">
        <v>6</v>
      </c>
      <c r="T623" s="95">
        <f t="shared" ref="T623" si="330">S623-V623</f>
        <v>5.8125</v>
      </c>
      <c r="U623" s="95">
        <f t="shared" ref="U623" si="331">S623+V623</f>
        <v>6.1875</v>
      </c>
      <c r="V623" s="6">
        <f t="shared" ref="V623" si="332">IF(J623="C", 0.1875, 0.125)</f>
        <v>0.1875</v>
      </c>
    </row>
    <row r="624" spans="1:33" ht="39" x14ac:dyDescent="0.15">
      <c r="A624" s="310" t="s">
        <v>16227</v>
      </c>
      <c r="B624" s="113" t="s">
        <v>16228</v>
      </c>
      <c r="C624" s="6" t="s">
        <v>16229</v>
      </c>
      <c r="D624" s="97">
        <v>42648</v>
      </c>
      <c r="E624" s="97">
        <v>42654</v>
      </c>
      <c r="H624" s="66" t="s">
        <v>4162</v>
      </c>
      <c r="I624" s="66" t="s">
        <v>4161</v>
      </c>
      <c r="J624" s="65" t="s">
        <v>4302</v>
      </c>
      <c r="K624" s="66" t="s">
        <v>4304</v>
      </c>
      <c r="L624" s="66" t="s">
        <v>4306</v>
      </c>
      <c r="M624" s="94">
        <v>18.5</v>
      </c>
      <c r="N624" s="95">
        <f t="shared" ref="N624" si="333">M624-V624</f>
        <v>18.3125</v>
      </c>
      <c r="O624" s="95">
        <f t="shared" ref="O624" si="334">M624+V624</f>
        <v>18.6875</v>
      </c>
      <c r="P624" s="94">
        <v>8.5</v>
      </c>
      <c r="Q624" s="66">
        <f t="shared" ref="Q624" si="335">P624-V624</f>
        <v>8.3125</v>
      </c>
      <c r="R624" s="66">
        <f t="shared" ref="R624" si="336">P624+V624</f>
        <v>8.6875</v>
      </c>
      <c r="S624" s="94">
        <v>8</v>
      </c>
      <c r="T624" s="95">
        <f t="shared" ref="T624" si="337">S624-V624</f>
        <v>7.8125</v>
      </c>
      <c r="U624" s="95">
        <f t="shared" ref="U624" si="338">S624+V624</f>
        <v>8.1875</v>
      </c>
      <c r="V624" s="6">
        <f t="shared" ref="V624" si="339">IF(J624="C", 0.1875, 0.125)</f>
        <v>0.1875</v>
      </c>
    </row>
    <row r="625" spans="1:22" ht="26" x14ac:dyDescent="0.15">
      <c r="A625" s="310" t="s">
        <v>16230</v>
      </c>
      <c r="B625" s="113" t="s">
        <v>16231</v>
      </c>
      <c r="C625" s="6" t="s">
        <v>16232</v>
      </c>
      <c r="D625" s="97">
        <v>42648</v>
      </c>
      <c r="E625" s="97">
        <v>42654</v>
      </c>
      <c r="H625" s="66" t="s">
        <v>4162</v>
      </c>
      <c r="I625" s="66" t="s">
        <v>4161</v>
      </c>
      <c r="J625" s="65" t="s">
        <v>4302</v>
      </c>
      <c r="K625" s="66" t="s">
        <v>4304</v>
      </c>
      <c r="L625" s="66" t="s">
        <v>4306</v>
      </c>
      <c r="M625" s="94">
        <v>18.5</v>
      </c>
      <c r="N625" s="95">
        <f t="shared" ref="N625" si="340">M625-V625</f>
        <v>18.3125</v>
      </c>
      <c r="O625" s="95">
        <f t="shared" ref="O625" si="341">M625+V625</f>
        <v>18.6875</v>
      </c>
      <c r="P625" s="94">
        <v>8.5</v>
      </c>
      <c r="Q625" s="66">
        <f t="shared" ref="Q625" si="342">P625-V625</f>
        <v>8.3125</v>
      </c>
      <c r="R625" s="66">
        <f t="shared" ref="R625" si="343">P625+V625</f>
        <v>8.6875</v>
      </c>
      <c r="S625" s="94">
        <v>8.625</v>
      </c>
      <c r="T625" s="95">
        <f t="shared" ref="T625" si="344">S625-V625</f>
        <v>8.4375</v>
      </c>
      <c r="U625" s="95">
        <f t="shared" ref="U625" si="345">S625+V625</f>
        <v>8.8125</v>
      </c>
      <c r="V625" s="6">
        <f t="shared" ref="V625" si="346">IF(J625="C", 0.1875, 0.125)</f>
        <v>0.1875</v>
      </c>
    </row>
    <row r="626" spans="1:22" ht="39" x14ac:dyDescent="0.15">
      <c r="A626" s="310" t="s">
        <v>16292</v>
      </c>
      <c r="B626" s="113" t="s">
        <v>16293</v>
      </c>
      <c r="C626" s="6" t="s">
        <v>16294</v>
      </c>
      <c r="D626" s="97">
        <v>42669</v>
      </c>
      <c r="E626" s="97">
        <v>42713</v>
      </c>
      <c r="H626" s="66" t="s">
        <v>4162</v>
      </c>
      <c r="I626" s="66" t="s">
        <v>4161</v>
      </c>
      <c r="J626" s="65" t="s">
        <v>4302</v>
      </c>
      <c r="K626" s="66" t="s">
        <v>4307</v>
      </c>
      <c r="L626" s="66" t="s">
        <v>4306</v>
      </c>
      <c r="M626" s="94">
        <v>11.75</v>
      </c>
      <c r="N626" s="95">
        <f t="shared" ref="N626" si="347">M626-V626</f>
        <v>11.5625</v>
      </c>
      <c r="O626" s="95">
        <f t="shared" ref="O626" si="348">M626+V626</f>
        <v>11.9375</v>
      </c>
      <c r="P626" s="94">
        <v>8.125</v>
      </c>
      <c r="Q626" s="66">
        <f t="shared" ref="Q626" si="349">P626-V626</f>
        <v>7.9375</v>
      </c>
      <c r="R626" s="66">
        <f t="shared" ref="R626" si="350">P626+V626</f>
        <v>8.3125</v>
      </c>
      <c r="S626" s="94">
        <v>4.8129999999999997</v>
      </c>
      <c r="T626" s="95">
        <f t="shared" ref="T626" si="351">S626-V626</f>
        <v>4.6254999999999997</v>
      </c>
      <c r="U626" s="95">
        <f t="shared" ref="U626" si="352">S626+V626</f>
        <v>5.0004999999999997</v>
      </c>
      <c r="V626" s="6">
        <f t="shared" ref="V626" si="353">IF(J626="C", 0.1875, 0.125)</f>
        <v>0.1875</v>
      </c>
    </row>
    <row r="627" spans="1:22" ht="26" x14ac:dyDescent="0.15">
      <c r="A627" s="310" t="s">
        <v>16323</v>
      </c>
      <c r="B627" s="113" t="s">
        <v>16324</v>
      </c>
      <c r="C627" s="6" t="s">
        <v>16325</v>
      </c>
      <c r="D627" s="97">
        <v>42681</v>
      </c>
      <c r="E627" s="97">
        <v>42688</v>
      </c>
      <c r="H627" s="66" t="s">
        <v>4162</v>
      </c>
      <c r="I627" s="66" t="s">
        <v>4161</v>
      </c>
      <c r="J627" s="65" t="s">
        <v>4302</v>
      </c>
      <c r="K627" s="66" t="s">
        <v>4301</v>
      </c>
      <c r="L627" s="66" t="s">
        <v>4306</v>
      </c>
      <c r="M627" s="94">
        <v>10</v>
      </c>
      <c r="N627" s="95">
        <f t="shared" ref="N627" si="354">M627-V627</f>
        <v>9.8125</v>
      </c>
      <c r="O627" s="95">
        <f t="shared" ref="O627" si="355">M627+V627</f>
        <v>10.1875</v>
      </c>
      <c r="P627" s="94">
        <v>8.375</v>
      </c>
      <c r="Q627" s="66">
        <f t="shared" ref="Q627" si="356">P627-V627</f>
        <v>8.1875</v>
      </c>
      <c r="R627" s="66">
        <f t="shared" ref="R627" si="357">P627+V627</f>
        <v>8.5625</v>
      </c>
      <c r="S627" s="94">
        <v>8.25</v>
      </c>
      <c r="T627" s="95">
        <f t="shared" ref="T627" si="358">S627-V627</f>
        <v>8.0625</v>
      </c>
      <c r="U627" s="95">
        <f t="shared" ref="U627" si="359">S627+V627</f>
        <v>8.4375</v>
      </c>
      <c r="V627" s="6">
        <f t="shared" ref="V627" si="360">IF(J627="C", 0.1875, 0.125)</f>
        <v>0.1875</v>
      </c>
    </row>
    <row r="628" spans="1:22" ht="26" x14ac:dyDescent="0.15">
      <c r="A628" s="310" t="s">
        <v>16327</v>
      </c>
      <c r="B628" s="113" t="s">
        <v>16324</v>
      </c>
      <c r="C628" s="6" t="s">
        <v>16325</v>
      </c>
      <c r="D628" s="97">
        <v>42683</v>
      </c>
      <c r="E628" s="97">
        <v>42688</v>
      </c>
      <c r="H628" s="66" t="s">
        <v>4162</v>
      </c>
      <c r="I628" s="66" t="s">
        <v>4161</v>
      </c>
      <c r="J628" s="65" t="s">
        <v>4302</v>
      </c>
      <c r="K628" s="66" t="s">
        <v>4301</v>
      </c>
      <c r="L628" s="66" t="s">
        <v>4306</v>
      </c>
      <c r="M628" s="94">
        <v>10</v>
      </c>
      <c r="N628" s="95">
        <f t="shared" ref="N628" si="361">M628-V628</f>
        <v>9.8125</v>
      </c>
      <c r="O628" s="95">
        <f t="shared" ref="O628" si="362">M628+V628</f>
        <v>10.1875</v>
      </c>
      <c r="P628" s="94">
        <v>8.375</v>
      </c>
      <c r="Q628" s="66">
        <f t="shared" ref="Q628" si="363">P628-V628</f>
        <v>8.1875</v>
      </c>
      <c r="R628" s="66">
        <f t="shared" ref="R628" si="364">P628+V628</f>
        <v>8.5625</v>
      </c>
      <c r="S628" s="94">
        <v>8.25</v>
      </c>
      <c r="T628" s="95">
        <f t="shared" ref="T628" si="365">S628-V628</f>
        <v>8.0625</v>
      </c>
      <c r="U628" s="95">
        <f t="shared" ref="U628" si="366">S628+V628</f>
        <v>8.4375</v>
      </c>
      <c r="V628" s="6">
        <f t="shared" ref="V628" si="367">IF(J628="C", 0.1875, 0.125)</f>
        <v>0.1875</v>
      </c>
    </row>
    <row r="629" spans="1:22" ht="26" x14ac:dyDescent="0.15">
      <c r="A629" s="310" t="s">
        <v>16328</v>
      </c>
      <c r="B629" s="113" t="s">
        <v>16330</v>
      </c>
      <c r="C629" s="6" t="s">
        <v>16325</v>
      </c>
      <c r="D629" s="97">
        <v>42683</v>
      </c>
      <c r="E629" s="97">
        <v>42688</v>
      </c>
      <c r="H629" s="66" t="s">
        <v>4162</v>
      </c>
      <c r="I629" s="66" t="s">
        <v>4161</v>
      </c>
      <c r="J629" s="65" t="s">
        <v>4302</v>
      </c>
      <c r="K629" s="66" t="s">
        <v>4301</v>
      </c>
      <c r="L629" s="66" t="s">
        <v>4306</v>
      </c>
      <c r="M629" s="94">
        <v>10</v>
      </c>
      <c r="N629" s="95">
        <f t="shared" ref="N629:N630" si="368">M629-V629</f>
        <v>9.8125</v>
      </c>
      <c r="O629" s="95">
        <f t="shared" ref="O629:O630" si="369">M629+V629</f>
        <v>10.1875</v>
      </c>
      <c r="P629" s="94">
        <v>8.375</v>
      </c>
      <c r="Q629" s="66">
        <f t="shared" ref="Q629:Q630" si="370">P629-V629</f>
        <v>8.1875</v>
      </c>
      <c r="R629" s="66">
        <f t="shared" ref="R629:R630" si="371">P629+V629</f>
        <v>8.5625</v>
      </c>
      <c r="S629" s="94">
        <v>8.25</v>
      </c>
      <c r="T629" s="95">
        <f t="shared" ref="T629" si="372">S629-V629</f>
        <v>8.0625</v>
      </c>
      <c r="U629" s="95">
        <f t="shared" ref="U629" si="373">S629+V629</f>
        <v>8.4375</v>
      </c>
      <c r="V629" s="6">
        <f t="shared" ref="V629" si="374">IF(J629="C", 0.1875, 0.125)</f>
        <v>0.1875</v>
      </c>
    </row>
    <row r="630" spans="1:22" ht="26" x14ac:dyDescent="0.15">
      <c r="A630" s="310" t="s">
        <v>16329</v>
      </c>
      <c r="B630" s="113" t="s">
        <v>16330</v>
      </c>
      <c r="C630" s="6" t="s">
        <v>16331</v>
      </c>
      <c r="D630" s="97">
        <v>42683</v>
      </c>
      <c r="E630" s="97">
        <v>42691</v>
      </c>
      <c r="H630" s="66" t="s">
        <v>4162</v>
      </c>
      <c r="I630" s="66" t="s">
        <v>4161</v>
      </c>
      <c r="J630" s="65" t="s">
        <v>4310</v>
      </c>
      <c r="K630" s="66" t="s">
        <v>4301</v>
      </c>
      <c r="L630" s="66" t="s">
        <v>4306</v>
      </c>
      <c r="M630" s="94">
        <v>9</v>
      </c>
      <c r="N630" s="95">
        <f t="shared" si="368"/>
        <v>8.875</v>
      </c>
      <c r="O630" s="95">
        <f t="shared" si="369"/>
        <v>9.125</v>
      </c>
      <c r="P630" s="94">
        <v>9</v>
      </c>
      <c r="Q630" s="66">
        <f t="shared" si="370"/>
        <v>8.875</v>
      </c>
      <c r="R630" s="66">
        <f t="shared" si="371"/>
        <v>9.125</v>
      </c>
      <c r="S630" s="94">
        <v>4.75</v>
      </c>
      <c r="T630" s="95">
        <f>S630-V630</f>
        <v>4.625</v>
      </c>
      <c r="U630" s="95">
        <f>S630+V630</f>
        <v>4.875</v>
      </c>
      <c r="V630" s="6">
        <f>IF(J630="C", 0.1875, 0.125)</f>
        <v>0.125</v>
      </c>
    </row>
    <row r="631" spans="1:22" ht="26" x14ac:dyDescent="0.15">
      <c r="A631" s="310" t="s">
        <v>16332</v>
      </c>
      <c r="B631" s="113" t="s">
        <v>16324</v>
      </c>
      <c r="C631" s="6" t="s">
        <v>16331</v>
      </c>
      <c r="D631" s="97">
        <v>42683</v>
      </c>
      <c r="E631" s="97">
        <v>42691</v>
      </c>
      <c r="H631" s="66" t="s">
        <v>4162</v>
      </c>
      <c r="I631" s="66" t="s">
        <v>4161</v>
      </c>
      <c r="J631" s="65" t="s">
        <v>4310</v>
      </c>
      <c r="K631" s="66" t="s">
        <v>4301</v>
      </c>
      <c r="L631" s="66" t="s">
        <v>4306</v>
      </c>
      <c r="M631" s="94">
        <v>9</v>
      </c>
      <c r="N631" s="95">
        <f t="shared" ref="N631:N634" si="375">M631-V631</f>
        <v>8.875</v>
      </c>
      <c r="O631" s="95">
        <f t="shared" ref="O631:O634" si="376">M631+V631</f>
        <v>9.125</v>
      </c>
      <c r="P631" s="94">
        <v>9</v>
      </c>
      <c r="Q631" s="66">
        <f t="shared" ref="Q631:Q634" si="377">P631-V631</f>
        <v>8.875</v>
      </c>
      <c r="R631" s="66">
        <f t="shared" ref="R631:R634" si="378">P631+V631</f>
        <v>9.125</v>
      </c>
      <c r="S631" s="94">
        <v>4.75</v>
      </c>
      <c r="T631" s="95">
        <f>S631-V631</f>
        <v>4.625</v>
      </c>
      <c r="U631" s="95">
        <f>S631+V631</f>
        <v>4.875</v>
      </c>
      <c r="V631" s="6">
        <f>IF(J631="C", 0.1875, 0.125)</f>
        <v>0.125</v>
      </c>
    </row>
    <row r="632" spans="1:22" ht="39" x14ac:dyDescent="0.15">
      <c r="A632" s="310" t="s">
        <v>16348</v>
      </c>
      <c r="B632" s="113" t="s">
        <v>10092</v>
      </c>
      <c r="C632" s="6" t="s">
        <v>10110</v>
      </c>
      <c r="D632" s="97">
        <v>42689</v>
      </c>
      <c r="E632" s="97">
        <v>42691</v>
      </c>
      <c r="H632" s="66" t="s">
        <v>4162</v>
      </c>
      <c r="I632" s="66" t="s">
        <v>4161</v>
      </c>
      <c r="J632" s="65" t="s">
        <v>4302</v>
      </c>
      <c r="K632" s="66" t="s">
        <v>4304</v>
      </c>
      <c r="L632" s="66" t="s">
        <v>4306</v>
      </c>
      <c r="M632" s="94">
        <v>15.375</v>
      </c>
      <c r="N632" s="95">
        <f t="shared" si="375"/>
        <v>15.1875</v>
      </c>
      <c r="O632" s="95">
        <f t="shared" si="376"/>
        <v>15.5625</v>
      </c>
      <c r="P632" s="94">
        <v>10.5625</v>
      </c>
      <c r="Q632" s="66">
        <f t="shared" si="377"/>
        <v>10.375</v>
      </c>
      <c r="R632" s="66">
        <f t="shared" si="378"/>
        <v>10.75</v>
      </c>
      <c r="S632" s="94">
        <v>9.625</v>
      </c>
      <c r="T632" s="95">
        <f t="shared" ref="T632:T634" si="379">S632-V632</f>
        <v>9.4375</v>
      </c>
      <c r="U632" s="95">
        <f t="shared" ref="U632:U634" si="380">S632+V632</f>
        <v>9.8125</v>
      </c>
      <c r="V632" s="6">
        <f t="shared" ref="V632:V634" si="381">IF(J632="C", 0.1875, 0.125)</f>
        <v>0.1875</v>
      </c>
    </row>
    <row r="633" spans="1:22" ht="39" x14ac:dyDescent="0.15">
      <c r="A633" s="310" t="s">
        <v>16362</v>
      </c>
      <c r="B633" s="113" t="s">
        <v>8911</v>
      </c>
      <c r="C633" s="6" t="s">
        <v>8948</v>
      </c>
      <c r="D633" s="97">
        <v>42692</v>
      </c>
      <c r="E633" s="97">
        <v>42713</v>
      </c>
      <c r="H633" s="66" t="s">
        <v>4162</v>
      </c>
      <c r="I633" s="66" t="s">
        <v>4161</v>
      </c>
      <c r="J633" s="65" t="s">
        <v>4302</v>
      </c>
      <c r="K633" s="66" t="s">
        <v>4301</v>
      </c>
      <c r="L633" s="66" t="s">
        <v>4306</v>
      </c>
      <c r="M633" s="94">
        <v>13.4375</v>
      </c>
      <c r="N633" s="95">
        <f t="shared" si="375"/>
        <v>13.25</v>
      </c>
      <c r="O633" s="95">
        <f t="shared" si="376"/>
        <v>13.625</v>
      </c>
      <c r="P633" s="94">
        <v>6.25</v>
      </c>
      <c r="Q633" s="66">
        <f t="shared" si="377"/>
        <v>6.0625</v>
      </c>
      <c r="R633" s="66">
        <f t="shared" si="378"/>
        <v>6.4375</v>
      </c>
      <c r="S633" s="94">
        <v>9.6875</v>
      </c>
      <c r="T633" s="95">
        <f t="shared" si="379"/>
        <v>9.5</v>
      </c>
      <c r="U633" s="95">
        <f t="shared" si="380"/>
        <v>9.875</v>
      </c>
      <c r="V633" s="6">
        <f t="shared" si="381"/>
        <v>0.1875</v>
      </c>
    </row>
    <row r="634" spans="1:22" ht="39" x14ac:dyDescent="0.15">
      <c r="A634" s="310" t="s">
        <v>16363</v>
      </c>
      <c r="B634" s="113" t="s">
        <v>9359</v>
      </c>
      <c r="C634" s="6" t="s">
        <v>9360</v>
      </c>
      <c r="D634" s="97">
        <v>42692</v>
      </c>
      <c r="E634" s="97">
        <v>42713</v>
      </c>
      <c r="H634" s="66" t="s">
        <v>4162</v>
      </c>
      <c r="I634" s="66" t="s">
        <v>4161</v>
      </c>
      <c r="J634" s="65" t="s">
        <v>4302</v>
      </c>
      <c r="K634" s="66" t="s">
        <v>4304</v>
      </c>
      <c r="L634" s="66" t="s">
        <v>4306</v>
      </c>
      <c r="M634" s="94">
        <v>15.25</v>
      </c>
      <c r="N634" s="95">
        <f t="shared" si="375"/>
        <v>15.0625</v>
      </c>
      <c r="O634" s="95">
        <f t="shared" si="376"/>
        <v>15.4375</v>
      </c>
      <c r="P634" s="94">
        <v>10.375</v>
      </c>
      <c r="Q634" s="66">
        <f t="shared" si="377"/>
        <v>10.1875</v>
      </c>
      <c r="R634" s="66">
        <f t="shared" si="378"/>
        <v>10.5625</v>
      </c>
      <c r="S634" s="94">
        <v>15.4375</v>
      </c>
      <c r="T634" s="95">
        <f t="shared" si="379"/>
        <v>15.25</v>
      </c>
      <c r="U634" s="95">
        <f t="shared" si="380"/>
        <v>15.625</v>
      </c>
      <c r="V634" s="6">
        <f t="shared" si="381"/>
        <v>0.1875</v>
      </c>
    </row>
    <row r="635" spans="1:22" ht="39" x14ac:dyDescent="0.15">
      <c r="A635" s="310" t="s">
        <v>16364</v>
      </c>
      <c r="B635" s="113" t="s">
        <v>16365</v>
      </c>
      <c r="C635" s="6" t="s">
        <v>11938</v>
      </c>
      <c r="D635" s="97">
        <v>42692</v>
      </c>
      <c r="E635" s="97">
        <v>42713</v>
      </c>
      <c r="H635" s="66" t="s">
        <v>4162</v>
      </c>
      <c r="I635" s="66" t="s">
        <v>4161</v>
      </c>
      <c r="J635" s="65" t="s">
        <v>4302</v>
      </c>
      <c r="K635" s="66" t="s">
        <v>4301</v>
      </c>
      <c r="L635" s="66" t="s">
        <v>4306</v>
      </c>
      <c r="M635" s="94">
        <v>16.3125</v>
      </c>
      <c r="N635" s="95">
        <f t="shared" ref="N635:N636" si="382">M635-V635</f>
        <v>16.125</v>
      </c>
      <c r="O635" s="95">
        <f t="shared" ref="O635:O636" si="383">M635+V635</f>
        <v>16.5</v>
      </c>
      <c r="P635" s="94">
        <v>12.25</v>
      </c>
      <c r="Q635" s="66">
        <f t="shared" ref="Q635:Q636" si="384">P635-V635</f>
        <v>12.0625</v>
      </c>
      <c r="R635" s="66">
        <f t="shared" ref="R635:R636" si="385">P635+V635</f>
        <v>12.4375</v>
      </c>
      <c r="S635" s="94">
        <v>7.5625</v>
      </c>
      <c r="T635" s="95">
        <f t="shared" ref="T635:T636" si="386">S635-V635</f>
        <v>7.375</v>
      </c>
      <c r="U635" s="95">
        <f t="shared" ref="U635:U636" si="387">S635+V635</f>
        <v>7.75</v>
      </c>
      <c r="V635" s="6">
        <f t="shared" ref="V635:V636" si="388">IF(J635="C", 0.1875, 0.125)</f>
        <v>0.1875</v>
      </c>
    </row>
    <row r="636" spans="1:22" ht="39" x14ac:dyDescent="0.15">
      <c r="A636" s="310" t="s">
        <v>16366</v>
      </c>
      <c r="B636" s="113" t="s">
        <v>16365</v>
      </c>
      <c r="C636" s="6" t="s">
        <v>16367</v>
      </c>
      <c r="D636" s="97">
        <v>42695</v>
      </c>
      <c r="E636" s="97">
        <v>42713</v>
      </c>
      <c r="H636" s="66" t="s">
        <v>4162</v>
      </c>
      <c r="I636" s="66" t="s">
        <v>4161</v>
      </c>
      <c r="J636" s="65" t="s">
        <v>4302</v>
      </c>
      <c r="K636" s="66" t="s">
        <v>4304</v>
      </c>
      <c r="L636" s="66" t="s">
        <v>4306</v>
      </c>
      <c r="M636" s="94">
        <v>15.25</v>
      </c>
      <c r="N636" s="95">
        <f t="shared" si="382"/>
        <v>15.0625</v>
      </c>
      <c r="O636" s="95">
        <f t="shared" si="383"/>
        <v>15.4375</v>
      </c>
      <c r="P636" s="94">
        <v>10.375</v>
      </c>
      <c r="Q636" s="66">
        <f t="shared" si="384"/>
        <v>10.1875</v>
      </c>
      <c r="R636" s="66">
        <f t="shared" si="385"/>
        <v>10.5625</v>
      </c>
      <c r="S636" s="94">
        <v>7.6875</v>
      </c>
      <c r="T636" s="95">
        <f t="shared" si="386"/>
        <v>7.5</v>
      </c>
      <c r="U636" s="95">
        <f t="shared" si="387"/>
        <v>7.875</v>
      </c>
      <c r="V636" s="6">
        <f t="shared" si="388"/>
        <v>0.1875</v>
      </c>
    </row>
    <row r="637" spans="1:22" ht="39" x14ac:dyDescent="0.15">
      <c r="A637" s="310" t="s">
        <v>16368</v>
      </c>
      <c r="B637" s="113" t="s">
        <v>9651</v>
      </c>
      <c r="C637" s="6" t="s">
        <v>8697</v>
      </c>
      <c r="D637" s="97">
        <v>42695</v>
      </c>
      <c r="E637" s="97">
        <v>42713</v>
      </c>
      <c r="H637" s="66" t="s">
        <v>4162</v>
      </c>
      <c r="I637" s="66" t="s">
        <v>4161</v>
      </c>
      <c r="J637" s="65" t="s">
        <v>4302</v>
      </c>
      <c r="K637" s="66" t="s">
        <v>4301</v>
      </c>
      <c r="L637" s="66" t="s">
        <v>4306</v>
      </c>
      <c r="M637" s="94">
        <v>13.625</v>
      </c>
      <c r="N637" s="95">
        <f t="shared" ref="N637:N638" si="389">M637-V637</f>
        <v>13.4375</v>
      </c>
      <c r="O637" s="95">
        <f t="shared" ref="O637:O638" si="390">M637+V637</f>
        <v>13.8125</v>
      </c>
      <c r="P637" s="94">
        <v>4.5</v>
      </c>
      <c r="Q637" s="66">
        <f t="shared" ref="Q637:Q638" si="391">P637-V637</f>
        <v>4.3125</v>
      </c>
      <c r="R637" s="66">
        <f t="shared" ref="R637:R638" si="392">P637+V637</f>
        <v>4.6875</v>
      </c>
      <c r="S637" s="94">
        <v>12.25</v>
      </c>
      <c r="T637" s="95">
        <f t="shared" ref="T637:T638" si="393">S637-V637</f>
        <v>12.0625</v>
      </c>
      <c r="U637" s="95">
        <f t="shared" ref="U637:U638" si="394">S637+V637</f>
        <v>12.4375</v>
      </c>
      <c r="V637" s="6">
        <f t="shared" ref="V637:V638" si="395">IF(J637="C", 0.1875, 0.125)</f>
        <v>0.1875</v>
      </c>
    </row>
    <row r="638" spans="1:22" ht="39" x14ac:dyDescent="0.15">
      <c r="A638" s="310" t="s">
        <v>16369</v>
      </c>
      <c r="B638" s="113" t="s">
        <v>16010</v>
      </c>
      <c r="C638" s="6" t="s">
        <v>9092</v>
      </c>
      <c r="D638" s="97">
        <v>42695</v>
      </c>
      <c r="E638" s="97">
        <v>42713</v>
      </c>
      <c r="H638" s="66" t="s">
        <v>4162</v>
      </c>
      <c r="I638" s="66" t="s">
        <v>4161</v>
      </c>
      <c r="J638" s="65" t="s">
        <v>4302</v>
      </c>
      <c r="K638" s="66" t="s">
        <v>4307</v>
      </c>
      <c r="L638" s="66" t="s">
        <v>4306</v>
      </c>
      <c r="M638" s="94">
        <v>15.375</v>
      </c>
      <c r="N638" s="95">
        <f t="shared" si="389"/>
        <v>15.1875</v>
      </c>
      <c r="O638" s="95">
        <f t="shared" si="390"/>
        <v>15.5625</v>
      </c>
      <c r="P638" s="94">
        <v>10.5625</v>
      </c>
      <c r="Q638" s="66">
        <f t="shared" si="391"/>
        <v>10.375</v>
      </c>
      <c r="R638" s="66">
        <f t="shared" si="392"/>
        <v>10.75</v>
      </c>
      <c r="S638" s="94">
        <v>9.625</v>
      </c>
      <c r="T638" s="95">
        <f t="shared" si="393"/>
        <v>9.4375</v>
      </c>
      <c r="U638" s="95">
        <f t="shared" si="394"/>
        <v>9.8125</v>
      </c>
      <c r="V638" s="6">
        <f t="shared" si="395"/>
        <v>0.1875</v>
      </c>
    </row>
    <row r="639" spans="1:22" ht="26" x14ac:dyDescent="0.15">
      <c r="A639" s="310" t="s">
        <v>16370</v>
      </c>
      <c r="B639" s="113" t="s">
        <v>16371</v>
      </c>
      <c r="C639" s="6" t="s">
        <v>16372</v>
      </c>
      <c r="D639" s="97">
        <v>42695</v>
      </c>
      <c r="E639" s="97">
        <v>42713</v>
      </c>
      <c r="H639" s="66" t="s">
        <v>4162</v>
      </c>
      <c r="I639" s="66" t="s">
        <v>4161</v>
      </c>
      <c r="J639" s="65" t="s">
        <v>4302</v>
      </c>
      <c r="K639" s="66" t="s">
        <v>4307</v>
      </c>
      <c r="L639" s="66" t="s">
        <v>4306</v>
      </c>
      <c r="M639" s="94">
        <v>18.5</v>
      </c>
      <c r="N639" s="95">
        <f t="shared" ref="N639:N640" si="396">M639-V639</f>
        <v>18.3125</v>
      </c>
      <c r="O639" s="95">
        <f t="shared" ref="O639:O640" si="397">M639+V639</f>
        <v>18.6875</v>
      </c>
      <c r="P639" s="94">
        <v>8.5</v>
      </c>
      <c r="Q639" s="66">
        <f t="shared" ref="Q639:Q640" si="398">P639-V639</f>
        <v>8.3125</v>
      </c>
      <c r="R639" s="66">
        <f t="shared" ref="R639:R640" si="399">P639+V639</f>
        <v>8.6875</v>
      </c>
      <c r="S639" s="94">
        <v>7</v>
      </c>
      <c r="T639" s="95">
        <f t="shared" ref="T639:T640" si="400">S639-V639</f>
        <v>6.8125</v>
      </c>
      <c r="U639" s="95">
        <f t="shared" ref="U639:U640" si="401">S639+V639</f>
        <v>7.1875</v>
      </c>
      <c r="V639" s="6">
        <f t="shared" ref="V639:V640" si="402">IF(J639="C", 0.1875, 0.125)</f>
        <v>0.1875</v>
      </c>
    </row>
    <row r="640" spans="1:22" ht="26" x14ac:dyDescent="0.15">
      <c r="A640" s="310" t="s">
        <v>16373</v>
      </c>
      <c r="B640" s="113" t="s">
        <v>16374</v>
      </c>
      <c r="C640" s="6" t="s">
        <v>16375</v>
      </c>
      <c r="D640" s="97">
        <v>42695</v>
      </c>
      <c r="E640" s="97">
        <v>42713</v>
      </c>
      <c r="H640" s="66" t="s">
        <v>4162</v>
      </c>
      <c r="I640" s="66" t="s">
        <v>4161</v>
      </c>
      <c r="J640" s="65" t="s">
        <v>4302</v>
      </c>
      <c r="K640" s="66" t="s">
        <v>4301</v>
      </c>
      <c r="L640" s="66" t="s">
        <v>4306</v>
      </c>
      <c r="M640" s="94">
        <v>21.75</v>
      </c>
      <c r="N640" s="95">
        <f t="shared" si="396"/>
        <v>21.5625</v>
      </c>
      <c r="O640" s="95">
        <f t="shared" si="397"/>
        <v>21.9375</v>
      </c>
      <c r="P640" s="94">
        <v>9</v>
      </c>
      <c r="Q640" s="66">
        <f t="shared" si="398"/>
        <v>8.8125</v>
      </c>
      <c r="R640" s="66">
        <f t="shared" si="399"/>
        <v>9.1875</v>
      </c>
      <c r="S640" s="94">
        <v>12.5</v>
      </c>
      <c r="T640" s="95">
        <f t="shared" si="400"/>
        <v>12.3125</v>
      </c>
      <c r="U640" s="95">
        <f t="shared" si="401"/>
        <v>12.6875</v>
      </c>
      <c r="V640" s="6">
        <f t="shared" si="402"/>
        <v>0.1875</v>
      </c>
    </row>
    <row r="641" spans="1:26" ht="39" x14ac:dyDescent="0.15">
      <c r="A641" s="310" t="s">
        <v>16376</v>
      </c>
      <c r="B641" s="113" t="s">
        <v>16377</v>
      </c>
      <c r="C641" s="6" t="s">
        <v>8948</v>
      </c>
      <c r="D641" s="97">
        <v>42695</v>
      </c>
      <c r="E641" s="97">
        <v>42713</v>
      </c>
      <c r="H641" s="66" t="s">
        <v>4162</v>
      </c>
      <c r="I641" s="66" t="s">
        <v>4161</v>
      </c>
      <c r="J641" s="65" t="s">
        <v>4302</v>
      </c>
      <c r="K641" s="66" t="s">
        <v>4301</v>
      </c>
      <c r="L641" s="66" t="s">
        <v>4306</v>
      </c>
      <c r="M641" s="94">
        <v>13.4375</v>
      </c>
      <c r="N641" s="95">
        <f t="shared" ref="N641:N643" si="403">M641-V641</f>
        <v>13.25</v>
      </c>
      <c r="O641" s="95">
        <f t="shared" ref="O641:O643" si="404">M641+V641</f>
        <v>13.625</v>
      </c>
      <c r="P641" s="94">
        <v>6.25</v>
      </c>
      <c r="Q641" s="66">
        <f t="shared" ref="Q641:Q643" si="405">P641-V641</f>
        <v>6.0625</v>
      </c>
      <c r="R641" s="66">
        <f t="shared" ref="R641:R643" si="406">P641+V641</f>
        <v>6.4375</v>
      </c>
      <c r="S641" s="94">
        <v>9.6875</v>
      </c>
      <c r="T641" s="95">
        <f t="shared" ref="T641:T643" si="407">S641-V641</f>
        <v>9.5</v>
      </c>
      <c r="U641" s="95">
        <f t="shared" ref="U641:U643" si="408">S641+V641</f>
        <v>9.875</v>
      </c>
      <c r="V641" s="6">
        <f t="shared" ref="V641:V643" si="409">IF(J641="C", 0.1875, 0.125)</f>
        <v>0.1875</v>
      </c>
    </row>
    <row r="642" spans="1:26" ht="26" x14ac:dyDescent="0.15">
      <c r="A642" s="310" t="s">
        <v>16378</v>
      </c>
      <c r="B642" s="113" t="s">
        <v>16379</v>
      </c>
      <c r="C642" s="6" t="s">
        <v>16380</v>
      </c>
      <c r="D642" s="97">
        <v>42695</v>
      </c>
      <c r="E642" s="97">
        <v>42713</v>
      </c>
      <c r="H642" s="66" t="s">
        <v>4162</v>
      </c>
      <c r="I642" s="66" t="s">
        <v>4161</v>
      </c>
      <c r="J642" s="65" t="s">
        <v>4302</v>
      </c>
      <c r="K642" s="66" t="s">
        <v>4307</v>
      </c>
      <c r="L642" s="66" t="s">
        <v>4306</v>
      </c>
      <c r="M642" s="94">
        <v>14.25</v>
      </c>
      <c r="N642" s="95">
        <f t="shared" si="403"/>
        <v>14.0625</v>
      </c>
      <c r="O642" s="95">
        <f t="shared" si="404"/>
        <v>14.4375</v>
      </c>
      <c r="P642" s="94">
        <v>8.75</v>
      </c>
      <c r="Q642" s="66">
        <f t="shared" si="405"/>
        <v>8.5625</v>
      </c>
      <c r="R642" s="66">
        <f t="shared" si="406"/>
        <v>8.9375</v>
      </c>
      <c r="S642" s="94">
        <v>5</v>
      </c>
      <c r="T642" s="95">
        <f t="shared" si="407"/>
        <v>4.8125</v>
      </c>
      <c r="U642" s="95">
        <f t="shared" si="408"/>
        <v>5.1875</v>
      </c>
      <c r="V642" s="6">
        <f t="shared" si="409"/>
        <v>0.1875</v>
      </c>
    </row>
    <row r="643" spans="1:26" ht="39" x14ac:dyDescent="0.15">
      <c r="A643" s="310" t="s">
        <v>16397</v>
      </c>
      <c r="B643" s="113" t="s">
        <v>9268</v>
      </c>
      <c r="C643" s="6" t="s">
        <v>10110</v>
      </c>
      <c r="D643" s="97">
        <v>42697</v>
      </c>
      <c r="E643" s="97">
        <v>42713</v>
      </c>
      <c r="H643" s="66" t="s">
        <v>4162</v>
      </c>
      <c r="I643" s="66" t="s">
        <v>4161</v>
      </c>
      <c r="J643" s="65" t="s">
        <v>4302</v>
      </c>
      <c r="K643" s="66" t="s">
        <v>4304</v>
      </c>
      <c r="L643" s="66" t="s">
        <v>4306</v>
      </c>
      <c r="M643" s="94">
        <v>15.375</v>
      </c>
      <c r="N643" s="95">
        <f t="shared" si="403"/>
        <v>15.1875</v>
      </c>
      <c r="O643" s="95">
        <f t="shared" si="404"/>
        <v>15.5625</v>
      </c>
      <c r="P643" s="94">
        <v>10.5625</v>
      </c>
      <c r="Q643" s="66">
        <f t="shared" si="405"/>
        <v>10.375</v>
      </c>
      <c r="R643" s="66">
        <f t="shared" si="406"/>
        <v>10.75</v>
      </c>
      <c r="S643" s="94">
        <v>9.625</v>
      </c>
      <c r="T643" s="95">
        <f t="shared" si="407"/>
        <v>9.4375</v>
      </c>
      <c r="U643" s="95">
        <f t="shared" si="408"/>
        <v>9.8125</v>
      </c>
      <c r="V643" s="6">
        <f t="shared" si="409"/>
        <v>0.1875</v>
      </c>
    </row>
    <row r="644" spans="1:26" ht="39" x14ac:dyDescent="0.15">
      <c r="A644" s="310" t="s">
        <v>16496</v>
      </c>
      <c r="B644" s="113" t="s">
        <v>16497</v>
      </c>
      <c r="C644" s="6" t="s">
        <v>9092</v>
      </c>
      <c r="D644" s="97">
        <v>42713</v>
      </c>
      <c r="E644" s="97">
        <v>42716</v>
      </c>
      <c r="H644" s="66" t="s">
        <v>4162</v>
      </c>
      <c r="I644" s="66" t="s">
        <v>4161</v>
      </c>
      <c r="J644" s="65" t="s">
        <v>4302</v>
      </c>
      <c r="K644" s="66" t="s">
        <v>4307</v>
      </c>
      <c r="L644" s="66" t="s">
        <v>4306</v>
      </c>
      <c r="M644" s="94">
        <v>15.375</v>
      </c>
      <c r="N644" s="95">
        <f t="shared" ref="N644:N646" si="410">M644-V644</f>
        <v>15.1875</v>
      </c>
      <c r="O644" s="95">
        <f t="shared" ref="O644:O646" si="411">M644+V644</f>
        <v>15.5625</v>
      </c>
      <c r="P644" s="94">
        <v>10.5625</v>
      </c>
      <c r="Q644" s="66">
        <f t="shared" ref="Q644:Q646" si="412">P644-V644</f>
        <v>10.375</v>
      </c>
      <c r="R644" s="66">
        <f t="shared" ref="R644:R646" si="413">P644+V644</f>
        <v>10.75</v>
      </c>
      <c r="S644" s="94">
        <v>9.625</v>
      </c>
      <c r="T644" s="95">
        <f t="shared" ref="T644:T646" si="414">S644-V644</f>
        <v>9.4375</v>
      </c>
      <c r="U644" s="95">
        <f t="shared" ref="U644:U646" si="415">S644+V644</f>
        <v>9.8125</v>
      </c>
      <c r="V644" s="6">
        <f t="shared" ref="V644:V649" si="416">IF(J644="C", 0.1875, 0.125)</f>
        <v>0.1875</v>
      </c>
    </row>
    <row r="645" spans="1:26" ht="39" x14ac:dyDescent="0.15">
      <c r="A645" s="310" t="s">
        <v>16530</v>
      </c>
      <c r="B645" s="113" t="s">
        <v>9976</v>
      </c>
      <c r="C645" s="6" t="s">
        <v>9092</v>
      </c>
      <c r="D645" s="97">
        <v>42720</v>
      </c>
      <c r="E645" s="97">
        <v>42723</v>
      </c>
      <c r="H645" s="66" t="s">
        <v>4162</v>
      </c>
      <c r="I645" s="66" t="s">
        <v>4161</v>
      </c>
      <c r="J645" s="65" t="s">
        <v>4302</v>
      </c>
      <c r="K645" s="66" t="s">
        <v>4307</v>
      </c>
      <c r="L645" s="66" t="s">
        <v>4306</v>
      </c>
      <c r="M645" s="94">
        <v>15.375</v>
      </c>
      <c r="N645" s="95">
        <f t="shared" si="410"/>
        <v>15.1875</v>
      </c>
      <c r="O645" s="95">
        <f t="shared" si="411"/>
        <v>15.5625</v>
      </c>
      <c r="P645" s="94">
        <v>10.5625</v>
      </c>
      <c r="Q645" s="66">
        <f t="shared" si="412"/>
        <v>10.375</v>
      </c>
      <c r="R645" s="66">
        <f t="shared" si="413"/>
        <v>10.75</v>
      </c>
      <c r="S645" s="94">
        <v>9.625</v>
      </c>
      <c r="T645" s="95">
        <f t="shared" si="414"/>
        <v>9.4375</v>
      </c>
      <c r="U645" s="95">
        <f t="shared" si="415"/>
        <v>9.8125</v>
      </c>
      <c r="V645" s="6">
        <f t="shared" si="416"/>
        <v>0.1875</v>
      </c>
    </row>
    <row r="646" spans="1:26" ht="39" x14ac:dyDescent="0.15">
      <c r="A646" s="310" t="s">
        <v>16531</v>
      </c>
      <c r="B646" s="113" t="s">
        <v>8911</v>
      </c>
      <c r="C646" s="6" t="s">
        <v>8697</v>
      </c>
      <c r="D646" s="311">
        <v>42720</v>
      </c>
      <c r="E646" s="97">
        <v>42723</v>
      </c>
      <c r="H646" s="66" t="s">
        <v>4162</v>
      </c>
      <c r="I646" s="66" t="s">
        <v>4161</v>
      </c>
      <c r="J646" s="65" t="s">
        <v>4302</v>
      </c>
      <c r="K646" s="66" t="s">
        <v>4301</v>
      </c>
      <c r="L646" s="66" t="s">
        <v>4306</v>
      </c>
      <c r="M646" s="94">
        <v>13.625</v>
      </c>
      <c r="N646" s="95">
        <f t="shared" si="410"/>
        <v>13.4375</v>
      </c>
      <c r="O646" s="95">
        <f t="shared" si="411"/>
        <v>13.8125</v>
      </c>
      <c r="P646" s="94">
        <v>4.5</v>
      </c>
      <c r="Q646" s="66">
        <f t="shared" si="412"/>
        <v>4.3125</v>
      </c>
      <c r="R646" s="66">
        <f t="shared" si="413"/>
        <v>4.6875</v>
      </c>
      <c r="S646" s="94">
        <v>12.25</v>
      </c>
      <c r="T646" s="95">
        <f t="shared" si="414"/>
        <v>12.0625</v>
      </c>
      <c r="U646" s="95">
        <f t="shared" si="415"/>
        <v>12.4375</v>
      </c>
      <c r="V646" s="6">
        <f t="shared" si="416"/>
        <v>0.1875</v>
      </c>
    </row>
    <row r="647" spans="1:26" ht="39" x14ac:dyDescent="0.15">
      <c r="A647" s="310" t="s">
        <v>16534</v>
      </c>
      <c r="B647" s="113" t="s">
        <v>8150</v>
      </c>
      <c r="C647" s="6" t="s">
        <v>10110</v>
      </c>
      <c r="D647" s="97">
        <v>42723</v>
      </c>
      <c r="E647" s="97">
        <v>42724</v>
      </c>
      <c r="H647" s="69" t="s">
        <v>4162</v>
      </c>
      <c r="I647" s="69" t="s">
        <v>4161</v>
      </c>
      <c r="J647" s="65" t="s">
        <v>4302</v>
      </c>
      <c r="K647" s="69" t="s">
        <v>4304</v>
      </c>
      <c r="L647" s="66" t="s">
        <v>4306</v>
      </c>
      <c r="M647" s="129">
        <v>15.375</v>
      </c>
      <c r="N647" s="69">
        <f>M647-0.1875</f>
        <v>15.1875</v>
      </c>
      <c r="O647" s="69">
        <f>M647+0.1875</f>
        <v>15.5625</v>
      </c>
      <c r="P647" s="129">
        <v>10.5625</v>
      </c>
      <c r="Q647" s="69">
        <f>P647-0.1875</f>
        <v>10.375</v>
      </c>
      <c r="R647" s="69">
        <f>P647+0.1875</f>
        <v>10.75</v>
      </c>
      <c r="S647" s="129">
        <v>9.625</v>
      </c>
      <c r="T647" s="69">
        <f>S647-0.1875</f>
        <v>9.4375</v>
      </c>
      <c r="U647" s="69">
        <f>S647+0.1875</f>
        <v>9.8125</v>
      </c>
      <c r="V647" s="6">
        <f t="shared" si="416"/>
        <v>0.1875</v>
      </c>
      <c r="W647" s="31"/>
      <c r="X647" s="31"/>
      <c r="Y647" s="31"/>
      <c r="Z647" s="31"/>
    </row>
    <row r="648" spans="1:26" ht="39" x14ac:dyDescent="0.15">
      <c r="A648" s="310" t="s">
        <v>16591</v>
      </c>
      <c r="B648" s="113" t="s">
        <v>6848</v>
      </c>
      <c r="C648" s="6" t="s">
        <v>10110</v>
      </c>
      <c r="D648" s="97">
        <v>42726</v>
      </c>
      <c r="E648" s="97">
        <v>42744</v>
      </c>
      <c r="H648" s="66" t="s">
        <v>4162</v>
      </c>
      <c r="I648" s="66" t="s">
        <v>4161</v>
      </c>
      <c r="J648" s="65" t="s">
        <v>4302</v>
      </c>
      <c r="K648" s="66" t="s">
        <v>4304</v>
      </c>
      <c r="L648" s="66" t="s">
        <v>4306</v>
      </c>
      <c r="M648" s="94">
        <v>15.375</v>
      </c>
      <c r="N648" s="95">
        <f t="shared" ref="N648:N649" si="417">M648-V648</f>
        <v>15.1875</v>
      </c>
      <c r="O648" s="95">
        <f t="shared" ref="O648:O649" si="418">M648+V648</f>
        <v>15.5625</v>
      </c>
      <c r="P648" s="94">
        <v>10.5625</v>
      </c>
      <c r="Q648" s="66">
        <f t="shared" ref="Q648:Q649" si="419">P648-V648</f>
        <v>10.375</v>
      </c>
      <c r="R648" s="66">
        <f t="shared" ref="R648:R649" si="420">P648+V648</f>
        <v>10.75</v>
      </c>
      <c r="S648" s="94">
        <v>9.625</v>
      </c>
      <c r="T648" s="95">
        <f t="shared" ref="T648:T649" si="421">S648-V648</f>
        <v>9.4375</v>
      </c>
      <c r="U648" s="95">
        <f t="shared" ref="U648:U649" si="422">S648+V648</f>
        <v>9.8125</v>
      </c>
      <c r="V648" s="6">
        <f t="shared" si="416"/>
        <v>0.1875</v>
      </c>
    </row>
    <row r="649" spans="1:26" ht="39" x14ac:dyDescent="0.15">
      <c r="A649" s="310" t="s">
        <v>16596</v>
      </c>
      <c r="B649" s="113" t="s">
        <v>16010</v>
      </c>
      <c r="C649" s="6" t="s">
        <v>11938</v>
      </c>
      <c r="D649" s="97">
        <v>42731</v>
      </c>
      <c r="E649" s="97">
        <v>42744</v>
      </c>
      <c r="H649" s="66" t="s">
        <v>4162</v>
      </c>
      <c r="I649" s="66" t="s">
        <v>4161</v>
      </c>
      <c r="J649" s="65" t="s">
        <v>4302</v>
      </c>
      <c r="K649" s="66" t="s">
        <v>4301</v>
      </c>
      <c r="L649" s="66" t="s">
        <v>4306</v>
      </c>
      <c r="M649" s="94">
        <v>16.3125</v>
      </c>
      <c r="N649" s="95">
        <f t="shared" si="417"/>
        <v>16.125</v>
      </c>
      <c r="O649" s="95">
        <f t="shared" si="418"/>
        <v>16.5</v>
      </c>
      <c r="P649" s="94">
        <v>12.25</v>
      </c>
      <c r="Q649" s="66">
        <f t="shared" si="419"/>
        <v>12.0625</v>
      </c>
      <c r="R649" s="66">
        <f t="shared" si="420"/>
        <v>12.4375</v>
      </c>
      <c r="S649" s="94">
        <v>7.5625</v>
      </c>
      <c r="T649" s="95">
        <f t="shared" si="421"/>
        <v>7.375</v>
      </c>
      <c r="U649" s="95">
        <f t="shared" si="422"/>
        <v>7.75</v>
      </c>
      <c r="V649" s="6">
        <f t="shared" si="416"/>
        <v>0.1875</v>
      </c>
    </row>
    <row r="650" spans="1:26" ht="26" x14ac:dyDescent="0.15">
      <c r="A650" s="310" t="s">
        <v>16598</v>
      </c>
      <c r="B650" s="113" t="s">
        <v>16599</v>
      </c>
      <c r="C650" s="6" t="s">
        <v>16600</v>
      </c>
      <c r="D650" s="97">
        <v>42731</v>
      </c>
      <c r="E650" s="97">
        <v>42744</v>
      </c>
      <c r="H650" s="66" t="s">
        <v>4162</v>
      </c>
      <c r="I650" s="66" t="s">
        <v>4161</v>
      </c>
      <c r="J650" s="65" t="s">
        <v>4302</v>
      </c>
      <c r="K650" s="66" t="s">
        <v>4301</v>
      </c>
      <c r="L650" s="66" t="s">
        <v>4306</v>
      </c>
      <c r="M650" s="94">
        <v>9.5</v>
      </c>
      <c r="N650" s="95">
        <f t="shared" ref="N650" si="423">M650-V650</f>
        <v>9.3125</v>
      </c>
      <c r="O650" s="95">
        <f t="shared" ref="O650" si="424">M650+V650</f>
        <v>9.6875</v>
      </c>
      <c r="P650" s="94">
        <v>8.75</v>
      </c>
      <c r="Q650" s="66">
        <f t="shared" ref="Q650" si="425">P650-V650</f>
        <v>8.5625</v>
      </c>
      <c r="R650" s="66">
        <f t="shared" ref="R650" si="426">P650+V650</f>
        <v>8.9375</v>
      </c>
      <c r="S650" s="94">
        <v>9.5</v>
      </c>
      <c r="T650" s="95">
        <f t="shared" ref="T650:T652" si="427">S650-V650</f>
        <v>9.3125</v>
      </c>
      <c r="U650" s="95">
        <f t="shared" ref="U650:U652" si="428">S650+V650</f>
        <v>9.6875</v>
      </c>
      <c r="V650" s="6">
        <f t="shared" ref="V650:V652" si="429">IF(J650="C", 0.1875, 0.125)</f>
        <v>0.1875</v>
      </c>
    </row>
    <row r="651" spans="1:26" ht="39" x14ac:dyDescent="0.15">
      <c r="A651" s="310" t="s">
        <v>16622</v>
      </c>
      <c r="B651" s="113" t="s">
        <v>6848</v>
      </c>
      <c r="C651" s="6" t="s">
        <v>9360</v>
      </c>
      <c r="D651" s="97">
        <v>42738</v>
      </c>
      <c r="E651" s="97">
        <v>42744</v>
      </c>
      <c r="H651" s="66" t="s">
        <v>4738</v>
      </c>
      <c r="I651" s="66" t="s">
        <v>4161</v>
      </c>
      <c r="J651" s="65" t="s">
        <v>4302</v>
      </c>
      <c r="K651" s="66" t="s">
        <v>4304</v>
      </c>
      <c r="L651" s="66" t="s">
        <v>4306</v>
      </c>
      <c r="M651" s="94">
        <v>15.25</v>
      </c>
      <c r="N651" s="95">
        <f>M651-0.1875</f>
        <v>15.0625</v>
      </c>
      <c r="O651" s="95">
        <f>M651+0.1875</f>
        <v>15.4375</v>
      </c>
      <c r="P651" s="94">
        <v>10.375</v>
      </c>
      <c r="Q651" s="66">
        <f>P651-0.1875</f>
        <v>10.1875</v>
      </c>
      <c r="R651" s="66">
        <f>P651+0.1875</f>
        <v>10.5625</v>
      </c>
      <c r="S651" s="94">
        <v>15.4375</v>
      </c>
      <c r="T651" s="95">
        <f t="shared" si="427"/>
        <v>15.25</v>
      </c>
      <c r="U651" s="95">
        <f t="shared" si="428"/>
        <v>15.625</v>
      </c>
      <c r="V651" s="6">
        <f t="shared" si="429"/>
        <v>0.1875</v>
      </c>
    </row>
    <row r="652" spans="1:26" ht="39" x14ac:dyDescent="0.15">
      <c r="A652" s="310" t="s">
        <v>16623</v>
      </c>
      <c r="B652" s="113" t="s">
        <v>16624</v>
      </c>
      <c r="C652" s="6" t="s">
        <v>12916</v>
      </c>
      <c r="D652" s="97">
        <v>42738</v>
      </c>
      <c r="E652" s="97">
        <v>42744</v>
      </c>
      <c r="H652" s="66" t="s">
        <v>4162</v>
      </c>
      <c r="I652" s="66" t="s">
        <v>4161</v>
      </c>
      <c r="J652" s="65" t="s">
        <v>4302</v>
      </c>
      <c r="K652" s="66" t="s">
        <v>4304</v>
      </c>
      <c r="L652" s="66" t="s">
        <v>4306</v>
      </c>
      <c r="M652" s="94">
        <v>16.75</v>
      </c>
      <c r="N652" s="95">
        <f t="shared" ref="N652" si="430">M652-V652</f>
        <v>16.5625</v>
      </c>
      <c r="O652" s="95">
        <f t="shared" ref="O652" si="431">M652+V652</f>
        <v>16.9375</v>
      </c>
      <c r="P652" s="94">
        <v>8.125</v>
      </c>
      <c r="Q652" s="66">
        <f t="shared" ref="Q652" si="432">P652-V652</f>
        <v>7.9375</v>
      </c>
      <c r="R652" s="66">
        <f t="shared" ref="R652" si="433">P652+V652</f>
        <v>8.3125</v>
      </c>
      <c r="S652" s="94">
        <v>10.75</v>
      </c>
      <c r="T652" s="95">
        <f t="shared" si="427"/>
        <v>10.5625</v>
      </c>
      <c r="U652" s="95">
        <f t="shared" si="428"/>
        <v>10.9375</v>
      </c>
      <c r="V652" s="6">
        <f t="shared" si="429"/>
        <v>0.1875</v>
      </c>
    </row>
    <row r="653" spans="1:26" ht="39" x14ac:dyDescent="0.15">
      <c r="A653" s="310" t="s">
        <v>16652</v>
      </c>
      <c r="B653" s="113" t="s">
        <v>16653</v>
      </c>
      <c r="C653" s="6" t="s">
        <v>16654</v>
      </c>
      <c r="D653" s="97">
        <v>42744</v>
      </c>
      <c r="E653" s="97">
        <v>42755</v>
      </c>
      <c r="H653" s="66" t="s">
        <v>4738</v>
      </c>
      <c r="I653" s="66" t="s">
        <v>4161</v>
      </c>
      <c r="J653" s="65" t="s">
        <v>4302</v>
      </c>
      <c r="K653" s="66" t="s">
        <v>4304</v>
      </c>
      <c r="L653" s="66" t="s">
        <v>4306</v>
      </c>
      <c r="M653" s="94">
        <v>10.25</v>
      </c>
      <c r="N653" s="95">
        <f>M653-0.1875</f>
        <v>10.0625</v>
      </c>
      <c r="O653" s="95">
        <f>M653+0.1875</f>
        <v>10.4375</v>
      </c>
      <c r="P653" s="94">
        <v>9.75</v>
      </c>
      <c r="Q653" s="66">
        <f>P653-0.1875</f>
        <v>9.5625</v>
      </c>
      <c r="R653" s="66">
        <f>P653+0.1875</f>
        <v>9.9375</v>
      </c>
      <c r="S653" s="94">
        <v>7.75</v>
      </c>
      <c r="T653" s="95">
        <f t="shared" ref="T653:T655" si="434">S653-V653</f>
        <v>7.5625</v>
      </c>
      <c r="U653" s="95">
        <f t="shared" ref="U653:U655" si="435">S653+V653</f>
        <v>7.9375</v>
      </c>
      <c r="V653" s="6">
        <f t="shared" ref="V653:V655" si="436">IF(J653="C", 0.1875, 0.125)</f>
        <v>0.1875</v>
      </c>
    </row>
    <row r="654" spans="1:26" ht="26" x14ac:dyDescent="0.15">
      <c r="A654" s="310" t="s">
        <v>16700</v>
      </c>
      <c r="B654" s="113" t="s">
        <v>16701</v>
      </c>
      <c r="C654" s="6" t="s">
        <v>16702</v>
      </c>
      <c r="D654" s="97">
        <v>42747</v>
      </c>
      <c r="E654" s="97">
        <v>42755</v>
      </c>
      <c r="H654" s="66" t="s">
        <v>4162</v>
      </c>
      <c r="I654" s="66" t="s">
        <v>4161</v>
      </c>
      <c r="J654" s="65" t="s">
        <v>4302</v>
      </c>
      <c r="K654" s="66" t="s">
        <v>4307</v>
      </c>
      <c r="L654" s="66" t="s">
        <v>4306</v>
      </c>
      <c r="M654" s="94">
        <v>21.5</v>
      </c>
      <c r="N654" s="95">
        <f t="shared" ref="N654:N655" si="437">M654-V654</f>
        <v>21.3125</v>
      </c>
      <c r="O654" s="95">
        <f t="shared" ref="O654:O655" si="438">M654+V654</f>
        <v>21.6875</v>
      </c>
      <c r="P654" s="94">
        <v>7</v>
      </c>
      <c r="Q654" s="66">
        <f t="shared" ref="Q654:Q655" si="439">P654-V654</f>
        <v>6.8125</v>
      </c>
      <c r="R654" s="66">
        <f t="shared" ref="R654:R655" si="440">P654+V654</f>
        <v>7.1875</v>
      </c>
      <c r="S654" s="94">
        <v>10</v>
      </c>
      <c r="T654" s="95">
        <f t="shared" si="434"/>
        <v>9.8125</v>
      </c>
      <c r="U654" s="95">
        <f t="shared" si="435"/>
        <v>10.1875</v>
      </c>
      <c r="V654" s="6">
        <f t="shared" si="436"/>
        <v>0.1875</v>
      </c>
    </row>
    <row r="655" spans="1:26" ht="26" x14ac:dyDescent="0.15">
      <c r="A655" s="310" t="s">
        <v>16720</v>
      </c>
      <c r="B655" s="113" t="s">
        <v>16721</v>
      </c>
      <c r="C655" s="6" t="s">
        <v>16722</v>
      </c>
      <c r="D655" s="97">
        <v>42752</v>
      </c>
      <c r="E655" s="97">
        <v>42755</v>
      </c>
      <c r="H655" s="66" t="s">
        <v>4162</v>
      </c>
      <c r="I655" s="66" t="s">
        <v>4161</v>
      </c>
      <c r="J655" s="65" t="s">
        <v>4302</v>
      </c>
      <c r="K655" s="66" t="s">
        <v>4301</v>
      </c>
      <c r="L655" s="66" t="s">
        <v>4306</v>
      </c>
      <c r="M655" s="94">
        <v>11.25</v>
      </c>
      <c r="N655" s="95">
        <f t="shared" si="437"/>
        <v>11.0625</v>
      </c>
      <c r="O655" s="95">
        <f t="shared" si="438"/>
        <v>11.4375</v>
      </c>
      <c r="P655" s="94">
        <v>8.75</v>
      </c>
      <c r="Q655" s="66">
        <f t="shared" si="439"/>
        <v>8.5625</v>
      </c>
      <c r="R655" s="66">
        <f t="shared" si="440"/>
        <v>8.9375</v>
      </c>
      <c r="S655" s="94">
        <v>8.5</v>
      </c>
      <c r="T655" s="95">
        <f t="shared" si="434"/>
        <v>8.3125</v>
      </c>
      <c r="U655" s="95">
        <f t="shared" si="435"/>
        <v>8.6875</v>
      </c>
      <c r="V655" s="6">
        <f t="shared" si="436"/>
        <v>0.1875</v>
      </c>
    </row>
    <row r="656" spans="1:26" ht="26" x14ac:dyDescent="0.15">
      <c r="A656" s="310" t="s">
        <v>16723</v>
      </c>
      <c r="B656" s="113" t="s">
        <v>16724</v>
      </c>
      <c r="C656" s="6" t="s">
        <v>17317</v>
      </c>
      <c r="D656" s="97">
        <v>42752</v>
      </c>
      <c r="E656" s="97">
        <v>42866</v>
      </c>
      <c r="F656" s="6" t="s">
        <v>17318</v>
      </c>
      <c r="H656" s="66" t="s">
        <v>4162</v>
      </c>
      <c r="I656" s="66" t="s">
        <v>4161</v>
      </c>
      <c r="J656" s="65" t="s">
        <v>4302</v>
      </c>
      <c r="K656" s="66" t="s">
        <v>4301</v>
      </c>
      <c r="L656" s="66" t="s">
        <v>4306</v>
      </c>
      <c r="M656" s="94">
        <v>9.5</v>
      </c>
      <c r="N656" s="95">
        <f t="shared" ref="N656:N658" si="441">M656-V656</f>
        <v>9.3125</v>
      </c>
      <c r="O656" s="95">
        <f t="shared" ref="O656:O658" si="442">M656+V656</f>
        <v>9.6875</v>
      </c>
      <c r="P656" s="94">
        <v>8.75</v>
      </c>
      <c r="Q656" s="66">
        <f t="shared" ref="Q656:Q658" si="443">P656-V656</f>
        <v>8.5625</v>
      </c>
      <c r="R656" s="66">
        <f t="shared" ref="R656:R658" si="444">P656+V656</f>
        <v>8.9375</v>
      </c>
      <c r="S656" s="94">
        <v>7</v>
      </c>
      <c r="T656" s="95">
        <f t="shared" ref="T656:T658" si="445">S656-V656</f>
        <v>6.8125</v>
      </c>
      <c r="U656" s="95">
        <f t="shared" ref="U656:U658" si="446">S656+V656</f>
        <v>7.1875</v>
      </c>
      <c r="V656" s="6">
        <f t="shared" ref="V656:V658" si="447">IF(J656="C", 0.1875, 0.125)</f>
        <v>0.1875</v>
      </c>
    </row>
    <row r="657" spans="1:23" ht="26" x14ac:dyDescent="0.15">
      <c r="A657" s="310" t="s">
        <v>16725</v>
      </c>
      <c r="B657" s="113" t="s">
        <v>16726</v>
      </c>
      <c r="C657" s="6" t="s">
        <v>16727</v>
      </c>
      <c r="D657" s="97">
        <v>42752</v>
      </c>
      <c r="E657" s="97">
        <v>42755</v>
      </c>
      <c r="H657" s="66" t="s">
        <v>4162</v>
      </c>
      <c r="I657" s="66" t="s">
        <v>4161</v>
      </c>
      <c r="J657" s="65" t="s">
        <v>4302</v>
      </c>
      <c r="K657" s="66" t="s">
        <v>4304</v>
      </c>
      <c r="L657" s="66" t="s">
        <v>4306</v>
      </c>
      <c r="M657" s="94">
        <v>13</v>
      </c>
      <c r="N657" s="95">
        <f t="shared" si="441"/>
        <v>12.8125</v>
      </c>
      <c r="O657" s="95">
        <f t="shared" si="442"/>
        <v>13.1875</v>
      </c>
      <c r="P657" s="94">
        <v>7</v>
      </c>
      <c r="Q657" s="66">
        <f t="shared" si="443"/>
        <v>6.8125</v>
      </c>
      <c r="R657" s="66">
        <f t="shared" si="444"/>
        <v>7.1875</v>
      </c>
      <c r="S657" s="94">
        <v>6</v>
      </c>
      <c r="T657" s="95">
        <f t="shared" si="445"/>
        <v>5.8125</v>
      </c>
      <c r="U657" s="95">
        <f t="shared" si="446"/>
        <v>6.1875</v>
      </c>
      <c r="V657" s="6">
        <f t="shared" si="447"/>
        <v>0.1875</v>
      </c>
    </row>
    <row r="658" spans="1:23" ht="26" x14ac:dyDescent="0.15">
      <c r="A658" s="310" t="s">
        <v>16728</v>
      </c>
      <c r="B658" s="113" t="s">
        <v>16729</v>
      </c>
      <c r="C658" s="6" t="s">
        <v>16730</v>
      </c>
      <c r="D658" s="97">
        <v>42752</v>
      </c>
      <c r="E658" s="97">
        <v>42755</v>
      </c>
      <c r="H658" s="66" t="s">
        <v>4162</v>
      </c>
      <c r="I658" s="66" t="s">
        <v>4161</v>
      </c>
      <c r="J658" s="65" t="s">
        <v>4302</v>
      </c>
      <c r="K658" s="66" t="s">
        <v>4307</v>
      </c>
      <c r="L658" s="66" t="s">
        <v>4306</v>
      </c>
      <c r="M658" s="94">
        <v>10.5</v>
      </c>
      <c r="N658" s="95">
        <f t="shared" si="441"/>
        <v>10.3125</v>
      </c>
      <c r="O658" s="95">
        <f t="shared" si="442"/>
        <v>10.6875</v>
      </c>
      <c r="P658" s="94">
        <v>9.25</v>
      </c>
      <c r="Q658" s="66">
        <f t="shared" si="443"/>
        <v>9.0625</v>
      </c>
      <c r="R658" s="66">
        <f t="shared" si="444"/>
        <v>9.4375</v>
      </c>
      <c r="S658" s="94">
        <v>6.5</v>
      </c>
      <c r="T658" s="95">
        <f t="shared" si="445"/>
        <v>6.3125</v>
      </c>
      <c r="U658" s="95">
        <f t="shared" si="446"/>
        <v>6.6875</v>
      </c>
      <c r="V658" s="6">
        <f t="shared" si="447"/>
        <v>0.1875</v>
      </c>
    </row>
    <row r="659" spans="1:23" ht="26" x14ac:dyDescent="0.15">
      <c r="A659" s="310" t="s">
        <v>16731</v>
      </c>
      <c r="B659" s="113" t="s">
        <v>16732</v>
      </c>
      <c r="C659" s="6" t="s">
        <v>16733</v>
      </c>
      <c r="D659" s="97">
        <v>42752</v>
      </c>
      <c r="E659" s="97">
        <v>42755</v>
      </c>
      <c r="H659" s="66" t="s">
        <v>4162</v>
      </c>
      <c r="I659" s="66" t="s">
        <v>4161</v>
      </c>
      <c r="J659" s="65" t="s">
        <v>4302</v>
      </c>
      <c r="K659" s="66" t="s">
        <v>4307</v>
      </c>
      <c r="L659" s="66" t="s">
        <v>4306</v>
      </c>
      <c r="M659" s="94">
        <v>13.5</v>
      </c>
      <c r="N659" s="95">
        <f t="shared" ref="N659:N660" si="448">M659-V659</f>
        <v>13.3125</v>
      </c>
      <c r="O659" s="95">
        <f t="shared" ref="O659:O660" si="449">M659+V659</f>
        <v>13.6875</v>
      </c>
      <c r="P659" s="94">
        <v>6.25</v>
      </c>
      <c r="Q659" s="66">
        <f t="shared" ref="Q659:Q660" si="450">P659-V659</f>
        <v>6.0625</v>
      </c>
      <c r="R659" s="66">
        <f t="shared" ref="R659:R660" si="451">P659+V659</f>
        <v>6.4375</v>
      </c>
      <c r="S659" s="94">
        <v>6.5</v>
      </c>
      <c r="T659" s="95">
        <f t="shared" ref="T659:T660" si="452">S659-V659</f>
        <v>6.3125</v>
      </c>
      <c r="U659" s="95">
        <f t="shared" ref="U659:U660" si="453">S659+V659</f>
        <v>6.6875</v>
      </c>
      <c r="V659" s="6">
        <f t="shared" ref="V659:V660" si="454">IF(J659="C", 0.1875, 0.125)</f>
        <v>0.1875</v>
      </c>
    </row>
    <row r="660" spans="1:23" ht="26" x14ac:dyDescent="0.15">
      <c r="A660" s="310" t="s">
        <v>16734</v>
      </c>
      <c r="B660" s="113" t="s">
        <v>16735</v>
      </c>
      <c r="C660" s="6" t="s">
        <v>16736</v>
      </c>
      <c r="D660" s="97">
        <v>42752</v>
      </c>
      <c r="E660" s="97">
        <v>42755</v>
      </c>
      <c r="H660" s="66" t="s">
        <v>4162</v>
      </c>
      <c r="I660" s="66" t="s">
        <v>4161</v>
      </c>
      <c r="J660" s="65" t="s">
        <v>4302</v>
      </c>
      <c r="K660" s="66" t="s">
        <v>4301</v>
      </c>
      <c r="L660" s="66" t="s">
        <v>4306</v>
      </c>
      <c r="M660" s="94">
        <v>9.5</v>
      </c>
      <c r="N660" s="95">
        <f t="shared" si="448"/>
        <v>9.3125</v>
      </c>
      <c r="O660" s="95">
        <f t="shared" si="449"/>
        <v>9.6875</v>
      </c>
      <c r="P660" s="94">
        <v>7</v>
      </c>
      <c r="Q660" s="66">
        <f t="shared" si="450"/>
        <v>6.8125</v>
      </c>
      <c r="R660" s="66">
        <f t="shared" si="451"/>
        <v>7.1875</v>
      </c>
      <c r="S660" s="94">
        <v>7.75</v>
      </c>
      <c r="T660" s="95">
        <f t="shared" si="452"/>
        <v>7.5625</v>
      </c>
      <c r="U660" s="95">
        <f t="shared" si="453"/>
        <v>7.9375</v>
      </c>
      <c r="V660" s="6">
        <f t="shared" si="454"/>
        <v>0.1875</v>
      </c>
    </row>
    <row r="661" spans="1:23" ht="26" x14ac:dyDescent="0.15">
      <c r="A661" s="310" t="s">
        <v>16822</v>
      </c>
      <c r="B661" s="113" t="s">
        <v>16823</v>
      </c>
      <c r="C661" s="6" t="s">
        <v>16824</v>
      </c>
      <c r="D661" s="97">
        <v>42762</v>
      </c>
      <c r="E661" s="97">
        <v>42768</v>
      </c>
      <c r="H661" s="66" t="s">
        <v>4162</v>
      </c>
      <c r="I661" s="66" t="s">
        <v>4161</v>
      </c>
      <c r="J661" s="65" t="s">
        <v>4302</v>
      </c>
      <c r="K661" s="66" t="s">
        <v>4301</v>
      </c>
      <c r="L661" s="66" t="s">
        <v>4306</v>
      </c>
      <c r="M661" s="94">
        <v>13</v>
      </c>
      <c r="N661" s="95">
        <f t="shared" ref="N661" si="455">M661-V661</f>
        <v>12.8125</v>
      </c>
      <c r="O661" s="95">
        <f t="shared" ref="O661" si="456">M661+V661</f>
        <v>13.1875</v>
      </c>
      <c r="P661" s="94">
        <v>8</v>
      </c>
      <c r="Q661" s="66">
        <f t="shared" ref="Q661" si="457">P661-V661</f>
        <v>7.8125</v>
      </c>
      <c r="R661" s="66">
        <f t="shared" ref="R661" si="458">P661+V661</f>
        <v>8.1875</v>
      </c>
      <c r="S661" s="94">
        <v>8.75</v>
      </c>
      <c r="T661" s="95">
        <f t="shared" ref="T661" si="459">S661-V661</f>
        <v>8.5625</v>
      </c>
      <c r="U661" s="95">
        <f t="shared" ref="U661" si="460">S661+V661</f>
        <v>8.9375</v>
      </c>
      <c r="V661" s="6">
        <f t="shared" ref="V661" si="461">IF(J661="C", 0.1875, 0.125)</f>
        <v>0.1875</v>
      </c>
    </row>
    <row r="662" spans="1:23" ht="26" x14ac:dyDescent="0.15">
      <c r="A662" s="310" t="s">
        <v>16825</v>
      </c>
      <c r="B662" s="113" t="s">
        <v>16732</v>
      </c>
      <c r="C662" s="6" t="s">
        <v>16826</v>
      </c>
      <c r="D662" s="97">
        <v>42762</v>
      </c>
      <c r="E662" s="97">
        <v>42768</v>
      </c>
      <c r="H662" s="66" t="s">
        <v>4162</v>
      </c>
      <c r="I662" s="66" t="s">
        <v>4161</v>
      </c>
      <c r="J662" s="65" t="s">
        <v>4302</v>
      </c>
      <c r="K662" s="66" t="s">
        <v>4301</v>
      </c>
      <c r="L662" s="66" t="s">
        <v>4306</v>
      </c>
      <c r="M662" s="94">
        <v>13</v>
      </c>
      <c r="N662" s="95">
        <f t="shared" ref="N662" si="462">M662-V662</f>
        <v>12.8125</v>
      </c>
      <c r="O662" s="95">
        <f t="shared" ref="O662" si="463">M662+V662</f>
        <v>13.1875</v>
      </c>
      <c r="P662" s="94">
        <v>8</v>
      </c>
      <c r="Q662" s="66">
        <f t="shared" ref="Q662" si="464">P662-V662</f>
        <v>7.8125</v>
      </c>
      <c r="R662" s="66">
        <f t="shared" ref="R662" si="465">P662+V662</f>
        <v>8.1875</v>
      </c>
      <c r="S662" s="94">
        <v>10.5</v>
      </c>
      <c r="T662" s="95">
        <f t="shared" ref="T662" si="466">S662-V662</f>
        <v>10.3125</v>
      </c>
      <c r="U662" s="95">
        <f t="shared" ref="U662" si="467">S662+V662</f>
        <v>10.6875</v>
      </c>
      <c r="V662" s="6">
        <f t="shared" ref="V662" si="468">IF(J662="C", 0.1875, 0.125)</f>
        <v>0.1875</v>
      </c>
    </row>
    <row r="663" spans="1:23" ht="39" x14ac:dyDescent="0.15">
      <c r="A663" s="310" t="s">
        <v>16827</v>
      </c>
      <c r="B663" s="113" t="s">
        <v>16828</v>
      </c>
      <c r="C663" s="6" t="s">
        <v>16829</v>
      </c>
      <c r="D663" s="97">
        <v>42762</v>
      </c>
      <c r="E663" s="97">
        <v>42768</v>
      </c>
      <c r="H663" s="66" t="s">
        <v>4162</v>
      </c>
      <c r="I663" s="66" t="s">
        <v>4161</v>
      </c>
      <c r="J663" s="65" t="s">
        <v>4302</v>
      </c>
      <c r="K663" s="66" t="s">
        <v>4307</v>
      </c>
      <c r="L663" s="66" t="s">
        <v>4306</v>
      </c>
      <c r="M663" s="94">
        <v>12.5</v>
      </c>
      <c r="N663" s="95">
        <f t="shared" ref="N663:N665" si="469">M663-V663</f>
        <v>12.3125</v>
      </c>
      <c r="O663" s="95">
        <f t="shared" ref="O663:O665" si="470">M663+V663</f>
        <v>12.6875</v>
      </c>
      <c r="P663" s="94">
        <v>9.5</v>
      </c>
      <c r="Q663" s="66">
        <f t="shared" ref="Q663:Q665" si="471">P663-V663</f>
        <v>9.3125</v>
      </c>
      <c r="R663" s="66">
        <f t="shared" ref="R663:R665" si="472">P663+V663</f>
        <v>9.6875</v>
      </c>
      <c r="S663" s="94">
        <v>10.875</v>
      </c>
      <c r="T663" s="95">
        <f t="shared" ref="T663:T665" si="473">S663-V663</f>
        <v>10.6875</v>
      </c>
      <c r="U663" s="95">
        <f t="shared" ref="U663:U665" si="474">S663+V663</f>
        <v>11.0625</v>
      </c>
      <c r="V663" s="6">
        <f t="shared" ref="V663:V667" si="475">IF(J663="C", 0.1875, 0.125)</f>
        <v>0.1875</v>
      </c>
    </row>
    <row r="664" spans="1:23" ht="39" x14ac:dyDescent="0.15">
      <c r="A664" s="310" t="s">
        <v>16849</v>
      </c>
      <c r="B664" s="113" t="s">
        <v>7683</v>
      </c>
      <c r="C664" s="6" t="s">
        <v>9731</v>
      </c>
      <c r="D664" s="97">
        <v>42767</v>
      </c>
      <c r="E664" s="97">
        <v>42768</v>
      </c>
      <c r="H664" s="66" t="s">
        <v>4162</v>
      </c>
      <c r="I664" s="66" t="s">
        <v>4161</v>
      </c>
      <c r="J664" s="65" t="s">
        <v>4302</v>
      </c>
      <c r="K664" s="66" t="s">
        <v>4301</v>
      </c>
      <c r="L664" s="66" t="s">
        <v>4306</v>
      </c>
      <c r="M664" s="94">
        <v>13.25</v>
      </c>
      <c r="N664" s="95">
        <f t="shared" si="469"/>
        <v>13.0625</v>
      </c>
      <c r="O664" s="95">
        <f t="shared" si="470"/>
        <v>13.4375</v>
      </c>
      <c r="P664" s="94">
        <v>12</v>
      </c>
      <c r="Q664" s="66">
        <f t="shared" si="471"/>
        <v>11.8125</v>
      </c>
      <c r="R664" s="66">
        <f t="shared" si="472"/>
        <v>12.1875</v>
      </c>
      <c r="S664" s="94">
        <v>12.4375</v>
      </c>
      <c r="T664" s="95">
        <f t="shared" si="473"/>
        <v>12.25</v>
      </c>
      <c r="U664" s="95">
        <f t="shared" si="474"/>
        <v>12.625</v>
      </c>
      <c r="V664" s="6">
        <f t="shared" si="475"/>
        <v>0.1875</v>
      </c>
    </row>
    <row r="665" spans="1:23" ht="26" x14ac:dyDescent="0.15">
      <c r="A665" s="310" t="s">
        <v>16850</v>
      </c>
      <c r="B665" s="113" t="s">
        <v>16851</v>
      </c>
      <c r="C665" s="6" t="s">
        <v>16852</v>
      </c>
      <c r="D665" s="97">
        <v>42767</v>
      </c>
      <c r="E665" s="97">
        <v>42768</v>
      </c>
      <c r="H665" s="66" t="s">
        <v>4162</v>
      </c>
      <c r="I665" s="66" t="s">
        <v>4161</v>
      </c>
      <c r="J665" s="65" t="s">
        <v>4302</v>
      </c>
      <c r="K665" s="66" t="s">
        <v>4304</v>
      </c>
      <c r="L665" s="66" t="s">
        <v>4306</v>
      </c>
      <c r="M665" s="94">
        <v>13.75</v>
      </c>
      <c r="N665" s="95">
        <f t="shared" si="469"/>
        <v>13.5625</v>
      </c>
      <c r="O665" s="95">
        <f t="shared" si="470"/>
        <v>13.9375</v>
      </c>
      <c r="P665" s="94">
        <v>9</v>
      </c>
      <c r="Q665" s="66">
        <f t="shared" si="471"/>
        <v>8.8125</v>
      </c>
      <c r="R665" s="66">
        <f t="shared" si="472"/>
        <v>9.1875</v>
      </c>
      <c r="S665" s="94">
        <v>5.5</v>
      </c>
      <c r="T665" s="95">
        <f t="shared" si="473"/>
        <v>5.3125</v>
      </c>
      <c r="U665" s="95">
        <f t="shared" si="474"/>
        <v>5.6875</v>
      </c>
      <c r="V665" s="6">
        <f t="shared" si="475"/>
        <v>0.1875</v>
      </c>
    </row>
    <row r="666" spans="1:23" ht="39" x14ac:dyDescent="0.15">
      <c r="A666" s="310" t="s">
        <v>16868</v>
      </c>
      <c r="B666" s="113" t="s">
        <v>9435</v>
      </c>
      <c r="C666" s="6" t="s">
        <v>9340</v>
      </c>
      <c r="D666" s="97">
        <v>42772</v>
      </c>
      <c r="E666" s="131">
        <v>42774</v>
      </c>
      <c r="H666" s="66" t="s">
        <v>4162</v>
      </c>
      <c r="I666" s="66" t="s">
        <v>4161</v>
      </c>
      <c r="J666" s="65" t="s">
        <v>4302</v>
      </c>
      <c r="K666" s="66" t="s">
        <v>4160</v>
      </c>
      <c r="L666" s="66" t="s">
        <v>4306</v>
      </c>
      <c r="M666" s="94">
        <v>17.125</v>
      </c>
      <c r="N666" s="95">
        <f>M666-V666</f>
        <v>16.9375</v>
      </c>
      <c r="O666" s="95">
        <f>M666+V666</f>
        <v>17.3125</v>
      </c>
      <c r="P666" s="94">
        <v>6.6875</v>
      </c>
      <c r="Q666" s="66">
        <f>P666-V666</f>
        <v>6.5</v>
      </c>
      <c r="R666" s="66">
        <f>P666+V666</f>
        <v>6.875</v>
      </c>
      <c r="S666" s="94">
        <v>11.75</v>
      </c>
      <c r="T666" s="95">
        <f>S666-V666</f>
        <v>11.5625</v>
      </c>
      <c r="U666" s="95">
        <f>S666+V666</f>
        <v>11.9375</v>
      </c>
      <c r="V666" s="6">
        <f t="shared" si="475"/>
        <v>0.1875</v>
      </c>
    </row>
    <row r="667" spans="1:23" ht="39" x14ac:dyDescent="0.15">
      <c r="A667" s="310" t="s">
        <v>16869</v>
      </c>
      <c r="B667" s="113" t="s">
        <v>9442</v>
      </c>
      <c r="C667" s="6" t="s">
        <v>9340</v>
      </c>
      <c r="D667" s="97">
        <v>42772</v>
      </c>
      <c r="E667" s="97">
        <v>42774</v>
      </c>
      <c r="H667" s="66" t="s">
        <v>4162</v>
      </c>
      <c r="I667" s="66" t="s">
        <v>4161</v>
      </c>
      <c r="J667" s="65" t="s">
        <v>4302</v>
      </c>
      <c r="K667" s="66" t="s">
        <v>4160</v>
      </c>
      <c r="L667" s="66" t="s">
        <v>4306</v>
      </c>
      <c r="M667" s="94">
        <v>17.125</v>
      </c>
      <c r="N667" s="95">
        <f t="shared" ref="N667:N671" si="476">M667-V667</f>
        <v>16.9375</v>
      </c>
      <c r="O667" s="95">
        <f t="shared" ref="O667:O671" si="477">M667+V667</f>
        <v>17.3125</v>
      </c>
      <c r="P667" s="94">
        <v>6.6875</v>
      </c>
      <c r="Q667" s="66">
        <f t="shared" ref="Q667:Q671" si="478">P667-V667</f>
        <v>6.5</v>
      </c>
      <c r="R667" s="66">
        <f t="shared" ref="R667:R671" si="479">P667+V667</f>
        <v>6.875</v>
      </c>
      <c r="S667" s="94">
        <v>11.75</v>
      </c>
      <c r="T667" s="95">
        <f t="shared" ref="T667:T671" si="480">S667-V667</f>
        <v>11.5625</v>
      </c>
      <c r="U667" s="95">
        <f t="shared" ref="U667:U671" si="481">S667+V667</f>
        <v>11.9375</v>
      </c>
      <c r="V667" s="6">
        <f t="shared" si="475"/>
        <v>0.1875</v>
      </c>
    </row>
    <row r="668" spans="1:23" ht="39" x14ac:dyDescent="0.15">
      <c r="A668" s="310" t="s">
        <v>16976</v>
      </c>
      <c r="B668" s="113" t="s">
        <v>16977</v>
      </c>
      <c r="C668" s="6" t="s">
        <v>16978</v>
      </c>
      <c r="D668" s="97">
        <v>42783</v>
      </c>
      <c r="E668" s="97">
        <v>42790</v>
      </c>
      <c r="H668" s="66" t="s">
        <v>3131</v>
      </c>
      <c r="I668" s="66" t="s">
        <v>6860</v>
      </c>
      <c r="J668" s="65" t="s">
        <v>3131</v>
      </c>
      <c r="K668" s="65" t="s">
        <v>3131</v>
      </c>
      <c r="M668" s="94">
        <v>2.5</v>
      </c>
      <c r="N668" s="95">
        <f t="shared" si="476"/>
        <v>2.3125</v>
      </c>
      <c r="O668" s="95">
        <f t="shared" si="477"/>
        <v>2.6875</v>
      </c>
      <c r="P668" s="94">
        <v>2.5</v>
      </c>
      <c r="Q668" s="66">
        <f t="shared" si="478"/>
        <v>2.3125</v>
      </c>
      <c r="R668" s="66">
        <f t="shared" si="479"/>
        <v>2.6875</v>
      </c>
      <c r="S668" s="94">
        <v>19.375</v>
      </c>
      <c r="T668" s="95">
        <f t="shared" si="480"/>
        <v>19.1875</v>
      </c>
      <c r="U668" s="95">
        <f t="shared" si="481"/>
        <v>19.5625</v>
      </c>
      <c r="V668" s="6">
        <v>0.1875</v>
      </c>
      <c r="W668" s="6" t="s">
        <v>13158</v>
      </c>
    </row>
    <row r="669" spans="1:23" ht="26" x14ac:dyDescent="0.15">
      <c r="A669" s="310" t="s">
        <v>17010</v>
      </c>
      <c r="B669" s="113" t="s">
        <v>17011</v>
      </c>
      <c r="C669" s="6" t="s">
        <v>17012</v>
      </c>
      <c r="D669" s="97">
        <v>42790</v>
      </c>
      <c r="E669" s="97">
        <v>42790</v>
      </c>
      <c r="H669" s="66" t="s">
        <v>4162</v>
      </c>
      <c r="I669" s="66" t="s">
        <v>4161</v>
      </c>
      <c r="J669" s="65" t="s">
        <v>4302</v>
      </c>
      <c r="K669" s="66" t="s">
        <v>4301</v>
      </c>
      <c r="L669" s="66" t="s">
        <v>4306</v>
      </c>
      <c r="M669" s="94">
        <v>8.75</v>
      </c>
      <c r="N669" s="95">
        <f t="shared" si="476"/>
        <v>8.5625</v>
      </c>
      <c r="O669" s="95">
        <f t="shared" si="477"/>
        <v>8.9375</v>
      </c>
      <c r="P669" s="94">
        <v>5.625</v>
      </c>
      <c r="Q669" s="66">
        <f t="shared" si="478"/>
        <v>5.4375</v>
      </c>
      <c r="R669" s="66">
        <f t="shared" si="479"/>
        <v>5.8125</v>
      </c>
      <c r="S669" s="94">
        <v>9</v>
      </c>
      <c r="T669" s="95">
        <f t="shared" si="480"/>
        <v>8.8125</v>
      </c>
      <c r="U669" s="95">
        <f t="shared" si="481"/>
        <v>9.1875</v>
      </c>
      <c r="V669" s="6">
        <f t="shared" ref="V669:V679" si="482">IF(J669="C", 0.1875, 0.125)</f>
        <v>0.1875</v>
      </c>
    </row>
    <row r="670" spans="1:23" ht="39" x14ac:dyDescent="0.15">
      <c r="A670" s="310" t="s">
        <v>17013</v>
      </c>
      <c r="B670" s="113" t="s">
        <v>17014</v>
      </c>
      <c r="C670" s="6" t="s">
        <v>9360</v>
      </c>
      <c r="D670" s="97">
        <v>42793</v>
      </c>
      <c r="E670" s="97">
        <v>42796</v>
      </c>
      <c r="H670" s="66" t="s">
        <v>4162</v>
      </c>
      <c r="I670" s="66" t="s">
        <v>4161</v>
      </c>
      <c r="J670" s="65" t="s">
        <v>4302</v>
      </c>
      <c r="K670" s="66" t="s">
        <v>4304</v>
      </c>
      <c r="L670" s="66" t="s">
        <v>4306</v>
      </c>
      <c r="M670" s="94">
        <v>15.25</v>
      </c>
      <c r="N670" s="95">
        <f t="shared" si="476"/>
        <v>15.0625</v>
      </c>
      <c r="O670" s="95">
        <f t="shared" si="477"/>
        <v>15.4375</v>
      </c>
      <c r="P670" s="94">
        <v>10.375</v>
      </c>
      <c r="Q670" s="66">
        <f t="shared" si="478"/>
        <v>10.1875</v>
      </c>
      <c r="R670" s="66">
        <f t="shared" si="479"/>
        <v>10.5625</v>
      </c>
      <c r="S670" s="94">
        <v>15.4375</v>
      </c>
      <c r="T670" s="95">
        <f t="shared" si="480"/>
        <v>15.25</v>
      </c>
      <c r="U670" s="95">
        <f t="shared" si="481"/>
        <v>15.625</v>
      </c>
      <c r="V670" s="6">
        <f t="shared" si="482"/>
        <v>0.1875</v>
      </c>
    </row>
    <row r="671" spans="1:23" ht="39" x14ac:dyDescent="0.15">
      <c r="A671" s="310" t="s">
        <v>17038</v>
      </c>
      <c r="B671" s="113" t="s">
        <v>17014</v>
      </c>
      <c r="C671" s="6" t="s">
        <v>8948</v>
      </c>
      <c r="D671" s="97">
        <v>42795</v>
      </c>
      <c r="E671" s="97">
        <v>42796</v>
      </c>
      <c r="H671" s="66" t="s">
        <v>4162</v>
      </c>
      <c r="I671" s="66" t="s">
        <v>4161</v>
      </c>
      <c r="J671" s="65" t="s">
        <v>4302</v>
      </c>
      <c r="K671" s="66" t="s">
        <v>4301</v>
      </c>
      <c r="L671" s="66" t="s">
        <v>4306</v>
      </c>
      <c r="M671" s="94">
        <v>13.4375</v>
      </c>
      <c r="N671" s="95">
        <f t="shared" si="476"/>
        <v>13.25</v>
      </c>
      <c r="O671" s="95">
        <f t="shared" si="477"/>
        <v>13.625</v>
      </c>
      <c r="P671" s="94">
        <v>6.25</v>
      </c>
      <c r="Q671" s="66">
        <f t="shared" si="478"/>
        <v>6.0625</v>
      </c>
      <c r="R671" s="66">
        <f t="shared" si="479"/>
        <v>6.4375</v>
      </c>
      <c r="S671" s="94">
        <v>9.6875</v>
      </c>
      <c r="T671" s="95">
        <f t="shared" si="480"/>
        <v>9.5</v>
      </c>
      <c r="U671" s="95">
        <f t="shared" si="481"/>
        <v>9.875</v>
      </c>
      <c r="V671" s="6">
        <f t="shared" si="482"/>
        <v>0.1875</v>
      </c>
    </row>
    <row r="672" spans="1:23" ht="39" x14ac:dyDescent="0.15">
      <c r="A672" s="310" t="s">
        <v>17055</v>
      </c>
      <c r="B672" s="113" t="s">
        <v>7992</v>
      </c>
      <c r="C672" s="6" t="s">
        <v>10109</v>
      </c>
      <c r="D672" s="97">
        <v>42800</v>
      </c>
      <c r="E672" s="97">
        <v>42803</v>
      </c>
      <c r="H672" s="66" t="s">
        <v>4162</v>
      </c>
      <c r="I672" s="66" t="s">
        <v>4161</v>
      </c>
      <c r="J672" s="65" t="s">
        <v>4302</v>
      </c>
      <c r="K672" s="66" t="s">
        <v>4301</v>
      </c>
      <c r="L672" s="66" t="s">
        <v>4306</v>
      </c>
      <c r="M672" s="94">
        <v>15.75</v>
      </c>
      <c r="N672" s="95">
        <f>M672-V672</f>
        <v>15.5625</v>
      </c>
      <c r="O672" s="95">
        <f>M672+V672</f>
        <v>15.9375</v>
      </c>
      <c r="P672" s="94">
        <v>8.625</v>
      </c>
      <c r="Q672" s="66">
        <f>P672-V672</f>
        <v>8.4375</v>
      </c>
      <c r="R672" s="66">
        <f>P672+V672</f>
        <v>8.8125</v>
      </c>
      <c r="S672" s="94">
        <v>5.1875</v>
      </c>
      <c r="T672" s="95">
        <f>S672-V672</f>
        <v>5</v>
      </c>
      <c r="U672" s="95">
        <f>S672+V672</f>
        <v>5.375</v>
      </c>
      <c r="V672" s="6">
        <f t="shared" si="482"/>
        <v>0.1875</v>
      </c>
    </row>
    <row r="673" spans="1:37" ht="26" x14ac:dyDescent="0.15">
      <c r="A673" s="310" t="s">
        <v>17076</v>
      </c>
      <c r="B673" s="113" t="s">
        <v>16365</v>
      </c>
      <c r="C673" s="6" t="s">
        <v>11584</v>
      </c>
      <c r="D673" s="97">
        <v>42801</v>
      </c>
      <c r="E673" s="97">
        <v>42803</v>
      </c>
      <c r="H673" s="66" t="s">
        <v>4162</v>
      </c>
      <c r="I673" s="66" t="s">
        <v>4161</v>
      </c>
      <c r="J673" s="65" t="s">
        <v>4302</v>
      </c>
      <c r="K673" s="66" t="s">
        <v>4301</v>
      </c>
      <c r="L673" s="66" t="s">
        <v>4306</v>
      </c>
      <c r="M673" s="94">
        <v>13.25</v>
      </c>
      <c r="N673" s="95">
        <f t="shared" ref="N673:N674" si="483">M673-V673</f>
        <v>13.0625</v>
      </c>
      <c r="O673" s="95">
        <f t="shared" ref="O673:O674" si="484">M673+V673</f>
        <v>13.4375</v>
      </c>
      <c r="P673" s="94">
        <v>12</v>
      </c>
      <c r="Q673" s="66">
        <f t="shared" ref="Q673:Q674" si="485">P673-V673</f>
        <v>11.8125</v>
      </c>
      <c r="R673" s="66">
        <f t="shared" ref="R673:R674" si="486">P673+V673</f>
        <v>12.1875</v>
      </c>
      <c r="S673" s="94">
        <v>6.125</v>
      </c>
      <c r="T673" s="95">
        <f t="shared" ref="T673:T674" si="487">S673-V673</f>
        <v>5.9375</v>
      </c>
      <c r="U673" s="95">
        <f t="shared" ref="U673:U674" si="488">S673+V673</f>
        <v>6.3125</v>
      </c>
      <c r="V673" s="6">
        <f t="shared" si="482"/>
        <v>0.1875</v>
      </c>
    </row>
    <row r="674" spans="1:37" ht="39" x14ac:dyDescent="0.15">
      <c r="A674" s="310" t="s">
        <v>17083</v>
      </c>
      <c r="B674" s="113" t="s">
        <v>9440</v>
      </c>
      <c r="C674" s="6" t="s">
        <v>9340</v>
      </c>
      <c r="D674" s="97">
        <v>42802</v>
      </c>
      <c r="E674" s="97">
        <v>42803</v>
      </c>
      <c r="H674" s="66" t="s">
        <v>4162</v>
      </c>
      <c r="I674" s="66" t="s">
        <v>4161</v>
      </c>
      <c r="J674" s="65" t="s">
        <v>4302</v>
      </c>
      <c r="K674" s="66" t="s">
        <v>4160</v>
      </c>
      <c r="L674" s="66" t="s">
        <v>4306</v>
      </c>
      <c r="M674" s="94">
        <v>17.125</v>
      </c>
      <c r="N674" s="95">
        <f t="shared" si="483"/>
        <v>16.9375</v>
      </c>
      <c r="O674" s="95">
        <f t="shared" si="484"/>
        <v>17.3125</v>
      </c>
      <c r="P674" s="94">
        <v>6.6875</v>
      </c>
      <c r="Q674" s="66">
        <f t="shared" si="485"/>
        <v>6.5</v>
      </c>
      <c r="R674" s="66">
        <f t="shared" si="486"/>
        <v>6.875</v>
      </c>
      <c r="S674" s="94">
        <v>11.75</v>
      </c>
      <c r="T674" s="95">
        <f t="shared" si="487"/>
        <v>11.5625</v>
      </c>
      <c r="U674" s="95">
        <f t="shared" si="488"/>
        <v>11.9375</v>
      </c>
      <c r="V674" s="6">
        <f t="shared" si="482"/>
        <v>0.1875</v>
      </c>
    </row>
    <row r="675" spans="1:37" ht="45" x14ac:dyDescent="0.15">
      <c r="A675" s="310" t="s">
        <v>17084</v>
      </c>
      <c r="B675" s="113" t="s">
        <v>11879</v>
      </c>
      <c r="C675" s="473" t="s">
        <v>11880</v>
      </c>
      <c r="D675" s="97">
        <v>42802</v>
      </c>
      <c r="E675" s="97">
        <v>42803</v>
      </c>
      <c r="H675" s="66" t="s">
        <v>4738</v>
      </c>
      <c r="I675" s="66" t="s">
        <v>4161</v>
      </c>
      <c r="J675" s="65" t="s">
        <v>4302</v>
      </c>
      <c r="K675" s="66" t="s">
        <v>4307</v>
      </c>
      <c r="L675" s="66" t="s">
        <v>4306</v>
      </c>
      <c r="M675" s="94">
        <v>14.125</v>
      </c>
      <c r="N675" s="95">
        <f>M675-V675</f>
        <v>13.9375</v>
      </c>
      <c r="O675" s="95">
        <f>M675+V675</f>
        <v>14.3125</v>
      </c>
      <c r="P675" s="94">
        <v>7.6875</v>
      </c>
      <c r="Q675" s="66">
        <f>P675-V675</f>
        <v>7.5</v>
      </c>
      <c r="R675" s="66">
        <f>P675+V675</f>
        <v>7.875</v>
      </c>
      <c r="S675" s="94">
        <v>5</v>
      </c>
      <c r="T675" s="95">
        <f>S675-V675</f>
        <v>4.8125</v>
      </c>
      <c r="U675" s="95">
        <f>S675+V675</f>
        <v>5.1875</v>
      </c>
      <c r="V675" s="6">
        <f t="shared" si="482"/>
        <v>0.1875</v>
      </c>
    </row>
    <row r="676" spans="1:37" ht="39" x14ac:dyDescent="0.15">
      <c r="A676" s="310" t="s">
        <v>17085</v>
      </c>
      <c r="B676" s="113" t="s">
        <v>17086</v>
      </c>
      <c r="C676" s="6" t="s">
        <v>10934</v>
      </c>
      <c r="D676" s="97">
        <v>42802</v>
      </c>
      <c r="E676" s="97">
        <v>42803</v>
      </c>
      <c r="F676" s="97"/>
      <c r="G676" s="97"/>
      <c r="H676" s="66" t="s">
        <v>4162</v>
      </c>
      <c r="I676" s="66" t="s">
        <v>4161</v>
      </c>
      <c r="J676" s="65" t="s">
        <v>4302</v>
      </c>
      <c r="K676" s="66" t="s">
        <v>4301</v>
      </c>
      <c r="L676" s="66" t="s">
        <v>4306</v>
      </c>
      <c r="M676" s="94">
        <v>11.125</v>
      </c>
      <c r="N676" s="95">
        <f>M676-V676</f>
        <v>10.9375</v>
      </c>
      <c r="O676" s="95">
        <f>M676+V676</f>
        <v>11.3125</v>
      </c>
      <c r="P676" s="94">
        <v>6.375</v>
      </c>
      <c r="Q676" s="66">
        <f>P676-V676</f>
        <v>6.1875</v>
      </c>
      <c r="R676" s="66">
        <f>P676+V676</f>
        <v>6.5625</v>
      </c>
      <c r="S676" s="94">
        <v>10.375</v>
      </c>
      <c r="T676" s="95">
        <f>S676-V676</f>
        <v>10.1875</v>
      </c>
      <c r="U676" s="95">
        <f>S676+V676</f>
        <v>10.5625</v>
      </c>
      <c r="V676" s="6">
        <f t="shared" si="482"/>
        <v>0.1875</v>
      </c>
    </row>
    <row r="677" spans="1:37" ht="26" x14ac:dyDescent="0.15">
      <c r="A677" s="69" t="s">
        <v>17112</v>
      </c>
      <c r="B677" s="69" t="s">
        <v>16644</v>
      </c>
      <c r="C677" s="6" t="s">
        <v>11584</v>
      </c>
      <c r="D677" s="131">
        <v>42816</v>
      </c>
      <c r="E677" s="131">
        <v>42817</v>
      </c>
      <c r="F677" s="69"/>
      <c r="G677" s="69"/>
      <c r="H677" s="69" t="s">
        <v>4162</v>
      </c>
      <c r="I677" s="69" t="s">
        <v>4161</v>
      </c>
      <c r="J677" s="65" t="s">
        <v>4302</v>
      </c>
      <c r="K677" s="69" t="s">
        <v>4301</v>
      </c>
      <c r="L677" s="66" t="s">
        <v>4306</v>
      </c>
      <c r="M677" s="129">
        <v>13.25</v>
      </c>
      <c r="N677" s="69">
        <f t="shared" ref="N677" si="489">M677-0.1875</f>
        <v>13.0625</v>
      </c>
      <c r="O677" s="69">
        <f t="shared" ref="O677" si="490">M677+0.1875</f>
        <v>13.4375</v>
      </c>
      <c r="P677" s="129">
        <v>12</v>
      </c>
      <c r="Q677" s="69">
        <f t="shared" ref="Q677" si="491">P677-0.1875</f>
        <v>11.8125</v>
      </c>
      <c r="R677" s="69">
        <f t="shared" ref="R677" si="492">P677+0.1875</f>
        <v>12.1875</v>
      </c>
      <c r="S677" s="129">
        <v>6.125</v>
      </c>
      <c r="T677" s="69">
        <f t="shared" ref="T677" si="493">S677-0.1875</f>
        <v>5.9375</v>
      </c>
      <c r="U677" s="69">
        <f t="shared" ref="U677" si="494">S677+0.1875</f>
        <v>6.3125</v>
      </c>
      <c r="V677" s="6">
        <f t="shared" si="482"/>
        <v>0.1875</v>
      </c>
      <c r="W677" s="31"/>
      <c r="X677" s="31"/>
      <c r="Y677" s="31"/>
      <c r="Z677" s="31"/>
      <c r="AA677" s="31"/>
      <c r="AB677" s="31"/>
      <c r="AC677" s="31"/>
      <c r="AD677" s="31"/>
      <c r="AE677" s="31"/>
      <c r="AF677" s="31"/>
      <c r="AG677" s="31"/>
      <c r="AH677" s="31"/>
      <c r="AI677" s="31"/>
      <c r="AJ677" s="31"/>
      <c r="AK677" s="31"/>
    </row>
    <row r="678" spans="1:37" ht="39" x14ac:dyDescent="0.15">
      <c r="A678" s="310" t="s">
        <v>17176</v>
      </c>
      <c r="B678" s="113" t="s">
        <v>9440</v>
      </c>
      <c r="C678" s="6" t="s">
        <v>9340</v>
      </c>
      <c r="D678" s="97">
        <v>42835</v>
      </c>
      <c r="E678" s="131">
        <v>42835</v>
      </c>
      <c r="H678" s="66" t="s">
        <v>4162</v>
      </c>
      <c r="I678" s="66" t="s">
        <v>4161</v>
      </c>
      <c r="J678" s="65" t="s">
        <v>4302</v>
      </c>
      <c r="K678" s="66" t="s">
        <v>4160</v>
      </c>
      <c r="L678" s="66" t="s">
        <v>4306</v>
      </c>
      <c r="M678" s="94">
        <v>17.125</v>
      </c>
      <c r="N678" s="95">
        <f t="shared" ref="N678" si="495">M678-V678</f>
        <v>16.9375</v>
      </c>
      <c r="O678" s="95">
        <f t="shared" ref="O678" si="496">M678+V678</f>
        <v>17.3125</v>
      </c>
      <c r="P678" s="94">
        <v>6.6875</v>
      </c>
      <c r="Q678" s="66">
        <f t="shared" ref="Q678" si="497">P678-V678</f>
        <v>6.5</v>
      </c>
      <c r="R678" s="66">
        <f t="shared" ref="R678" si="498">P678+V678</f>
        <v>6.875</v>
      </c>
      <c r="S678" s="94">
        <v>11.75</v>
      </c>
      <c r="T678" s="95">
        <f t="shared" ref="T678" si="499">S678-V678</f>
        <v>11.5625</v>
      </c>
      <c r="U678" s="95">
        <f t="shared" ref="U678" si="500">S678+V678</f>
        <v>11.9375</v>
      </c>
      <c r="V678" s="6">
        <f t="shared" si="482"/>
        <v>0.1875</v>
      </c>
    </row>
    <row r="679" spans="1:37" ht="39" x14ac:dyDescent="0.15">
      <c r="A679" s="310" t="s">
        <v>17178</v>
      </c>
      <c r="B679" s="113" t="s">
        <v>17179</v>
      </c>
      <c r="C679" s="6" t="s">
        <v>9360</v>
      </c>
      <c r="D679" s="131">
        <v>42836</v>
      </c>
      <c r="E679" s="131">
        <v>42853</v>
      </c>
      <c r="F679" s="69"/>
      <c r="G679" s="69"/>
      <c r="H679" s="69" t="s">
        <v>4162</v>
      </c>
      <c r="I679" s="69" t="s">
        <v>4161</v>
      </c>
      <c r="J679" s="65" t="s">
        <v>4302</v>
      </c>
      <c r="K679" s="69" t="s">
        <v>4304</v>
      </c>
      <c r="L679" s="66" t="s">
        <v>4306</v>
      </c>
      <c r="M679" s="129">
        <v>15.25</v>
      </c>
      <c r="N679" s="69">
        <f>M679-0.1875</f>
        <v>15.0625</v>
      </c>
      <c r="O679" s="69">
        <f>M679+0.1875</f>
        <v>15.4375</v>
      </c>
      <c r="P679" s="129">
        <v>10.375</v>
      </c>
      <c r="Q679" s="69">
        <f>P679-0.1875</f>
        <v>10.1875</v>
      </c>
      <c r="R679" s="69">
        <f>P679+0.1875</f>
        <v>10.5625</v>
      </c>
      <c r="S679" s="129">
        <v>15.4375</v>
      </c>
      <c r="T679" s="69">
        <f>S679-0.1875</f>
        <v>15.25</v>
      </c>
      <c r="U679" s="69">
        <f>S679+0.1875</f>
        <v>15.625</v>
      </c>
      <c r="V679" s="6">
        <f t="shared" si="482"/>
        <v>0.1875</v>
      </c>
      <c r="W679" s="31"/>
      <c r="X679" s="31"/>
      <c r="Y679" s="31"/>
      <c r="Z679" s="31"/>
    </row>
    <row r="680" spans="1:37" ht="39" x14ac:dyDescent="0.15">
      <c r="A680" s="310" t="s">
        <v>17180</v>
      </c>
      <c r="B680" s="113" t="s">
        <v>17181</v>
      </c>
      <c r="C680" s="6" t="s">
        <v>17182</v>
      </c>
      <c r="D680" s="131">
        <v>42836</v>
      </c>
      <c r="E680" s="131">
        <v>42856</v>
      </c>
      <c r="F680" s="69"/>
      <c r="G680" s="69"/>
      <c r="H680" s="69" t="s">
        <v>4162</v>
      </c>
      <c r="I680" s="69" t="s">
        <v>4161</v>
      </c>
      <c r="J680" s="65" t="s">
        <v>4302</v>
      </c>
      <c r="K680" s="69" t="s">
        <v>4301</v>
      </c>
      <c r="L680" s="66" t="s">
        <v>4306</v>
      </c>
      <c r="M680" s="129">
        <v>13.75</v>
      </c>
      <c r="N680" s="69">
        <f t="shared" ref="N680" si="501">M680-0.1875</f>
        <v>13.5625</v>
      </c>
      <c r="O680" s="69">
        <f t="shared" ref="O680" si="502">M680+0.1875</f>
        <v>13.9375</v>
      </c>
      <c r="P680" s="129">
        <v>7.5</v>
      </c>
      <c r="Q680" s="69">
        <f t="shared" ref="Q680" si="503">P680-0.1875</f>
        <v>7.3125</v>
      </c>
      <c r="R680" s="69">
        <f t="shared" ref="R680" si="504">P680+0.1875</f>
        <v>7.6875</v>
      </c>
      <c r="S680" s="129">
        <v>6</v>
      </c>
      <c r="T680" s="69">
        <f t="shared" ref="T680" si="505">S680-0.1875</f>
        <v>5.8125</v>
      </c>
      <c r="U680" s="69">
        <f t="shared" ref="U680" si="506">S680+0.1875</f>
        <v>6.1875</v>
      </c>
      <c r="V680" s="6">
        <f t="shared" ref="V680" si="507">IF(J680="C", 0.1875, 0.125)</f>
        <v>0.1875</v>
      </c>
      <c r="W680" s="31"/>
      <c r="X680" s="31"/>
      <c r="Y680" s="31"/>
      <c r="Z680" s="31"/>
      <c r="AA680" s="31"/>
      <c r="AB680" s="31"/>
      <c r="AC680" s="31"/>
      <c r="AD680" s="31"/>
      <c r="AE680" s="31"/>
      <c r="AF680" s="31"/>
      <c r="AG680" s="31"/>
      <c r="AH680" s="31"/>
      <c r="AI680" s="31"/>
    </row>
    <row r="681" spans="1:37" ht="26" x14ac:dyDescent="0.15">
      <c r="A681" s="310" t="s">
        <v>17183</v>
      </c>
      <c r="B681" s="113" t="s">
        <v>17184</v>
      </c>
      <c r="C681" s="6" t="s">
        <v>17185</v>
      </c>
      <c r="D681" s="131">
        <v>42836</v>
      </c>
      <c r="E681" s="131">
        <v>42856</v>
      </c>
      <c r="F681" s="69"/>
      <c r="G681" s="69"/>
      <c r="H681" s="69" t="s">
        <v>4162</v>
      </c>
      <c r="I681" s="69" t="s">
        <v>4161</v>
      </c>
      <c r="J681" s="65" t="s">
        <v>4302</v>
      </c>
      <c r="K681" s="69" t="s">
        <v>4301</v>
      </c>
      <c r="L681" s="66" t="s">
        <v>4306</v>
      </c>
      <c r="M681" s="129">
        <v>13</v>
      </c>
      <c r="N681" s="69">
        <f t="shared" ref="N681:N682" si="508">M681-0.1875</f>
        <v>12.8125</v>
      </c>
      <c r="O681" s="69">
        <f t="shared" ref="O681:O682" si="509">M681+0.1875</f>
        <v>13.1875</v>
      </c>
      <c r="P681" s="129">
        <v>8.5</v>
      </c>
      <c r="Q681" s="69">
        <f t="shared" ref="Q681:Q682" si="510">P681-0.1875</f>
        <v>8.3125</v>
      </c>
      <c r="R681" s="69">
        <f t="shared" ref="R681:R682" si="511">P681+0.1875</f>
        <v>8.6875</v>
      </c>
      <c r="S681" s="129">
        <v>5</v>
      </c>
      <c r="T681" s="69">
        <f t="shared" ref="T681:T682" si="512">S681-0.1875</f>
        <v>4.8125</v>
      </c>
      <c r="U681" s="69">
        <f t="shared" ref="U681:U682" si="513">S681+0.1875</f>
        <v>5.1875</v>
      </c>
      <c r="V681" s="6">
        <f t="shared" ref="V681:V686" si="514">IF(J681="C", 0.1875, 0.125)</f>
        <v>0.1875</v>
      </c>
      <c r="W681" s="31"/>
      <c r="X681" s="31"/>
      <c r="Y681" s="31"/>
      <c r="Z681" s="31"/>
      <c r="AA681" s="31"/>
      <c r="AB681" s="31"/>
      <c r="AC681" s="31"/>
      <c r="AD681" s="31"/>
      <c r="AE681" s="31"/>
      <c r="AF681" s="31"/>
      <c r="AG681" s="31"/>
      <c r="AH681" s="31"/>
      <c r="AI681" s="31"/>
    </row>
    <row r="682" spans="1:37" ht="26" x14ac:dyDescent="0.15">
      <c r="A682" s="310" t="s">
        <v>17203</v>
      </c>
      <c r="B682" s="113" t="s">
        <v>17204</v>
      </c>
      <c r="C682" s="6" t="s">
        <v>11584</v>
      </c>
      <c r="D682" s="131">
        <v>42842</v>
      </c>
      <c r="E682" s="131">
        <v>42853</v>
      </c>
      <c r="F682" s="69"/>
      <c r="G682" s="69"/>
      <c r="H682" s="69" t="s">
        <v>4162</v>
      </c>
      <c r="I682" s="69" t="s">
        <v>4161</v>
      </c>
      <c r="J682" s="65" t="s">
        <v>4302</v>
      </c>
      <c r="K682" s="69" t="s">
        <v>4301</v>
      </c>
      <c r="L682" s="66" t="s">
        <v>4306</v>
      </c>
      <c r="M682" s="129">
        <v>13.25</v>
      </c>
      <c r="N682" s="69">
        <f t="shared" si="508"/>
        <v>13.0625</v>
      </c>
      <c r="O682" s="69">
        <f t="shared" si="509"/>
        <v>13.4375</v>
      </c>
      <c r="P682" s="129">
        <v>12</v>
      </c>
      <c r="Q682" s="69">
        <f t="shared" si="510"/>
        <v>11.8125</v>
      </c>
      <c r="R682" s="69">
        <f t="shared" si="511"/>
        <v>12.1875</v>
      </c>
      <c r="S682" s="129">
        <v>6.125</v>
      </c>
      <c r="T682" s="69">
        <f t="shared" si="512"/>
        <v>5.9375</v>
      </c>
      <c r="U682" s="69">
        <f t="shared" si="513"/>
        <v>6.3125</v>
      </c>
      <c r="V682" s="6">
        <f t="shared" si="514"/>
        <v>0.1875</v>
      </c>
      <c r="W682" s="31"/>
      <c r="X682" s="31"/>
      <c r="Y682" s="31"/>
      <c r="Z682" s="31"/>
      <c r="AA682" s="31"/>
      <c r="AB682" s="31"/>
      <c r="AC682" s="31"/>
      <c r="AD682" s="31"/>
      <c r="AE682" s="31"/>
      <c r="AF682" s="31"/>
      <c r="AG682" s="31"/>
    </row>
    <row r="683" spans="1:37" ht="39" x14ac:dyDescent="0.15">
      <c r="A683" s="310" t="s">
        <v>17205</v>
      </c>
      <c r="B683" s="113" t="s">
        <v>7992</v>
      </c>
      <c r="C683" s="6" t="s">
        <v>10589</v>
      </c>
      <c r="D683" s="97">
        <v>42842</v>
      </c>
      <c r="E683" s="97">
        <v>42853</v>
      </c>
      <c r="H683" s="66" t="s">
        <v>4162</v>
      </c>
      <c r="I683" s="66" t="s">
        <v>4161</v>
      </c>
      <c r="J683" s="65" t="s">
        <v>4302</v>
      </c>
      <c r="K683" s="66" t="s">
        <v>4307</v>
      </c>
      <c r="L683" s="66" t="s">
        <v>4306</v>
      </c>
      <c r="M683" s="94">
        <v>16.5</v>
      </c>
      <c r="N683" s="95">
        <f>M683-V683</f>
        <v>16.3125</v>
      </c>
      <c r="O683" s="95">
        <f>M683+V683</f>
        <v>16.6875</v>
      </c>
      <c r="P683" s="94">
        <v>12.3125</v>
      </c>
      <c r="Q683" s="66">
        <f>P683-V683</f>
        <v>12.125</v>
      </c>
      <c r="R683" s="66">
        <f>P683+V683</f>
        <v>12.5</v>
      </c>
      <c r="S683" s="94">
        <v>6.1875</v>
      </c>
      <c r="T683" s="95">
        <f>S683-V683</f>
        <v>6</v>
      </c>
      <c r="U683" s="95">
        <f>S683+V683</f>
        <v>6.375</v>
      </c>
      <c r="V683" s="6">
        <f t="shared" si="514"/>
        <v>0.1875</v>
      </c>
    </row>
    <row r="684" spans="1:37" ht="39" x14ac:dyDescent="0.15">
      <c r="A684" s="310" t="s">
        <v>17224</v>
      </c>
      <c r="B684" s="113" t="s">
        <v>12357</v>
      </c>
      <c r="C684" s="6" t="s">
        <v>12355</v>
      </c>
      <c r="D684" s="97">
        <v>42844</v>
      </c>
      <c r="E684" s="97">
        <v>42853</v>
      </c>
      <c r="H684" s="66" t="s">
        <v>4738</v>
      </c>
      <c r="I684" s="66" t="s">
        <v>4161</v>
      </c>
      <c r="J684" s="65" t="s">
        <v>4302</v>
      </c>
      <c r="K684" s="66" t="s">
        <v>4304</v>
      </c>
      <c r="L684" s="66" t="s">
        <v>4306</v>
      </c>
      <c r="M684" s="94">
        <v>14.125</v>
      </c>
      <c r="N684" s="95">
        <f t="shared" ref="N684:N685" si="515">M684-V684</f>
        <v>13.9375</v>
      </c>
      <c r="O684" s="95">
        <f t="shared" ref="O684:O685" si="516">M684+V684</f>
        <v>14.3125</v>
      </c>
      <c r="P684" s="94">
        <v>7.6875</v>
      </c>
      <c r="Q684" s="66">
        <f t="shared" ref="Q684:Q685" si="517">P684-V684</f>
        <v>7.5</v>
      </c>
      <c r="R684" s="66">
        <f t="shared" ref="R684:R685" si="518">P684+V684</f>
        <v>7.875</v>
      </c>
      <c r="S684" s="94">
        <v>10.625</v>
      </c>
      <c r="T684" s="95">
        <f t="shared" ref="T684:T686" si="519">S684-V684</f>
        <v>10.4375</v>
      </c>
      <c r="U684" s="95">
        <f t="shared" ref="U684:U686" si="520">S684+V684</f>
        <v>10.8125</v>
      </c>
      <c r="V684" s="6">
        <f t="shared" si="514"/>
        <v>0.1875</v>
      </c>
    </row>
    <row r="685" spans="1:37" ht="26" x14ac:dyDescent="0.15">
      <c r="A685" s="310" t="s">
        <v>17227</v>
      </c>
      <c r="B685" s="113" t="s">
        <v>17228</v>
      </c>
      <c r="C685" s="6" t="s">
        <v>10199</v>
      </c>
      <c r="D685" s="97">
        <v>42844</v>
      </c>
      <c r="E685" s="97">
        <v>42853</v>
      </c>
      <c r="H685" s="66" t="s">
        <v>4162</v>
      </c>
      <c r="I685" s="66" t="s">
        <v>4161</v>
      </c>
      <c r="J685" s="65" t="s">
        <v>4302</v>
      </c>
      <c r="K685" s="66" t="s">
        <v>4304</v>
      </c>
      <c r="L685" s="66" t="s">
        <v>4306</v>
      </c>
      <c r="M685" s="94">
        <v>16.625</v>
      </c>
      <c r="N685" s="95">
        <f t="shared" si="515"/>
        <v>16.4375</v>
      </c>
      <c r="O685" s="95">
        <f t="shared" si="516"/>
        <v>16.8125</v>
      </c>
      <c r="P685" s="94">
        <v>8.625</v>
      </c>
      <c r="Q685" s="66">
        <f t="shared" si="517"/>
        <v>8.4375</v>
      </c>
      <c r="R685" s="66">
        <f t="shared" si="518"/>
        <v>8.8125</v>
      </c>
      <c r="S685" s="94">
        <v>7</v>
      </c>
      <c r="T685" s="95">
        <f t="shared" si="519"/>
        <v>6.8125</v>
      </c>
      <c r="U685" s="95">
        <f t="shared" si="520"/>
        <v>7.1875</v>
      </c>
      <c r="V685" s="6">
        <f t="shared" si="514"/>
        <v>0.1875</v>
      </c>
    </row>
    <row r="686" spans="1:37" ht="39" x14ac:dyDescent="0.15">
      <c r="A686" s="310" t="s">
        <v>17229</v>
      </c>
      <c r="B686" s="113" t="s">
        <v>16653</v>
      </c>
      <c r="C686" s="6" t="s">
        <v>17230</v>
      </c>
      <c r="D686" s="97">
        <v>42844</v>
      </c>
      <c r="E686" s="97">
        <v>42853</v>
      </c>
      <c r="H686" s="66" t="s">
        <v>4738</v>
      </c>
      <c r="I686" s="66" t="s">
        <v>4161</v>
      </c>
      <c r="J686" s="65" t="s">
        <v>4302</v>
      </c>
      <c r="K686" s="66" t="s">
        <v>4304</v>
      </c>
      <c r="L686" s="66" t="s">
        <v>4306</v>
      </c>
      <c r="M686" s="94">
        <v>10.625</v>
      </c>
      <c r="N686" s="95">
        <f>M686-0.1875</f>
        <v>10.4375</v>
      </c>
      <c r="O686" s="95">
        <f>M686+0.1875</f>
        <v>10.8125</v>
      </c>
      <c r="P686" s="94">
        <v>9.75</v>
      </c>
      <c r="Q686" s="66">
        <f>P686-0.1875</f>
        <v>9.5625</v>
      </c>
      <c r="R686" s="66">
        <f>P686+0.1875</f>
        <v>9.9375</v>
      </c>
      <c r="S686" s="94">
        <v>7.75</v>
      </c>
      <c r="T686" s="95">
        <f t="shared" si="519"/>
        <v>7.5625</v>
      </c>
      <c r="U686" s="95">
        <f t="shared" si="520"/>
        <v>7.9375</v>
      </c>
      <c r="V686" s="6">
        <f t="shared" si="514"/>
        <v>0.1875</v>
      </c>
    </row>
    <row r="687" spans="1:37" ht="26" x14ac:dyDescent="0.15">
      <c r="A687" s="310" t="s">
        <v>17252</v>
      </c>
      <c r="B687" s="113" t="s">
        <v>10400</v>
      </c>
      <c r="C687" s="6" t="s">
        <v>17253</v>
      </c>
      <c r="D687" s="131">
        <v>42851</v>
      </c>
      <c r="E687" s="131">
        <v>42853</v>
      </c>
      <c r="F687" s="69"/>
      <c r="G687" s="69"/>
      <c r="H687" s="69" t="s">
        <v>4162</v>
      </c>
      <c r="I687" s="69" t="s">
        <v>4161</v>
      </c>
      <c r="J687" s="65" t="s">
        <v>4302</v>
      </c>
      <c r="K687" s="69" t="s">
        <v>4301</v>
      </c>
      <c r="L687" s="66" t="s">
        <v>4306</v>
      </c>
      <c r="M687" s="129">
        <v>16</v>
      </c>
      <c r="N687" s="69">
        <f t="shared" ref="N687:N688" si="521">M687-0.1875</f>
        <v>15.8125</v>
      </c>
      <c r="O687" s="69">
        <f t="shared" ref="O687:O688" si="522">M687+0.1875</f>
        <v>16.1875</v>
      </c>
      <c r="P687" s="129">
        <v>4.25</v>
      </c>
      <c r="Q687" s="69">
        <f t="shared" ref="Q687:Q688" si="523">P687-0.1875</f>
        <v>4.0625</v>
      </c>
      <c r="R687" s="69">
        <f t="shared" ref="R687:R688" si="524">P687+0.1875</f>
        <v>4.4375</v>
      </c>
      <c r="S687" s="129">
        <v>5.125</v>
      </c>
      <c r="T687" s="69">
        <f t="shared" ref="T687:T688" si="525">S687-0.1875</f>
        <v>4.9375</v>
      </c>
      <c r="U687" s="69">
        <f t="shared" ref="U687:U688" si="526">S687+0.1875</f>
        <v>5.3125</v>
      </c>
      <c r="V687" s="6">
        <f t="shared" ref="V687:V691" si="527">IF(J687="C", 0.1875, 0.125)</f>
        <v>0.1875</v>
      </c>
      <c r="W687" s="31"/>
      <c r="X687" s="31"/>
      <c r="Y687" s="31"/>
      <c r="Z687" s="31"/>
      <c r="AA687" s="31"/>
      <c r="AB687" s="31"/>
    </row>
    <row r="688" spans="1:37" ht="26" x14ac:dyDescent="0.15">
      <c r="A688" s="310" t="s">
        <v>17274</v>
      </c>
      <c r="B688" s="113" t="s">
        <v>17275</v>
      </c>
      <c r="C688" s="6" t="s">
        <v>17276</v>
      </c>
      <c r="D688" s="131">
        <v>42858</v>
      </c>
      <c r="E688" s="131">
        <v>42870</v>
      </c>
      <c r="F688" s="69"/>
      <c r="G688" s="69"/>
      <c r="H688" s="69" t="s">
        <v>4162</v>
      </c>
      <c r="I688" s="69" t="s">
        <v>4161</v>
      </c>
      <c r="J688" s="65" t="s">
        <v>4302</v>
      </c>
      <c r="K688" s="69" t="s">
        <v>4304</v>
      </c>
      <c r="L688" s="66" t="s">
        <v>4306</v>
      </c>
      <c r="M688" s="129">
        <v>16.625</v>
      </c>
      <c r="N688" s="69">
        <f t="shared" si="521"/>
        <v>16.4375</v>
      </c>
      <c r="O688" s="69">
        <f t="shared" si="522"/>
        <v>16.8125</v>
      </c>
      <c r="P688" s="129">
        <v>9.375</v>
      </c>
      <c r="Q688" s="69">
        <f t="shared" si="523"/>
        <v>9.1875</v>
      </c>
      <c r="R688" s="69">
        <f t="shared" si="524"/>
        <v>9.5625</v>
      </c>
      <c r="S688" s="129">
        <v>7</v>
      </c>
      <c r="T688" s="69">
        <f t="shared" si="525"/>
        <v>6.8125</v>
      </c>
      <c r="U688" s="69">
        <f t="shared" si="526"/>
        <v>7.1875</v>
      </c>
      <c r="V688" s="6">
        <f t="shared" si="527"/>
        <v>0.1875</v>
      </c>
      <c r="W688" s="31"/>
      <c r="X688" s="31"/>
      <c r="Y688" s="31"/>
    </row>
    <row r="689" spans="1:25" ht="26" x14ac:dyDescent="0.15">
      <c r="A689" s="310" t="s">
        <v>17277</v>
      </c>
      <c r="B689" s="113" t="s">
        <v>17278</v>
      </c>
      <c r="C689" s="6" t="s">
        <v>13697</v>
      </c>
      <c r="D689" s="97">
        <v>42858</v>
      </c>
      <c r="E689" s="97">
        <v>42870</v>
      </c>
      <c r="H689" s="66" t="s">
        <v>4162</v>
      </c>
      <c r="I689" s="66" t="s">
        <v>4161</v>
      </c>
      <c r="J689" s="65" t="s">
        <v>4302</v>
      </c>
      <c r="K689" s="66" t="s">
        <v>4301</v>
      </c>
      <c r="L689" s="66" t="s">
        <v>4306</v>
      </c>
      <c r="M689" s="94">
        <v>14.625</v>
      </c>
      <c r="N689" s="95">
        <f t="shared" ref="N689:N691" si="528">M689-V689</f>
        <v>14.4375</v>
      </c>
      <c r="O689" s="95">
        <f t="shared" ref="O689:O691" si="529">M689+V689</f>
        <v>14.8125</v>
      </c>
      <c r="P689" s="94">
        <v>6.375</v>
      </c>
      <c r="Q689" s="66">
        <f t="shared" ref="Q689:Q691" si="530">P689-V689</f>
        <v>6.1875</v>
      </c>
      <c r="R689" s="66">
        <f t="shared" ref="R689:R691" si="531">P689+V689</f>
        <v>6.5625</v>
      </c>
      <c r="S689" s="94">
        <v>5</v>
      </c>
      <c r="T689" s="95">
        <f t="shared" ref="T689:T691" si="532">S689-V689</f>
        <v>4.8125</v>
      </c>
      <c r="U689" s="95">
        <f t="shared" ref="U689:U691" si="533">S689+V689</f>
        <v>5.1875</v>
      </c>
      <c r="V689" s="6">
        <f t="shared" si="527"/>
        <v>0.1875</v>
      </c>
    </row>
    <row r="690" spans="1:25" ht="39" x14ac:dyDescent="0.15">
      <c r="A690" s="310" t="s">
        <v>17279</v>
      </c>
      <c r="B690" s="113" t="s">
        <v>10116</v>
      </c>
      <c r="C690" s="6" t="s">
        <v>9340</v>
      </c>
      <c r="D690" s="97">
        <v>42858</v>
      </c>
      <c r="E690" s="97">
        <v>42870</v>
      </c>
      <c r="H690" s="66" t="s">
        <v>4162</v>
      </c>
      <c r="I690" s="66" t="s">
        <v>4161</v>
      </c>
      <c r="J690" s="65" t="s">
        <v>4302</v>
      </c>
      <c r="K690" s="66" t="s">
        <v>4160</v>
      </c>
      <c r="L690" s="66" t="s">
        <v>4306</v>
      </c>
      <c r="M690" s="94">
        <v>17.125</v>
      </c>
      <c r="N690" s="95">
        <f t="shared" si="528"/>
        <v>16.9375</v>
      </c>
      <c r="O690" s="95">
        <f t="shared" si="529"/>
        <v>17.3125</v>
      </c>
      <c r="P690" s="94">
        <v>6.6875</v>
      </c>
      <c r="Q690" s="66">
        <f t="shared" si="530"/>
        <v>6.5</v>
      </c>
      <c r="R690" s="66">
        <f t="shared" si="531"/>
        <v>6.875</v>
      </c>
      <c r="S690" s="94">
        <v>11.75</v>
      </c>
      <c r="T690" s="95">
        <f t="shared" si="532"/>
        <v>11.5625</v>
      </c>
      <c r="U690" s="95">
        <f t="shared" si="533"/>
        <v>11.9375</v>
      </c>
      <c r="V690" s="6">
        <f t="shared" si="527"/>
        <v>0.1875</v>
      </c>
    </row>
    <row r="691" spans="1:25" ht="39" x14ac:dyDescent="0.15">
      <c r="A691" s="310" t="s">
        <v>17285</v>
      </c>
      <c r="B691" s="113" t="s">
        <v>9438</v>
      </c>
      <c r="C691" s="6" t="s">
        <v>9340</v>
      </c>
      <c r="D691" s="97">
        <v>42859</v>
      </c>
      <c r="E691" s="97">
        <v>42870</v>
      </c>
      <c r="H691" s="66" t="s">
        <v>4162</v>
      </c>
      <c r="I691" s="66" t="s">
        <v>4161</v>
      </c>
      <c r="J691" s="65" t="s">
        <v>4302</v>
      </c>
      <c r="K691" s="66" t="s">
        <v>4160</v>
      </c>
      <c r="L691" s="66" t="s">
        <v>4306</v>
      </c>
      <c r="M691" s="94">
        <v>17.125</v>
      </c>
      <c r="N691" s="95">
        <f t="shared" si="528"/>
        <v>16.9375</v>
      </c>
      <c r="O691" s="95">
        <f t="shared" si="529"/>
        <v>17.3125</v>
      </c>
      <c r="P691" s="94">
        <v>6.6875</v>
      </c>
      <c r="Q691" s="66">
        <f t="shared" si="530"/>
        <v>6.5</v>
      </c>
      <c r="R691" s="66">
        <f t="shared" si="531"/>
        <v>6.875</v>
      </c>
      <c r="S691" s="94">
        <v>11.75</v>
      </c>
      <c r="T691" s="95">
        <f t="shared" si="532"/>
        <v>11.5625</v>
      </c>
      <c r="U691" s="95">
        <f t="shared" si="533"/>
        <v>11.9375</v>
      </c>
      <c r="V691" s="6">
        <f t="shared" si="527"/>
        <v>0.1875</v>
      </c>
    </row>
    <row r="692" spans="1:25" ht="39" x14ac:dyDescent="0.15">
      <c r="A692" s="310" t="s">
        <v>17309</v>
      </c>
      <c r="B692" s="113" t="s">
        <v>17310</v>
      </c>
      <c r="C692" s="6" t="s">
        <v>17313</v>
      </c>
      <c r="D692" s="97">
        <v>42865</v>
      </c>
      <c r="E692" s="97">
        <v>42870</v>
      </c>
      <c r="H692" s="66" t="s">
        <v>4162</v>
      </c>
      <c r="I692" s="66" t="s">
        <v>4161</v>
      </c>
      <c r="J692" s="65" t="s">
        <v>4302</v>
      </c>
      <c r="K692" s="66" t="s">
        <v>4301</v>
      </c>
      <c r="L692" s="66" t="s">
        <v>4306</v>
      </c>
      <c r="M692" s="94">
        <v>11.25</v>
      </c>
      <c r="N692" s="95">
        <f t="shared" ref="N692" si="534">M692-V692</f>
        <v>11.0625</v>
      </c>
      <c r="O692" s="95">
        <f t="shared" ref="O692" si="535">M692+V692</f>
        <v>11.4375</v>
      </c>
      <c r="P692" s="94">
        <v>8</v>
      </c>
      <c r="Q692" s="66">
        <f t="shared" ref="Q692" si="536">P692-V692</f>
        <v>7.8125</v>
      </c>
      <c r="R692" s="66">
        <f t="shared" ref="R692" si="537">P692+V692</f>
        <v>8.1875</v>
      </c>
      <c r="S692" s="94">
        <v>6</v>
      </c>
      <c r="T692" s="95">
        <f t="shared" ref="T692" si="538">S692-V692</f>
        <v>5.8125</v>
      </c>
      <c r="U692" s="95">
        <f t="shared" ref="U692" si="539">S692+V692</f>
        <v>6.1875</v>
      </c>
      <c r="V692" s="6">
        <f t="shared" ref="V692:V694" si="540">IF(J692="C", 0.1875, 0.125)</f>
        <v>0.1875</v>
      </c>
    </row>
    <row r="693" spans="1:25" ht="26" x14ac:dyDescent="0.15">
      <c r="A693" s="310" t="s">
        <v>17314</v>
      </c>
      <c r="B693" s="113" t="s">
        <v>17315</v>
      </c>
      <c r="C693" s="6" t="s">
        <v>17316</v>
      </c>
      <c r="D693" s="97">
        <v>42865</v>
      </c>
      <c r="E693" s="97">
        <v>42870</v>
      </c>
      <c r="H693" s="66" t="s">
        <v>4162</v>
      </c>
      <c r="I693" s="66" t="s">
        <v>4161</v>
      </c>
      <c r="J693" s="65" t="s">
        <v>4302</v>
      </c>
      <c r="K693" s="66" t="s">
        <v>4307</v>
      </c>
      <c r="L693" s="66" t="s">
        <v>4306</v>
      </c>
      <c r="M693" s="94">
        <v>14</v>
      </c>
      <c r="N693" s="95">
        <f>M693-V693</f>
        <v>13.8125</v>
      </c>
      <c r="O693" s="95">
        <f>M693+V693</f>
        <v>14.1875</v>
      </c>
      <c r="P693" s="94">
        <v>8</v>
      </c>
      <c r="Q693" s="66">
        <f>P693-V693</f>
        <v>7.8125</v>
      </c>
      <c r="R693" s="66">
        <f>P693+V693</f>
        <v>8.1875</v>
      </c>
      <c r="S693" s="94">
        <v>9.5</v>
      </c>
      <c r="T693" s="95">
        <f>S693-V693</f>
        <v>9.3125</v>
      </c>
      <c r="U693" s="95">
        <f>S693+V693</f>
        <v>9.6875</v>
      </c>
      <c r="V693" s="6">
        <f t="shared" si="540"/>
        <v>0.1875</v>
      </c>
    </row>
    <row r="694" spans="1:25" ht="26" x14ac:dyDescent="0.15">
      <c r="A694" s="310" t="s">
        <v>17319</v>
      </c>
      <c r="B694" s="113" t="s">
        <v>17320</v>
      </c>
      <c r="C694" s="6" t="s">
        <v>17408</v>
      </c>
      <c r="D694" s="131">
        <v>42877</v>
      </c>
      <c r="E694" s="131">
        <v>42893</v>
      </c>
      <c r="F694" s="69"/>
      <c r="G694" s="69"/>
      <c r="H694" s="69" t="s">
        <v>4162</v>
      </c>
      <c r="I694" s="69" t="s">
        <v>4161</v>
      </c>
      <c r="J694" s="65" t="s">
        <v>4302</v>
      </c>
      <c r="K694" s="69" t="s">
        <v>4304</v>
      </c>
      <c r="L694" s="66" t="s">
        <v>4306</v>
      </c>
      <c r="M694" s="129">
        <v>17.5</v>
      </c>
      <c r="N694" s="130">
        <f t="shared" ref="N694" si="541">M694-0.1875</f>
        <v>17.3125</v>
      </c>
      <c r="O694" s="130">
        <f t="shared" ref="O694" si="542">M694+0.1875</f>
        <v>17.6875</v>
      </c>
      <c r="P694" s="129">
        <v>6.75</v>
      </c>
      <c r="Q694" s="69">
        <f t="shared" ref="Q694" si="543">P694-0.1875</f>
        <v>6.5625</v>
      </c>
      <c r="R694" s="69">
        <f t="shared" ref="R694" si="544">P694+0.1875</f>
        <v>6.9375</v>
      </c>
      <c r="S694" s="129">
        <v>5</v>
      </c>
      <c r="T694" s="130">
        <f t="shared" ref="T694" si="545">S694-0.1875</f>
        <v>4.8125</v>
      </c>
      <c r="U694" s="130">
        <f t="shared" ref="U694" si="546">S694+0.1875</f>
        <v>5.1875</v>
      </c>
      <c r="V694" s="6">
        <f t="shared" si="540"/>
        <v>0.1875</v>
      </c>
      <c r="W694" s="31"/>
      <c r="X694" s="31"/>
    </row>
    <row r="695" spans="1:25" ht="26" x14ac:dyDescent="0.15">
      <c r="A695" s="310" t="s">
        <v>17405</v>
      </c>
      <c r="B695" s="113" t="s">
        <v>17406</v>
      </c>
      <c r="C695" s="6" t="s">
        <v>17407</v>
      </c>
      <c r="D695" s="131">
        <v>42877</v>
      </c>
      <c r="E695" s="131">
        <v>42893</v>
      </c>
      <c r="F695" s="69"/>
      <c r="G695" s="69"/>
      <c r="H695" s="69" t="s">
        <v>4162</v>
      </c>
      <c r="I695" s="69" t="s">
        <v>4161</v>
      </c>
      <c r="J695" s="65" t="s">
        <v>4302</v>
      </c>
      <c r="K695" s="69" t="s">
        <v>4304</v>
      </c>
      <c r="L695" s="66" t="s">
        <v>4306</v>
      </c>
      <c r="M695" s="129">
        <v>14.5</v>
      </c>
      <c r="N695" s="130">
        <f t="shared" ref="N695" si="547">M695-0.1875</f>
        <v>14.3125</v>
      </c>
      <c r="O695" s="130">
        <f t="shared" ref="O695" si="548">M695+0.1875</f>
        <v>14.6875</v>
      </c>
      <c r="P695" s="129">
        <v>6.75</v>
      </c>
      <c r="Q695" s="69">
        <f t="shared" ref="Q695" si="549">P695-0.1875</f>
        <v>6.5625</v>
      </c>
      <c r="R695" s="69">
        <f t="shared" ref="R695" si="550">P695+0.1875</f>
        <v>6.9375</v>
      </c>
      <c r="S695" s="129">
        <v>9.75</v>
      </c>
      <c r="T695" s="130">
        <f t="shared" ref="T695" si="551">S695-0.1875</f>
        <v>9.5625</v>
      </c>
      <c r="U695" s="130">
        <f t="shared" ref="U695" si="552">S695+0.1875</f>
        <v>9.9375</v>
      </c>
      <c r="V695" s="6">
        <f t="shared" ref="V695" si="553">IF(J695="C", 0.1875, 0.125)</f>
        <v>0.1875</v>
      </c>
      <c r="W695" s="31"/>
      <c r="X695" s="31"/>
      <c r="Y695" s="31"/>
    </row>
    <row r="696" spans="1:25" ht="39" x14ac:dyDescent="0.15">
      <c r="A696" s="310" t="s">
        <v>17414</v>
      </c>
      <c r="B696" s="113" t="s">
        <v>17415</v>
      </c>
      <c r="C696" s="6" t="s">
        <v>16367</v>
      </c>
      <c r="D696" s="131">
        <v>42880</v>
      </c>
      <c r="E696" s="131">
        <v>42893</v>
      </c>
      <c r="F696" s="69"/>
      <c r="G696" s="69"/>
      <c r="H696" s="69" t="s">
        <v>4162</v>
      </c>
      <c r="I696" s="69" t="s">
        <v>4161</v>
      </c>
      <c r="J696" s="65" t="s">
        <v>4302</v>
      </c>
      <c r="K696" s="69" t="s">
        <v>4304</v>
      </c>
      <c r="L696" s="66" t="s">
        <v>4306</v>
      </c>
      <c r="M696" s="129">
        <v>15.25</v>
      </c>
      <c r="N696" s="130">
        <f t="shared" ref="N696" si="554">M696-0.1875</f>
        <v>15.0625</v>
      </c>
      <c r="O696" s="130">
        <f t="shared" ref="O696" si="555">M696+0.1875</f>
        <v>15.4375</v>
      </c>
      <c r="P696" s="129">
        <v>10.375</v>
      </c>
      <c r="Q696" s="69">
        <f t="shared" ref="Q696" si="556">P696-0.1875</f>
        <v>10.1875</v>
      </c>
      <c r="R696" s="69">
        <f t="shared" ref="R696" si="557">P696+0.1875</f>
        <v>10.5625</v>
      </c>
      <c r="S696" s="129">
        <v>7.6875</v>
      </c>
      <c r="T696" s="130">
        <f t="shared" ref="T696" si="558">S696-0.1875</f>
        <v>7.5</v>
      </c>
      <c r="U696" s="130">
        <f t="shared" ref="U696" si="559">S696+0.1875</f>
        <v>7.875</v>
      </c>
      <c r="V696" s="6">
        <f t="shared" ref="V696:V698" si="560">IF(J696="C", 0.1875, 0.125)</f>
        <v>0.1875</v>
      </c>
      <c r="W696" s="31"/>
    </row>
    <row r="697" spans="1:25" ht="39" x14ac:dyDescent="0.15">
      <c r="A697" s="310" t="s">
        <v>17416</v>
      </c>
      <c r="B697" s="113" t="s">
        <v>17417</v>
      </c>
      <c r="C697" s="6" t="s">
        <v>11938</v>
      </c>
      <c r="D697" s="97">
        <v>42880</v>
      </c>
      <c r="E697" s="97">
        <v>42893</v>
      </c>
      <c r="H697" s="66" t="s">
        <v>4162</v>
      </c>
      <c r="I697" s="66" t="s">
        <v>4161</v>
      </c>
      <c r="J697" s="65" t="s">
        <v>4302</v>
      </c>
      <c r="K697" s="66" t="s">
        <v>4301</v>
      </c>
      <c r="L697" s="66" t="s">
        <v>4306</v>
      </c>
      <c r="M697" s="94">
        <v>16.3125</v>
      </c>
      <c r="N697" s="95">
        <f t="shared" ref="N697:N698" si="561">M697-V697</f>
        <v>16.125</v>
      </c>
      <c r="O697" s="95">
        <f t="shared" ref="O697:O698" si="562">M697+V697</f>
        <v>16.5</v>
      </c>
      <c r="P697" s="94">
        <v>12.25</v>
      </c>
      <c r="Q697" s="66">
        <f t="shared" ref="Q697:Q698" si="563">P697-V697</f>
        <v>12.0625</v>
      </c>
      <c r="R697" s="66">
        <f t="shared" ref="R697:R698" si="564">P697+V697</f>
        <v>12.4375</v>
      </c>
      <c r="S697" s="94">
        <v>7.5625</v>
      </c>
      <c r="T697" s="95">
        <f t="shared" ref="T697:T698" si="565">S697-V697</f>
        <v>7.375</v>
      </c>
      <c r="U697" s="95">
        <f t="shared" ref="U697:U698" si="566">S697+V697</f>
        <v>7.75</v>
      </c>
      <c r="V697" s="6">
        <f t="shared" si="560"/>
        <v>0.1875</v>
      </c>
    </row>
    <row r="698" spans="1:25" ht="39" x14ac:dyDescent="0.15">
      <c r="A698" s="310" t="s">
        <v>17418</v>
      </c>
      <c r="B698" s="113" t="s">
        <v>17217</v>
      </c>
      <c r="C698" s="6" t="s">
        <v>9340</v>
      </c>
      <c r="D698" s="97">
        <v>42880</v>
      </c>
      <c r="E698" s="97">
        <v>42893</v>
      </c>
      <c r="H698" s="66" t="s">
        <v>4162</v>
      </c>
      <c r="I698" s="66" t="s">
        <v>4161</v>
      </c>
      <c r="J698" s="65" t="s">
        <v>4302</v>
      </c>
      <c r="K698" s="66" t="s">
        <v>4160</v>
      </c>
      <c r="L698" s="66" t="s">
        <v>4306</v>
      </c>
      <c r="M698" s="94">
        <v>17.125</v>
      </c>
      <c r="N698" s="95">
        <f t="shared" si="561"/>
        <v>16.9375</v>
      </c>
      <c r="O698" s="95">
        <f t="shared" si="562"/>
        <v>17.3125</v>
      </c>
      <c r="P698" s="94">
        <v>6.6875</v>
      </c>
      <c r="Q698" s="66">
        <f t="shared" si="563"/>
        <v>6.5</v>
      </c>
      <c r="R698" s="66">
        <f t="shared" si="564"/>
        <v>6.875</v>
      </c>
      <c r="S698" s="94">
        <v>11.75</v>
      </c>
      <c r="T698" s="95">
        <f t="shared" si="565"/>
        <v>11.5625</v>
      </c>
      <c r="U698" s="95">
        <f t="shared" si="566"/>
        <v>11.9375</v>
      </c>
      <c r="V698" s="6">
        <f t="shared" si="560"/>
        <v>0.1875</v>
      </c>
    </row>
    <row r="699" spans="1:25" ht="39" x14ac:dyDescent="0.15">
      <c r="A699" s="310" t="s">
        <v>17419</v>
      </c>
      <c r="B699" s="113" t="s">
        <v>17420</v>
      </c>
      <c r="C699" s="6" t="s">
        <v>10110</v>
      </c>
      <c r="D699" s="131">
        <v>42880</v>
      </c>
      <c r="E699" s="131">
        <v>42893</v>
      </c>
      <c r="F699" s="69"/>
      <c r="G699" s="69"/>
      <c r="H699" s="69" t="s">
        <v>4162</v>
      </c>
      <c r="I699" s="69" t="s">
        <v>4161</v>
      </c>
      <c r="J699" s="65" t="s">
        <v>4302</v>
      </c>
      <c r="K699" s="69" t="s">
        <v>4304</v>
      </c>
      <c r="L699" s="66" t="s">
        <v>4306</v>
      </c>
      <c r="M699" s="129">
        <v>15.375</v>
      </c>
      <c r="N699" s="130">
        <f t="shared" ref="N699" si="567">M699-0.1875</f>
        <v>15.1875</v>
      </c>
      <c r="O699" s="130">
        <f t="shared" ref="O699" si="568">M699+0.1875</f>
        <v>15.5625</v>
      </c>
      <c r="P699" s="129">
        <v>10.5625</v>
      </c>
      <c r="Q699" s="69">
        <f t="shared" ref="Q699" si="569">P699-0.1875</f>
        <v>10.375</v>
      </c>
      <c r="R699" s="69">
        <f t="shared" ref="R699" si="570">P699+0.1875</f>
        <v>10.75</v>
      </c>
      <c r="S699" s="129">
        <v>9.625</v>
      </c>
      <c r="T699" s="130">
        <f t="shared" ref="T699" si="571">S699-0.1875</f>
        <v>9.4375</v>
      </c>
      <c r="U699" s="130">
        <f t="shared" ref="U699" si="572">S699+0.1875</f>
        <v>9.8125</v>
      </c>
      <c r="V699" s="6">
        <f t="shared" ref="V699:V701" si="573">IF(J699="C", 0.1875, 0.125)</f>
        <v>0.1875</v>
      </c>
      <c r="W699" s="31"/>
    </row>
    <row r="700" spans="1:25" ht="26" x14ac:dyDescent="0.15">
      <c r="A700" s="310" t="s">
        <v>17421</v>
      </c>
      <c r="B700" s="113" t="s">
        <v>17422</v>
      </c>
      <c r="C700" s="6" t="s">
        <v>17423</v>
      </c>
      <c r="D700" s="97">
        <v>42880</v>
      </c>
      <c r="E700" s="97">
        <v>42893</v>
      </c>
      <c r="H700" s="66" t="s">
        <v>4162</v>
      </c>
      <c r="I700" s="66" t="s">
        <v>4161</v>
      </c>
      <c r="J700" s="65" t="s">
        <v>4302</v>
      </c>
      <c r="K700" s="66" t="s">
        <v>4307</v>
      </c>
      <c r="L700" s="66" t="s">
        <v>4306</v>
      </c>
      <c r="M700" s="94">
        <v>14</v>
      </c>
      <c r="N700" s="95">
        <f>M700-V700</f>
        <v>13.8125</v>
      </c>
      <c r="O700" s="95">
        <f>M700+V700</f>
        <v>14.1875</v>
      </c>
      <c r="P700" s="94">
        <v>8</v>
      </c>
      <c r="Q700" s="66">
        <f>P700-V700</f>
        <v>7.8125</v>
      </c>
      <c r="R700" s="66">
        <f>P700+V700</f>
        <v>8.1875</v>
      </c>
      <c r="S700" s="94">
        <v>8.5</v>
      </c>
      <c r="T700" s="95">
        <f>S700-V700</f>
        <v>8.3125</v>
      </c>
      <c r="U700" s="95">
        <f>S700+V700</f>
        <v>8.6875</v>
      </c>
      <c r="V700" s="6">
        <f t="shared" si="573"/>
        <v>0.1875</v>
      </c>
    </row>
    <row r="701" spans="1:25" ht="26" x14ac:dyDescent="0.15">
      <c r="A701" s="310" t="s">
        <v>17424</v>
      </c>
      <c r="B701" s="113" t="s">
        <v>17425</v>
      </c>
      <c r="C701" s="6" t="s">
        <v>17426</v>
      </c>
      <c r="D701" s="97">
        <v>42880</v>
      </c>
      <c r="E701" s="97">
        <v>42893</v>
      </c>
      <c r="H701" s="66" t="s">
        <v>4162</v>
      </c>
      <c r="I701" s="66" t="s">
        <v>4161</v>
      </c>
      <c r="J701" s="65" t="s">
        <v>4302</v>
      </c>
      <c r="K701" s="66" t="s">
        <v>4301</v>
      </c>
      <c r="L701" s="66" t="s">
        <v>4306</v>
      </c>
      <c r="M701" s="94">
        <v>14</v>
      </c>
      <c r="N701" s="95">
        <f t="shared" ref="N701" si="574">M701-V701</f>
        <v>13.8125</v>
      </c>
      <c r="O701" s="95">
        <f t="shared" ref="O701" si="575">M701+V701</f>
        <v>14.1875</v>
      </c>
      <c r="P701" s="94">
        <v>7</v>
      </c>
      <c r="Q701" s="66">
        <f t="shared" ref="Q701" si="576">P701-V701</f>
        <v>6.8125</v>
      </c>
      <c r="R701" s="66">
        <f t="shared" ref="R701" si="577">P701+V701</f>
        <v>7.1875</v>
      </c>
      <c r="S701" s="94">
        <v>10.25</v>
      </c>
      <c r="T701" s="95">
        <f t="shared" ref="T701" si="578">S701-V701</f>
        <v>10.0625</v>
      </c>
      <c r="U701" s="95">
        <f t="shared" ref="U701" si="579">S701+V701</f>
        <v>10.4375</v>
      </c>
      <c r="V701" s="6">
        <f t="shared" si="573"/>
        <v>0.1875</v>
      </c>
    </row>
    <row r="702" spans="1:25" ht="39" x14ac:dyDescent="0.15">
      <c r="A702" s="310" t="s">
        <v>17448</v>
      </c>
      <c r="B702" s="113" t="s">
        <v>17420</v>
      </c>
      <c r="C702" s="6" t="s">
        <v>10110</v>
      </c>
      <c r="D702" s="131">
        <v>42891</v>
      </c>
      <c r="E702" s="131">
        <v>42893</v>
      </c>
      <c r="F702" s="69"/>
      <c r="G702" s="69"/>
      <c r="H702" s="69" t="s">
        <v>4162</v>
      </c>
      <c r="I702" s="69" t="s">
        <v>4161</v>
      </c>
      <c r="J702" s="65" t="s">
        <v>4302</v>
      </c>
      <c r="K702" s="69" t="s">
        <v>4304</v>
      </c>
      <c r="L702" s="66" t="s">
        <v>4306</v>
      </c>
      <c r="M702" s="129">
        <v>15.375</v>
      </c>
      <c r="N702" s="130">
        <f t="shared" ref="N702" si="580">M702-0.1875</f>
        <v>15.1875</v>
      </c>
      <c r="O702" s="130">
        <f t="shared" ref="O702" si="581">M702+0.1875</f>
        <v>15.5625</v>
      </c>
      <c r="P702" s="129">
        <v>10.5625</v>
      </c>
      <c r="Q702" s="69">
        <f t="shared" ref="Q702" si="582">P702-0.1875</f>
        <v>10.375</v>
      </c>
      <c r="R702" s="69">
        <f t="shared" ref="R702" si="583">P702+0.1875</f>
        <v>10.75</v>
      </c>
      <c r="S702" s="129">
        <v>9.625</v>
      </c>
      <c r="T702" s="130">
        <f t="shared" ref="T702" si="584">S702-0.1875</f>
        <v>9.4375</v>
      </c>
      <c r="U702" s="130">
        <f t="shared" ref="U702" si="585">S702+0.1875</f>
        <v>9.8125</v>
      </c>
      <c r="V702" s="6">
        <f t="shared" ref="V702" si="586">IF(J702="C", 0.1875, 0.125)</f>
        <v>0.1875</v>
      </c>
      <c r="W702" s="31"/>
    </row>
    <row r="703" spans="1:25" ht="39" x14ac:dyDescent="0.15">
      <c r="A703" s="310" t="s">
        <v>17452</v>
      </c>
      <c r="B703" s="113" t="s">
        <v>17453</v>
      </c>
      <c r="C703" s="6" t="s">
        <v>10886</v>
      </c>
      <c r="D703" s="131">
        <v>42891</v>
      </c>
      <c r="E703" s="131">
        <v>42893</v>
      </c>
      <c r="F703" s="69"/>
      <c r="G703" s="69"/>
      <c r="H703" s="69" t="s">
        <v>4162</v>
      </c>
      <c r="I703" s="69" t="s">
        <v>4161</v>
      </c>
      <c r="J703" s="65" t="s">
        <v>4302</v>
      </c>
      <c r="K703" s="69" t="s">
        <v>4304</v>
      </c>
      <c r="L703" s="66" t="s">
        <v>4306</v>
      </c>
      <c r="M703" s="129">
        <v>16.5</v>
      </c>
      <c r="N703" s="130">
        <f t="shared" ref="N703" si="587">M703-0.1875</f>
        <v>16.3125</v>
      </c>
      <c r="O703" s="130">
        <f t="shared" ref="O703" si="588">M703+0.1875</f>
        <v>16.6875</v>
      </c>
      <c r="P703" s="129">
        <v>10.875</v>
      </c>
      <c r="Q703" s="69">
        <f t="shared" ref="Q703" si="589">P703-0.1875</f>
        <v>10.6875</v>
      </c>
      <c r="R703" s="69">
        <f t="shared" ref="R703" si="590">P703+0.1875</f>
        <v>11.0625</v>
      </c>
      <c r="S703" s="129">
        <v>5.5</v>
      </c>
      <c r="T703" s="130">
        <f t="shared" ref="T703" si="591">S703-0.1875</f>
        <v>5.3125</v>
      </c>
      <c r="U703" s="130">
        <f t="shared" ref="U703" si="592">S703+0.1875</f>
        <v>5.6875</v>
      </c>
      <c r="V703" s="6">
        <f t="shared" ref="V703" si="593">IF(J703="C", 0.1875, 0.125)</f>
        <v>0.1875</v>
      </c>
      <c r="W703" s="31"/>
    </row>
    <row r="704" spans="1:25" ht="26" x14ac:dyDescent="0.15">
      <c r="A704" s="310" t="s">
        <v>17454</v>
      </c>
      <c r="B704" s="113" t="s">
        <v>17219</v>
      </c>
      <c r="C704" s="6" t="s">
        <v>10198</v>
      </c>
      <c r="D704" s="97">
        <v>42891</v>
      </c>
      <c r="E704" s="97">
        <v>42893</v>
      </c>
      <c r="H704" s="66" t="s">
        <v>4162</v>
      </c>
      <c r="I704" s="66" t="s">
        <v>10196</v>
      </c>
      <c r="J704" s="65" t="s">
        <v>4302</v>
      </c>
      <c r="K704" s="66" t="s">
        <v>10197</v>
      </c>
      <c r="L704" s="66" t="s">
        <v>4306</v>
      </c>
      <c r="M704" s="94">
        <v>14.625</v>
      </c>
      <c r="N704" s="95">
        <f t="shared" ref="N704:N706" si="594">M704-V704</f>
        <v>14.4375</v>
      </c>
      <c r="O704" s="95">
        <f t="shared" ref="O704:O706" si="595">M704+V704</f>
        <v>14.8125</v>
      </c>
      <c r="P704" s="94">
        <v>6.375</v>
      </c>
      <c r="Q704" s="66">
        <f t="shared" ref="Q704:Q706" si="596">P704-V704</f>
        <v>6.1875</v>
      </c>
      <c r="R704" s="66">
        <f t="shared" ref="R704:R706" si="597">P704+V704</f>
        <v>6.5625</v>
      </c>
      <c r="S704" s="94">
        <v>5</v>
      </c>
      <c r="T704" s="95">
        <f t="shared" ref="T704:T705" si="598">S704-V704</f>
        <v>4.8125</v>
      </c>
      <c r="U704" s="95">
        <f t="shared" ref="U704:U705" si="599">S704+V704</f>
        <v>5.1875</v>
      </c>
      <c r="V704" s="6">
        <f>IF(J704="C", 0.1875, 0.125)</f>
        <v>0.1875</v>
      </c>
    </row>
    <row r="705" spans="1:27" ht="39" x14ac:dyDescent="0.15">
      <c r="A705" s="310" t="s">
        <v>17592</v>
      </c>
      <c r="B705" s="113" t="s">
        <v>17014</v>
      </c>
      <c r="C705" s="6" t="s">
        <v>8697</v>
      </c>
      <c r="D705" s="97">
        <v>42913</v>
      </c>
      <c r="E705" s="97">
        <v>42940</v>
      </c>
      <c r="H705" s="66" t="s">
        <v>4162</v>
      </c>
      <c r="I705" s="66" t="s">
        <v>4161</v>
      </c>
      <c r="J705" s="65" t="s">
        <v>4302</v>
      </c>
      <c r="K705" s="66" t="s">
        <v>4301</v>
      </c>
      <c r="L705" s="66" t="s">
        <v>4306</v>
      </c>
      <c r="M705" s="94">
        <v>13.625</v>
      </c>
      <c r="N705" s="95">
        <f t="shared" si="594"/>
        <v>13.4375</v>
      </c>
      <c r="O705" s="95">
        <f t="shared" si="595"/>
        <v>13.8125</v>
      </c>
      <c r="P705" s="94">
        <v>4.5</v>
      </c>
      <c r="Q705" s="66">
        <f t="shared" si="596"/>
        <v>4.3125</v>
      </c>
      <c r="R705" s="66">
        <f t="shared" si="597"/>
        <v>4.6875</v>
      </c>
      <c r="S705" s="94">
        <v>12.25</v>
      </c>
      <c r="T705" s="95">
        <f t="shared" si="598"/>
        <v>12.0625</v>
      </c>
      <c r="U705" s="95">
        <f t="shared" si="599"/>
        <v>12.4375</v>
      </c>
      <c r="V705" s="6">
        <f t="shared" ref="V705" si="600">IF(J705="C", 0.1875, 0.125)</f>
        <v>0.1875</v>
      </c>
    </row>
    <row r="706" spans="1:27" ht="26" x14ac:dyDescent="0.15">
      <c r="A706" s="310" t="s">
        <v>17613</v>
      </c>
      <c r="B706" s="113" t="s">
        <v>17614</v>
      </c>
      <c r="C706" s="6" t="s">
        <v>17615</v>
      </c>
      <c r="D706" s="97">
        <v>42929</v>
      </c>
      <c r="E706" s="97">
        <v>42929</v>
      </c>
      <c r="H706" s="66" t="s">
        <v>4162</v>
      </c>
      <c r="I706" s="66" t="s">
        <v>17616</v>
      </c>
      <c r="J706" s="65" t="s">
        <v>4310</v>
      </c>
      <c r="K706" s="66" t="s">
        <v>4301</v>
      </c>
      <c r="L706" s="66" t="s">
        <v>4306</v>
      </c>
      <c r="M706" s="94">
        <v>19.5</v>
      </c>
      <c r="N706" s="95">
        <f t="shared" si="594"/>
        <v>19.375</v>
      </c>
      <c r="O706" s="95">
        <f t="shared" si="595"/>
        <v>19.625</v>
      </c>
      <c r="P706" s="94">
        <v>11.75</v>
      </c>
      <c r="Q706" s="66">
        <f t="shared" si="596"/>
        <v>11.625</v>
      </c>
      <c r="R706" s="66">
        <f t="shared" si="597"/>
        <v>11.875</v>
      </c>
      <c r="S706" s="94">
        <v>0</v>
      </c>
      <c r="T706" s="95">
        <v>0</v>
      </c>
      <c r="U706" s="95">
        <v>0</v>
      </c>
      <c r="V706" s="6">
        <f>IF(J706="C", 0.1875, 0.125)</f>
        <v>0.125</v>
      </c>
    </row>
    <row r="707" spans="1:27" ht="39" x14ac:dyDescent="0.15">
      <c r="A707" s="310" t="s">
        <v>17611</v>
      </c>
      <c r="B707" s="113" t="s">
        <v>17612</v>
      </c>
      <c r="C707" s="6" t="s">
        <v>17617</v>
      </c>
      <c r="D707" s="97">
        <v>42929</v>
      </c>
      <c r="E707" s="97">
        <v>42929</v>
      </c>
      <c r="H707" s="66" t="s">
        <v>4162</v>
      </c>
      <c r="I707" s="66" t="s">
        <v>4344</v>
      </c>
      <c r="J707" s="65" t="s">
        <v>6530</v>
      </c>
      <c r="K707" s="66" t="s">
        <v>4301</v>
      </c>
      <c r="L707" s="66" t="s">
        <v>4306</v>
      </c>
      <c r="M707" s="94">
        <v>19.0625</v>
      </c>
      <c r="N707" s="95">
        <f>M707-V707</f>
        <v>19</v>
      </c>
      <c r="O707" s="95">
        <f>M707+V707</f>
        <v>19.125</v>
      </c>
      <c r="P707" s="94">
        <v>2.8125</v>
      </c>
      <c r="Q707" s="66">
        <f>P707-V707</f>
        <v>2.75</v>
      </c>
      <c r="R707" s="66">
        <f>P707+V707</f>
        <v>2.875</v>
      </c>
      <c r="S707" s="94">
        <v>3.5</v>
      </c>
      <c r="T707" s="95">
        <f>S707-V707</f>
        <v>3.4375</v>
      </c>
      <c r="U707" s="95">
        <f>S707+V707</f>
        <v>3.5625</v>
      </c>
      <c r="V707" s="6">
        <v>6.25E-2</v>
      </c>
    </row>
    <row r="708" spans="1:27" ht="39" x14ac:dyDescent="0.15">
      <c r="A708" s="310" t="s">
        <v>17618</v>
      </c>
      <c r="B708" s="113" t="s">
        <v>17619</v>
      </c>
      <c r="C708" s="6" t="s">
        <v>17620</v>
      </c>
      <c r="D708" s="97">
        <v>42930</v>
      </c>
      <c r="E708" s="97">
        <v>42930</v>
      </c>
      <c r="H708" s="66" t="s">
        <v>4162</v>
      </c>
      <c r="I708" s="66" t="s">
        <v>4161</v>
      </c>
      <c r="J708" s="65" t="s">
        <v>4310</v>
      </c>
      <c r="K708" s="66" t="s">
        <v>4301</v>
      </c>
      <c r="L708" s="66" t="s">
        <v>4306</v>
      </c>
      <c r="M708" s="94">
        <v>19.75</v>
      </c>
      <c r="N708" s="95">
        <f t="shared" ref="N708" si="601">M708-V708</f>
        <v>19.625</v>
      </c>
      <c r="O708" s="95">
        <f t="shared" ref="O708" si="602">M708+V708</f>
        <v>19.875</v>
      </c>
      <c r="P708" s="94">
        <v>12</v>
      </c>
      <c r="Q708" s="66">
        <f t="shared" ref="Q708" si="603">P708-V708</f>
        <v>11.875</v>
      </c>
      <c r="R708" s="66">
        <f t="shared" ref="R708" si="604">P708+V708</f>
        <v>12.125</v>
      </c>
      <c r="S708" s="94">
        <v>11.375</v>
      </c>
      <c r="T708" s="95">
        <f>S708-V708</f>
        <v>11.25</v>
      </c>
      <c r="U708" s="95">
        <f>S708+V708</f>
        <v>11.5</v>
      </c>
      <c r="V708" s="6">
        <f>IF(J708="C", 0.1875, 0.125)</f>
        <v>0.125</v>
      </c>
    </row>
    <row r="709" spans="1:27" ht="26" x14ac:dyDescent="0.15">
      <c r="A709" s="310" t="s">
        <v>17682</v>
      </c>
      <c r="B709" s="113" t="s">
        <v>17683</v>
      </c>
      <c r="C709" s="6" t="s">
        <v>10199</v>
      </c>
      <c r="D709" s="131">
        <v>42944</v>
      </c>
      <c r="E709" s="131">
        <v>42947</v>
      </c>
      <c r="F709" s="69"/>
      <c r="G709" s="69"/>
      <c r="H709" s="69" t="s">
        <v>4162</v>
      </c>
      <c r="I709" s="69" t="s">
        <v>4161</v>
      </c>
      <c r="J709" s="65" t="s">
        <v>4302</v>
      </c>
      <c r="K709" s="69" t="s">
        <v>4304</v>
      </c>
      <c r="M709" s="129">
        <v>16.625</v>
      </c>
      <c r="N709" s="69">
        <f t="shared" ref="N709" si="605">M709-0.1875</f>
        <v>16.4375</v>
      </c>
      <c r="O709" s="69">
        <f t="shared" ref="O709" si="606">M709+0.1875</f>
        <v>16.8125</v>
      </c>
      <c r="P709" s="129">
        <v>8.625</v>
      </c>
      <c r="Q709" s="69">
        <f t="shared" ref="Q709" si="607">P709-0.1875</f>
        <v>8.4375</v>
      </c>
      <c r="R709" s="69">
        <f t="shared" ref="R709" si="608">P709+0.1875</f>
        <v>8.8125</v>
      </c>
      <c r="S709" s="129">
        <v>7</v>
      </c>
      <c r="T709" s="69">
        <f t="shared" ref="T709" si="609">S709-0.1875</f>
        <v>6.8125</v>
      </c>
      <c r="U709" s="69">
        <f t="shared" ref="U709" si="610">S709+0.1875</f>
        <v>7.1875</v>
      </c>
      <c r="V709" s="6">
        <f t="shared" ref="V709" si="611">IF(J709="C", 0.1875, 0.125)</f>
        <v>0.1875</v>
      </c>
      <c r="W709" s="31"/>
      <c r="X709" s="31"/>
      <c r="Y709" s="31"/>
      <c r="Z709" s="31"/>
      <c r="AA709" s="31"/>
    </row>
    <row r="710" spans="1:27" ht="26" x14ac:dyDescent="0.15">
      <c r="A710" s="310" t="s">
        <v>17684</v>
      </c>
      <c r="B710" s="113" t="s">
        <v>17685</v>
      </c>
      <c r="C710" s="6" t="s">
        <v>17686</v>
      </c>
      <c r="D710" s="131">
        <v>42944</v>
      </c>
      <c r="E710" s="131">
        <v>42947</v>
      </c>
      <c r="F710" s="69"/>
      <c r="G710" s="69"/>
      <c r="H710" s="69" t="s">
        <v>4162</v>
      </c>
      <c r="I710" s="69" t="s">
        <v>4161</v>
      </c>
      <c r="J710" s="65" t="s">
        <v>4302</v>
      </c>
      <c r="K710" s="69" t="s">
        <v>4307</v>
      </c>
      <c r="M710" s="129">
        <v>14</v>
      </c>
      <c r="N710" s="69">
        <f t="shared" ref="N710" si="612">M710-0.1875</f>
        <v>13.8125</v>
      </c>
      <c r="O710" s="69">
        <f t="shared" ref="O710" si="613">M710+0.1875</f>
        <v>14.1875</v>
      </c>
      <c r="P710" s="129">
        <v>8</v>
      </c>
      <c r="Q710" s="69">
        <f t="shared" ref="Q710" si="614">P710-0.1875</f>
        <v>7.8125</v>
      </c>
      <c r="R710" s="69">
        <f t="shared" ref="R710" si="615">P710+0.1875</f>
        <v>8.1875</v>
      </c>
      <c r="S710" s="129">
        <v>9.25</v>
      </c>
      <c r="T710" s="69">
        <f t="shared" ref="T710" si="616">S710-0.1875</f>
        <v>9.0625</v>
      </c>
      <c r="U710" s="69">
        <f t="shared" ref="U710" si="617">S710+0.1875</f>
        <v>9.4375</v>
      </c>
      <c r="V710" s="6">
        <f t="shared" ref="V710:V711" si="618">IF(J710="C", 0.1875, 0.125)</f>
        <v>0.1875</v>
      </c>
      <c r="W710" s="31"/>
      <c r="X710" s="31"/>
      <c r="Y710" s="31"/>
    </row>
    <row r="711" spans="1:27" ht="26" x14ac:dyDescent="0.15">
      <c r="A711" s="310" t="s">
        <v>17687</v>
      </c>
      <c r="B711" s="113" t="s">
        <v>17422</v>
      </c>
      <c r="C711" s="6" t="s">
        <v>17688</v>
      </c>
      <c r="D711" s="97">
        <v>42944</v>
      </c>
      <c r="E711" s="97">
        <v>42947</v>
      </c>
      <c r="H711" s="66" t="s">
        <v>4162</v>
      </c>
      <c r="I711" s="66" t="s">
        <v>4161</v>
      </c>
      <c r="J711" s="65" t="s">
        <v>4302</v>
      </c>
      <c r="K711" s="66" t="s">
        <v>4307</v>
      </c>
      <c r="L711" s="66" t="s">
        <v>4306</v>
      </c>
      <c r="M711" s="94">
        <v>14</v>
      </c>
      <c r="N711" s="95">
        <f>M711-V711</f>
        <v>13.8125</v>
      </c>
      <c r="O711" s="95">
        <f>M711+V711</f>
        <v>14.1875</v>
      </c>
      <c r="P711" s="94">
        <v>8</v>
      </c>
      <c r="Q711" s="66">
        <f>P711-V711</f>
        <v>7.8125</v>
      </c>
      <c r="R711" s="66">
        <f>P711+V711</f>
        <v>8.1875</v>
      </c>
      <c r="S711" s="94">
        <v>9</v>
      </c>
      <c r="T711" s="95">
        <f>S711-V711</f>
        <v>8.8125</v>
      </c>
      <c r="U711" s="95">
        <f>S711+V711</f>
        <v>9.1875</v>
      </c>
      <c r="V711" s="6">
        <f t="shared" si="618"/>
        <v>0.1875</v>
      </c>
    </row>
    <row r="712" spans="1:27" ht="26" x14ac:dyDescent="0.15">
      <c r="A712" s="310" t="s">
        <v>17689</v>
      </c>
      <c r="B712" s="113" t="s">
        <v>17690</v>
      </c>
      <c r="C712" s="6" t="s">
        <v>17691</v>
      </c>
      <c r="D712" s="97">
        <v>42944</v>
      </c>
      <c r="E712" s="97">
        <v>42947</v>
      </c>
      <c r="H712" s="66" t="s">
        <v>4162</v>
      </c>
      <c r="I712" s="66" t="s">
        <v>4161</v>
      </c>
      <c r="J712" s="65" t="s">
        <v>4302</v>
      </c>
      <c r="K712" s="66" t="s">
        <v>4307</v>
      </c>
      <c r="L712" s="66" t="s">
        <v>4306</v>
      </c>
      <c r="M712" s="94">
        <v>14.5</v>
      </c>
      <c r="N712" s="95">
        <f>M712-V712</f>
        <v>14.3125</v>
      </c>
      <c r="O712" s="95">
        <f>M712+V712</f>
        <v>14.6875</v>
      </c>
      <c r="P712" s="94">
        <v>9</v>
      </c>
      <c r="Q712" s="66">
        <f>P712-V712</f>
        <v>8.8125</v>
      </c>
      <c r="R712" s="66">
        <f>P712+V712</f>
        <v>9.1875</v>
      </c>
      <c r="S712" s="94">
        <v>9.75</v>
      </c>
      <c r="T712" s="95">
        <f>S712-V712</f>
        <v>9.5625</v>
      </c>
      <c r="U712" s="95">
        <f>S712+V712</f>
        <v>9.9375</v>
      </c>
      <c r="V712" s="6">
        <f t="shared" ref="V712" si="619">IF(J712="C", 0.1875, 0.125)</f>
        <v>0.1875</v>
      </c>
    </row>
    <row r="713" spans="1:27" ht="26" x14ac:dyDescent="0.15">
      <c r="A713" s="310" t="s">
        <v>17694</v>
      </c>
      <c r="B713" s="113" t="s">
        <v>17695</v>
      </c>
      <c r="C713" s="6" t="s">
        <v>17696</v>
      </c>
      <c r="D713" s="97">
        <v>42947</v>
      </c>
      <c r="E713" s="97">
        <v>42950</v>
      </c>
      <c r="H713" s="66" t="s">
        <v>4162</v>
      </c>
      <c r="I713" s="66" t="s">
        <v>4161</v>
      </c>
      <c r="J713" s="65" t="s">
        <v>4302</v>
      </c>
      <c r="K713" s="66" t="s">
        <v>4307</v>
      </c>
      <c r="L713" s="66" t="s">
        <v>4306</v>
      </c>
      <c r="M713" s="94">
        <v>13</v>
      </c>
      <c r="N713" s="95">
        <f>M713-V713</f>
        <v>12.8125</v>
      </c>
      <c r="O713" s="95">
        <f>M713+V713</f>
        <v>13.1875</v>
      </c>
      <c r="P713" s="94">
        <v>7</v>
      </c>
      <c r="Q713" s="66">
        <f>P713-V713</f>
        <v>6.8125</v>
      </c>
      <c r="R713" s="66">
        <f>P713+V713</f>
        <v>7.1875</v>
      </c>
      <c r="S713" s="94">
        <v>8.25</v>
      </c>
      <c r="T713" s="95">
        <f>S713-V713</f>
        <v>8.0625</v>
      </c>
      <c r="U713" s="95">
        <f>S713+V713</f>
        <v>8.4375</v>
      </c>
      <c r="V713" s="6">
        <f t="shared" ref="V713:V715" si="620">IF(J713="C", 0.1875, 0.125)</f>
        <v>0.1875</v>
      </c>
    </row>
    <row r="714" spans="1:27" ht="39" x14ac:dyDescent="0.15">
      <c r="A714" s="310" t="s">
        <v>17706</v>
      </c>
      <c r="B714" s="113" t="s">
        <v>13167</v>
      </c>
      <c r="C714" s="6" t="s">
        <v>17707</v>
      </c>
      <c r="D714" s="311">
        <v>42948</v>
      </c>
      <c r="E714" s="311">
        <v>42950</v>
      </c>
      <c r="F714" s="342"/>
      <c r="G714" s="342"/>
      <c r="H714" s="66" t="s">
        <v>4162</v>
      </c>
      <c r="I714" s="66" t="s">
        <v>4161</v>
      </c>
      <c r="J714" s="65" t="s">
        <v>4302</v>
      </c>
      <c r="K714" s="66" t="s">
        <v>4304</v>
      </c>
      <c r="L714" s="66" t="s">
        <v>4306</v>
      </c>
      <c r="M714" s="94">
        <v>18.875</v>
      </c>
      <c r="N714" s="95">
        <f t="shared" ref="N714:N715" si="621">M714-V714</f>
        <v>18.6875</v>
      </c>
      <c r="O714" s="95">
        <f t="shared" ref="O714:O715" si="622">M714+V714</f>
        <v>19.0625</v>
      </c>
      <c r="P714" s="94">
        <v>11.625</v>
      </c>
      <c r="Q714" s="66">
        <f t="shared" ref="Q714:Q715" si="623">P714-V714</f>
        <v>11.4375</v>
      </c>
      <c r="R714" s="66">
        <f t="shared" ref="R714:R715" si="624">P714+V714</f>
        <v>11.8125</v>
      </c>
      <c r="S714" s="94">
        <v>7.6875</v>
      </c>
      <c r="T714" s="95">
        <f t="shared" ref="T714" si="625">S714-V714</f>
        <v>7.5</v>
      </c>
      <c r="U714" s="95">
        <f t="shared" ref="U714" si="626">S714+V714</f>
        <v>7.875</v>
      </c>
      <c r="V714" s="6">
        <f t="shared" si="620"/>
        <v>0.1875</v>
      </c>
    </row>
    <row r="715" spans="1:27" ht="45" x14ac:dyDescent="0.15">
      <c r="A715" s="310" t="s">
        <v>17776</v>
      </c>
      <c r="B715" s="113" t="s">
        <v>17777</v>
      </c>
      <c r="C715" s="473" t="s">
        <v>17780</v>
      </c>
      <c r="D715" s="131">
        <v>42983</v>
      </c>
      <c r="E715" s="131">
        <v>43069</v>
      </c>
      <c r="F715" s="69" t="s">
        <v>18037</v>
      </c>
      <c r="G715" s="69" t="s">
        <v>17779</v>
      </c>
      <c r="H715" s="69" t="s">
        <v>3131</v>
      </c>
      <c r="I715" s="69" t="s">
        <v>4356</v>
      </c>
      <c r="J715" s="69" t="s">
        <v>4310</v>
      </c>
      <c r="K715" s="69" t="s">
        <v>4304</v>
      </c>
      <c r="L715" s="66" t="s">
        <v>4306</v>
      </c>
      <c r="M715" s="94">
        <v>19.5</v>
      </c>
      <c r="N715" s="95">
        <f t="shared" si="621"/>
        <v>19.375</v>
      </c>
      <c r="O715" s="95">
        <f t="shared" si="622"/>
        <v>19.625</v>
      </c>
      <c r="P715" s="94">
        <v>7.4375</v>
      </c>
      <c r="Q715" s="66">
        <f t="shared" si="623"/>
        <v>7.3125</v>
      </c>
      <c r="R715" s="66">
        <f t="shared" si="624"/>
        <v>7.5625</v>
      </c>
      <c r="S715" s="129">
        <v>4.125</v>
      </c>
      <c r="T715" s="69">
        <f>S715-0.125</f>
        <v>4</v>
      </c>
      <c r="U715" s="69">
        <f>S715+0.125</f>
        <v>4.25</v>
      </c>
      <c r="V715" s="6">
        <f t="shared" si="620"/>
        <v>0.125</v>
      </c>
      <c r="W715" s="31"/>
      <c r="X715" s="31"/>
      <c r="Y715" s="31"/>
    </row>
    <row r="716" spans="1:27" ht="26" x14ac:dyDescent="0.15">
      <c r="A716" s="310" t="s">
        <v>17794</v>
      </c>
      <c r="B716" s="113" t="s">
        <v>17614</v>
      </c>
      <c r="C716" s="6" t="s">
        <v>17615</v>
      </c>
      <c r="D716" s="97">
        <v>42986</v>
      </c>
      <c r="E716" s="97">
        <v>42999</v>
      </c>
      <c r="H716" s="66" t="s">
        <v>4162</v>
      </c>
      <c r="I716" s="66" t="s">
        <v>17616</v>
      </c>
      <c r="J716" s="65" t="s">
        <v>4310</v>
      </c>
      <c r="K716" s="66" t="s">
        <v>4301</v>
      </c>
      <c r="L716" s="66" t="s">
        <v>4306</v>
      </c>
      <c r="M716" s="94">
        <v>19.5</v>
      </c>
      <c r="N716" s="95">
        <f t="shared" ref="N716" si="627">M716-V716</f>
        <v>19.375</v>
      </c>
      <c r="O716" s="95">
        <f t="shared" ref="O716" si="628">M716+V716</f>
        <v>19.625</v>
      </c>
      <c r="P716" s="94">
        <v>11.75</v>
      </c>
      <c r="Q716" s="66">
        <f t="shared" ref="Q716" si="629">P716-V716</f>
        <v>11.625</v>
      </c>
      <c r="R716" s="66">
        <f t="shared" ref="R716" si="630">P716+V716</f>
        <v>11.875</v>
      </c>
      <c r="S716" s="94">
        <v>0</v>
      </c>
      <c r="T716" s="95">
        <v>0</v>
      </c>
      <c r="U716" s="95">
        <v>0</v>
      </c>
      <c r="V716" s="6">
        <f>IF(J716="C", 0.1875, 0.125)</f>
        <v>0.125</v>
      </c>
    </row>
    <row r="717" spans="1:27" ht="39" x14ac:dyDescent="0.15">
      <c r="A717" s="310" t="s">
        <v>17795</v>
      </c>
      <c r="B717" s="113" t="s">
        <v>17612</v>
      </c>
      <c r="C717" s="6" t="s">
        <v>17617</v>
      </c>
      <c r="D717" s="97">
        <v>42986</v>
      </c>
      <c r="E717" s="97">
        <v>42999</v>
      </c>
      <c r="H717" s="66" t="s">
        <v>4162</v>
      </c>
      <c r="I717" s="66" t="s">
        <v>4344</v>
      </c>
      <c r="J717" s="65" t="s">
        <v>6530</v>
      </c>
      <c r="K717" s="66" t="s">
        <v>4301</v>
      </c>
      <c r="L717" s="66" t="s">
        <v>4306</v>
      </c>
      <c r="M717" s="94">
        <v>19.0625</v>
      </c>
      <c r="N717" s="95">
        <f>M717-V717</f>
        <v>19</v>
      </c>
      <c r="O717" s="95">
        <f>M717+V717</f>
        <v>19.125</v>
      </c>
      <c r="P717" s="94">
        <v>2.8125</v>
      </c>
      <c r="Q717" s="66">
        <f>P717-V717</f>
        <v>2.75</v>
      </c>
      <c r="R717" s="66">
        <f>P717+V717</f>
        <v>2.875</v>
      </c>
      <c r="S717" s="94">
        <v>3.5</v>
      </c>
      <c r="T717" s="95">
        <f>S717-V717</f>
        <v>3.4375</v>
      </c>
      <c r="U717" s="95">
        <f>S717+V717</f>
        <v>3.5625</v>
      </c>
      <c r="V717" s="6">
        <v>6.25E-2</v>
      </c>
    </row>
    <row r="718" spans="1:27" ht="26" x14ac:dyDescent="0.15">
      <c r="A718" s="310" t="s">
        <v>17853</v>
      </c>
      <c r="B718" s="113" t="s">
        <v>17417</v>
      </c>
      <c r="C718" s="6" t="s">
        <v>17854</v>
      </c>
      <c r="D718" s="131">
        <v>43006</v>
      </c>
      <c r="E718" s="131">
        <v>43017</v>
      </c>
      <c r="F718" s="69"/>
      <c r="G718" s="69"/>
      <c r="H718" s="69" t="s">
        <v>4162</v>
      </c>
      <c r="I718" s="69" t="s">
        <v>4161</v>
      </c>
      <c r="J718" s="65" t="s">
        <v>4302</v>
      </c>
      <c r="K718" s="69" t="s">
        <v>4304</v>
      </c>
      <c r="L718" s="66" t="s">
        <v>4306</v>
      </c>
      <c r="M718" s="129">
        <v>15.5</v>
      </c>
      <c r="N718" s="130">
        <f t="shared" ref="N718" si="631">M718-0.1875</f>
        <v>15.3125</v>
      </c>
      <c r="O718" s="130">
        <f t="shared" ref="O718" si="632">M718+0.1875</f>
        <v>15.6875</v>
      </c>
      <c r="P718" s="129">
        <v>9</v>
      </c>
      <c r="Q718" s="69">
        <f t="shared" ref="Q718" si="633">P718-0.1875</f>
        <v>8.8125</v>
      </c>
      <c r="R718" s="69">
        <f t="shared" ref="R718" si="634">P718+0.1875</f>
        <v>9.1875</v>
      </c>
      <c r="S718" s="129">
        <v>12</v>
      </c>
      <c r="T718" s="130">
        <f t="shared" ref="T718" si="635">S718-0.1875</f>
        <v>11.8125</v>
      </c>
      <c r="U718" s="130">
        <f t="shared" ref="U718" si="636">S718+0.1875</f>
        <v>12.1875</v>
      </c>
      <c r="V718" s="6">
        <f t="shared" ref="V718:V721" si="637">IF(J718="C", 0.1875, 0.125)</f>
        <v>0.1875</v>
      </c>
      <c r="W718" s="31"/>
    </row>
    <row r="719" spans="1:27" ht="39" x14ac:dyDescent="0.15">
      <c r="A719" s="310" t="s">
        <v>17878</v>
      </c>
      <c r="B719" s="113" t="s">
        <v>17879</v>
      </c>
      <c r="C719" s="6" t="s">
        <v>17880</v>
      </c>
      <c r="D719" s="97">
        <v>43011</v>
      </c>
      <c r="E719" s="97">
        <v>43017</v>
      </c>
      <c r="H719" s="66" t="s">
        <v>4162</v>
      </c>
      <c r="I719" s="66" t="s">
        <v>4161</v>
      </c>
      <c r="J719" s="65" t="s">
        <v>4302</v>
      </c>
      <c r="K719" s="66" t="s">
        <v>4301</v>
      </c>
      <c r="L719" s="66" t="s">
        <v>4306</v>
      </c>
      <c r="M719" s="94">
        <v>12</v>
      </c>
      <c r="N719" s="95">
        <f t="shared" ref="N719:N721" si="638">M719-V719</f>
        <v>11.8125</v>
      </c>
      <c r="O719" s="95">
        <f t="shared" ref="O719:O721" si="639">M719+V719</f>
        <v>12.1875</v>
      </c>
      <c r="P719" s="94">
        <v>9</v>
      </c>
      <c r="Q719" s="66">
        <f t="shared" ref="Q719:Q721" si="640">P719-V719</f>
        <v>8.8125</v>
      </c>
      <c r="R719" s="66">
        <f t="shared" ref="R719:R721" si="641">P719+V719</f>
        <v>9.1875</v>
      </c>
      <c r="S719" s="94">
        <v>9.25</v>
      </c>
      <c r="T719" s="95">
        <f t="shared" ref="T719:T721" si="642">S719-V719</f>
        <v>9.0625</v>
      </c>
      <c r="U719" s="95">
        <f t="shared" ref="U719:U721" si="643">S719+V719</f>
        <v>9.4375</v>
      </c>
      <c r="V719" s="6">
        <f t="shared" si="637"/>
        <v>0.1875</v>
      </c>
    </row>
    <row r="720" spans="1:27" ht="39" x14ac:dyDescent="0.15">
      <c r="A720" s="310" t="s">
        <v>17893</v>
      </c>
      <c r="B720" s="113" t="s">
        <v>17894</v>
      </c>
      <c r="C720" s="6" t="s">
        <v>17895</v>
      </c>
      <c r="D720" s="97">
        <v>43019</v>
      </c>
      <c r="E720" s="97">
        <v>43020</v>
      </c>
      <c r="H720" s="66" t="s">
        <v>4162</v>
      </c>
      <c r="I720" s="66" t="s">
        <v>4161</v>
      </c>
      <c r="J720" s="65" t="s">
        <v>4302</v>
      </c>
      <c r="K720" s="66" t="s">
        <v>4301</v>
      </c>
      <c r="L720" s="66" t="s">
        <v>4306</v>
      </c>
      <c r="M720" s="94">
        <v>12.4375</v>
      </c>
      <c r="N720" s="95">
        <f t="shared" si="638"/>
        <v>12.25</v>
      </c>
      <c r="O720" s="95">
        <f t="shared" si="639"/>
        <v>12.625</v>
      </c>
      <c r="P720" s="94">
        <v>5.4375</v>
      </c>
      <c r="Q720" s="66">
        <f t="shared" si="640"/>
        <v>5.25</v>
      </c>
      <c r="R720" s="66">
        <f t="shared" si="641"/>
        <v>5.625</v>
      </c>
      <c r="S720" s="94">
        <v>4.1875</v>
      </c>
      <c r="T720" s="95">
        <f t="shared" si="642"/>
        <v>4</v>
      </c>
      <c r="U720" s="95">
        <f t="shared" si="643"/>
        <v>4.375</v>
      </c>
      <c r="V720" s="6">
        <f t="shared" si="637"/>
        <v>0.1875</v>
      </c>
    </row>
    <row r="721" spans="1:27" ht="39" x14ac:dyDescent="0.15">
      <c r="A721" s="310" t="s">
        <v>17899</v>
      </c>
      <c r="B721" s="113" t="s">
        <v>10066</v>
      </c>
      <c r="C721" s="6" t="s">
        <v>10109</v>
      </c>
      <c r="D721" s="97">
        <v>43021</v>
      </c>
      <c r="E721" s="97">
        <v>43041</v>
      </c>
      <c r="F721" s="123"/>
      <c r="G721" s="123"/>
      <c r="H721" s="66" t="s">
        <v>4162</v>
      </c>
      <c r="I721" s="66" t="s">
        <v>4161</v>
      </c>
      <c r="J721" s="65" t="s">
        <v>4302</v>
      </c>
      <c r="K721" s="66" t="s">
        <v>4301</v>
      </c>
      <c r="L721" s="66" t="s">
        <v>4306</v>
      </c>
      <c r="M721" s="94">
        <v>15.75</v>
      </c>
      <c r="N721" s="95">
        <f t="shared" si="638"/>
        <v>15.5625</v>
      </c>
      <c r="O721" s="95">
        <f t="shared" si="639"/>
        <v>15.9375</v>
      </c>
      <c r="P721" s="94">
        <v>8.625</v>
      </c>
      <c r="Q721" s="66">
        <f t="shared" si="640"/>
        <v>8.4375</v>
      </c>
      <c r="R721" s="66">
        <f t="shared" si="641"/>
        <v>8.8125</v>
      </c>
      <c r="S721" s="94">
        <v>5.1875</v>
      </c>
      <c r="T721" s="95">
        <f t="shared" si="642"/>
        <v>5</v>
      </c>
      <c r="U721" s="95">
        <f t="shared" si="643"/>
        <v>5.375</v>
      </c>
      <c r="V721" s="6">
        <f t="shared" si="637"/>
        <v>0.1875</v>
      </c>
    </row>
    <row r="722" spans="1:27" ht="39" x14ac:dyDescent="0.15">
      <c r="A722" s="310" t="s">
        <v>17951</v>
      </c>
      <c r="B722" s="113" t="s">
        <v>17952</v>
      </c>
      <c r="C722" s="6" t="s">
        <v>17953</v>
      </c>
      <c r="D722" s="97">
        <v>43040</v>
      </c>
      <c r="E722" s="97">
        <v>43069</v>
      </c>
      <c r="H722" s="66" t="s">
        <v>4162</v>
      </c>
      <c r="I722" s="66" t="s">
        <v>4161</v>
      </c>
      <c r="J722" s="65" t="s">
        <v>4302</v>
      </c>
      <c r="K722" s="66" t="s">
        <v>4301</v>
      </c>
      <c r="L722" s="66" t="s">
        <v>4306</v>
      </c>
      <c r="M722" s="94">
        <v>8.25</v>
      </c>
      <c r="N722" s="95">
        <f t="shared" ref="N722:N723" si="644">M722-V722</f>
        <v>8.0625</v>
      </c>
      <c r="O722" s="95">
        <f t="shared" ref="O722:O723" si="645">M722+V722</f>
        <v>8.4375</v>
      </c>
      <c r="P722" s="94">
        <v>6.875</v>
      </c>
      <c r="Q722" s="66">
        <f t="shared" ref="Q722:Q723" si="646">P722-V722</f>
        <v>6.6875</v>
      </c>
      <c r="R722" s="66">
        <f t="shared" ref="R722:R723" si="647">P722+V722</f>
        <v>7.0625</v>
      </c>
      <c r="S722" s="94">
        <v>7.375</v>
      </c>
      <c r="T722" s="95">
        <f t="shared" ref="T722" si="648">S722-V722</f>
        <v>7.1875</v>
      </c>
      <c r="U722" s="95">
        <f t="shared" ref="U722" si="649">S722+V722</f>
        <v>7.5625</v>
      </c>
      <c r="V722" s="6">
        <f t="shared" ref="V722:V725" si="650">IF(J722="C", 0.1875, 0.125)</f>
        <v>0.1875</v>
      </c>
    </row>
    <row r="723" spans="1:27" ht="39" x14ac:dyDescent="0.15">
      <c r="A723" s="310" t="s">
        <v>17962</v>
      </c>
      <c r="B723" s="113" t="s">
        <v>15032</v>
      </c>
      <c r="C723" s="6" t="s">
        <v>17963</v>
      </c>
      <c r="D723" s="97">
        <v>43042</v>
      </c>
      <c r="E723" s="97">
        <v>43069</v>
      </c>
      <c r="F723" s="66"/>
      <c r="G723" s="66"/>
      <c r="H723" s="66" t="s">
        <v>4162</v>
      </c>
      <c r="I723" s="66" t="s">
        <v>4336</v>
      </c>
      <c r="J723" s="65" t="s">
        <v>4302</v>
      </c>
      <c r="K723" s="66" t="s">
        <v>4304</v>
      </c>
      <c r="L723" s="66" t="s">
        <v>4306</v>
      </c>
      <c r="M723" s="94">
        <v>20.5</v>
      </c>
      <c r="N723" s="95">
        <f t="shared" si="644"/>
        <v>20.3125</v>
      </c>
      <c r="O723" s="95">
        <f t="shared" si="645"/>
        <v>20.6875</v>
      </c>
      <c r="P723" s="94">
        <v>8.3125</v>
      </c>
      <c r="Q723" s="66">
        <f t="shared" si="646"/>
        <v>8.125</v>
      </c>
      <c r="R723" s="66">
        <f t="shared" si="647"/>
        <v>8.5</v>
      </c>
      <c r="S723" s="94">
        <v>11.3125</v>
      </c>
      <c r="T723" s="95">
        <f>S723-V723</f>
        <v>11.125</v>
      </c>
      <c r="U723" s="95">
        <f>S723+V723</f>
        <v>11.5</v>
      </c>
      <c r="V723" s="6">
        <f t="shared" si="650"/>
        <v>0.1875</v>
      </c>
    </row>
    <row r="724" spans="1:27" ht="26" x14ac:dyDescent="0.15">
      <c r="A724" s="310" t="s">
        <v>17968</v>
      </c>
      <c r="B724" s="113" t="s">
        <v>17969</v>
      </c>
      <c r="C724" s="6" t="s">
        <v>11584</v>
      </c>
      <c r="D724" s="131">
        <v>43047</v>
      </c>
      <c r="E724" s="131">
        <v>43069</v>
      </c>
      <c r="F724" s="69"/>
      <c r="G724" s="69"/>
      <c r="H724" s="69" t="s">
        <v>4162</v>
      </c>
      <c r="I724" s="69" t="s">
        <v>4161</v>
      </c>
      <c r="J724" s="65" t="s">
        <v>4302</v>
      </c>
      <c r="K724" s="69" t="s">
        <v>4301</v>
      </c>
      <c r="L724" s="66" t="s">
        <v>4306</v>
      </c>
      <c r="M724" s="94">
        <v>13.25</v>
      </c>
      <c r="N724" s="95">
        <f t="shared" ref="N724" si="651">M724-V724</f>
        <v>13.0625</v>
      </c>
      <c r="O724" s="95">
        <f t="shared" ref="O724" si="652">M724+V724</f>
        <v>13.4375</v>
      </c>
      <c r="P724" s="94">
        <v>12</v>
      </c>
      <c r="Q724" s="66">
        <f t="shared" ref="Q724" si="653">P724-V724</f>
        <v>11.8125</v>
      </c>
      <c r="R724" s="66">
        <f t="shared" ref="R724" si="654">P724+V724</f>
        <v>12.1875</v>
      </c>
      <c r="S724" s="94">
        <v>6.125</v>
      </c>
      <c r="T724" s="95">
        <f>S724-V724</f>
        <v>5.9375</v>
      </c>
      <c r="U724" s="95">
        <f>S724+V724</f>
        <v>6.3125</v>
      </c>
      <c r="V724" s="6">
        <f t="shared" ref="V724" si="655">IF(J724="C", 0.1875, 0.125)</f>
        <v>0.1875</v>
      </c>
      <c r="W724" s="31"/>
      <c r="X724" s="31"/>
      <c r="Y724" s="31"/>
      <c r="Z724" s="31"/>
      <c r="AA724" s="31"/>
    </row>
    <row r="725" spans="1:27" ht="39" x14ac:dyDescent="0.15">
      <c r="A725" s="310" t="s">
        <v>17986</v>
      </c>
      <c r="B725" s="113" t="s">
        <v>17987</v>
      </c>
      <c r="C725" s="6" t="s">
        <v>10110</v>
      </c>
      <c r="D725" s="311">
        <v>43053</v>
      </c>
      <c r="E725" s="311">
        <v>43069</v>
      </c>
      <c r="F725" s="342"/>
      <c r="G725" s="342"/>
      <c r="H725" s="66" t="s">
        <v>4162</v>
      </c>
      <c r="I725" s="66" t="s">
        <v>4161</v>
      </c>
      <c r="J725" s="65" t="s">
        <v>4302</v>
      </c>
      <c r="K725" s="66" t="s">
        <v>4304</v>
      </c>
      <c r="L725" s="66" t="s">
        <v>4306</v>
      </c>
      <c r="M725" s="94">
        <v>15.375</v>
      </c>
      <c r="N725" s="95">
        <f t="shared" ref="N725" si="656">M725-V725</f>
        <v>15.1875</v>
      </c>
      <c r="O725" s="95">
        <f t="shared" ref="O725" si="657">M725+V725</f>
        <v>15.5625</v>
      </c>
      <c r="P725" s="94">
        <v>10.5625</v>
      </c>
      <c r="Q725" s="66">
        <f t="shared" ref="Q725" si="658">P725-V725</f>
        <v>10.375</v>
      </c>
      <c r="R725" s="66">
        <f t="shared" ref="R725" si="659">P725+V725</f>
        <v>10.75</v>
      </c>
      <c r="S725" s="94">
        <v>9.625</v>
      </c>
      <c r="T725" s="95">
        <f t="shared" ref="T725" si="660">S725-V725</f>
        <v>9.4375</v>
      </c>
      <c r="U725" s="95">
        <f t="shared" ref="U725" si="661">S725+V725</f>
        <v>9.8125</v>
      </c>
      <c r="V725" s="6">
        <f t="shared" si="650"/>
        <v>0.1875</v>
      </c>
    </row>
    <row r="726" spans="1:27" ht="39" x14ac:dyDescent="0.15">
      <c r="A726" s="310" t="s">
        <v>18048</v>
      </c>
      <c r="B726" s="113" t="s">
        <v>18049</v>
      </c>
      <c r="C726" s="6" t="s">
        <v>18050</v>
      </c>
      <c r="D726" s="311">
        <v>43070</v>
      </c>
      <c r="E726" s="311">
        <v>43073</v>
      </c>
      <c r="F726" s="342"/>
      <c r="G726" s="342"/>
      <c r="H726" s="66" t="s">
        <v>4162</v>
      </c>
      <c r="I726" s="66" t="s">
        <v>4161</v>
      </c>
      <c r="J726" s="65" t="s">
        <v>4302</v>
      </c>
      <c r="K726" s="66" t="s">
        <v>4304</v>
      </c>
      <c r="L726" s="66" t="s">
        <v>4306</v>
      </c>
      <c r="M726" s="94">
        <v>17.75</v>
      </c>
      <c r="N726" s="95">
        <f t="shared" ref="N726" si="662">M726-V726</f>
        <v>17.5625</v>
      </c>
      <c r="O726" s="95">
        <f t="shared" ref="O726" si="663">M726+V726</f>
        <v>17.9375</v>
      </c>
      <c r="P726" s="94">
        <v>8.75</v>
      </c>
      <c r="Q726" s="66">
        <f t="shared" ref="Q726" si="664">P726-V726</f>
        <v>8.5625</v>
      </c>
      <c r="R726" s="66">
        <f t="shared" ref="R726" si="665">P726+V726</f>
        <v>8.9375</v>
      </c>
      <c r="S726" s="94">
        <v>8</v>
      </c>
      <c r="T726" s="95">
        <f t="shared" ref="T726" si="666">S726-V726</f>
        <v>7.8125</v>
      </c>
      <c r="U726" s="95">
        <f t="shared" ref="U726" si="667">S726+V726</f>
        <v>8.1875</v>
      </c>
      <c r="V726" s="6">
        <f t="shared" ref="V726" si="668">IF(J726="C", 0.1875, 0.125)</f>
        <v>0.1875</v>
      </c>
    </row>
    <row r="727" spans="1:27" ht="39" x14ac:dyDescent="0.15">
      <c r="A727" s="310" t="s">
        <v>18051</v>
      </c>
      <c r="B727" s="113" t="s">
        <v>18052</v>
      </c>
      <c r="C727" s="6" t="s">
        <v>18053</v>
      </c>
      <c r="D727" s="311">
        <v>43070</v>
      </c>
      <c r="E727" s="311">
        <v>43073</v>
      </c>
      <c r="F727" s="342"/>
      <c r="G727" s="342"/>
      <c r="H727" s="66" t="s">
        <v>4162</v>
      </c>
      <c r="I727" s="66" t="s">
        <v>4161</v>
      </c>
      <c r="J727" s="65" t="s">
        <v>4302</v>
      </c>
      <c r="K727" s="66" t="s">
        <v>4304</v>
      </c>
      <c r="L727" s="66" t="s">
        <v>4306</v>
      </c>
      <c r="M727" s="94">
        <v>17.75</v>
      </c>
      <c r="N727" s="95">
        <f t="shared" ref="N727:N729" si="669">M727-V727</f>
        <v>17.5625</v>
      </c>
      <c r="O727" s="95">
        <f t="shared" ref="O727:O729" si="670">M727+V727</f>
        <v>17.9375</v>
      </c>
      <c r="P727" s="94">
        <v>8.75</v>
      </c>
      <c r="Q727" s="66">
        <f t="shared" ref="Q727:Q729" si="671">P727-V727</f>
        <v>8.5625</v>
      </c>
      <c r="R727" s="66">
        <f t="shared" ref="R727:R729" si="672">P727+V727</f>
        <v>8.9375</v>
      </c>
      <c r="S727" s="94">
        <v>7</v>
      </c>
      <c r="T727" s="95">
        <f t="shared" ref="T727" si="673">S727-V727</f>
        <v>6.8125</v>
      </c>
      <c r="U727" s="95">
        <f t="shared" ref="U727" si="674">S727+V727</f>
        <v>7.1875</v>
      </c>
      <c r="V727" s="6">
        <f t="shared" ref="V727:V729" si="675">IF(J727="C", 0.1875, 0.125)</f>
        <v>0.1875</v>
      </c>
    </row>
    <row r="728" spans="1:27" ht="26" x14ac:dyDescent="0.15">
      <c r="A728" s="310" t="s">
        <v>18054</v>
      </c>
      <c r="B728" s="113" t="s">
        <v>18055</v>
      </c>
      <c r="C728" s="6" t="s">
        <v>18056</v>
      </c>
      <c r="D728" s="131">
        <v>43070</v>
      </c>
      <c r="E728" s="131">
        <v>43073</v>
      </c>
      <c r="F728" s="69"/>
      <c r="G728" s="69"/>
      <c r="H728" s="69" t="s">
        <v>4162</v>
      </c>
      <c r="I728" s="69" t="s">
        <v>4161</v>
      </c>
      <c r="J728" s="65" t="s">
        <v>4302</v>
      </c>
      <c r="K728" s="69" t="s">
        <v>4301</v>
      </c>
      <c r="L728" s="66" t="s">
        <v>4306</v>
      </c>
      <c r="M728" s="94">
        <v>12.25</v>
      </c>
      <c r="N728" s="95">
        <f t="shared" si="669"/>
        <v>12.0625</v>
      </c>
      <c r="O728" s="95">
        <f t="shared" si="670"/>
        <v>12.4375</v>
      </c>
      <c r="P728" s="94">
        <v>5.25</v>
      </c>
      <c r="Q728" s="66">
        <f t="shared" si="671"/>
        <v>5.0625</v>
      </c>
      <c r="R728" s="66">
        <f t="shared" si="672"/>
        <v>5.4375</v>
      </c>
      <c r="S728" s="94">
        <v>6.5</v>
      </c>
      <c r="T728" s="95">
        <f>S728-V728</f>
        <v>6.3125</v>
      </c>
      <c r="U728" s="95">
        <f>S728+V728</f>
        <v>6.6875</v>
      </c>
      <c r="V728" s="6">
        <f t="shared" si="675"/>
        <v>0.1875</v>
      </c>
      <c r="W728" s="31"/>
      <c r="X728" s="31"/>
      <c r="Y728" s="31"/>
      <c r="Z728" s="31"/>
      <c r="AA728" s="31"/>
    </row>
    <row r="729" spans="1:27" ht="39" x14ac:dyDescent="0.15">
      <c r="A729" s="310" t="s">
        <v>18072</v>
      </c>
      <c r="B729" s="113" t="s">
        <v>17894</v>
      </c>
      <c r="C729" s="6" t="s">
        <v>17895</v>
      </c>
      <c r="D729" s="97">
        <v>43081</v>
      </c>
      <c r="E729" s="97">
        <v>43083</v>
      </c>
      <c r="H729" s="66" t="s">
        <v>4162</v>
      </c>
      <c r="I729" s="66" t="s">
        <v>4161</v>
      </c>
      <c r="J729" s="65" t="s">
        <v>4302</v>
      </c>
      <c r="K729" s="66" t="s">
        <v>4301</v>
      </c>
      <c r="L729" s="66" t="s">
        <v>4306</v>
      </c>
      <c r="M729" s="94">
        <v>12.4375</v>
      </c>
      <c r="N729" s="95">
        <f t="shared" si="669"/>
        <v>12.25</v>
      </c>
      <c r="O729" s="95">
        <f t="shared" si="670"/>
        <v>12.625</v>
      </c>
      <c r="P729" s="94">
        <v>5.4375</v>
      </c>
      <c r="Q729" s="66">
        <f t="shared" si="671"/>
        <v>5.25</v>
      </c>
      <c r="R729" s="66">
        <f t="shared" si="672"/>
        <v>5.625</v>
      </c>
      <c r="S729" s="94">
        <v>4.1875</v>
      </c>
      <c r="T729" s="95">
        <f t="shared" ref="T729" si="676">S729-V729</f>
        <v>4</v>
      </c>
      <c r="U729" s="95">
        <f t="shared" ref="U729" si="677">S729+V729</f>
        <v>4.375</v>
      </c>
      <c r="V729" s="6">
        <f t="shared" si="675"/>
        <v>0.1875</v>
      </c>
    </row>
    <row r="730" spans="1:27" ht="39" x14ac:dyDescent="0.15">
      <c r="A730" s="310" t="s">
        <v>18233</v>
      </c>
      <c r="B730" s="113" t="s">
        <v>17894</v>
      </c>
      <c r="C730" s="6" t="s">
        <v>17895</v>
      </c>
      <c r="D730" s="97">
        <v>43130</v>
      </c>
      <c r="E730" s="97">
        <v>43132</v>
      </c>
      <c r="H730" s="66" t="s">
        <v>4162</v>
      </c>
      <c r="I730" s="66" t="s">
        <v>4161</v>
      </c>
      <c r="J730" s="65" t="s">
        <v>4302</v>
      </c>
      <c r="K730" s="66" t="s">
        <v>4301</v>
      </c>
      <c r="L730" s="66" t="s">
        <v>4306</v>
      </c>
      <c r="M730" s="94">
        <v>12.4375</v>
      </c>
      <c r="N730" s="95">
        <f t="shared" ref="N730:N731" si="678">M730-V730</f>
        <v>12.25</v>
      </c>
      <c r="O730" s="95">
        <f t="shared" ref="O730:O731" si="679">M730+V730</f>
        <v>12.625</v>
      </c>
      <c r="P730" s="94">
        <v>5.4375</v>
      </c>
      <c r="Q730" s="66">
        <f t="shared" ref="Q730:Q731" si="680">P730-V730</f>
        <v>5.25</v>
      </c>
      <c r="R730" s="66">
        <f t="shared" ref="R730:R731" si="681">P730+V730</f>
        <v>5.625</v>
      </c>
      <c r="S730" s="94">
        <v>4.1875</v>
      </c>
      <c r="T730" s="95">
        <f t="shared" ref="T730:T731" si="682">S730-V730</f>
        <v>4</v>
      </c>
      <c r="U730" s="95">
        <f t="shared" ref="U730:U731" si="683">S730+V730</f>
        <v>4.375</v>
      </c>
      <c r="V730" s="6">
        <f t="shared" ref="V730:V731" si="684">IF(J730="C", 0.1875, 0.125)</f>
        <v>0.1875</v>
      </c>
    </row>
    <row r="731" spans="1:27" ht="26" x14ac:dyDescent="0.15">
      <c r="A731" s="310" t="s">
        <v>18245</v>
      </c>
      <c r="B731" s="113" t="s">
        <v>18246</v>
      </c>
      <c r="C731" s="6" t="s">
        <v>18247</v>
      </c>
      <c r="D731" s="97">
        <v>43138</v>
      </c>
      <c r="E731" s="97">
        <v>43146</v>
      </c>
      <c r="H731" s="66" t="s">
        <v>4162</v>
      </c>
      <c r="I731" s="66" t="s">
        <v>4161</v>
      </c>
      <c r="J731" s="65" t="s">
        <v>4302</v>
      </c>
      <c r="K731" s="66" t="s">
        <v>4301</v>
      </c>
      <c r="L731" s="66" t="s">
        <v>4306</v>
      </c>
      <c r="M731" s="94">
        <v>13</v>
      </c>
      <c r="N731" s="95">
        <f t="shared" si="678"/>
        <v>12.8125</v>
      </c>
      <c r="O731" s="95">
        <f t="shared" si="679"/>
        <v>13.1875</v>
      </c>
      <c r="P731" s="94">
        <v>7.3125</v>
      </c>
      <c r="Q731" s="66">
        <f t="shared" si="680"/>
        <v>7.125</v>
      </c>
      <c r="R731" s="66">
        <f t="shared" si="681"/>
        <v>7.5</v>
      </c>
      <c r="S731" s="94">
        <v>4</v>
      </c>
      <c r="T731" s="95">
        <f t="shared" si="682"/>
        <v>3.8125</v>
      </c>
      <c r="U731" s="95">
        <f t="shared" si="683"/>
        <v>4.1875</v>
      </c>
      <c r="V731" s="6">
        <f t="shared" si="684"/>
        <v>0.1875</v>
      </c>
    </row>
    <row r="732" spans="1:27" ht="39" x14ac:dyDescent="0.15">
      <c r="A732" s="310" t="s">
        <v>18376</v>
      </c>
      <c r="B732" s="113" t="s">
        <v>18377</v>
      </c>
      <c r="C732" s="6" t="s">
        <v>18378</v>
      </c>
      <c r="D732" s="97">
        <v>43178</v>
      </c>
      <c r="E732" s="97">
        <v>43188</v>
      </c>
      <c r="H732" s="66" t="s">
        <v>4162</v>
      </c>
      <c r="I732" s="66" t="s">
        <v>4336</v>
      </c>
      <c r="J732" s="65" t="s">
        <v>4302</v>
      </c>
      <c r="K732" s="66" t="s">
        <v>18379</v>
      </c>
      <c r="L732" s="66" t="s">
        <v>4306</v>
      </c>
      <c r="M732" s="94">
        <v>21.625</v>
      </c>
      <c r="N732" s="95">
        <f t="shared" ref="N732" si="685">M732-V732</f>
        <v>21.4375</v>
      </c>
      <c r="O732" s="95">
        <f t="shared" ref="O732" si="686">M732+V732</f>
        <v>21.8125</v>
      </c>
      <c r="P732" s="94">
        <v>12.125</v>
      </c>
      <c r="Q732" s="66">
        <f t="shared" ref="Q732" si="687">P732-V732</f>
        <v>11.9375</v>
      </c>
      <c r="R732" s="66">
        <f t="shared" ref="R732" si="688">P732+V732</f>
        <v>12.3125</v>
      </c>
      <c r="S732" s="94">
        <v>12.625</v>
      </c>
      <c r="T732" s="95">
        <f t="shared" ref="T732" si="689">S732-V732</f>
        <v>12.4375</v>
      </c>
      <c r="U732" s="95">
        <f t="shared" ref="U732" si="690">S732+V732</f>
        <v>12.8125</v>
      </c>
      <c r="V732" s="6">
        <f t="shared" ref="V732:V733" si="691">IF(J732="C", 0.1875, 0.125)</f>
        <v>0.1875</v>
      </c>
    </row>
    <row r="733" spans="1:27" ht="39" x14ac:dyDescent="0.15">
      <c r="A733" s="310" t="s">
        <v>18392</v>
      </c>
      <c r="B733" s="113" t="s">
        <v>8281</v>
      </c>
      <c r="C733" s="6" t="s">
        <v>9360</v>
      </c>
      <c r="D733" s="97">
        <v>43186</v>
      </c>
      <c r="E733" s="131">
        <v>43188</v>
      </c>
      <c r="H733" s="66" t="s">
        <v>4162</v>
      </c>
      <c r="I733" s="66" t="s">
        <v>4161</v>
      </c>
      <c r="J733" s="65" t="s">
        <v>4302</v>
      </c>
      <c r="K733" s="66" t="s">
        <v>4304</v>
      </c>
      <c r="L733" s="66" t="s">
        <v>4306</v>
      </c>
      <c r="M733" s="94">
        <v>15.25</v>
      </c>
      <c r="N733" s="95">
        <f>M733-V733</f>
        <v>15.0625</v>
      </c>
      <c r="O733" s="95">
        <f>M733+V733</f>
        <v>15.4375</v>
      </c>
      <c r="P733" s="94">
        <v>10.375</v>
      </c>
      <c r="Q733" s="66">
        <f>P733-V733</f>
        <v>10.1875</v>
      </c>
      <c r="R733" s="66">
        <f>P733+V733</f>
        <v>10.5625</v>
      </c>
      <c r="S733" s="94">
        <v>15.4375</v>
      </c>
      <c r="T733" s="95">
        <f>S733-V733</f>
        <v>15.25</v>
      </c>
      <c r="U733" s="95">
        <f>S733+V733</f>
        <v>15.625</v>
      </c>
      <c r="V733" s="6">
        <f t="shared" si="691"/>
        <v>0.1875</v>
      </c>
    </row>
    <row r="734" spans="1:27" ht="26" x14ac:dyDescent="0.15">
      <c r="A734" s="310" t="s">
        <v>18410</v>
      </c>
      <c r="B734" s="113" t="s">
        <v>18411</v>
      </c>
      <c r="C734" s="6" t="s">
        <v>18412</v>
      </c>
      <c r="D734" s="97">
        <v>43192</v>
      </c>
      <c r="E734" s="97">
        <v>43195</v>
      </c>
      <c r="H734" s="66" t="s">
        <v>4162</v>
      </c>
      <c r="I734" s="66" t="s">
        <v>17616</v>
      </c>
      <c r="J734" s="65" t="s">
        <v>4302</v>
      </c>
      <c r="K734" s="66" t="s">
        <v>4301</v>
      </c>
      <c r="L734" s="66" t="s">
        <v>3131</v>
      </c>
      <c r="M734" s="94">
        <v>44.25</v>
      </c>
      <c r="N734" s="95">
        <f t="shared" ref="N734:N735" si="692">M734-V734</f>
        <v>44.0625</v>
      </c>
      <c r="O734" s="95">
        <f t="shared" ref="O734:O735" si="693">M734+V734</f>
        <v>44.4375</v>
      </c>
      <c r="P734" s="94">
        <v>39.75</v>
      </c>
      <c r="Q734" s="66">
        <f t="shared" ref="Q734:Q735" si="694">P734-V734</f>
        <v>39.5625</v>
      </c>
      <c r="R734" s="66">
        <f t="shared" ref="R734:R735" si="695">P734+V734</f>
        <v>39.9375</v>
      </c>
      <c r="S734" s="94">
        <v>0</v>
      </c>
      <c r="T734" s="95">
        <v>0</v>
      </c>
      <c r="U734" s="95">
        <v>0</v>
      </c>
      <c r="V734" s="6">
        <f>IF(J734="C", 0.1875, 0.125)</f>
        <v>0.1875</v>
      </c>
    </row>
    <row r="735" spans="1:27" ht="39" x14ac:dyDescent="0.15">
      <c r="A735" s="310" t="s">
        <v>18471</v>
      </c>
      <c r="B735" s="113" t="s">
        <v>18472</v>
      </c>
      <c r="C735" s="6" t="s">
        <v>10110</v>
      </c>
      <c r="D735" s="97">
        <v>43206</v>
      </c>
      <c r="E735" s="97">
        <v>43209</v>
      </c>
      <c r="H735" s="66" t="s">
        <v>4162</v>
      </c>
      <c r="I735" s="66" t="s">
        <v>4161</v>
      </c>
      <c r="J735" s="65" t="s">
        <v>4302</v>
      </c>
      <c r="K735" s="66" t="s">
        <v>4304</v>
      </c>
      <c r="L735" s="66" t="s">
        <v>4306</v>
      </c>
      <c r="M735" s="94">
        <v>15.375</v>
      </c>
      <c r="N735" s="95">
        <f t="shared" si="692"/>
        <v>15.1875</v>
      </c>
      <c r="O735" s="95">
        <f t="shared" si="693"/>
        <v>15.5625</v>
      </c>
      <c r="P735" s="94">
        <v>10.5625</v>
      </c>
      <c r="Q735" s="66">
        <f t="shared" si="694"/>
        <v>10.375</v>
      </c>
      <c r="R735" s="66">
        <f t="shared" si="695"/>
        <v>10.75</v>
      </c>
      <c r="S735" s="94">
        <v>9.625</v>
      </c>
      <c r="T735" s="95">
        <f t="shared" ref="T735" si="696">S735-V735</f>
        <v>9.4375</v>
      </c>
      <c r="U735" s="95">
        <f t="shared" ref="U735" si="697">S735+V735</f>
        <v>9.8125</v>
      </c>
      <c r="V735" s="6">
        <f t="shared" ref="V735" si="698">IF(J735="C", 0.1875, 0.125)</f>
        <v>0.1875</v>
      </c>
    </row>
    <row r="736" spans="1:27" ht="26" x14ac:dyDescent="0.15">
      <c r="A736" s="310" t="s">
        <v>18480</v>
      </c>
      <c r="B736" s="113" t="s">
        <v>18481</v>
      </c>
      <c r="C736" s="6" t="s">
        <v>18482</v>
      </c>
      <c r="D736" s="97">
        <v>43208</v>
      </c>
      <c r="E736" s="97">
        <v>43209</v>
      </c>
      <c r="H736" s="66" t="s">
        <v>4162</v>
      </c>
      <c r="I736" s="66" t="s">
        <v>4161</v>
      </c>
      <c r="J736" s="65" t="s">
        <v>4302</v>
      </c>
      <c r="K736" s="66" t="s">
        <v>4301</v>
      </c>
      <c r="L736" s="66" t="s">
        <v>4306</v>
      </c>
      <c r="M736" s="94">
        <v>15.625</v>
      </c>
      <c r="N736" s="95">
        <f t="shared" ref="N736:N738" si="699">M736-V736</f>
        <v>15.4375</v>
      </c>
      <c r="O736" s="95">
        <f t="shared" ref="O736:O738" si="700">M736+V736</f>
        <v>15.8125</v>
      </c>
      <c r="P736" s="94">
        <v>8</v>
      </c>
      <c r="Q736" s="66">
        <f t="shared" ref="Q736:Q738" si="701">P736-V736</f>
        <v>7.8125</v>
      </c>
      <c r="R736" s="66">
        <f t="shared" ref="R736:R738" si="702">P736+V736</f>
        <v>8.1875</v>
      </c>
      <c r="S736" s="94">
        <v>7</v>
      </c>
      <c r="T736" s="95">
        <f t="shared" ref="T736" si="703">S736-V736</f>
        <v>6.8125</v>
      </c>
      <c r="U736" s="95">
        <f t="shared" ref="U736" si="704">S736+V736</f>
        <v>7.1875</v>
      </c>
      <c r="V736" s="6">
        <f t="shared" ref="V736" si="705">IF(J736="C", 0.1875, 0.125)</f>
        <v>0.1875</v>
      </c>
    </row>
    <row r="737" spans="1:23" ht="39" x14ac:dyDescent="0.15">
      <c r="A737" s="310" t="s">
        <v>18484</v>
      </c>
      <c r="B737" s="113" t="s">
        <v>18485</v>
      </c>
      <c r="C737" s="6" t="s">
        <v>17895</v>
      </c>
      <c r="D737" s="97">
        <v>43209</v>
      </c>
      <c r="E737" s="97">
        <v>43223</v>
      </c>
      <c r="H737" s="66" t="s">
        <v>4162</v>
      </c>
      <c r="I737" s="66" t="s">
        <v>4161</v>
      </c>
      <c r="J737" s="65" t="s">
        <v>4310</v>
      </c>
      <c r="K737" s="66" t="s">
        <v>4301</v>
      </c>
      <c r="L737" s="66" t="s">
        <v>4306</v>
      </c>
      <c r="M737" s="94">
        <v>12.4375</v>
      </c>
      <c r="N737" s="95">
        <f t="shared" si="699"/>
        <v>12.3125</v>
      </c>
      <c r="O737" s="95">
        <f t="shared" si="700"/>
        <v>12.5625</v>
      </c>
      <c r="P737" s="94">
        <v>5.4375</v>
      </c>
      <c r="Q737" s="66">
        <f t="shared" si="701"/>
        <v>5.3125</v>
      </c>
      <c r="R737" s="66">
        <f t="shared" si="702"/>
        <v>5.5625</v>
      </c>
      <c r="S737" s="94">
        <v>4.1875</v>
      </c>
      <c r="T737" s="95">
        <f>S737-V737</f>
        <v>4.0625</v>
      </c>
      <c r="U737" s="95">
        <f>S737+V737</f>
        <v>4.3125</v>
      </c>
      <c r="V737" s="6">
        <f>IF(J737="C", 0.1875, 0.125)</f>
        <v>0.125</v>
      </c>
    </row>
    <row r="738" spans="1:23" ht="39" x14ac:dyDescent="0.15">
      <c r="A738" s="310" t="s">
        <v>18486</v>
      </c>
      <c r="B738" s="113" t="s">
        <v>18487</v>
      </c>
      <c r="C738" s="6" t="s">
        <v>18488</v>
      </c>
      <c r="D738" s="97">
        <v>43206</v>
      </c>
      <c r="E738" s="97">
        <v>43216</v>
      </c>
      <c r="H738" s="66" t="s">
        <v>4162</v>
      </c>
      <c r="I738" s="66" t="s">
        <v>4161</v>
      </c>
      <c r="J738" s="65" t="s">
        <v>4302</v>
      </c>
      <c r="K738" s="66" t="s">
        <v>4304</v>
      </c>
      <c r="L738" s="66" t="s">
        <v>4306</v>
      </c>
      <c r="M738" s="94">
        <v>14.5</v>
      </c>
      <c r="N738" s="95">
        <f t="shared" si="699"/>
        <v>14.3125</v>
      </c>
      <c r="O738" s="95">
        <f t="shared" si="700"/>
        <v>14.6875</v>
      </c>
      <c r="P738" s="94">
        <v>8.5</v>
      </c>
      <c r="Q738" s="66">
        <f t="shared" si="701"/>
        <v>8.3125</v>
      </c>
      <c r="R738" s="66">
        <f t="shared" si="702"/>
        <v>8.6875</v>
      </c>
      <c r="S738" s="94">
        <v>8</v>
      </c>
      <c r="T738" s="95">
        <f t="shared" ref="T738" si="706">S738-V738</f>
        <v>7.8125</v>
      </c>
      <c r="U738" s="95">
        <f t="shared" ref="U738" si="707">S738+V738</f>
        <v>8.1875</v>
      </c>
      <c r="V738" s="6">
        <f t="shared" ref="V738" si="708">IF(J738="C", 0.1875, 0.125)</f>
        <v>0.1875</v>
      </c>
    </row>
    <row r="739" spans="1:23" ht="39" x14ac:dyDescent="0.15">
      <c r="A739" s="310" t="s">
        <v>18489</v>
      </c>
      <c r="B739" s="113" t="s">
        <v>18490</v>
      </c>
      <c r="C739" s="6" t="s">
        <v>18491</v>
      </c>
      <c r="D739" s="97">
        <v>43206</v>
      </c>
      <c r="E739" s="97">
        <v>43216</v>
      </c>
      <c r="H739" s="66" t="s">
        <v>4162</v>
      </c>
      <c r="I739" s="66" t="s">
        <v>4161</v>
      </c>
      <c r="J739" s="65" t="s">
        <v>4302</v>
      </c>
      <c r="K739" s="66" t="s">
        <v>4301</v>
      </c>
      <c r="L739" s="66" t="s">
        <v>4306</v>
      </c>
      <c r="M739" s="94">
        <v>13.25</v>
      </c>
      <c r="N739" s="95">
        <f t="shared" ref="N739" si="709">M739-V739</f>
        <v>13.0625</v>
      </c>
      <c r="O739" s="95">
        <f t="shared" ref="O739" si="710">M739+V739</f>
        <v>13.4375</v>
      </c>
      <c r="P739" s="94">
        <v>7.75</v>
      </c>
      <c r="Q739" s="66">
        <f t="shared" ref="Q739" si="711">P739-V739</f>
        <v>7.5625</v>
      </c>
      <c r="R739" s="66">
        <f t="shared" ref="R739" si="712">P739+V739</f>
        <v>7.9375</v>
      </c>
      <c r="S739" s="94">
        <v>5.75</v>
      </c>
      <c r="T739" s="95">
        <f t="shared" ref="T739" si="713">S739-V739</f>
        <v>5.5625</v>
      </c>
      <c r="U739" s="95">
        <f t="shared" ref="U739" si="714">S739+V739</f>
        <v>5.9375</v>
      </c>
      <c r="V739" s="6">
        <f t="shared" ref="V739" si="715">IF(J739="C", 0.1875, 0.125)</f>
        <v>0.1875</v>
      </c>
    </row>
    <row r="740" spans="1:23" ht="39" x14ac:dyDescent="0.15">
      <c r="A740" s="310" t="s">
        <v>18494</v>
      </c>
      <c r="B740" s="113" t="s">
        <v>18495</v>
      </c>
      <c r="C740" s="6" t="s">
        <v>18491</v>
      </c>
      <c r="D740" s="97">
        <v>43206</v>
      </c>
      <c r="E740" s="97">
        <v>43216</v>
      </c>
      <c r="H740" s="66" t="s">
        <v>4162</v>
      </c>
      <c r="I740" s="66" t="s">
        <v>4161</v>
      </c>
      <c r="J740" s="65" t="s">
        <v>4302</v>
      </c>
      <c r="K740" s="66" t="s">
        <v>4301</v>
      </c>
      <c r="L740" s="66" t="s">
        <v>4306</v>
      </c>
      <c r="M740" s="94">
        <v>13.25</v>
      </c>
      <c r="N740" s="95">
        <f t="shared" ref="N740" si="716">M740-V740</f>
        <v>13.0625</v>
      </c>
      <c r="O740" s="95">
        <f t="shared" ref="O740" si="717">M740+V740</f>
        <v>13.4375</v>
      </c>
      <c r="P740" s="94">
        <v>7.75</v>
      </c>
      <c r="Q740" s="66">
        <f t="shared" ref="Q740" si="718">P740-V740</f>
        <v>7.5625</v>
      </c>
      <c r="R740" s="66">
        <f t="shared" ref="R740" si="719">P740+V740</f>
        <v>7.9375</v>
      </c>
      <c r="S740" s="94">
        <v>5.75</v>
      </c>
      <c r="T740" s="95">
        <f t="shared" ref="T740" si="720">S740-V740</f>
        <v>5.5625</v>
      </c>
      <c r="U740" s="95">
        <f t="shared" ref="U740" si="721">S740+V740</f>
        <v>5.9375</v>
      </c>
      <c r="V740" s="6">
        <f t="shared" ref="V740" si="722">IF(J740="C", 0.1875, 0.125)</f>
        <v>0.1875</v>
      </c>
    </row>
    <row r="741" spans="1:23" ht="39" x14ac:dyDescent="0.15">
      <c r="A741" s="310" t="s">
        <v>18504</v>
      </c>
      <c r="B741" s="113" t="s">
        <v>18505</v>
      </c>
      <c r="C741" s="6" t="s">
        <v>18506</v>
      </c>
      <c r="D741" s="97">
        <v>43213</v>
      </c>
      <c r="E741" s="97">
        <v>43216</v>
      </c>
      <c r="H741" s="66" t="s">
        <v>4162</v>
      </c>
      <c r="I741" s="66" t="s">
        <v>4161</v>
      </c>
      <c r="J741" s="65" t="s">
        <v>4302</v>
      </c>
      <c r="K741" s="66" t="s">
        <v>4301</v>
      </c>
      <c r="L741" s="66" t="s">
        <v>4306</v>
      </c>
      <c r="M741" s="94">
        <v>7.625</v>
      </c>
      <c r="N741" s="95">
        <f t="shared" ref="N741:N742" si="723">M741-V741</f>
        <v>7.4375</v>
      </c>
      <c r="O741" s="95">
        <f t="shared" ref="O741:O742" si="724">M741+V741</f>
        <v>7.8125</v>
      </c>
      <c r="P741" s="94">
        <v>5.1875</v>
      </c>
      <c r="Q741" s="66">
        <f t="shared" ref="Q741:Q742" si="725">P741-V741</f>
        <v>5</v>
      </c>
      <c r="R741" s="66">
        <f t="shared" ref="R741:R742" si="726">P741+V741</f>
        <v>5.375</v>
      </c>
      <c r="S741" s="94">
        <v>6.625</v>
      </c>
      <c r="T741" s="95">
        <f t="shared" ref="T741" si="727">S741-V741</f>
        <v>6.4375</v>
      </c>
      <c r="U741" s="95">
        <f t="shared" ref="U741" si="728">S741+V741</f>
        <v>6.8125</v>
      </c>
      <c r="V741" s="6">
        <f t="shared" ref="V741" si="729">IF(J741="C", 0.1875, 0.125)</f>
        <v>0.1875</v>
      </c>
    </row>
    <row r="742" spans="1:23" ht="26" x14ac:dyDescent="0.15">
      <c r="A742" s="310" t="s">
        <v>18507</v>
      </c>
      <c r="B742" s="113" t="s">
        <v>18508</v>
      </c>
      <c r="C742" s="6" t="s">
        <v>18509</v>
      </c>
      <c r="D742" s="97">
        <v>43213</v>
      </c>
      <c r="E742" s="97">
        <v>43290</v>
      </c>
      <c r="F742" s="6" t="s">
        <v>11854</v>
      </c>
      <c r="H742" s="66" t="s">
        <v>4162</v>
      </c>
      <c r="I742" s="66" t="s">
        <v>4161</v>
      </c>
      <c r="J742" s="65" t="s">
        <v>4310</v>
      </c>
      <c r="K742" s="66" t="s">
        <v>4301</v>
      </c>
      <c r="L742" s="66" t="s">
        <v>4306</v>
      </c>
      <c r="M742" s="94">
        <v>8.5</v>
      </c>
      <c r="N742" s="95">
        <f t="shared" si="723"/>
        <v>8.375</v>
      </c>
      <c r="O742" s="95">
        <f t="shared" si="724"/>
        <v>8.625</v>
      </c>
      <c r="P742" s="94">
        <v>5.75</v>
      </c>
      <c r="Q742" s="66">
        <f t="shared" si="725"/>
        <v>5.625</v>
      </c>
      <c r="R742" s="66">
        <f t="shared" si="726"/>
        <v>5.875</v>
      </c>
      <c r="S742" s="94">
        <v>3.6875</v>
      </c>
      <c r="T742" s="95">
        <f>S742-V742</f>
        <v>3.5625</v>
      </c>
      <c r="U742" s="95">
        <f>S742+V742</f>
        <v>3.8125</v>
      </c>
      <c r="V742" s="6">
        <f>IF(J742="C", 0.1875, 0.125)</f>
        <v>0.125</v>
      </c>
    </row>
    <row r="743" spans="1:23" ht="39" x14ac:dyDescent="0.15">
      <c r="A743" s="310" t="s">
        <v>18510</v>
      </c>
      <c r="B743" s="113" t="s">
        <v>18511</v>
      </c>
      <c r="C743" s="6" t="s">
        <v>18512</v>
      </c>
      <c r="D743" s="97">
        <v>43214</v>
      </c>
      <c r="E743" s="97">
        <v>43216</v>
      </c>
      <c r="H743" s="66" t="s">
        <v>4162</v>
      </c>
      <c r="I743" s="66" t="s">
        <v>4161</v>
      </c>
      <c r="J743" s="65" t="s">
        <v>4302</v>
      </c>
      <c r="K743" s="66" t="s">
        <v>4301</v>
      </c>
      <c r="L743" s="66" t="s">
        <v>4306</v>
      </c>
      <c r="M743" s="94">
        <v>13.4375</v>
      </c>
      <c r="N743" s="95">
        <f t="shared" ref="N743" si="730">M743-V743</f>
        <v>13.25</v>
      </c>
      <c r="O743" s="95">
        <f t="shared" ref="O743" si="731">M743+V743</f>
        <v>13.625</v>
      </c>
      <c r="P743" s="94">
        <v>9.25</v>
      </c>
      <c r="Q743" s="66">
        <f t="shared" ref="Q743" si="732">P743-V743</f>
        <v>9.0625</v>
      </c>
      <c r="R743" s="66">
        <f t="shared" ref="R743" si="733">P743+V743</f>
        <v>9.4375</v>
      </c>
      <c r="S743" s="94">
        <v>5.75</v>
      </c>
      <c r="T743" s="95">
        <f t="shared" ref="T743" si="734">S743-V743</f>
        <v>5.5625</v>
      </c>
      <c r="U743" s="95">
        <f t="shared" ref="U743" si="735">S743+V743</f>
        <v>5.9375</v>
      </c>
      <c r="V743" s="6">
        <f t="shared" ref="V743:V744" si="736">IF(J743="C", 0.1875, 0.125)</f>
        <v>0.1875</v>
      </c>
    </row>
    <row r="744" spans="1:23" ht="26" x14ac:dyDescent="0.15">
      <c r="A744" s="310" t="s">
        <v>18513</v>
      </c>
      <c r="B744" s="113" t="s">
        <v>17417</v>
      </c>
      <c r="C744" s="6" t="s">
        <v>17854</v>
      </c>
      <c r="D744" s="131">
        <v>43214</v>
      </c>
      <c r="E744" s="131">
        <v>43216</v>
      </c>
      <c r="F744" s="69"/>
      <c r="G744" s="69"/>
      <c r="H744" s="69" t="s">
        <v>4162</v>
      </c>
      <c r="I744" s="69" t="s">
        <v>4161</v>
      </c>
      <c r="J744" s="65" t="s">
        <v>4302</v>
      </c>
      <c r="K744" s="69" t="s">
        <v>4304</v>
      </c>
      <c r="L744" s="66" t="s">
        <v>4306</v>
      </c>
      <c r="M744" s="129">
        <v>15.5</v>
      </c>
      <c r="N744" s="130">
        <f t="shared" ref="N744" si="737">M744-0.1875</f>
        <v>15.3125</v>
      </c>
      <c r="O744" s="130">
        <f t="shared" ref="O744" si="738">M744+0.1875</f>
        <v>15.6875</v>
      </c>
      <c r="P744" s="129">
        <v>9</v>
      </c>
      <c r="Q744" s="69">
        <f t="shared" ref="Q744" si="739">P744-0.1875</f>
        <v>8.8125</v>
      </c>
      <c r="R744" s="69">
        <f t="shared" ref="R744" si="740">P744+0.1875</f>
        <v>9.1875</v>
      </c>
      <c r="S744" s="129">
        <v>12</v>
      </c>
      <c r="T744" s="130">
        <f t="shared" ref="T744" si="741">S744-0.1875</f>
        <v>11.8125</v>
      </c>
      <c r="U744" s="130">
        <f t="shared" ref="U744" si="742">S744+0.1875</f>
        <v>12.1875</v>
      </c>
      <c r="V744" s="6">
        <f t="shared" si="736"/>
        <v>0.1875</v>
      </c>
      <c r="W744" s="31"/>
    </row>
    <row r="745" spans="1:23" ht="39" x14ac:dyDescent="0.15">
      <c r="A745" s="310" t="s">
        <v>18605</v>
      </c>
      <c r="B745" s="113" t="s">
        <v>18606</v>
      </c>
      <c r="C745" s="6" t="s">
        <v>18607</v>
      </c>
      <c r="D745" s="97">
        <v>43234</v>
      </c>
      <c r="E745" s="97">
        <v>43237</v>
      </c>
      <c r="H745" s="66" t="s">
        <v>4162</v>
      </c>
      <c r="I745" s="66" t="s">
        <v>4161</v>
      </c>
      <c r="J745" s="65" t="s">
        <v>4302</v>
      </c>
      <c r="K745" s="66" t="s">
        <v>4301</v>
      </c>
      <c r="L745" s="66" t="s">
        <v>4306</v>
      </c>
      <c r="M745" s="94">
        <v>12.3125</v>
      </c>
      <c r="N745" s="95">
        <f t="shared" ref="N745" si="743">M745-V745</f>
        <v>12.125</v>
      </c>
      <c r="O745" s="95">
        <f t="shared" ref="O745" si="744">M745+V745</f>
        <v>12.5</v>
      </c>
      <c r="P745" s="94">
        <v>9.6875</v>
      </c>
      <c r="Q745" s="66">
        <f t="shared" ref="Q745" si="745">P745-V745</f>
        <v>9.5</v>
      </c>
      <c r="R745" s="66">
        <f t="shared" ref="R745" si="746">P745+V745</f>
        <v>9.875</v>
      </c>
      <c r="S745" s="94">
        <v>7.875</v>
      </c>
      <c r="T745" s="95">
        <f t="shared" ref="T745" si="747">S745-V745</f>
        <v>7.6875</v>
      </c>
      <c r="U745" s="95">
        <f t="shared" ref="U745" si="748">S745+V745</f>
        <v>8.0625</v>
      </c>
      <c r="V745" s="6">
        <f t="shared" ref="V745:V747" si="749">IF(J745="C", 0.1875, 0.125)</f>
        <v>0.1875</v>
      </c>
    </row>
    <row r="746" spans="1:23" ht="39" x14ac:dyDescent="0.15">
      <c r="A746" s="310" t="s">
        <v>18610</v>
      </c>
      <c r="B746" s="113" t="s">
        <v>18611</v>
      </c>
      <c r="C746" s="6" t="s">
        <v>18612</v>
      </c>
      <c r="D746" s="97">
        <v>43237</v>
      </c>
      <c r="E746" s="131">
        <v>43244</v>
      </c>
      <c r="H746" s="66" t="s">
        <v>4162</v>
      </c>
      <c r="I746" s="66" t="s">
        <v>4161</v>
      </c>
      <c r="J746" s="65" t="s">
        <v>4302</v>
      </c>
      <c r="K746" s="66" t="s">
        <v>4307</v>
      </c>
      <c r="M746" s="94">
        <v>10.75</v>
      </c>
      <c r="N746" s="95">
        <f t="shared" ref="N746" si="750">M746-0.1875</f>
        <v>10.5625</v>
      </c>
      <c r="O746" s="95">
        <f t="shared" ref="O746" si="751">M746+0.1875</f>
        <v>10.9375</v>
      </c>
      <c r="P746" s="94">
        <v>8.75</v>
      </c>
      <c r="Q746" s="66">
        <f t="shared" ref="Q746" si="752">P746-0.1875</f>
        <v>8.5625</v>
      </c>
      <c r="R746" s="66">
        <f t="shared" ref="R746" si="753">P746+0.1875</f>
        <v>8.9375</v>
      </c>
      <c r="S746" s="94">
        <v>6</v>
      </c>
      <c r="T746" s="95">
        <f>S746-V746</f>
        <v>5.8125</v>
      </c>
      <c r="U746" s="95">
        <f>S746+V746</f>
        <v>6.1875</v>
      </c>
      <c r="V746" s="6">
        <f t="shared" si="749"/>
        <v>0.1875</v>
      </c>
    </row>
    <row r="747" spans="1:23" ht="39" x14ac:dyDescent="0.15">
      <c r="A747" s="310" t="s">
        <v>18615</v>
      </c>
      <c r="B747" s="113" t="s">
        <v>18616</v>
      </c>
      <c r="C747" s="6" t="s">
        <v>18491</v>
      </c>
      <c r="D747" s="97">
        <v>43237</v>
      </c>
      <c r="E747" s="97">
        <v>43244</v>
      </c>
      <c r="H747" s="66" t="s">
        <v>4162</v>
      </c>
      <c r="I747" s="66" t="s">
        <v>4161</v>
      </c>
      <c r="J747" s="65" t="s">
        <v>4302</v>
      </c>
      <c r="K747" s="66" t="s">
        <v>4301</v>
      </c>
      <c r="L747" s="66" t="s">
        <v>4306</v>
      </c>
      <c r="M747" s="94">
        <v>13.25</v>
      </c>
      <c r="N747" s="95">
        <f t="shared" ref="N747" si="754">M747-V747</f>
        <v>13.0625</v>
      </c>
      <c r="O747" s="95">
        <f t="shared" ref="O747" si="755">M747+V747</f>
        <v>13.4375</v>
      </c>
      <c r="P747" s="94">
        <v>7.75</v>
      </c>
      <c r="Q747" s="66">
        <f t="shared" ref="Q747" si="756">P747-V747</f>
        <v>7.5625</v>
      </c>
      <c r="R747" s="66">
        <f t="shared" ref="R747" si="757">P747+V747</f>
        <v>7.9375</v>
      </c>
      <c r="S747" s="94">
        <v>5.75</v>
      </c>
      <c r="T747" s="95">
        <f t="shared" ref="T747" si="758">S747-V747</f>
        <v>5.5625</v>
      </c>
      <c r="U747" s="95">
        <f t="shared" ref="U747" si="759">S747+V747</f>
        <v>5.9375</v>
      </c>
      <c r="V747" s="6">
        <f t="shared" si="749"/>
        <v>0.1875</v>
      </c>
    </row>
    <row r="748" spans="1:23" ht="26" x14ac:dyDescent="0.15">
      <c r="A748" s="310" t="s">
        <v>18626</v>
      </c>
      <c r="B748" s="113" t="s">
        <v>18627</v>
      </c>
      <c r="C748" s="6" t="s">
        <v>18628</v>
      </c>
      <c r="D748" s="97">
        <v>43242</v>
      </c>
      <c r="E748" s="97">
        <v>43244</v>
      </c>
      <c r="H748" s="66" t="s">
        <v>4162</v>
      </c>
      <c r="I748" s="66" t="s">
        <v>4161</v>
      </c>
      <c r="J748" s="65" t="s">
        <v>4302</v>
      </c>
      <c r="K748" s="66" t="s">
        <v>4304</v>
      </c>
      <c r="L748" s="66" t="s">
        <v>4306</v>
      </c>
      <c r="M748" s="94">
        <v>11.875</v>
      </c>
      <c r="N748" s="95">
        <f t="shared" ref="N748:N749" si="760">M748-V748</f>
        <v>11.6875</v>
      </c>
      <c r="O748" s="95">
        <f t="shared" ref="O748:O749" si="761">M748+V748</f>
        <v>12.0625</v>
      </c>
      <c r="P748" s="94">
        <v>5</v>
      </c>
      <c r="Q748" s="66">
        <f t="shared" ref="Q748:Q749" si="762">P748-V748</f>
        <v>4.8125</v>
      </c>
      <c r="R748" s="66">
        <f t="shared" ref="R748:R749" si="763">P748+V748</f>
        <v>5.1875</v>
      </c>
      <c r="S748" s="94">
        <v>7</v>
      </c>
      <c r="T748" s="95">
        <f t="shared" ref="T748:T749" si="764">S748-V748</f>
        <v>6.8125</v>
      </c>
      <c r="U748" s="95">
        <f t="shared" ref="U748:U749" si="765">S748+V748</f>
        <v>7.1875</v>
      </c>
      <c r="V748" s="6">
        <f t="shared" ref="V748:V749" si="766">IF(J748="C", 0.1875, 0.125)</f>
        <v>0.1875</v>
      </c>
    </row>
    <row r="749" spans="1:23" ht="39" x14ac:dyDescent="0.15">
      <c r="A749" s="310" t="s">
        <v>18634</v>
      </c>
      <c r="B749" s="113" t="s">
        <v>18635</v>
      </c>
      <c r="C749" s="6" t="s">
        <v>18491</v>
      </c>
      <c r="D749" s="97">
        <v>43249</v>
      </c>
      <c r="E749" s="97">
        <v>43251</v>
      </c>
      <c r="H749" s="66" t="s">
        <v>4162</v>
      </c>
      <c r="I749" s="66" t="s">
        <v>4161</v>
      </c>
      <c r="J749" s="65" t="s">
        <v>4302</v>
      </c>
      <c r="K749" s="66" t="s">
        <v>4301</v>
      </c>
      <c r="L749" s="66" t="s">
        <v>4306</v>
      </c>
      <c r="M749" s="94">
        <v>13.25</v>
      </c>
      <c r="N749" s="95">
        <f t="shared" si="760"/>
        <v>13.0625</v>
      </c>
      <c r="O749" s="95">
        <f t="shared" si="761"/>
        <v>13.4375</v>
      </c>
      <c r="P749" s="94">
        <v>7.75</v>
      </c>
      <c r="Q749" s="66">
        <f t="shared" si="762"/>
        <v>7.5625</v>
      </c>
      <c r="R749" s="66">
        <f t="shared" si="763"/>
        <v>7.9375</v>
      </c>
      <c r="S749" s="94">
        <v>5.75</v>
      </c>
      <c r="T749" s="95">
        <f t="shared" si="764"/>
        <v>5.5625</v>
      </c>
      <c r="U749" s="95">
        <f t="shared" si="765"/>
        <v>5.9375</v>
      </c>
      <c r="V749" s="6">
        <f t="shared" si="766"/>
        <v>0.1875</v>
      </c>
    </row>
    <row r="750" spans="1:23" ht="26" x14ac:dyDescent="0.15">
      <c r="A750" s="310" t="s">
        <v>18639</v>
      </c>
      <c r="B750" s="113" t="s">
        <v>18640</v>
      </c>
      <c r="C750" s="6" t="s">
        <v>18684</v>
      </c>
      <c r="D750" s="97">
        <v>43263</v>
      </c>
      <c r="E750" s="97">
        <v>43265</v>
      </c>
      <c r="H750" s="66" t="s">
        <v>4358</v>
      </c>
      <c r="I750" s="66" t="s">
        <v>7078</v>
      </c>
      <c r="J750" s="65" t="s">
        <v>4302</v>
      </c>
      <c r="K750" s="66" t="s">
        <v>4304</v>
      </c>
      <c r="L750" s="66" t="s">
        <v>4306</v>
      </c>
      <c r="M750" s="94">
        <v>9</v>
      </c>
      <c r="N750" s="95">
        <f t="shared" ref="N750" si="767">M750-V750</f>
        <v>8.8125</v>
      </c>
      <c r="O750" s="95">
        <f t="shared" ref="O750" si="768">M750+V750</f>
        <v>9.1875</v>
      </c>
      <c r="P750" s="94">
        <v>6.5</v>
      </c>
      <c r="Q750" s="66">
        <f t="shared" ref="Q750" si="769">P750-V750</f>
        <v>6.3125</v>
      </c>
      <c r="R750" s="66">
        <f t="shared" ref="R750" si="770">P750+V750</f>
        <v>6.6875</v>
      </c>
      <c r="S750" s="94">
        <v>11</v>
      </c>
      <c r="T750" s="95">
        <f t="shared" ref="T750" si="771">S750-V750</f>
        <v>10.8125</v>
      </c>
      <c r="U750" s="95">
        <f t="shared" ref="U750" si="772">S750+V750</f>
        <v>11.1875</v>
      </c>
      <c r="V750" s="6">
        <f t="shared" ref="V750" si="773">IF(J750="C", 0.1875, 0.125)</f>
        <v>0.1875</v>
      </c>
    </row>
    <row r="751" spans="1:23" ht="39" x14ac:dyDescent="0.15">
      <c r="A751" s="310" t="s">
        <v>18681</v>
      </c>
      <c r="B751" s="113" t="s">
        <v>18682</v>
      </c>
      <c r="C751" s="6" t="s">
        <v>18683</v>
      </c>
      <c r="D751" s="97">
        <v>43263</v>
      </c>
      <c r="E751" s="97">
        <v>43265</v>
      </c>
      <c r="H751" s="66" t="s">
        <v>4162</v>
      </c>
      <c r="I751" s="66" t="s">
        <v>4161</v>
      </c>
      <c r="J751" s="65" t="s">
        <v>4302</v>
      </c>
      <c r="K751" s="66" t="s">
        <v>4301</v>
      </c>
      <c r="L751" s="66" t="s">
        <v>4306</v>
      </c>
      <c r="M751" s="94">
        <v>13.6875</v>
      </c>
      <c r="N751" s="95">
        <f t="shared" ref="N751:N752" si="774">M751-V751</f>
        <v>13.5</v>
      </c>
      <c r="O751" s="95">
        <f t="shared" ref="O751:O752" si="775">M751+V751</f>
        <v>13.875</v>
      </c>
      <c r="P751" s="94">
        <v>6.4375</v>
      </c>
      <c r="Q751" s="66">
        <f t="shared" ref="Q751:Q752" si="776">P751-V751</f>
        <v>6.25</v>
      </c>
      <c r="R751" s="66">
        <f t="shared" ref="R751:R752" si="777">P751+V751</f>
        <v>6.625</v>
      </c>
      <c r="S751" s="94">
        <v>11</v>
      </c>
      <c r="T751" s="95">
        <f t="shared" ref="T751:T752" si="778">S751-V751</f>
        <v>10.8125</v>
      </c>
      <c r="U751" s="95">
        <f t="shared" ref="U751:U752" si="779">S751+V751</f>
        <v>11.1875</v>
      </c>
      <c r="V751" s="6">
        <f t="shared" ref="V751:V752" si="780">IF(J751="C", 0.1875, 0.125)</f>
        <v>0.1875</v>
      </c>
    </row>
    <row r="752" spans="1:23" ht="26" x14ac:dyDescent="0.15">
      <c r="A752" s="310" t="s">
        <v>18733</v>
      </c>
      <c r="B752" s="113" t="s">
        <v>18734</v>
      </c>
      <c r="C752" s="6" t="s">
        <v>18740</v>
      </c>
      <c r="D752" s="97">
        <v>43276</v>
      </c>
      <c r="E752" s="97">
        <v>43293</v>
      </c>
      <c r="G752" s="6" t="s">
        <v>18741</v>
      </c>
      <c r="I752" s="66" t="s">
        <v>18742</v>
      </c>
      <c r="M752" s="94">
        <v>2.5</v>
      </c>
      <c r="N752" s="95">
        <f t="shared" si="774"/>
        <v>2.375</v>
      </c>
      <c r="O752" s="95">
        <f t="shared" si="775"/>
        <v>2.625</v>
      </c>
      <c r="P752" s="94">
        <v>2.5</v>
      </c>
      <c r="Q752" s="66">
        <f t="shared" si="776"/>
        <v>2.375</v>
      </c>
      <c r="R752" s="66">
        <f t="shared" si="777"/>
        <v>2.625</v>
      </c>
      <c r="S752" s="94">
        <v>37</v>
      </c>
      <c r="T752" s="95">
        <f t="shared" si="778"/>
        <v>36.875</v>
      </c>
      <c r="U752" s="95">
        <f t="shared" si="779"/>
        <v>37.125</v>
      </c>
      <c r="V752" s="6">
        <f t="shared" si="780"/>
        <v>0.125</v>
      </c>
      <c r="W752" s="6">
        <v>0.2</v>
      </c>
    </row>
    <row r="753" spans="1:23" ht="26" x14ac:dyDescent="0.15">
      <c r="A753" s="310" t="s">
        <v>18743</v>
      </c>
      <c r="B753" s="113" t="s">
        <v>18744</v>
      </c>
      <c r="C753" s="6" t="s">
        <v>18745</v>
      </c>
      <c r="D753" s="97">
        <v>43276</v>
      </c>
      <c r="E753" s="97">
        <v>43293</v>
      </c>
      <c r="G753" s="6" t="s">
        <v>18741</v>
      </c>
      <c r="I753" s="66" t="s">
        <v>18742</v>
      </c>
      <c r="M753" s="94">
        <v>2.5</v>
      </c>
      <c r="N753" s="95">
        <f t="shared" ref="N753:N755" si="781">M753-V753</f>
        <v>2.375</v>
      </c>
      <c r="O753" s="95">
        <f t="shared" ref="O753:O755" si="782">M753+V753</f>
        <v>2.625</v>
      </c>
      <c r="P753" s="94">
        <v>2.5</v>
      </c>
      <c r="Q753" s="66">
        <f t="shared" ref="Q753:Q755" si="783">P753-V753</f>
        <v>2.375</v>
      </c>
      <c r="R753" s="66">
        <f t="shared" ref="R753:R755" si="784">P753+V753</f>
        <v>2.625</v>
      </c>
      <c r="S753" s="94">
        <v>34.5</v>
      </c>
      <c r="T753" s="95">
        <f t="shared" ref="T753:T755" si="785">S753-V753</f>
        <v>34.375</v>
      </c>
      <c r="U753" s="95">
        <f t="shared" ref="U753:U755" si="786">S753+V753</f>
        <v>34.625</v>
      </c>
      <c r="V753" s="6">
        <f t="shared" ref="V753" si="787">IF(J753="C", 0.1875, 0.125)</f>
        <v>0.125</v>
      </c>
      <c r="W753" s="6">
        <v>0.2</v>
      </c>
    </row>
    <row r="754" spans="1:23" ht="39" x14ac:dyDescent="0.15">
      <c r="A754" s="310" t="s">
        <v>18746</v>
      </c>
      <c r="B754" s="113" t="s">
        <v>10669</v>
      </c>
      <c r="C754" s="6" t="s">
        <v>18747</v>
      </c>
      <c r="D754" s="97">
        <v>43276</v>
      </c>
      <c r="E754" s="97">
        <v>43279</v>
      </c>
      <c r="H754" s="66" t="s">
        <v>4162</v>
      </c>
      <c r="I754" s="66" t="s">
        <v>4647</v>
      </c>
      <c r="J754" s="65" t="s">
        <v>4302</v>
      </c>
      <c r="K754" s="66" t="s">
        <v>4301</v>
      </c>
      <c r="M754" s="94">
        <v>47.25</v>
      </c>
      <c r="N754" s="95">
        <f t="shared" si="781"/>
        <v>47.0625</v>
      </c>
      <c r="O754" s="95">
        <f t="shared" si="782"/>
        <v>47.4375</v>
      </c>
      <c r="P754" s="94">
        <v>37.5</v>
      </c>
      <c r="Q754" s="66">
        <f t="shared" si="783"/>
        <v>37.3125</v>
      </c>
      <c r="R754" s="66">
        <f t="shared" si="784"/>
        <v>37.6875</v>
      </c>
      <c r="S754" s="94">
        <v>11.063000000000001</v>
      </c>
      <c r="T754" s="95">
        <f t="shared" si="785"/>
        <v>10.875500000000001</v>
      </c>
      <c r="U754" s="95">
        <f t="shared" si="786"/>
        <v>11.250500000000001</v>
      </c>
      <c r="V754" s="6">
        <f>IF(J754="C", 0.1875, 0.125)</f>
        <v>0.1875</v>
      </c>
    </row>
    <row r="755" spans="1:23" ht="26" x14ac:dyDescent="0.15">
      <c r="A755" s="310" t="s">
        <v>18748</v>
      </c>
      <c r="B755" s="113" t="s">
        <v>10669</v>
      </c>
      <c r="C755" s="6" t="s">
        <v>18749</v>
      </c>
      <c r="D755" s="97">
        <v>43276</v>
      </c>
      <c r="E755" s="97">
        <v>43279</v>
      </c>
      <c r="H755" s="66" t="s">
        <v>4738</v>
      </c>
      <c r="I755" s="66" t="s">
        <v>18750</v>
      </c>
      <c r="J755" s="65" t="s">
        <v>4302</v>
      </c>
      <c r="K755" s="66" t="s">
        <v>4301</v>
      </c>
      <c r="L755" s="66" t="s">
        <v>4306</v>
      </c>
      <c r="M755" s="94">
        <v>40.75</v>
      </c>
      <c r="N755" s="95">
        <f t="shared" si="781"/>
        <v>40.5625</v>
      </c>
      <c r="O755" s="95">
        <f t="shared" si="782"/>
        <v>40.9375</v>
      </c>
      <c r="P755" s="94">
        <v>36</v>
      </c>
      <c r="Q755" s="66">
        <f t="shared" si="783"/>
        <v>35.8125</v>
      </c>
      <c r="R755" s="66">
        <f t="shared" si="784"/>
        <v>36.1875</v>
      </c>
      <c r="S755" s="94">
        <v>3</v>
      </c>
      <c r="T755" s="95">
        <f t="shared" si="785"/>
        <v>2.8125</v>
      </c>
      <c r="U755" s="95">
        <f t="shared" si="786"/>
        <v>3.1875</v>
      </c>
      <c r="V755" s="6">
        <f>IF(J755="C", 0.1875, 0.125)</f>
        <v>0.1875</v>
      </c>
    </row>
    <row r="756" spans="1:23" ht="39" x14ac:dyDescent="0.15">
      <c r="A756" s="310" t="s">
        <v>18751</v>
      </c>
      <c r="B756" s="113" t="s">
        <v>18752</v>
      </c>
      <c r="C756" s="6" t="s">
        <v>18753</v>
      </c>
      <c r="D756" s="97">
        <v>43276</v>
      </c>
      <c r="E756" s="97">
        <v>43279</v>
      </c>
      <c r="H756" s="66" t="s">
        <v>4738</v>
      </c>
      <c r="I756" s="66" t="s">
        <v>18750</v>
      </c>
      <c r="J756" s="65" t="s">
        <v>4302</v>
      </c>
      <c r="K756" s="66" t="s">
        <v>4301</v>
      </c>
      <c r="L756" s="66" t="s">
        <v>4306</v>
      </c>
      <c r="M756" s="94">
        <v>43.25</v>
      </c>
      <c r="N756" s="95">
        <f t="shared" ref="N756:N757" si="788">M756-V756</f>
        <v>43.0625</v>
      </c>
      <c r="O756" s="95">
        <f t="shared" ref="O756:O757" si="789">M756+V756</f>
        <v>43.4375</v>
      </c>
      <c r="P756" s="94">
        <v>38</v>
      </c>
      <c r="Q756" s="66">
        <f t="shared" ref="Q756:Q757" si="790">P756-V756</f>
        <v>37.8125</v>
      </c>
      <c r="R756" s="66">
        <f t="shared" ref="R756:R757" si="791">P756+V756</f>
        <v>38.1875</v>
      </c>
      <c r="S756" s="94">
        <v>3</v>
      </c>
      <c r="T756" s="95">
        <f t="shared" ref="T756:T757" si="792">S756-V756</f>
        <v>2.8125</v>
      </c>
      <c r="U756" s="95">
        <f t="shared" ref="U756:U757" si="793">S756+V756</f>
        <v>3.1875</v>
      </c>
      <c r="V756" s="6">
        <f>IF(J756="C", 0.1875, 0.125)</f>
        <v>0.1875</v>
      </c>
    </row>
    <row r="757" spans="1:23" ht="26" x14ac:dyDescent="0.15">
      <c r="A757" s="310" t="s">
        <v>18754</v>
      </c>
      <c r="B757" s="113" t="s">
        <v>18755</v>
      </c>
      <c r="C757" s="6" t="s">
        <v>18756</v>
      </c>
      <c r="D757" s="97">
        <v>43276</v>
      </c>
      <c r="E757" s="97">
        <v>43293</v>
      </c>
      <c r="H757" s="66" t="s">
        <v>4162</v>
      </c>
      <c r="I757" s="66" t="s">
        <v>4161</v>
      </c>
      <c r="J757" s="65" t="s">
        <v>4302</v>
      </c>
      <c r="K757" s="66" t="s">
        <v>4301</v>
      </c>
      <c r="L757" s="66" t="s">
        <v>4306</v>
      </c>
      <c r="M757" s="94">
        <v>9</v>
      </c>
      <c r="N757" s="95">
        <f t="shared" si="788"/>
        <v>8.8125</v>
      </c>
      <c r="O757" s="95">
        <f t="shared" si="789"/>
        <v>9.1875</v>
      </c>
      <c r="P757" s="94">
        <v>7.625</v>
      </c>
      <c r="Q757" s="66">
        <f t="shared" si="790"/>
        <v>7.4375</v>
      </c>
      <c r="R757" s="66">
        <f t="shared" si="791"/>
        <v>7.8125</v>
      </c>
      <c r="S757" s="94">
        <v>8.25</v>
      </c>
      <c r="T757" s="95">
        <f t="shared" si="792"/>
        <v>8.0625</v>
      </c>
      <c r="U757" s="95">
        <f t="shared" si="793"/>
        <v>8.4375</v>
      </c>
      <c r="V757" s="6">
        <f t="shared" ref="V757" si="794">IF(J757="C", 0.1875, 0.125)</f>
        <v>0.1875</v>
      </c>
    </row>
    <row r="758" spans="1:23" ht="39" x14ac:dyDescent="0.15">
      <c r="A758" s="310" t="s">
        <v>18757</v>
      </c>
      <c r="B758" s="113" t="s">
        <v>18758</v>
      </c>
      <c r="C758" s="6" t="s">
        <v>18759</v>
      </c>
      <c r="D758" s="97">
        <v>43276</v>
      </c>
      <c r="E758" s="97">
        <v>43279</v>
      </c>
      <c r="H758" s="66" t="s">
        <v>4162</v>
      </c>
      <c r="I758" s="66" t="s">
        <v>4161</v>
      </c>
      <c r="J758" s="65" t="s">
        <v>4302</v>
      </c>
      <c r="K758" s="66" t="s">
        <v>4304</v>
      </c>
      <c r="L758" s="66" t="s">
        <v>4306</v>
      </c>
      <c r="M758" s="94">
        <v>10.5</v>
      </c>
      <c r="N758" s="95">
        <f t="shared" ref="N758:N760" si="795">M758-V758</f>
        <v>10.3125</v>
      </c>
      <c r="O758" s="95">
        <f t="shared" ref="O758:O760" si="796">M758+V758</f>
        <v>10.6875</v>
      </c>
      <c r="P758" s="94">
        <v>9.5</v>
      </c>
      <c r="Q758" s="66">
        <f t="shared" ref="Q758:Q760" si="797">P758-V758</f>
        <v>9.3125</v>
      </c>
      <c r="R758" s="66">
        <f t="shared" ref="R758:R760" si="798">P758+V758</f>
        <v>9.6875</v>
      </c>
      <c r="S758" s="94">
        <v>10.5</v>
      </c>
      <c r="T758" s="95">
        <f t="shared" ref="T758" si="799">S758-V758</f>
        <v>10.3125</v>
      </c>
      <c r="U758" s="95">
        <f t="shared" ref="U758" si="800">S758+V758</f>
        <v>10.6875</v>
      </c>
      <c r="V758" s="6">
        <f t="shared" ref="V758:V760" si="801">IF(J758="C", 0.1875, 0.125)</f>
        <v>0.1875</v>
      </c>
    </row>
    <row r="759" spans="1:23" ht="39" x14ac:dyDescent="0.15">
      <c r="A759" s="310" t="s">
        <v>18765</v>
      </c>
      <c r="B759" s="113" t="s">
        <v>18766</v>
      </c>
      <c r="C759" s="6" t="s">
        <v>18767</v>
      </c>
      <c r="D759" s="97">
        <v>43278</v>
      </c>
      <c r="E759" s="97">
        <v>43279</v>
      </c>
      <c r="F759" s="66"/>
      <c r="G759" s="66"/>
      <c r="H759" s="66" t="s">
        <v>4162</v>
      </c>
      <c r="I759" s="66" t="s">
        <v>4336</v>
      </c>
      <c r="J759" s="65" t="s">
        <v>4302</v>
      </c>
      <c r="K759" s="66" t="s">
        <v>4304</v>
      </c>
      <c r="L759" s="66" t="s">
        <v>4306</v>
      </c>
      <c r="M759" s="94">
        <v>20.3125</v>
      </c>
      <c r="N759" s="95">
        <f t="shared" si="795"/>
        <v>20.125</v>
      </c>
      <c r="O759" s="95">
        <f t="shared" si="796"/>
        <v>20.5</v>
      </c>
      <c r="P759" s="94">
        <v>14.1875</v>
      </c>
      <c r="Q759" s="66">
        <f t="shared" si="797"/>
        <v>14</v>
      </c>
      <c r="R759" s="66">
        <f t="shared" si="798"/>
        <v>14.375</v>
      </c>
      <c r="S759" s="94">
        <v>11.0625</v>
      </c>
      <c r="T759" s="95">
        <f>S759-V759</f>
        <v>10.875</v>
      </c>
      <c r="U759" s="95">
        <f>S759+V759</f>
        <v>11.25</v>
      </c>
      <c r="V759" s="6">
        <f t="shared" si="801"/>
        <v>0.1875</v>
      </c>
    </row>
    <row r="760" spans="1:23" ht="39" x14ac:dyDescent="0.15">
      <c r="A760" s="310" t="s">
        <v>18768</v>
      </c>
      <c r="B760" s="113" t="s">
        <v>18769</v>
      </c>
      <c r="C760" s="6" t="s">
        <v>18792</v>
      </c>
      <c r="D760" s="97">
        <v>43290</v>
      </c>
      <c r="E760" s="97">
        <v>43293</v>
      </c>
      <c r="H760" s="66" t="s">
        <v>4162</v>
      </c>
      <c r="I760" s="66" t="s">
        <v>4161</v>
      </c>
      <c r="J760" s="65" t="s">
        <v>4302</v>
      </c>
      <c r="K760" s="66" t="s">
        <v>4301</v>
      </c>
      <c r="L760" s="66" t="s">
        <v>4306</v>
      </c>
      <c r="M760" s="94">
        <v>11.375</v>
      </c>
      <c r="N760" s="95">
        <f t="shared" si="795"/>
        <v>11.1875</v>
      </c>
      <c r="O760" s="95">
        <f t="shared" si="796"/>
        <v>11.5625</v>
      </c>
      <c r="P760" s="94">
        <v>8.125</v>
      </c>
      <c r="Q760" s="66">
        <f t="shared" si="797"/>
        <v>7.9375</v>
      </c>
      <c r="R760" s="66">
        <f t="shared" si="798"/>
        <v>8.3125</v>
      </c>
      <c r="S760" s="94">
        <v>4.5</v>
      </c>
      <c r="T760" s="95">
        <f t="shared" ref="T760" si="802">S760-V760</f>
        <v>4.3125</v>
      </c>
      <c r="U760" s="95">
        <f t="shared" ref="U760" si="803">S760+V760</f>
        <v>4.6875</v>
      </c>
      <c r="V760" s="6">
        <f t="shared" si="801"/>
        <v>0.1875</v>
      </c>
    </row>
    <row r="761" spans="1:23" ht="39" x14ac:dyDescent="0.15">
      <c r="A761" s="310" t="s">
        <v>18790</v>
      </c>
      <c r="B761" s="113" t="s">
        <v>18791</v>
      </c>
      <c r="C761" s="6" t="s">
        <v>18793</v>
      </c>
      <c r="D761" s="97">
        <v>43290</v>
      </c>
      <c r="E761" s="97">
        <v>43293</v>
      </c>
      <c r="H761" s="66" t="s">
        <v>4162</v>
      </c>
      <c r="I761" s="66" t="s">
        <v>4161</v>
      </c>
      <c r="J761" s="65" t="s">
        <v>4302</v>
      </c>
      <c r="K761" s="66" t="s">
        <v>4301</v>
      </c>
      <c r="L761" s="66" t="s">
        <v>4306</v>
      </c>
      <c r="M761" s="94">
        <v>13.75</v>
      </c>
      <c r="N761" s="95">
        <f t="shared" ref="N761" si="804">M761-V761</f>
        <v>13.5625</v>
      </c>
      <c r="O761" s="95">
        <f t="shared" ref="O761" si="805">M761+V761</f>
        <v>13.9375</v>
      </c>
      <c r="P761" s="94">
        <v>10.375</v>
      </c>
      <c r="Q761" s="66">
        <f t="shared" ref="Q761" si="806">P761-V761</f>
        <v>10.1875</v>
      </c>
      <c r="R761" s="66">
        <f t="shared" ref="R761" si="807">P761+V761</f>
        <v>10.5625</v>
      </c>
      <c r="S761" s="94">
        <v>9.75</v>
      </c>
      <c r="T761" s="95">
        <f t="shared" ref="T761" si="808">S761-V761</f>
        <v>9.5625</v>
      </c>
      <c r="U761" s="95">
        <f t="shared" ref="U761" si="809">S761+V761</f>
        <v>9.9375</v>
      </c>
      <c r="V761" s="6">
        <f t="shared" ref="V761:V762" si="810">IF(J761="C", 0.1875, 0.125)</f>
        <v>0.1875</v>
      </c>
    </row>
    <row r="762" spans="1:23" ht="39" x14ac:dyDescent="0.15">
      <c r="A762" s="310" t="s">
        <v>18794</v>
      </c>
      <c r="B762" s="113" t="s">
        <v>18795</v>
      </c>
      <c r="C762" s="6" t="s">
        <v>18796</v>
      </c>
      <c r="D762" s="97">
        <v>43290</v>
      </c>
      <c r="E762" s="97">
        <v>43293</v>
      </c>
      <c r="H762" s="66" t="s">
        <v>1003</v>
      </c>
      <c r="I762" s="66" t="s">
        <v>12772</v>
      </c>
      <c r="J762" s="65" t="s">
        <v>4310</v>
      </c>
      <c r="K762" s="66">
        <v>32</v>
      </c>
      <c r="M762" s="129">
        <v>19.375</v>
      </c>
      <c r="N762" s="69">
        <f>M762-0.125</f>
        <v>19.25</v>
      </c>
      <c r="O762" s="69">
        <f>M762+0.125</f>
        <v>19.5</v>
      </c>
      <c r="P762" s="129">
        <v>13.4375</v>
      </c>
      <c r="Q762" s="69">
        <f>P762-0.125</f>
        <v>13.3125</v>
      </c>
      <c r="R762" s="69">
        <f>P762+0.125</f>
        <v>13.5625</v>
      </c>
      <c r="S762" s="129">
        <v>10.875</v>
      </c>
      <c r="T762" s="69">
        <f>S762-0.125</f>
        <v>10.75</v>
      </c>
      <c r="U762" s="69">
        <f>S762+0.125</f>
        <v>11</v>
      </c>
      <c r="V762" s="6">
        <f t="shared" si="810"/>
        <v>0.125</v>
      </c>
      <c r="W762" s="31"/>
    </row>
    <row r="763" spans="1:23" ht="26" x14ac:dyDescent="0.15">
      <c r="A763" s="310" t="s">
        <v>18797</v>
      </c>
      <c r="B763" s="113" t="s">
        <v>18798</v>
      </c>
      <c r="C763" s="6" t="s">
        <v>18799</v>
      </c>
      <c r="D763" s="97">
        <v>43291</v>
      </c>
      <c r="E763" s="97">
        <v>43293</v>
      </c>
      <c r="H763" s="66" t="s">
        <v>4162</v>
      </c>
      <c r="I763" s="66" t="s">
        <v>4161</v>
      </c>
      <c r="J763" s="65" t="s">
        <v>4302</v>
      </c>
      <c r="K763" s="66" t="s">
        <v>4301</v>
      </c>
      <c r="L763" s="66" t="s">
        <v>4306</v>
      </c>
      <c r="M763" s="94">
        <v>8.25</v>
      </c>
      <c r="N763" s="95">
        <f t="shared" ref="N763" si="811">M763-V763</f>
        <v>8.0625</v>
      </c>
      <c r="O763" s="95">
        <f t="shared" ref="O763" si="812">M763+V763</f>
        <v>8.4375</v>
      </c>
      <c r="P763" s="94">
        <v>5.25</v>
      </c>
      <c r="Q763" s="66">
        <f t="shared" ref="Q763" si="813">P763-V763</f>
        <v>5.0625</v>
      </c>
      <c r="R763" s="66">
        <f t="shared" ref="R763" si="814">P763+V763</f>
        <v>5.4375</v>
      </c>
      <c r="S763" s="94">
        <v>5.25</v>
      </c>
      <c r="T763" s="95">
        <f t="shared" ref="T763" si="815">S763-V763</f>
        <v>5.0625</v>
      </c>
      <c r="U763" s="95">
        <f t="shared" ref="U763" si="816">S763+V763</f>
        <v>5.4375</v>
      </c>
      <c r="V763" s="6">
        <f t="shared" ref="V763" si="817">IF(J763="C", 0.1875, 0.125)</f>
        <v>0.1875</v>
      </c>
    </row>
    <row r="764" spans="1:23" ht="26" x14ac:dyDescent="0.15">
      <c r="A764" s="310" t="s">
        <v>18800</v>
      </c>
      <c r="B764" s="113" t="s">
        <v>18801</v>
      </c>
      <c r="C764" s="6" t="s">
        <v>18808</v>
      </c>
      <c r="D764" s="97">
        <v>43291</v>
      </c>
      <c r="E764" s="97">
        <v>43293</v>
      </c>
      <c r="H764" s="66" t="s">
        <v>4162</v>
      </c>
      <c r="I764" s="66" t="s">
        <v>4161</v>
      </c>
      <c r="J764" s="65" t="s">
        <v>4302</v>
      </c>
      <c r="K764" s="66" t="s">
        <v>4301</v>
      </c>
      <c r="L764" s="66" t="s">
        <v>4306</v>
      </c>
      <c r="M764" s="94">
        <v>10</v>
      </c>
      <c r="N764" s="95">
        <f t="shared" ref="N764" si="818">M764-V764</f>
        <v>9.8125</v>
      </c>
      <c r="O764" s="95">
        <f t="shared" ref="O764" si="819">M764+V764</f>
        <v>10.1875</v>
      </c>
      <c r="P764" s="94">
        <v>5.25</v>
      </c>
      <c r="Q764" s="66">
        <f t="shared" ref="Q764" si="820">P764-V764</f>
        <v>5.0625</v>
      </c>
      <c r="R764" s="66">
        <f t="shared" ref="R764" si="821">P764+V764</f>
        <v>5.4375</v>
      </c>
      <c r="S764" s="94">
        <v>6.25</v>
      </c>
      <c r="T764" s="95">
        <f t="shared" ref="T764" si="822">S764-V764</f>
        <v>6.0625</v>
      </c>
      <c r="U764" s="95">
        <f t="shared" ref="U764" si="823">S764+V764</f>
        <v>6.4375</v>
      </c>
      <c r="V764" s="6">
        <f t="shared" ref="V764" si="824">IF(J764="C", 0.1875, 0.125)</f>
        <v>0.1875</v>
      </c>
    </row>
    <row r="765" spans="1:23" ht="26" x14ac:dyDescent="0.15">
      <c r="A765" s="310" t="s">
        <v>18809</v>
      </c>
      <c r="B765" s="113" t="s">
        <v>18810</v>
      </c>
      <c r="C765" s="6" t="s">
        <v>18811</v>
      </c>
      <c r="D765" s="97">
        <v>43292</v>
      </c>
      <c r="E765" s="97">
        <v>43293</v>
      </c>
      <c r="H765" s="66" t="s">
        <v>4162</v>
      </c>
      <c r="I765" s="66" t="s">
        <v>4161</v>
      </c>
      <c r="J765" s="65" t="s">
        <v>4302</v>
      </c>
      <c r="K765" s="66" t="s">
        <v>4301</v>
      </c>
      <c r="L765" s="66" t="s">
        <v>4306</v>
      </c>
      <c r="M765" s="94">
        <v>9</v>
      </c>
      <c r="N765" s="95">
        <f t="shared" ref="N765" si="825">M765-V765</f>
        <v>8.8125</v>
      </c>
      <c r="O765" s="95">
        <f t="shared" ref="O765" si="826">M765+V765</f>
        <v>9.1875</v>
      </c>
      <c r="P765" s="94">
        <v>7.5</v>
      </c>
      <c r="Q765" s="66">
        <f t="shared" ref="Q765" si="827">P765-V765</f>
        <v>7.3125</v>
      </c>
      <c r="R765" s="66">
        <f t="shared" ref="R765" si="828">P765+V765</f>
        <v>7.6875</v>
      </c>
      <c r="S765" s="94">
        <v>6</v>
      </c>
      <c r="T765" s="95">
        <f t="shared" ref="T765" si="829">S765-V765</f>
        <v>5.8125</v>
      </c>
      <c r="U765" s="95">
        <f t="shared" ref="U765" si="830">S765+V765</f>
        <v>6.1875</v>
      </c>
      <c r="V765" s="6">
        <f t="shared" ref="V765" si="831">IF(J765="C", 0.1875, 0.125)</f>
        <v>0.1875</v>
      </c>
    </row>
    <row r="766" spans="1:23" ht="39" x14ac:dyDescent="0.15">
      <c r="A766" s="310" t="s">
        <v>18812</v>
      </c>
      <c r="B766" s="113" t="s">
        <v>18813</v>
      </c>
      <c r="C766" s="6" t="s">
        <v>18814</v>
      </c>
      <c r="D766" s="97">
        <v>43292</v>
      </c>
      <c r="E766" s="97">
        <v>43293</v>
      </c>
      <c r="H766" s="66" t="s">
        <v>4162</v>
      </c>
      <c r="I766" s="66" t="s">
        <v>4161</v>
      </c>
      <c r="J766" s="65" t="s">
        <v>4302</v>
      </c>
      <c r="K766" s="66" t="s">
        <v>4307</v>
      </c>
      <c r="L766" s="66" t="s">
        <v>4306</v>
      </c>
      <c r="M766" s="94">
        <v>10.5</v>
      </c>
      <c r="N766" s="95">
        <f t="shared" ref="N766:N767" si="832">M766-V766</f>
        <v>10.3125</v>
      </c>
      <c r="O766" s="95">
        <f t="shared" ref="O766:O767" si="833">M766+V766</f>
        <v>10.6875</v>
      </c>
      <c r="P766" s="94">
        <v>9</v>
      </c>
      <c r="Q766" s="66">
        <f t="shared" ref="Q766:Q767" si="834">P766-V766</f>
        <v>8.8125</v>
      </c>
      <c r="R766" s="66">
        <f t="shared" ref="R766:R767" si="835">P766+V766</f>
        <v>9.1875</v>
      </c>
      <c r="S766" s="94">
        <v>13.625</v>
      </c>
      <c r="T766" s="95">
        <f t="shared" ref="T766:T767" si="836">S766-V766</f>
        <v>13.4375</v>
      </c>
      <c r="U766" s="95">
        <f t="shared" ref="U766:U767" si="837">S766+V766</f>
        <v>13.8125</v>
      </c>
      <c r="V766" s="6">
        <f t="shared" ref="V766:V767" si="838">IF(J766="C", 0.1875, 0.125)</f>
        <v>0.1875</v>
      </c>
    </row>
    <row r="767" spans="1:23" ht="39" x14ac:dyDescent="0.15">
      <c r="A767" s="310" t="s">
        <v>18823</v>
      </c>
      <c r="B767" s="113" t="s">
        <v>18824</v>
      </c>
      <c r="C767" s="6" t="s">
        <v>18825</v>
      </c>
      <c r="D767" s="97">
        <v>43293</v>
      </c>
      <c r="E767" s="97">
        <v>43300</v>
      </c>
      <c r="H767" s="66" t="s">
        <v>4162</v>
      </c>
      <c r="I767" s="66" t="s">
        <v>4161</v>
      </c>
      <c r="J767" s="65" t="s">
        <v>4302</v>
      </c>
      <c r="K767" s="66" t="s">
        <v>4301</v>
      </c>
      <c r="L767" s="66" t="s">
        <v>4306</v>
      </c>
      <c r="M767" s="94">
        <v>12</v>
      </c>
      <c r="N767" s="95">
        <f t="shared" si="832"/>
        <v>11.8125</v>
      </c>
      <c r="O767" s="95">
        <f t="shared" si="833"/>
        <v>12.1875</v>
      </c>
      <c r="P767" s="94">
        <v>5</v>
      </c>
      <c r="Q767" s="66">
        <f t="shared" si="834"/>
        <v>4.8125</v>
      </c>
      <c r="R767" s="66">
        <f t="shared" si="835"/>
        <v>5.1875</v>
      </c>
      <c r="S767" s="94">
        <v>7.5</v>
      </c>
      <c r="T767" s="95">
        <f t="shared" si="836"/>
        <v>7.3125</v>
      </c>
      <c r="U767" s="95">
        <f t="shared" si="837"/>
        <v>7.6875</v>
      </c>
      <c r="V767" s="6">
        <f t="shared" si="838"/>
        <v>0.1875</v>
      </c>
    </row>
    <row r="768" spans="1:23" ht="39" x14ac:dyDescent="0.15">
      <c r="A768" s="310" t="s">
        <v>18826</v>
      </c>
      <c r="B768" s="113" t="s">
        <v>17184</v>
      </c>
      <c r="C768" s="6" t="s">
        <v>18827</v>
      </c>
      <c r="D768" s="97">
        <v>43293</v>
      </c>
      <c r="E768" s="97">
        <v>43300</v>
      </c>
      <c r="H768" s="66" t="s">
        <v>4162</v>
      </c>
      <c r="I768" s="66" t="s">
        <v>4161</v>
      </c>
      <c r="J768" s="65" t="s">
        <v>4302</v>
      </c>
      <c r="K768" s="66" t="s">
        <v>4301</v>
      </c>
      <c r="L768" s="66" t="s">
        <v>4306</v>
      </c>
      <c r="M768" s="94">
        <v>10.5</v>
      </c>
      <c r="N768" s="95">
        <f t="shared" ref="N768:N769" si="839">M768-V768</f>
        <v>10.3125</v>
      </c>
      <c r="O768" s="95">
        <f t="shared" ref="O768:O769" si="840">M768+V768</f>
        <v>10.6875</v>
      </c>
      <c r="P768" s="94">
        <v>5.5</v>
      </c>
      <c r="Q768" s="66">
        <f t="shared" ref="Q768:Q769" si="841">P768-V768</f>
        <v>5.3125</v>
      </c>
      <c r="R768" s="66">
        <f t="shared" ref="R768:R769" si="842">P768+V768</f>
        <v>5.6875</v>
      </c>
      <c r="S768" s="94">
        <v>9</v>
      </c>
      <c r="T768" s="95">
        <f t="shared" ref="T768:T769" si="843">S768-V768</f>
        <v>8.8125</v>
      </c>
      <c r="U768" s="95">
        <f t="shared" ref="U768:U769" si="844">S768+V768</f>
        <v>9.1875</v>
      </c>
      <c r="V768" s="6">
        <f t="shared" ref="V768:V769" si="845">IF(J768="C", 0.1875, 0.125)</f>
        <v>0.1875</v>
      </c>
    </row>
    <row r="769" spans="1:27" ht="39" x14ac:dyDescent="0.15">
      <c r="A769" s="310" t="s">
        <v>18833</v>
      </c>
      <c r="B769" s="113" t="s">
        <v>17894</v>
      </c>
      <c r="C769" s="6" t="s">
        <v>17895</v>
      </c>
      <c r="D769" s="97">
        <v>43298</v>
      </c>
      <c r="E769" s="97">
        <v>43326</v>
      </c>
      <c r="H769" s="66" t="s">
        <v>4162</v>
      </c>
      <c r="I769" s="66" t="s">
        <v>4161</v>
      </c>
      <c r="J769" s="65" t="s">
        <v>4302</v>
      </c>
      <c r="K769" s="66" t="s">
        <v>4301</v>
      </c>
      <c r="L769" s="66" t="s">
        <v>4306</v>
      </c>
      <c r="M769" s="94">
        <v>12.4375</v>
      </c>
      <c r="N769" s="95">
        <f t="shared" si="839"/>
        <v>12.25</v>
      </c>
      <c r="O769" s="95">
        <f t="shared" si="840"/>
        <v>12.625</v>
      </c>
      <c r="P769" s="94">
        <v>5.4375</v>
      </c>
      <c r="Q769" s="66">
        <f t="shared" si="841"/>
        <v>5.25</v>
      </c>
      <c r="R769" s="66">
        <f t="shared" si="842"/>
        <v>5.625</v>
      </c>
      <c r="S769" s="94">
        <v>4.1875</v>
      </c>
      <c r="T769" s="95">
        <f t="shared" si="843"/>
        <v>4</v>
      </c>
      <c r="U769" s="95">
        <f t="shared" si="844"/>
        <v>4.375</v>
      </c>
      <c r="V769" s="6">
        <f t="shared" si="845"/>
        <v>0.1875</v>
      </c>
    </row>
    <row r="770" spans="1:27" ht="39" x14ac:dyDescent="0.15">
      <c r="A770" s="310" t="s">
        <v>18834</v>
      </c>
      <c r="B770" s="113" t="s">
        <v>18835</v>
      </c>
      <c r="C770" s="6" t="s">
        <v>18836</v>
      </c>
      <c r="D770" s="97">
        <v>43298</v>
      </c>
      <c r="E770" s="97">
        <v>43326</v>
      </c>
      <c r="H770" s="66" t="s">
        <v>4162</v>
      </c>
      <c r="I770" s="66" t="s">
        <v>4161</v>
      </c>
      <c r="J770" s="65" t="s">
        <v>4302</v>
      </c>
      <c r="K770" s="66" t="s">
        <v>4301</v>
      </c>
      <c r="L770" s="66" t="s">
        <v>4306</v>
      </c>
      <c r="M770" s="94">
        <v>11.875</v>
      </c>
      <c r="N770" s="95">
        <f t="shared" ref="N770" si="846">M770-V770</f>
        <v>11.6875</v>
      </c>
      <c r="O770" s="95">
        <f t="shared" ref="O770" si="847">M770+V770</f>
        <v>12.0625</v>
      </c>
      <c r="P770" s="94">
        <v>7.75</v>
      </c>
      <c r="Q770" s="66">
        <f t="shared" ref="Q770" si="848">P770-V770</f>
        <v>7.5625</v>
      </c>
      <c r="R770" s="66">
        <f t="shared" ref="R770" si="849">P770+V770</f>
        <v>7.9375</v>
      </c>
      <c r="S770" s="94">
        <v>12.625</v>
      </c>
      <c r="T770" s="95">
        <f t="shared" ref="T770" si="850">S770-V770</f>
        <v>12.4375</v>
      </c>
      <c r="U770" s="95">
        <f t="shared" ref="U770" si="851">S770+V770</f>
        <v>12.8125</v>
      </c>
      <c r="V770" s="6">
        <f t="shared" ref="V770" si="852">IF(J770="C", 0.1875, 0.125)</f>
        <v>0.1875</v>
      </c>
    </row>
    <row r="771" spans="1:27" ht="26" x14ac:dyDescent="0.15">
      <c r="A771" s="310" t="s">
        <v>18907</v>
      </c>
      <c r="B771" s="113" t="s">
        <v>18908</v>
      </c>
      <c r="C771" s="6" t="s">
        <v>18909</v>
      </c>
      <c r="D771" s="97">
        <v>43329</v>
      </c>
      <c r="E771" s="97">
        <v>43335</v>
      </c>
      <c r="H771" s="66" t="s">
        <v>4162</v>
      </c>
      <c r="I771" s="66" t="s">
        <v>4161</v>
      </c>
      <c r="J771" s="65" t="s">
        <v>4302</v>
      </c>
      <c r="K771" s="66" t="s">
        <v>4301</v>
      </c>
      <c r="L771" s="66" t="s">
        <v>4306</v>
      </c>
      <c r="M771" s="94">
        <v>7.125</v>
      </c>
      <c r="N771" s="95">
        <f t="shared" ref="N771:N773" si="853">M771-V771</f>
        <v>6.9375</v>
      </c>
      <c r="O771" s="95">
        <f t="shared" ref="O771:O773" si="854">M771+V771</f>
        <v>7.3125</v>
      </c>
      <c r="P771" s="94">
        <v>7</v>
      </c>
      <c r="Q771" s="66">
        <f t="shared" ref="Q771:Q773" si="855">P771-V771</f>
        <v>6.8125</v>
      </c>
      <c r="R771" s="66">
        <f t="shared" ref="R771:R773" si="856">P771+V771</f>
        <v>7.1875</v>
      </c>
      <c r="S771" s="94">
        <v>6.0625</v>
      </c>
      <c r="T771" s="95">
        <f t="shared" ref="T771" si="857">S771-V771</f>
        <v>5.875</v>
      </c>
      <c r="U771" s="95">
        <f t="shared" ref="U771" si="858">S771+V771</f>
        <v>6.25</v>
      </c>
      <c r="V771" s="6">
        <f t="shared" ref="V771" si="859">IF(J771="C", 0.1875, 0.125)</f>
        <v>0.1875</v>
      </c>
    </row>
    <row r="772" spans="1:27" ht="26" x14ac:dyDescent="0.15">
      <c r="A772" s="310" t="s">
        <v>18913</v>
      </c>
      <c r="B772" s="113" t="s">
        <v>18914</v>
      </c>
      <c r="C772" s="6" t="s">
        <v>18915</v>
      </c>
      <c r="D772" s="97">
        <v>43329</v>
      </c>
      <c r="E772" s="97">
        <v>43335</v>
      </c>
      <c r="H772" s="66" t="s">
        <v>4162</v>
      </c>
      <c r="I772" s="66" t="s">
        <v>18916</v>
      </c>
      <c r="J772" s="65" t="s">
        <v>4310</v>
      </c>
      <c r="K772" s="66" t="s">
        <v>4301</v>
      </c>
      <c r="L772" s="66" t="s">
        <v>4306</v>
      </c>
      <c r="M772" s="94">
        <v>41.125</v>
      </c>
      <c r="N772" s="95">
        <f t="shared" si="853"/>
        <v>41</v>
      </c>
      <c r="O772" s="95">
        <f t="shared" si="854"/>
        <v>41.25</v>
      </c>
      <c r="P772" s="94">
        <v>35.5</v>
      </c>
      <c r="Q772" s="66">
        <f t="shared" si="855"/>
        <v>35.375</v>
      </c>
      <c r="R772" s="66">
        <f t="shared" si="856"/>
        <v>35.625</v>
      </c>
      <c r="S772" s="94">
        <v>0</v>
      </c>
      <c r="T772" s="95">
        <f>S772-V772</f>
        <v>-0.125</v>
      </c>
      <c r="U772" s="95">
        <f>S772+V772</f>
        <v>0.125</v>
      </c>
      <c r="V772" s="6">
        <f>IF(J772="C", 0.1875, 0.125)</f>
        <v>0.125</v>
      </c>
    </row>
    <row r="773" spans="1:27" ht="39" x14ac:dyDescent="0.15">
      <c r="A773" s="310" t="s">
        <v>18919</v>
      </c>
      <c r="B773" s="113" t="s">
        <v>18920</v>
      </c>
      <c r="C773" s="6" t="s">
        <v>18921</v>
      </c>
      <c r="D773" s="97">
        <v>43333</v>
      </c>
      <c r="E773" s="97">
        <v>43335</v>
      </c>
      <c r="H773" s="66" t="s">
        <v>4162</v>
      </c>
      <c r="I773" s="66" t="s">
        <v>4161</v>
      </c>
      <c r="J773" s="65" t="s">
        <v>4302</v>
      </c>
      <c r="K773" s="66" t="s">
        <v>4304</v>
      </c>
      <c r="L773" s="66" t="s">
        <v>4306</v>
      </c>
      <c r="M773" s="94">
        <v>17.25</v>
      </c>
      <c r="N773" s="95">
        <f t="shared" si="853"/>
        <v>17.0625</v>
      </c>
      <c r="O773" s="95">
        <f t="shared" si="854"/>
        <v>17.4375</v>
      </c>
      <c r="P773" s="94">
        <v>7</v>
      </c>
      <c r="Q773" s="66">
        <f t="shared" si="855"/>
        <v>6.8125</v>
      </c>
      <c r="R773" s="66">
        <f t="shared" si="856"/>
        <v>7.1875</v>
      </c>
      <c r="S773" s="94">
        <v>6</v>
      </c>
      <c r="T773" s="95">
        <f t="shared" ref="T773" si="860">S773-V773</f>
        <v>5.8125</v>
      </c>
      <c r="U773" s="95">
        <f t="shared" ref="U773" si="861">S773+V773</f>
        <v>6.1875</v>
      </c>
      <c r="V773" s="6">
        <f t="shared" ref="V773" si="862">IF(J773="C", 0.1875, 0.125)</f>
        <v>0.1875</v>
      </c>
    </row>
    <row r="774" spans="1:27" ht="39" x14ac:dyDescent="0.15">
      <c r="A774" s="310" t="s">
        <v>18922</v>
      </c>
      <c r="B774" s="113" t="s">
        <v>18923</v>
      </c>
      <c r="C774" s="6" t="s">
        <v>18924</v>
      </c>
      <c r="D774" s="97">
        <v>43334</v>
      </c>
      <c r="E774" s="97">
        <v>43335</v>
      </c>
      <c r="H774" s="66" t="s">
        <v>4162</v>
      </c>
      <c r="I774" s="66" t="s">
        <v>4161</v>
      </c>
      <c r="J774" s="65" t="s">
        <v>4302</v>
      </c>
      <c r="K774" s="66" t="s">
        <v>4304</v>
      </c>
      <c r="L774" s="66" t="s">
        <v>4306</v>
      </c>
      <c r="M774" s="94">
        <v>10.25</v>
      </c>
      <c r="N774" s="95">
        <f t="shared" ref="N774:N775" si="863">M774-V774</f>
        <v>10.0625</v>
      </c>
      <c r="O774" s="95">
        <f t="shared" ref="O774:O775" si="864">M774+V774</f>
        <v>10.4375</v>
      </c>
      <c r="P774" s="94">
        <v>9.375</v>
      </c>
      <c r="Q774" s="66">
        <f t="shared" ref="Q774:Q775" si="865">P774-V774</f>
        <v>9.1875</v>
      </c>
      <c r="R774" s="66">
        <f t="shared" ref="R774:R775" si="866">P774+V774</f>
        <v>9.5625</v>
      </c>
      <c r="S774" s="94">
        <v>8.625</v>
      </c>
      <c r="T774" s="95">
        <f t="shared" ref="T774:T775" si="867">S774-V774</f>
        <v>8.4375</v>
      </c>
      <c r="U774" s="95">
        <f t="shared" ref="U774:U775" si="868">S774+V774</f>
        <v>8.8125</v>
      </c>
      <c r="V774" s="6">
        <f t="shared" ref="V774:V775" si="869">IF(J774="C", 0.1875, 0.125)</f>
        <v>0.1875</v>
      </c>
    </row>
    <row r="775" spans="1:27" ht="39" x14ac:dyDescent="0.15">
      <c r="A775" s="310" t="s">
        <v>18925</v>
      </c>
      <c r="B775" s="113" t="s">
        <v>15701</v>
      </c>
      <c r="C775" s="6" t="s">
        <v>15702</v>
      </c>
      <c r="D775" s="97">
        <v>43334</v>
      </c>
      <c r="E775" s="97">
        <v>43335</v>
      </c>
      <c r="H775" s="66" t="s">
        <v>4162</v>
      </c>
      <c r="I775" s="66" t="s">
        <v>4161</v>
      </c>
      <c r="J775" s="65" t="s">
        <v>4302</v>
      </c>
      <c r="K775" s="66" t="s">
        <v>4301</v>
      </c>
      <c r="L775" s="66" t="s">
        <v>4306</v>
      </c>
      <c r="M775" s="94">
        <v>12</v>
      </c>
      <c r="N775" s="95">
        <f t="shared" si="863"/>
        <v>11.8125</v>
      </c>
      <c r="O775" s="95">
        <f t="shared" si="864"/>
        <v>12.1875</v>
      </c>
      <c r="P775" s="94">
        <v>9</v>
      </c>
      <c r="Q775" s="66">
        <f t="shared" si="865"/>
        <v>8.8125</v>
      </c>
      <c r="R775" s="66">
        <f t="shared" si="866"/>
        <v>9.1875</v>
      </c>
      <c r="S775" s="94">
        <v>12.5</v>
      </c>
      <c r="T775" s="95">
        <f t="shared" si="867"/>
        <v>12.3125</v>
      </c>
      <c r="U775" s="95">
        <f t="shared" si="868"/>
        <v>12.6875</v>
      </c>
      <c r="V775" s="6">
        <f t="shared" si="869"/>
        <v>0.1875</v>
      </c>
    </row>
    <row r="776" spans="1:27" ht="39" x14ac:dyDescent="0.15">
      <c r="A776" s="310" t="s">
        <v>18930</v>
      </c>
      <c r="B776" s="113" t="s">
        <v>18931</v>
      </c>
      <c r="C776" s="6" t="s">
        <v>18932</v>
      </c>
      <c r="D776" s="97">
        <v>43335</v>
      </c>
      <c r="E776" s="97">
        <v>43342</v>
      </c>
      <c r="H776" s="66" t="s">
        <v>4162</v>
      </c>
      <c r="I776" s="66" t="s">
        <v>4161</v>
      </c>
      <c r="J776" s="65" t="s">
        <v>4302</v>
      </c>
      <c r="K776" s="66" t="s">
        <v>4304</v>
      </c>
      <c r="L776" s="66" t="s">
        <v>4306</v>
      </c>
      <c r="M776" s="94">
        <v>10.5</v>
      </c>
      <c r="N776" s="95">
        <f t="shared" ref="N776:N778" si="870">M776-V776</f>
        <v>10.3125</v>
      </c>
      <c r="O776" s="95">
        <f t="shared" ref="O776:O778" si="871">M776+V776</f>
        <v>10.6875</v>
      </c>
      <c r="P776" s="94">
        <v>10.5</v>
      </c>
      <c r="Q776" s="66">
        <f t="shared" ref="Q776:Q778" si="872">P776-V776</f>
        <v>10.3125</v>
      </c>
      <c r="R776" s="66">
        <f t="shared" ref="R776:R778" si="873">P776+V776</f>
        <v>10.6875</v>
      </c>
      <c r="S776" s="94">
        <v>4.5</v>
      </c>
      <c r="T776" s="95">
        <f t="shared" ref="T776:T778" si="874">S776-V776</f>
        <v>4.3125</v>
      </c>
      <c r="U776" s="95">
        <f t="shared" ref="U776:U778" si="875">S776+V776</f>
        <v>4.6875</v>
      </c>
      <c r="V776" s="6">
        <f t="shared" ref="V776:V778" si="876">IF(J776="C", 0.1875, 0.125)</f>
        <v>0.1875</v>
      </c>
    </row>
    <row r="777" spans="1:27" ht="26" x14ac:dyDescent="0.15">
      <c r="A777" s="310" t="s">
        <v>18937</v>
      </c>
      <c r="B777" s="113" t="s">
        <v>18938</v>
      </c>
      <c r="C777" s="6" t="s">
        <v>18939</v>
      </c>
      <c r="D777" s="97">
        <v>43335</v>
      </c>
      <c r="E777" s="97">
        <v>43342</v>
      </c>
      <c r="H777" s="66" t="s">
        <v>4162</v>
      </c>
      <c r="I777" s="66" t="s">
        <v>4161</v>
      </c>
      <c r="J777" s="65" t="s">
        <v>4302</v>
      </c>
      <c r="K777" s="66" t="s">
        <v>4301</v>
      </c>
      <c r="L777" s="66" t="s">
        <v>4306</v>
      </c>
      <c r="M777" s="94">
        <v>9.25</v>
      </c>
      <c r="N777" s="95">
        <f t="shared" si="870"/>
        <v>9.0625</v>
      </c>
      <c r="O777" s="95">
        <f t="shared" si="871"/>
        <v>9.4375</v>
      </c>
      <c r="P777" s="94">
        <v>6</v>
      </c>
      <c r="Q777" s="66">
        <f t="shared" si="872"/>
        <v>5.8125</v>
      </c>
      <c r="R777" s="66">
        <f t="shared" si="873"/>
        <v>6.1875</v>
      </c>
      <c r="S777" s="94">
        <v>8</v>
      </c>
      <c r="T777" s="95">
        <f t="shared" si="874"/>
        <v>7.8125</v>
      </c>
      <c r="U777" s="95">
        <f t="shared" si="875"/>
        <v>8.1875</v>
      </c>
      <c r="V777" s="6">
        <f t="shared" si="876"/>
        <v>0.1875</v>
      </c>
    </row>
    <row r="778" spans="1:27" ht="39" x14ac:dyDescent="0.15">
      <c r="A778" s="310" t="s">
        <v>18978</v>
      </c>
      <c r="B778" s="113" t="s">
        <v>18979</v>
      </c>
      <c r="C778" s="6" t="s">
        <v>18980</v>
      </c>
      <c r="D778" s="97">
        <v>43342</v>
      </c>
      <c r="E778" s="97">
        <v>43349</v>
      </c>
      <c r="H778" s="66" t="s">
        <v>4162</v>
      </c>
      <c r="I778" s="66" t="s">
        <v>4161</v>
      </c>
      <c r="J778" s="65" t="s">
        <v>4302</v>
      </c>
      <c r="K778" s="66" t="s">
        <v>4307</v>
      </c>
      <c r="L778" s="66" t="s">
        <v>4306</v>
      </c>
      <c r="M778" s="94">
        <v>18.5</v>
      </c>
      <c r="N778" s="95">
        <f t="shared" si="870"/>
        <v>18.3125</v>
      </c>
      <c r="O778" s="95">
        <f t="shared" si="871"/>
        <v>18.6875</v>
      </c>
      <c r="P778" s="94">
        <v>8.5</v>
      </c>
      <c r="Q778" s="66">
        <f t="shared" si="872"/>
        <v>8.3125</v>
      </c>
      <c r="R778" s="66">
        <f t="shared" si="873"/>
        <v>8.6875</v>
      </c>
      <c r="S778" s="94">
        <v>5.75</v>
      </c>
      <c r="T778" s="95">
        <f t="shared" si="874"/>
        <v>5.5625</v>
      </c>
      <c r="U778" s="95">
        <f t="shared" si="875"/>
        <v>5.9375</v>
      </c>
      <c r="V778" s="6">
        <f t="shared" si="876"/>
        <v>0.1875</v>
      </c>
    </row>
    <row r="779" spans="1:27" ht="39" x14ac:dyDescent="0.15">
      <c r="A779" s="310" t="s">
        <v>19014</v>
      </c>
      <c r="B779" s="113" t="s">
        <v>19015</v>
      </c>
      <c r="C779" s="6" t="s">
        <v>19016</v>
      </c>
      <c r="D779" s="97">
        <v>43347</v>
      </c>
      <c r="E779" s="97">
        <v>43349</v>
      </c>
      <c r="H779" s="66" t="s">
        <v>4162</v>
      </c>
      <c r="I779" s="66" t="s">
        <v>4161</v>
      </c>
      <c r="J779" s="65" t="s">
        <v>4302</v>
      </c>
      <c r="K779" s="66" t="s">
        <v>4304</v>
      </c>
      <c r="L779" s="66" t="s">
        <v>4306</v>
      </c>
      <c r="M779" s="94">
        <v>12</v>
      </c>
      <c r="N779" s="95">
        <f t="shared" ref="N779" si="877">M779-V779</f>
        <v>11.8125</v>
      </c>
      <c r="O779" s="95">
        <f t="shared" ref="O779" si="878">M779+V779</f>
        <v>12.1875</v>
      </c>
      <c r="P779" s="94">
        <v>9</v>
      </c>
      <c r="Q779" s="66">
        <f t="shared" ref="Q779" si="879">P779-V779</f>
        <v>8.8125</v>
      </c>
      <c r="R779" s="66">
        <f t="shared" ref="R779" si="880">P779+V779</f>
        <v>9.1875</v>
      </c>
      <c r="S779" s="94">
        <v>6</v>
      </c>
      <c r="T779" s="95">
        <f t="shared" ref="T779" si="881">S779-V779</f>
        <v>5.8125</v>
      </c>
      <c r="U779" s="95">
        <f t="shared" ref="U779" si="882">S779+V779</f>
        <v>6.1875</v>
      </c>
      <c r="V779" s="6">
        <f t="shared" ref="V779" si="883">IF(J779="C", 0.1875, 0.125)</f>
        <v>0.1875</v>
      </c>
    </row>
    <row r="780" spans="1:27" ht="39" x14ac:dyDescent="0.15">
      <c r="A780" s="310" t="s">
        <v>19048</v>
      </c>
      <c r="B780" s="113" t="s">
        <v>19049</v>
      </c>
      <c r="C780" s="6" t="s">
        <v>19050</v>
      </c>
      <c r="D780" s="97">
        <v>43353</v>
      </c>
      <c r="E780" s="97">
        <v>43357</v>
      </c>
      <c r="H780" s="66" t="s">
        <v>4162</v>
      </c>
      <c r="I780" s="66" t="s">
        <v>4161</v>
      </c>
      <c r="J780" s="65" t="s">
        <v>4302</v>
      </c>
      <c r="K780" s="66" t="s">
        <v>4304</v>
      </c>
      <c r="L780" s="66" t="s">
        <v>4306</v>
      </c>
      <c r="M780" s="94">
        <v>18.5</v>
      </c>
      <c r="N780" s="95">
        <f t="shared" ref="N780:N782" si="884">M780-V780</f>
        <v>18.3125</v>
      </c>
      <c r="O780" s="95">
        <f t="shared" ref="O780:O782" si="885">M780+V780</f>
        <v>18.6875</v>
      </c>
      <c r="P780" s="94">
        <v>13.5</v>
      </c>
      <c r="Q780" s="66">
        <f t="shared" ref="Q780:Q782" si="886">P780-V780</f>
        <v>13.3125</v>
      </c>
      <c r="R780" s="66">
        <f t="shared" ref="R780:R782" si="887">P780+V780</f>
        <v>13.6875</v>
      </c>
      <c r="S780" s="94">
        <v>6.125</v>
      </c>
      <c r="T780" s="95">
        <f t="shared" ref="T780:T782" si="888">S780-V780</f>
        <v>5.9375</v>
      </c>
      <c r="U780" s="95">
        <f t="shared" ref="U780:U782" si="889">S780+V780</f>
        <v>6.3125</v>
      </c>
      <c r="V780" s="6">
        <f t="shared" ref="V780:V783" si="890">IF(J780="C", 0.1875, 0.125)</f>
        <v>0.1875</v>
      </c>
    </row>
    <row r="781" spans="1:27" ht="26" x14ac:dyDescent="0.15">
      <c r="A781" s="310" t="s">
        <v>19102</v>
      </c>
      <c r="B781" s="113" t="s">
        <v>19103</v>
      </c>
      <c r="C781" s="6" t="s">
        <v>18909</v>
      </c>
      <c r="D781" s="97">
        <v>43361</v>
      </c>
      <c r="E781" s="97">
        <v>43362</v>
      </c>
      <c r="H781" s="66" t="s">
        <v>4162</v>
      </c>
      <c r="I781" s="66" t="s">
        <v>4161</v>
      </c>
      <c r="J781" s="65" t="s">
        <v>4302</v>
      </c>
      <c r="K781" s="66" t="s">
        <v>4301</v>
      </c>
      <c r="L781" s="66" t="s">
        <v>4306</v>
      </c>
      <c r="M781" s="94">
        <v>7.125</v>
      </c>
      <c r="N781" s="95">
        <f t="shared" si="884"/>
        <v>6.9375</v>
      </c>
      <c r="O781" s="95">
        <f t="shared" si="885"/>
        <v>7.3125</v>
      </c>
      <c r="P781" s="94">
        <v>7</v>
      </c>
      <c r="Q781" s="66">
        <f t="shared" si="886"/>
        <v>6.8125</v>
      </c>
      <c r="R781" s="66">
        <f t="shared" si="887"/>
        <v>7.1875</v>
      </c>
      <c r="S781" s="94">
        <v>6.0625</v>
      </c>
      <c r="T781" s="95">
        <f t="shared" si="888"/>
        <v>5.875</v>
      </c>
      <c r="U781" s="95">
        <f t="shared" si="889"/>
        <v>6.25</v>
      </c>
      <c r="V781" s="6">
        <f t="shared" si="890"/>
        <v>0.1875</v>
      </c>
    </row>
    <row r="782" spans="1:27" ht="39" x14ac:dyDescent="0.15">
      <c r="A782" s="310" t="s">
        <v>19108</v>
      </c>
      <c r="B782" s="113" t="s">
        <v>19109</v>
      </c>
      <c r="C782" s="6" t="s">
        <v>19110</v>
      </c>
      <c r="D782" s="97">
        <v>43362</v>
      </c>
      <c r="E782" s="97">
        <v>43377</v>
      </c>
      <c r="G782" s="6" t="s">
        <v>18741</v>
      </c>
      <c r="I782" s="66" t="s">
        <v>18742</v>
      </c>
      <c r="M782" s="94">
        <v>2.5</v>
      </c>
      <c r="N782" s="95">
        <f t="shared" si="884"/>
        <v>2.375</v>
      </c>
      <c r="O782" s="95">
        <f t="shared" si="885"/>
        <v>2.625</v>
      </c>
      <c r="P782" s="94">
        <v>2.5</v>
      </c>
      <c r="Q782" s="66">
        <f t="shared" si="886"/>
        <v>2.375</v>
      </c>
      <c r="R782" s="66">
        <f t="shared" si="887"/>
        <v>2.625</v>
      </c>
      <c r="S782" s="94">
        <v>43.5</v>
      </c>
      <c r="T782" s="95">
        <f t="shared" si="888"/>
        <v>43.375</v>
      </c>
      <c r="U782" s="95">
        <f t="shared" si="889"/>
        <v>43.625</v>
      </c>
      <c r="V782" s="6">
        <f t="shared" si="890"/>
        <v>0.125</v>
      </c>
      <c r="W782" s="6">
        <v>0.2</v>
      </c>
    </row>
    <row r="783" spans="1:27" ht="39" x14ac:dyDescent="0.15">
      <c r="A783" s="310" t="s">
        <v>19111</v>
      </c>
      <c r="B783" s="113" t="s">
        <v>19112</v>
      </c>
      <c r="C783" s="6" t="s">
        <v>19113</v>
      </c>
      <c r="D783" s="97">
        <v>43362</v>
      </c>
      <c r="E783" s="97">
        <v>43370</v>
      </c>
      <c r="H783" s="66" t="s">
        <v>4162</v>
      </c>
      <c r="I783" s="66" t="s">
        <v>15216</v>
      </c>
      <c r="J783" s="65" t="s">
        <v>4310</v>
      </c>
      <c r="K783" s="66">
        <v>32</v>
      </c>
      <c r="L783" s="66" t="s">
        <v>4306</v>
      </c>
      <c r="M783" s="129">
        <v>8.6880000000000006</v>
      </c>
      <c r="N783" s="69">
        <f>M783-0.125</f>
        <v>8.5630000000000006</v>
      </c>
      <c r="O783" s="69">
        <f>M783+0.125</f>
        <v>8.8130000000000006</v>
      </c>
      <c r="P783" s="129">
        <v>7.625</v>
      </c>
      <c r="Q783" s="69">
        <f>P783-0.125</f>
        <v>7.5</v>
      </c>
      <c r="R783" s="69">
        <f>P783+0.125</f>
        <v>7.75</v>
      </c>
      <c r="S783" s="129">
        <v>2.25</v>
      </c>
      <c r="T783" s="69">
        <f>S783-0.125</f>
        <v>2.125</v>
      </c>
      <c r="U783" s="69">
        <f>S783+0.125</f>
        <v>2.375</v>
      </c>
      <c r="V783" s="6">
        <f t="shared" si="890"/>
        <v>0.125</v>
      </c>
      <c r="W783" s="31"/>
      <c r="X783" s="31"/>
      <c r="Y783" s="31"/>
      <c r="Z783" s="31"/>
      <c r="AA783" s="31"/>
    </row>
    <row r="784" spans="1:27" ht="39" x14ac:dyDescent="0.15">
      <c r="A784" s="310" t="s">
        <v>19114</v>
      </c>
      <c r="B784" s="113" t="s">
        <v>19115</v>
      </c>
      <c r="C784" s="6" t="s">
        <v>19116</v>
      </c>
      <c r="D784" s="97">
        <v>43362</v>
      </c>
      <c r="E784" s="97">
        <v>43370</v>
      </c>
      <c r="H784" s="66" t="s">
        <v>4162</v>
      </c>
      <c r="I784" s="66" t="s">
        <v>15216</v>
      </c>
      <c r="J784" s="65" t="s">
        <v>4302</v>
      </c>
      <c r="K784" s="66" t="s">
        <v>4301</v>
      </c>
      <c r="M784" s="94">
        <v>40.75</v>
      </c>
      <c r="N784" s="95">
        <f t="shared" ref="N784" si="891">M784-V784</f>
        <v>40.5625</v>
      </c>
      <c r="O784" s="95">
        <f t="shared" ref="O784" si="892">M784+V784</f>
        <v>40.9375</v>
      </c>
      <c r="P784" s="94">
        <v>37</v>
      </c>
      <c r="Q784" s="66">
        <f t="shared" ref="Q784" si="893">P784-V784</f>
        <v>36.8125</v>
      </c>
      <c r="R784" s="66">
        <f t="shared" ref="R784" si="894">P784+V784</f>
        <v>37.1875</v>
      </c>
      <c r="S784" s="94">
        <v>3</v>
      </c>
      <c r="T784" s="95">
        <f t="shared" ref="T784" si="895">S784-V784</f>
        <v>2.8125</v>
      </c>
      <c r="U784" s="95">
        <f t="shared" ref="U784" si="896">S784+V784</f>
        <v>3.1875</v>
      </c>
      <c r="V784" s="6">
        <f>IF(J784="C", 0.1875, 0.125)</f>
        <v>0.1875</v>
      </c>
    </row>
    <row r="785" spans="1:23" ht="26" x14ac:dyDescent="0.15">
      <c r="A785" s="454" t="s">
        <v>19121</v>
      </c>
      <c r="B785" s="455" t="s">
        <v>19122</v>
      </c>
      <c r="C785" s="6" t="s">
        <v>19123</v>
      </c>
      <c r="D785" s="97">
        <v>43368</v>
      </c>
      <c r="H785" s="66" t="s">
        <v>4738</v>
      </c>
      <c r="I785" s="66" t="s">
        <v>19124</v>
      </c>
      <c r="J785" s="65" t="s">
        <v>4302</v>
      </c>
      <c r="K785" s="66" t="s">
        <v>4301</v>
      </c>
      <c r="M785" s="94">
        <v>39.75</v>
      </c>
      <c r="N785" s="95">
        <f t="shared" ref="N785:N787" si="897">M785-V785</f>
        <v>39.5625</v>
      </c>
      <c r="O785" s="95">
        <f t="shared" ref="O785:O787" si="898">M785+V785</f>
        <v>39.9375</v>
      </c>
      <c r="P785" s="94">
        <v>36</v>
      </c>
      <c r="Q785" s="66">
        <f t="shared" ref="Q785:Q787" si="899">P785-V785</f>
        <v>35.8125</v>
      </c>
      <c r="R785" s="66">
        <f t="shared" ref="R785:R787" si="900">P785+V785</f>
        <v>36.1875</v>
      </c>
      <c r="S785" s="94">
        <v>0</v>
      </c>
      <c r="T785" s="95">
        <f t="shared" ref="T785:T787" si="901">S785-V785</f>
        <v>-0.1875</v>
      </c>
      <c r="U785" s="95">
        <f t="shared" ref="U785:U787" si="902">S785+V785</f>
        <v>0.1875</v>
      </c>
      <c r="V785" s="6">
        <f>IF(J785="C", 0.1875, 0.125)</f>
        <v>0.1875</v>
      </c>
    </row>
    <row r="786" spans="1:23" ht="39" x14ac:dyDescent="0.15">
      <c r="A786" s="310" t="s">
        <v>19128</v>
      </c>
      <c r="B786" s="113" t="s">
        <v>15148</v>
      </c>
      <c r="C786" s="6" t="s">
        <v>19129</v>
      </c>
      <c r="D786" s="97">
        <v>43370</v>
      </c>
      <c r="E786" s="97">
        <v>43377</v>
      </c>
      <c r="H786" s="66" t="s">
        <v>4162</v>
      </c>
      <c r="I786" s="66" t="s">
        <v>4161</v>
      </c>
      <c r="J786" s="65" t="s">
        <v>4302</v>
      </c>
      <c r="K786" s="66" t="s">
        <v>4307</v>
      </c>
      <c r="L786" s="66" t="s">
        <v>4306</v>
      </c>
      <c r="M786" s="94">
        <v>14.75</v>
      </c>
      <c r="N786" s="95">
        <f t="shared" si="897"/>
        <v>14.5625</v>
      </c>
      <c r="O786" s="95">
        <f t="shared" si="898"/>
        <v>14.9375</v>
      </c>
      <c r="P786" s="94">
        <v>9.375</v>
      </c>
      <c r="Q786" s="66">
        <f t="shared" si="899"/>
        <v>9.1875</v>
      </c>
      <c r="R786" s="66">
        <f t="shared" si="900"/>
        <v>9.5625</v>
      </c>
      <c r="S786" s="94">
        <v>5.5</v>
      </c>
      <c r="T786" s="95">
        <f t="shared" si="901"/>
        <v>5.3125</v>
      </c>
      <c r="U786" s="95">
        <f t="shared" si="902"/>
        <v>5.6875</v>
      </c>
      <c r="V786" s="6">
        <f t="shared" ref="V786:V787" si="903">IF(J786="C", 0.1875, 0.125)</f>
        <v>0.1875</v>
      </c>
    </row>
    <row r="787" spans="1:23" ht="39" x14ac:dyDescent="0.15">
      <c r="A787" s="310" t="s">
        <v>19254</v>
      </c>
      <c r="B787" s="113" t="s">
        <v>5588</v>
      </c>
      <c r="C787" s="6" t="s">
        <v>19255</v>
      </c>
      <c r="D787" s="97">
        <v>43405</v>
      </c>
      <c r="E787" s="97">
        <v>43424</v>
      </c>
      <c r="H787" s="66" t="s">
        <v>4162</v>
      </c>
      <c r="I787" s="66" t="s">
        <v>4161</v>
      </c>
      <c r="J787" s="65" t="s">
        <v>4302</v>
      </c>
      <c r="K787" s="66" t="s">
        <v>4301</v>
      </c>
      <c r="L787" s="66" t="s">
        <v>4306</v>
      </c>
      <c r="M787" s="94">
        <v>12.5</v>
      </c>
      <c r="N787" s="95">
        <f t="shared" si="897"/>
        <v>12.3125</v>
      </c>
      <c r="O787" s="95">
        <f t="shared" si="898"/>
        <v>12.6875</v>
      </c>
      <c r="P787" s="94">
        <v>7.25</v>
      </c>
      <c r="Q787" s="66">
        <f t="shared" si="899"/>
        <v>7.0625</v>
      </c>
      <c r="R787" s="66">
        <f t="shared" si="900"/>
        <v>7.4375</v>
      </c>
      <c r="S787" s="94">
        <v>7.875</v>
      </c>
      <c r="T787" s="95">
        <f t="shared" si="901"/>
        <v>7.6875</v>
      </c>
      <c r="U787" s="95">
        <f t="shared" si="902"/>
        <v>8.0625</v>
      </c>
      <c r="V787" s="6">
        <f t="shared" si="903"/>
        <v>0.1875</v>
      </c>
    </row>
    <row r="788" spans="1:23" ht="26" x14ac:dyDescent="0.15">
      <c r="A788" s="310" t="s">
        <v>19279</v>
      </c>
      <c r="B788" s="113" t="s">
        <v>19277</v>
      </c>
      <c r="C788" s="6" t="s">
        <v>19280</v>
      </c>
      <c r="D788" s="97">
        <v>43406</v>
      </c>
      <c r="E788" s="97">
        <v>43424</v>
      </c>
      <c r="H788" s="66" t="s">
        <v>4162</v>
      </c>
      <c r="I788" s="66" t="s">
        <v>4161</v>
      </c>
      <c r="J788" s="65" t="s">
        <v>4302</v>
      </c>
      <c r="K788" s="66" t="s">
        <v>4301</v>
      </c>
      <c r="L788" s="66" t="s">
        <v>4306</v>
      </c>
      <c r="M788" s="94">
        <v>11.75</v>
      </c>
      <c r="N788" s="95">
        <f t="shared" ref="N788" si="904">M788-V788</f>
        <v>11.5625</v>
      </c>
      <c r="O788" s="95">
        <f t="shared" ref="O788" si="905">M788+V788</f>
        <v>11.9375</v>
      </c>
      <c r="P788" s="94">
        <v>6.25</v>
      </c>
      <c r="Q788" s="66">
        <f t="shared" ref="Q788" si="906">P788-V788</f>
        <v>6.0625</v>
      </c>
      <c r="R788" s="66">
        <f t="shared" ref="R788" si="907">P788+V788</f>
        <v>6.4375</v>
      </c>
      <c r="S788" s="94">
        <v>8</v>
      </c>
      <c r="T788" s="95">
        <f t="shared" ref="T788" si="908">S788-V788</f>
        <v>7.8125</v>
      </c>
      <c r="U788" s="95">
        <f t="shared" ref="U788" si="909">S788+V788</f>
        <v>8.1875</v>
      </c>
      <c r="V788" s="6">
        <f t="shared" ref="V788" si="910">IF(J788="C", 0.1875, 0.125)</f>
        <v>0.1875</v>
      </c>
    </row>
    <row r="789" spans="1:23" ht="26" x14ac:dyDescent="0.15">
      <c r="A789" s="310" t="s">
        <v>19281</v>
      </c>
      <c r="B789" s="113" t="s">
        <v>19277</v>
      </c>
      <c r="C789" s="6" t="s">
        <v>19282</v>
      </c>
      <c r="D789" s="97">
        <v>43406</v>
      </c>
      <c r="E789" s="97">
        <v>43424</v>
      </c>
      <c r="H789" s="66" t="s">
        <v>4162</v>
      </c>
      <c r="I789" s="66" t="s">
        <v>4161</v>
      </c>
      <c r="J789" s="65" t="s">
        <v>4302</v>
      </c>
      <c r="K789" s="66" t="s">
        <v>4301</v>
      </c>
      <c r="L789" s="66" t="s">
        <v>4306</v>
      </c>
      <c r="M789" s="94">
        <v>15</v>
      </c>
      <c r="N789" s="95">
        <f t="shared" ref="N789" si="911">M789-V789</f>
        <v>14.8125</v>
      </c>
      <c r="O789" s="95">
        <f t="shared" ref="O789" si="912">M789+V789</f>
        <v>15.1875</v>
      </c>
      <c r="P789" s="94">
        <v>9.5</v>
      </c>
      <c r="Q789" s="66">
        <f t="shared" ref="Q789" si="913">P789-V789</f>
        <v>9.3125</v>
      </c>
      <c r="R789" s="66">
        <f t="shared" ref="R789" si="914">P789+V789</f>
        <v>9.6875</v>
      </c>
      <c r="S789" s="94">
        <v>8</v>
      </c>
      <c r="T789" s="95">
        <f t="shared" ref="T789" si="915">S789-V789</f>
        <v>7.8125</v>
      </c>
      <c r="U789" s="95">
        <f t="shared" ref="U789" si="916">S789+V789</f>
        <v>8.1875</v>
      </c>
      <c r="V789" s="6">
        <f t="shared" ref="V789" si="917">IF(J789="C", 0.1875, 0.125)</f>
        <v>0.1875</v>
      </c>
    </row>
    <row r="790" spans="1:23" ht="39" x14ac:dyDescent="0.15">
      <c r="A790" s="310" t="s">
        <v>19283</v>
      </c>
      <c r="B790" s="113" t="s">
        <v>19277</v>
      </c>
      <c r="C790" s="6" t="s">
        <v>19284</v>
      </c>
      <c r="D790" s="97">
        <v>43406</v>
      </c>
      <c r="E790" s="97">
        <v>43424</v>
      </c>
      <c r="H790" s="66" t="s">
        <v>4162</v>
      </c>
      <c r="I790" s="66" t="s">
        <v>4161</v>
      </c>
      <c r="J790" s="65" t="s">
        <v>4302</v>
      </c>
      <c r="K790" s="66" t="s">
        <v>4301</v>
      </c>
      <c r="L790" s="66" t="s">
        <v>4306</v>
      </c>
      <c r="M790" s="94">
        <v>9.5630000000000006</v>
      </c>
      <c r="N790" s="95">
        <f t="shared" ref="N790" si="918">M790-V790</f>
        <v>9.3755000000000006</v>
      </c>
      <c r="O790" s="95">
        <f t="shared" ref="O790" si="919">M790+V790</f>
        <v>9.7505000000000006</v>
      </c>
      <c r="P790" s="94">
        <v>9.1880000000000006</v>
      </c>
      <c r="Q790" s="66">
        <f t="shared" ref="Q790" si="920">P790-V790</f>
        <v>9.0005000000000006</v>
      </c>
      <c r="R790" s="66">
        <f t="shared" ref="R790" si="921">P790+V790</f>
        <v>9.3755000000000006</v>
      </c>
      <c r="S790" s="94">
        <v>7.75</v>
      </c>
      <c r="T790" s="95">
        <f t="shared" ref="T790" si="922">S790-V790</f>
        <v>7.5625</v>
      </c>
      <c r="U790" s="95">
        <f t="shared" ref="U790" si="923">S790+V790</f>
        <v>7.9375</v>
      </c>
      <c r="V790" s="6">
        <f t="shared" ref="V790" si="924">IF(J790="C", 0.1875, 0.125)</f>
        <v>0.1875</v>
      </c>
    </row>
    <row r="791" spans="1:23" ht="26" x14ac:dyDescent="0.15">
      <c r="A791" s="310" t="s">
        <v>19298</v>
      </c>
      <c r="B791" s="113" t="s">
        <v>19299</v>
      </c>
      <c r="C791" s="6" t="s">
        <v>18909</v>
      </c>
      <c r="D791" s="97">
        <v>43410</v>
      </c>
      <c r="E791" s="97">
        <v>43424</v>
      </c>
      <c r="H791" s="66" t="s">
        <v>4738</v>
      </c>
      <c r="I791" s="66" t="s">
        <v>4161</v>
      </c>
      <c r="J791" s="65" t="s">
        <v>4302</v>
      </c>
      <c r="K791" s="66" t="s">
        <v>4301</v>
      </c>
      <c r="L791" s="66" t="s">
        <v>4306</v>
      </c>
      <c r="M791" s="94">
        <v>7.125</v>
      </c>
      <c r="N791" s="95">
        <f t="shared" ref="N791:N794" si="925">M791-V791</f>
        <v>6.9375</v>
      </c>
      <c r="O791" s="95">
        <f t="shared" ref="O791:O794" si="926">M791+V791</f>
        <v>7.3125</v>
      </c>
      <c r="P791" s="94">
        <v>7</v>
      </c>
      <c r="Q791" s="66">
        <f t="shared" ref="Q791:Q794" si="927">P791-V791</f>
        <v>6.8125</v>
      </c>
      <c r="R791" s="66">
        <f t="shared" ref="R791:R794" si="928">P791+V791</f>
        <v>7.1875</v>
      </c>
      <c r="S791" s="94">
        <v>6.0625</v>
      </c>
      <c r="T791" s="95">
        <f t="shared" ref="T791" si="929">S791-V791</f>
        <v>5.875</v>
      </c>
      <c r="U791" s="95">
        <f t="shared" ref="U791" si="930">S791+V791</f>
        <v>6.25</v>
      </c>
      <c r="V791" s="6">
        <f t="shared" ref="V791:V792" si="931">IF(J791="C", 0.1875, 0.125)</f>
        <v>0.1875</v>
      </c>
    </row>
    <row r="792" spans="1:23" ht="39" x14ac:dyDescent="0.15">
      <c r="A792" s="310" t="s">
        <v>19316</v>
      </c>
      <c r="B792" s="113" t="s">
        <v>19317</v>
      </c>
      <c r="C792" s="6" t="s">
        <v>19318</v>
      </c>
      <c r="D792" s="97">
        <v>43412</v>
      </c>
      <c r="E792" s="97">
        <v>43424</v>
      </c>
      <c r="F792" s="66"/>
      <c r="G792" s="66"/>
      <c r="H792" s="66" t="s">
        <v>4162</v>
      </c>
      <c r="I792" s="66" t="s">
        <v>4336</v>
      </c>
      <c r="J792" s="65" t="s">
        <v>4302</v>
      </c>
      <c r="K792" s="66" t="s">
        <v>4301</v>
      </c>
      <c r="L792" s="66" t="s">
        <v>4306</v>
      </c>
      <c r="M792" s="94">
        <v>19.375</v>
      </c>
      <c r="N792" s="95">
        <f t="shared" si="925"/>
        <v>19.1875</v>
      </c>
      <c r="O792" s="95">
        <f t="shared" si="926"/>
        <v>19.5625</v>
      </c>
      <c r="P792" s="94">
        <v>8.25</v>
      </c>
      <c r="Q792" s="66">
        <f t="shared" si="927"/>
        <v>8.0625</v>
      </c>
      <c r="R792" s="66">
        <f t="shared" si="928"/>
        <v>8.4375</v>
      </c>
      <c r="S792" s="94">
        <v>14.125</v>
      </c>
      <c r="T792" s="95">
        <f>S792-V792</f>
        <v>13.9375</v>
      </c>
      <c r="U792" s="95">
        <f>S792+V792</f>
        <v>14.3125</v>
      </c>
      <c r="V792" s="6">
        <f t="shared" si="931"/>
        <v>0.1875</v>
      </c>
    </row>
    <row r="793" spans="1:23" ht="26" x14ac:dyDescent="0.15">
      <c r="A793" s="310" t="s">
        <v>19319</v>
      </c>
      <c r="B793" s="113" t="s">
        <v>19320</v>
      </c>
      <c r="C793" s="6" t="s">
        <v>19321</v>
      </c>
      <c r="D793" s="97">
        <v>43412</v>
      </c>
      <c r="E793" s="97">
        <v>43424</v>
      </c>
      <c r="H793" s="66" t="s">
        <v>4162</v>
      </c>
      <c r="I793" s="66" t="s">
        <v>15216</v>
      </c>
      <c r="J793" s="65" t="s">
        <v>4310</v>
      </c>
      <c r="K793" s="66" t="s">
        <v>4301</v>
      </c>
      <c r="L793" s="66" t="s">
        <v>4306</v>
      </c>
      <c r="M793" s="94">
        <v>18.5</v>
      </c>
      <c r="N793" s="95">
        <f t="shared" si="925"/>
        <v>18.375</v>
      </c>
      <c r="O793" s="95">
        <f t="shared" si="926"/>
        <v>18.625</v>
      </c>
      <c r="P793" s="94">
        <v>7.375</v>
      </c>
      <c r="Q793" s="66">
        <f t="shared" si="927"/>
        <v>7.25</v>
      </c>
      <c r="R793" s="66">
        <f t="shared" si="928"/>
        <v>7.5</v>
      </c>
      <c r="S793" s="94">
        <v>14</v>
      </c>
      <c r="T793" s="95">
        <f>S793-V793</f>
        <v>13.875</v>
      </c>
      <c r="U793" s="95">
        <f>S793+V793</f>
        <v>14.125</v>
      </c>
      <c r="V793" s="6">
        <f>IF(J793="C", 0.1875, 0.125)</f>
        <v>0.125</v>
      </c>
    </row>
    <row r="794" spans="1:23" ht="39" x14ac:dyDescent="0.15">
      <c r="A794" s="310" t="s">
        <v>19404</v>
      </c>
      <c r="B794" s="113" t="s">
        <v>19405</v>
      </c>
      <c r="C794" s="6" t="s">
        <v>19406</v>
      </c>
      <c r="D794" s="97">
        <v>43438</v>
      </c>
      <c r="E794" s="97">
        <v>43440</v>
      </c>
      <c r="H794" s="66" t="s">
        <v>4162</v>
      </c>
      <c r="I794" s="66" t="s">
        <v>4161</v>
      </c>
      <c r="J794" s="65" t="s">
        <v>4302</v>
      </c>
      <c r="K794" s="66" t="s">
        <v>4307</v>
      </c>
      <c r="L794" s="66" t="s">
        <v>4306</v>
      </c>
      <c r="M794" s="94">
        <v>17.25</v>
      </c>
      <c r="N794" s="95">
        <f t="shared" si="925"/>
        <v>17.0625</v>
      </c>
      <c r="O794" s="95">
        <f t="shared" si="926"/>
        <v>17.4375</v>
      </c>
      <c r="P794" s="94">
        <v>7</v>
      </c>
      <c r="Q794" s="66">
        <f t="shared" si="927"/>
        <v>6.8125</v>
      </c>
      <c r="R794" s="66">
        <f t="shared" si="928"/>
        <v>7.1875</v>
      </c>
      <c r="S794" s="94">
        <v>8</v>
      </c>
      <c r="T794" s="95">
        <f t="shared" ref="T794" si="932">S794-V794</f>
        <v>7.8125</v>
      </c>
      <c r="U794" s="95">
        <f t="shared" ref="U794" si="933">S794+V794</f>
        <v>8.1875</v>
      </c>
      <c r="V794" s="6">
        <f t="shared" ref="V794" si="934">IF(J794="C", 0.1875, 0.125)</f>
        <v>0.1875</v>
      </c>
    </row>
    <row r="795" spans="1:23" ht="39" x14ac:dyDescent="0.15">
      <c r="A795" s="310" t="s">
        <v>19413</v>
      </c>
      <c r="B795" s="113" t="s">
        <v>19414</v>
      </c>
      <c r="C795" s="6" t="s">
        <v>19415</v>
      </c>
      <c r="D795" s="97">
        <v>43439</v>
      </c>
      <c r="E795" s="97">
        <v>43440</v>
      </c>
      <c r="H795" s="66" t="s">
        <v>4162</v>
      </c>
      <c r="I795" s="66" t="s">
        <v>4161</v>
      </c>
      <c r="J795" s="65" t="s">
        <v>4302</v>
      </c>
      <c r="K795" s="66" t="s">
        <v>4307</v>
      </c>
      <c r="L795" s="66" t="s">
        <v>4306</v>
      </c>
      <c r="M795" s="94">
        <v>19.5</v>
      </c>
      <c r="N795" s="95">
        <f t="shared" ref="N795:N796" si="935">M795-V795</f>
        <v>19.3125</v>
      </c>
      <c r="O795" s="95">
        <f t="shared" ref="O795:O796" si="936">M795+V795</f>
        <v>19.6875</v>
      </c>
      <c r="P795" s="94">
        <v>9</v>
      </c>
      <c r="Q795" s="66">
        <f t="shared" ref="Q795:Q796" si="937">P795-V795</f>
        <v>8.8125</v>
      </c>
      <c r="R795" s="66">
        <f t="shared" ref="R795:R796" si="938">P795+V795</f>
        <v>9.1875</v>
      </c>
      <c r="S795" s="94">
        <v>7</v>
      </c>
      <c r="T795" s="95">
        <f t="shared" ref="T795:T796" si="939">S795-V795</f>
        <v>6.8125</v>
      </c>
      <c r="U795" s="95">
        <f t="shared" ref="U795:U796" si="940">S795+V795</f>
        <v>7.1875</v>
      </c>
      <c r="V795" s="6">
        <f t="shared" ref="V795:V796" si="941">IF(J795="C", 0.1875, 0.125)</f>
        <v>0.1875</v>
      </c>
    </row>
    <row r="796" spans="1:23" ht="39" x14ac:dyDescent="0.15">
      <c r="A796" s="454" t="s">
        <v>19424</v>
      </c>
      <c r="B796" s="455" t="s">
        <v>19425</v>
      </c>
      <c r="C796" s="6" t="s">
        <v>19426</v>
      </c>
      <c r="D796" s="97">
        <v>43440</v>
      </c>
      <c r="E796" s="97"/>
      <c r="G796" s="6" t="s">
        <v>18741</v>
      </c>
      <c r="I796" s="66" t="s">
        <v>18742</v>
      </c>
      <c r="M796" s="94">
        <v>2.5</v>
      </c>
      <c r="N796" s="95">
        <f t="shared" si="935"/>
        <v>2.375</v>
      </c>
      <c r="O796" s="95">
        <f t="shared" si="936"/>
        <v>2.625</v>
      </c>
      <c r="P796" s="94">
        <v>2.5</v>
      </c>
      <c r="Q796" s="66">
        <f t="shared" si="937"/>
        <v>2.375</v>
      </c>
      <c r="R796" s="66">
        <f t="shared" si="938"/>
        <v>2.625</v>
      </c>
      <c r="S796" s="94">
        <v>38.25</v>
      </c>
      <c r="T796" s="95">
        <f t="shared" si="939"/>
        <v>38.125</v>
      </c>
      <c r="U796" s="95">
        <f t="shared" si="940"/>
        <v>38.375</v>
      </c>
      <c r="V796" s="6">
        <f t="shared" si="941"/>
        <v>0.125</v>
      </c>
      <c r="W796" s="6">
        <v>0.2</v>
      </c>
    </row>
    <row r="797" spans="1:23" ht="39" x14ac:dyDescent="0.15">
      <c r="A797" s="454" t="s">
        <v>19427</v>
      </c>
      <c r="B797" s="455" t="s">
        <v>19428</v>
      </c>
      <c r="C797" s="6" t="s">
        <v>19429</v>
      </c>
      <c r="D797" s="97">
        <v>43440</v>
      </c>
      <c r="E797" s="97"/>
      <c r="G797" s="6" t="s">
        <v>18741</v>
      </c>
      <c r="I797" s="66" t="s">
        <v>18742</v>
      </c>
      <c r="M797" s="94">
        <v>2.5</v>
      </c>
      <c r="N797" s="95">
        <f t="shared" ref="N797:N799" si="942">M797-V797</f>
        <v>2.375</v>
      </c>
      <c r="O797" s="95">
        <f t="shared" ref="O797:O799" si="943">M797+V797</f>
        <v>2.625</v>
      </c>
      <c r="P797" s="94">
        <v>2.5</v>
      </c>
      <c r="Q797" s="66">
        <f t="shared" ref="Q797:Q799" si="944">P797-V797</f>
        <v>2.375</v>
      </c>
      <c r="R797" s="66">
        <f t="shared" ref="R797:R799" si="945">P797+V797</f>
        <v>2.625</v>
      </c>
      <c r="S797" s="94">
        <v>40.5</v>
      </c>
      <c r="T797" s="95">
        <f t="shared" ref="T797:T799" si="946">S797-V797</f>
        <v>40.375</v>
      </c>
      <c r="U797" s="95">
        <f t="shared" ref="U797:U799" si="947">S797+V797</f>
        <v>40.625</v>
      </c>
      <c r="V797" s="6">
        <f t="shared" ref="V797:V799" si="948">IF(J797="C", 0.1875, 0.125)</f>
        <v>0.125</v>
      </c>
      <c r="W797" s="6">
        <v>0.2</v>
      </c>
    </row>
    <row r="798" spans="1:23" ht="39" x14ac:dyDescent="0.15">
      <c r="A798" s="310" t="s">
        <v>19435</v>
      </c>
      <c r="B798" s="113" t="s">
        <v>19436</v>
      </c>
      <c r="C798" s="6" t="s">
        <v>19437</v>
      </c>
      <c r="D798" s="97">
        <v>43441</v>
      </c>
      <c r="E798" s="97">
        <v>43447</v>
      </c>
      <c r="H798" s="66" t="s">
        <v>4162</v>
      </c>
      <c r="I798" s="66" t="s">
        <v>4161</v>
      </c>
      <c r="J798" s="65" t="s">
        <v>4302</v>
      </c>
      <c r="K798" s="66" t="s">
        <v>4307</v>
      </c>
      <c r="L798" s="66" t="s">
        <v>4306</v>
      </c>
      <c r="M798" s="94">
        <v>11.25</v>
      </c>
      <c r="N798" s="95">
        <f t="shared" si="942"/>
        <v>11.0625</v>
      </c>
      <c r="O798" s="95">
        <f t="shared" si="943"/>
        <v>11.4375</v>
      </c>
      <c r="P798" s="94">
        <v>8.4375</v>
      </c>
      <c r="Q798" s="66">
        <f t="shared" si="944"/>
        <v>8.25</v>
      </c>
      <c r="R798" s="66">
        <f t="shared" si="945"/>
        <v>8.625</v>
      </c>
      <c r="S798" s="94">
        <v>4.5625</v>
      </c>
      <c r="T798" s="95">
        <f t="shared" si="946"/>
        <v>4.375</v>
      </c>
      <c r="U798" s="95">
        <f t="shared" si="947"/>
        <v>4.75</v>
      </c>
      <c r="V798" s="6">
        <f t="shared" si="948"/>
        <v>0.1875</v>
      </c>
    </row>
    <row r="799" spans="1:23" ht="26" x14ac:dyDescent="0.15">
      <c r="A799" s="310" t="s">
        <v>19447</v>
      </c>
      <c r="B799" s="113" t="s">
        <v>19264</v>
      </c>
      <c r="C799" s="6" t="s">
        <v>19448</v>
      </c>
      <c r="D799" s="97">
        <v>43445</v>
      </c>
      <c r="E799" s="97">
        <v>43447</v>
      </c>
      <c r="H799" s="66" t="s">
        <v>4738</v>
      </c>
      <c r="I799" s="66" t="s">
        <v>4161</v>
      </c>
      <c r="J799" s="65" t="s">
        <v>4302</v>
      </c>
      <c r="K799" s="66" t="s">
        <v>4301</v>
      </c>
      <c r="L799" s="66" t="s">
        <v>4306</v>
      </c>
      <c r="M799" s="94">
        <v>8.25</v>
      </c>
      <c r="N799" s="95">
        <f t="shared" si="942"/>
        <v>8.0625</v>
      </c>
      <c r="O799" s="95">
        <f t="shared" si="943"/>
        <v>8.4375</v>
      </c>
      <c r="P799" s="94">
        <v>7</v>
      </c>
      <c r="Q799" s="66">
        <f t="shared" si="944"/>
        <v>6.8125</v>
      </c>
      <c r="R799" s="66">
        <f t="shared" si="945"/>
        <v>7.1875</v>
      </c>
      <c r="S799" s="94">
        <v>6.25</v>
      </c>
      <c r="T799" s="95">
        <f t="shared" si="946"/>
        <v>6.0625</v>
      </c>
      <c r="U799" s="95">
        <f t="shared" si="947"/>
        <v>6.4375</v>
      </c>
      <c r="V799" s="6">
        <f t="shared" si="948"/>
        <v>0.1875</v>
      </c>
    </row>
    <row r="800" spans="1:23" ht="26" x14ac:dyDescent="0.15">
      <c r="A800" s="310" t="s">
        <v>19449</v>
      </c>
      <c r="B800" s="113" t="s">
        <v>19264</v>
      </c>
      <c r="C800" s="6" t="s">
        <v>19450</v>
      </c>
      <c r="D800" s="97">
        <v>43445</v>
      </c>
      <c r="E800" s="97">
        <v>43447</v>
      </c>
      <c r="H800" s="66" t="s">
        <v>4738</v>
      </c>
      <c r="I800" s="66" t="s">
        <v>4161</v>
      </c>
      <c r="J800" s="65" t="s">
        <v>4302</v>
      </c>
      <c r="K800" s="66" t="s">
        <v>4301</v>
      </c>
      <c r="L800" s="66" t="s">
        <v>4306</v>
      </c>
      <c r="M800" s="94">
        <v>7.75</v>
      </c>
      <c r="N800" s="95">
        <f t="shared" ref="N800" si="949">M800-V800</f>
        <v>7.5625</v>
      </c>
      <c r="O800" s="95">
        <f t="shared" ref="O800" si="950">M800+V800</f>
        <v>7.9375</v>
      </c>
      <c r="P800" s="94">
        <v>6.25</v>
      </c>
      <c r="Q800" s="66">
        <f t="shared" ref="Q800" si="951">P800-V800</f>
        <v>6.0625</v>
      </c>
      <c r="R800" s="66">
        <f t="shared" ref="R800" si="952">P800+V800</f>
        <v>6.4375</v>
      </c>
      <c r="S800" s="94">
        <v>8.25</v>
      </c>
      <c r="T800" s="95">
        <f t="shared" ref="T800" si="953">S800-V800</f>
        <v>8.0625</v>
      </c>
      <c r="U800" s="95">
        <f t="shared" ref="U800" si="954">S800+V800</f>
        <v>8.4375</v>
      </c>
      <c r="V800" s="6">
        <f t="shared" ref="V800" si="955">IF(J800="C", 0.1875, 0.125)</f>
        <v>0.1875</v>
      </c>
    </row>
    <row r="801" spans="1:23" ht="39" x14ac:dyDescent="0.15">
      <c r="A801" s="310" t="s">
        <v>19451</v>
      </c>
      <c r="B801" s="113" t="s">
        <v>19452</v>
      </c>
      <c r="C801" s="6" t="s">
        <v>19453</v>
      </c>
      <c r="D801" s="97">
        <v>43445</v>
      </c>
      <c r="E801" s="97">
        <v>43447</v>
      </c>
      <c r="H801" s="66" t="s">
        <v>4738</v>
      </c>
      <c r="I801" s="66" t="s">
        <v>4161</v>
      </c>
      <c r="J801" s="65" t="s">
        <v>4302</v>
      </c>
      <c r="K801" s="66" t="s">
        <v>4301</v>
      </c>
      <c r="L801" s="66" t="s">
        <v>4306</v>
      </c>
      <c r="M801" s="94">
        <v>9.375</v>
      </c>
      <c r="N801" s="95">
        <f t="shared" ref="N801:N803" si="956">M801-V801</f>
        <v>9.1875</v>
      </c>
      <c r="O801" s="95">
        <f t="shared" ref="O801:O803" si="957">M801+V801</f>
        <v>9.5625</v>
      </c>
      <c r="P801" s="94">
        <v>9.1880000000000006</v>
      </c>
      <c r="Q801" s="66">
        <f t="shared" ref="Q801:Q803" si="958">P801-V801</f>
        <v>9.0005000000000006</v>
      </c>
      <c r="R801" s="66">
        <f t="shared" ref="R801:R803" si="959">P801+V801</f>
        <v>9.3755000000000006</v>
      </c>
      <c r="S801" s="94">
        <v>8.125</v>
      </c>
      <c r="T801" s="95">
        <f t="shared" ref="T801:T803" si="960">S801-V801</f>
        <v>7.9375</v>
      </c>
      <c r="U801" s="95">
        <f t="shared" ref="U801:U803" si="961">S801+V801</f>
        <v>8.3125</v>
      </c>
      <c r="V801" s="6">
        <f t="shared" ref="V801:V802" si="962">IF(J801="C", 0.1875, 0.125)</f>
        <v>0.1875</v>
      </c>
    </row>
    <row r="802" spans="1:23" ht="39" x14ac:dyDescent="0.15">
      <c r="A802" s="454" t="s">
        <v>19457</v>
      </c>
      <c r="B802" s="455" t="s">
        <v>19458</v>
      </c>
      <c r="C802" s="6" t="s">
        <v>19459</v>
      </c>
      <c r="D802" s="97">
        <v>43446</v>
      </c>
      <c r="E802" s="97"/>
      <c r="G802" s="6" t="s">
        <v>18741</v>
      </c>
      <c r="I802" s="66" t="s">
        <v>18742</v>
      </c>
      <c r="M802" s="94">
        <v>2.5</v>
      </c>
      <c r="N802" s="95">
        <f t="shared" si="956"/>
        <v>2.375</v>
      </c>
      <c r="O802" s="95">
        <f t="shared" si="957"/>
        <v>2.625</v>
      </c>
      <c r="P802" s="94">
        <v>2.5</v>
      </c>
      <c r="Q802" s="66">
        <f t="shared" si="958"/>
        <v>2.375</v>
      </c>
      <c r="R802" s="66">
        <f t="shared" si="959"/>
        <v>2.625</v>
      </c>
      <c r="S802" s="94">
        <v>41</v>
      </c>
      <c r="T802" s="95">
        <f t="shared" si="960"/>
        <v>40.875</v>
      </c>
      <c r="U802" s="95">
        <f t="shared" si="961"/>
        <v>41.125</v>
      </c>
      <c r="V802" s="6">
        <f t="shared" si="962"/>
        <v>0.125</v>
      </c>
      <c r="W802" s="6">
        <v>0.2</v>
      </c>
    </row>
    <row r="803" spans="1:23" ht="26" x14ac:dyDescent="0.15">
      <c r="A803" s="310" t="s">
        <v>19503</v>
      </c>
      <c r="B803" s="113" t="s">
        <v>10669</v>
      </c>
      <c r="C803" s="6" t="s">
        <v>19504</v>
      </c>
      <c r="D803" s="97">
        <v>43452</v>
      </c>
      <c r="E803" s="97">
        <v>43468</v>
      </c>
      <c r="H803" s="66" t="s">
        <v>4738</v>
      </c>
      <c r="I803" s="66" t="s">
        <v>18750</v>
      </c>
      <c r="J803" s="65" t="s">
        <v>4302</v>
      </c>
      <c r="K803" s="66" t="s">
        <v>4301</v>
      </c>
      <c r="L803" s="66" t="s">
        <v>4306</v>
      </c>
      <c r="M803" s="94">
        <v>47.75</v>
      </c>
      <c r="N803" s="95">
        <f t="shared" si="956"/>
        <v>47.5625</v>
      </c>
      <c r="O803" s="95">
        <f t="shared" si="957"/>
        <v>47.9375</v>
      </c>
      <c r="P803" s="94">
        <v>37.25</v>
      </c>
      <c r="Q803" s="66">
        <f t="shared" si="958"/>
        <v>37.0625</v>
      </c>
      <c r="R803" s="66">
        <f t="shared" si="959"/>
        <v>37.4375</v>
      </c>
      <c r="S803" s="94">
        <v>3</v>
      </c>
      <c r="T803" s="95">
        <f t="shared" si="960"/>
        <v>2.8125</v>
      </c>
      <c r="U803" s="95">
        <f t="shared" si="961"/>
        <v>3.1875</v>
      </c>
      <c r="V803" s="6">
        <f>IF(J803="C", 0.1875, 0.125)</f>
        <v>0.1875</v>
      </c>
    </row>
    <row r="804" spans="1:23" ht="26" x14ac:dyDescent="0.15">
      <c r="A804" s="454" t="s">
        <v>19505</v>
      </c>
      <c r="B804" s="455" t="s">
        <v>19506</v>
      </c>
      <c r="C804" s="6" t="s">
        <v>19508</v>
      </c>
      <c r="D804" s="97">
        <v>43452</v>
      </c>
      <c r="E804" s="97"/>
      <c r="G804" s="6" t="s">
        <v>18741</v>
      </c>
      <c r="I804" s="66" t="s">
        <v>18742</v>
      </c>
      <c r="M804" s="94">
        <v>2.5</v>
      </c>
      <c r="N804" s="95">
        <f t="shared" ref="N804:N805" si="963">M804-V804</f>
        <v>2.375</v>
      </c>
      <c r="O804" s="95">
        <f t="shared" ref="O804:O805" si="964">M804+V804</f>
        <v>2.625</v>
      </c>
      <c r="P804" s="94">
        <v>2.5</v>
      </c>
      <c r="Q804" s="66">
        <f t="shared" ref="Q804:Q805" si="965">P804-V804</f>
        <v>2.375</v>
      </c>
      <c r="R804" s="66">
        <f t="shared" ref="R804:R805" si="966">P804+V804</f>
        <v>2.625</v>
      </c>
      <c r="S804" s="94">
        <v>43</v>
      </c>
      <c r="T804" s="95">
        <f t="shared" ref="T804:T805" si="967">S804-V804</f>
        <v>42.875</v>
      </c>
      <c r="U804" s="95">
        <f t="shared" ref="U804:U805" si="968">S804+V804</f>
        <v>43.125</v>
      </c>
      <c r="V804" s="6">
        <f t="shared" ref="V804:V805" si="969">IF(J804="C", 0.1875, 0.125)</f>
        <v>0.125</v>
      </c>
      <c r="W804" s="6" t="s">
        <v>19507</v>
      </c>
    </row>
    <row r="805" spans="1:23" ht="39" x14ac:dyDescent="0.15">
      <c r="A805" s="310" t="s">
        <v>19565</v>
      </c>
      <c r="B805" s="113" t="s">
        <v>19566</v>
      </c>
      <c r="C805" s="6" t="s">
        <v>19567</v>
      </c>
      <c r="D805" s="97">
        <v>43469</v>
      </c>
      <c r="E805" s="97">
        <v>43475</v>
      </c>
      <c r="H805" s="66" t="s">
        <v>4162</v>
      </c>
      <c r="I805" s="66" t="s">
        <v>4161</v>
      </c>
      <c r="J805" s="65" t="s">
        <v>4302</v>
      </c>
      <c r="K805" s="66" t="s">
        <v>4304</v>
      </c>
      <c r="L805" s="66" t="s">
        <v>4306</v>
      </c>
      <c r="M805" s="94">
        <v>22.5</v>
      </c>
      <c r="N805" s="95">
        <f t="shared" si="963"/>
        <v>22.3125</v>
      </c>
      <c r="O805" s="95">
        <f t="shared" si="964"/>
        <v>22.6875</v>
      </c>
      <c r="P805" s="94">
        <v>9.25</v>
      </c>
      <c r="Q805" s="66">
        <f t="shared" si="965"/>
        <v>9.0625</v>
      </c>
      <c r="R805" s="66">
        <f t="shared" si="966"/>
        <v>9.4375</v>
      </c>
      <c r="S805" s="94">
        <v>7.75</v>
      </c>
      <c r="T805" s="95">
        <f t="shared" si="967"/>
        <v>7.5625</v>
      </c>
      <c r="U805" s="95">
        <f t="shared" si="968"/>
        <v>7.9375</v>
      </c>
      <c r="V805" s="6">
        <f t="shared" si="969"/>
        <v>0.1875</v>
      </c>
    </row>
    <row r="806" spans="1:23" ht="39" x14ac:dyDescent="0.15">
      <c r="A806" s="310" t="s">
        <v>19568</v>
      </c>
      <c r="B806" s="113" t="s">
        <v>19569</v>
      </c>
      <c r="C806" s="6" t="s">
        <v>19570</v>
      </c>
      <c r="D806" s="97">
        <v>43469</v>
      </c>
      <c r="E806" s="97">
        <v>43475</v>
      </c>
      <c r="H806" s="66" t="s">
        <v>4162</v>
      </c>
      <c r="I806" s="66" t="s">
        <v>4161</v>
      </c>
      <c r="J806" s="65" t="s">
        <v>4302</v>
      </c>
      <c r="K806" s="66" t="s">
        <v>4304</v>
      </c>
      <c r="L806" s="66" t="s">
        <v>4306</v>
      </c>
      <c r="M806" s="94">
        <v>22.5</v>
      </c>
      <c r="N806" s="95">
        <f t="shared" ref="N806:N808" si="970">M806-V806</f>
        <v>22.3125</v>
      </c>
      <c r="O806" s="95">
        <f t="shared" ref="O806:O808" si="971">M806+V806</f>
        <v>22.6875</v>
      </c>
      <c r="P806" s="94">
        <v>9.25</v>
      </c>
      <c r="Q806" s="66">
        <f t="shared" ref="Q806:Q808" si="972">P806-V806</f>
        <v>9.0625</v>
      </c>
      <c r="R806" s="66">
        <f t="shared" ref="R806:R808" si="973">P806+V806</f>
        <v>9.4375</v>
      </c>
      <c r="S806" s="94">
        <v>8.75</v>
      </c>
      <c r="T806" s="95">
        <f t="shared" ref="T806:T808" si="974">S806-V806</f>
        <v>8.5625</v>
      </c>
      <c r="U806" s="95">
        <f t="shared" ref="U806:U808" si="975">S806+V806</f>
        <v>8.9375</v>
      </c>
      <c r="V806" s="6">
        <f t="shared" ref="V806:V808" si="976">IF(J806="C", 0.1875, 0.125)</f>
        <v>0.1875</v>
      </c>
    </row>
    <row r="807" spans="1:23" ht="39" x14ac:dyDescent="0.15">
      <c r="A807" s="310" t="s">
        <v>19571</v>
      </c>
      <c r="B807" s="113" t="s">
        <v>12359</v>
      </c>
      <c r="C807" s="6" t="s">
        <v>11880</v>
      </c>
      <c r="D807" s="97">
        <v>43469</v>
      </c>
      <c r="E807" s="97">
        <v>43475</v>
      </c>
      <c r="H807" s="66" t="s">
        <v>4738</v>
      </c>
      <c r="I807" s="66" t="s">
        <v>4161</v>
      </c>
      <c r="J807" s="65" t="s">
        <v>4302</v>
      </c>
      <c r="K807" s="66" t="s">
        <v>4307</v>
      </c>
      <c r="L807" s="66" t="s">
        <v>4306</v>
      </c>
      <c r="M807" s="94">
        <v>14.125</v>
      </c>
      <c r="N807" s="95">
        <f t="shared" si="970"/>
        <v>13.9375</v>
      </c>
      <c r="O807" s="95">
        <f t="shared" si="971"/>
        <v>14.3125</v>
      </c>
      <c r="P807" s="94">
        <v>7.6875</v>
      </c>
      <c r="Q807" s="66">
        <f t="shared" si="972"/>
        <v>7.5</v>
      </c>
      <c r="R807" s="66">
        <f t="shared" si="973"/>
        <v>7.875</v>
      </c>
      <c r="S807" s="94">
        <v>5</v>
      </c>
      <c r="T807" s="95">
        <f t="shared" si="974"/>
        <v>4.8125</v>
      </c>
      <c r="U807" s="95">
        <f t="shared" si="975"/>
        <v>5.1875</v>
      </c>
      <c r="V807" s="6">
        <f t="shared" si="976"/>
        <v>0.1875</v>
      </c>
    </row>
    <row r="808" spans="1:23" ht="26" x14ac:dyDescent="0.15">
      <c r="A808" s="310" t="s">
        <v>19576</v>
      </c>
      <c r="B808" s="113" t="s">
        <v>19577</v>
      </c>
      <c r="C808" s="6" t="s">
        <v>19578</v>
      </c>
      <c r="D808" s="97">
        <v>43472</v>
      </c>
      <c r="E808" s="97">
        <v>43475</v>
      </c>
      <c r="H808" s="66" t="s">
        <v>4738</v>
      </c>
      <c r="I808" s="66" t="s">
        <v>4161</v>
      </c>
      <c r="J808" s="65" t="s">
        <v>4302</v>
      </c>
      <c r="K808" s="66" t="s">
        <v>4301</v>
      </c>
      <c r="L808" s="66" t="s">
        <v>4306</v>
      </c>
      <c r="M808" s="94">
        <v>9.75</v>
      </c>
      <c r="N808" s="95">
        <f t="shared" si="970"/>
        <v>9.5625</v>
      </c>
      <c r="O808" s="95">
        <f t="shared" si="971"/>
        <v>9.9375</v>
      </c>
      <c r="P808" s="94">
        <v>8.5</v>
      </c>
      <c r="Q808" s="66">
        <f t="shared" si="972"/>
        <v>8.3125</v>
      </c>
      <c r="R808" s="66">
        <f t="shared" si="973"/>
        <v>8.6875</v>
      </c>
      <c r="S808" s="94">
        <v>11</v>
      </c>
      <c r="T808" s="95">
        <f t="shared" si="974"/>
        <v>10.8125</v>
      </c>
      <c r="U808" s="95">
        <f t="shared" si="975"/>
        <v>11.1875</v>
      </c>
      <c r="V808" s="6">
        <f t="shared" si="976"/>
        <v>0.1875</v>
      </c>
    </row>
    <row r="809" spans="1:23" ht="26" x14ac:dyDescent="0.15">
      <c r="A809" s="310" t="s">
        <v>19592</v>
      </c>
      <c r="B809" s="113" t="s">
        <v>19593</v>
      </c>
      <c r="C809" s="6" t="s">
        <v>19578</v>
      </c>
      <c r="D809" s="97">
        <v>43475</v>
      </c>
      <c r="E809" s="97">
        <v>43486</v>
      </c>
      <c r="H809" s="66" t="s">
        <v>4738</v>
      </c>
      <c r="I809" s="66" t="s">
        <v>4161</v>
      </c>
      <c r="J809" s="65" t="s">
        <v>4302</v>
      </c>
      <c r="K809" s="66" t="s">
        <v>4301</v>
      </c>
      <c r="L809" s="66" t="s">
        <v>4306</v>
      </c>
      <c r="M809" s="94">
        <v>9.75</v>
      </c>
      <c r="N809" s="95">
        <f t="shared" ref="N809:N810" si="977">M809-V809</f>
        <v>9.5625</v>
      </c>
      <c r="O809" s="95">
        <f t="shared" ref="O809:O810" si="978">M809+V809</f>
        <v>9.9375</v>
      </c>
      <c r="P809" s="94">
        <v>8.5</v>
      </c>
      <c r="Q809" s="66">
        <f t="shared" ref="Q809:Q810" si="979">P809-V809</f>
        <v>8.3125</v>
      </c>
      <c r="R809" s="66">
        <f t="shared" ref="R809:R810" si="980">P809+V809</f>
        <v>8.6875</v>
      </c>
      <c r="S809" s="94">
        <v>11</v>
      </c>
      <c r="T809" s="95">
        <f t="shared" ref="T809:T810" si="981">S809-V809</f>
        <v>10.8125</v>
      </c>
      <c r="U809" s="95">
        <f t="shared" ref="U809:U810" si="982">S809+V809</f>
        <v>11.1875</v>
      </c>
      <c r="V809" s="6">
        <f t="shared" ref="V809:V810" si="983">IF(J809="C", 0.1875, 0.125)</f>
        <v>0.1875</v>
      </c>
    </row>
    <row r="810" spans="1:23" ht="39" x14ac:dyDescent="0.15">
      <c r="A810" s="310" t="s">
        <v>19616</v>
      </c>
      <c r="B810" s="113" t="s">
        <v>15148</v>
      </c>
      <c r="C810" s="6" t="s">
        <v>19617</v>
      </c>
      <c r="D810" s="97">
        <v>43479</v>
      </c>
      <c r="E810" s="97">
        <v>43486</v>
      </c>
      <c r="H810" s="66" t="s">
        <v>4162</v>
      </c>
      <c r="I810" s="66" t="s">
        <v>4161</v>
      </c>
      <c r="J810" s="65" t="s">
        <v>4302</v>
      </c>
      <c r="K810" s="66" t="s">
        <v>4307</v>
      </c>
      <c r="L810" s="66" t="s">
        <v>4306</v>
      </c>
      <c r="M810" s="94">
        <v>14.75</v>
      </c>
      <c r="N810" s="95">
        <f t="shared" si="977"/>
        <v>14.5625</v>
      </c>
      <c r="O810" s="95">
        <f t="shared" si="978"/>
        <v>14.9375</v>
      </c>
      <c r="P810" s="94">
        <v>9.375</v>
      </c>
      <c r="Q810" s="66">
        <f t="shared" si="979"/>
        <v>9.1875</v>
      </c>
      <c r="R810" s="66">
        <f t="shared" si="980"/>
        <v>9.5625</v>
      </c>
      <c r="S810" s="94">
        <v>6.125</v>
      </c>
      <c r="T810" s="95">
        <f t="shared" si="981"/>
        <v>5.9375</v>
      </c>
      <c r="U810" s="95">
        <f t="shared" si="982"/>
        <v>6.3125</v>
      </c>
      <c r="V810" s="6">
        <f t="shared" si="983"/>
        <v>0.1875</v>
      </c>
    </row>
    <row r="811" spans="1:23" ht="39" x14ac:dyDescent="0.15">
      <c r="A811" s="310" t="s">
        <v>19700</v>
      </c>
      <c r="B811" s="113" t="s">
        <v>19701</v>
      </c>
      <c r="C811" s="6" t="s">
        <v>19702</v>
      </c>
      <c r="D811" s="97">
        <v>43487</v>
      </c>
      <c r="E811" s="97">
        <v>43493</v>
      </c>
      <c r="H811" s="66" t="s">
        <v>4162</v>
      </c>
      <c r="I811" s="66" t="s">
        <v>4161</v>
      </c>
      <c r="J811" s="65" t="s">
        <v>4302</v>
      </c>
      <c r="K811" s="66" t="s">
        <v>4307</v>
      </c>
      <c r="L811" s="66" t="s">
        <v>4306</v>
      </c>
      <c r="M811" s="94">
        <v>10.25</v>
      </c>
      <c r="N811" s="95">
        <f t="shared" ref="N811:N814" si="984">M811-V811</f>
        <v>10.0625</v>
      </c>
      <c r="O811" s="95">
        <f t="shared" ref="O811:O814" si="985">M811+V811</f>
        <v>10.4375</v>
      </c>
      <c r="P811" s="94">
        <v>9.25</v>
      </c>
      <c r="Q811" s="66">
        <f t="shared" ref="Q811:Q814" si="986">P811-V811</f>
        <v>9.0625</v>
      </c>
      <c r="R811" s="66">
        <f t="shared" ref="R811:R814" si="987">P811+V811</f>
        <v>9.4375</v>
      </c>
      <c r="S811" s="94">
        <v>10.75</v>
      </c>
      <c r="T811" s="95">
        <f t="shared" ref="T811:T814" si="988">S811-V811</f>
        <v>10.5625</v>
      </c>
      <c r="U811" s="95">
        <f t="shared" ref="U811:U814" si="989">S811+V811</f>
        <v>10.9375</v>
      </c>
      <c r="V811" s="6">
        <f t="shared" ref="V811:V814" si="990">IF(J811="C", 0.1875, 0.125)</f>
        <v>0.1875</v>
      </c>
    </row>
    <row r="812" spans="1:23" ht="39" x14ac:dyDescent="0.15">
      <c r="A812" s="310" t="s">
        <v>19707</v>
      </c>
      <c r="B812" s="113" t="s">
        <v>19708</v>
      </c>
      <c r="C812" s="6" t="s">
        <v>19709</v>
      </c>
      <c r="D812" s="97">
        <v>43487</v>
      </c>
      <c r="E812" s="97">
        <v>43493</v>
      </c>
      <c r="H812" s="66" t="s">
        <v>4162</v>
      </c>
      <c r="I812" s="66" t="s">
        <v>4161</v>
      </c>
      <c r="J812" s="65" t="s">
        <v>4302</v>
      </c>
      <c r="K812" s="66" t="s">
        <v>4304</v>
      </c>
      <c r="L812" s="66" t="s">
        <v>4306</v>
      </c>
      <c r="M812" s="94">
        <v>19.25</v>
      </c>
      <c r="N812" s="95">
        <f t="shared" si="984"/>
        <v>19.0625</v>
      </c>
      <c r="O812" s="95">
        <f t="shared" si="985"/>
        <v>19.4375</v>
      </c>
      <c r="P812" s="94">
        <v>15.25</v>
      </c>
      <c r="Q812" s="66">
        <f t="shared" si="986"/>
        <v>15.0625</v>
      </c>
      <c r="R812" s="66">
        <f t="shared" si="987"/>
        <v>15.4375</v>
      </c>
      <c r="S812" s="94">
        <v>6.25</v>
      </c>
      <c r="T812" s="95">
        <f t="shared" si="988"/>
        <v>6.0625</v>
      </c>
      <c r="U812" s="95">
        <f t="shared" si="989"/>
        <v>6.4375</v>
      </c>
      <c r="V812" s="6">
        <f t="shared" si="990"/>
        <v>0.1875</v>
      </c>
    </row>
    <row r="813" spans="1:23" ht="26" x14ac:dyDescent="0.15">
      <c r="A813" s="454" t="s">
        <v>19747</v>
      </c>
      <c r="B813" s="455" t="s">
        <v>19748</v>
      </c>
      <c r="C813" s="6" t="s">
        <v>19749</v>
      </c>
      <c r="D813" s="97">
        <v>43489</v>
      </c>
      <c r="E813" s="97"/>
      <c r="G813" s="6" t="s">
        <v>18741</v>
      </c>
      <c r="I813" s="66" t="s">
        <v>18742</v>
      </c>
      <c r="M813" s="94">
        <v>2.5</v>
      </c>
      <c r="N813" s="95">
        <f t="shared" si="984"/>
        <v>2.375</v>
      </c>
      <c r="O813" s="95">
        <f t="shared" si="985"/>
        <v>2.625</v>
      </c>
      <c r="P813" s="94">
        <v>2.5</v>
      </c>
      <c r="Q813" s="66">
        <f t="shared" si="986"/>
        <v>2.375</v>
      </c>
      <c r="R813" s="66">
        <f t="shared" si="987"/>
        <v>2.625</v>
      </c>
      <c r="S813" s="94">
        <v>37.25</v>
      </c>
      <c r="T813" s="95">
        <f t="shared" si="988"/>
        <v>37.125</v>
      </c>
      <c r="U813" s="95">
        <f t="shared" si="989"/>
        <v>37.375</v>
      </c>
      <c r="V813" s="6">
        <f t="shared" si="990"/>
        <v>0.125</v>
      </c>
      <c r="W813" s="6" t="s">
        <v>19507</v>
      </c>
    </row>
    <row r="814" spans="1:23" ht="39" x14ac:dyDescent="0.15">
      <c r="A814" s="310" t="s">
        <v>19794</v>
      </c>
      <c r="B814" s="113" t="s">
        <v>17987</v>
      </c>
      <c r="C814" s="6" t="s">
        <v>19795</v>
      </c>
      <c r="D814" s="311">
        <v>43500</v>
      </c>
      <c r="E814" s="311">
        <v>43515</v>
      </c>
      <c r="F814" s="342"/>
      <c r="G814" s="342"/>
      <c r="H814" s="66" t="s">
        <v>4162</v>
      </c>
      <c r="I814" s="66" t="s">
        <v>4161</v>
      </c>
      <c r="J814" s="65" t="s">
        <v>4302</v>
      </c>
      <c r="K814" s="66" t="s">
        <v>4301</v>
      </c>
      <c r="L814" s="66" t="s">
        <v>4306</v>
      </c>
      <c r="M814" s="94">
        <v>15.1875</v>
      </c>
      <c r="N814" s="95">
        <f t="shared" si="984"/>
        <v>15</v>
      </c>
      <c r="O814" s="95">
        <f t="shared" si="985"/>
        <v>15.375</v>
      </c>
      <c r="P814" s="94">
        <v>10.1875</v>
      </c>
      <c r="Q814" s="66">
        <f t="shared" si="986"/>
        <v>10</v>
      </c>
      <c r="R814" s="66">
        <f t="shared" si="987"/>
        <v>10.375</v>
      </c>
      <c r="S814" s="94">
        <v>9.625</v>
      </c>
      <c r="T814" s="95">
        <f t="shared" si="988"/>
        <v>9.4375</v>
      </c>
      <c r="U814" s="95">
        <f t="shared" si="989"/>
        <v>9.8125</v>
      </c>
      <c r="V814" s="6">
        <f t="shared" si="990"/>
        <v>0.1875</v>
      </c>
    </row>
    <row r="815" spans="1:23" ht="39" x14ac:dyDescent="0.15">
      <c r="A815" s="310" t="s">
        <v>19796</v>
      </c>
      <c r="B815" s="113" t="s">
        <v>8281</v>
      </c>
      <c r="C815" s="6" t="s">
        <v>19797</v>
      </c>
      <c r="D815" s="311">
        <v>43500</v>
      </c>
      <c r="E815" s="311">
        <v>43504</v>
      </c>
      <c r="F815" s="342"/>
      <c r="G815" s="342"/>
      <c r="H815" s="66" t="s">
        <v>4162</v>
      </c>
      <c r="I815" s="66" t="s">
        <v>4161</v>
      </c>
      <c r="J815" s="65" t="s">
        <v>4302</v>
      </c>
      <c r="K815" s="66" t="s">
        <v>4304</v>
      </c>
      <c r="L815" s="66" t="s">
        <v>4306</v>
      </c>
      <c r="M815" s="94">
        <v>15.1875</v>
      </c>
      <c r="N815" s="95">
        <f t="shared" ref="N815:N816" si="991">M815-V815</f>
        <v>15</v>
      </c>
      <c r="O815" s="95">
        <f t="shared" ref="O815:O816" si="992">M815+V815</f>
        <v>15.375</v>
      </c>
      <c r="P815" s="94">
        <v>10.1875</v>
      </c>
      <c r="Q815" s="66">
        <f t="shared" ref="Q815:Q816" si="993">P815-V815</f>
        <v>10</v>
      </c>
      <c r="R815" s="66">
        <f t="shared" ref="R815:R816" si="994">P815+V815</f>
        <v>10.375</v>
      </c>
      <c r="S815" s="94">
        <v>15.1875</v>
      </c>
      <c r="T815" s="95">
        <f t="shared" ref="T815:T816" si="995">S815-V815</f>
        <v>15</v>
      </c>
      <c r="U815" s="95">
        <f t="shared" ref="U815:U816" si="996">S815+V815</f>
        <v>15.375</v>
      </c>
      <c r="V815" s="6">
        <f t="shared" ref="V815:V818" si="997">IF(J815="C", 0.1875, 0.125)</f>
        <v>0.1875</v>
      </c>
    </row>
    <row r="816" spans="1:23" ht="26" x14ac:dyDescent="0.15">
      <c r="A816" s="514" t="s">
        <v>19798</v>
      </c>
      <c r="B816" s="515" t="s">
        <v>19799</v>
      </c>
      <c r="C816" s="6" t="s">
        <v>19800</v>
      </c>
      <c r="D816" s="97">
        <v>43501</v>
      </c>
      <c r="E816" s="97">
        <v>43504</v>
      </c>
      <c r="H816" s="66" t="s">
        <v>4738</v>
      </c>
      <c r="I816" s="66" t="s">
        <v>4161</v>
      </c>
      <c r="J816" s="65" t="s">
        <v>4302</v>
      </c>
      <c r="K816" s="66" t="s">
        <v>4301</v>
      </c>
      <c r="L816" s="66" t="s">
        <v>4306</v>
      </c>
      <c r="M816" s="94">
        <v>9</v>
      </c>
      <c r="N816" s="95">
        <f t="shared" si="991"/>
        <v>8.8125</v>
      </c>
      <c r="O816" s="95">
        <f t="shared" si="992"/>
        <v>9.1875</v>
      </c>
      <c r="P816" s="94">
        <v>6.75</v>
      </c>
      <c r="Q816" s="66">
        <f t="shared" si="993"/>
        <v>6.5625</v>
      </c>
      <c r="R816" s="66">
        <f t="shared" si="994"/>
        <v>6.9375</v>
      </c>
      <c r="S816" s="94">
        <v>5.5</v>
      </c>
      <c r="T816" s="95">
        <f t="shared" si="995"/>
        <v>5.3125</v>
      </c>
      <c r="U816" s="95">
        <f t="shared" si="996"/>
        <v>5.6875</v>
      </c>
      <c r="V816" s="6">
        <f t="shared" si="997"/>
        <v>0.1875</v>
      </c>
    </row>
    <row r="817" spans="1:23" ht="39" x14ac:dyDescent="0.15">
      <c r="A817" s="310" t="s">
        <v>19806</v>
      </c>
      <c r="B817" s="113" t="s">
        <v>19807</v>
      </c>
      <c r="C817" s="6" t="s">
        <v>15811</v>
      </c>
      <c r="D817" s="97">
        <v>43501</v>
      </c>
      <c r="E817" s="97">
        <v>43504</v>
      </c>
      <c r="H817" s="66" t="s">
        <v>1003</v>
      </c>
      <c r="I817" s="66" t="s">
        <v>15812</v>
      </c>
      <c r="J817" s="65" t="s">
        <v>4310</v>
      </c>
      <c r="K817" s="66" t="s">
        <v>4301</v>
      </c>
      <c r="L817" s="66" t="s">
        <v>4306</v>
      </c>
      <c r="M817" s="129">
        <v>6.5</v>
      </c>
      <c r="N817" s="69">
        <f>M817-0.125</f>
        <v>6.375</v>
      </c>
      <c r="O817" s="69">
        <f>M817+0.125</f>
        <v>6.625</v>
      </c>
      <c r="P817" s="129">
        <v>9.625</v>
      </c>
      <c r="Q817" s="69">
        <f>P817-0.125</f>
        <v>9.5</v>
      </c>
      <c r="R817" s="69">
        <f>P817+0.125</f>
        <v>9.75</v>
      </c>
      <c r="S817" s="129">
        <v>4.5</v>
      </c>
      <c r="T817" s="69">
        <f>S817-0.125</f>
        <v>4.375</v>
      </c>
      <c r="U817" s="69">
        <f>S817+0.125</f>
        <v>4.625</v>
      </c>
      <c r="V817" s="6">
        <f t="shared" si="997"/>
        <v>0.125</v>
      </c>
      <c r="W817" s="31"/>
    </row>
    <row r="818" spans="1:23" ht="39" x14ac:dyDescent="0.15">
      <c r="A818" s="310" t="s">
        <v>19808</v>
      </c>
      <c r="B818" s="113" t="s">
        <v>8150</v>
      </c>
      <c r="C818" s="6" t="s">
        <v>19795</v>
      </c>
      <c r="D818" s="311">
        <v>43501</v>
      </c>
      <c r="E818" s="311">
        <v>43515</v>
      </c>
      <c r="F818" s="342"/>
      <c r="G818" s="342"/>
      <c r="H818" s="66" t="s">
        <v>4162</v>
      </c>
      <c r="I818" s="66" t="s">
        <v>4161</v>
      </c>
      <c r="J818" s="65" t="s">
        <v>4302</v>
      </c>
      <c r="K818" s="66" t="s">
        <v>4301</v>
      </c>
      <c r="L818" s="66" t="s">
        <v>4306</v>
      </c>
      <c r="M818" s="94">
        <v>15.1875</v>
      </c>
      <c r="N818" s="95">
        <f t="shared" ref="N818" si="998">M818-V818</f>
        <v>15</v>
      </c>
      <c r="O818" s="95">
        <f t="shared" ref="O818" si="999">M818+V818</f>
        <v>15.375</v>
      </c>
      <c r="P818" s="94">
        <v>10.1875</v>
      </c>
      <c r="Q818" s="66">
        <f t="shared" ref="Q818" si="1000">P818-V818</f>
        <v>10</v>
      </c>
      <c r="R818" s="66">
        <f t="shared" ref="R818" si="1001">P818+V818</f>
        <v>10.375</v>
      </c>
      <c r="S818" s="94">
        <v>9.625</v>
      </c>
      <c r="T818" s="95">
        <f t="shared" ref="T818" si="1002">S818-V818</f>
        <v>9.4375</v>
      </c>
      <c r="U818" s="95">
        <f t="shared" ref="U818" si="1003">S818+V818</f>
        <v>9.8125</v>
      </c>
      <c r="V818" s="6">
        <f t="shared" si="997"/>
        <v>0.1875</v>
      </c>
    </row>
    <row r="819" spans="1:23" ht="39" x14ac:dyDescent="0.15">
      <c r="A819" s="310" t="s">
        <v>19830</v>
      </c>
      <c r="B819" s="113" t="s">
        <v>19831</v>
      </c>
      <c r="C819" s="6" t="s">
        <v>19832</v>
      </c>
      <c r="D819" s="97">
        <v>43507</v>
      </c>
      <c r="E819" s="97">
        <v>43515</v>
      </c>
      <c r="I819" s="66" t="s">
        <v>4672</v>
      </c>
      <c r="J819" s="65" t="s">
        <v>4310</v>
      </c>
      <c r="K819" s="66" t="s">
        <v>4301</v>
      </c>
      <c r="L819" s="66" t="s">
        <v>4306</v>
      </c>
      <c r="M819" s="129">
        <v>11.375</v>
      </c>
      <c r="N819" s="69">
        <f>M819-0.125</f>
        <v>11.25</v>
      </c>
      <c r="O819" s="69">
        <f>M819+0.125</f>
        <v>11.5</v>
      </c>
      <c r="P819" s="129">
        <v>1.25</v>
      </c>
      <c r="Q819" s="69">
        <f>P819-0.125</f>
        <v>1.125</v>
      </c>
      <c r="R819" s="69">
        <f>P819+0.125</f>
        <v>1.375</v>
      </c>
      <c r="S819" s="129">
        <v>10.625</v>
      </c>
      <c r="T819" s="69">
        <f>S819-0.125</f>
        <v>10.5</v>
      </c>
      <c r="U819" s="69">
        <f>S819+0.125</f>
        <v>10.75</v>
      </c>
      <c r="V819" s="6">
        <f t="shared" ref="V819:V821" si="1004">IF(J819="C", 0.1875, 0.125)</f>
        <v>0.125</v>
      </c>
      <c r="W819" s="31"/>
    </row>
    <row r="820" spans="1:23" ht="39" x14ac:dyDescent="0.15">
      <c r="A820" s="310" t="s">
        <v>19852</v>
      </c>
      <c r="B820" s="113" t="s">
        <v>19436</v>
      </c>
      <c r="C820" s="6" t="s">
        <v>19853</v>
      </c>
      <c r="D820" s="97">
        <v>43508</v>
      </c>
      <c r="E820" s="97">
        <v>43515</v>
      </c>
      <c r="H820" s="66" t="s">
        <v>4162</v>
      </c>
      <c r="I820" s="66" t="s">
        <v>4161</v>
      </c>
      <c r="J820" s="65" t="s">
        <v>4302</v>
      </c>
      <c r="K820" s="66" t="s">
        <v>4301</v>
      </c>
      <c r="L820" s="66" t="s">
        <v>4306</v>
      </c>
      <c r="M820" s="94">
        <v>11.3125</v>
      </c>
      <c r="N820" s="95">
        <f t="shared" ref="N820" si="1005">M820-V820</f>
        <v>11.125</v>
      </c>
      <c r="O820" s="95">
        <f t="shared" ref="O820" si="1006">M820+V820</f>
        <v>11.5</v>
      </c>
      <c r="P820" s="94">
        <v>8.4375</v>
      </c>
      <c r="Q820" s="66">
        <f t="shared" ref="Q820" si="1007">P820-V820</f>
        <v>8.25</v>
      </c>
      <c r="R820" s="66">
        <f t="shared" ref="R820" si="1008">P820+V820</f>
        <v>8.625</v>
      </c>
      <c r="S820" s="94">
        <v>4.625</v>
      </c>
      <c r="T820" s="95">
        <f t="shared" ref="T820" si="1009">S820-V820</f>
        <v>4.4375</v>
      </c>
      <c r="U820" s="95">
        <f t="shared" ref="U820" si="1010">S820+V820</f>
        <v>4.8125</v>
      </c>
      <c r="V820" s="6">
        <f t="shared" si="1004"/>
        <v>0.1875</v>
      </c>
    </row>
    <row r="821" spans="1:23" ht="39" x14ac:dyDescent="0.15">
      <c r="A821" s="310" t="s">
        <v>19866</v>
      </c>
      <c r="B821" s="113" t="s">
        <v>19867</v>
      </c>
      <c r="C821" s="6" t="s">
        <v>19868</v>
      </c>
      <c r="D821" s="97">
        <v>43509</v>
      </c>
      <c r="E821" s="97">
        <v>43515</v>
      </c>
      <c r="H821" s="66" t="s">
        <v>3131</v>
      </c>
      <c r="I821" s="66" t="s">
        <v>10183</v>
      </c>
      <c r="J821" s="65" t="s">
        <v>4310</v>
      </c>
      <c r="K821" s="66" t="s">
        <v>4301</v>
      </c>
      <c r="L821" s="66" t="s">
        <v>4306</v>
      </c>
      <c r="M821" s="129">
        <v>17.25</v>
      </c>
      <c r="N821" s="69">
        <f>M821-0.125</f>
        <v>17.125</v>
      </c>
      <c r="O821" s="69">
        <f>M821+0.125</f>
        <v>17.375</v>
      </c>
      <c r="P821" s="129">
        <v>11.938000000000001</v>
      </c>
      <c r="Q821" s="69">
        <f>P821-0.125</f>
        <v>11.813000000000001</v>
      </c>
      <c r="R821" s="69">
        <f>P821+0.125</f>
        <v>12.063000000000001</v>
      </c>
      <c r="S821" s="129">
        <v>0</v>
      </c>
      <c r="T821" s="69">
        <f>S821-0.125</f>
        <v>-0.125</v>
      </c>
      <c r="U821" s="69">
        <f>S821+0.125</f>
        <v>0.125</v>
      </c>
      <c r="V821" s="6">
        <f t="shared" si="1004"/>
        <v>0.125</v>
      </c>
    </row>
    <row r="822" spans="1:23" ht="26" x14ac:dyDescent="0.15">
      <c r="A822" s="310" t="s">
        <v>19878</v>
      </c>
      <c r="B822" s="113" t="s">
        <v>19879</v>
      </c>
      <c r="C822" s="6" t="s">
        <v>19880</v>
      </c>
      <c r="D822" s="97">
        <v>43530</v>
      </c>
      <c r="E822" s="97">
        <v>43531</v>
      </c>
      <c r="H822" s="66" t="s">
        <v>4162</v>
      </c>
      <c r="I822" s="66" t="s">
        <v>4161</v>
      </c>
      <c r="J822" s="65" t="s">
        <v>4302</v>
      </c>
      <c r="K822" s="66" t="s">
        <v>4304</v>
      </c>
      <c r="L822" s="66" t="s">
        <v>4306</v>
      </c>
      <c r="M822" s="94">
        <v>12</v>
      </c>
      <c r="N822" s="95">
        <f t="shared" ref="N822:N823" si="1011">M822-V822</f>
        <v>11.8125</v>
      </c>
      <c r="O822" s="95">
        <f t="shared" ref="O822:O823" si="1012">M822+V822</f>
        <v>12.1875</v>
      </c>
      <c r="P822" s="94">
        <v>9.25</v>
      </c>
      <c r="Q822" s="66">
        <f t="shared" ref="Q822:Q823" si="1013">P822-V822</f>
        <v>9.0625</v>
      </c>
      <c r="R822" s="66">
        <f t="shared" ref="R822:R823" si="1014">P822+V822</f>
        <v>9.4375</v>
      </c>
      <c r="S822" s="94">
        <v>8</v>
      </c>
      <c r="T822" s="95">
        <f t="shared" ref="T822:T823" si="1015">S822-V822</f>
        <v>7.8125</v>
      </c>
      <c r="U822" s="95">
        <f t="shared" ref="U822:U823" si="1016">S822+V822</f>
        <v>8.1875</v>
      </c>
      <c r="V822" s="6">
        <f t="shared" ref="V822:V823" si="1017">IF(J822="C", 0.1875, 0.125)</f>
        <v>0.1875</v>
      </c>
    </row>
    <row r="823" spans="1:23" ht="26" x14ac:dyDescent="0.15">
      <c r="A823" s="310" t="s">
        <v>19881</v>
      </c>
      <c r="B823" s="113" t="s">
        <v>19882</v>
      </c>
      <c r="C823" s="6" t="s">
        <v>19883</v>
      </c>
      <c r="D823" s="97">
        <v>43530</v>
      </c>
      <c r="E823" s="97">
        <v>43531</v>
      </c>
      <c r="H823" s="66" t="s">
        <v>4162</v>
      </c>
      <c r="I823" s="66" t="s">
        <v>4161</v>
      </c>
      <c r="J823" s="65" t="s">
        <v>4302</v>
      </c>
      <c r="K823" s="66" t="s">
        <v>4307</v>
      </c>
      <c r="L823" s="66" t="s">
        <v>4306</v>
      </c>
      <c r="M823" s="94">
        <v>17</v>
      </c>
      <c r="N823" s="95">
        <f t="shared" si="1011"/>
        <v>16.8125</v>
      </c>
      <c r="O823" s="95">
        <f t="shared" si="1012"/>
        <v>17.1875</v>
      </c>
      <c r="P823" s="94">
        <v>7.5</v>
      </c>
      <c r="Q823" s="66">
        <f t="shared" si="1013"/>
        <v>7.3125</v>
      </c>
      <c r="R823" s="66">
        <f t="shared" si="1014"/>
        <v>7.6875</v>
      </c>
      <c r="S823" s="94">
        <v>9.25</v>
      </c>
      <c r="T823" s="95">
        <f t="shared" si="1015"/>
        <v>9.0625</v>
      </c>
      <c r="U823" s="95">
        <f t="shared" si="1016"/>
        <v>9.4375</v>
      </c>
      <c r="V823" s="6">
        <f t="shared" si="1017"/>
        <v>0.1875</v>
      </c>
    </row>
    <row r="824" spans="1:23" ht="26" x14ac:dyDescent="0.15">
      <c r="A824" s="310" t="s">
        <v>19888</v>
      </c>
      <c r="B824" s="113" t="s">
        <v>19889</v>
      </c>
      <c r="C824" s="6" t="s">
        <v>19890</v>
      </c>
      <c r="D824" s="97">
        <v>43531</v>
      </c>
      <c r="E824" s="97">
        <v>43550</v>
      </c>
      <c r="H824" s="66" t="s">
        <v>4162</v>
      </c>
      <c r="I824" s="66" t="s">
        <v>4161</v>
      </c>
      <c r="J824" s="65" t="s">
        <v>4302</v>
      </c>
      <c r="K824" s="66" t="s">
        <v>4307</v>
      </c>
      <c r="L824" s="66" t="s">
        <v>4306</v>
      </c>
      <c r="M824" s="94">
        <v>15.5</v>
      </c>
      <c r="N824" s="95">
        <f t="shared" ref="N824:N826" si="1018">M824-V824</f>
        <v>15.3125</v>
      </c>
      <c r="O824" s="95">
        <f t="shared" ref="O824:O826" si="1019">M824+V824</f>
        <v>15.6875</v>
      </c>
      <c r="P824" s="94">
        <v>9</v>
      </c>
      <c r="Q824" s="66">
        <f t="shared" ref="Q824:Q826" si="1020">P824-V824</f>
        <v>8.8125</v>
      </c>
      <c r="R824" s="66">
        <f t="shared" ref="R824:R826" si="1021">P824+V824</f>
        <v>9.1875</v>
      </c>
      <c r="S824" s="94">
        <v>10.5</v>
      </c>
      <c r="T824" s="95">
        <f t="shared" ref="T824" si="1022">S824-V824</f>
        <v>10.3125</v>
      </c>
      <c r="U824" s="95">
        <f t="shared" ref="U824" si="1023">S824+V824</f>
        <v>10.6875</v>
      </c>
      <c r="V824" s="6">
        <f t="shared" ref="V824:V826" si="1024">IF(J824="C", 0.1875, 0.125)</f>
        <v>0.1875</v>
      </c>
    </row>
    <row r="825" spans="1:23" ht="39" x14ac:dyDescent="0.15">
      <c r="A825" s="454" t="s">
        <v>19891</v>
      </c>
      <c r="B825" s="455" t="s">
        <v>19892</v>
      </c>
      <c r="C825" s="6" t="s">
        <v>19894</v>
      </c>
      <c r="D825" s="97">
        <v>43531</v>
      </c>
      <c r="E825" s="97"/>
      <c r="F825" s="66"/>
      <c r="G825" s="66"/>
      <c r="H825" s="66" t="s">
        <v>4162</v>
      </c>
      <c r="I825" s="66" t="s">
        <v>4336</v>
      </c>
      <c r="J825" s="65" t="s">
        <v>4302</v>
      </c>
      <c r="K825" s="66" t="s">
        <v>19893</v>
      </c>
      <c r="L825" s="66" t="s">
        <v>4306</v>
      </c>
      <c r="M825" s="94">
        <v>40.25</v>
      </c>
      <c r="N825" s="95">
        <f t="shared" si="1018"/>
        <v>40.0625</v>
      </c>
      <c r="O825" s="95">
        <f t="shared" si="1019"/>
        <v>40.4375</v>
      </c>
      <c r="P825" s="94">
        <v>40.25</v>
      </c>
      <c r="Q825" s="66">
        <f t="shared" si="1020"/>
        <v>40.0625</v>
      </c>
      <c r="R825" s="66">
        <f t="shared" si="1021"/>
        <v>40.4375</v>
      </c>
      <c r="S825" s="94">
        <v>34</v>
      </c>
      <c r="T825" s="95">
        <f>S825-V825</f>
        <v>33.8125</v>
      </c>
      <c r="U825" s="95">
        <f>S825+V825</f>
        <v>34.1875</v>
      </c>
      <c r="V825" s="6">
        <f t="shared" si="1024"/>
        <v>0.1875</v>
      </c>
    </row>
    <row r="826" spans="1:23" ht="39" x14ac:dyDescent="0.15">
      <c r="A826" s="310" t="s">
        <v>19934</v>
      </c>
      <c r="B826" s="113" t="s">
        <v>9268</v>
      </c>
      <c r="C826" s="6" t="s">
        <v>19795</v>
      </c>
      <c r="D826" s="97">
        <v>43536</v>
      </c>
      <c r="E826" s="97">
        <v>43550</v>
      </c>
      <c r="H826" s="66" t="s">
        <v>4162</v>
      </c>
      <c r="I826" s="66" t="s">
        <v>4161</v>
      </c>
      <c r="J826" s="65" t="s">
        <v>4302</v>
      </c>
      <c r="K826" s="66" t="s">
        <v>4301</v>
      </c>
      <c r="L826" s="66" t="s">
        <v>4306</v>
      </c>
      <c r="M826" s="94">
        <v>15.1875</v>
      </c>
      <c r="N826" s="95">
        <f t="shared" si="1018"/>
        <v>15</v>
      </c>
      <c r="O826" s="95">
        <f t="shared" si="1019"/>
        <v>15.375</v>
      </c>
      <c r="P826" s="94">
        <v>10.1875</v>
      </c>
      <c r="Q826" s="66">
        <f t="shared" si="1020"/>
        <v>10</v>
      </c>
      <c r="R826" s="66">
        <f t="shared" si="1021"/>
        <v>10.375</v>
      </c>
      <c r="S826" s="94">
        <v>9.625</v>
      </c>
      <c r="T826" s="95">
        <f t="shared" ref="T826" si="1025">S826-V826</f>
        <v>9.4375</v>
      </c>
      <c r="U826" s="95">
        <f t="shared" ref="U826" si="1026">S826+V826</f>
        <v>9.8125</v>
      </c>
      <c r="V826" s="6">
        <f t="shared" si="1024"/>
        <v>0.1875</v>
      </c>
    </row>
    <row r="827" spans="1:23" ht="39" x14ac:dyDescent="0.15">
      <c r="A827" s="310" t="s">
        <v>19935</v>
      </c>
      <c r="B827" s="113" t="s">
        <v>19936</v>
      </c>
      <c r="C827" s="6" t="s">
        <v>19797</v>
      </c>
      <c r="D827" s="97">
        <v>43536</v>
      </c>
      <c r="E827" s="97">
        <v>43550</v>
      </c>
      <c r="H827" s="66" t="s">
        <v>4162</v>
      </c>
      <c r="I827" s="66" t="s">
        <v>4161</v>
      </c>
      <c r="J827" s="65" t="s">
        <v>4302</v>
      </c>
      <c r="K827" s="66" t="s">
        <v>4304</v>
      </c>
      <c r="L827" s="66" t="s">
        <v>4306</v>
      </c>
      <c r="M827" s="94">
        <v>15.1875</v>
      </c>
      <c r="N827" s="95">
        <f t="shared" ref="N827:N828" si="1027">M827-V827</f>
        <v>15</v>
      </c>
      <c r="O827" s="95">
        <f t="shared" ref="O827:O828" si="1028">M827+V827</f>
        <v>15.375</v>
      </c>
      <c r="P827" s="94">
        <v>10.1875</v>
      </c>
      <c r="Q827" s="66">
        <f t="shared" ref="Q827:Q828" si="1029">P827-V827</f>
        <v>10</v>
      </c>
      <c r="R827" s="66">
        <f t="shared" ref="R827:R828" si="1030">P827+V827</f>
        <v>10.375</v>
      </c>
      <c r="S827" s="94">
        <v>15.1875</v>
      </c>
      <c r="T827" s="95">
        <f t="shared" ref="T827:T828" si="1031">S827-V827</f>
        <v>15</v>
      </c>
      <c r="U827" s="95">
        <f t="shared" ref="U827:U828" si="1032">S827+V827</f>
        <v>15.375</v>
      </c>
      <c r="V827" s="6">
        <f t="shared" ref="V827:V828" si="1033">IF(J827="C", 0.1875, 0.125)</f>
        <v>0.1875</v>
      </c>
    </row>
    <row r="828" spans="1:23" ht="26" x14ac:dyDescent="0.15">
      <c r="A828" s="454" t="s">
        <v>19957</v>
      </c>
      <c r="B828" s="455" t="s">
        <v>19958</v>
      </c>
      <c r="C828" s="6" t="s">
        <v>19959</v>
      </c>
      <c r="D828" s="97">
        <v>43539</v>
      </c>
      <c r="E828" s="97"/>
      <c r="H828" s="66" t="s">
        <v>4162</v>
      </c>
      <c r="I828" s="66" t="s">
        <v>4161</v>
      </c>
      <c r="J828" s="65" t="s">
        <v>4302</v>
      </c>
      <c r="K828" s="66" t="s">
        <v>4304</v>
      </c>
      <c r="L828" s="66" t="s">
        <v>4306</v>
      </c>
      <c r="M828" s="94">
        <v>17</v>
      </c>
      <c r="N828" s="95">
        <f t="shared" si="1027"/>
        <v>16.8125</v>
      </c>
      <c r="O828" s="95">
        <f t="shared" si="1028"/>
        <v>17.1875</v>
      </c>
      <c r="P828" s="94">
        <v>11.5</v>
      </c>
      <c r="Q828" s="66">
        <f t="shared" si="1029"/>
        <v>11.3125</v>
      </c>
      <c r="R828" s="66">
        <f t="shared" si="1030"/>
        <v>11.6875</v>
      </c>
      <c r="S828" s="94">
        <v>9</v>
      </c>
      <c r="T828" s="95">
        <f t="shared" si="1031"/>
        <v>8.8125</v>
      </c>
      <c r="U828" s="95">
        <f t="shared" si="1032"/>
        <v>9.1875</v>
      </c>
      <c r="V828" s="6">
        <f t="shared" si="1033"/>
        <v>0.1875</v>
      </c>
    </row>
    <row r="829" spans="1:23" ht="39" x14ac:dyDescent="0.15">
      <c r="A829" s="454" t="s">
        <v>19963</v>
      </c>
      <c r="B829" s="455" t="s">
        <v>19964</v>
      </c>
      <c r="C829" s="6" t="s">
        <v>19965</v>
      </c>
      <c r="D829" s="97">
        <v>43543</v>
      </c>
      <c r="E829" s="97"/>
      <c r="H829" s="66" t="s">
        <v>4162</v>
      </c>
      <c r="I829" s="66" t="s">
        <v>10183</v>
      </c>
      <c r="J829" s="65" t="s">
        <v>4302</v>
      </c>
      <c r="K829" s="66" t="s">
        <v>4304</v>
      </c>
      <c r="L829" s="66" t="s">
        <v>4306</v>
      </c>
      <c r="M829" s="94">
        <v>13.625</v>
      </c>
      <c r="N829" s="95">
        <f t="shared" ref="N829:N831" si="1034">M829-V829</f>
        <v>13.4375</v>
      </c>
      <c r="O829" s="95">
        <f t="shared" ref="O829:O831" si="1035">M829+V829</f>
        <v>13.8125</v>
      </c>
      <c r="P829" s="94">
        <v>2.9375</v>
      </c>
      <c r="Q829" s="66">
        <f t="shared" ref="Q829:Q831" si="1036">P829-V829</f>
        <v>2.75</v>
      </c>
      <c r="R829" s="66">
        <f t="shared" ref="R829:R831" si="1037">P829+V829</f>
        <v>3.125</v>
      </c>
      <c r="S829" s="94">
        <v>10.875</v>
      </c>
      <c r="T829" s="95">
        <f t="shared" ref="T829:T831" si="1038">S829-V829</f>
        <v>10.6875</v>
      </c>
      <c r="U829" s="95">
        <f t="shared" ref="U829:U831" si="1039">S829+V829</f>
        <v>11.0625</v>
      </c>
      <c r="V829" s="6">
        <f t="shared" ref="V829:V831" si="1040">IF(J829="C", 0.1875, 0.125)</f>
        <v>0.1875</v>
      </c>
    </row>
    <row r="830" spans="1:23" ht="39" x14ac:dyDescent="0.15">
      <c r="A830" s="310" t="s">
        <v>19977</v>
      </c>
      <c r="B830" s="113" t="s">
        <v>16497</v>
      </c>
      <c r="C830" s="6" t="s">
        <v>19795</v>
      </c>
      <c r="D830" s="97">
        <v>43543</v>
      </c>
      <c r="E830" s="97">
        <v>43550</v>
      </c>
      <c r="H830" s="66" t="s">
        <v>4162</v>
      </c>
      <c r="I830" s="66" t="s">
        <v>4161</v>
      </c>
      <c r="J830" s="65" t="s">
        <v>4302</v>
      </c>
      <c r="K830" s="66" t="s">
        <v>4301</v>
      </c>
      <c r="L830" s="66" t="s">
        <v>4306</v>
      </c>
      <c r="M830" s="94">
        <v>15.1875</v>
      </c>
      <c r="N830" s="95">
        <f t="shared" si="1034"/>
        <v>15</v>
      </c>
      <c r="O830" s="95">
        <f t="shared" si="1035"/>
        <v>15.375</v>
      </c>
      <c r="P830" s="94">
        <v>10.1875</v>
      </c>
      <c r="Q830" s="66">
        <f t="shared" si="1036"/>
        <v>10</v>
      </c>
      <c r="R830" s="66">
        <f t="shared" si="1037"/>
        <v>10.375</v>
      </c>
      <c r="S830" s="94">
        <v>9.625</v>
      </c>
      <c r="T830" s="95">
        <f t="shared" si="1038"/>
        <v>9.4375</v>
      </c>
      <c r="U830" s="95">
        <f t="shared" si="1039"/>
        <v>9.8125</v>
      </c>
      <c r="V830" s="6">
        <f t="shared" si="1040"/>
        <v>0.1875</v>
      </c>
    </row>
    <row r="831" spans="1:23" ht="39" x14ac:dyDescent="0.15">
      <c r="A831" s="454" t="s">
        <v>19984</v>
      </c>
      <c r="B831" s="455" t="s">
        <v>19985</v>
      </c>
      <c r="C831" s="6" t="s">
        <v>19797</v>
      </c>
      <c r="D831" s="97">
        <v>43545</v>
      </c>
      <c r="E831" s="97"/>
      <c r="H831" s="66" t="s">
        <v>4162</v>
      </c>
      <c r="I831" s="66" t="s">
        <v>4161</v>
      </c>
      <c r="J831" s="65" t="s">
        <v>4302</v>
      </c>
      <c r="K831" s="66" t="s">
        <v>4304</v>
      </c>
      <c r="L831" s="66" t="s">
        <v>4306</v>
      </c>
      <c r="M831" s="94">
        <v>15.1875</v>
      </c>
      <c r="N831" s="95">
        <f t="shared" si="1034"/>
        <v>15</v>
      </c>
      <c r="O831" s="95">
        <f t="shared" si="1035"/>
        <v>15.375</v>
      </c>
      <c r="P831" s="94">
        <v>10.1875</v>
      </c>
      <c r="Q831" s="66">
        <f t="shared" si="1036"/>
        <v>10</v>
      </c>
      <c r="R831" s="66">
        <f t="shared" si="1037"/>
        <v>10.375</v>
      </c>
      <c r="S831" s="94">
        <v>15.1875</v>
      </c>
      <c r="T831" s="95">
        <f t="shared" si="1038"/>
        <v>15</v>
      </c>
      <c r="U831" s="95">
        <f t="shared" si="1039"/>
        <v>15.375</v>
      </c>
      <c r="V831" s="6">
        <f t="shared" si="1040"/>
        <v>0.1875</v>
      </c>
    </row>
    <row r="832" spans="1:23" ht="39" x14ac:dyDescent="0.15">
      <c r="A832" s="454" t="s">
        <v>19986</v>
      </c>
      <c r="B832" s="455" t="s">
        <v>9976</v>
      </c>
      <c r="C832" s="6" t="s">
        <v>19795</v>
      </c>
      <c r="D832" s="97">
        <v>43545</v>
      </c>
      <c r="E832" s="97"/>
      <c r="H832" s="66" t="s">
        <v>4162</v>
      </c>
      <c r="I832" s="66" t="s">
        <v>4161</v>
      </c>
      <c r="J832" s="65" t="s">
        <v>4302</v>
      </c>
      <c r="K832" s="66" t="s">
        <v>4301</v>
      </c>
      <c r="L832" s="66" t="s">
        <v>4306</v>
      </c>
      <c r="M832" s="94">
        <v>15.1875</v>
      </c>
      <c r="N832" s="95">
        <f t="shared" ref="N832:N833" si="1041">M832-V832</f>
        <v>15</v>
      </c>
      <c r="O832" s="95">
        <f t="shared" ref="O832:O833" si="1042">M832+V832</f>
        <v>15.375</v>
      </c>
      <c r="P832" s="94">
        <v>10.1875</v>
      </c>
      <c r="Q832" s="66">
        <f t="shared" ref="Q832:Q833" si="1043">P832-V832</f>
        <v>10</v>
      </c>
      <c r="R832" s="66">
        <f t="shared" ref="R832:R833" si="1044">P832+V832</f>
        <v>10.375</v>
      </c>
      <c r="S832" s="94">
        <v>9.625</v>
      </c>
      <c r="T832" s="95">
        <f t="shared" ref="T832" si="1045">S832-V832</f>
        <v>9.4375</v>
      </c>
      <c r="U832" s="95">
        <f t="shared" ref="U832" si="1046">S832+V832</f>
        <v>9.8125</v>
      </c>
      <c r="V832" s="6">
        <f t="shared" ref="V832" si="1047">IF(J832="C", 0.1875, 0.125)</f>
        <v>0.1875</v>
      </c>
    </row>
    <row r="833" spans="1:22" ht="39" x14ac:dyDescent="0.15">
      <c r="A833" s="310" t="s">
        <v>20008</v>
      </c>
      <c r="B833" s="113" t="s">
        <v>20009</v>
      </c>
      <c r="C833" s="6" t="s">
        <v>20010</v>
      </c>
      <c r="D833" s="97">
        <v>43552</v>
      </c>
      <c r="E833" s="97">
        <v>43591</v>
      </c>
      <c r="H833" s="66" t="s">
        <v>4162</v>
      </c>
      <c r="I833" s="66" t="s">
        <v>4161</v>
      </c>
      <c r="J833" s="65" t="s">
        <v>4310</v>
      </c>
      <c r="K833" s="66" t="s">
        <v>4301</v>
      </c>
      <c r="L833" s="66" t="s">
        <v>4306</v>
      </c>
      <c r="M833" s="94">
        <v>17.375</v>
      </c>
      <c r="N833" s="95">
        <f t="shared" si="1041"/>
        <v>17.25</v>
      </c>
      <c r="O833" s="95">
        <f t="shared" si="1042"/>
        <v>17.5</v>
      </c>
      <c r="P833" s="94">
        <v>12.0625</v>
      </c>
      <c r="Q833" s="66">
        <f t="shared" si="1043"/>
        <v>11.9375</v>
      </c>
      <c r="R833" s="66">
        <f t="shared" si="1044"/>
        <v>12.1875</v>
      </c>
      <c r="S833" s="94">
        <v>10.5</v>
      </c>
      <c r="T833" s="95">
        <f>S833-V833</f>
        <v>10.375</v>
      </c>
      <c r="U833" s="95">
        <f>S833+V833</f>
        <v>10.625</v>
      </c>
      <c r="V833" s="6">
        <f>IF(J833="C", 0.1875, 0.125)</f>
        <v>0.125</v>
      </c>
    </row>
    <row r="834" spans="1:22" ht="39" x14ac:dyDescent="0.15">
      <c r="A834" s="310" t="s">
        <v>20011</v>
      </c>
      <c r="B834" s="113" t="s">
        <v>20012</v>
      </c>
      <c r="C834" s="6" t="s">
        <v>20010</v>
      </c>
      <c r="D834" s="97">
        <v>43552</v>
      </c>
      <c r="E834" s="97">
        <v>43591</v>
      </c>
      <c r="H834" s="66" t="s">
        <v>4162</v>
      </c>
      <c r="I834" s="66" t="s">
        <v>4161</v>
      </c>
      <c r="J834" s="65" t="s">
        <v>4310</v>
      </c>
      <c r="K834" s="66" t="s">
        <v>4301</v>
      </c>
      <c r="L834" s="66" t="s">
        <v>4306</v>
      </c>
      <c r="M834" s="94">
        <v>17.375</v>
      </c>
      <c r="N834" s="95">
        <f t="shared" ref="N834:N836" si="1048">M834-V834</f>
        <v>17.25</v>
      </c>
      <c r="O834" s="95">
        <f t="shared" ref="O834:O836" si="1049">M834+V834</f>
        <v>17.5</v>
      </c>
      <c r="P834" s="94">
        <v>12.0625</v>
      </c>
      <c r="Q834" s="66">
        <f t="shared" ref="Q834:Q836" si="1050">P834-V834</f>
        <v>11.9375</v>
      </c>
      <c r="R834" s="66">
        <f t="shared" ref="R834:R836" si="1051">P834+V834</f>
        <v>12.1875</v>
      </c>
      <c r="S834" s="94">
        <v>10.5</v>
      </c>
      <c r="T834" s="95">
        <f>S834-V834</f>
        <v>10.375</v>
      </c>
      <c r="U834" s="95">
        <f>S834+V834</f>
        <v>10.625</v>
      </c>
      <c r="V834" s="6">
        <f>IF(J834="C", 0.1875, 0.125)</f>
        <v>0.125</v>
      </c>
    </row>
    <row r="835" spans="1:22" ht="39" x14ac:dyDescent="0.15">
      <c r="A835" s="310" t="s">
        <v>20013</v>
      </c>
      <c r="B835" s="113" t="s">
        <v>16010</v>
      </c>
      <c r="C835" s="6" t="s">
        <v>19795</v>
      </c>
      <c r="D835" s="97">
        <v>43552</v>
      </c>
      <c r="E835" s="97">
        <v>43591</v>
      </c>
      <c r="H835" s="66" t="s">
        <v>4162</v>
      </c>
      <c r="I835" s="66" t="s">
        <v>4161</v>
      </c>
      <c r="J835" s="65" t="s">
        <v>4302</v>
      </c>
      <c r="K835" s="66" t="s">
        <v>4301</v>
      </c>
      <c r="L835" s="66" t="s">
        <v>4306</v>
      </c>
      <c r="M835" s="94">
        <v>15.1875</v>
      </c>
      <c r="N835" s="95">
        <f t="shared" si="1048"/>
        <v>15</v>
      </c>
      <c r="O835" s="95">
        <f t="shared" si="1049"/>
        <v>15.375</v>
      </c>
      <c r="P835" s="94">
        <v>10.1875</v>
      </c>
      <c r="Q835" s="66">
        <f t="shared" si="1050"/>
        <v>10</v>
      </c>
      <c r="R835" s="66">
        <f t="shared" si="1051"/>
        <v>10.375</v>
      </c>
      <c r="S835" s="94">
        <v>9.625</v>
      </c>
      <c r="T835" s="95">
        <f t="shared" ref="T835:T836" si="1052">S835-V835</f>
        <v>9.4375</v>
      </c>
      <c r="U835" s="95">
        <f t="shared" ref="U835:U836" si="1053">S835+V835</f>
        <v>9.8125</v>
      </c>
      <c r="V835" s="6">
        <f t="shared" ref="V835:V836" si="1054">IF(J835="C", 0.1875, 0.125)</f>
        <v>0.1875</v>
      </c>
    </row>
    <row r="836" spans="1:22" ht="39" x14ac:dyDescent="0.15">
      <c r="A836" s="310" t="s">
        <v>20151</v>
      </c>
      <c r="B836" s="113" t="s">
        <v>19264</v>
      </c>
      <c r="C836" s="6" t="s">
        <v>20152</v>
      </c>
      <c r="D836" s="97">
        <v>43584</v>
      </c>
      <c r="E836" s="97">
        <v>43588</v>
      </c>
      <c r="H836" s="66" t="s">
        <v>4162</v>
      </c>
      <c r="I836" s="66" t="s">
        <v>4161</v>
      </c>
      <c r="J836" s="65" t="s">
        <v>4302</v>
      </c>
      <c r="K836" s="66" t="s">
        <v>4301</v>
      </c>
      <c r="L836" s="66" t="s">
        <v>4306</v>
      </c>
      <c r="M836" s="94">
        <v>11.75</v>
      </c>
      <c r="N836" s="95">
        <f t="shared" si="1048"/>
        <v>11.5625</v>
      </c>
      <c r="O836" s="95">
        <f t="shared" si="1049"/>
        <v>11.9375</v>
      </c>
      <c r="P836" s="94">
        <v>9.625</v>
      </c>
      <c r="Q836" s="66">
        <f t="shared" si="1050"/>
        <v>9.4375</v>
      </c>
      <c r="R836" s="66">
        <f t="shared" si="1051"/>
        <v>9.8125</v>
      </c>
      <c r="S836" s="94">
        <v>7.6879999999999997</v>
      </c>
      <c r="T836" s="95">
        <f t="shared" si="1052"/>
        <v>7.5004999999999997</v>
      </c>
      <c r="U836" s="95">
        <f t="shared" si="1053"/>
        <v>7.8754999999999997</v>
      </c>
      <c r="V836" s="6">
        <f t="shared" si="1054"/>
        <v>0.1875</v>
      </c>
    </row>
    <row r="837" spans="1:22" ht="26" x14ac:dyDescent="0.15">
      <c r="A837" s="310" t="s">
        <v>20167</v>
      </c>
      <c r="B837" s="113" t="s">
        <v>20168</v>
      </c>
      <c r="C837" s="6" t="s">
        <v>20169</v>
      </c>
      <c r="D837" s="97">
        <v>43585</v>
      </c>
      <c r="E837" s="97">
        <v>43588</v>
      </c>
      <c r="H837" s="66" t="s">
        <v>4162</v>
      </c>
      <c r="I837" s="66" t="s">
        <v>4161</v>
      </c>
      <c r="J837" s="65" t="s">
        <v>4302</v>
      </c>
      <c r="K837" s="66" t="s">
        <v>4301</v>
      </c>
      <c r="L837" s="66" t="s">
        <v>4306</v>
      </c>
      <c r="M837" s="94">
        <v>12.5</v>
      </c>
      <c r="N837" s="95">
        <f t="shared" ref="N837" si="1055">M837-V837</f>
        <v>12.3125</v>
      </c>
      <c r="O837" s="95">
        <f t="shared" ref="O837" si="1056">M837+V837</f>
        <v>12.6875</v>
      </c>
      <c r="P837" s="94">
        <v>6.5</v>
      </c>
      <c r="Q837" s="66">
        <f t="shared" ref="Q837" si="1057">P837-V837</f>
        <v>6.3125</v>
      </c>
      <c r="R837" s="66">
        <f t="shared" ref="R837" si="1058">P837+V837</f>
        <v>6.6875</v>
      </c>
      <c r="S837" s="94">
        <v>7</v>
      </c>
      <c r="T837" s="95">
        <f t="shared" ref="T837" si="1059">S837-V837</f>
        <v>6.8125</v>
      </c>
      <c r="U837" s="95">
        <f t="shared" ref="U837" si="1060">S837+V837</f>
        <v>7.1875</v>
      </c>
      <c r="V837" s="6">
        <f t="shared" ref="V837" si="1061">IF(J837="C", 0.1875, 0.125)</f>
        <v>0.1875</v>
      </c>
    </row>
    <row r="838" spans="1:22" ht="26" x14ac:dyDescent="0.15">
      <c r="A838" s="454" t="s">
        <v>20178</v>
      </c>
      <c r="B838" s="455" t="s">
        <v>20179</v>
      </c>
      <c r="C838" s="6" t="s">
        <v>20169</v>
      </c>
      <c r="D838" s="97">
        <v>43588</v>
      </c>
      <c r="E838" s="97"/>
      <c r="H838" s="66" t="s">
        <v>4162</v>
      </c>
      <c r="I838" s="66" t="s">
        <v>4161</v>
      </c>
      <c r="J838" s="65" t="s">
        <v>4302</v>
      </c>
      <c r="K838" s="66" t="s">
        <v>4301</v>
      </c>
      <c r="L838" s="66" t="s">
        <v>4306</v>
      </c>
      <c r="M838" s="94">
        <v>12.5</v>
      </c>
      <c r="N838" s="95">
        <f t="shared" ref="N838" si="1062">M838-V838</f>
        <v>12.3125</v>
      </c>
      <c r="O838" s="95">
        <f t="shared" ref="O838" si="1063">M838+V838</f>
        <v>12.6875</v>
      </c>
      <c r="P838" s="94">
        <v>6.5</v>
      </c>
      <c r="Q838" s="66">
        <f t="shared" ref="Q838" si="1064">P838-V838</f>
        <v>6.3125</v>
      </c>
      <c r="R838" s="66">
        <f t="shared" ref="R838" si="1065">P838+V838</f>
        <v>6.6875</v>
      </c>
      <c r="S838" s="94">
        <v>7</v>
      </c>
      <c r="T838" s="95">
        <f t="shared" ref="T838" si="1066">S838-V838</f>
        <v>6.8125</v>
      </c>
      <c r="U838" s="95">
        <f t="shared" ref="U838" si="1067">S838+V838</f>
        <v>7.1875</v>
      </c>
      <c r="V838" s="6">
        <f t="shared" ref="V838" si="1068">IF(J838="C", 0.1875, 0.125)</f>
        <v>0.1875</v>
      </c>
    </row>
    <row r="839" spans="1:22" ht="26" x14ac:dyDescent="0.15">
      <c r="A839" s="454" t="s">
        <v>20183</v>
      </c>
      <c r="B839" s="455" t="s">
        <v>20184</v>
      </c>
      <c r="C839" s="6" t="s">
        <v>20169</v>
      </c>
      <c r="D839" s="97">
        <v>43588</v>
      </c>
      <c r="E839" s="97"/>
      <c r="H839" s="66" t="s">
        <v>4162</v>
      </c>
      <c r="I839" s="66" t="s">
        <v>4161</v>
      </c>
      <c r="J839" s="65" t="s">
        <v>4302</v>
      </c>
      <c r="K839" s="66" t="s">
        <v>4301</v>
      </c>
      <c r="L839" s="66" t="s">
        <v>4306</v>
      </c>
      <c r="M839" s="94">
        <v>12.5</v>
      </c>
      <c r="N839" s="95">
        <f t="shared" ref="N839:N841" si="1069">M839-V839</f>
        <v>12.3125</v>
      </c>
      <c r="O839" s="95">
        <f t="shared" ref="O839:O841" si="1070">M839+V839</f>
        <v>12.6875</v>
      </c>
      <c r="P839" s="94">
        <v>6.5</v>
      </c>
      <c r="Q839" s="66">
        <f t="shared" ref="Q839:Q841" si="1071">P839-V839</f>
        <v>6.3125</v>
      </c>
      <c r="R839" s="66">
        <f t="shared" ref="R839:R841" si="1072">P839+V839</f>
        <v>6.6875</v>
      </c>
      <c r="S839" s="94">
        <v>7</v>
      </c>
      <c r="T839" s="95">
        <f t="shared" ref="T839" si="1073">S839-V839</f>
        <v>6.8125</v>
      </c>
      <c r="U839" s="95">
        <f t="shared" ref="U839" si="1074">S839+V839</f>
        <v>7.1875</v>
      </c>
      <c r="V839" s="6">
        <f t="shared" ref="V839:V840" si="1075">IF(J839="C", 0.1875, 0.125)</f>
        <v>0.1875</v>
      </c>
    </row>
    <row r="840" spans="1:22" ht="39" x14ac:dyDescent="0.15">
      <c r="A840" s="454" t="s">
        <v>20203</v>
      </c>
      <c r="B840" s="455" t="s">
        <v>20204</v>
      </c>
      <c r="C840" s="6" t="s">
        <v>20205</v>
      </c>
      <c r="D840" s="97">
        <v>43593</v>
      </c>
      <c r="E840" s="97"/>
      <c r="F840" s="66"/>
      <c r="G840" s="66"/>
      <c r="H840" s="66" t="s">
        <v>4162</v>
      </c>
      <c r="I840" s="66" t="s">
        <v>4336</v>
      </c>
      <c r="J840" s="65" t="s">
        <v>4302</v>
      </c>
      <c r="K840" s="66" t="s">
        <v>4301</v>
      </c>
      <c r="L840" s="66" t="s">
        <v>4306</v>
      </c>
      <c r="M840" s="94">
        <v>9.1880000000000006</v>
      </c>
      <c r="N840" s="95">
        <f t="shared" si="1069"/>
        <v>9.0005000000000006</v>
      </c>
      <c r="O840" s="95">
        <f t="shared" si="1070"/>
        <v>9.3755000000000006</v>
      </c>
      <c r="P840" s="94">
        <v>8.1880000000000006</v>
      </c>
      <c r="Q840" s="66">
        <f t="shared" si="1071"/>
        <v>8.0005000000000006</v>
      </c>
      <c r="R840" s="66">
        <f t="shared" si="1072"/>
        <v>8.3755000000000006</v>
      </c>
      <c r="S840" s="94">
        <v>9.25</v>
      </c>
      <c r="T840" s="95">
        <f>S840-V840</f>
        <v>9.0625</v>
      </c>
      <c r="U840" s="95">
        <f>S840+V840</f>
        <v>9.4375</v>
      </c>
      <c r="V840" s="6">
        <f t="shared" si="1075"/>
        <v>0.1875</v>
      </c>
    </row>
    <row r="841" spans="1:22" ht="39" x14ac:dyDescent="0.15">
      <c r="A841" s="454" t="s">
        <v>20206</v>
      </c>
      <c r="B841" s="455" t="s">
        <v>20204</v>
      </c>
      <c r="C841" s="6" t="s">
        <v>20207</v>
      </c>
      <c r="D841" s="97">
        <v>43593</v>
      </c>
      <c r="E841" s="97"/>
      <c r="H841" s="66" t="s">
        <v>1003</v>
      </c>
      <c r="I841" s="66" t="s">
        <v>20208</v>
      </c>
      <c r="J841" s="65" t="s">
        <v>4310</v>
      </c>
      <c r="K841" s="66" t="s">
        <v>4301</v>
      </c>
      <c r="L841" s="66" t="s">
        <v>4306</v>
      </c>
      <c r="M841" s="94">
        <v>8.875</v>
      </c>
      <c r="N841" s="95">
        <f t="shared" si="1069"/>
        <v>8.75</v>
      </c>
      <c r="O841" s="95">
        <f t="shared" si="1070"/>
        <v>9</v>
      </c>
      <c r="P841" s="94">
        <v>7.875</v>
      </c>
      <c r="Q841" s="66">
        <f t="shared" si="1071"/>
        <v>7.75</v>
      </c>
      <c r="R841" s="66">
        <f t="shared" si="1072"/>
        <v>8</v>
      </c>
      <c r="S841" s="94">
        <v>6.5</v>
      </c>
      <c r="T841" s="95">
        <f>S841-V841</f>
        <v>6.375</v>
      </c>
      <c r="U841" s="95">
        <f>S841+V841</f>
        <v>6.625</v>
      </c>
      <c r="V841" s="6">
        <f>IF(J841="C", 0.1875, 0.125)</f>
        <v>0.125</v>
      </c>
    </row>
    <row r="842" spans="1:22" ht="26" x14ac:dyDescent="0.15">
      <c r="A842" s="454" t="s">
        <v>20227</v>
      </c>
      <c r="B842" s="455" t="s">
        <v>20228</v>
      </c>
      <c r="C842" s="6" t="s">
        <v>20169</v>
      </c>
      <c r="D842" s="97">
        <v>43598</v>
      </c>
      <c r="E842" s="97"/>
      <c r="H842" s="66" t="s">
        <v>4162</v>
      </c>
      <c r="I842" s="66" t="s">
        <v>4161</v>
      </c>
      <c r="J842" s="65" t="s">
        <v>4302</v>
      </c>
      <c r="K842" s="66" t="s">
        <v>4301</v>
      </c>
      <c r="L842" s="66" t="s">
        <v>4306</v>
      </c>
      <c r="M842" s="94">
        <v>12.5</v>
      </c>
      <c r="N842" s="95">
        <f t="shared" ref="N842" si="1076">M842-V842</f>
        <v>12.3125</v>
      </c>
      <c r="O842" s="95">
        <f t="shared" ref="O842" si="1077">M842+V842</f>
        <v>12.6875</v>
      </c>
      <c r="P842" s="94">
        <v>6.5</v>
      </c>
      <c r="Q842" s="66">
        <f t="shared" ref="Q842" si="1078">P842-V842</f>
        <v>6.3125</v>
      </c>
      <c r="R842" s="66">
        <f t="shared" ref="R842" si="1079">P842+V842</f>
        <v>6.6875</v>
      </c>
      <c r="S842" s="94">
        <v>7</v>
      </c>
      <c r="T842" s="95">
        <f t="shared" ref="T842" si="1080">S842-V842</f>
        <v>6.8125</v>
      </c>
      <c r="U842" s="95">
        <f t="shared" ref="U842" si="1081">S842+V842</f>
        <v>7.1875</v>
      </c>
      <c r="V842" s="6">
        <f t="shared" ref="V842" si="1082">IF(J842="C", 0.1875, 0.125)</f>
        <v>0.1875</v>
      </c>
    </row>
    <row r="843" spans="1:22" ht="26" x14ac:dyDescent="0.15">
      <c r="A843" s="454" t="s">
        <v>20231</v>
      </c>
      <c r="B843" s="455" t="s">
        <v>20232</v>
      </c>
      <c r="C843" s="6" t="s">
        <v>20233</v>
      </c>
      <c r="D843" s="97">
        <v>43599</v>
      </c>
      <c r="E843" s="97"/>
      <c r="H843" s="66" t="s">
        <v>4162</v>
      </c>
      <c r="I843" s="66" t="s">
        <v>4161</v>
      </c>
      <c r="J843" s="65" t="s">
        <v>4302</v>
      </c>
      <c r="K843" s="66" t="s">
        <v>4301</v>
      </c>
      <c r="L843" s="66" t="s">
        <v>4306</v>
      </c>
      <c r="M843" s="94">
        <v>8</v>
      </c>
      <c r="N843" s="95">
        <f t="shared" ref="N843:N846" si="1083">M843-V843</f>
        <v>7.8125</v>
      </c>
      <c r="O843" s="95">
        <f t="shared" ref="O843:O846" si="1084">M843+V843</f>
        <v>8.1875</v>
      </c>
      <c r="P843" s="94">
        <v>5</v>
      </c>
      <c r="Q843" s="66">
        <f t="shared" ref="Q843:Q846" si="1085">P843-V843</f>
        <v>4.8125</v>
      </c>
      <c r="R843" s="66">
        <f t="shared" ref="R843:R846" si="1086">P843+V843</f>
        <v>5.1875</v>
      </c>
      <c r="S843" s="94">
        <v>6.25</v>
      </c>
      <c r="T843" s="95">
        <f t="shared" ref="T843:T846" si="1087">S843-V843</f>
        <v>6.0625</v>
      </c>
      <c r="U843" s="95">
        <f t="shared" ref="U843:U846" si="1088">S843+V843</f>
        <v>6.4375</v>
      </c>
      <c r="V843" s="6">
        <f t="shared" ref="V843:V846" si="1089">IF(J843="C", 0.1875, 0.125)</f>
        <v>0.1875</v>
      </c>
    </row>
    <row r="844" spans="1:22" ht="26" x14ac:dyDescent="0.15">
      <c r="A844" s="454" t="s">
        <v>20234</v>
      </c>
      <c r="B844" s="455" t="s">
        <v>20184</v>
      </c>
      <c r="C844" s="6" t="s">
        <v>20169</v>
      </c>
      <c r="D844" s="97">
        <v>43599</v>
      </c>
      <c r="E844" s="97"/>
      <c r="H844" s="66" t="s">
        <v>4162</v>
      </c>
      <c r="I844" s="66" t="s">
        <v>4161</v>
      </c>
      <c r="J844" s="65" t="s">
        <v>4302</v>
      </c>
      <c r="K844" s="66" t="s">
        <v>4301</v>
      </c>
      <c r="L844" s="66" t="s">
        <v>4306</v>
      </c>
      <c r="M844" s="94">
        <v>12.5</v>
      </c>
      <c r="N844" s="95">
        <f t="shared" si="1083"/>
        <v>12.3125</v>
      </c>
      <c r="O844" s="95">
        <f t="shared" si="1084"/>
        <v>12.6875</v>
      </c>
      <c r="P844" s="94">
        <v>6.5</v>
      </c>
      <c r="Q844" s="66">
        <f t="shared" si="1085"/>
        <v>6.3125</v>
      </c>
      <c r="R844" s="66">
        <f t="shared" si="1086"/>
        <v>6.6875</v>
      </c>
      <c r="S844" s="94">
        <v>7</v>
      </c>
      <c r="T844" s="95">
        <f t="shared" si="1087"/>
        <v>6.8125</v>
      </c>
      <c r="U844" s="95">
        <f t="shared" si="1088"/>
        <v>7.1875</v>
      </c>
      <c r="V844" s="6">
        <f t="shared" si="1089"/>
        <v>0.1875</v>
      </c>
    </row>
    <row r="845" spans="1:22" ht="26" x14ac:dyDescent="0.15">
      <c r="A845" s="454" t="s">
        <v>20239</v>
      </c>
      <c r="B845" s="455" t="s">
        <v>20240</v>
      </c>
      <c r="C845" s="6" t="s">
        <v>20169</v>
      </c>
      <c r="D845" s="97">
        <v>43599</v>
      </c>
      <c r="E845" s="97"/>
      <c r="H845" s="66" t="s">
        <v>4162</v>
      </c>
      <c r="I845" s="66" t="s">
        <v>4161</v>
      </c>
      <c r="J845" s="65" t="s">
        <v>4302</v>
      </c>
      <c r="K845" s="66" t="s">
        <v>4301</v>
      </c>
      <c r="L845" s="66" t="s">
        <v>4306</v>
      </c>
      <c r="M845" s="94">
        <v>12.5</v>
      </c>
      <c r="N845" s="95">
        <f t="shared" si="1083"/>
        <v>12.3125</v>
      </c>
      <c r="O845" s="95">
        <f t="shared" si="1084"/>
        <v>12.6875</v>
      </c>
      <c r="P845" s="94">
        <v>6.5</v>
      </c>
      <c r="Q845" s="66">
        <f t="shared" si="1085"/>
        <v>6.3125</v>
      </c>
      <c r="R845" s="66">
        <f t="shared" si="1086"/>
        <v>6.6875</v>
      </c>
      <c r="S845" s="94">
        <v>7</v>
      </c>
      <c r="T845" s="95">
        <f t="shared" si="1087"/>
        <v>6.8125</v>
      </c>
      <c r="U845" s="95">
        <f t="shared" si="1088"/>
        <v>7.1875</v>
      </c>
      <c r="V845" s="6">
        <f t="shared" si="1089"/>
        <v>0.1875</v>
      </c>
    </row>
    <row r="846" spans="1:22" ht="39" x14ac:dyDescent="0.15">
      <c r="A846" s="454" t="s">
        <v>20289</v>
      </c>
      <c r="B846" s="455" t="s">
        <v>20290</v>
      </c>
      <c r="C846" s="6" t="s">
        <v>19797</v>
      </c>
      <c r="D846" s="97">
        <v>43606</v>
      </c>
      <c r="E846" s="97"/>
      <c r="H846" s="66" t="s">
        <v>4162</v>
      </c>
      <c r="I846" s="66" t="s">
        <v>4161</v>
      </c>
      <c r="J846" s="65" t="s">
        <v>4302</v>
      </c>
      <c r="K846" s="66" t="s">
        <v>4304</v>
      </c>
      <c r="L846" s="66" t="s">
        <v>4306</v>
      </c>
      <c r="M846" s="94">
        <v>15.1875</v>
      </c>
      <c r="N846" s="95">
        <f t="shared" si="1083"/>
        <v>15</v>
      </c>
      <c r="O846" s="95">
        <f t="shared" si="1084"/>
        <v>15.375</v>
      </c>
      <c r="P846" s="94">
        <v>10.1875</v>
      </c>
      <c r="Q846" s="66">
        <f t="shared" si="1085"/>
        <v>10</v>
      </c>
      <c r="R846" s="66">
        <f t="shared" si="1086"/>
        <v>10.375</v>
      </c>
      <c r="S846" s="94">
        <v>15.1875</v>
      </c>
      <c r="T846" s="95">
        <f t="shared" si="1087"/>
        <v>15</v>
      </c>
      <c r="U846" s="95">
        <f t="shared" si="1088"/>
        <v>15.375</v>
      </c>
      <c r="V846" s="6">
        <f t="shared" si="1089"/>
        <v>0.1875</v>
      </c>
    </row>
    <row r="847" spans="1:22" ht="39" x14ac:dyDescent="0.15">
      <c r="A847" s="454" t="s">
        <v>20296</v>
      </c>
      <c r="B847" s="455" t="s">
        <v>6848</v>
      </c>
      <c r="C847" s="6" t="s">
        <v>19797</v>
      </c>
      <c r="D847" s="97">
        <v>43607</v>
      </c>
      <c r="E847" s="97"/>
      <c r="H847" s="66" t="s">
        <v>4162</v>
      </c>
      <c r="I847" s="66" t="s">
        <v>4161</v>
      </c>
      <c r="J847" s="65" t="s">
        <v>4302</v>
      </c>
      <c r="K847" s="66" t="s">
        <v>4304</v>
      </c>
      <c r="L847" s="66" t="s">
        <v>4306</v>
      </c>
      <c r="M847" s="94">
        <v>15.1875</v>
      </c>
      <c r="N847" s="95">
        <f t="shared" ref="N847:N848" si="1090">M847-V847</f>
        <v>15</v>
      </c>
      <c r="O847" s="95">
        <f t="shared" ref="O847:O848" si="1091">M847+V847</f>
        <v>15.375</v>
      </c>
      <c r="P847" s="94">
        <v>10.1875</v>
      </c>
      <c r="Q847" s="66">
        <f t="shared" ref="Q847:Q848" si="1092">P847-V847</f>
        <v>10</v>
      </c>
      <c r="R847" s="66">
        <f t="shared" ref="R847:R848" si="1093">P847+V847</f>
        <v>10.375</v>
      </c>
      <c r="S847" s="94">
        <v>15.1875</v>
      </c>
      <c r="T847" s="95">
        <f t="shared" ref="T847:T848" si="1094">S847-V847</f>
        <v>15</v>
      </c>
      <c r="U847" s="95">
        <f t="shared" ref="U847:U848" si="1095">S847+V847</f>
        <v>15.375</v>
      </c>
      <c r="V847" s="6">
        <f t="shared" ref="V847:V848" si="1096">IF(J847="C", 0.1875, 0.125)</f>
        <v>0.1875</v>
      </c>
    </row>
    <row r="848" spans="1:22" ht="39" x14ac:dyDescent="0.15">
      <c r="A848" s="454" t="s">
        <v>20297</v>
      </c>
      <c r="B848" s="455" t="s">
        <v>15838</v>
      </c>
      <c r="C848" s="6" t="s">
        <v>19795</v>
      </c>
      <c r="D848" s="97">
        <v>43607</v>
      </c>
      <c r="E848" s="97"/>
      <c r="H848" s="66" t="s">
        <v>4162</v>
      </c>
      <c r="I848" s="66" t="s">
        <v>4161</v>
      </c>
      <c r="J848" s="65" t="s">
        <v>4302</v>
      </c>
      <c r="K848" s="66" t="s">
        <v>4301</v>
      </c>
      <c r="L848" s="66" t="s">
        <v>4306</v>
      </c>
      <c r="M848" s="94">
        <v>15.1875</v>
      </c>
      <c r="N848" s="95">
        <f t="shared" si="1090"/>
        <v>15</v>
      </c>
      <c r="O848" s="95">
        <f t="shared" si="1091"/>
        <v>15.375</v>
      </c>
      <c r="P848" s="94">
        <v>10.1875</v>
      </c>
      <c r="Q848" s="66">
        <f t="shared" si="1092"/>
        <v>10</v>
      </c>
      <c r="R848" s="66">
        <f t="shared" si="1093"/>
        <v>10.375</v>
      </c>
      <c r="S848" s="94">
        <v>9.625</v>
      </c>
      <c r="T848" s="95">
        <f t="shared" si="1094"/>
        <v>9.4375</v>
      </c>
      <c r="U848" s="95">
        <f t="shared" si="1095"/>
        <v>9.8125</v>
      </c>
      <c r="V848" s="6">
        <f t="shared" si="1096"/>
        <v>0.1875</v>
      </c>
    </row>
    <row r="849" spans="1:22" ht="39" x14ac:dyDescent="0.15">
      <c r="A849" s="454" t="s">
        <v>20298</v>
      </c>
      <c r="B849" s="455" t="s">
        <v>18472</v>
      </c>
      <c r="C849" s="6" t="s">
        <v>19795</v>
      </c>
      <c r="D849" s="97">
        <v>43607</v>
      </c>
      <c r="E849" s="97"/>
      <c r="H849" s="66" t="s">
        <v>4162</v>
      </c>
      <c r="I849" s="66" t="s">
        <v>4161</v>
      </c>
      <c r="J849" s="65" t="s">
        <v>4302</v>
      </c>
      <c r="K849" s="66" t="s">
        <v>4301</v>
      </c>
      <c r="L849" s="66" t="s">
        <v>4306</v>
      </c>
      <c r="M849" s="94">
        <v>15.1875</v>
      </c>
      <c r="N849" s="95">
        <f t="shared" ref="N849:N850" si="1097">M849-V849</f>
        <v>15</v>
      </c>
      <c r="O849" s="95">
        <f t="shared" ref="O849:O850" si="1098">M849+V849</f>
        <v>15.375</v>
      </c>
      <c r="P849" s="94">
        <v>10.1875</v>
      </c>
      <c r="Q849" s="66">
        <f t="shared" ref="Q849:Q850" si="1099">P849-V849</f>
        <v>10</v>
      </c>
      <c r="R849" s="66">
        <f t="shared" ref="R849:R850" si="1100">P849+V849</f>
        <v>10.375</v>
      </c>
      <c r="S849" s="94">
        <v>9.625</v>
      </c>
      <c r="T849" s="95">
        <f t="shared" ref="T849:T850" si="1101">S849-V849</f>
        <v>9.4375</v>
      </c>
      <c r="U849" s="95">
        <f t="shared" ref="U849:U850" si="1102">S849+V849</f>
        <v>9.8125</v>
      </c>
      <c r="V849" s="6">
        <f t="shared" ref="V849:V850" si="1103">IF(J849="C", 0.1875, 0.125)</f>
        <v>0.1875</v>
      </c>
    </row>
    <row r="850" spans="1:22" ht="39" x14ac:dyDescent="0.15">
      <c r="A850" s="454" t="s">
        <v>20312</v>
      </c>
      <c r="B850" s="455" t="s">
        <v>20313</v>
      </c>
      <c r="C850" s="6" t="s">
        <v>19797</v>
      </c>
      <c r="D850" s="97">
        <v>43608</v>
      </c>
      <c r="E850" s="97"/>
      <c r="H850" s="66" t="s">
        <v>4162</v>
      </c>
      <c r="I850" s="66" t="s">
        <v>4161</v>
      </c>
      <c r="J850" s="65" t="s">
        <v>4302</v>
      </c>
      <c r="K850" s="66" t="s">
        <v>4304</v>
      </c>
      <c r="L850" s="66" t="s">
        <v>4306</v>
      </c>
      <c r="M850" s="94">
        <v>15.1875</v>
      </c>
      <c r="N850" s="95">
        <f t="shared" si="1097"/>
        <v>15</v>
      </c>
      <c r="O850" s="95">
        <f t="shared" si="1098"/>
        <v>15.375</v>
      </c>
      <c r="P850" s="94">
        <v>10.1875</v>
      </c>
      <c r="Q850" s="66">
        <f t="shared" si="1099"/>
        <v>10</v>
      </c>
      <c r="R850" s="66">
        <f t="shared" si="1100"/>
        <v>10.375</v>
      </c>
      <c r="S850" s="94">
        <v>15.1875</v>
      </c>
      <c r="T850" s="95">
        <f t="shared" si="1101"/>
        <v>15</v>
      </c>
      <c r="U850" s="95">
        <f t="shared" si="1102"/>
        <v>15.375</v>
      </c>
      <c r="V850" s="6">
        <f t="shared" si="1103"/>
        <v>0.1875</v>
      </c>
    </row>
    <row r="851" spans="1:22" ht="39" x14ac:dyDescent="0.15">
      <c r="A851" s="454" t="s">
        <v>20314</v>
      </c>
      <c r="B851" s="455" t="s">
        <v>20315</v>
      </c>
      <c r="C851" s="6" t="s">
        <v>20316</v>
      </c>
      <c r="D851" s="97">
        <v>43608</v>
      </c>
      <c r="E851" s="97"/>
      <c r="H851" s="66" t="s">
        <v>4162</v>
      </c>
      <c r="I851" s="66" t="s">
        <v>4161</v>
      </c>
      <c r="J851" s="65" t="s">
        <v>4302</v>
      </c>
      <c r="K851" s="66" t="s">
        <v>4304</v>
      </c>
      <c r="L851" s="66" t="s">
        <v>4306</v>
      </c>
      <c r="M851" s="94">
        <v>15.188000000000001</v>
      </c>
      <c r="N851" s="95">
        <f t="shared" ref="N851:N852" si="1104">M851-V851</f>
        <v>15.000500000000001</v>
      </c>
      <c r="O851" s="95">
        <f t="shared" ref="O851:O852" si="1105">M851+V851</f>
        <v>15.375500000000001</v>
      </c>
      <c r="P851" s="94">
        <v>10.188000000000001</v>
      </c>
      <c r="Q851" s="66">
        <f t="shared" ref="Q851:Q852" si="1106">P851-V851</f>
        <v>10.000500000000001</v>
      </c>
      <c r="R851" s="66">
        <f t="shared" ref="R851:R852" si="1107">P851+V851</f>
        <v>10.375500000000001</v>
      </c>
      <c r="S851" s="94">
        <v>15.188000000000001</v>
      </c>
      <c r="T851" s="95">
        <f t="shared" ref="T851:T852" si="1108">S851-V851</f>
        <v>15.000500000000001</v>
      </c>
      <c r="U851" s="95">
        <f t="shared" ref="U851:U852" si="1109">S851+V851</f>
        <v>15.375500000000001</v>
      </c>
      <c r="V851" s="6">
        <f t="shared" ref="V851:V852" si="1110">IF(J851="C", 0.1875, 0.125)</f>
        <v>0.1875</v>
      </c>
    </row>
    <row r="852" spans="1:22" ht="39" x14ac:dyDescent="0.15">
      <c r="A852" s="454" t="s">
        <v>20339</v>
      </c>
      <c r="B852" s="455" t="s">
        <v>9651</v>
      </c>
      <c r="C852" s="6" t="s">
        <v>19795</v>
      </c>
      <c r="D852" s="97">
        <v>43614</v>
      </c>
      <c r="E852" s="97"/>
      <c r="H852" s="66" t="s">
        <v>4162</v>
      </c>
      <c r="I852" s="66" t="s">
        <v>4161</v>
      </c>
      <c r="J852" s="65" t="s">
        <v>4302</v>
      </c>
      <c r="K852" s="66" t="s">
        <v>4301</v>
      </c>
      <c r="L852" s="66" t="s">
        <v>4306</v>
      </c>
      <c r="M852" s="94">
        <v>15.1875</v>
      </c>
      <c r="N852" s="95">
        <f t="shared" si="1104"/>
        <v>15</v>
      </c>
      <c r="O852" s="95">
        <f t="shared" si="1105"/>
        <v>15.375</v>
      </c>
      <c r="P852" s="94">
        <v>10.1875</v>
      </c>
      <c r="Q852" s="66">
        <f t="shared" si="1106"/>
        <v>10</v>
      </c>
      <c r="R852" s="66">
        <f t="shared" si="1107"/>
        <v>10.375</v>
      </c>
      <c r="S852" s="94">
        <v>9.625</v>
      </c>
      <c r="T852" s="95">
        <f t="shared" si="1108"/>
        <v>9.4375</v>
      </c>
      <c r="U852" s="95">
        <f t="shared" si="1109"/>
        <v>9.8125</v>
      </c>
      <c r="V852" s="6">
        <f t="shared" si="1110"/>
        <v>0.1875</v>
      </c>
    </row>
    <row r="853" spans="1:22" ht="39" x14ac:dyDescent="0.15">
      <c r="A853" s="454" t="s">
        <v>20354</v>
      </c>
      <c r="B853" s="455" t="s">
        <v>20355</v>
      </c>
      <c r="C853" s="6" t="s">
        <v>20356</v>
      </c>
      <c r="D853" s="97">
        <v>43615</v>
      </c>
      <c r="E853" s="97"/>
      <c r="H853" s="66" t="s">
        <v>4162</v>
      </c>
      <c r="I853" s="66" t="s">
        <v>4161</v>
      </c>
      <c r="J853" s="65" t="s">
        <v>4302</v>
      </c>
      <c r="K853" s="66" t="s">
        <v>4304</v>
      </c>
      <c r="L853" s="66" t="s">
        <v>4306</v>
      </c>
      <c r="M853" s="94">
        <v>13.875</v>
      </c>
      <c r="N853" s="95">
        <f t="shared" ref="N853:N854" si="1111">M853-V853</f>
        <v>13.6875</v>
      </c>
      <c r="O853" s="95">
        <f t="shared" ref="O853:O854" si="1112">M853+V853</f>
        <v>14.0625</v>
      </c>
      <c r="P853" s="94">
        <v>9.375</v>
      </c>
      <c r="Q853" s="66">
        <f t="shared" ref="Q853:Q854" si="1113">P853-V853</f>
        <v>9.1875</v>
      </c>
      <c r="R853" s="66">
        <f t="shared" ref="R853:R854" si="1114">P853+V853</f>
        <v>9.5625</v>
      </c>
      <c r="S853" s="94">
        <v>12.625</v>
      </c>
      <c r="T853" s="95">
        <f t="shared" ref="T853:T854" si="1115">S853-V853</f>
        <v>12.4375</v>
      </c>
      <c r="U853" s="95">
        <f t="shared" ref="U853:U854" si="1116">S853+V853</f>
        <v>12.8125</v>
      </c>
      <c r="V853" s="6">
        <f t="shared" ref="V853:V854" si="1117">IF(J853="C", 0.1875, 0.125)</f>
        <v>0.1875</v>
      </c>
    </row>
    <row r="854" spans="1:22" ht="26" x14ac:dyDescent="0.15">
      <c r="A854" s="454" t="s">
        <v>20357</v>
      </c>
      <c r="B854" s="455" t="s">
        <v>20358</v>
      </c>
      <c r="C854" s="6" t="s">
        <v>20359</v>
      </c>
      <c r="D854" s="97">
        <v>43615</v>
      </c>
      <c r="E854" s="97"/>
      <c r="H854" s="66" t="s">
        <v>4162</v>
      </c>
      <c r="I854" s="66" t="s">
        <v>4161</v>
      </c>
      <c r="J854" s="65" t="s">
        <v>4302</v>
      </c>
      <c r="K854" s="66" t="s">
        <v>4301</v>
      </c>
      <c r="L854" s="66" t="s">
        <v>4306</v>
      </c>
      <c r="M854" s="94">
        <v>14.5</v>
      </c>
      <c r="N854" s="95">
        <f t="shared" si="1111"/>
        <v>14.3125</v>
      </c>
      <c r="O854" s="95">
        <f t="shared" si="1112"/>
        <v>14.6875</v>
      </c>
      <c r="P854" s="94">
        <v>6</v>
      </c>
      <c r="Q854" s="66">
        <f t="shared" si="1113"/>
        <v>5.8125</v>
      </c>
      <c r="R854" s="66">
        <f t="shared" si="1114"/>
        <v>6.1875</v>
      </c>
      <c r="S854" s="94">
        <v>7.5</v>
      </c>
      <c r="T854" s="95">
        <f t="shared" si="1115"/>
        <v>7.3125</v>
      </c>
      <c r="U854" s="95">
        <f t="shared" si="1116"/>
        <v>7.6875</v>
      </c>
      <c r="V854" s="6">
        <f t="shared" si="1117"/>
        <v>0.1875</v>
      </c>
    </row>
    <row r="855" spans="1:22" ht="26" x14ac:dyDescent="0.15">
      <c r="A855" s="454" t="s">
        <v>20384</v>
      </c>
      <c r="B855" s="455" t="s">
        <v>20385</v>
      </c>
      <c r="C855" s="6" t="s">
        <v>20386</v>
      </c>
      <c r="D855" s="97">
        <v>43620</v>
      </c>
      <c r="E855" s="97"/>
      <c r="H855" s="66" t="s">
        <v>4162</v>
      </c>
      <c r="I855" s="66" t="s">
        <v>4161</v>
      </c>
      <c r="J855" s="65" t="s">
        <v>4302</v>
      </c>
      <c r="K855" s="66" t="s">
        <v>4307</v>
      </c>
      <c r="L855" s="66" t="s">
        <v>4306</v>
      </c>
      <c r="M855" s="94">
        <v>11.5</v>
      </c>
      <c r="N855" s="95">
        <f t="shared" ref="N855" si="1118">M855-V855</f>
        <v>11.3125</v>
      </c>
      <c r="O855" s="95">
        <f t="shared" ref="O855" si="1119">M855+V855</f>
        <v>11.6875</v>
      </c>
      <c r="P855" s="94">
        <v>8.75</v>
      </c>
      <c r="Q855" s="66">
        <f t="shared" ref="Q855" si="1120">P855-V855</f>
        <v>8.5625</v>
      </c>
      <c r="R855" s="66">
        <f t="shared" ref="R855" si="1121">P855+V855</f>
        <v>8.9375</v>
      </c>
      <c r="S855" s="94">
        <v>4</v>
      </c>
      <c r="T855" s="95">
        <f t="shared" ref="T855" si="1122">S855-V855</f>
        <v>3.8125</v>
      </c>
      <c r="U855" s="95">
        <f t="shared" ref="U855" si="1123">S855+V855</f>
        <v>4.1875</v>
      </c>
      <c r="V855" s="6">
        <f t="shared" ref="V855" si="1124">IF(J855="C", 0.1875, 0.125)</f>
        <v>0.1875</v>
      </c>
    </row>
    <row r="856" spans="1:22" ht="39" x14ac:dyDescent="0.15">
      <c r="A856" s="454" t="s">
        <v>20387</v>
      </c>
      <c r="B856" s="455" t="s">
        <v>20388</v>
      </c>
      <c r="C856" s="6" t="s">
        <v>20389</v>
      </c>
      <c r="D856" s="97">
        <v>43620</v>
      </c>
      <c r="E856" s="97"/>
      <c r="H856" s="66" t="s">
        <v>4162</v>
      </c>
      <c r="I856" s="66" t="s">
        <v>4161</v>
      </c>
      <c r="J856" s="65" t="s">
        <v>4302</v>
      </c>
      <c r="K856" s="66" t="s">
        <v>4307</v>
      </c>
      <c r="L856" s="66" t="s">
        <v>4306</v>
      </c>
      <c r="M856" s="94">
        <v>12.5</v>
      </c>
      <c r="N856" s="95">
        <f t="shared" ref="N856" si="1125">M856-V856</f>
        <v>12.3125</v>
      </c>
      <c r="O856" s="95">
        <f t="shared" ref="O856" si="1126">M856+V856</f>
        <v>12.6875</v>
      </c>
      <c r="P856" s="94">
        <v>9.5</v>
      </c>
      <c r="Q856" s="66">
        <f t="shared" ref="Q856" si="1127">P856-V856</f>
        <v>9.3125</v>
      </c>
      <c r="R856" s="66">
        <f t="shared" ref="R856" si="1128">P856+V856</f>
        <v>9.6875</v>
      </c>
      <c r="S856" s="94">
        <v>10.75</v>
      </c>
      <c r="T856" s="95">
        <f t="shared" ref="T856" si="1129">S856-V856</f>
        <v>10.5625</v>
      </c>
      <c r="U856" s="95">
        <f t="shared" ref="U856" si="1130">S856+V856</f>
        <v>10.9375</v>
      </c>
      <c r="V856" s="6">
        <f t="shared" ref="V856" si="1131">IF(J856="C", 0.1875, 0.125)</f>
        <v>0.1875</v>
      </c>
    </row>
    <row r="857" spans="1:22" ht="26" x14ac:dyDescent="0.15">
      <c r="A857" s="310" t="s">
        <v>20394</v>
      </c>
      <c r="B857" s="113" t="s">
        <v>20395</v>
      </c>
      <c r="C857" s="6" t="s">
        <v>20407</v>
      </c>
      <c r="D857" s="97">
        <v>43623</v>
      </c>
      <c r="E857" s="97">
        <v>43636</v>
      </c>
      <c r="I857" s="66" t="s">
        <v>20408</v>
      </c>
      <c r="J857" s="65" t="s">
        <v>4302</v>
      </c>
      <c r="K857" s="66" t="s">
        <v>4301</v>
      </c>
      <c r="L857" s="66" t="s">
        <v>4306</v>
      </c>
      <c r="M857" s="94">
        <v>45.625</v>
      </c>
      <c r="N857" s="95">
        <f t="shared" ref="N857:N859" si="1132">M857-V857</f>
        <v>45.4375</v>
      </c>
      <c r="O857" s="95">
        <f t="shared" ref="O857:O859" si="1133">M857+V857</f>
        <v>45.8125</v>
      </c>
      <c r="P857" s="94">
        <v>39.25</v>
      </c>
      <c r="Q857" s="66">
        <f t="shared" ref="Q857:Q859" si="1134">P857-V857</f>
        <v>39.0625</v>
      </c>
      <c r="R857" s="66">
        <f t="shared" ref="R857:R859" si="1135">P857+V857</f>
        <v>39.4375</v>
      </c>
      <c r="S857" s="94">
        <v>3</v>
      </c>
      <c r="T857" s="95">
        <f t="shared" ref="T857:T859" si="1136">S857-V857</f>
        <v>2.8125</v>
      </c>
      <c r="U857" s="95">
        <f t="shared" ref="U857:U859" si="1137">S857+V857</f>
        <v>3.1875</v>
      </c>
      <c r="V857" s="6">
        <f t="shared" ref="V857:V859" si="1138">IF(J857="C", 0.1875, 0.125)</f>
        <v>0.1875</v>
      </c>
    </row>
    <row r="858" spans="1:22" ht="39" x14ac:dyDescent="0.15">
      <c r="A858" s="310" t="s">
        <v>20405</v>
      </c>
      <c r="B858" s="113" t="s">
        <v>20406</v>
      </c>
      <c r="C858" s="6" t="s">
        <v>19797</v>
      </c>
      <c r="D858" s="97">
        <v>43623</v>
      </c>
      <c r="E858" s="97">
        <v>43636</v>
      </c>
      <c r="H858" s="66" t="s">
        <v>4162</v>
      </c>
      <c r="I858" s="66" t="s">
        <v>4161</v>
      </c>
      <c r="J858" s="65" t="s">
        <v>4302</v>
      </c>
      <c r="K858" s="66" t="s">
        <v>4304</v>
      </c>
      <c r="L858" s="66" t="s">
        <v>4306</v>
      </c>
      <c r="M858" s="94">
        <v>15.1875</v>
      </c>
      <c r="N858" s="95">
        <f t="shared" si="1132"/>
        <v>15</v>
      </c>
      <c r="O858" s="95">
        <f t="shared" si="1133"/>
        <v>15.375</v>
      </c>
      <c r="P858" s="94">
        <v>10.1875</v>
      </c>
      <c r="Q858" s="66">
        <f t="shared" si="1134"/>
        <v>10</v>
      </c>
      <c r="R858" s="66">
        <f t="shared" si="1135"/>
        <v>10.375</v>
      </c>
      <c r="S858" s="94">
        <v>15.1875</v>
      </c>
      <c r="T858" s="95">
        <f t="shared" si="1136"/>
        <v>15</v>
      </c>
      <c r="U858" s="95">
        <f t="shared" si="1137"/>
        <v>15.375</v>
      </c>
      <c r="V858" s="6">
        <f t="shared" si="1138"/>
        <v>0.1875</v>
      </c>
    </row>
    <row r="859" spans="1:22" ht="39" x14ac:dyDescent="0.15">
      <c r="A859" s="310" t="s">
        <v>20421</v>
      </c>
      <c r="B859" s="113" t="s">
        <v>20422</v>
      </c>
      <c r="C859" s="6" t="s">
        <v>19795</v>
      </c>
      <c r="D859" s="97">
        <v>43627</v>
      </c>
      <c r="E859" s="97">
        <v>43636</v>
      </c>
      <c r="H859" s="66" t="s">
        <v>4162</v>
      </c>
      <c r="I859" s="66" t="s">
        <v>4161</v>
      </c>
      <c r="J859" s="65" t="s">
        <v>4302</v>
      </c>
      <c r="K859" s="66" t="s">
        <v>4301</v>
      </c>
      <c r="L859" s="66" t="s">
        <v>4306</v>
      </c>
      <c r="M859" s="94">
        <v>15.1875</v>
      </c>
      <c r="N859" s="95">
        <f t="shared" si="1132"/>
        <v>15</v>
      </c>
      <c r="O859" s="95">
        <f t="shared" si="1133"/>
        <v>15.375</v>
      </c>
      <c r="P859" s="94">
        <v>10.1875</v>
      </c>
      <c r="Q859" s="66">
        <f t="shared" si="1134"/>
        <v>10</v>
      </c>
      <c r="R859" s="66">
        <f t="shared" si="1135"/>
        <v>10.375</v>
      </c>
      <c r="S859" s="94">
        <v>9.625</v>
      </c>
      <c r="T859" s="95">
        <f t="shared" si="1136"/>
        <v>9.4375</v>
      </c>
      <c r="U859" s="95">
        <f t="shared" si="1137"/>
        <v>9.8125</v>
      </c>
      <c r="V859" s="6">
        <f t="shared" si="1138"/>
        <v>0.1875</v>
      </c>
    </row>
    <row r="860" spans="1:22" ht="26" x14ac:dyDescent="0.15">
      <c r="A860" s="310" t="s">
        <v>20442</v>
      </c>
      <c r="B860" s="113" t="s">
        <v>20443</v>
      </c>
      <c r="C860" s="6" t="s">
        <v>20444</v>
      </c>
      <c r="D860" s="97">
        <v>43628</v>
      </c>
      <c r="E860" s="97">
        <v>43636</v>
      </c>
      <c r="H860" s="66" t="s">
        <v>4162</v>
      </c>
      <c r="I860" s="66" t="s">
        <v>4161</v>
      </c>
      <c r="J860" s="65" t="s">
        <v>4302</v>
      </c>
      <c r="K860" s="66" t="s">
        <v>4301</v>
      </c>
      <c r="L860" s="66" t="s">
        <v>4306</v>
      </c>
      <c r="M860" s="94">
        <v>12</v>
      </c>
      <c r="N860" s="95">
        <f t="shared" ref="N860" si="1139">M860-V860</f>
        <v>11.8125</v>
      </c>
      <c r="O860" s="95">
        <f t="shared" ref="O860" si="1140">M860+V860</f>
        <v>12.1875</v>
      </c>
      <c r="P860" s="94">
        <v>8</v>
      </c>
      <c r="Q860" s="66">
        <f t="shared" ref="Q860" si="1141">P860-V860</f>
        <v>7.8125</v>
      </c>
      <c r="R860" s="66">
        <f t="shared" ref="R860" si="1142">P860+V860</f>
        <v>8.1875</v>
      </c>
      <c r="S860" s="94">
        <v>8</v>
      </c>
      <c r="T860" s="95">
        <f t="shared" ref="T860" si="1143">S860-V860</f>
        <v>7.8125</v>
      </c>
      <c r="U860" s="95">
        <f t="shared" ref="U860" si="1144">S860+V860</f>
        <v>8.1875</v>
      </c>
      <c r="V860" s="6">
        <f t="shared" ref="V860" si="1145">IF(J860="C", 0.1875, 0.125)</f>
        <v>0.1875</v>
      </c>
    </row>
    <row r="861" spans="1:22" ht="26" x14ac:dyDescent="0.15">
      <c r="A861" s="310" t="s">
        <v>20481</v>
      </c>
      <c r="B861" s="113" t="s">
        <v>20482</v>
      </c>
      <c r="C861" s="6" t="s">
        <v>20483</v>
      </c>
      <c r="D861" s="97">
        <v>43635</v>
      </c>
      <c r="E861" s="97">
        <v>43636</v>
      </c>
      <c r="H861" s="66" t="s">
        <v>3131</v>
      </c>
      <c r="I861" s="66" t="s">
        <v>4647</v>
      </c>
      <c r="J861" s="65" t="s">
        <v>4302</v>
      </c>
      <c r="K861" s="66" t="s">
        <v>4301</v>
      </c>
      <c r="L861" s="66" t="s">
        <v>4306</v>
      </c>
      <c r="M861" s="94">
        <v>46</v>
      </c>
      <c r="N861" s="95">
        <f t="shared" ref="N861" si="1146">M861-V861</f>
        <v>45.8125</v>
      </c>
      <c r="O861" s="95">
        <f t="shared" ref="O861" si="1147">M861+V861</f>
        <v>46.1875</v>
      </c>
      <c r="P861" s="94">
        <v>36.375</v>
      </c>
      <c r="Q861" s="66">
        <f t="shared" ref="Q861" si="1148">P861-V861</f>
        <v>36.1875</v>
      </c>
      <c r="R861" s="66">
        <f t="shared" ref="R861" si="1149">P861+V861</f>
        <v>36.5625</v>
      </c>
      <c r="S861" s="94">
        <v>3</v>
      </c>
      <c r="T861" s="95">
        <f t="shared" ref="T861" si="1150">S861-V861</f>
        <v>2.8125</v>
      </c>
      <c r="U861" s="95">
        <f t="shared" ref="U861" si="1151">S861+V861</f>
        <v>3.1875</v>
      </c>
      <c r="V861" s="6">
        <f t="shared" ref="V861" si="1152">IF(J861="C", 0.1875, 0.125)</f>
        <v>0.1875</v>
      </c>
    </row>
    <row r="862" spans="1:22" ht="26" x14ac:dyDescent="0.15">
      <c r="A862" s="454" t="s">
        <v>20484</v>
      </c>
      <c r="B862" s="455" t="s">
        <v>20485</v>
      </c>
      <c r="C862" s="6" t="s">
        <v>20486</v>
      </c>
      <c r="D862" s="97">
        <v>43635</v>
      </c>
      <c r="E862" s="97"/>
      <c r="H862" s="66" t="s">
        <v>3131</v>
      </c>
      <c r="I862" s="66" t="s">
        <v>4647</v>
      </c>
      <c r="J862" s="65" t="s">
        <v>4302</v>
      </c>
      <c r="K862" s="66" t="s">
        <v>4301</v>
      </c>
      <c r="L862" s="66" t="s">
        <v>4306</v>
      </c>
      <c r="M862" s="94">
        <v>47.25</v>
      </c>
      <c r="N862" s="95">
        <f t="shared" ref="N862" si="1153">M862-V862</f>
        <v>47.0625</v>
      </c>
      <c r="O862" s="95">
        <f t="shared" ref="O862" si="1154">M862+V862</f>
        <v>47.4375</v>
      </c>
      <c r="P862" s="94">
        <v>37.25</v>
      </c>
      <c r="Q862" s="66">
        <f t="shared" ref="Q862" si="1155">P862-V862</f>
        <v>37.0625</v>
      </c>
      <c r="R862" s="66">
        <f t="shared" ref="R862" si="1156">P862+V862</f>
        <v>37.4375</v>
      </c>
      <c r="S862" s="94">
        <v>3</v>
      </c>
      <c r="T862" s="95">
        <f t="shared" ref="T862" si="1157">S862-V862</f>
        <v>2.8125</v>
      </c>
      <c r="U862" s="95">
        <f t="shared" ref="U862" si="1158">S862+V862</f>
        <v>3.1875</v>
      </c>
      <c r="V862" s="6">
        <f t="shared" ref="V862" si="1159">IF(J862="C", 0.1875, 0.125)</f>
        <v>0.1875</v>
      </c>
    </row>
    <row r="863" spans="1:22" ht="39" x14ac:dyDescent="0.15">
      <c r="A863" s="454" t="s">
        <v>20529</v>
      </c>
      <c r="B863" s="455" t="s">
        <v>20530</v>
      </c>
      <c r="C863" s="6" t="s">
        <v>20531</v>
      </c>
      <c r="D863" s="97">
        <v>43641</v>
      </c>
      <c r="E863" s="97"/>
      <c r="H863" s="66" t="s">
        <v>4162</v>
      </c>
      <c r="I863" s="66" t="s">
        <v>20532</v>
      </c>
      <c r="J863" s="65" t="s">
        <v>4302</v>
      </c>
      <c r="K863" s="66" t="s">
        <v>4301</v>
      </c>
      <c r="L863" s="66" t="s">
        <v>4306</v>
      </c>
      <c r="M863" s="94">
        <v>23.687999999999999</v>
      </c>
      <c r="N863" s="95">
        <f t="shared" ref="N863:N864" si="1160">M863-V863</f>
        <v>23.500499999999999</v>
      </c>
      <c r="O863" s="95">
        <f t="shared" ref="O863:O864" si="1161">M863+V863</f>
        <v>23.875499999999999</v>
      </c>
      <c r="P863" s="94">
        <v>15.688000000000001</v>
      </c>
      <c r="Q863" s="66">
        <f t="shared" ref="Q863:Q864" si="1162">P863-V863</f>
        <v>15.500500000000001</v>
      </c>
      <c r="R863" s="66">
        <f t="shared" ref="R863:R864" si="1163">P863+V863</f>
        <v>15.875500000000001</v>
      </c>
      <c r="S863" s="94">
        <v>7.5</v>
      </c>
      <c r="T863" s="95">
        <f t="shared" ref="T863:T864" si="1164">S863-V863</f>
        <v>7.3125</v>
      </c>
      <c r="U863" s="95">
        <f t="shared" ref="U863:U864" si="1165">S863+V863</f>
        <v>7.6875</v>
      </c>
      <c r="V863" s="6">
        <f t="shared" ref="V863:V864" si="1166">IF(J863="C", 0.1875, 0.125)</f>
        <v>0.1875</v>
      </c>
    </row>
    <row r="864" spans="1:22" ht="39" x14ac:dyDescent="0.15">
      <c r="A864" s="454" t="s">
        <v>20560</v>
      </c>
      <c r="B864" s="455" t="s">
        <v>20561</v>
      </c>
      <c r="C864" s="6" t="s">
        <v>19795</v>
      </c>
      <c r="D864" s="97">
        <v>43655</v>
      </c>
      <c r="E864" s="97"/>
      <c r="H864" s="66" t="s">
        <v>4162</v>
      </c>
      <c r="I864" s="66" t="s">
        <v>4161</v>
      </c>
      <c r="J864" s="65" t="s">
        <v>4302</v>
      </c>
      <c r="K864" s="66" t="s">
        <v>4301</v>
      </c>
      <c r="L864" s="66" t="s">
        <v>4306</v>
      </c>
      <c r="M864" s="94">
        <v>15.1875</v>
      </c>
      <c r="N864" s="95">
        <f t="shared" si="1160"/>
        <v>15</v>
      </c>
      <c r="O864" s="95">
        <f t="shared" si="1161"/>
        <v>15.375</v>
      </c>
      <c r="P864" s="94">
        <v>10.1875</v>
      </c>
      <c r="Q864" s="66">
        <f t="shared" si="1162"/>
        <v>10</v>
      </c>
      <c r="R864" s="66">
        <f t="shared" si="1163"/>
        <v>10.375</v>
      </c>
      <c r="S864" s="94">
        <v>9.625</v>
      </c>
      <c r="T864" s="95">
        <f t="shared" si="1164"/>
        <v>9.4375</v>
      </c>
      <c r="U864" s="95">
        <f t="shared" si="1165"/>
        <v>9.8125</v>
      </c>
      <c r="V864" s="6">
        <f t="shared" si="1166"/>
        <v>0.1875</v>
      </c>
    </row>
    <row r="865" spans="1:22" ht="39" x14ac:dyDescent="0.15">
      <c r="A865" s="454" t="s">
        <v>20566</v>
      </c>
      <c r="B865" s="455" t="s">
        <v>20567</v>
      </c>
      <c r="C865" s="6" t="s">
        <v>20568</v>
      </c>
      <c r="D865" s="97">
        <v>43658</v>
      </c>
      <c r="E865" s="97"/>
      <c r="H865" s="66" t="s">
        <v>4162</v>
      </c>
      <c r="I865" s="66" t="s">
        <v>4161</v>
      </c>
      <c r="J865" s="65" t="s">
        <v>4302</v>
      </c>
      <c r="K865" s="66" t="s">
        <v>4301</v>
      </c>
      <c r="L865" s="66" t="s">
        <v>4306</v>
      </c>
      <c r="M865" s="94">
        <v>11.625</v>
      </c>
      <c r="N865" s="95">
        <f t="shared" ref="N865" si="1167">M865-V865</f>
        <v>11.4375</v>
      </c>
      <c r="O865" s="95">
        <f t="shared" ref="O865" si="1168">M865+V865</f>
        <v>11.8125</v>
      </c>
      <c r="P865" s="94">
        <v>6.5</v>
      </c>
      <c r="Q865" s="66">
        <f t="shared" ref="Q865" si="1169">P865-V865</f>
        <v>6.3125</v>
      </c>
      <c r="R865" s="66">
        <f t="shared" ref="R865" si="1170">P865+V865</f>
        <v>6.6875</v>
      </c>
      <c r="S865" s="94">
        <v>5.9379999999999997</v>
      </c>
      <c r="T865" s="95">
        <f t="shared" ref="T865" si="1171">S865-V865</f>
        <v>5.7504999999999997</v>
      </c>
      <c r="U865" s="95">
        <f t="shared" ref="U865" si="1172">S865+V865</f>
        <v>6.1254999999999997</v>
      </c>
      <c r="V865" s="6">
        <f t="shared" ref="V865" si="1173">IF(J865="C", 0.1875, 0.125)</f>
        <v>0.1875</v>
      </c>
    </row>
    <row r="866" spans="1:22" ht="39" x14ac:dyDescent="0.15">
      <c r="A866" s="454" t="s">
        <v>20569</v>
      </c>
      <c r="B866" s="455" t="s">
        <v>20567</v>
      </c>
      <c r="C866" s="6" t="s">
        <v>20570</v>
      </c>
      <c r="D866" s="97">
        <v>43658</v>
      </c>
      <c r="E866" s="97"/>
      <c r="H866" s="66" t="s">
        <v>4162</v>
      </c>
      <c r="I866" s="66" t="s">
        <v>4161</v>
      </c>
      <c r="J866" s="65" t="s">
        <v>4302</v>
      </c>
      <c r="K866" s="66" t="s">
        <v>4301</v>
      </c>
      <c r="L866" s="66" t="s">
        <v>4306</v>
      </c>
      <c r="M866" s="94">
        <v>6.875</v>
      </c>
      <c r="N866" s="95">
        <f t="shared" ref="N866:N867" si="1174">M866-V866</f>
        <v>6.6875</v>
      </c>
      <c r="O866" s="95">
        <f t="shared" ref="O866:O867" si="1175">M866+V866</f>
        <v>7.0625</v>
      </c>
      <c r="P866" s="94">
        <v>6.5</v>
      </c>
      <c r="Q866" s="66">
        <f t="shared" ref="Q866:Q867" si="1176">P866-V866</f>
        <v>6.3125</v>
      </c>
      <c r="R866" s="66">
        <f t="shared" ref="R866:R867" si="1177">P866+V866</f>
        <v>6.6875</v>
      </c>
      <c r="S866" s="94">
        <v>5.9379999999999997</v>
      </c>
      <c r="T866" s="95">
        <f t="shared" ref="T866:T867" si="1178">S866-V866</f>
        <v>5.7504999999999997</v>
      </c>
      <c r="U866" s="95">
        <f t="shared" ref="U866:U867" si="1179">S866+V866</f>
        <v>6.1254999999999997</v>
      </c>
      <c r="V866" s="6">
        <f t="shared" ref="V866:V867" si="1180">IF(J866="C", 0.1875, 0.125)</f>
        <v>0.1875</v>
      </c>
    </row>
    <row r="867" spans="1:22" ht="39" x14ac:dyDescent="0.15">
      <c r="A867" s="454" t="s">
        <v>20602</v>
      </c>
      <c r="B867" s="455" t="s">
        <v>20422</v>
      </c>
      <c r="C867" s="6" t="s">
        <v>19795</v>
      </c>
      <c r="D867" s="97">
        <v>43668</v>
      </c>
      <c r="E867" s="97"/>
      <c r="H867" s="66" t="s">
        <v>4162</v>
      </c>
      <c r="I867" s="66" t="s">
        <v>4161</v>
      </c>
      <c r="J867" s="65" t="s">
        <v>4302</v>
      </c>
      <c r="K867" s="66" t="s">
        <v>4301</v>
      </c>
      <c r="L867" s="66" t="s">
        <v>4306</v>
      </c>
      <c r="M867" s="94">
        <v>15.1875</v>
      </c>
      <c r="N867" s="95">
        <f t="shared" si="1174"/>
        <v>15</v>
      </c>
      <c r="O867" s="95">
        <f t="shared" si="1175"/>
        <v>15.375</v>
      </c>
      <c r="P867" s="94">
        <v>10.1875</v>
      </c>
      <c r="Q867" s="66">
        <f t="shared" si="1176"/>
        <v>10</v>
      </c>
      <c r="R867" s="66">
        <f t="shared" si="1177"/>
        <v>10.375</v>
      </c>
      <c r="S867" s="94">
        <v>9.625</v>
      </c>
      <c r="T867" s="95">
        <f t="shared" si="1178"/>
        <v>9.4375</v>
      </c>
      <c r="U867" s="95">
        <f t="shared" si="1179"/>
        <v>9.8125</v>
      </c>
      <c r="V867" s="6">
        <f t="shared" si="1180"/>
        <v>0.1875</v>
      </c>
    </row>
    <row r="868" spans="1:22" ht="26" x14ac:dyDescent="0.15">
      <c r="A868" s="436" t="s">
        <v>20533</v>
      </c>
      <c r="B868" s="437" t="s">
        <v>20534</v>
      </c>
      <c r="C868" s="6" t="s">
        <v>20632</v>
      </c>
      <c r="D868" s="97">
        <v>43671</v>
      </c>
      <c r="H868" s="66" t="s">
        <v>1003</v>
      </c>
      <c r="I868" s="66" t="s">
        <v>20634</v>
      </c>
      <c r="J868" s="65" t="s">
        <v>6530</v>
      </c>
      <c r="K868" s="66" t="s">
        <v>4307</v>
      </c>
      <c r="L868" s="66" t="s">
        <v>4306</v>
      </c>
      <c r="M868" s="94">
        <v>14.875</v>
      </c>
      <c r="N868" s="95">
        <f>M868-V868</f>
        <v>14.8125</v>
      </c>
      <c r="O868" s="95">
        <f>M868+V868</f>
        <v>14.9375</v>
      </c>
      <c r="P868" s="94">
        <v>5.625</v>
      </c>
      <c r="Q868" s="66">
        <f>P868-V868</f>
        <v>5.5625</v>
      </c>
      <c r="R868" s="66">
        <f>P868+V868</f>
        <v>5.6875</v>
      </c>
      <c r="S868" s="94">
        <v>7.125</v>
      </c>
      <c r="T868" s="95">
        <f>S868-V868</f>
        <v>7.0625</v>
      </c>
      <c r="U868" s="95">
        <f>S868+V868</f>
        <v>7.1875</v>
      </c>
      <c r="V868" s="6">
        <v>6.25E-2</v>
      </c>
    </row>
  </sheetData>
  <autoFilter ref="A1:U414" xr:uid="{00000000-0009-0000-0000-000008000000}"/>
  <sortState xmlns:xlrd2="http://schemas.microsoft.com/office/spreadsheetml/2017/richdata2" ref="A8:XFD340">
    <sortCondition ref="C2:C248"/>
    <sortCondition ref="A2:A248"/>
  </sortState>
  <customSheetViews>
    <customSheetView guid="{6AB3AC03-22A4-4809-83CA-C1D68C851D61}" showAutoFilter="1">
      <pane xSplit="2" ySplit="1" topLeftCell="C398" activePane="bottomRight" state="frozenSplit"/>
      <selection pane="bottomRight" activeCell="D404" sqref="D404"/>
      <pageMargins left="0.7" right="0.7" top="0.75" bottom="0.75" header="0.3" footer="0.3"/>
      <pageSetup orientation="portrait" r:id="rId1"/>
      <autoFilter ref="A1:T412" xr:uid="{00000000-0000-0000-0000-000000000000}"/>
    </customSheetView>
    <customSheetView guid="{BFB73080-C595-410B-86AB-674FF7B777B3}" showAutoFilter="1">
      <pane xSplit="2" ySplit="1" topLeftCell="C302" activePane="bottomRight" state="frozenSplit"/>
      <selection pane="bottomRight" activeCell="F315" sqref="F315"/>
      <pageMargins left="0.7" right="0.7" top="0.75" bottom="0.75" header="0.3" footer="0.3"/>
      <pageSetup orientation="portrait" r:id="rId2"/>
      <autoFilter ref="A1:T392" xr:uid="{00000000-0000-0000-0000-000000000000}"/>
    </customSheetView>
    <customSheetView guid="{CC4BE5D8-8A14-4B7A-8555-F7CB4F51CB2A}" filter="1" showAutoFilter="1">
      <pane xSplit="3" ySplit="1" topLeftCell="D2" activePane="bottomRight" state="frozenSplit"/>
      <selection pane="bottomRight" activeCell="A370" sqref="A370:XFD370"/>
      <pageMargins left="0.7" right="0.7" top="0.75" bottom="0.75" header="0.3" footer="0.3"/>
      <pageSetup orientation="portrait" r:id="rId3"/>
      <autoFilter ref="A1:T369" xr:uid="{00000000-0000-0000-0000-000000000000}">
        <filterColumn colId="0">
          <filters>
            <filter val="6OQ008S25"/>
          </filters>
        </filterColumn>
      </autoFilter>
    </customSheetView>
    <customSheetView guid="{D5A1C5FF-2027-4AC6-A238-93261C2785BF}" showAutoFilter="1">
      <pane xSplit="3" ySplit="1" topLeftCell="D175" activePane="bottomRight" state="frozenSplit"/>
      <selection pane="bottomRight" activeCell="A199" sqref="A199"/>
      <pageMargins left="0.7" right="0.7" top="0.75" bottom="0.75" header="0.3" footer="0.3"/>
      <pageSetup orientation="portrait" r:id="rId4"/>
      <autoFilter ref="A1:T337" xr:uid="{00000000-0000-0000-0000-000000000000}"/>
    </customSheetView>
    <customSheetView guid="{B8943A4C-5AC8-47C7-9B46-4A9E5D038C0F}" showAutoFilter="1">
      <pane xSplit="3" ySplit="1" topLeftCell="D306" activePane="bottomRight" state="frozenSplit"/>
      <selection pane="bottomRight" activeCell="E324" sqref="E324"/>
      <pageMargins left="0.7" right="0.7" top="0.75" bottom="0.75" header="0.3" footer="0.3"/>
      <pageSetup orientation="portrait" r:id="rId5"/>
      <autoFilter ref="A1:T335" xr:uid="{00000000-0000-0000-0000-000000000000}"/>
    </customSheetView>
    <customSheetView guid="{697847CE-5139-4EBD-A73A-6A939E260B2D}" showAutoFilter="1">
      <pane xSplit="3" ySplit="1" topLeftCell="D112" activePane="bottomRight" state="frozenSplit"/>
      <selection pane="bottomRight" activeCell="A114" sqref="A114"/>
      <pageMargins left="0.7" right="0.7" top="0.75" bottom="0.75" header="0.3" footer="0.3"/>
      <pageSetup orientation="portrait" r:id="rId6"/>
      <autoFilter ref="A1:T323" xr:uid="{00000000-0000-0000-0000-000000000000}"/>
    </customSheetView>
    <customSheetView guid="{5321CD09-EC16-47F7-8AA4-24BD71FF8F01}" filter="1" showAutoFilter="1">
      <pane xSplit="3" ySplit="1" topLeftCell="D104" activePane="bottomRight" state="frozenSplit"/>
      <selection pane="bottomRight" activeCell="E304" sqref="E304"/>
      <pageMargins left="0.7" right="0.7" top="0.75" bottom="0.75" header="0.3" footer="0.3"/>
      <pageSetup orientation="portrait" r:id="rId7"/>
      <autoFilter ref="A1:T304" xr:uid="{00000000-0000-0000-0000-000000000000}">
        <filterColumn colId="6">
          <filters>
            <filter val="Kraft"/>
          </filters>
        </filterColumn>
        <filterColumn colId="7">
          <filters>
            <filter val="RSC"/>
          </filters>
        </filterColumn>
        <filterColumn colId="9">
          <filters>
            <filter val="32 ECT"/>
          </filters>
        </filterColumn>
        <filterColumn colId="11">
          <filters>
            <filter val="11.25"/>
          </filters>
        </filterColumn>
      </autoFilter>
    </customSheetView>
    <customSheetView guid="{B5E1699C-A8CF-4A4A-8218-6486F661691F}">
      <selection activeCell="J6" sqref="J6"/>
      <pageMargins left="0.7" right="0.7" top="0.75" bottom="0.75" header="0.3" footer="0.3"/>
    </customSheetView>
    <customSheetView guid="{E4317D26-7340-437F-B408-AC7B573D4F1A}" filter="1" showAutoFilter="1">
      <pane xSplit="3" ySplit="1" topLeftCell="D2" activePane="bottomRight" state="frozenSplit"/>
      <selection pane="bottomRight" activeCell="E231" sqref="E231:E234"/>
      <pageMargins left="0.7" right="0.7" top="0.75" bottom="0.75" header="0.3" footer="0.3"/>
      <pageSetup orientation="portrait" r:id="rId8"/>
      <autoFilter ref="A1:T288" xr:uid="{00000000-0000-0000-0000-000000000000}">
        <filterColumn colId="3">
          <filters>
            <dateGroupItem year="2012" dateTimeGrouping="year"/>
            <dateGroupItem year="2011" dateTimeGrouping="year"/>
          </filters>
        </filterColumn>
        <filterColumn colId="4">
          <filters blank="1"/>
        </filterColumn>
      </autoFilter>
    </customSheetView>
    <customSheetView guid="{87D4F8BA-D64D-4F76-8174-E2443EA77F9D}" filter="1" showAutoFilter="1">
      <pane xSplit="3" ySplit="1" topLeftCell="D6" activePane="bottomRight" state="frozenSplit"/>
      <selection pane="bottomRight" activeCell="B337" sqref="B337"/>
      <pageMargins left="0.7" right="0.7" top="0.75" bottom="0.75" header="0.3" footer="0.3"/>
      <pageSetup orientation="portrait" r:id="rId9"/>
      <autoFilter ref="A1:T337" xr:uid="{00000000-0000-0000-0000-000000000000}">
        <filterColumn colId="11">
          <filters>
            <filter val="16.5"/>
          </filters>
        </filterColumn>
        <filterColumn colId="14">
          <filters>
            <filter val="12.3125"/>
          </filters>
        </filterColumn>
      </autoFilter>
    </customSheetView>
    <customSheetView guid="{8B5205BC-47B1-4489-AD40-C2E0484361A0}" showAutoFilter="1">
      <pane xSplit="3" ySplit="1" topLeftCell="D337" activePane="bottomRight" state="frozenSplit"/>
      <selection pane="bottomRight" activeCell="B349" sqref="B349"/>
      <pageMargins left="0.7" right="0.7" top="0.75" bottom="0.75" header="0.3" footer="0.3"/>
      <pageSetup orientation="portrait" r:id="rId10"/>
      <autoFilter ref="A1:T357" xr:uid="{00000000-0000-0000-0000-000000000000}"/>
    </customSheetView>
    <customSheetView guid="{F0F0981A-2E0C-4FA4-A465-23A3F548E14E}" showAutoFilter="1">
      <pane xSplit="2" ySplit="1" topLeftCell="D403" activePane="bottomRight" state="frozenSplit"/>
      <selection pane="bottomRight" activeCell="I418" sqref="I418"/>
      <pageMargins left="0.7" right="0.7" top="0.75" bottom="0.75" header="0.3" footer="0.3"/>
      <pageSetup orientation="portrait" r:id="rId11"/>
      <autoFilter ref="A1:T412" xr:uid="{00000000-0000-0000-0000-000000000000}"/>
    </customSheetView>
    <customSheetView guid="{98762CE7-B7CB-4017-BD9C-C31369E38615}" showAutoFilter="1">
      <pane xSplit="2" ySplit="1" topLeftCell="C409" activePane="bottomRight" state="frozenSplit"/>
      <selection pane="bottomRight" activeCell="C414" sqref="C414"/>
      <pageMargins left="0.7" right="0.7" top="0.75" bottom="0.75" header="0.3" footer="0.3"/>
      <pageSetup orientation="portrait" r:id="rId12"/>
      <autoFilter ref="A1:T414" xr:uid="{00000000-0000-0000-0000-000000000000}"/>
    </customSheetView>
  </customSheetViews>
  <pageMargins left="0.7" right="0.7" top="0.75" bottom="0.75" header="0.3" footer="0.3"/>
  <pageSetup orientation="portrait"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autoPageBreaks="0"/>
  </sheetPr>
  <dimension ref="A1:AO1048575"/>
  <sheetViews>
    <sheetView topLeftCell="A1098" zoomScaleNormal="100" workbookViewId="0">
      <selection activeCell="C1251" sqref="C1251"/>
    </sheetView>
  </sheetViews>
  <sheetFormatPr baseColWidth="10" defaultColWidth="9.1640625" defaultRowHeight="14" x14ac:dyDescent="0.15"/>
  <cols>
    <col min="1" max="1" width="14.5" style="88" customWidth="1"/>
    <col min="2" max="2" width="38.5" style="111" customWidth="1"/>
    <col min="3" max="3" width="31.6640625" style="36" customWidth="1"/>
    <col min="4" max="4" width="19.33203125" style="36" customWidth="1"/>
    <col min="5" max="5" width="15" style="36" customWidth="1"/>
    <col min="6" max="6" width="13.5" style="36" customWidth="1"/>
    <col min="7" max="7" width="15" style="36" customWidth="1"/>
    <col min="8" max="8" width="24.5" style="36" customWidth="1"/>
    <col min="9" max="9" width="37.5" style="36" customWidth="1"/>
    <col min="10" max="10" width="17.33203125" style="36" customWidth="1"/>
    <col min="11" max="11" width="25.33203125" style="36" customWidth="1"/>
    <col min="12" max="12" width="18.5" style="36" customWidth="1"/>
    <col min="13" max="13" width="13.83203125" style="46" customWidth="1"/>
    <col min="14" max="15" width="10.5" style="36" customWidth="1"/>
    <col min="16" max="16" width="13.6640625" style="46" customWidth="1"/>
    <col min="17" max="17" width="10" style="36" customWidth="1"/>
    <col min="18" max="18" width="10.5" style="36" customWidth="1"/>
    <col min="19" max="19" width="9.1640625" style="36"/>
    <col min="20" max="21" width="8.83203125" customWidth="1"/>
    <col min="22" max="16384" width="9.1640625" style="36"/>
  </cols>
  <sheetData>
    <row r="1" spans="1:23" s="39" customFormat="1" ht="30" x14ac:dyDescent="0.15">
      <c r="A1" s="37" t="s">
        <v>1</v>
      </c>
      <c r="B1" s="37" t="s">
        <v>2</v>
      </c>
      <c r="C1" s="37" t="s">
        <v>406</v>
      </c>
      <c r="D1" s="284" t="s">
        <v>8417</v>
      </c>
      <c r="E1" s="38" t="s">
        <v>408</v>
      </c>
      <c r="F1" s="38" t="s">
        <v>409</v>
      </c>
      <c r="G1" s="276" t="s">
        <v>8141</v>
      </c>
      <c r="H1" s="37" t="s">
        <v>407</v>
      </c>
      <c r="I1" s="37" t="s">
        <v>4144</v>
      </c>
      <c r="J1" s="37" t="s">
        <v>2374</v>
      </c>
      <c r="K1" s="37" t="s">
        <v>4234</v>
      </c>
      <c r="L1" s="37" t="s">
        <v>2867</v>
      </c>
      <c r="M1" s="47" t="s">
        <v>4239</v>
      </c>
      <c r="N1" s="37" t="s">
        <v>4236</v>
      </c>
      <c r="O1" s="37" t="s">
        <v>4237</v>
      </c>
      <c r="P1" s="47" t="s">
        <v>4238</v>
      </c>
      <c r="Q1" s="37" t="s">
        <v>4236</v>
      </c>
      <c r="R1" s="37" t="s">
        <v>4237</v>
      </c>
      <c r="S1" s="48" t="s">
        <v>4240</v>
      </c>
      <c r="T1" s="37" t="s">
        <v>4236</v>
      </c>
      <c r="U1" s="37" t="s">
        <v>4237</v>
      </c>
      <c r="V1" s="47" t="s">
        <v>4548</v>
      </c>
      <c r="W1" s="47" t="s">
        <v>4569</v>
      </c>
    </row>
    <row r="2" spans="1:23" s="46" customFormat="1" ht="30" x14ac:dyDescent="0.15">
      <c r="A2" s="88" t="s">
        <v>3787</v>
      </c>
      <c r="B2" s="111" t="s">
        <v>3790</v>
      </c>
      <c r="C2" s="45"/>
      <c r="D2" s="45"/>
      <c r="E2" s="45"/>
      <c r="F2" s="45"/>
      <c r="G2" s="45"/>
      <c r="H2" s="45" t="s">
        <v>4233</v>
      </c>
      <c r="I2" s="45"/>
      <c r="J2" s="45"/>
      <c r="K2" s="45"/>
      <c r="L2" s="45"/>
      <c r="M2" s="45"/>
      <c r="T2" s="30"/>
      <c r="U2" s="30"/>
    </row>
    <row r="3" spans="1:23" s="46" customFormat="1" ht="30" x14ac:dyDescent="0.15">
      <c r="A3" s="88" t="s">
        <v>3788</v>
      </c>
      <c r="B3" s="111" t="s">
        <v>3791</v>
      </c>
      <c r="C3" s="45"/>
      <c r="D3" s="45"/>
      <c r="E3" s="45"/>
      <c r="F3" s="45"/>
      <c r="G3" s="45"/>
      <c r="H3" s="45" t="s">
        <v>4233</v>
      </c>
      <c r="I3" s="45"/>
      <c r="J3" s="45"/>
      <c r="K3" s="45"/>
      <c r="L3" s="45"/>
      <c r="M3" s="45"/>
      <c r="T3" s="30"/>
      <c r="U3" s="30"/>
    </row>
    <row r="4" spans="1:23" s="46" customFormat="1" ht="30" x14ac:dyDescent="0.15">
      <c r="A4" s="88" t="s">
        <v>3789</v>
      </c>
      <c r="B4" s="111" t="s">
        <v>3792</v>
      </c>
      <c r="C4" s="45" t="s">
        <v>4686</v>
      </c>
      <c r="D4" s="45"/>
      <c r="E4" s="108">
        <v>40885</v>
      </c>
      <c r="F4" s="108">
        <v>40924</v>
      </c>
      <c r="G4" s="108"/>
      <c r="H4" s="45"/>
      <c r="I4" s="45" t="s">
        <v>4235</v>
      </c>
      <c r="J4" s="45" t="s">
        <v>4153</v>
      </c>
      <c r="K4" s="45" t="s">
        <v>4154</v>
      </c>
      <c r="L4" s="45" t="s">
        <v>2870</v>
      </c>
      <c r="M4" s="45">
        <v>2.5625</v>
      </c>
      <c r="N4" s="46">
        <f>M4-V4</f>
        <v>2.5</v>
      </c>
      <c r="O4" s="46">
        <f>M4+V4</f>
        <v>2.625</v>
      </c>
      <c r="P4" s="46">
        <v>1.375</v>
      </c>
      <c r="Q4" s="46">
        <f>P4-V4</f>
        <v>1.3125</v>
      </c>
      <c r="R4" s="46">
        <f>P4+V4</f>
        <v>1.4375</v>
      </c>
      <c r="T4" s="30"/>
      <c r="U4" s="30"/>
      <c r="V4" s="46">
        <v>6.25E-2</v>
      </c>
    </row>
    <row r="5" spans="1:23" s="46" customFormat="1" ht="30" x14ac:dyDescent="0.15">
      <c r="A5" s="88" t="s">
        <v>4231</v>
      </c>
      <c r="B5" s="111" t="s">
        <v>3793</v>
      </c>
      <c r="C5" s="45" t="s">
        <v>4688</v>
      </c>
      <c r="D5" s="45"/>
      <c r="E5" s="108">
        <v>40886</v>
      </c>
      <c r="F5" s="108">
        <v>40924</v>
      </c>
      <c r="G5" s="108"/>
      <c r="H5" s="45"/>
      <c r="I5" s="45" t="s">
        <v>4235</v>
      </c>
      <c r="J5" s="45" t="s">
        <v>4153</v>
      </c>
      <c r="K5" s="45" t="s">
        <v>4154</v>
      </c>
      <c r="L5" s="45" t="s">
        <v>2870</v>
      </c>
      <c r="M5" s="45">
        <v>2.625</v>
      </c>
      <c r="N5" s="46">
        <f>M5-V5</f>
        <v>2.5625</v>
      </c>
      <c r="O5" s="46">
        <f>M5+V5</f>
        <v>2.6875</v>
      </c>
      <c r="P5" s="46">
        <v>9</v>
      </c>
      <c r="Q5" s="46">
        <f>P5-V5</f>
        <v>8.9375</v>
      </c>
      <c r="R5" s="46">
        <f>P5+V5</f>
        <v>9.0625</v>
      </c>
      <c r="T5" s="30"/>
      <c r="U5" s="30"/>
      <c r="V5" s="46">
        <v>6.25E-2</v>
      </c>
    </row>
    <row r="6" spans="1:23" s="46" customFormat="1" ht="30" x14ac:dyDescent="0.15">
      <c r="A6" s="88" t="s">
        <v>4232</v>
      </c>
      <c r="B6" s="111" t="s">
        <v>3794</v>
      </c>
      <c r="C6" s="45" t="s">
        <v>4688</v>
      </c>
      <c r="D6" s="45"/>
      <c r="E6" s="108">
        <v>40886</v>
      </c>
      <c r="F6" s="108">
        <v>40924</v>
      </c>
      <c r="G6" s="108"/>
      <c r="H6" s="45"/>
      <c r="I6" s="45" t="s">
        <v>4235</v>
      </c>
      <c r="J6" s="45" t="s">
        <v>4153</v>
      </c>
      <c r="K6" s="45" t="s">
        <v>4154</v>
      </c>
      <c r="L6" s="45" t="s">
        <v>2870</v>
      </c>
      <c r="M6" s="45">
        <v>2.625</v>
      </c>
      <c r="N6" s="46">
        <f>M6-V6</f>
        <v>2.5625</v>
      </c>
      <c r="O6" s="46">
        <f>M6+V6</f>
        <v>2.6875</v>
      </c>
      <c r="P6" s="46">
        <v>9</v>
      </c>
      <c r="Q6" s="46">
        <f>P6-V6</f>
        <v>8.9375</v>
      </c>
      <c r="R6" s="46">
        <f>P6+V6</f>
        <v>9.0625</v>
      </c>
      <c r="T6" s="30"/>
      <c r="U6" s="30"/>
      <c r="V6" s="46">
        <v>6.25E-2</v>
      </c>
    </row>
    <row r="7" spans="1:23" s="46" customFormat="1" ht="30" x14ac:dyDescent="0.15">
      <c r="A7" s="88" t="s">
        <v>3403</v>
      </c>
      <c r="B7" s="111" t="s">
        <v>3795</v>
      </c>
      <c r="C7" s="45" t="s">
        <v>4707</v>
      </c>
      <c r="D7" s="45"/>
      <c r="E7" s="108">
        <v>40899</v>
      </c>
      <c r="F7" s="108">
        <v>40924</v>
      </c>
      <c r="G7" s="108"/>
      <c r="H7" s="45" t="s">
        <v>9927</v>
      </c>
      <c r="I7" s="45" t="s">
        <v>4235</v>
      </c>
      <c r="J7" s="45" t="s">
        <v>4153</v>
      </c>
      <c r="K7" s="45" t="s">
        <v>4154</v>
      </c>
      <c r="L7" s="45" t="s">
        <v>2870</v>
      </c>
      <c r="M7" s="45">
        <v>5</v>
      </c>
      <c r="N7" s="46">
        <f>M7-V7</f>
        <v>4.9375</v>
      </c>
      <c r="O7" s="46">
        <f>M7+V7</f>
        <v>5.0625</v>
      </c>
      <c r="P7" s="46">
        <v>7</v>
      </c>
      <c r="Q7" s="46">
        <f>P7-V7</f>
        <v>6.9375</v>
      </c>
      <c r="R7" s="46">
        <f>P7+V7</f>
        <v>7.0625</v>
      </c>
      <c r="T7" s="30"/>
      <c r="U7" s="30"/>
      <c r="V7" s="46">
        <v>6.25E-2</v>
      </c>
    </row>
    <row r="8" spans="1:23" s="46" customFormat="1" ht="15" x14ac:dyDescent="0.15">
      <c r="A8" s="88" t="s">
        <v>3404</v>
      </c>
      <c r="B8" s="111" t="s">
        <v>3796</v>
      </c>
      <c r="C8" s="45"/>
      <c r="D8" s="45"/>
      <c r="E8" s="45"/>
      <c r="F8" s="45" t="s">
        <v>4895</v>
      </c>
      <c r="G8" s="45"/>
      <c r="H8" s="45"/>
      <c r="I8" s="45"/>
      <c r="J8" s="45"/>
      <c r="K8" s="45"/>
      <c r="L8" s="45"/>
      <c r="M8" s="45"/>
      <c r="T8" s="30"/>
      <c r="U8" s="30"/>
    </row>
    <row r="9" spans="1:23" s="46" customFormat="1" ht="30" x14ac:dyDescent="0.15">
      <c r="A9" s="88" t="s">
        <v>3405</v>
      </c>
      <c r="B9" s="111" t="s">
        <v>3797</v>
      </c>
      <c r="C9" s="45" t="s">
        <v>4726</v>
      </c>
      <c r="D9" s="45"/>
      <c r="E9" s="108">
        <v>40885</v>
      </c>
      <c r="F9" s="108">
        <v>40924</v>
      </c>
      <c r="G9" s="108"/>
      <c r="H9" s="45"/>
      <c r="I9" s="45" t="s">
        <v>4235</v>
      </c>
      <c r="J9" s="45" t="s">
        <v>4153</v>
      </c>
      <c r="K9" s="45" t="s">
        <v>4154</v>
      </c>
      <c r="L9" s="45" t="s">
        <v>2870</v>
      </c>
      <c r="M9" s="45">
        <v>0.625</v>
      </c>
      <c r="N9" s="46">
        <f t="shared" ref="N9:N20" si="0">M9-V9</f>
        <v>0.5625</v>
      </c>
      <c r="O9" s="46">
        <f t="shared" ref="O9:O20" si="1">M9+V9</f>
        <v>0.6875</v>
      </c>
      <c r="P9" s="46">
        <v>2.1875</v>
      </c>
      <c r="Q9" s="46">
        <f t="shared" ref="Q9:Q20" si="2">P9-V9</f>
        <v>2.125</v>
      </c>
      <c r="R9" s="46">
        <f t="shared" ref="R9:R20" si="3">P9+V9</f>
        <v>2.25</v>
      </c>
      <c r="T9" s="30"/>
      <c r="U9" s="30"/>
      <c r="V9" s="46">
        <v>6.25E-2</v>
      </c>
    </row>
    <row r="10" spans="1:23" s="46" customFormat="1" ht="30" x14ac:dyDescent="0.15">
      <c r="A10" s="88" t="s">
        <v>3406</v>
      </c>
      <c r="B10" s="111" t="s">
        <v>3795</v>
      </c>
      <c r="C10" s="45" t="s">
        <v>4707</v>
      </c>
      <c r="D10" s="45"/>
      <c r="E10" s="108">
        <v>40899</v>
      </c>
      <c r="F10" s="108">
        <v>40924</v>
      </c>
      <c r="G10" s="108"/>
      <c r="H10" s="45"/>
      <c r="I10" s="45" t="s">
        <v>4235</v>
      </c>
      <c r="J10" s="45" t="s">
        <v>4153</v>
      </c>
      <c r="K10" s="45" t="s">
        <v>4154</v>
      </c>
      <c r="L10" s="45" t="s">
        <v>2870</v>
      </c>
      <c r="M10" s="45">
        <v>5</v>
      </c>
      <c r="N10" s="46">
        <f t="shared" si="0"/>
        <v>4.9375</v>
      </c>
      <c r="O10" s="46">
        <f t="shared" si="1"/>
        <v>5.0625</v>
      </c>
      <c r="P10" s="46">
        <v>7</v>
      </c>
      <c r="Q10" s="46">
        <f t="shared" si="2"/>
        <v>6.9375</v>
      </c>
      <c r="R10" s="46">
        <f t="shared" si="3"/>
        <v>7.0625</v>
      </c>
      <c r="T10" s="30"/>
      <c r="U10" s="30"/>
      <c r="V10" s="46">
        <v>6.25E-2</v>
      </c>
    </row>
    <row r="11" spans="1:23" s="46" customFormat="1" ht="30" x14ac:dyDescent="0.15">
      <c r="A11" s="88" t="s">
        <v>3407</v>
      </c>
      <c r="B11" s="111" t="s">
        <v>3798</v>
      </c>
      <c r="C11" s="45" t="s">
        <v>4688</v>
      </c>
      <c r="D11" s="45"/>
      <c r="E11" s="108">
        <v>40886</v>
      </c>
      <c r="F11" s="108">
        <v>40924</v>
      </c>
      <c r="G11" s="108"/>
      <c r="H11" s="45"/>
      <c r="I11" s="45" t="s">
        <v>4235</v>
      </c>
      <c r="J11" s="45" t="s">
        <v>4153</v>
      </c>
      <c r="K11" s="45" t="s">
        <v>4154</v>
      </c>
      <c r="L11" s="45" t="s">
        <v>2870</v>
      </c>
      <c r="M11" s="45">
        <v>2.625</v>
      </c>
      <c r="N11" s="46">
        <f t="shared" si="0"/>
        <v>2.5625</v>
      </c>
      <c r="O11" s="46">
        <f t="shared" si="1"/>
        <v>2.6875</v>
      </c>
      <c r="P11" s="46">
        <v>9</v>
      </c>
      <c r="Q11" s="46">
        <f t="shared" si="2"/>
        <v>8.9375</v>
      </c>
      <c r="R11" s="46">
        <f t="shared" si="3"/>
        <v>9.0625</v>
      </c>
      <c r="T11" s="30"/>
      <c r="U11" s="30"/>
      <c r="V11" s="46">
        <v>6.25E-2</v>
      </c>
    </row>
    <row r="12" spans="1:23" s="46" customFormat="1" ht="30" x14ac:dyDescent="0.15">
      <c r="A12" s="88" t="s">
        <v>3408</v>
      </c>
      <c r="B12" s="111" t="s">
        <v>3799</v>
      </c>
      <c r="C12" s="45" t="s">
        <v>4688</v>
      </c>
      <c r="D12" s="45"/>
      <c r="E12" s="108">
        <v>40886</v>
      </c>
      <c r="F12" s="108">
        <v>40924</v>
      </c>
      <c r="G12" s="108"/>
      <c r="H12" s="45"/>
      <c r="I12" s="45" t="s">
        <v>4235</v>
      </c>
      <c r="J12" s="45" t="s">
        <v>4153</v>
      </c>
      <c r="K12" s="45" t="s">
        <v>4154</v>
      </c>
      <c r="L12" s="45" t="s">
        <v>2870</v>
      </c>
      <c r="M12" s="45">
        <v>2.625</v>
      </c>
      <c r="N12" s="46">
        <f t="shared" si="0"/>
        <v>2.5625</v>
      </c>
      <c r="O12" s="46">
        <f t="shared" si="1"/>
        <v>2.6875</v>
      </c>
      <c r="P12" s="46">
        <v>9</v>
      </c>
      <c r="Q12" s="46">
        <f t="shared" si="2"/>
        <v>8.9375</v>
      </c>
      <c r="R12" s="46">
        <f t="shared" si="3"/>
        <v>9.0625</v>
      </c>
      <c r="T12" s="30"/>
      <c r="U12" s="30"/>
      <c r="V12" s="46">
        <v>6.25E-2</v>
      </c>
    </row>
    <row r="13" spans="1:23" s="46" customFormat="1" ht="30" x14ac:dyDescent="0.15">
      <c r="A13" s="88" t="s">
        <v>3409</v>
      </c>
      <c r="B13" s="111" t="s">
        <v>3800</v>
      </c>
      <c r="C13" s="45" t="s">
        <v>4688</v>
      </c>
      <c r="D13" s="45"/>
      <c r="E13" s="108">
        <v>40886</v>
      </c>
      <c r="F13" s="108">
        <v>40924</v>
      </c>
      <c r="G13" s="108"/>
      <c r="H13" s="45"/>
      <c r="I13" s="45" t="s">
        <v>4235</v>
      </c>
      <c r="J13" s="45" t="s">
        <v>4153</v>
      </c>
      <c r="K13" s="45" t="s">
        <v>4154</v>
      </c>
      <c r="L13" s="45" t="s">
        <v>2870</v>
      </c>
      <c r="M13" s="45">
        <v>2.625</v>
      </c>
      <c r="N13" s="46">
        <f t="shared" si="0"/>
        <v>2.5625</v>
      </c>
      <c r="O13" s="46">
        <f t="shared" si="1"/>
        <v>2.6875</v>
      </c>
      <c r="P13" s="46">
        <v>9</v>
      </c>
      <c r="Q13" s="46">
        <f t="shared" si="2"/>
        <v>8.9375</v>
      </c>
      <c r="R13" s="46">
        <f t="shared" si="3"/>
        <v>9.0625</v>
      </c>
      <c r="T13" s="30"/>
      <c r="U13" s="30"/>
      <c r="V13" s="46">
        <v>6.25E-2</v>
      </c>
    </row>
    <row r="14" spans="1:23" s="46" customFormat="1" ht="30" x14ac:dyDescent="0.15">
      <c r="A14" s="88" t="s">
        <v>3410</v>
      </c>
      <c r="B14" s="111" t="s">
        <v>3801</v>
      </c>
      <c r="C14" s="45" t="s">
        <v>4688</v>
      </c>
      <c r="D14" s="45"/>
      <c r="E14" s="108">
        <v>40886</v>
      </c>
      <c r="F14" s="108">
        <v>40924</v>
      </c>
      <c r="G14" s="108"/>
      <c r="H14" s="45"/>
      <c r="I14" s="45" t="s">
        <v>4235</v>
      </c>
      <c r="J14" s="45" t="s">
        <v>4153</v>
      </c>
      <c r="K14" s="45" t="s">
        <v>4154</v>
      </c>
      <c r="L14" s="45" t="s">
        <v>2870</v>
      </c>
      <c r="M14" s="45">
        <v>2.625</v>
      </c>
      <c r="N14" s="46">
        <f t="shared" si="0"/>
        <v>2.5625</v>
      </c>
      <c r="O14" s="46">
        <f t="shared" si="1"/>
        <v>2.6875</v>
      </c>
      <c r="P14" s="46">
        <v>9</v>
      </c>
      <c r="Q14" s="46">
        <f t="shared" si="2"/>
        <v>8.9375</v>
      </c>
      <c r="R14" s="46">
        <f t="shared" si="3"/>
        <v>9.0625</v>
      </c>
      <c r="T14" s="30"/>
      <c r="U14" s="30"/>
      <c r="V14" s="46">
        <v>6.25E-2</v>
      </c>
    </row>
    <row r="15" spans="1:23" s="46" customFormat="1" ht="30" x14ac:dyDescent="0.15">
      <c r="A15" s="88" t="s">
        <v>3411</v>
      </c>
      <c r="B15" s="111" t="s">
        <v>3802</v>
      </c>
      <c r="C15" s="45" t="s">
        <v>4698</v>
      </c>
      <c r="D15" s="45"/>
      <c r="E15" s="108">
        <v>40893</v>
      </c>
      <c r="F15" s="108">
        <v>40924</v>
      </c>
      <c r="G15" s="108"/>
      <c r="H15" s="45"/>
      <c r="I15" s="45" t="s">
        <v>4235</v>
      </c>
      <c r="J15" s="45" t="s">
        <v>4153</v>
      </c>
      <c r="K15" s="45" t="s">
        <v>4154</v>
      </c>
      <c r="L15" s="45" t="s">
        <v>2870</v>
      </c>
      <c r="M15" s="45">
        <v>4</v>
      </c>
      <c r="N15" s="46">
        <f t="shared" si="0"/>
        <v>3.9375</v>
      </c>
      <c r="O15" s="46">
        <f t="shared" si="1"/>
        <v>4.0625</v>
      </c>
      <c r="P15" s="46">
        <v>6</v>
      </c>
      <c r="Q15" s="46">
        <f t="shared" si="2"/>
        <v>5.9375</v>
      </c>
      <c r="R15" s="46">
        <f t="shared" si="3"/>
        <v>6.0625</v>
      </c>
      <c r="T15" s="30"/>
      <c r="U15" s="30"/>
      <c r="V15" s="46">
        <v>6.25E-2</v>
      </c>
    </row>
    <row r="16" spans="1:23" s="46" customFormat="1" ht="30" x14ac:dyDescent="0.15">
      <c r="A16" s="88" t="s">
        <v>3412</v>
      </c>
      <c r="B16" s="111" t="s">
        <v>3803</v>
      </c>
      <c r="C16" s="45" t="s">
        <v>4698</v>
      </c>
      <c r="D16" s="45"/>
      <c r="E16" s="108">
        <v>40893</v>
      </c>
      <c r="F16" s="108">
        <v>40924</v>
      </c>
      <c r="G16" s="108"/>
      <c r="H16" s="45"/>
      <c r="I16" s="45" t="s">
        <v>4235</v>
      </c>
      <c r="J16" s="45" t="s">
        <v>4153</v>
      </c>
      <c r="K16" s="45" t="s">
        <v>4154</v>
      </c>
      <c r="L16" s="45" t="s">
        <v>2870</v>
      </c>
      <c r="M16" s="45">
        <v>4</v>
      </c>
      <c r="N16" s="46">
        <f t="shared" si="0"/>
        <v>3.9375</v>
      </c>
      <c r="O16" s="46">
        <f t="shared" si="1"/>
        <v>4.0625</v>
      </c>
      <c r="P16" s="46">
        <v>6</v>
      </c>
      <c r="Q16" s="46">
        <f t="shared" si="2"/>
        <v>5.9375</v>
      </c>
      <c r="R16" s="46">
        <f t="shared" si="3"/>
        <v>6.0625</v>
      </c>
      <c r="T16" s="30"/>
      <c r="U16" s="30"/>
      <c r="V16" s="46">
        <v>6.25E-2</v>
      </c>
    </row>
    <row r="17" spans="1:23" s="46" customFormat="1" ht="30" x14ac:dyDescent="0.15">
      <c r="A17" s="88" t="s">
        <v>3413</v>
      </c>
      <c r="B17" s="111" t="s">
        <v>3804</v>
      </c>
      <c r="C17" s="45" t="s">
        <v>4688</v>
      </c>
      <c r="D17" s="45"/>
      <c r="E17" s="108">
        <v>40886</v>
      </c>
      <c r="F17" s="108">
        <v>40924</v>
      </c>
      <c r="G17" s="108"/>
      <c r="H17" s="45"/>
      <c r="I17" s="45" t="s">
        <v>4235</v>
      </c>
      <c r="J17" s="45" t="s">
        <v>4153</v>
      </c>
      <c r="K17" s="45" t="s">
        <v>4154</v>
      </c>
      <c r="L17" s="45" t="s">
        <v>2870</v>
      </c>
      <c r="M17" s="45">
        <v>2.625</v>
      </c>
      <c r="N17" s="46">
        <f t="shared" si="0"/>
        <v>2.5625</v>
      </c>
      <c r="O17" s="46">
        <f t="shared" si="1"/>
        <v>2.6875</v>
      </c>
      <c r="P17" s="46">
        <v>9</v>
      </c>
      <c r="Q17" s="46">
        <f t="shared" si="2"/>
        <v>8.9375</v>
      </c>
      <c r="R17" s="46">
        <f t="shared" si="3"/>
        <v>9.0625</v>
      </c>
      <c r="T17" s="30"/>
      <c r="U17" s="30"/>
      <c r="V17" s="46">
        <v>6.25E-2</v>
      </c>
    </row>
    <row r="18" spans="1:23" s="46" customFormat="1" ht="30" x14ac:dyDescent="0.15">
      <c r="A18" s="88" t="s">
        <v>3414</v>
      </c>
      <c r="B18" s="111" t="s">
        <v>3805</v>
      </c>
      <c r="C18" s="45" t="s">
        <v>4698</v>
      </c>
      <c r="D18" s="45"/>
      <c r="E18" s="108">
        <v>40893</v>
      </c>
      <c r="F18" s="108">
        <v>40924</v>
      </c>
      <c r="G18" s="108"/>
      <c r="H18" s="45"/>
      <c r="I18" s="45" t="s">
        <v>4235</v>
      </c>
      <c r="J18" s="45" t="s">
        <v>4153</v>
      </c>
      <c r="K18" s="45" t="s">
        <v>4154</v>
      </c>
      <c r="L18" s="45" t="s">
        <v>2870</v>
      </c>
      <c r="M18" s="45">
        <v>4</v>
      </c>
      <c r="N18" s="46">
        <f t="shared" si="0"/>
        <v>3.9375</v>
      </c>
      <c r="O18" s="46">
        <f t="shared" si="1"/>
        <v>4.0625</v>
      </c>
      <c r="P18" s="46">
        <v>6</v>
      </c>
      <c r="Q18" s="46">
        <f t="shared" si="2"/>
        <v>5.9375</v>
      </c>
      <c r="R18" s="46">
        <f t="shared" si="3"/>
        <v>6.0625</v>
      </c>
      <c r="T18" s="30"/>
      <c r="U18" s="30"/>
      <c r="V18" s="46">
        <v>6.25E-2</v>
      </c>
    </row>
    <row r="19" spans="1:23" s="50" customFormat="1" ht="30" x14ac:dyDescent="0.15">
      <c r="A19" s="88" t="s">
        <v>3415</v>
      </c>
      <c r="B19" s="111" t="s">
        <v>3806</v>
      </c>
      <c r="C19" s="45" t="s">
        <v>4688</v>
      </c>
      <c r="D19" s="45"/>
      <c r="E19" s="108">
        <v>40927</v>
      </c>
      <c r="F19" s="108">
        <v>40928</v>
      </c>
      <c r="G19" s="108"/>
      <c r="H19" s="45"/>
      <c r="I19" s="45" t="s">
        <v>4235</v>
      </c>
      <c r="J19" s="45" t="s">
        <v>4153</v>
      </c>
      <c r="K19" s="45" t="s">
        <v>4154</v>
      </c>
      <c r="L19" s="45" t="s">
        <v>2870</v>
      </c>
      <c r="M19" s="45">
        <v>2.625</v>
      </c>
      <c r="N19" s="46">
        <f t="shared" si="0"/>
        <v>2.5625</v>
      </c>
      <c r="O19" s="46">
        <f t="shared" si="1"/>
        <v>2.6875</v>
      </c>
      <c r="P19" s="46">
        <v>9</v>
      </c>
      <c r="Q19" s="46">
        <f t="shared" si="2"/>
        <v>8.9375</v>
      </c>
      <c r="R19" s="46">
        <f t="shared" si="3"/>
        <v>9.0625</v>
      </c>
      <c r="S19" s="46"/>
      <c r="T19" s="30"/>
      <c r="U19" s="30"/>
      <c r="V19" s="46">
        <v>6.25E-2</v>
      </c>
      <c r="W19" s="46"/>
    </row>
    <row r="20" spans="1:23" s="46" customFormat="1" ht="30" x14ac:dyDescent="0.15">
      <c r="A20" s="88" t="s">
        <v>3416</v>
      </c>
      <c r="B20" s="111" t="s">
        <v>3807</v>
      </c>
      <c r="C20" s="45" t="s">
        <v>4688</v>
      </c>
      <c r="D20" s="45"/>
      <c r="E20" s="108">
        <v>40886</v>
      </c>
      <c r="F20" s="108">
        <v>40924</v>
      </c>
      <c r="G20" s="108"/>
      <c r="H20" s="45"/>
      <c r="I20" s="45" t="s">
        <v>4235</v>
      </c>
      <c r="J20" s="45" t="s">
        <v>4153</v>
      </c>
      <c r="K20" s="45" t="s">
        <v>4154</v>
      </c>
      <c r="L20" s="45" t="s">
        <v>2870</v>
      </c>
      <c r="M20" s="45">
        <v>2.625</v>
      </c>
      <c r="N20" s="46">
        <f t="shared" si="0"/>
        <v>2.5625</v>
      </c>
      <c r="O20" s="46">
        <f t="shared" si="1"/>
        <v>2.6875</v>
      </c>
      <c r="P20" s="46">
        <v>9</v>
      </c>
      <c r="Q20" s="46">
        <f t="shared" si="2"/>
        <v>8.9375</v>
      </c>
      <c r="R20" s="46">
        <f t="shared" si="3"/>
        <v>9.0625</v>
      </c>
      <c r="T20" s="30"/>
      <c r="U20" s="30"/>
      <c r="V20" s="46">
        <v>6.25E-2</v>
      </c>
    </row>
    <row r="21" spans="1:23" s="46" customFormat="1" ht="15" x14ac:dyDescent="0.15">
      <c r="A21" s="88" t="s">
        <v>3417</v>
      </c>
      <c r="B21" s="111" t="s">
        <v>3808</v>
      </c>
      <c r="C21" s="45"/>
      <c r="D21" s="45"/>
      <c r="E21" s="45"/>
      <c r="F21" s="45" t="s">
        <v>4895</v>
      </c>
      <c r="G21" s="45"/>
      <c r="H21" s="45"/>
      <c r="I21" s="45"/>
      <c r="J21" s="45"/>
      <c r="K21" s="45"/>
      <c r="L21" s="45"/>
      <c r="M21" s="45"/>
      <c r="T21" s="30"/>
      <c r="U21" s="30"/>
    </row>
    <row r="22" spans="1:23" s="46" customFormat="1" ht="30" x14ac:dyDescent="0.15">
      <c r="A22" s="88" t="s">
        <v>3418</v>
      </c>
      <c r="B22" s="111" t="s">
        <v>3809</v>
      </c>
      <c r="C22" s="45" t="s">
        <v>4697</v>
      </c>
      <c r="D22" s="45"/>
      <c r="E22" s="108"/>
      <c r="F22" s="108"/>
      <c r="G22" s="108"/>
      <c r="H22" s="45" t="s">
        <v>9927</v>
      </c>
      <c r="I22" s="45" t="s">
        <v>4235</v>
      </c>
      <c r="J22" s="45" t="s">
        <v>4153</v>
      </c>
      <c r="K22" s="45" t="s">
        <v>4154</v>
      </c>
      <c r="L22" s="45" t="s">
        <v>2870</v>
      </c>
      <c r="M22" s="45">
        <v>4</v>
      </c>
      <c r="N22" s="46">
        <f t="shared" ref="N22:N54" si="4">M22-V22</f>
        <v>3.9375</v>
      </c>
      <c r="O22" s="46">
        <f t="shared" ref="O22:O54" si="5">M22+V22</f>
        <v>4.0625</v>
      </c>
      <c r="P22" s="46">
        <v>4.5</v>
      </c>
      <c r="Q22" s="46">
        <f t="shared" ref="Q22:Q54" si="6">P22-V22</f>
        <v>4.4375</v>
      </c>
      <c r="R22" s="46">
        <f t="shared" ref="R22:R54" si="7">P22+V22</f>
        <v>4.5625</v>
      </c>
      <c r="T22" s="30"/>
      <c r="U22" s="30"/>
      <c r="V22" s="46">
        <v>6.25E-2</v>
      </c>
    </row>
    <row r="23" spans="1:23" s="46" customFormat="1" ht="30" x14ac:dyDescent="0.15">
      <c r="A23" s="88" t="s">
        <v>3419</v>
      </c>
      <c r="B23" s="111" t="s">
        <v>3810</v>
      </c>
      <c r="C23" s="45" t="s">
        <v>4697</v>
      </c>
      <c r="D23" s="45"/>
      <c r="E23" s="108">
        <v>40927</v>
      </c>
      <c r="F23" s="108">
        <v>40927</v>
      </c>
      <c r="G23" s="108"/>
      <c r="H23" s="45"/>
      <c r="I23" s="45" t="s">
        <v>4235</v>
      </c>
      <c r="J23" s="45" t="s">
        <v>4153</v>
      </c>
      <c r="K23" s="45" t="s">
        <v>4154</v>
      </c>
      <c r="L23" s="45" t="s">
        <v>2870</v>
      </c>
      <c r="M23" s="45">
        <v>4</v>
      </c>
      <c r="N23" s="46">
        <f t="shared" si="4"/>
        <v>3.9375</v>
      </c>
      <c r="O23" s="46">
        <f t="shared" si="5"/>
        <v>4.0625</v>
      </c>
      <c r="P23" s="46">
        <v>4.5</v>
      </c>
      <c r="Q23" s="46">
        <f t="shared" si="6"/>
        <v>4.4375</v>
      </c>
      <c r="R23" s="46">
        <f t="shared" si="7"/>
        <v>4.5625</v>
      </c>
      <c r="T23" s="30"/>
      <c r="U23" s="30"/>
      <c r="V23" s="46">
        <v>6.25E-2</v>
      </c>
    </row>
    <row r="24" spans="1:23" s="46" customFormat="1" ht="30" x14ac:dyDescent="0.15">
      <c r="A24" s="88" t="s">
        <v>3420</v>
      </c>
      <c r="B24" s="111" t="s">
        <v>3811</v>
      </c>
      <c r="C24" s="45" t="s">
        <v>4731</v>
      </c>
      <c r="D24" s="45"/>
      <c r="E24" s="108">
        <v>40885</v>
      </c>
      <c r="F24" s="108">
        <v>40924</v>
      </c>
      <c r="G24" s="108"/>
      <c r="H24" s="45"/>
      <c r="I24" s="45" t="s">
        <v>4235</v>
      </c>
      <c r="J24" s="45" t="s">
        <v>4153</v>
      </c>
      <c r="K24" s="45" t="s">
        <v>4154</v>
      </c>
      <c r="L24" s="45" t="s">
        <v>2870</v>
      </c>
      <c r="M24" s="45">
        <v>2</v>
      </c>
      <c r="N24" s="46">
        <f t="shared" si="4"/>
        <v>1.9375</v>
      </c>
      <c r="O24" s="46">
        <f t="shared" si="5"/>
        <v>2.0625</v>
      </c>
      <c r="P24" s="46">
        <v>1.375</v>
      </c>
      <c r="Q24" s="46">
        <f t="shared" si="6"/>
        <v>1.3125</v>
      </c>
      <c r="R24" s="46">
        <f t="shared" si="7"/>
        <v>1.4375</v>
      </c>
      <c r="T24" s="30"/>
      <c r="U24" s="30"/>
      <c r="V24" s="46">
        <v>6.25E-2</v>
      </c>
    </row>
    <row r="25" spans="1:23" s="46" customFormat="1" ht="30" x14ac:dyDescent="0.15">
      <c r="A25" s="88" t="s">
        <v>3421</v>
      </c>
      <c r="B25" s="111" t="s">
        <v>3812</v>
      </c>
      <c r="C25" s="45" t="s">
        <v>4697</v>
      </c>
      <c r="D25" s="45"/>
      <c r="E25" s="108">
        <v>40927</v>
      </c>
      <c r="F25" s="108">
        <v>40927</v>
      </c>
      <c r="G25" s="108"/>
      <c r="H25" s="45"/>
      <c r="I25" s="45" t="s">
        <v>4235</v>
      </c>
      <c r="J25" s="45" t="s">
        <v>4153</v>
      </c>
      <c r="K25" s="45" t="s">
        <v>4154</v>
      </c>
      <c r="L25" s="45" t="s">
        <v>2870</v>
      </c>
      <c r="M25" s="45">
        <v>4</v>
      </c>
      <c r="N25" s="46">
        <f t="shared" si="4"/>
        <v>3.9375</v>
      </c>
      <c r="O25" s="46">
        <f t="shared" si="5"/>
        <v>4.0625</v>
      </c>
      <c r="P25" s="46">
        <v>4.5</v>
      </c>
      <c r="Q25" s="46">
        <f t="shared" si="6"/>
        <v>4.4375</v>
      </c>
      <c r="R25" s="46">
        <f t="shared" si="7"/>
        <v>4.5625</v>
      </c>
      <c r="T25" s="30"/>
      <c r="U25" s="30"/>
      <c r="V25" s="46">
        <v>6.25E-2</v>
      </c>
    </row>
    <row r="26" spans="1:23" s="46" customFormat="1" ht="30" x14ac:dyDescent="0.15">
      <c r="A26" s="88" t="s">
        <v>3422</v>
      </c>
      <c r="B26" s="111" t="s">
        <v>3813</v>
      </c>
      <c r="C26" s="45" t="s">
        <v>4697</v>
      </c>
      <c r="D26" s="45"/>
      <c r="E26" s="108">
        <v>40927</v>
      </c>
      <c r="F26" s="108">
        <v>40927</v>
      </c>
      <c r="G26" s="108"/>
      <c r="H26" s="45"/>
      <c r="I26" s="45" t="s">
        <v>4235</v>
      </c>
      <c r="J26" s="45" t="s">
        <v>4153</v>
      </c>
      <c r="K26" s="45" t="s">
        <v>4154</v>
      </c>
      <c r="L26" s="45" t="s">
        <v>2870</v>
      </c>
      <c r="M26" s="45">
        <v>4</v>
      </c>
      <c r="N26" s="46">
        <f t="shared" si="4"/>
        <v>3.9375</v>
      </c>
      <c r="O26" s="46">
        <f t="shared" si="5"/>
        <v>4.0625</v>
      </c>
      <c r="P26" s="46">
        <v>4.5</v>
      </c>
      <c r="Q26" s="46">
        <f t="shared" si="6"/>
        <v>4.4375</v>
      </c>
      <c r="R26" s="46">
        <f t="shared" si="7"/>
        <v>4.5625</v>
      </c>
      <c r="T26" s="30"/>
      <c r="U26" s="30"/>
      <c r="V26" s="46">
        <v>6.25E-2</v>
      </c>
    </row>
    <row r="27" spans="1:23" s="46" customFormat="1" ht="30" x14ac:dyDescent="0.15">
      <c r="A27" s="88" t="s">
        <v>3423</v>
      </c>
      <c r="B27" s="111" t="s">
        <v>3814</v>
      </c>
      <c r="C27" s="45" t="s">
        <v>4697</v>
      </c>
      <c r="D27" s="45"/>
      <c r="E27" s="108">
        <v>40927</v>
      </c>
      <c r="F27" s="108">
        <v>40927</v>
      </c>
      <c r="G27" s="108"/>
      <c r="H27" s="45"/>
      <c r="I27" s="45" t="s">
        <v>4235</v>
      </c>
      <c r="J27" s="45" t="s">
        <v>4153</v>
      </c>
      <c r="K27" s="45" t="s">
        <v>4154</v>
      </c>
      <c r="L27" s="45" t="s">
        <v>2870</v>
      </c>
      <c r="M27" s="45">
        <v>4</v>
      </c>
      <c r="N27" s="46">
        <f t="shared" si="4"/>
        <v>3.9375</v>
      </c>
      <c r="O27" s="46">
        <f t="shared" si="5"/>
        <v>4.0625</v>
      </c>
      <c r="P27" s="46">
        <v>4.5</v>
      </c>
      <c r="Q27" s="46">
        <f t="shared" si="6"/>
        <v>4.4375</v>
      </c>
      <c r="R27" s="46">
        <f t="shared" si="7"/>
        <v>4.5625</v>
      </c>
      <c r="T27" s="30"/>
      <c r="U27" s="30"/>
      <c r="V27" s="46">
        <v>6.25E-2</v>
      </c>
    </row>
    <row r="28" spans="1:23" s="46" customFormat="1" ht="30" x14ac:dyDescent="0.15">
      <c r="A28" s="88" t="s">
        <v>3424</v>
      </c>
      <c r="B28" s="111" t="s">
        <v>3815</v>
      </c>
      <c r="C28" s="45" t="s">
        <v>4698</v>
      </c>
      <c r="D28" s="45"/>
      <c r="E28" s="108">
        <v>40893</v>
      </c>
      <c r="F28" s="108">
        <v>40928</v>
      </c>
      <c r="G28" s="108"/>
      <c r="H28" s="45"/>
      <c r="I28" s="45" t="s">
        <v>4235</v>
      </c>
      <c r="J28" s="45" t="s">
        <v>4153</v>
      </c>
      <c r="K28" s="45" t="s">
        <v>4154</v>
      </c>
      <c r="L28" s="45" t="s">
        <v>2870</v>
      </c>
      <c r="M28" s="45">
        <v>4</v>
      </c>
      <c r="N28" s="46">
        <f t="shared" si="4"/>
        <v>3.9375</v>
      </c>
      <c r="O28" s="46">
        <f t="shared" si="5"/>
        <v>4.0625</v>
      </c>
      <c r="P28" s="46">
        <v>6</v>
      </c>
      <c r="Q28" s="46">
        <f t="shared" si="6"/>
        <v>5.9375</v>
      </c>
      <c r="R28" s="46">
        <f t="shared" si="7"/>
        <v>6.0625</v>
      </c>
      <c r="T28" s="30"/>
      <c r="U28" s="30"/>
      <c r="V28" s="46">
        <v>6.25E-2</v>
      </c>
    </row>
    <row r="29" spans="1:23" s="46" customFormat="1" ht="30" x14ac:dyDescent="0.15">
      <c r="A29" s="88" t="s">
        <v>3425</v>
      </c>
      <c r="B29" s="111" t="s">
        <v>3816</v>
      </c>
      <c r="C29" s="45" t="s">
        <v>4688</v>
      </c>
      <c r="D29" s="45"/>
      <c r="E29" s="108">
        <v>40886</v>
      </c>
      <c r="F29" s="108">
        <v>40924</v>
      </c>
      <c r="G29" s="108"/>
      <c r="H29" s="45"/>
      <c r="I29" s="45" t="s">
        <v>4235</v>
      </c>
      <c r="J29" s="45" t="s">
        <v>4153</v>
      </c>
      <c r="K29" s="45" t="s">
        <v>4154</v>
      </c>
      <c r="L29" s="45" t="s">
        <v>2870</v>
      </c>
      <c r="M29" s="45">
        <v>2.625</v>
      </c>
      <c r="N29" s="46">
        <f t="shared" si="4"/>
        <v>2.5625</v>
      </c>
      <c r="O29" s="46">
        <f t="shared" si="5"/>
        <v>2.6875</v>
      </c>
      <c r="P29" s="46">
        <v>9</v>
      </c>
      <c r="Q29" s="46">
        <f t="shared" si="6"/>
        <v>8.9375</v>
      </c>
      <c r="R29" s="46">
        <f t="shared" si="7"/>
        <v>9.0625</v>
      </c>
      <c r="T29" s="30"/>
      <c r="U29" s="30"/>
      <c r="V29" s="46">
        <v>6.25E-2</v>
      </c>
    </row>
    <row r="30" spans="1:23" s="46" customFormat="1" ht="30" x14ac:dyDescent="0.15">
      <c r="A30" s="88" t="s">
        <v>3426</v>
      </c>
      <c r="B30" s="111" t="s">
        <v>3817</v>
      </c>
      <c r="C30" s="45" t="s">
        <v>4709</v>
      </c>
      <c r="D30" s="45"/>
      <c r="E30" s="108">
        <v>40899</v>
      </c>
      <c r="F30" s="108">
        <v>40924</v>
      </c>
      <c r="G30" s="108"/>
      <c r="I30" s="45" t="s">
        <v>4235</v>
      </c>
      <c r="J30" s="45" t="s">
        <v>4153</v>
      </c>
      <c r="K30" s="45" t="s">
        <v>4154</v>
      </c>
      <c r="L30" s="45" t="s">
        <v>2870</v>
      </c>
      <c r="M30" s="46">
        <v>5.25</v>
      </c>
      <c r="N30" s="46">
        <f t="shared" si="4"/>
        <v>5.1875</v>
      </c>
      <c r="O30" s="46">
        <f t="shared" si="5"/>
        <v>5.3125</v>
      </c>
      <c r="P30" s="46">
        <v>10.5</v>
      </c>
      <c r="Q30" s="46">
        <f t="shared" si="6"/>
        <v>10.4375</v>
      </c>
      <c r="R30" s="46">
        <f t="shared" si="7"/>
        <v>10.5625</v>
      </c>
      <c r="T30" s="30"/>
      <c r="U30" s="30"/>
      <c r="V30" s="46">
        <v>6.25E-2</v>
      </c>
    </row>
    <row r="31" spans="1:23" s="46" customFormat="1" ht="30" x14ac:dyDescent="0.15">
      <c r="A31" s="88" t="s">
        <v>3427</v>
      </c>
      <c r="B31" s="111" t="s">
        <v>4917</v>
      </c>
      <c r="C31" s="45" t="s">
        <v>4698</v>
      </c>
      <c r="D31" s="45"/>
      <c r="E31" s="108">
        <v>40893</v>
      </c>
      <c r="F31" s="108">
        <v>40924</v>
      </c>
      <c r="G31" s="108"/>
      <c r="H31" s="45"/>
      <c r="I31" s="45" t="s">
        <v>4235</v>
      </c>
      <c r="J31" s="45" t="s">
        <v>4153</v>
      </c>
      <c r="K31" s="45" t="s">
        <v>4154</v>
      </c>
      <c r="L31" s="45" t="s">
        <v>2870</v>
      </c>
      <c r="M31" s="45">
        <v>4</v>
      </c>
      <c r="N31" s="46">
        <f t="shared" si="4"/>
        <v>3.9375</v>
      </c>
      <c r="O31" s="46">
        <f t="shared" si="5"/>
        <v>4.0625</v>
      </c>
      <c r="P31" s="46">
        <v>6</v>
      </c>
      <c r="Q31" s="46">
        <f t="shared" si="6"/>
        <v>5.9375</v>
      </c>
      <c r="R31" s="46">
        <f t="shared" si="7"/>
        <v>6.0625</v>
      </c>
      <c r="T31" s="30"/>
      <c r="U31" s="30"/>
      <c r="V31" s="46">
        <v>6.25E-2</v>
      </c>
    </row>
    <row r="32" spans="1:23" s="46" customFormat="1" ht="30" x14ac:dyDescent="0.15">
      <c r="A32" s="88" t="s">
        <v>3428</v>
      </c>
      <c r="B32" s="111" t="s">
        <v>3818</v>
      </c>
      <c r="C32" s="45" t="s">
        <v>4696</v>
      </c>
      <c r="D32" s="45"/>
      <c r="E32" s="108">
        <v>40891</v>
      </c>
      <c r="F32" s="108">
        <v>40924</v>
      </c>
      <c r="G32" s="108"/>
      <c r="H32" s="45"/>
      <c r="I32" s="45" t="s">
        <v>4235</v>
      </c>
      <c r="J32" s="45" t="s">
        <v>4153</v>
      </c>
      <c r="K32" s="45" t="s">
        <v>4154</v>
      </c>
      <c r="L32" s="45" t="s">
        <v>2870</v>
      </c>
      <c r="M32" s="45">
        <v>3.75</v>
      </c>
      <c r="N32" s="46">
        <f t="shared" si="4"/>
        <v>3.6875</v>
      </c>
      <c r="O32" s="46">
        <f t="shared" si="5"/>
        <v>3.8125</v>
      </c>
      <c r="P32" s="46">
        <v>6</v>
      </c>
      <c r="Q32" s="46">
        <f t="shared" si="6"/>
        <v>5.9375</v>
      </c>
      <c r="R32" s="46">
        <f t="shared" si="7"/>
        <v>6.0625</v>
      </c>
      <c r="T32" s="30"/>
      <c r="U32" s="30"/>
      <c r="V32" s="46">
        <v>6.25E-2</v>
      </c>
    </row>
    <row r="33" spans="1:23" s="46" customFormat="1" ht="30" x14ac:dyDescent="0.15">
      <c r="A33" s="88" t="s">
        <v>3429</v>
      </c>
      <c r="B33" s="111" t="s">
        <v>3819</v>
      </c>
      <c r="C33" s="45" t="s">
        <v>4696</v>
      </c>
      <c r="D33" s="45"/>
      <c r="E33" s="108">
        <v>40892</v>
      </c>
      <c r="F33" s="108">
        <v>40924</v>
      </c>
      <c r="G33" s="108"/>
      <c r="H33" s="45"/>
      <c r="I33" s="45" t="s">
        <v>4235</v>
      </c>
      <c r="J33" s="45" t="s">
        <v>4153</v>
      </c>
      <c r="K33" s="45" t="s">
        <v>4154</v>
      </c>
      <c r="L33" s="45" t="s">
        <v>2870</v>
      </c>
      <c r="M33" s="45">
        <v>3.75</v>
      </c>
      <c r="N33" s="46">
        <f t="shared" si="4"/>
        <v>3.6875</v>
      </c>
      <c r="O33" s="46">
        <f t="shared" si="5"/>
        <v>3.8125</v>
      </c>
      <c r="P33" s="46">
        <v>6</v>
      </c>
      <c r="Q33" s="46">
        <f t="shared" si="6"/>
        <v>5.9375</v>
      </c>
      <c r="R33" s="46">
        <f t="shared" si="7"/>
        <v>6.0625</v>
      </c>
      <c r="T33" s="30"/>
      <c r="U33" s="30"/>
      <c r="V33" s="46">
        <v>6.25E-2</v>
      </c>
    </row>
    <row r="34" spans="1:23" s="46" customFormat="1" ht="60" x14ac:dyDescent="0.15">
      <c r="A34" s="88" t="s">
        <v>3430</v>
      </c>
      <c r="B34" s="111" t="s">
        <v>3820</v>
      </c>
      <c r="C34" s="45" t="s">
        <v>4697</v>
      </c>
      <c r="D34" s="45"/>
      <c r="E34" s="108">
        <v>40927</v>
      </c>
      <c r="F34" s="108">
        <v>40927</v>
      </c>
      <c r="G34" s="108" t="s">
        <v>8143</v>
      </c>
      <c r="H34" s="112" t="s">
        <v>10615</v>
      </c>
      <c r="I34" s="45" t="s">
        <v>4235</v>
      </c>
      <c r="J34" s="45" t="s">
        <v>4153</v>
      </c>
      <c r="K34" s="45" t="s">
        <v>4154</v>
      </c>
      <c r="L34" s="45" t="s">
        <v>2870</v>
      </c>
      <c r="M34" s="45">
        <v>4</v>
      </c>
      <c r="N34" s="46">
        <f t="shared" si="4"/>
        <v>3.9375</v>
      </c>
      <c r="O34" s="46">
        <f t="shared" si="5"/>
        <v>4.0625</v>
      </c>
      <c r="P34" s="46">
        <v>4.5</v>
      </c>
      <c r="Q34" s="46">
        <f t="shared" si="6"/>
        <v>4.4375</v>
      </c>
      <c r="R34" s="46">
        <f t="shared" si="7"/>
        <v>4.5625</v>
      </c>
      <c r="T34" s="30"/>
      <c r="U34" s="30"/>
      <c r="V34" s="46">
        <v>6.25E-2</v>
      </c>
    </row>
    <row r="35" spans="1:23" s="46" customFormat="1" ht="30" x14ac:dyDescent="0.15">
      <c r="A35" s="88" t="s">
        <v>3431</v>
      </c>
      <c r="B35" s="111" t="s">
        <v>3821</v>
      </c>
      <c r="C35" s="45" t="s">
        <v>4697</v>
      </c>
      <c r="D35" s="45"/>
      <c r="E35" s="108">
        <v>40927</v>
      </c>
      <c r="F35" s="108">
        <v>40927</v>
      </c>
      <c r="G35" s="108"/>
      <c r="H35" s="45"/>
      <c r="I35" s="45" t="s">
        <v>4235</v>
      </c>
      <c r="J35" s="45" t="s">
        <v>4153</v>
      </c>
      <c r="K35" s="45" t="s">
        <v>4154</v>
      </c>
      <c r="L35" s="45" t="s">
        <v>2870</v>
      </c>
      <c r="M35" s="45">
        <v>4</v>
      </c>
      <c r="N35" s="46">
        <f t="shared" si="4"/>
        <v>3.9375</v>
      </c>
      <c r="O35" s="46">
        <f t="shared" si="5"/>
        <v>4.0625</v>
      </c>
      <c r="P35" s="46">
        <v>4.5</v>
      </c>
      <c r="Q35" s="46">
        <f t="shared" si="6"/>
        <v>4.4375</v>
      </c>
      <c r="R35" s="46">
        <f t="shared" si="7"/>
        <v>4.5625</v>
      </c>
      <c r="T35" s="30"/>
      <c r="U35" s="30"/>
      <c r="V35" s="46">
        <v>6.25E-2</v>
      </c>
    </row>
    <row r="36" spans="1:23" s="46" customFormat="1" ht="30" x14ac:dyDescent="0.15">
      <c r="A36" s="88" t="s">
        <v>3432</v>
      </c>
      <c r="B36" s="111" t="s">
        <v>3822</v>
      </c>
      <c r="C36" s="45" t="s">
        <v>4709</v>
      </c>
      <c r="D36" s="45"/>
      <c r="E36" s="108">
        <v>40899</v>
      </c>
      <c r="F36" s="108">
        <v>40924</v>
      </c>
      <c r="G36" s="108"/>
      <c r="I36" s="45" t="s">
        <v>4235</v>
      </c>
      <c r="J36" s="45" t="s">
        <v>4153</v>
      </c>
      <c r="K36" s="45" t="s">
        <v>4154</v>
      </c>
      <c r="L36" s="45" t="s">
        <v>2870</v>
      </c>
      <c r="M36" s="46">
        <v>5.25</v>
      </c>
      <c r="N36" s="46">
        <f t="shared" si="4"/>
        <v>5.1875</v>
      </c>
      <c r="O36" s="46">
        <f t="shared" si="5"/>
        <v>5.3125</v>
      </c>
      <c r="P36" s="46">
        <v>10.5</v>
      </c>
      <c r="Q36" s="46">
        <f t="shared" si="6"/>
        <v>10.4375</v>
      </c>
      <c r="R36" s="46">
        <f t="shared" si="7"/>
        <v>10.5625</v>
      </c>
      <c r="T36" s="30"/>
      <c r="U36" s="30"/>
      <c r="V36" s="46">
        <v>6.25E-2</v>
      </c>
    </row>
    <row r="37" spans="1:23" s="46" customFormat="1" ht="30" x14ac:dyDescent="0.15">
      <c r="A37" s="88" t="s">
        <v>3433</v>
      </c>
      <c r="B37" s="111" t="s">
        <v>3823</v>
      </c>
      <c r="C37" s="45" t="s">
        <v>4697</v>
      </c>
      <c r="D37" s="45"/>
      <c r="E37" s="108">
        <v>40927</v>
      </c>
      <c r="F37" s="108">
        <v>40927</v>
      </c>
      <c r="G37" s="108"/>
      <c r="H37" s="45"/>
      <c r="I37" s="45" t="s">
        <v>4235</v>
      </c>
      <c r="J37" s="45" t="s">
        <v>4153</v>
      </c>
      <c r="K37" s="45" t="s">
        <v>4154</v>
      </c>
      <c r="L37" s="45" t="s">
        <v>2870</v>
      </c>
      <c r="M37" s="45">
        <v>4</v>
      </c>
      <c r="N37" s="46">
        <f t="shared" si="4"/>
        <v>3.9375</v>
      </c>
      <c r="O37" s="46">
        <f t="shared" si="5"/>
        <v>4.0625</v>
      </c>
      <c r="P37" s="46">
        <v>4.5</v>
      </c>
      <c r="Q37" s="46">
        <f t="shared" si="6"/>
        <v>4.4375</v>
      </c>
      <c r="R37" s="46">
        <f t="shared" si="7"/>
        <v>4.5625</v>
      </c>
      <c r="T37" s="30"/>
      <c r="U37" s="30"/>
      <c r="V37" s="46">
        <v>6.25E-2</v>
      </c>
    </row>
    <row r="38" spans="1:23" s="46" customFormat="1" ht="30" x14ac:dyDescent="0.15">
      <c r="A38" s="88" t="s">
        <v>3434</v>
      </c>
      <c r="B38" s="111" t="s">
        <v>3824</v>
      </c>
      <c r="C38" s="45" t="s">
        <v>4697</v>
      </c>
      <c r="D38" s="45"/>
      <c r="E38" s="108">
        <v>40927</v>
      </c>
      <c r="F38" s="108">
        <v>40927</v>
      </c>
      <c r="G38" s="108"/>
      <c r="H38" s="45"/>
      <c r="I38" s="45" t="s">
        <v>4235</v>
      </c>
      <c r="J38" s="45" t="s">
        <v>4153</v>
      </c>
      <c r="K38" s="45" t="s">
        <v>4154</v>
      </c>
      <c r="L38" s="45" t="s">
        <v>2870</v>
      </c>
      <c r="M38" s="45">
        <v>4</v>
      </c>
      <c r="N38" s="46">
        <f t="shared" si="4"/>
        <v>3.9375</v>
      </c>
      <c r="O38" s="46">
        <f t="shared" si="5"/>
        <v>4.0625</v>
      </c>
      <c r="P38" s="46">
        <v>4.5</v>
      </c>
      <c r="Q38" s="46">
        <f t="shared" si="6"/>
        <v>4.4375</v>
      </c>
      <c r="R38" s="46">
        <f t="shared" si="7"/>
        <v>4.5625</v>
      </c>
      <c r="T38" s="30"/>
      <c r="U38" s="30"/>
      <c r="V38" s="46">
        <v>6.25E-2</v>
      </c>
    </row>
    <row r="39" spans="1:23" s="46" customFormat="1" ht="30" x14ac:dyDescent="0.15">
      <c r="A39" s="88" t="s">
        <v>3435</v>
      </c>
      <c r="B39" s="111" t="s">
        <v>3825</v>
      </c>
      <c r="C39" s="45" t="s">
        <v>4697</v>
      </c>
      <c r="D39" s="45"/>
      <c r="E39" s="108">
        <v>40927</v>
      </c>
      <c r="F39" s="108">
        <v>40927</v>
      </c>
      <c r="G39" s="108"/>
      <c r="H39" s="45"/>
      <c r="I39" s="45" t="s">
        <v>4235</v>
      </c>
      <c r="J39" s="45" t="s">
        <v>4153</v>
      </c>
      <c r="K39" s="45" t="s">
        <v>4154</v>
      </c>
      <c r="L39" s="45" t="s">
        <v>2870</v>
      </c>
      <c r="M39" s="45">
        <v>4</v>
      </c>
      <c r="N39" s="46">
        <f t="shared" si="4"/>
        <v>3.9375</v>
      </c>
      <c r="O39" s="46">
        <f t="shared" si="5"/>
        <v>4.0625</v>
      </c>
      <c r="P39" s="46">
        <v>4.5</v>
      </c>
      <c r="Q39" s="46">
        <f t="shared" si="6"/>
        <v>4.4375</v>
      </c>
      <c r="R39" s="46">
        <f t="shared" si="7"/>
        <v>4.5625</v>
      </c>
      <c r="T39" s="30"/>
      <c r="U39" s="30"/>
      <c r="V39" s="46">
        <v>6.25E-2</v>
      </c>
    </row>
    <row r="40" spans="1:23" s="46" customFormat="1" ht="30" x14ac:dyDescent="0.15">
      <c r="A40" s="88" t="s">
        <v>3436</v>
      </c>
      <c r="B40" s="111" t="s">
        <v>3826</v>
      </c>
      <c r="C40" s="45" t="s">
        <v>4697</v>
      </c>
      <c r="D40" s="45"/>
      <c r="E40" s="108">
        <v>40927</v>
      </c>
      <c r="F40" s="108">
        <v>40927</v>
      </c>
      <c r="G40" s="108"/>
      <c r="H40" s="45"/>
      <c r="I40" s="45" t="s">
        <v>4235</v>
      </c>
      <c r="J40" s="45" t="s">
        <v>4153</v>
      </c>
      <c r="K40" s="45" t="s">
        <v>4154</v>
      </c>
      <c r="L40" s="45" t="s">
        <v>2870</v>
      </c>
      <c r="M40" s="45">
        <v>4</v>
      </c>
      <c r="N40" s="46">
        <f t="shared" si="4"/>
        <v>3.9375</v>
      </c>
      <c r="O40" s="46">
        <f t="shared" si="5"/>
        <v>4.0625</v>
      </c>
      <c r="P40" s="46">
        <v>4.5</v>
      </c>
      <c r="Q40" s="46">
        <f t="shared" si="6"/>
        <v>4.4375</v>
      </c>
      <c r="R40" s="46">
        <f t="shared" si="7"/>
        <v>4.5625</v>
      </c>
      <c r="T40" s="30"/>
      <c r="U40" s="30"/>
      <c r="V40" s="46">
        <v>6.25E-2</v>
      </c>
    </row>
    <row r="41" spans="1:23" s="46" customFormat="1" ht="30" x14ac:dyDescent="0.15">
      <c r="A41" s="88" t="s">
        <v>3437</v>
      </c>
      <c r="B41" s="111" t="s">
        <v>3827</v>
      </c>
      <c r="C41" s="45" t="s">
        <v>4697</v>
      </c>
      <c r="D41" s="45"/>
      <c r="E41" s="108">
        <v>40927</v>
      </c>
      <c r="F41" s="108">
        <v>40927</v>
      </c>
      <c r="G41" s="108"/>
      <c r="H41" s="45"/>
      <c r="I41" s="45" t="s">
        <v>4235</v>
      </c>
      <c r="J41" s="45" t="s">
        <v>4153</v>
      </c>
      <c r="K41" s="45" t="s">
        <v>4154</v>
      </c>
      <c r="L41" s="45" t="s">
        <v>2870</v>
      </c>
      <c r="M41" s="45">
        <v>4</v>
      </c>
      <c r="N41" s="46">
        <f t="shared" si="4"/>
        <v>3.9375</v>
      </c>
      <c r="O41" s="46">
        <f t="shared" si="5"/>
        <v>4.0625</v>
      </c>
      <c r="P41" s="46">
        <v>4.5</v>
      </c>
      <c r="Q41" s="46">
        <f t="shared" si="6"/>
        <v>4.4375</v>
      </c>
      <c r="R41" s="46">
        <f t="shared" si="7"/>
        <v>4.5625</v>
      </c>
      <c r="T41" s="30"/>
      <c r="U41" s="30"/>
      <c r="V41" s="46">
        <v>6.25E-2</v>
      </c>
    </row>
    <row r="42" spans="1:23" s="46" customFormat="1" ht="30" x14ac:dyDescent="0.15">
      <c r="A42" s="88" t="s">
        <v>3438</v>
      </c>
      <c r="B42" s="111" t="s">
        <v>3828</v>
      </c>
      <c r="C42" s="45" t="s">
        <v>4697</v>
      </c>
      <c r="D42" s="45"/>
      <c r="E42" s="108">
        <v>40927</v>
      </c>
      <c r="F42" s="108">
        <v>40927</v>
      </c>
      <c r="G42" s="108"/>
      <c r="H42" s="45"/>
      <c r="I42" s="45" t="s">
        <v>4235</v>
      </c>
      <c r="J42" s="45" t="s">
        <v>4153</v>
      </c>
      <c r="K42" s="45" t="s">
        <v>4154</v>
      </c>
      <c r="L42" s="45" t="s">
        <v>2870</v>
      </c>
      <c r="M42" s="45">
        <v>4</v>
      </c>
      <c r="N42" s="46">
        <f t="shared" si="4"/>
        <v>3.9375</v>
      </c>
      <c r="O42" s="46">
        <f t="shared" si="5"/>
        <v>4.0625</v>
      </c>
      <c r="P42" s="46">
        <v>4.5</v>
      </c>
      <c r="Q42" s="46">
        <f t="shared" si="6"/>
        <v>4.4375</v>
      </c>
      <c r="R42" s="46">
        <f t="shared" si="7"/>
        <v>4.5625</v>
      </c>
      <c r="T42" s="30"/>
      <c r="U42" s="30"/>
      <c r="V42" s="46">
        <v>6.25E-2</v>
      </c>
    </row>
    <row r="43" spans="1:23" s="46" customFormat="1" ht="30" x14ac:dyDescent="0.15">
      <c r="A43" s="88" t="s">
        <v>3439</v>
      </c>
      <c r="B43" s="111" t="s">
        <v>3829</v>
      </c>
      <c r="C43" s="45" t="s">
        <v>4688</v>
      </c>
      <c r="D43" s="45"/>
      <c r="E43" s="108">
        <v>40886</v>
      </c>
      <c r="F43" s="108">
        <v>40924</v>
      </c>
      <c r="G43" s="108"/>
      <c r="H43" s="45"/>
      <c r="I43" s="45" t="s">
        <v>4235</v>
      </c>
      <c r="J43" s="45" t="s">
        <v>4153</v>
      </c>
      <c r="K43" s="45" t="s">
        <v>4154</v>
      </c>
      <c r="L43" s="45" t="s">
        <v>2870</v>
      </c>
      <c r="M43" s="45">
        <v>2.625</v>
      </c>
      <c r="N43" s="46">
        <f t="shared" si="4"/>
        <v>2.5625</v>
      </c>
      <c r="O43" s="46">
        <f t="shared" si="5"/>
        <v>2.6875</v>
      </c>
      <c r="P43" s="46">
        <v>9</v>
      </c>
      <c r="Q43" s="46">
        <f t="shared" si="6"/>
        <v>8.9375</v>
      </c>
      <c r="R43" s="46">
        <f t="shared" si="7"/>
        <v>9.0625</v>
      </c>
      <c r="T43" s="30"/>
      <c r="U43" s="30"/>
      <c r="V43" s="46">
        <v>6.25E-2</v>
      </c>
    </row>
    <row r="44" spans="1:23" s="46" customFormat="1" ht="30" x14ac:dyDescent="0.15">
      <c r="A44" s="88" t="s">
        <v>5226</v>
      </c>
      <c r="B44" s="111" t="s">
        <v>5227</v>
      </c>
      <c r="C44" s="45" t="s">
        <v>4696</v>
      </c>
      <c r="D44" s="45"/>
      <c r="E44" s="114">
        <v>40931</v>
      </c>
      <c r="F44" s="114">
        <v>40946</v>
      </c>
      <c r="G44" s="114"/>
      <c r="H44" s="36"/>
      <c r="I44" s="112" t="s">
        <v>4235</v>
      </c>
      <c r="J44" s="112" t="s">
        <v>4153</v>
      </c>
      <c r="K44" s="112" t="s">
        <v>4154</v>
      </c>
      <c r="L44" s="112" t="s">
        <v>2870</v>
      </c>
      <c r="M44" s="46">
        <v>3.75</v>
      </c>
      <c r="N44" s="36">
        <f t="shared" si="4"/>
        <v>3.6875</v>
      </c>
      <c r="O44" s="36">
        <f t="shared" si="5"/>
        <v>3.8125</v>
      </c>
      <c r="P44" s="46">
        <v>6</v>
      </c>
      <c r="Q44" s="36">
        <f t="shared" si="6"/>
        <v>5.9375</v>
      </c>
      <c r="R44" s="36">
        <f t="shared" si="7"/>
        <v>6.0625</v>
      </c>
      <c r="S44" s="36"/>
      <c r="T44"/>
      <c r="U44"/>
      <c r="V44" s="36">
        <v>6.25E-2</v>
      </c>
      <c r="W44" s="36"/>
    </row>
    <row r="45" spans="1:23" s="46" customFormat="1" ht="30" x14ac:dyDescent="0.15">
      <c r="A45" s="88" t="s">
        <v>3440</v>
      </c>
      <c r="B45" s="111" t="s">
        <v>3830</v>
      </c>
      <c r="C45" s="45" t="s">
        <v>4710</v>
      </c>
      <c r="D45" s="45"/>
      <c r="E45" s="108">
        <v>40899</v>
      </c>
      <c r="F45" s="108">
        <v>40924</v>
      </c>
      <c r="G45" s="108"/>
      <c r="H45" s="45"/>
      <c r="I45" s="45" t="s">
        <v>4235</v>
      </c>
      <c r="J45" s="45" t="s">
        <v>4153</v>
      </c>
      <c r="K45" s="45" t="s">
        <v>4154</v>
      </c>
      <c r="L45" s="45" t="s">
        <v>2870</v>
      </c>
      <c r="M45" s="45">
        <v>5.5</v>
      </c>
      <c r="N45" s="46">
        <f t="shared" si="4"/>
        <v>5.4375</v>
      </c>
      <c r="O45" s="46">
        <f t="shared" si="5"/>
        <v>5.5625</v>
      </c>
      <c r="P45" s="46">
        <v>4.25</v>
      </c>
      <c r="Q45" s="46">
        <f t="shared" si="6"/>
        <v>4.1875</v>
      </c>
      <c r="R45" s="46">
        <f t="shared" si="7"/>
        <v>4.3125</v>
      </c>
      <c r="T45" s="30"/>
      <c r="U45" s="30"/>
      <c r="V45" s="46">
        <v>6.25E-2</v>
      </c>
    </row>
    <row r="46" spans="1:23" s="46" customFormat="1" ht="30" x14ac:dyDescent="0.15">
      <c r="A46" s="88" t="s">
        <v>3441</v>
      </c>
      <c r="B46" s="111" t="s">
        <v>3831</v>
      </c>
      <c r="C46" s="45" t="s">
        <v>4710</v>
      </c>
      <c r="D46" s="45"/>
      <c r="E46" s="108">
        <v>40899</v>
      </c>
      <c r="F46" s="108">
        <v>40924</v>
      </c>
      <c r="G46" s="108"/>
      <c r="H46" s="45"/>
      <c r="I46" s="45" t="s">
        <v>4235</v>
      </c>
      <c r="J46" s="45" t="s">
        <v>4153</v>
      </c>
      <c r="K46" s="45" t="s">
        <v>4154</v>
      </c>
      <c r="L46" s="45" t="s">
        <v>2870</v>
      </c>
      <c r="M46" s="45">
        <v>5.5</v>
      </c>
      <c r="N46" s="46">
        <f t="shared" si="4"/>
        <v>5.4375</v>
      </c>
      <c r="O46" s="46">
        <f t="shared" si="5"/>
        <v>5.5625</v>
      </c>
      <c r="P46" s="46">
        <v>4.25</v>
      </c>
      <c r="Q46" s="46">
        <f t="shared" si="6"/>
        <v>4.1875</v>
      </c>
      <c r="R46" s="46">
        <f t="shared" si="7"/>
        <v>4.3125</v>
      </c>
      <c r="T46" s="30"/>
      <c r="U46" s="30"/>
      <c r="V46" s="46">
        <v>6.25E-2</v>
      </c>
    </row>
    <row r="47" spans="1:23" s="46" customFormat="1" ht="30" x14ac:dyDescent="0.15">
      <c r="A47" s="88" t="s">
        <v>3442</v>
      </c>
      <c r="B47" s="111" t="s">
        <v>3832</v>
      </c>
      <c r="C47" s="45" t="s">
        <v>4709</v>
      </c>
      <c r="D47" s="45"/>
      <c r="E47" s="108">
        <v>40899</v>
      </c>
      <c r="F47" s="108">
        <v>40924</v>
      </c>
      <c r="G47" s="108"/>
      <c r="H47" s="45"/>
      <c r="I47" s="45" t="s">
        <v>4235</v>
      </c>
      <c r="J47" s="45" t="s">
        <v>4153</v>
      </c>
      <c r="K47" s="45" t="s">
        <v>4154</v>
      </c>
      <c r="L47" s="45" t="s">
        <v>2870</v>
      </c>
      <c r="M47" s="45">
        <v>5.25</v>
      </c>
      <c r="N47" s="46">
        <f t="shared" si="4"/>
        <v>5.1875</v>
      </c>
      <c r="O47" s="46">
        <f t="shared" si="5"/>
        <v>5.3125</v>
      </c>
      <c r="P47" s="46">
        <v>10.5</v>
      </c>
      <c r="Q47" s="46">
        <f t="shared" si="6"/>
        <v>10.4375</v>
      </c>
      <c r="R47" s="46">
        <f t="shared" si="7"/>
        <v>10.5625</v>
      </c>
      <c r="T47" s="30"/>
      <c r="U47" s="30"/>
      <c r="V47" s="46">
        <v>6.25E-2</v>
      </c>
    </row>
    <row r="48" spans="1:23" s="46" customFormat="1" ht="30" x14ac:dyDescent="0.15">
      <c r="A48" s="88" t="s">
        <v>3443</v>
      </c>
      <c r="B48" s="111" t="s">
        <v>3833</v>
      </c>
      <c r="C48" s="45" t="s">
        <v>4708</v>
      </c>
      <c r="D48" s="45"/>
      <c r="E48" s="108">
        <v>40899</v>
      </c>
      <c r="F48" s="108">
        <v>40924</v>
      </c>
      <c r="G48" s="108"/>
      <c r="H48" s="45"/>
      <c r="I48" s="45" t="s">
        <v>4235</v>
      </c>
      <c r="J48" s="45" t="s">
        <v>4153</v>
      </c>
      <c r="K48" s="45" t="s">
        <v>4154</v>
      </c>
      <c r="L48" s="45" t="s">
        <v>2870</v>
      </c>
      <c r="M48" s="45">
        <v>5.25</v>
      </c>
      <c r="N48" s="46">
        <f t="shared" si="4"/>
        <v>5.1875</v>
      </c>
      <c r="O48" s="46">
        <f t="shared" si="5"/>
        <v>5.3125</v>
      </c>
      <c r="P48" s="46">
        <v>6.25</v>
      </c>
      <c r="Q48" s="46">
        <f t="shared" si="6"/>
        <v>6.1875</v>
      </c>
      <c r="R48" s="46">
        <f t="shared" si="7"/>
        <v>6.3125</v>
      </c>
      <c r="T48" s="30"/>
      <c r="U48" s="30"/>
      <c r="V48" s="46">
        <v>6.25E-2</v>
      </c>
    </row>
    <row r="49" spans="1:22" s="46" customFormat="1" ht="30" x14ac:dyDescent="0.15">
      <c r="A49" s="88" t="s">
        <v>3444</v>
      </c>
      <c r="B49" s="111" t="s">
        <v>3834</v>
      </c>
      <c r="C49" s="45" t="s">
        <v>4703</v>
      </c>
      <c r="D49" s="45"/>
      <c r="E49" s="108">
        <v>40898</v>
      </c>
      <c r="F49" s="108">
        <v>40924</v>
      </c>
      <c r="G49" s="108"/>
      <c r="H49" s="45"/>
      <c r="I49" s="45" t="s">
        <v>4235</v>
      </c>
      <c r="J49" s="45" t="s">
        <v>4153</v>
      </c>
      <c r="K49" s="45" t="s">
        <v>4154</v>
      </c>
      <c r="L49" s="45" t="s">
        <v>2870</v>
      </c>
      <c r="M49" s="45">
        <v>4.25</v>
      </c>
      <c r="N49" s="46">
        <f t="shared" si="4"/>
        <v>4.1875</v>
      </c>
      <c r="O49" s="46">
        <f t="shared" si="5"/>
        <v>4.3125</v>
      </c>
      <c r="P49" s="46">
        <v>5.5</v>
      </c>
      <c r="Q49" s="46">
        <f t="shared" si="6"/>
        <v>5.4375</v>
      </c>
      <c r="R49" s="46">
        <f t="shared" si="7"/>
        <v>5.5625</v>
      </c>
      <c r="T49" s="30"/>
      <c r="U49" s="30"/>
      <c r="V49" s="46">
        <v>6.25E-2</v>
      </c>
    </row>
    <row r="50" spans="1:22" s="46" customFormat="1" ht="30" x14ac:dyDescent="0.15">
      <c r="A50" s="88" t="s">
        <v>3445</v>
      </c>
      <c r="B50" s="111" t="s">
        <v>3835</v>
      </c>
      <c r="C50" s="45" t="s">
        <v>4703</v>
      </c>
      <c r="D50" s="45"/>
      <c r="E50" s="108">
        <v>40898</v>
      </c>
      <c r="F50" s="108">
        <v>40924</v>
      </c>
      <c r="G50" s="108"/>
      <c r="H50" s="45"/>
      <c r="I50" s="45" t="s">
        <v>4235</v>
      </c>
      <c r="J50" s="45" t="s">
        <v>4153</v>
      </c>
      <c r="K50" s="45" t="s">
        <v>4154</v>
      </c>
      <c r="L50" s="45" t="s">
        <v>2870</v>
      </c>
      <c r="M50" s="45">
        <v>4.25</v>
      </c>
      <c r="N50" s="46">
        <f t="shared" si="4"/>
        <v>4.1875</v>
      </c>
      <c r="O50" s="46">
        <f t="shared" si="5"/>
        <v>4.3125</v>
      </c>
      <c r="P50" s="46">
        <v>5.5</v>
      </c>
      <c r="Q50" s="46">
        <f t="shared" si="6"/>
        <v>5.4375</v>
      </c>
      <c r="R50" s="46">
        <f t="shared" si="7"/>
        <v>5.5625</v>
      </c>
      <c r="T50" s="30"/>
      <c r="U50" s="30"/>
      <c r="V50" s="46">
        <v>6.25E-2</v>
      </c>
    </row>
    <row r="51" spans="1:22" s="46" customFormat="1" ht="30" x14ac:dyDescent="0.15">
      <c r="A51" s="88" t="s">
        <v>3446</v>
      </c>
      <c r="B51" s="111" t="s">
        <v>3836</v>
      </c>
      <c r="C51" s="45" t="s">
        <v>4709</v>
      </c>
      <c r="D51" s="45"/>
      <c r="E51" s="108">
        <v>40899</v>
      </c>
      <c r="F51" s="108">
        <v>40924</v>
      </c>
      <c r="G51" s="108"/>
      <c r="H51" s="45"/>
      <c r="I51" s="45" t="s">
        <v>4235</v>
      </c>
      <c r="J51" s="45" t="s">
        <v>4153</v>
      </c>
      <c r="K51" s="45" t="s">
        <v>4154</v>
      </c>
      <c r="L51" s="45" t="s">
        <v>2870</v>
      </c>
      <c r="M51" s="45">
        <v>5.25</v>
      </c>
      <c r="N51" s="46">
        <f t="shared" si="4"/>
        <v>5.1875</v>
      </c>
      <c r="O51" s="46">
        <f t="shared" si="5"/>
        <v>5.3125</v>
      </c>
      <c r="P51" s="46">
        <v>10.5</v>
      </c>
      <c r="Q51" s="46">
        <f t="shared" si="6"/>
        <v>10.4375</v>
      </c>
      <c r="R51" s="46">
        <f t="shared" si="7"/>
        <v>10.5625</v>
      </c>
      <c r="T51" s="30"/>
      <c r="U51" s="30"/>
      <c r="V51" s="46">
        <v>6.25E-2</v>
      </c>
    </row>
    <row r="52" spans="1:22" s="46" customFormat="1" ht="30" x14ac:dyDescent="0.15">
      <c r="A52" s="88" t="s">
        <v>3447</v>
      </c>
      <c r="B52" s="111" t="s">
        <v>3837</v>
      </c>
      <c r="C52" s="45" t="s">
        <v>4716</v>
      </c>
      <c r="D52" s="45"/>
      <c r="E52" s="108">
        <v>40904</v>
      </c>
      <c r="F52" s="108">
        <v>40924</v>
      </c>
      <c r="G52" s="108"/>
      <c r="H52" s="45"/>
      <c r="I52" s="45" t="s">
        <v>4235</v>
      </c>
      <c r="J52" s="45" t="s">
        <v>4153</v>
      </c>
      <c r="K52" s="45" t="s">
        <v>4154</v>
      </c>
      <c r="L52" s="45" t="s">
        <v>2870</v>
      </c>
      <c r="M52" s="45">
        <v>6.25</v>
      </c>
      <c r="N52" s="46">
        <f t="shared" si="4"/>
        <v>6.1875</v>
      </c>
      <c r="O52" s="46">
        <f t="shared" si="5"/>
        <v>6.3125</v>
      </c>
      <c r="P52" s="46">
        <v>5.5625</v>
      </c>
      <c r="Q52" s="46">
        <f t="shared" si="6"/>
        <v>5.5</v>
      </c>
      <c r="R52" s="46">
        <f t="shared" si="7"/>
        <v>5.625</v>
      </c>
      <c r="T52" s="30"/>
      <c r="U52" s="30"/>
      <c r="V52" s="46">
        <v>6.25E-2</v>
      </c>
    </row>
    <row r="53" spans="1:22" s="46" customFormat="1" ht="30" x14ac:dyDescent="0.15">
      <c r="A53" s="88" t="s">
        <v>3448</v>
      </c>
      <c r="B53" s="111" t="s">
        <v>3838</v>
      </c>
      <c r="C53" s="45" t="s">
        <v>4716</v>
      </c>
      <c r="D53" s="45"/>
      <c r="E53" s="108">
        <v>40904</v>
      </c>
      <c r="F53" s="108">
        <v>40924</v>
      </c>
      <c r="G53" s="108"/>
      <c r="H53" s="45"/>
      <c r="I53" s="45" t="s">
        <v>4235</v>
      </c>
      <c r="J53" s="45" t="s">
        <v>4153</v>
      </c>
      <c r="K53" s="45" t="s">
        <v>4154</v>
      </c>
      <c r="L53" s="45" t="s">
        <v>2870</v>
      </c>
      <c r="M53" s="45">
        <v>6.25</v>
      </c>
      <c r="N53" s="46">
        <f t="shared" si="4"/>
        <v>6.1875</v>
      </c>
      <c r="O53" s="46">
        <f t="shared" si="5"/>
        <v>6.3125</v>
      </c>
      <c r="P53" s="46">
        <v>5.5625</v>
      </c>
      <c r="Q53" s="46">
        <f t="shared" si="6"/>
        <v>5.5</v>
      </c>
      <c r="R53" s="46">
        <f t="shared" si="7"/>
        <v>5.625</v>
      </c>
      <c r="T53" s="30"/>
      <c r="U53" s="30"/>
      <c r="V53" s="46">
        <v>6.25E-2</v>
      </c>
    </row>
    <row r="54" spans="1:22" s="46" customFormat="1" ht="60" x14ac:dyDescent="0.15">
      <c r="A54" s="88" t="s">
        <v>3449</v>
      </c>
      <c r="B54" s="111" t="s">
        <v>3839</v>
      </c>
      <c r="C54" s="45" t="s">
        <v>4696</v>
      </c>
      <c r="D54" s="45"/>
      <c r="E54" s="108">
        <v>40892</v>
      </c>
      <c r="F54" s="108">
        <v>40924</v>
      </c>
      <c r="G54" s="108"/>
      <c r="H54" s="112" t="s">
        <v>10615</v>
      </c>
      <c r="I54" s="45" t="s">
        <v>4235</v>
      </c>
      <c r="J54" s="45" t="s">
        <v>4153</v>
      </c>
      <c r="K54" s="45" t="s">
        <v>4154</v>
      </c>
      <c r="L54" s="45" t="s">
        <v>2870</v>
      </c>
      <c r="M54" s="45">
        <v>3.75</v>
      </c>
      <c r="N54" s="46">
        <f t="shared" si="4"/>
        <v>3.6875</v>
      </c>
      <c r="O54" s="46">
        <f t="shared" si="5"/>
        <v>3.8125</v>
      </c>
      <c r="P54" s="46">
        <v>6</v>
      </c>
      <c r="Q54" s="46">
        <f t="shared" si="6"/>
        <v>5.9375</v>
      </c>
      <c r="R54" s="46">
        <f t="shared" si="7"/>
        <v>6.0625</v>
      </c>
      <c r="T54" s="30"/>
      <c r="U54" s="30"/>
      <c r="V54" s="46">
        <v>6.25E-2</v>
      </c>
    </row>
    <row r="55" spans="1:22" s="46" customFormat="1" ht="15" x14ac:dyDescent="0.15">
      <c r="A55" s="88" t="s">
        <v>3450</v>
      </c>
      <c r="B55" s="111" t="s">
        <v>3840</v>
      </c>
      <c r="C55" s="45"/>
      <c r="D55" s="45"/>
      <c r="E55" s="45"/>
      <c r="F55" s="45" t="s">
        <v>4895</v>
      </c>
      <c r="G55" s="45"/>
      <c r="H55" s="45"/>
      <c r="I55" s="45"/>
      <c r="J55" s="45"/>
      <c r="K55" s="45"/>
      <c r="L55" s="45"/>
      <c r="M55" s="45"/>
      <c r="T55" s="30"/>
      <c r="U55" s="30"/>
    </row>
    <row r="56" spans="1:22" s="46" customFormat="1" ht="30" x14ac:dyDescent="0.15">
      <c r="A56" s="88" t="s">
        <v>3451</v>
      </c>
      <c r="B56" s="111" t="s">
        <v>13992</v>
      </c>
      <c r="C56" s="45" t="s">
        <v>4714</v>
      </c>
      <c r="D56" s="45"/>
      <c r="E56" s="108">
        <v>40904</v>
      </c>
      <c r="F56" s="108">
        <v>42076</v>
      </c>
      <c r="G56" s="108" t="s">
        <v>11637</v>
      </c>
      <c r="H56" s="45"/>
      <c r="I56" s="45" t="s">
        <v>4235</v>
      </c>
      <c r="J56" s="45" t="s">
        <v>4153</v>
      </c>
      <c r="K56" s="45" t="s">
        <v>4154</v>
      </c>
      <c r="L56" s="45" t="s">
        <v>2870</v>
      </c>
      <c r="M56" s="45">
        <v>6</v>
      </c>
      <c r="N56" s="46">
        <f>M56-V56</f>
        <v>5.9375</v>
      </c>
      <c r="O56" s="46">
        <f>M56+V56</f>
        <v>6.0625</v>
      </c>
      <c r="P56" s="46">
        <v>3.75</v>
      </c>
      <c r="Q56" s="46">
        <f>P56-V56</f>
        <v>3.6875</v>
      </c>
      <c r="R56" s="46">
        <f>P56+V56</f>
        <v>3.8125</v>
      </c>
      <c r="T56" s="30"/>
      <c r="U56" s="30"/>
      <c r="V56" s="46">
        <v>6.25E-2</v>
      </c>
    </row>
    <row r="57" spans="1:22" s="46" customFormat="1" ht="30" x14ac:dyDescent="0.15">
      <c r="A57" s="88" t="s">
        <v>3452</v>
      </c>
      <c r="B57" s="111" t="s">
        <v>3841</v>
      </c>
      <c r="C57" s="45" t="s">
        <v>4714</v>
      </c>
      <c r="D57" s="45"/>
      <c r="E57" s="108">
        <v>40904</v>
      </c>
      <c r="F57" s="108">
        <v>40924</v>
      </c>
      <c r="G57" s="108"/>
      <c r="H57" s="45"/>
      <c r="I57" s="45" t="s">
        <v>4235</v>
      </c>
      <c r="J57" s="45" t="s">
        <v>4153</v>
      </c>
      <c r="K57" s="45" t="s">
        <v>4154</v>
      </c>
      <c r="L57" s="45" t="s">
        <v>2870</v>
      </c>
      <c r="M57" s="45">
        <v>6</v>
      </c>
      <c r="N57" s="46">
        <f>M57-V57</f>
        <v>5.9375</v>
      </c>
      <c r="O57" s="46">
        <f>M57+V57</f>
        <v>6.0625</v>
      </c>
      <c r="P57" s="46">
        <v>3.75</v>
      </c>
      <c r="Q57" s="46">
        <f>P57-V57</f>
        <v>3.6875</v>
      </c>
      <c r="R57" s="46">
        <f>P57+V57</f>
        <v>3.8125</v>
      </c>
      <c r="T57" s="30"/>
      <c r="U57" s="30"/>
      <c r="V57" s="46">
        <v>6.25E-2</v>
      </c>
    </row>
    <row r="58" spans="1:22" s="46" customFormat="1" ht="30" x14ac:dyDescent="0.15">
      <c r="A58" s="88" t="s">
        <v>3453</v>
      </c>
      <c r="B58" s="111" t="s">
        <v>3842</v>
      </c>
      <c r="C58" s="45" t="s">
        <v>4699</v>
      </c>
      <c r="D58" s="45"/>
      <c r="E58" s="108">
        <v>40898</v>
      </c>
      <c r="F58" s="108">
        <v>40924</v>
      </c>
      <c r="G58" s="108"/>
      <c r="H58" s="45"/>
      <c r="I58" s="45" t="s">
        <v>4235</v>
      </c>
      <c r="J58" s="45" t="s">
        <v>4153</v>
      </c>
      <c r="K58" s="45" t="s">
        <v>4154</v>
      </c>
      <c r="L58" s="45" t="s">
        <v>2870</v>
      </c>
      <c r="M58" s="45">
        <v>4</v>
      </c>
      <c r="N58" s="46">
        <f>M58-V58</f>
        <v>3.9375</v>
      </c>
      <c r="O58" s="46">
        <f>M58+V58</f>
        <v>4.0625</v>
      </c>
      <c r="P58" s="46">
        <v>9</v>
      </c>
      <c r="Q58" s="46">
        <f>P58-V58</f>
        <v>8.9375</v>
      </c>
      <c r="R58" s="46">
        <f>P58+V58</f>
        <v>9.0625</v>
      </c>
      <c r="T58" s="30"/>
      <c r="U58" s="30"/>
      <c r="V58" s="46">
        <v>6.25E-2</v>
      </c>
    </row>
    <row r="59" spans="1:22" s="46" customFormat="1" ht="30" x14ac:dyDescent="0.15">
      <c r="A59" s="88" t="s">
        <v>3454</v>
      </c>
      <c r="B59" s="111" t="s">
        <v>3843</v>
      </c>
      <c r="C59" s="45" t="s">
        <v>4711</v>
      </c>
      <c r="D59" s="45"/>
      <c r="E59" s="108">
        <v>40927</v>
      </c>
      <c r="F59" s="108">
        <v>40928</v>
      </c>
      <c r="G59" s="108"/>
      <c r="H59" s="45"/>
      <c r="I59" s="45" t="s">
        <v>4235</v>
      </c>
      <c r="J59" s="45" t="s">
        <v>4153</v>
      </c>
      <c r="K59" s="45" t="s">
        <v>4154</v>
      </c>
      <c r="L59" s="45" t="s">
        <v>2870</v>
      </c>
      <c r="M59" s="45">
        <v>5.5</v>
      </c>
      <c r="N59" s="46">
        <f>M59-V59</f>
        <v>5.4375</v>
      </c>
      <c r="O59" s="46">
        <f>M59+V59</f>
        <v>5.5625</v>
      </c>
      <c r="P59" s="46">
        <v>7.5</v>
      </c>
      <c r="Q59" s="46">
        <f>P59-V59</f>
        <v>7.4375</v>
      </c>
      <c r="R59" s="46">
        <f>P59+V59</f>
        <v>7.5625</v>
      </c>
      <c r="T59" s="30"/>
      <c r="U59" s="30"/>
      <c r="V59" s="46">
        <v>6.25E-2</v>
      </c>
    </row>
    <row r="60" spans="1:22" s="46" customFormat="1" ht="30" x14ac:dyDescent="0.15">
      <c r="A60" s="88" t="s">
        <v>3455</v>
      </c>
      <c r="B60" s="111" t="s">
        <v>7670</v>
      </c>
      <c r="C60" s="45" t="s">
        <v>4713</v>
      </c>
      <c r="D60" s="45"/>
      <c r="E60" s="108">
        <v>41064</v>
      </c>
      <c r="F60" s="108">
        <v>41064</v>
      </c>
      <c r="G60" s="108"/>
      <c r="H60" s="45"/>
      <c r="I60" s="45" t="s">
        <v>4235</v>
      </c>
      <c r="J60" s="45" t="s">
        <v>4153</v>
      </c>
      <c r="K60" s="45" t="s">
        <v>4154</v>
      </c>
      <c r="L60" s="45" t="s">
        <v>2870</v>
      </c>
      <c r="M60" s="45">
        <v>5.625</v>
      </c>
      <c r="N60" s="46">
        <f>M60-V60</f>
        <v>5.5625</v>
      </c>
      <c r="O60" s="46">
        <f>M60+V60</f>
        <v>5.6875</v>
      </c>
      <c r="P60" s="46">
        <v>5.25</v>
      </c>
      <c r="Q60" s="46">
        <f>P60-V60</f>
        <v>5.1875</v>
      </c>
      <c r="R60" s="46">
        <f>P60+V60</f>
        <v>5.3125</v>
      </c>
      <c r="T60" s="30"/>
      <c r="U60" s="30"/>
      <c r="V60" s="46">
        <v>6.25E-2</v>
      </c>
    </row>
    <row r="61" spans="1:22" s="46" customFormat="1" ht="30" x14ac:dyDescent="0.15">
      <c r="A61" s="88" t="s">
        <v>3456</v>
      </c>
      <c r="B61" s="111" t="s">
        <v>3844</v>
      </c>
      <c r="C61" s="45" t="s">
        <v>4712</v>
      </c>
      <c r="D61" s="45"/>
      <c r="E61" s="108">
        <v>40904</v>
      </c>
      <c r="F61" s="108">
        <v>40924</v>
      </c>
      <c r="G61" s="108"/>
      <c r="H61" s="45"/>
      <c r="I61" s="45" t="s">
        <v>4235</v>
      </c>
      <c r="J61" s="45" t="s">
        <v>4153</v>
      </c>
      <c r="K61" s="45" t="s">
        <v>4154</v>
      </c>
      <c r="L61" s="45" t="s">
        <v>2870</v>
      </c>
      <c r="M61" s="45">
        <v>5.5625</v>
      </c>
      <c r="N61" s="46">
        <f t="shared" ref="N61:N69" si="8">M61-V61</f>
        <v>5.5</v>
      </c>
      <c r="O61" s="46">
        <f t="shared" ref="O61:O69" si="9">M61+V61</f>
        <v>5.625</v>
      </c>
      <c r="P61" s="46">
        <v>6.25</v>
      </c>
      <c r="Q61" s="46">
        <f t="shared" ref="Q61:Q69" si="10">P61-V61</f>
        <v>6.1875</v>
      </c>
      <c r="R61" s="46">
        <f t="shared" ref="R61:R69" si="11">P61+V61</f>
        <v>6.3125</v>
      </c>
      <c r="T61" s="30"/>
      <c r="U61" s="30"/>
      <c r="V61" s="46">
        <v>6.25E-2</v>
      </c>
    </row>
    <row r="62" spans="1:22" s="46" customFormat="1" ht="30" x14ac:dyDescent="0.15">
      <c r="A62" s="88" t="s">
        <v>3457</v>
      </c>
      <c r="B62" s="111" t="s">
        <v>3845</v>
      </c>
      <c r="C62" s="45" t="s">
        <v>4733</v>
      </c>
      <c r="D62" s="45"/>
      <c r="E62" s="108">
        <v>40885</v>
      </c>
      <c r="F62" s="108">
        <v>40924</v>
      </c>
      <c r="G62" s="108"/>
      <c r="H62" s="45"/>
      <c r="I62" s="45" t="s">
        <v>4235</v>
      </c>
      <c r="J62" s="45" t="s">
        <v>4153</v>
      </c>
      <c r="K62" s="45" t="s">
        <v>4154</v>
      </c>
      <c r="L62" s="45" t="s">
        <v>2870</v>
      </c>
      <c r="M62" s="45">
        <v>2.25</v>
      </c>
      <c r="N62" s="46">
        <f t="shared" si="8"/>
        <v>2.1875</v>
      </c>
      <c r="O62" s="46">
        <f t="shared" si="9"/>
        <v>2.3125</v>
      </c>
      <c r="P62" s="46">
        <v>6.5</v>
      </c>
      <c r="Q62" s="46">
        <f t="shared" si="10"/>
        <v>6.4375</v>
      </c>
      <c r="R62" s="46">
        <f t="shared" si="11"/>
        <v>6.5625</v>
      </c>
      <c r="T62" s="30"/>
      <c r="U62" s="30"/>
      <c r="V62" s="46">
        <v>6.25E-2</v>
      </c>
    </row>
    <row r="63" spans="1:22" s="46" customFormat="1" ht="30" x14ac:dyDescent="0.15">
      <c r="A63" s="88" t="s">
        <v>3458</v>
      </c>
      <c r="B63" s="111" t="s">
        <v>3846</v>
      </c>
      <c r="C63" s="45" t="s">
        <v>4706</v>
      </c>
      <c r="D63" s="45"/>
      <c r="E63" s="108">
        <v>40899</v>
      </c>
      <c r="F63" s="108">
        <v>40924</v>
      </c>
      <c r="G63" s="108"/>
      <c r="H63" s="45"/>
      <c r="I63" s="45" t="s">
        <v>4235</v>
      </c>
      <c r="J63" s="45" t="s">
        <v>4153</v>
      </c>
      <c r="K63" s="45" t="s">
        <v>4154</v>
      </c>
      <c r="L63" s="45" t="s">
        <v>2870</v>
      </c>
      <c r="M63" s="45">
        <v>5</v>
      </c>
      <c r="N63" s="46">
        <f t="shared" si="8"/>
        <v>4.9375</v>
      </c>
      <c r="O63" s="46">
        <f t="shared" si="9"/>
        <v>5.0625</v>
      </c>
      <c r="P63" s="46">
        <v>6</v>
      </c>
      <c r="Q63" s="46">
        <f t="shared" si="10"/>
        <v>5.9375</v>
      </c>
      <c r="R63" s="46">
        <f t="shared" si="11"/>
        <v>6.0625</v>
      </c>
      <c r="T63" s="30"/>
      <c r="U63" s="30"/>
      <c r="V63" s="46">
        <v>6.25E-2</v>
      </c>
    </row>
    <row r="64" spans="1:22" s="46" customFormat="1" ht="30" x14ac:dyDescent="0.15">
      <c r="A64" s="88" t="s">
        <v>3459</v>
      </c>
      <c r="B64" s="111" t="s">
        <v>3847</v>
      </c>
      <c r="C64" s="45" t="s">
        <v>4733</v>
      </c>
      <c r="D64" s="45"/>
      <c r="E64" s="108">
        <v>40885</v>
      </c>
      <c r="F64" s="108">
        <v>40924</v>
      </c>
      <c r="G64" s="108"/>
      <c r="H64" s="45"/>
      <c r="I64" s="45" t="s">
        <v>4235</v>
      </c>
      <c r="J64" s="45" t="s">
        <v>4153</v>
      </c>
      <c r="K64" s="45" t="s">
        <v>4154</v>
      </c>
      <c r="L64" s="45" t="s">
        <v>2870</v>
      </c>
      <c r="M64" s="45">
        <v>2.25</v>
      </c>
      <c r="N64" s="46">
        <f t="shared" si="8"/>
        <v>2.1875</v>
      </c>
      <c r="O64" s="46">
        <f t="shared" si="9"/>
        <v>2.3125</v>
      </c>
      <c r="P64" s="46">
        <v>6.5</v>
      </c>
      <c r="Q64" s="46">
        <f t="shared" si="10"/>
        <v>6.4375</v>
      </c>
      <c r="R64" s="46">
        <f t="shared" si="11"/>
        <v>6.5625</v>
      </c>
      <c r="T64" s="30"/>
      <c r="U64" s="30"/>
      <c r="V64" s="46">
        <v>6.25E-2</v>
      </c>
    </row>
    <row r="65" spans="1:23" s="46" customFormat="1" ht="30" x14ac:dyDescent="0.15">
      <c r="A65" s="88" t="s">
        <v>3460</v>
      </c>
      <c r="B65" s="111" t="s">
        <v>3848</v>
      </c>
      <c r="C65" s="45" t="s">
        <v>4706</v>
      </c>
      <c r="D65" s="45"/>
      <c r="E65" s="108">
        <v>40899</v>
      </c>
      <c r="F65" s="108">
        <v>40924</v>
      </c>
      <c r="G65" s="108"/>
      <c r="H65" s="45"/>
      <c r="I65" s="45" t="s">
        <v>4235</v>
      </c>
      <c r="J65" s="45" t="s">
        <v>4153</v>
      </c>
      <c r="K65" s="45" t="s">
        <v>4154</v>
      </c>
      <c r="L65" s="45" t="s">
        <v>2870</v>
      </c>
      <c r="M65" s="45">
        <v>5</v>
      </c>
      <c r="N65" s="46">
        <f t="shared" si="8"/>
        <v>4.9375</v>
      </c>
      <c r="O65" s="46">
        <f t="shared" si="9"/>
        <v>5.0625</v>
      </c>
      <c r="P65" s="46">
        <v>6</v>
      </c>
      <c r="Q65" s="46">
        <f t="shared" si="10"/>
        <v>5.9375</v>
      </c>
      <c r="R65" s="46">
        <f t="shared" si="11"/>
        <v>6.0625</v>
      </c>
      <c r="T65" s="30"/>
      <c r="U65" s="30"/>
      <c r="V65" s="46">
        <v>6.25E-2</v>
      </c>
    </row>
    <row r="66" spans="1:23" s="46" customFormat="1" ht="30" x14ac:dyDescent="0.15">
      <c r="A66" s="88" t="s">
        <v>3461</v>
      </c>
      <c r="B66" s="111" t="s">
        <v>3849</v>
      </c>
      <c r="C66" s="45" t="s">
        <v>4720</v>
      </c>
      <c r="D66" s="45"/>
      <c r="E66" s="108">
        <v>40904</v>
      </c>
      <c r="F66" s="108">
        <v>40924</v>
      </c>
      <c r="G66" s="108"/>
      <c r="H66" s="45"/>
      <c r="I66" s="45" t="s">
        <v>4235</v>
      </c>
      <c r="J66" s="45" t="s">
        <v>4153</v>
      </c>
      <c r="K66" s="45" t="s">
        <v>4154</v>
      </c>
      <c r="L66" s="45" t="s">
        <v>2870</v>
      </c>
      <c r="M66" s="45">
        <v>7</v>
      </c>
      <c r="N66" s="46">
        <f t="shared" si="8"/>
        <v>6.9375</v>
      </c>
      <c r="O66" s="46">
        <f t="shared" si="9"/>
        <v>7.0625</v>
      </c>
      <c r="P66" s="46">
        <v>9</v>
      </c>
      <c r="Q66" s="46">
        <f t="shared" si="10"/>
        <v>8.9375</v>
      </c>
      <c r="R66" s="46">
        <f t="shared" si="11"/>
        <v>9.0625</v>
      </c>
      <c r="T66" s="30"/>
      <c r="U66" s="30"/>
      <c r="V66" s="46">
        <v>6.25E-2</v>
      </c>
    </row>
    <row r="67" spans="1:23" s="46" customFormat="1" ht="30" x14ac:dyDescent="0.15">
      <c r="A67" s="88" t="s">
        <v>3462</v>
      </c>
      <c r="B67" s="111" t="s">
        <v>4561</v>
      </c>
      <c r="C67" s="45" t="s">
        <v>4688</v>
      </c>
      <c r="D67" s="45"/>
      <c r="E67" s="108">
        <v>40886</v>
      </c>
      <c r="F67" s="108">
        <v>40924</v>
      </c>
      <c r="G67" s="108"/>
      <c r="H67" s="45"/>
      <c r="I67" s="45" t="s">
        <v>4235</v>
      </c>
      <c r="J67" s="45" t="s">
        <v>4153</v>
      </c>
      <c r="K67" s="45" t="s">
        <v>4154</v>
      </c>
      <c r="L67" s="45" t="s">
        <v>2870</v>
      </c>
      <c r="M67" s="45">
        <v>2.625</v>
      </c>
      <c r="N67" s="46">
        <f t="shared" si="8"/>
        <v>2.5625</v>
      </c>
      <c r="O67" s="46">
        <f t="shared" si="9"/>
        <v>2.6875</v>
      </c>
      <c r="P67" s="46">
        <v>9</v>
      </c>
      <c r="Q67" s="46">
        <f t="shared" si="10"/>
        <v>8.9375</v>
      </c>
      <c r="R67" s="46">
        <f t="shared" si="11"/>
        <v>9.0625</v>
      </c>
      <c r="T67" s="30"/>
      <c r="U67" s="30"/>
      <c r="V67" s="46">
        <v>6.25E-2</v>
      </c>
    </row>
    <row r="68" spans="1:23" s="46" customFormat="1" ht="30" x14ac:dyDescent="0.15">
      <c r="A68" s="88" t="s">
        <v>3463</v>
      </c>
      <c r="B68" s="111" t="s">
        <v>3850</v>
      </c>
      <c r="C68" s="45" t="s">
        <v>4688</v>
      </c>
      <c r="D68" s="45"/>
      <c r="E68" s="108">
        <v>40886</v>
      </c>
      <c r="F68" s="108">
        <v>40924</v>
      </c>
      <c r="G68" s="108"/>
      <c r="H68" s="45"/>
      <c r="I68" s="45" t="s">
        <v>4235</v>
      </c>
      <c r="J68" s="45" t="s">
        <v>4153</v>
      </c>
      <c r="K68" s="45" t="s">
        <v>4154</v>
      </c>
      <c r="L68" s="45" t="s">
        <v>2870</v>
      </c>
      <c r="M68" s="45">
        <v>2.625</v>
      </c>
      <c r="N68" s="46">
        <f t="shared" si="8"/>
        <v>2.5625</v>
      </c>
      <c r="O68" s="46">
        <f t="shared" si="9"/>
        <v>2.6875</v>
      </c>
      <c r="P68" s="46">
        <v>9</v>
      </c>
      <c r="Q68" s="46">
        <f t="shared" si="10"/>
        <v>8.9375</v>
      </c>
      <c r="R68" s="46">
        <f t="shared" si="11"/>
        <v>9.0625</v>
      </c>
      <c r="T68" s="30"/>
      <c r="U68" s="30"/>
      <c r="V68" s="46">
        <v>6.25E-2</v>
      </c>
    </row>
    <row r="69" spans="1:23" s="46" customFormat="1" ht="30" x14ac:dyDescent="0.15">
      <c r="A69" s="88" t="s">
        <v>3464</v>
      </c>
      <c r="B69" s="111" t="s">
        <v>3851</v>
      </c>
      <c r="C69" s="45" t="s">
        <v>4688</v>
      </c>
      <c r="D69" s="45"/>
      <c r="E69" s="108">
        <v>40886</v>
      </c>
      <c r="F69" s="108">
        <v>40924</v>
      </c>
      <c r="G69" s="108"/>
      <c r="H69" s="45"/>
      <c r="I69" s="45" t="s">
        <v>4235</v>
      </c>
      <c r="J69" s="45" t="s">
        <v>4153</v>
      </c>
      <c r="K69" s="45" t="s">
        <v>4154</v>
      </c>
      <c r="L69" s="45" t="s">
        <v>2870</v>
      </c>
      <c r="M69" s="45">
        <v>2.625</v>
      </c>
      <c r="N69" s="46">
        <f t="shared" si="8"/>
        <v>2.5625</v>
      </c>
      <c r="O69" s="46">
        <f t="shared" si="9"/>
        <v>2.6875</v>
      </c>
      <c r="P69" s="46">
        <v>9</v>
      </c>
      <c r="Q69" s="46">
        <f t="shared" si="10"/>
        <v>8.9375</v>
      </c>
      <c r="R69" s="46">
        <f t="shared" si="11"/>
        <v>9.0625</v>
      </c>
      <c r="T69" s="30"/>
      <c r="U69" s="30"/>
      <c r="V69" s="46">
        <v>6.25E-2</v>
      </c>
    </row>
    <row r="70" spans="1:23" s="46" customFormat="1" ht="15" x14ac:dyDescent="0.15">
      <c r="A70" s="88" t="s">
        <v>3465</v>
      </c>
      <c r="B70" s="111" t="s">
        <v>3852</v>
      </c>
      <c r="C70" s="45"/>
      <c r="D70" s="45"/>
      <c r="E70" s="45"/>
      <c r="F70" s="45" t="s">
        <v>4895</v>
      </c>
      <c r="G70" s="45"/>
      <c r="H70" s="45"/>
      <c r="I70" s="45"/>
      <c r="J70" s="45"/>
      <c r="K70" s="45"/>
      <c r="L70" s="45"/>
      <c r="M70" s="45"/>
      <c r="T70" s="30"/>
      <c r="U70" s="30"/>
    </row>
    <row r="71" spans="1:23" s="46" customFormat="1" ht="30" x14ac:dyDescent="0.15">
      <c r="A71" s="88" t="s">
        <v>3466</v>
      </c>
      <c r="B71" s="111" t="s">
        <v>3853</v>
      </c>
      <c r="C71" s="45" t="s">
        <v>4688</v>
      </c>
      <c r="D71" s="45"/>
      <c r="E71" s="108">
        <v>40886</v>
      </c>
      <c r="F71" s="108">
        <v>40924</v>
      </c>
      <c r="G71" s="108"/>
      <c r="H71" s="45"/>
      <c r="I71" s="45" t="s">
        <v>4235</v>
      </c>
      <c r="J71" s="45" t="s">
        <v>4153</v>
      </c>
      <c r="K71" s="45" t="s">
        <v>4154</v>
      </c>
      <c r="L71" s="45" t="s">
        <v>2870</v>
      </c>
      <c r="M71" s="45">
        <v>2.625</v>
      </c>
      <c r="N71" s="46">
        <f t="shared" ref="N71:N87" si="12">M71-V71</f>
        <v>2.5625</v>
      </c>
      <c r="O71" s="46">
        <f t="shared" ref="O71:O87" si="13">M71+V71</f>
        <v>2.6875</v>
      </c>
      <c r="P71" s="46">
        <v>9</v>
      </c>
      <c r="Q71" s="46">
        <f t="shared" ref="Q71:Q87" si="14">P71-V71</f>
        <v>8.9375</v>
      </c>
      <c r="R71" s="46">
        <f t="shared" ref="R71:R87" si="15">P71+V71</f>
        <v>9.0625</v>
      </c>
      <c r="T71" s="30"/>
      <c r="U71" s="30"/>
      <c r="V71" s="46">
        <v>6.25E-2</v>
      </c>
    </row>
    <row r="72" spans="1:23" s="46" customFormat="1" ht="30" x14ac:dyDescent="0.15">
      <c r="A72" s="88" t="s">
        <v>3467</v>
      </c>
      <c r="B72" s="111" t="s">
        <v>3854</v>
      </c>
      <c r="C72" s="45" t="s">
        <v>4688</v>
      </c>
      <c r="D72" s="45"/>
      <c r="E72" s="108">
        <v>40886</v>
      </c>
      <c r="F72" s="108">
        <v>40924</v>
      </c>
      <c r="G72" s="108"/>
      <c r="H72" s="45"/>
      <c r="I72" s="45" t="s">
        <v>4235</v>
      </c>
      <c r="J72" s="45" t="s">
        <v>4153</v>
      </c>
      <c r="K72" s="45" t="s">
        <v>4154</v>
      </c>
      <c r="L72" s="45" t="s">
        <v>2870</v>
      </c>
      <c r="M72" s="45">
        <v>2.625</v>
      </c>
      <c r="N72" s="46">
        <f t="shared" si="12"/>
        <v>2.5625</v>
      </c>
      <c r="O72" s="46">
        <f t="shared" si="13"/>
        <v>2.6875</v>
      </c>
      <c r="P72" s="46">
        <v>9</v>
      </c>
      <c r="Q72" s="46">
        <f t="shared" si="14"/>
        <v>8.9375</v>
      </c>
      <c r="R72" s="46">
        <f t="shared" si="15"/>
        <v>9.0625</v>
      </c>
      <c r="T72" s="30"/>
      <c r="U72" s="30"/>
      <c r="V72" s="46">
        <v>6.25E-2</v>
      </c>
    </row>
    <row r="73" spans="1:23" s="46" customFormat="1" ht="30" x14ac:dyDescent="0.15">
      <c r="A73" s="88" t="s">
        <v>3468</v>
      </c>
      <c r="B73" s="111" t="s">
        <v>3855</v>
      </c>
      <c r="C73" s="45" t="s">
        <v>4709</v>
      </c>
      <c r="D73" s="45"/>
      <c r="E73" s="108">
        <v>40899</v>
      </c>
      <c r="F73" s="108">
        <v>40924</v>
      </c>
      <c r="G73" s="108"/>
      <c r="H73" s="45"/>
      <c r="I73" s="45" t="s">
        <v>4235</v>
      </c>
      <c r="J73" s="45" t="s">
        <v>4153</v>
      </c>
      <c r="K73" s="45" t="s">
        <v>4154</v>
      </c>
      <c r="L73" s="45" t="s">
        <v>2870</v>
      </c>
      <c r="M73" s="45">
        <v>5.25</v>
      </c>
      <c r="N73" s="46">
        <f t="shared" si="12"/>
        <v>5.1875</v>
      </c>
      <c r="O73" s="46">
        <f t="shared" si="13"/>
        <v>5.3125</v>
      </c>
      <c r="P73" s="46">
        <v>10.5</v>
      </c>
      <c r="Q73" s="46">
        <f t="shared" si="14"/>
        <v>10.4375</v>
      </c>
      <c r="R73" s="46">
        <f t="shared" si="15"/>
        <v>10.5625</v>
      </c>
      <c r="T73" s="30"/>
      <c r="U73" s="30"/>
      <c r="V73" s="46">
        <v>6.25E-2</v>
      </c>
    </row>
    <row r="74" spans="1:23" s="46" customFormat="1" ht="30" x14ac:dyDescent="0.15">
      <c r="A74" s="88" t="s">
        <v>3469</v>
      </c>
      <c r="B74" s="111" t="s">
        <v>3856</v>
      </c>
      <c r="C74" s="45" t="s">
        <v>4709</v>
      </c>
      <c r="D74" s="45"/>
      <c r="E74" s="108">
        <v>40899</v>
      </c>
      <c r="F74" s="108">
        <v>40924</v>
      </c>
      <c r="G74" s="108"/>
      <c r="H74" s="45"/>
      <c r="I74" s="45" t="s">
        <v>4235</v>
      </c>
      <c r="J74" s="45" t="s">
        <v>4153</v>
      </c>
      <c r="K74" s="45" t="s">
        <v>4154</v>
      </c>
      <c r="L74" s="45" t="s">
        <v>2870</v>
      </c>
      <c r="M74" s="45">
        <v>5.25</v>
      </c>
      <c r="N74" s="46">
        <f t="shared" si="12"/>
        <v>5.1875</v>
      </c>
      <c r="O74" s="46">
        <f t="shared" si="13"/>
        <v>5.3125</v>
      </c>
      <c r="P74" s="46">
        <v>10.5</v>
      </c>
      <c r="Q74" s="46">
        <f t="shared" si="14"/>
        <v>10.4375</v>
      </c>
      <c r="R74" s="46">
        <f t="shared" si="15"/>
        <v>10.5625</v>
      </c>
      <c r="T74" s="30"/>
      <c r="U74" s="30"/>
      <c r="V74" s="46">
        <v>6.25E-2</v>
      </c>
    </row>
    <row r="75" spans="1:23" s="46" customFormat="1" ht="30" x14ac:dyDescent="0.15">
      <c r="A75" s="88" t="s">
        <v>3470</v>
      </c>
      <c r="B75" s="111" t="s">
        <v>3857</v>
      </c>
      <c r="C75" s="45" t="s">
        <v>4697</v>
      </c>
      <c r="D75" s="45"/>
      <c r="E75" s="108">
        <v>40927</v>
      </c>
      <c r="F75" s="108">
        <v>40927</v>
      </c>
      <c r="G75" s="108"/>
      <c r="H75" s="45"/>
      <c r="I75" s="45" t="s">
        <v>4235</v>
      </c>
      <c r="J75" s="45" t="s">
        <v>4153</v>
      </c>
      <c r="K75" s="45" t="s">
        <v>4154</v>
      </c>
      <c r="L75" s="45" t="s">
        <v>2870</v>
      </c>
      <c r="M75" s="45">
        <v>4</v>
      </c>
      <c r="N75" s="46">
        <f t="shared" si="12"/>
        <v>3.9375</v>
      </c>
      <c r="O75" s="46">
        <f t="shared" si="13"/>
        <v>4.0625</v>
      </c>
      <c r="P75" s="46">
        <v>4.5</v>
      </c>
      <c r="Q75" s="46">
        <f t="shared" si="14"/>
        <v>4.4375</v>
      </c>
      <c r="R75" s="46">
        <f t="shared" si="15"/>
        <v>4.5625</v>
      </c>
      <c r="T75" s="30"/>
      <c r="U75" s="30"/>
      <c r="V75" s="46">
        <v>6.25E-2</v>
      </c>
    </row>
    <row r="76" spans="1:23" s="46" customFormat="1" ht="30" x14ac:dyDescent="0.15">
      <c r="A76" s="88" t="s">
        <v>3471</v>
      </c>
      <c r="B76" s="111" t="s">
        <v>3858</v>
      </c>
      <c r="C76" s="45" t="s">
        <v>4712</v>
      </c>
      <c r="D76" s="45"/>
      <c r="E76" s="108">
        <v>40904</v>
      </c>
      <c r="F76" s="108">
        <v>40928</v>
      </c>
      <c r="G76" s="108"/>
      <c r="H76" s="45"/>
      <c r="I76" s="45" t="s">
        <v>4235</v>
      </c>
      <c r="J76" s="45" t="s">
        <v>4153</v>
      </c>
      <c r="K76" s="45" t="s">
        <v>4154</v>
      </c>
      <c r="L76" s="45" t="s">
        <v>2870</v>
      </c>
      <c r="M76" s="45">
        <v>5.5625</v>
      </c>
      <c r="N76" s="46">
        <f t="shared" si="12"/>
        <v>5.5</v>
      </c>
      <c r="O76" s="46">
        <f t="shared" si="13"/>
        <v>5.625</v>
      </c>
      <c r="P76" s="46">
        <v>6.25</v>
      </c>
      <c r="Q76" s="46">
        <f t="shared" si="14"/>
        <v>6.1875</v>
      </c>
      <c r="R76" s="46">
        <f t="shared" si="15"/>
        <v>6.3125</v>
      </c>
      <c r="T76" s="30"/>
      <c r="U76" s="30"/>
      <c r="V76" s="46">
        <v>6.25E-2</v>
      </c>
    </row>
    <row r="77" spans="1:23" s="46" customFormat="1" ht="30" x14ac:dyDescent="0.15">
      <c r="A77" s="88" t="s">
        <v>3471</v>
      </c>
      <c r="B77" s="111" t="s">
        <v>3858</v>
      </c>
      <c r="C77" s="45" t="s">
        <v>4712</v>
      </c>
      <c r="D77" s="45"/>
      <c r="E77" s="108">
        <v>40904</v>
      </c>
      <c r="F77" s="114">
        <v>40955</v>
      </c>
      <c r="G77" s="114"/>
      <c r="H77" s="45"/>
      <c r="I77" s="45" t="s">
        <v>4235</v>
      </c>
      <c r="J77" s="45" t="s">
        <v>4153</v>
      </c>
      <c r="K77" s="45" t="s">
        <v>4154</v>
      </c>
      <c r="L77" s="45" t="s">
        <v>2870</v>
      </c>
      <c r="M77" s="45">
        <v>5.5625</v>
      </c>
      <c r="N77" s="46">
        <f t="shared" si="12"/>
        <v>5.5</v>
      </c>
      <c r="O77" s="46">
        <f t="shared" si="13"/>
        <v>5.625</v>
      </c>
      <c r="P77" s="46">
        <v>6.25</v>
      </c>
      <c r="Q77" s="46">
        <f t="shared" si="14"/>
        <v>6.1875</v>
      </c>
      <c r="R77" s="46">
        <f t="shared" si="15"/>
        <v>6.3125</v>
      </c>
      <c r="T77" s="30"/>
      <c r="U77" s="30"/>
      <c r="V77" s="46">
        <v>6.25E-2</v>
      </c>
    </row>
    <row r="78" spans="1:23" s="46" customFormat="1" ht="30" x14ac:dyDescent="0.15">
      <c r="A78" s="88" t="s">
        <v>3472</v>
      </c>
      <c r="B78" s="111" t="s">
        <v>3859</v>
      </c>
      <c r="C78" s="45" t="s">
        <v>4697</v>
      </c>
      <c r="D78" s="45"/>
      <c r="E78" s="108">
        <v>40927</v>
      </c>
      <c r="F78" s="108">
        <v>40927</v>
      </c>
      <c r="G78" s="108"/>
      <c r="H78" s="45"/>
      <c r="I78" s="45" t="s">
        <v>4235</v>
      </c>
      <c r="J78" s="45" t="s">
        <v>4153</v>
      </c>
      <c r="K78" s="45" t="s">
        <v>4154</v>
      </c>
      <c r="L78" s="45" t="s">
        <v>2870</v>
      </c>
      <c r="M78" s="45">
        <v>4</v>
      </c>
      <c r="N78" s="46">
        <f t="shared" si="12"/>
        <v>3.9375</v>
      </c>
      <c r="O78" s="46">
        <f t="shared" si="13"/>
        <v>4.0625</v>
      </c>
      <c r="P78" s="46">
        <v>4.5</v>
      </c>
      <c r="Q78" s="46">
        <f t="shared" si="14"/>
        <v>4.4375</v>
      </c>
      <c r="R78" s="46">
        <f t="shared" si="15"/>
        <v>4.5625</v>
      </c>
      <c r="T78" s="30"/>
      <c r="U78" s="30"/>
      <c r="V78" s="46">
        <v>6.25E-2</v>
      </c>
    </row>
    <row r="79" spans="1:23" s="46" customFormat="1" ht="30" x14ac:dyDescent="0.15">
      <c r="A79" s="88" t="s">
        <v>3473</v>
      </c>
      <c r="B79" s="111" t="s">
        <v>12279</v>
      </c>
      <c r="C79" s="45" t="s">
        <v>4712</v>
      </c>
      <c r="D79" s="45"/>
      <c r="E79" s="108">
        <v>40904</v>
      </c>
      <c r="F79" s="108">
        <v>41834</v>
      </c>
      <c r="G79" s="108" t="s">
        <v>11637</v>
      </c>
      <c r="H79" s="45" t="s">
        <v>12276</v>
      </c>
      <c r="I79" s="45" t="s">
        <v>4235</v>
      </c>
      <c r="J79" s="45" t="s">
        <v>4153</v>
      </c>
      <c r="K79" s="45" t="s">
        <v>4154</v>
      </c>
      <c r="L79" s="45" t="s">
        <v>2870</v>
      </c>
      <c r="M79" s="45">
        <v>6.25</v>
      </c>
      <c r="N79" s="46">
        <f t="shared" si="12"/>
        <v>6.1875</v>
      </c>
      <c r="O79" s="46">
        <f t="shared" si="13"/>
        <v>6.3125</v>
      </c>
      <c r="P79" s="46">
        <v>5.5625</v>
      </c>
      <c r="Q79" s="46">
        <f t="shared" si="14"/>
        <v>5.5</v>
      </c>
      <c r="R79" s="46">
        <f t="shared" si="15"/>
        <v>5.625</v>
      </c>
      <c r="T79" s="30"/>
      <c r="U79" s="30"/>
      <c r="V79" s="46">
        <v>6.25E-2</v>
      </c>
    </row>
    <row r="80" spans="1:23" s="46" customFormat="1" ht="30" x14ac:dyDescent="0.15">
      <c r="A80" s="348" t="s">
        <v>5090</v>
      </c>
      <c r="B80" s="390" t="s">
        <v>5093</v>
      </c>
      <c r="C80" s="45" t="s">
        <v>4716</v>
      </c>
      <c r="D80" s="45"/>
      <c r="E80" s="108">
        <v>40912</v>
      </c>
      <c r="F80" s="108">
        <v>40924</v>
      </c>
      <c r="G80" s="108"/>
      <c r="H80" s="36"/>
      <c r="I80" s="45" t="s">
        <v>4235</v>
      </c>
      <c r="J80" s="45" t="s">
        <v>4153</v>
      </c>
      <c r="K80" s="45" t="s">
        <v>4154</v>
      </c>
      <c r="L80" s="45" t="s">
        <v>2870</v>
      </c>
      <c r="M80" s="46">
        <v>6.25</v>
      </c>
      <c r="N80" s="46">
        <f t="shared" si="12"/>
        <v>6.1875</v>
      </c>
      <c r="O80" s="46">
        <f t="shared" si="13"/>
        <v>6.3125</v>
      </c>
      <c r="P80" s="46">
        <v>5.5625</v>
      </c>
      <c r="Q80" s="46">
        <f t="shared" si="14"/>
        <v>5.5</v>
      </c>
      <c r="R80" s="46">
        <f t="shared" si="15"/>
        <v>5.625</v>
      </c>
      <c r="S80" s="36"/>
      <c r="T80"/>
      <c r="U80"/>
      <c r="V80" s="46">
        <v>6.25E-2</v>
      </c>
      <c r="W80" s="36"/>
    </row>
    <row r="81" spans="1:22" s="46" customFormat="1" ht="30" x14ac:dyDescent="0.15">
      <c r="A81" s="88" t="s">
        <v>3474</v>
      </c>
      <c r="B81" s="111" t="s">
        <v>12278</v>
      </c>
      <c r="C81" s="45" t="s">
        <v>4712</v>
      </c>
      <c r="D81" s="45"/>
      <c r="E81" s="108">
        <v>40904</v>
      </c>
      <c r="F81" s="108">
        <v>41834</v>
      </c>
      <c r="G81" s="108" t="s">
        <v>11637</v>
      </c>
      <c r="H81" s="45" t="s">
        <v>12276</v>
      </c>
      <c r="I81" s="45" t="s">
        <v>4235</v>
      </c>
      <c r="J81" s="45" t="s">
        <v>4153</v>
      </c>
      <c r="K81" s="45" t="s">
        <v>4154</v>
      </c>
      <c r="L81" s="45" t="s">
        <v>2870</v>
      </c>
      <c r="M81" s="45">
        <v>6.25</v>
      </c>
      <c r="N81" s="46">
        <f t="shared" si="12"/>
        <v>6.1875</v>
      </c>
      <c r="O81" s="46">
        <f t="shared" si="13"/>
        <v>6.3125</v>
      </c>
      <c r="P81" s="46">
        <v>5.5625</v>
      </c>
      <c r="Q81" s="46">
        <f t="shared" si="14"/>
        <v>5.5</v>
      </c>
      <c r="R81" s="46">
        <f t="shared" si="15"/>
        <v>5.625</v>
      </c>
      <c r="T81" s="30"/>
      <c r="U81" s="30"/>
      <c r="V81" s="46">
        <v>6.25E-2</v>
      </c>
    </row>
    <row r="82" spans="1:22" s="46" customFormat="1" ht="30" x14ac:dyDescent="0.15">
      <c r="A82" s="88" t="s">
        <v>3475</v>
      </c>
      <c r="B82" s="111" t="s">
        <v>3860</v>
      </c>
      <c r="C82" s="45" t="s">
        <v>4697</v>
      </c>
      <c r="D82" s="45"/>
      <c r="E82" s="108">
        <v>40927</v>
      </c>
      <c r="F82" s="108">
        <v>40927</v>
      </c>
      <c r="G82" s="108"/>
      <c r="H82" s="45"/>
      <c r="I82" s="45" t="s">
        <v>4235</v>
      </c>
      <c r="J82" s="45" t="s">
        <v>4153</v>
      </c>
      <c r="K82" s="45" t="s">
        <v>4154</v>
      </c>
      <c r="L82" s="45" t="s">
        <v>2870</v>
      </c>
      <c r="M82" s="45">
        <v>4</v>
      </c>
      <c r="N82" s="46">
        <f t="shared" si="12"/>
        <v>3.9375</v>
      </c>
      <c r="O82" s="46">
        <f t="shared" si="13"/>
        <v>4.0625</v>
      </c>
      <c r="P82" s="46">
        <v>4.5</v>
      </c>
      <c r="Q82" s="46">
        <f t="shared" si="14"/>
        <v>4.4375</v>
      </c>
      <c r="R82" s="46">
        <f t="shared" si="15"/>
        <v>4.5625</v>
      </c>
      <c r="V82" s="46">
        <v>6.25E-2</v>
      </c>
    </row>
    <row r="83" spans="1:22" s="46" customFormat="1" ht="30" x14ac:dyDescent="0.15">
      <c r="A83" s="88" t="s">
        <v>3476</v>
      </c>
      <c r="B83" s="111" t="s">
        <v>3861</v>
      </c>
      <c r="C83" s="45" t="s">
        <v>4715</v>
      </c>
      <c r="D83" s="45"/>
      <c r="E83" s="108">
        <v>40904</v>
      </c>
      <c r="F83" s="108">
        <v>40924</v>
      </c>
      <c r="G83" s="36" t="s">
        <v>8143</v>
      </c>
      <c r="H83" s="45"/>
      <c r="I83" s="45" t="s">
        <v>4235</v>
      </c>
      <c r="J83" s="45" t="s">
        <v>4153</v>
      </c>
      <c r="K83" s="45" t="s">
        <v>4154</v>
      </c>
      <c r="L83" s="45" t="s">
        <v>2870</v>
      </c>
      <c r="M83" s="45">
        <v>6.25</v>
      </c>
      <c r="N83" s="46">
        <f t="shared" si="12"/>
        <v>6.1875</v>
      </c>
      <c r="O83" s="46">
        <f t="shared" si="13"/>
        <v>6.3125</v>
      </c>
      <c r="P83" s="46">
        <v>5.25</v>
      </c>
      <c r="Q83" s="46">
        <f t="shared" si="14"/>
        <v>5.1875</v>
      </c>
      <c r="R83" s="46">
        <f t="shared" si="15"/>
        <v>5.3125</v>
      </c>
      <c r="T83" s="30"/>
      <c r="U83" s="30"/>
      <c r="V83" s="46">
        <v>6.25E-2</v>
      </c>
    </row>
    <row r="84" spans="1:22" s="46" customFormat="1" ht="30" x14ac:dyDescent="0.15">
      <c r="A84" s="88" t="s">
        <v>3477</v>
      </c>
      <c r="B84" s="111" t="s">
        <v>3862</v>
      </c>
      <c r="C84" s="45" t="s">
        <v>4715</v>
      </c>
      <c r="D84" s="45"/>
      <c r="E84" s="108">
        <v>40904</v>
      </c>
      <c r="F84" s="108">
        <v>40924</v>
      </c>
      <c r="G84" s="36" t="s">
        <v>8143</v>
      </c>
      <c r="H84" s="45"/>
      <c r="I84" s="45" t="s">
        <v>4235</v>
      </c>
      <c r="J84" s="45" t="s">
        <v>4153</v>
      </c>
      <c r="K84" s="45" t="s">
        <v>4154</v>
      </c>
      <c r="L84" s="45" t="s">
        <v>2870</v>
      </c>
      <c r="M84" s="45">
        <v>6.25</v>
      </c>
      <c r="N84" s="46">
        <f t="shared" si="12"/>
        <v>6.1875</v>
      </c>
      <c r="O84" s="46">
        <f t="shared" si="13"/>
        <v>6.3125</v>
      </c>
      <c r="P84" s="46">
        <v>5.25</v>
      </c>
      <c r="Q84" s="46">
        <f t="shared" si="14"/>
        <v>5.1875</v>
      </c>
      <c r="R84" s="46">
        <f t="shared" si="15"/>
        <v>5.3125</v>
      </c>
      <c r="T84" s="30"/>
      <c r="U84" s="30"/>
      <c r="V84" s="46">
        <v>6.25E-2</v>
      </c>
    </row>
    <row r="85" spans="1:22" s="46" customFormat="1" ht="30" x14ac:dyDescent="0.15">
      <c r="A85" s="88" t="s">
        <v>3478</v>
      </c>
      <c r="B85" s="111" t="s">
        <v>3863</v>
      </c>
      <c r="C85" s="45" t="s">
        <v>4721</v>
      </c>
      <c r="D85" s="45"/>
      <c r="E85" s="108">
        <v>40904</v>
      </c>
      <c r="F85" s="108">
        <v>40924</v>
      </c>
      <c r="G85" s="108"/>
      <c r="H85" s="45"/>
      <c r="I85" s="45" t="s">
        <v>4235</v>
      </c>
      <c r="J85" s="45" t="s">
        <v>4153</v>
      </c>
      <c r="K85" s="45" t="s">
        <v>4154</v>
      </c>
      <c r="L85" s="45" t="s">
        <v>2870</v>
      </c>
      <c r="M85" s="45">
        <v>8</v>
      </c>
      <c r="N85" s="46">
        <f t="shared" si="12"/>
        <v>7.9375</v>
      </c>
      <c r="O85" s="46">
        <f t="shared" si="13"/>
        <v>8.0625</v>
      </c>
      <c r="P85" s="46">
        <v>6.5</v>
      </c>
      <c r="Q85" s="46">
        <f t="shared" si="14"/>
        <v>6.4375</v>
      </c>
      <c r="R85" s="46">
        <f t="shared" si="15"/>
        <v>6.5625</v>
      </c>
      <c r="T85" s="30"/>
      <c r="U85" s="30"/>
      <c r="V85" s="46">
        <v>6.25E-2</v>
      </c>
    </row>
    <row r="86" spans="1:22" s="46" customFormat="1" ht="30" x14ac:dyDescent="0.15">
      <c r="A86" s="88" t="s">
        <v>3479</v>
      </c>
      <c r="B86" s="111" t="s">
        <v>3864</v>
      </c>
      <c r="C86" s="45" t="s">
        <v>4695</v>
      </c>
      <c r="D86" s="45"/>
      <c r="E86" s="108">
        <v>40890</v>
      </c>
      <c r="F86" s="108">
        <v>40924</v>
      </c>
      <c r="G86" s="108"/>
      <c r="H86" s="45"/>
      <c r="I86" s="45" t="s">
        <v>4235</v>
      </c>
      <c r="J86" s="45" t="s">
        <v>4153</v>
      </c>
      <c r="K86" s="45" t="s">
        <v>4154</v>
      </c>
      <c r="L86" s="45" t="s">
        <v>2870</v>
      </c>
      <c r="M86" s="45">
        <v>3.75</v>
      </c>
      <c r="N86" s="46">
        <f t="shared" si="12"/>
        <v>3.6875</v>
      </c>
      <c r="O86" s="46">
        <f t="shared" si="13"/>
        <v>3.8125</v>
      </c>
      <c r="P86" s="46">
        <v>5.5625</v>
      </c>
      <c r="Q86" s="46">
        <f t="shared" si="14"/>
        <v>5.5</v>
      </c>
      <c r="R86" s="46">
        <f t="shared" si="15"/>
        <v>5.625</v>
      </c>
      <c r="T86" s="30"/>
      <c r="U86" s="30"/>
      <c r="V86" s="46">
        <v>6.25E-2</v>
      </c>
    </row>
    <row r="87" spans="1:22" s="46" customFormat="1" ht="30" x14ac:dyDescent="0.15">
      <c r="A87" s="88" t="s">
        <v>3480</v>
      </c>
      <c r="B87" s="111" t="s">
        <v>3865</v>
      </c>
      <c r="C87" s="45" t="s">
        <v>4716</v>
      </c>
      <c r="D87" s="45"/>
      <c r="E87" s="108">
        <v>40904</v>
      </c>
      <c r="F87" s="108">
        <v>40924</v>
      </c>
      <c r="G87" s="108"/>
      <c r="H87" s="45"/>
      <c r="I87" s="45" t="s">
        <v>4235</v>
      </c>
      <c r="J87" s="45" t="s">
        <v>4153</v>
      </c>
      <c r="K87" s="45" t="s">
        <v>4154</v>
      </c>
      <c r="L87" s="45" t="s">
        <v>2870</v>
      </c>
      <c r="M87" s="45">
        <v>6.25</v>
      </c>
      <c r="N87" s="46">
        <f t="shared" si="12"/>
        <v>6.1875</v>
      </c>
      <c r="O87" s="46">
        <f t="shared" si="13"/>
        <v>6.3125</v>
      </c>
      <c r="P87" s="46">
        <v>5.5625</v>
      </c>
      <c r="Q87" s="46">
        <f t="shared" si="14"/>
        <v>5.5</v>
      </c>
      <c r="R87" s="46">
        <f t="shared" si="15"/>
        <v>5.625</v>
      </c>
      <c r="T87" s="30"/>
      <c r="U87" s="30"/>
      <c r="V87" s="46">
        <v>6.25E-2</v>
      </c>
    </row>
    <row r="88" spans="1:22" s="46" customFormat="1" ht="30" x14ac:dyDescent="0.15">
      <c r="A88" s="88" t="s">
        <v>3481</v>
      </c>
      <c r="B88" s="111" t="s">
        <v>3866</v>
      </c>
      <c r="C88" s="45" t="s">
        <v>4723</v>
      </c>
      <c r="D88" s="45"/>
      <c r="E88" s="108">
        <v>40904</v>
      </c>
      <c r="F88" s="114">
        <v>40955</v>
      </c>
      <c r="G88" s="114"/>
      <c r="H88" s="45"/>
      <c r="I88" s="45" t="s">
        <v>4235</v>
      </c>
      <c r="J88" s="45" t="s">
        <v>4153</v>
      </c>
      <c r="K88" s="45" t="s">
        <v>4154</v>
      </c>
      <c r="L88" s="45" t="s">
        <v>2870</v>
      </c>
      <c r="M88" s="45"/>
      <c r="S88" s="46">
        <v>2.5</v>
      </c>
      <c r="T88" s="46">
        <f>S88-V88</f>
        <v>2.4375</v>
      </c>
      <c r="U88" s="46">
        <f>S88+V88</f>
        <v>2.5625</v>
      </c>
      <c r="V88" s="46">
        <v>6.25E-2</v>
      </c>
    </row>
    <row r="89" spans="1:22" s="46" customFormat="1" ht="30" x14ac:dyDescent="0.15">
      <c r="A89" s="88" t="s">
        <v>3482</v>
      </c>
      <c r="B89" s="111" t="s">
        <v>3867</v>
      </c>
      <c r="C89" s="45" t="s">
        <v>4716</v>
      </c>
      <c r="D89" s="45"/>
      <c r="E89" s="108">
        <v>40904</v>
      </c>
      <c r="F89" s="108">
        <v>40924</v>
      </c>
      <c r="G89" s="108"/>
      <c r="H89" s="45"/>
      <c r="I89" s="45" t="s">
        <v>4235</v>
      </c>
      <c r="J89" s="45" t="s">
        <v>4153</v>
      </c>
      <c r="K89" s="45" t="s">
        <v>4154</v>
      </c>
      <c r="L89" s="45" t="s">
        <v>2870</v>
      </c>
      <c r="M89" s="45">
        <v>6.25</v>
      </c>
      <c r="N89" s="46">
        <f t="shared" ref="N89:N96" si="16">M89-V89</f>
        <v>6.1875</v>
      </c>
      <c r="O89" s="46">
        <f t="shared" ref="O89:O96" si="17">M89+V89</f>
        <v>6.3125</v>
      </c>
      <c r="P89" s="46">
        <v>5.5625</v>
      </c>
      <c r="Q89" s="46">
        <f t="shared" ref="Q89:Q96" si="18">P89-V89</f>
        <v>5.5</v>
      </c>
      <c r="R89" s="46">
        <f t="shared" ref="R89:R96" si="19">P89+V89</f>
        <v>5.625</v>
      </c>
      <c r="T89" s="30"/>
      <c r="U89" s="30"/>
      <c r="V89" s="46">
        <v>6.25E-2</v>
      </c>
    </row>
    <row r="90" spans="1:22" s="46" customFormat="1" ht="30" x14ac:dyDescent="0.15">
      <c r="A90" s="88" t="s">
        <v>3483</v>
      </c>
      <c r="B90" s="111" t="s">
        <v>3868</v>
      </c>
      <c r="C90" s="45" t="s">
        <v>4716</v>
      </c>
      <c r="D90" s="45"/>
      <c r="E90" s="108">
        <v>40904</v>
      </c>
      <c r="F90" s="108">
        <v>40924</v>
      </c>
      <c r="G90" s="108"/>
      <c r="H90" s="45"/>
      <c r="I90" s="45" t="s">
        <v>4235</v>
      </c>
      <c r="J90" s="45" t="s">
        <v>4153</v>
      </c>
      <c r="K90" s="45" t="s">
        <v>4154</v>
      </c>
      <c r="L90" s="45" t="s">
        <v>2870</v>
      </c>
      <c r="M90" s="45">
        <v>6.25</v>
      </c>
      <c r="N90" s="46">
        <f t="shared" si="16"/>
        <v>6.1875</v>
      </c>
      <c r="O90" s="46">
        <f t="shared" si="17"/>
        <v>6.3125</v>
      </c>
      <c r="P90" s="46">
        <v>5.5625</v>
      </c>
      <c r="Q90" s="46">
        <f t="shared" si="18"/>
        <v>5.5</v>
      </c>
      <c r="R90" s="46">
        <f t="shared" si="19"/>
        <v>5.625</v>
      </c>
      <c r="T90" s="30"/>
      <c r="U90" s="30"/>
      <c r="V90" s="46">
        <v>6.25E-2</v>
      </c>
    </row>
    <row r="91" spans="1:22" s="46" customFormat="1" ht="30" x14ac:dyDescent="0.15">
      <c r="A91" s="88" t="s">
        <v>3484</v>
      </c>
      <c r="B91" s="111" t="s">
        <v>3869</v>
      </c>
      <c r="C91" s="45" t="s">
        <v>4716</v>
      </c>
      <c r="D91" s="45"/>
      <c r="E91" s="108">
        <v>40904</v>
      </c>
      <c r="F91" s="108">
        <v>40924</v>
      </c>
      <c r="G91" s="108"/>
      <c r="H91" s="45"/>
      <c r="I91" s="45" t="s">
        <v>4235</v>
      </c>
      <c r="J91" s="45" t="s">
        <v>4153</v>
      </c>
      <c r="K91" s="45" t="s">
        <v>4154</v>
      </c>
      <c r="L91" s="45" t="s">
        <v>2870</v>
      </c>
      <c r="M91" s="45">
        <v>6.25</v>
      </c>
      <c r="N91" s="46">
        <f t="shared" si="16"/>
        <v>6.1875</v>
      </c>
      <c r="O91" s="46">
        <f t="shared" si="17"/>
        <v>6.3125</v>
      </c>
      <c r="P91" s="46">
        <v>5.5625</v>
      </c>
      <c r="Q91" s="46">
        <f t="shared" si="18"/>
        <v>5.5</v>
      </c>
      <c r="R91" s="46">
        <f t="shared" si="19"/>
        <v>5.625</v>
      </c>
      <c r="T91" s="30"/>
      <c r="U91" s="30"/>
      <c r="V91" s="46">
        <v>6.25E-2</v>
      </c>
    </row>
    <row r="92" spans="1:22" s="46" customFormat="1" ht="30" x14ac:dyDescent="0.15">
      <c r="A92" s="88" t="s">
        <v>3485</v>
      </c>
      <c r="B92" s="111" t="s">
        <v>3870</v>
      </c>
      <c r="C92" s="45" t="s">
        <v>4716</v>
      </c>
      <c r="D92" s="45"/>
      <c r="E92" s="108">
        <v>40904</v>
      </c>
      <c r="F92" s="108">
        <v>40924</v>
      </c>
      <c r="G92" s="108"/>
      <c r="H92" s="45"/>
      <c r="I92" s="45" t="s">
        <v>4235</v>
      </c>
      <c r="J92" s="45" t="s">
        <v>4153</v>
      </c>
      <c r="K92" s="45" t="s">
        <v>4154</v>
      </c>
      <c r="L92" s="45" t="s">
        <v>2870</v>
      </c>
      <c r="M92" s="45">
        <v>6.25</v>
      </c>
      <c r="N92" s="46">
        <f t="shared" si="16"/>
        <v>6.1875</v>
      </c>
      <c r="O92" s="46">
        <f t="shared" si="17"/>
        <v>6.3125</v>
      </c>
      <c r="P92" s="46">
        <v>5.5625</v>
      </c>
      <c r="Q92" s="46">
        <f t="shared" si="18"/>
        <v>5.5</v>
      </c>
      <c r="R92" s="46">
        <f t="shared" si="19"/>
        <v>5.625</v>
      </c>
      <c r="T92" s="30"/>
      <c r="U92" s="30"/>
      <c r="V92" s="46">
        <v>6.25E-2</v>
      </c>
    </row>
    <row r="93" spans="1:22" s="46" customFormat="1" ht="30" x14ac:dyDescent="0.15">
      <c r="A93" s="88" t="s">
        <v>3486</v>
      </c>
      <c r="B93" s="111" t="s">
        <v>3871</v>
      </c>
      <c r="C93" s="45" t="s">
        <v>4716</v>
      </c>
      <c r="D93" s="45"/>
      <c r="E93" s="108">
        <v>40904</v>
      </c>
      <c r="F93" s="108">
        <v>40924</v>
      </c>
      <c r="G93" s="108"/>
      <c r="H93" s="45"/>
      <c r="I93" s="45" t="s">
        <v>4235</v>
      </c>
      <c r="J93" s="45" t="s">
        <v>4153</v>
      </c>
      <c r="K93" s="45" t="s">
        <v>4154</v>
      </c>
      <c r="L93" s="45" t="s">
        <v>2870</v>
      </c>
      <c r="M93" s="45">
        <v>6.25</v>
      </c>
      <c r="N93" s="46">
        <f t="shared" si="16"/>
        <v>6.1875</v>
      </c>
      <c r="O93" s="46">
        <f t="shared" si="17"/>
        <v>6.3125</v>
      </c>
      <c r="P93" s="46">
        <v>5.5625</v>
      </c>
      <c r="Q93" s="46">
        <f t="shared" si="18"/>
        <v>5.5</v>
      </c>
      <c r="R93" s="46">
        <f t="shared" si="19"/>
        <v>5.625</v>
      </c>
      <c r="T93" s="30"/>
      <c r="U93" s="30"/>
      <c r="V93" s="46">
        <v>6.25E-2</v>
      </c>
    </row>
    <row r="94" spans="1:22" s="46" customFormat="1" ht="30" x14ac:dyDescent="0.15">
      <c r="A94" s="88" t="s">
        <v>3487</v>
      </c>
      <c r="B94" s="111" t="s">
        <v>7670</v>
      </c>
      <c r="C94" s="45" t="s">
        <v>4713</v>
      </c>
      <c r="D94" s="45"/>
      <c r="E94" s="108">
        <v>41064</v>
      </c>
      <c r="F94" s="108">
        <v>41064</v>
      </c>
      <c r="G94" s="108"/>
      <c r="H94" s="45"/>
      <c r="I94" s="45" t="s">
        <v>4235</v>
      </c>
      <c r="J94" s="45" t="s">
        <v>4153</v>
      </c>
      <c r="K94" s="45" t="s">
        <v>4154</v>
      </c>
      <c r="L94" s="45" t="s">
        <v>2870</v>
      </c>
      <c r="M94" s="45">
        <v>5.625</v>
      </c>
      <c r="N94" s="46">
        <f t="shared" si="16"/>
        <v>5.5625</v>
      </c>
      <c r="O94" s="46">
        <f t="shared" si="17"/>
        <v>5.6875</v>
      </c>
      <c r="P94" s="46">
        <v>5.25</v>
      </c>
      <c r="Q94" s="46">
        <f t="shared" si="18"/>
        <v>5.1875</v>
      </c>
      <c r="R94" s="46">
        <f t="shared" si="19"/>
        <v>5.3125</v>
      </c>
      <c r="T94" s="30"/>
      <c r="U94" s="30"/>
      <c r="V94" s="46">
        <v>6.25E-2</v>
      </c>
    </row>
    <row r="95" spans="1:22" s="46" customFormat="1" ht="30" x14ac:dyDescent="0.15">
      <c r="A95" s="88" t="s">
        <v>3488</v>
      </c>
      <c r="B95" s="111" t="s">
        <v>3872</v>
      </c>
      <c r="C95" s="45" t="s">
        <v>4870</v>
      </c>
      <c r="D95" s="45"/>
      <c r="E95" s="108">
        <v>40904</v>
      </c>
      <c r="F95" s="108">
        <v>40924</v>
      </c>
      <c r="G95" s="108"/>
      <c r="H95" s="45"/>
      <c r="I95" s="45" t="s">
        <v>4235</v>
      </c>
      <c r="J95" s="45" t="s">
        <v>4153</v>
      </c>
      <c r="K95" s="45" t="s">
        <v>4154</v>
      </c>
      <c r="L95" s="45" t="s">
        <v>2870</v>
      </c>
      <c r="M95" s="45">
        <v>9</v>
      </c>
      <c r="N95" s="46">
        <f t="shared" si="16"/>
        <v>8.9375</v>
      </c>
      <c r="O95" s="46">
        <f t="shared" si="17"/>
        <v>9.0625</v>
      </c>
      <c r="P95" s="46">
        <v>7</v>
      </c>
      <c r="Q95" s="46">
        <f t="shared" si="18"/>
        <v>6.9375</v>
      </c>
      <c r="R95" s="46">
        <f t="shared" si="19"/>
        <v>7.0625</v>
      </c>
      <c r="T95" s="30"/>
      <c r="U95" s="30"/>
      <c r="V95" s="46">
        <v>6.25E-2</v>
      </c>
    </row>
    <row r="96" spans="1:22" s="46" customFormat="1" ht="30" x14ac:dyDescent="0.15">
      <c r="A96" s="88" t="s">
        <v>3489</v>
      </c>
      <c r="B96" s="111" t="s">
        <v>3873</v>
      </c>
      <c r="C96" s="45" t="s">
        <v>4870</v>
      </c>
      <c r="D96" s="45"/>
      <c r="E96" s="108">
        <v>40904</v>
      </c>
      <c r="F96" s="108">
        <v>40924</v>
      </c>
      <c r="G96" s="108"/>
      <c r="H96" s="45"/>
      <c r="I96" s="45" t="s">
        <v>4235</v>
      </c>
      <c r="J96" s="45" t="s">
        <v>4153</v>
      </c>
      <c r="K96" s="45" t="s">
        <v>4154</v>
      </c>
      <c r="L96" s="45" t="s">
        <v>2870</v>
      </c>
      <c r="M96" s="45">
        <v>9</v>
      </c>
      <c r="N96" s="46">
        <f t="shared" si="16"/>
        <v>8.9375</v>
      </c>
      <c r="O96" s="46">
        <f t="shared" si="17"/>
        <v>9.0625</v>
      </c>
      <c r="P96" s="46">
        <v>7</v>
      </c>
      <c r="Q96" s="46">
        <f t="shared" si="18"/>
        <v>6.9375</v>
      </c>
      <c r="R96" s="46">
        <f t="shared" si="19"/>
        <v>7.0625</v>
      </c>
      <c r="T96" s="30"/>
      <c r="U96" s="30"/>
      <c r="V96" s="46">
        <v>6.25E-2</v>
      </c>
    </row>
    <row r="97" spans="1:22" s="46" customFormat="1" ht="30" x14ac:dyDescent="0.15">
      <c r="A97" s="88" t="s">
        <v>10131</v>
      </c>
      <c r="B97" s="111" t="s">
        <v>10130</v>
      </c>
      <c r="C97" s="45" t="s">
        <v>4696</v>
      </c>
      <c r="D97" s="45"/>
      <c r="E97" s="108">
        <v>41505</v>
      </c>
      <c r="F97" s="108">
        <v>41505</v>
      </c>
      <c r="G97" s="45"/>
      <c r="H97" s="45"/>
      <c r="I97" s="45" t="s">
        <v>4235</v>
      </c>
      <c r="J97" s="45" t="s">
        <v>4153</v>
      </c>
      <c r="K97" s="45" t="s">
        <v>4154</v>
      </c>
      <c r="L97" s="45" t="s">
        <v>2870</v>
      </c>
      <c r="M97" s="45">
        <v>3.75</v>
      </c>
      <c r="N97" s="46">
        <f>M97-V97</f>
        <v>3.6875</v>
      </c>
      <c r="O97" s="46">
        <f>M97+V97</f>
        <v>3.8125</v>
      </c>
      <c r="P97" s="46">
        <v>6</v>
      </c>
      <c r="Q97" s="46">
        <f>P97-V97</f>
        <v>5.9375</v>
      </c>
      <c r="R97" s="46">
        <f>P97+V97</f>
        <v>6.0625</v>
      </c>
      <c r="T97" s="30"/>
      <c r="U97" s="30"/>
      <c r="V97" s="46">
        <v>6.25E-2</v>
      </c>
    </row>
    <row r="98" spans="1:22" s="46" customFormat="1" ht="30" x14ac:dyDescent="0.15">
      <c r="A98" s="88" t="s">
        <v>3490</v>
      </c>
      <c r="B98" s="111" t="s">
        <v>3874</v>
      </c>
      <c r="C98" s="45" t="s">
        <v>4870</v>
      </c>
      <c r="D98" s="45"/>
      <c r="E98" s="108">
        <v>40904</v>
      </c>
      <c r="F98" s="108">
        <v>40924</v>
      </c>
      <c r="G98" s="108"/>
      <c r="H98" s="45"/>
      <c r="I98" s="45" t="s">
        <v>4235</v>
      </c>
      <c r="J98" s="45" t="s">
        <v>4153</v>
      </c>
      <c r="K98" s="45" t="s">
        <v>4154</v>
      </c>
      <c r="L98" s="45" t="s">
        <v>2870</v>
      </c>
      <c r="M98" s="45">
        <v>9</v>
      </c>
      <c r="N98" s="46">
        <f t="shared" ref="N98:N115" si="20">M98-V98</f>
        <v>8.9375</v>
      </c>
      <c r="O98" s="46">
        <f t="shared" ref="O98:O115" si="21">M98+V98</f>
        <v>9.0625</v>
      </c>
      <c r="P98" s="46">
        <v>7</v>
      </c>
      <c r="Q98" s="46">
        <f t="shared" ref="Q98:Q115" si="22">P98-V98</f>
        <v>6.9375</v>
      </c>
      <c r="R98" s="46">
        <f t="shared" ref="R98:R115" si="23">P98+V98</f>
        <v>7.0625</v>
      </c>
      <c r="T98" s="30"/>
      <c r="U98" s="30"/>
      <c r="V98" s="46">
        <v>6.25E-2</v>
      </c>
    </row>
    <row r="99" spans="1:22" s="46" customFormat="1" ht="30" x14ac:dyDescent="0.15">
      <c r="A99" s="88" t="s">
        <v>3491</v>
      </c>
      <c r="B99" s="111" t="s">
        <v>3875</v>
      </c>
      <c r="C99" s="45" t="s">
        <v>4698</v>
      </c>
      <c r="D99" s="45"/>
      <c r="E99" s="108">
        <v>40898</v>
      </c>
      <c r="F99" s="108">
        <v>40924</v>
      </c>
      <c r="G99" s="108"/>
      <c r="H99" s="45"/>
      <c r="I99" s="45" t="s">
        <v>4235</v>
      </c>
      <c r="J99" s="45" t="s">
        <v>4153</v>
      </c>
      <c r="K99" s="45" t="s">
        <v>4154</v>
      </c>
      <c r="L99" s="45" t="s">
        <v>2870</v>
      </c>
      <c r="M99" s="45">
        <v>4</v>
      </c>
      <c r="N99" s="46">
        <f t="shared" si="20"/>
        <v>3.9375</v>
      </c>
      <c r="O99" s="46">
        <f t="shared" si="21"/>
        <v>4.0625</v>
      </c>
      <c r="P99" s="46">
        <v>6</v>
      </c>
      <c r="Q99" s="46">
        <f t="shared" si="22"/>
        <v>5.9375</v>
      </c>
      <c r="R99" s="46">
        <f t="shared" si="23"/>
        <v>6.0625</v>
      </c>
      <c r="T99" s="30"/>
      <c r="U99" s="30"/>
      <c r="V99" s="46">
        <v>6.25E-2</v>
      </c>
    </row>
    <row r="100" spans="1:22" s="46" customFormat="1" ht="30" x14ac:dyDescent="0.15">
      <c r="A100" s="88" t="s">
        <v>3492</v>
      </c>
      <c r="B100" s="111" t="s">
        <v>3876</v>
      </c>
      <c r="C100" s="45" t="s">
        <v>4698</v>
      </c>
      <c r="D100" s="45"/>
      <c r="E100" s="108">
        <v>40898</v>
      </c>
      <c r="F100" s="108">
        <v>40924</v>
      </c>
      <c r="G100" s="108"/>
      <c r="H100" s="45"/>
      <c r="I100" s="45" t="s">
        <v>4235</v>
      </c>
      <c r="J100" s="45" t="s">
        <v>4153</v>
      </c>
      <c r="K100" s="45" t="s">
        <v>4154</v>
      </c>
      <c r="L100" s="45" t="s">
        <v>2870</v>
      </c>
      <c r="M100" s="45">
        <v>4</v>
      </c>
      <c r="N100" s="46">
        <f t="shared" si="20"/>
        <v>3.9375</v>
      </c>
      <c r="O100" s="46">
        <f t="shared" si="21"/>
        <v>4.0625</v>
      </c>
      <c r="P100" s="46">
        <v>6</v>
      </c>
      <c r="Q100" s="46">
        <f t="shared" si="22"/>
        <v>5.9375</v>
      </c>
      <c r="R100" s="46">
        <f t="shared" si="23"/>
        <v>6.0625</v>
      </c>
      <c r="T100" s="30"/>
      <c r="U100" s="30"/>
      <c r="V100" s="46">
        <v>6.25E-2</v>
      </c>
    </row>
    <row r="101" spans="1:22" s="46" customFormat="1" ht="30" x14ac:dyDescent="0.15">
      <c r="A101" s="88" t="s">
        <v>3493</v>
      </c>
      <c r="B101" s="111" t="s">
        <v>3877</v>
      </c>
      <c r="C101" s="45" t="s">
        <v>4706</v>
      </c>
      <c r="D101" s="45"/>
      <c r="E101" s="108">
        <v>40899</v>
      </c>
      <c r="F101" s="108">
        <v>40924</v>
      </c>
      <c r="G101" s="108"/>
      <c r="H101" s="45"/>
      <c r="I101" s="45" t="s">
        <v>4235</v>
      </c>
      <c r="J101" s="45" t="s">
        <v>4153</v>
      </c>
      <c r="K101" s="45" t="s">
        <v>4154</v>
      </c>
      <c r="L101" s="45" t="s">
        <v>2870</v>
      </c>
      <c r="M101" s="45">
        <v>5</v>
      </c>
      <c r="N101" s="46">
        <f t="shared" si="20"/>
        <v>4.9375</v>
      </c>
      <c r="O101" s="46">
        <f t="shared" si="21"/>
        <v>5.0625</v>
      </c>
      <c r="P101" s="46">
        <v>6</v>
      </c>
      <c r="Q101" s="46">
        <f t="shared" si="22"/>
        <v>5.9375</v>
      </c>
      <c r="R101" s="46">
        <f t="shared" si="23"/>
        <v>6.0625</v>
      </c>
      <c r="T101" s="30"/>
      <c r="U101" s="30"/>
      <c r="V101" s="46">
        <v>6.25E-2</v>
      </c>
    </row>
    <row r="102" spans="1:22" s="46" customFormat="1" ht="30" x14ac:dyDescent="0.15">
      <c r="A102" s="88" t="s">
        <v>3494</v>
      </c>
      <c r="B102" s="111" t="s">
        <v>3878</v>
      </c>
      <c r="C102" s="45" t="s">
        <v>4705</v>
      </c>
      <c r="D102" s="45"/>
      <c r="E102" s="108">
        <v>40927</v>
      </c>
      <c r="F102" s="108">
        <v>40928</v>
      </c>
      <c r="G102" s="108"/>
      <c r="I102" s="45" t="s">
        <v>4235</v>
      </c>
      <c r="J102" s="45" t="s">
        <v>4153</v>
      </c>
      <c r="K102" s="45" t="s">
        <v>4154</v>
      </c>
      <c r="L102" s="45" t="s">
        <v>2870</v>
      </c>
      <c r="M102" s="45">
        <v>4.25</v>
      </c>
      <c r="N102" s="46">
        <f t="shared" si="20"/>
        <v>4.1875</v>
      </c>
      <c r="O102" s="46">
        <f t="shared" si="21"/>
        <v>4.3125</v>
      </c>
      <c r="P102" s="46">
        <v>10</v>
      </c>
      <c r="Q102" s="46">
        <f t="shared" si="22"/>
        <v>9.9375</v>
      </c>
      <c r="R102" s="46">
        <f t="shared" si="23"/>
        <v>10.0625</v>
      </c>
      <c r="T102" s="30"/>
      <c r="U102" s="30"/>
      <c r="V102" s="46">
        <v>6.25E-2</v>
      </c>
    </row>
    <row r="103" spans="1:22" s="46" customFormat="1" ht="30" x14ac:dyDescent="0.15">
      <c r="A103" s="88" t="s">
        <v>3495</v>
      </c>
      <c r="B103" s="111" t="s">
        <v>3879</v>
      </c>
      <c r="C103" s="45" t="s">
        <v>4712</v>
      </c>
      <c r="D103" s="45"/>
      <c r="E103" s="108">
        <v>40904</v>
      </c>
      <c r="F103" s="108">
        <v>40924</v>
      </c>
      <c r="G103" s="108"/>
      <c r="H103" s="45"/>
      <c r="I103" s="45" t="s">
        <v>4235</v>
      </c>
      <c r="J103" s="45" t="s">
        <v>4153</v>
      </c>
      <c r="K103" s="45" t="s">
        <v>4154</v>
      </c>
      <c r="L103" s="45" t="s">
        <v>2870</v>
      </c>
      <c r="M103" s="45">
        <v>5.5625</v>
      </c>
      <c r="N103" s="46">
        <f t="shared" si="20"/>
        <v>5.5</v>
      </c>
      <c r="O103" s="46">
        <f t="shared" si="21"/>
        <v>5.625</v>
      </c>
      <c r="P103" s="46">
        <v>6.25</v>
      </c>
      <c r="Q103" s="46">
        <f t="shared" si="22"/>
        <v>6.1875</v>
      </c>
      <c r="R103" s="46">
        <f t="shared" si="23"/>
        <v>6.3125</v>
      </c>
      <c r="T103" s="30"/>
      <c r="U103" s="30"/>
      <c r="V103" s="46">
        <v>6.25E-2</v>
      </c>
    </row>
    <row r="104" spans="1:22" s="46" customFormat="1" ht="30" x14ac:dyDescent="0.15">
      <c r="A104" s="88" t="s">
        <v>3496</v>
      </c>
      <c r="B104" s="111" t="s">
        <v>3880</v>
      </c>
      <c r="C104" s="45" t="s">
        <v>4697</v>
      </c>
      <c r="D104" s="45"/>
      <c r="E104" s="108">
        <v>40927</v>
      </c>
      <c r="F104" s="108">
        <v>40927</v>
      </c>
      <c r="G104" s="108"/>
      <c r="H104" s="45"/>
      <c r="I104" s="45" t="s">
        <v>4235</v>
      </c>
      <c r="J104" s="45" t="s">
        <v>4153</v>
      </c>
      <c r="K104" s="45" t="s">
        <v>4154</v>
      </c>
      <c r="L104" s="45" t="s">
        <v>2870</v>
      </c>
      <c r="M104" s="45">
        <v>4</v>
      </c>
      <c r="N104" s="46">
        <f t="shared" si="20"/>
        <v>3.9375</v>
      </c>
      <c r="O104" s="46">
        <f t="shared" si="21"/>
        <v>4.0625</v>
      </c>
      <c r="P104" s="46">
        <v>4.5</v>
      </c>
      <c r="Q104" s="46">
        <f t="shared" si="22"/>
        <v>4.4375</v>
      </c>
      <c r="R104" s="46">
        <f t="shared" si="23"/>
        <v>4.5625</v>
      </c>
      <c r="T104" s="30"/>
      <c r="U104" s="30"/>
      <c r="V104" s="46">
        <v>6.25E-2</v>
      </c>
    </row>
    <row r="105" spans="1:22" s="46" customFormat="1" ht="30" x14ac:dyDescent="0.15">
      <c r="A105" s="88" t="s">
        <v>3497</v>
      </c>
      <c r="B105" s="111" t="s">
        <v>12277</v>
      </c>
      <c r="C105" s="45" t="s">
        <v>4712</v>
      </c>
      <c r="D105" s="45"/>
      <c r="E105" s="108">
        <v>40904</v>
      </c>
      <c r="F105" s="108">
        <v>41834</v>
      </c>
      <c r="G105" s="108" t="s">
        <v>11637</v>
      </c>
      <c r="H105" s="45" t="s">
        <v>12276</v>
      </c>
      <c r="I105" s="45" t="s">
        <v>4235</v>
      </c>
      <c r="J105" s="45" t="s">
        <v>4153</v>
      </c>
      <c r="K105" s="45" t="s">
        <v>4154</v>
      </c>
      <c r="L105" s="45" t="s">
        <v>2870</v>
      </c>
      <c r="M105" s="45">
        <v>6.25</v>
      </c>
      <c r="N105" s="46">
        <f t="shared" si="20"/>
        <v>6.1875</v>
      </c>
      <c r="O105" s="46">
        <f t="shared" si="21"/>
        <v>6.3125</v>
      </c>
      <c r="P105" s="46">
        <v>5.5625</v>
      </c>
      <c r="Q105" s="46">
        <f t="shared" si="22"/>
        <v>5.5</v>
      </c>
      <c r="R105" s="46">
        <f t="shared" si="23"/>
        <v>5.625</v>
      </c>
      <c r="T105" s="30"/>
      <c r="U105" s="30"/>
      <c r="V105" s="46">
        <v>6.25E-2</v>
      </c>
    </row>
    <row r="106" spans="1:22" s="46" customFormat="1" ht="30" x14ac:dyDescent="0.15">
      <c r="A106" s="88" t="s">
        <v>3498</v>
      </c>
      <c r="B106" s="111" t="s">
        <v>3881</v>
      </c>
      <c r="C106" s="45" t="s">
        <v>4696</v>
      </c>
      <c r="D106" s="45"/>
      <c r="E106" s="108">
        <v>40892</v>
      </c>
      <c r="F106" s="108">
        <v>40924</v>
      </c>
      <c r="G106" s="108"/>
      <c r="H106" s="45"/>
      <c r="I106" s="45" t="s">
        <v>4235</v>
      </c>
      <c r="J106" s="45" t="s">
        <v>4153</v>
      </c>
      <c r="K106" s="45" t="s">
        <v>4154</v>
      </c>
      <c r="L106" s="45" t="s">
        <v>2870</v>
      </c>
      <c r="M106" s="45">
        <v>3.75</v>
      </c>
      <c r="N106" s="46">
        <f t="shared" si="20"/>
        <v>3.6875</v>
      </c>
      <c r="O106" s="46">
        <f t="shared" si="21"/>
        <v>3.8125</v>
      </c>
      <c r="P106" s="46">
        <v>6</v>
      </c>
      <c r="Q106" s="46">
        <f t="shared" si="22"/>
        <v>5.9375</v>
      </c>
      <c r="R106" s="46">
        <f t="shared" si="23"/>
        <v>6.0625</v>
      </c>
      <c r="T106" s="30"/>
      <c r="U106" s="30"/>
      <c r="V106" s="46">
        <v>6.25E-2</v>
      </c>
    </row>
    <row r="107" spans="1:22" s="46" customFormat="1" ht="30" x14ac:dyDescent="0.15">
      <c r="A107" s="88" t="s">
        <v>3499</v>
      </c>
      <c r="B107" s="111" t="s">
        <v>3882</v>
      </c>
      <c r="C107" s="45" t="s">
        <v>4696</v>
      </c>
      <c r="D107" s="45"/>
      <c r="E107" s="108">
        <v>40892</v>
      </c>
      <c r="F107" s="108">
        <v>40924</v>
      </c>
      <c r="G107" s="108"/>
      <c r="H107" s="45"/>
      <c r="I107" s="45" t="s">
        <v>4235</v>
      </c>
      <c r="J107" s="45" t="s">
        <v>4153</v>
      </c>
      <c r="K107" s="45" t="s">
        <v>4154</v>
      </c>
      <c r="L107" s="45" t="s">
        <v>2870</v>
      </c>
      <c r="M107" s="45">
        <v>3.75</v>
      </c>
      <c r="N107" s="46">
        <f t="shared" si="20"/>
        <v>3.6875</v>
      </c>
      <c r="O107" s="46">
        <f t="shared" si="21"/>
        <v>3.8125</v>
      </c>
      <c r="P107" s="46">
        <v>6</v>
      </c>
      <c r="Q107" s="46">
        <f t="shared" si="22"/>
        <v>5.9375</v>
      </c>
      <c r="R107" s="46">
        <f t="shared" si="23"/>
        <v>6.0625</v>
      </c>
      <c r="T107" s="30"/>
      <c r="U107" s="30"/>
      <c r="V107" s="46">
        <v>6.25E-2</v>
      </c>
    </row>
    <row r="108" spans="1:22" s="46" customFormat="1" ht="30" x14ac:dyDescent="0.15">
      <c r="A108" s="88" t="s">
        <v>3500</v>
      </c>
      <c r="B108" s="111" t="s">
        <v>3883</v>
      </c>
      <c r="C108" s="45" t="s">
        <v>4870</v>
      </c>
      <c r="D108" s="45"/>
      <c r="E108" s="108">
        <v>40904</v>
      </c>
      <c r="F108" s="108">
        <v>40924</v>
      </c>
      <c r="G108" s="108"/>
      <c r="H108" s="45"/>
      <c r="I108" s="45" t="s">
        <v>4235</v>
      </c>
      <c r="J108" s="45" t="s">
        <v>4153</v>
      </c>
      <c r="K108" s="45" t="s">
        <v>4154</v>
      </c>
      <c r="L108" s="45" t="s">
        <v>2870</v>
      </c>
      <c r="M108" s="45">
        <v>9</v>
      </c>
      <c r="N108" s="46">
        <f t="shared" si="20"/>
        <v>8.9375</v>
      </c>
      <c r="O108" s="46">
        <f t="shared" si="21"/>
        <v>9.0625</v>
      </c>
      <c r="P108" s="46">
        <v>7</v>
      </c>
      <c r="Q108" s="46">
        <f t="shared" si="22"/>
        <v>6.9375</v>
      </c>
      <c r="R108" s="46">
        <f t="shared" si="23"/>
        <v>7.0625</v>
      </c>
      <c r="T108" s="30"/>
      <c r="U108" s="30"/>
      <c r="V108" s="46">
        <v>6.25E-2</v>
      </c>
    </row>
    <row r="109" spans="1:22" s="46" customFormat="1" ht="30" x14ac:dyDescent="0.15">
      <c r="A109" s="88" t="s">
        <v>3501</v>
      </c>
      <c r="B109" s="111" t="s">
        <v>3884</v>
      </c>
      <c r="C109" s="45" t="s">
        <v>4687</v>
      </c>
      <c r="D109" s="45"/>
      <c r="E109" s="108">
        <v>40885</v>
      </c>
      <c r="F109" s="108">
        <v>40924</v>
      </c>
      <c r="G109" s="108"/>
      <c r="H109" s="45"/>
      <c r="I109" s="45" t="s">
        <v>4235</v>
      </c>
      <c r="J109" s="45" t="s">
        <v>4153</v>
      </c>
      <c r="K109" s="45" t="s">
        <v>4154</v>
      </c>
      <c r="L109" s="45" t="s">
        <v>2870</v>
      </c>
      <c r="M109" s="45">
        <v>2.625</v>
      </c>
      <c r="N109" s="46">
        <f t="shared" si="20"/>
        <v>2.5625</v>
      </c>
      <c r="O109" s="46">
        <f t="shared" si="21"/>
        <v>2.6875</v>
      </c>
      <c r="P109" s="46">
        <v>5.375</v>
      </c>
      <c r="Q109" s="46">
        <f t="shared" si="22"/>
        <v>5.3125</v>
      </c>
      <c r="R109" s="46">
        <f t="shared" si="23"/>
        <v>5.4375</v>
      </c>
      <c r="T109" s="30"/>
      <c r="U109" s="30"/>
      <c r="V109" s="46">
        <v>6.25E-2</v>
      </c>
    </row>
    <row r="110" spans="1:22" s="46" customFormat="1" ht="30" x14ac:dyDescent="0.15">
      <c r="A110" s="88" t="s">
        <v>3502</v>
      </c>
      <c r="B110" s="111" t="s">
        <v>3885</v>
      </c>
      <c r="C110" s="45" t="s">
        <v>4689</v>
      </c>
      <c r="D110" s="45"/>
      <c r="E110" s="108">
        <v>40889</v>
      </c>
      <c r="F110" s="108">
        <v>40924</v>
      </c>
      <c r="G110" s="108"/>
      <c r="H110" s="45"/>
      <c r="I110" s="45" t="s">
        <v>4235</v>
      </c>
      <c r="J110" s="45" t="s">
        <v>4153</v>
      </c>
      <c r="K110" s="45" t="s">
        <v>4154</v>
      </c>
      <c r="L110" s="45" t="s">
        <v>2870</v>
      </c>
      <c r="M110" s="45">
        <v>2.9375</v>
      </c>
      <c r="N110" s="46">
        <f t="shared" si="20"/>
        <v>2.875</v>
      </c>
      <c r="O110" s="46">
        <f t="shared" si="21"/>
        <v>3</v>
      </c>
      <c r="P110" s="46">
        <v>5.0625</v>
      </c>
      <c r="Q110" s="46">
        <f t="shared" si="22"/>
        <v>5</v>
      </c>
      <c r="R110" s="46">
        <f t="shared" si="23"/>
        <v>5.125</v>
      </c>
      <c r="T110" s="30"/>
      <c r="U110" s="30"/>
      <c r="V110" s="46">
        <v>6.25E-2</v>
      </c>
    </row>
    <row r="111" spans="1:22" s="46" customFormat="1" ht="30" x14ac:dyDescent="0.15">
      <c r="A111" s="88" t="s">
        <v>3503</v>
      </c>
      <c r="B111" s="111" t="s">
        <v>3886</v>
      </c>
      <c r="C111" s="45" t="s">
        <v>4687</v>
      </c>
      <c r="D111" s="45"/>
      <c r="E111" s="108">
        <v>40885</v>
      </c>
      <c r="F111" s="108">
        <v>40924</v>
      </c>
      <c r="G111" s="108"/>
      <c r="H111" s="45"/>
      <c r="I111" s="45" t="s">
        <v>4235</v>
      </c>
      <c r="J111" s="45" t="s">
        <v>4153</v>
      </c>
      <c r="K111" s="45" t="s">
        <v>4154</v>
      </c>
      <c r="L111" s="45" t="s">
        <v>2870</v>
      </c>
      <c r="M111" s="45">
        <v>2.625</v>
      </c>
      <c r="N111" s="46">
        <f t="shared" si="20"/>
        <v>2.5625</v>
      </c>
      <c r="O111" s="46">
        <f t="shared" si="21"/>
        <v>2.6875</v>
      </c>
      <c r="P111" s="46">
        <v>5.375</v>
      </c>
      <c r="Q111" s="46">
        <f t="shared" si="22"/>
        <v>5.3125</v>
      </c>
      <c r="R111" s="46">
        <f t="shared" si="23"/>
        <v>5.4375</v>
      </c>
      <c r="T111" s="30"/>
      <c r="U111" s="30"/>
      <c r="V111" s="46">
        <v>6.25E-2</v>
      </c>
    </row>
    <row r="112" spans="1:22" s="46" customFormat="1" ht="30" x14ac:dyDescent="0.15">
      <c r="A112" s="88" t="s">
        <v>3504</v>
      </c>
      <c r="B112" s="111" t="s">
        <v>3887</v>
      </c>
      <c r="C112" s="45" t="s">
        <v>4716</v>
      </c>
      <c r="D112" s="45"/>
      <c r="E112" s="108">
        <v>40904</v>
      </c>
      <c r="F112" s="108">
        <v>40924</v>
      </c>
      <c r="G112" s="108"/>
      <c r="H112" s="45"/>
      <c r="I112" s="45" t="s">
        <v>4235</v>
      </c>
      <c r="J112" s="45" t="s">
        <v>4153</v>
      </c>
      <c r="K112" s="45" t="s">
        <v>4154</v>
      </c>
      <c r="L112" s="45" t="s">
        <v>2870</v>
      </c>
      <c r="M112" s="46">
        <v>6.25</v>
      </c>
      <c r="N112" s="46">
        <f t="shared" si="20"/>
        <v>6.1875</v>
      </c>
      <c r="O112" s="46">
        <f t="shared" si="21"/>
        <v>6.3125</v>
      </c>
      <c r="P112" s="45">
        <v>5.5625</v>
      </c>
      <c r="Q112" s="46">
        <f t="shared" si="22"/>
        <v>5.5</v>
      </c>
      <c r="R112" s="46">
        <f t="shared" si="23"/>
        <v>5.625</v>
      </c>
      <c r="T112" s="30"/>
      <c r="U112" s="30"/>
      <c r="V112" s="46">
        <v>6.25E-2</v>
      </c>
    </row>
    <row r="113" spans="1:22" s="46" customFormat="1" ht="30" x14ac:dyDescent="0.15">
      <c r="A113" s="88" t="s">
        <v>3505</v>
      </c>
      <c r="B113" s="111" t="s">
        <v>3888</v>
      </c>
      <c r="C113" s="45" t="s">
        <v>4707</v>
      </c>
      <c r="D113" s="45"/>
      <c r="E113" s="107">
        <v>40899</v>
      </c>
      <c r="F113" s="108">
        <v>40924</v>
      </c>
      <c r="G113" s="108"/>
      <c r="H113" s="45"/>
      <c r="I113" s="45" t="s">
        <v>4235</v>
      </c>
      <c r="J113" s="45" t="s">
        <v>4153</v>
      </c>
      <c r="K113" s="45" t="s">
        <v>4154</v>
      </c>
      <c r="L113" s="45" t="s">
        <v>2870</v>
      </c>
      <c r="M113" s="45">
        <v>5</v>
      </c>
      <c r="N113" s="46">
        <f t="shared" si="20"/>
        <v>4.9375</v>
      </c>
      <c r="O113" s="46">
        <f t="shared" si="21"/>
        <v>5.0625</v>
      </c>
      <c r="P113" s="46">
        <v>7</v>
      </c>
      <c r="Q113" s="46">
        <f t="shared" si="22"/>
        <v>6.9375</v>
      </c>
      <c r="R113" s="46">
        <f t="shared" si="23"/>
        <v>7.0625</v>
      </c>
      <c r="T113" s="30"/>
      <c r="U113" s="30"/>
      <c r="V113" s="46">
        <v>6.25E-2</v>
      </c>
    </row>
    <row r="114" spans="1:22" s="46" customFormat="1" ht="30" x14ac:dyDescent="0.15">
      <c r="A114" s="88" t="s">
        <v>3506</v>
      </c>
      <c r="B114" s="111" t="s">
        <v>3889</v>
      </c>
      <c r="C114" s="45" t="s">
        <v>4713</v>
      </c>
      <c r="D114" s="45"/>
      <c r="E114" s="108">
        <v>40904</v>
      </c>
      <c r="F114" s="108">
        <v>40924</v>
      </c>
      <c r="G114" s="108"/>
      <c r="H114" s="45"/>
      <c r="I114" s="45" t="s">
        <v>4235</v>
      </c>
      <c r="J114" s="45" t="s">
        <v>4153</v>
      </c>
      <c r="K114" s="45" t="s">
        <v>4154</v>
      </c>
      <c r="L114" s="45" t="s">
        <v>2870</v>
      </c>
      <c r="M114" s="45">
        <v>5.625</v>
      </c>
      <c r="N114" s="46">
        <f t="shared" si="20"/>
        <v>5.5625</v>
      </c>
      <c r="O114" s="46">
        <f t="shared" si="21"/>
        <v>5.6875</v>
      </c>
      <c r="P114" s="46">
        <v>5.25</v>
      </c>
      <c r="Q114" s="46">
        <f t="shared" si="22"/>
        <v>5.1875</v>
      </c>
      <c r="R114" s="46">
        <f t="shared" si="23"/>
        <v>5.3125</v>
      </c>
      <c r="T114" s="30"/>
      <c r="U114" s="30"/>
      <c r="V114" s="46">
        <v>6.25E-2</v>
      </c>
    </row>
    <row r="115" spans="1:22" s="46" customFormat="1" ht="30" x14ac:dyDescent="0.15">
      <c r="A115" s="88" t="s">
        <v>3507</v>
      </c>
      <c r="B115" s="111" t="s">
        <v>3890</v>
      </c>
      <c r="C115" s="45" t="s">
        <v>4713</v>
      </c>
      <c r="D115" s="45"/>
      <c r="E115" s="108">
        <v>40904</v>
      </c>
      <c r="F115" s="108">
        <v>40924</v>
      </c>
      <c r="G115" s="108"/>
      <c r="H115" s="45"/>
      <c r="I115" s="45" t="s">
        <v>4235</v>
      </c>
      <c r="J115" s="45" t="s">
        <v>4153</v>
      </c>
      <c r="K115" s="45" t="s">
        <v>4154</v>
      </c>
      <c r="L115" s="45" t="s">
        <v>2870</v>
      </c>
      <c r="M115" s="45">
        <v>5.625</v>
      </c>
      <c r="N115" s="46">
        <f t="shared" si="20"/>
        <v>5.5625</v>
      </c>
      <c r="O115" s="46">
        <f t="shared" si="21"/>
        <v>5.6875</v>
      </c>
      <c r="P115" s="46">
        <v>5.25</v>
      </c>
      <c r="Q115" s="46">
        <f t="shared" si="22"/>
        <v>5.1875</v>
      </c>
      <c r="R115" s="46">
        <f t="shared" si="23"/>
        <v>5.3125</v>
      </c>
      <c r="T115" s="30"/>
      <c r="U115" s="30"/>
      <c r="V115" s="46">
        <v>6.25E-2</v>
      </c>
    </row>
    <row r="116" spans="1:22" s="46" customFormat="1" ht="15" x14ac:dyDescent="0.15">
      <c r="A116" s="88" t="s">
        <v>3508</v>
      </c>
      <c r="B116" s="111" t="s">
        <v>3891</v>
      </c>
      <c r="F116" s="45" t="s">
        <v>4895</v>
      </c>
      <c r="G116" s="45"/>
      <c r="H116" s="45"/>
      <c r="T116" s="30"/>
      <c r="U116" s="30"/>
    </row>
    <row r="117" spans="1:22" s="46" customFormat="1" ht="30" x14ac:dyDescent="0.15">
      <c r="A117" s="348" t="s">
        <v>3509</v>
      </c>
      <c r="B117" s="390" t="s">
        <v>3892</v>
      </c>
      <c r="C117" s="45" t="s">
        <v>4716</v>
      </c>
      <c r="D117" s="45"/>
      <c r="E117" s="108">
        <v>40904</v>
      </c>
      <c r="F117" s="108">
        <v>40924</v>
      </c>
      <c r="G117" s="108"/>
      <c r="H117" s="45"/>
      <c r="I117" s="45" t="s">
        <v>4235</v>
      </c>
      <c r="J117" s="45" t="s">
        <v>4153</v>
      </c>
      <c r="K117" s="45" t="s">
        <v>4154</v>
      </c>
      <c r="L117" s="45" t="s">
        <v>2870</v>
      </c>
      <c r="M117" s="46">
        <v>6.25</v>
      </c>
      <c r="N117" s="46">
        <f>M117-V117</f>
        <v>6.1875</v>
      </c>
      <c r="O117" s="46">
        <f>M117+V117</f>
        <v>6.3125</v>
      </c>
      <c r="P117" s="45">
        <v>5.5625</v>
      </c>
      <c r="Q117" s="46">
        <f>P117-V117</f>
        <v>5.5</v>
      </c>
      <c r="R117" s="46">
        <f>P117+V117</f>
        <v>5.625</v>
      </c>
      <c r="T117" s="30"/>
      <c r="U117" s="30"/>
      <c r="V117" s="46">
        <v>6.25E-2</v>
      </c>
    </row>
    <row r="118" spans="1:22" s="46" customFormat="1" ht="30" x14ac:dyDescent="0.15">
      <c r="A118" s="88" t="s">
        <v>3510</v>
      </c>
      <c r="B118" s="111" t="s">
        <v>3893</v>
      </c>
      <c r="C118" s="45" t="s">
        <v>4720</v>
      </c>
      <c r="D118" s="45"/>
      <c r="E118" s="108">
        <v>40904</v>
      </c>
      <c r="F118" s="108">
        <v>40924</v>
      </c>
      <c r="G118" s="108"/>
      <c r="H118" s="45"/>
      <c r="I118" s="45" t="s">
        <v>4235</v>
      </c>
      <c r="J118" s="45" t="s">
        <v>4153</v>
      </c>
      <c r="K118" s="45" t="s">
        <v>4154</v>
      </c>
      <c r="L118" s="45" t="s">
        <v>2870</v>
      </c>
      <c r="M118" s="45">
        <v>7</v>
      </c>
      <c r="N118" s="46">
        <f>M118-V118</f>
        <v>6.9375</v>
      </c>
      <c r="O118" s="46">
        <f>M118+V118</f>
        <v>7.0625</v>
      </c>
      <c r="P118" s="46">
        <v>9</v>
      </c>
      <c r="Q118" s="46">
        <f>P118-V118</f>
        <v>8.9375</v>
      </c>
      <c r="R118" s="46">
        <f>P118+V118</f>
        <v>9.0625</v>
      </c>
      <c r="T118" s="30"/>
      <c r="U118" s="30"/>
      <c r="V118" s="46">
        <v>6.25E-2</v>
      </c>
    </row>
    <row r="119" spans="1:22" s="46" customFormat="1" ht="30" x14ac:dyDescent="0.15">
      <c r="A119" s="88" t="s">
        <v>3511</v>
      </c>
      <c r="B119" s="111" t="s">
        <v>3894</v>
      </c>
      <c r="C119" s="45" t="s">
        <v>4696</v>
      </c>
      <c r="D119" s="45"/>
      <c r="E119" s="108">
        <v>40892</v>
      </c>
      <c r="F119" s="108">
        <v>40924</v>
      </c>
      <c r="G119" s="108"/>
      <c r="H119" s="45"/>
      <c r="I119" s="45" t="s">
        <v>4235</v>
      </c>
      <c r="J119" s="45" t="s">
        <v>4153</v>
      </c>
      <c r="K119" s="45" t="s">
        <v>4154</v>
      </c>
      <c r="L119" s="45" t="s">
        <v>2870</v>
      </c>
      <c r="M119" s="45">
        <v>3.75</v>
      </c>
      <c r="N119" s="46">
        <f>M119-V119</f>
        <v>3.6875</v>
      </c>
      <c r="O119" s="46">
        <f>M119+V119</f>
        <v>3.8125</v>
      </c>
      <c r="P119" s="46">
        <v>6</v>
      </c>
      <c r="Q119" s="46">
        <f>P119-V119</f>
        <v>5.9375</v>
      </c>
      <c r="R119" s="46">
        <f>P119+V119</f>
        <v>6.0625</v>
      </c>
      <c r="T119" s="30"/>
      <c r="U119" s="30"/>
      <c r="V119" s="46">
        <v>6.25E-2</v>
      </c>
    </row>
    <row r="120" spans="1:22" s="46" customFormat="1" ht="30" x14ac:dyDescent="0.15">
      <c r="A120" s="88" t="s">
        <v>3512</v>
      </c>
      <c r="B120" s="111" t="s">
        <v>3895</v>
      </c>
      <c r="C120" s="45" t="s">
        <v>4696</v>
      </c>
      <c r="D120" s="45"/>
      <c r="E120" s="108">
        <v>40892</v>
      </c>
      <c r="F120" s="108">
        <v>40924</v>
      </c>
      <c r="G120" s="108"/>
      <c r="H120" s="45"/>
      <c r="I120" s="45" t="s">
        <v>4235</v>
      </c>
      <c r="J120" s="45" t="s">
        <v>4153</v>
      </c>
      <c r="K120" s="45" t="s">
        <v>4154</v>
      </c>
      <c r="L120" s="45" t="s">
        <v>2870</v>
      </c>
      <c r="M120" s="45">
        <v>3.75</v>
      </c>
      <c r="N120" s="46">
        <f>M120-V120</f>
        <v>3.6875</v>
      </c>
      <c r="O120" s="46">
        <f>M120+V120</f>
        <v>3.8125</v>
      </c>
      <c r="P120" s="46">
        <v>6</v>
      </c>
      <c r="Q120" s="46">
        <f>P120-V120</f>
        <v>5.9375</v>
      </c>
      <c r="R120" s="46">
        <f>P120+V120</f>
        <v>6.0625</v>
      </c>
      <c r="T120" s="30"/>
      <c r="U120" s="30"/>
      <c r="V120" s="46">
        <v>6.25E-2</v>
      </c>
    </row>
    <row r="121" spans="1:22" s="46" customFormat="1" ht="15" x14ac:dyDescent="0.15">
      <c r="A121" s="88" t="s">
        <v>3513</v>
      </c>
      <c r="B121" s="111" t="s">
        <v>3896</v>
      </c>
      <c r="F121" s="45" t="s">
        <v>4895</v>
      </c>
      <c r="G121" s="45"/>
      <c r="H121" s="45"/>
      <c r="T121" s="30"/>
      <c r="U121" s="30"/>
    </row>
    <row r="122" spans="1:22" s="46" customFormat="1" ht="60" x14ac:dyDescent="0.15">
      <c r="A122" s="304" t="s">
        <v>3514</v>
      </c>
      <c r="B122" s="318" t="s">
        <v>3897</v>
      </c>
      <c r="C122" s="45" t="s">
        <v>4696</v>
      </c>
      <c r="D122" s="45"/>
      <c r="E122" s="108">
        <v>40892</v>
      </c>
      <c r="F122" s="108">
        <v>40924</v>
      </c>
      <c r="G122" s="114" t="s">
        <v>8143</v>
      </c>
      <c r="H122" s="112" t="s">
        <v>10615</v>
      </c>
      <c r="I122" s="45" t="s">
        <v>4235</v>
      </c>
      <c r="J122" s="45" t="s">
        <v>4153</v>
      </c>
      <c r="K122" s="45" t="s">
        <v>4154</v>
      </c>
      <c r="L122" s="45" t="s">
        <v>2870</v>
      </c>
      <c r="M122" s="45">
        <v>3.75</v>
      </c>
      <c r="N122" s="46">
        <f>M122-V122</f>
        <v>3.6875</v>
      </c>
      <c r="O122" s="46">
        <f>M122+V122</f>
        <v>3.8125</v>
      </c>
      <c r="P122" s="46">
        <v>6</v>
      </c>
      <c r="Q122" s="46">
        <f>P122-V122</f>
        <v>5.9375</v>
      </c>
      <c r="R122" s="46">
        <f>P122+V122</f>
        <v>6.0625</v>
      </c>
      <c r="T122" s="30"/>
      <c r="U122" s="30"/>
      <c r="V122" s="46">
        <v>6.25E-2</v>
      </c>
    </row>
    <row r="123" spans="1:22" s="46" customFormat="1" ht="30" x14ac:dyDescent="0.15">
      <c r="A123" s="88" t="s">
        <v>3515</v>
      </c>
      <c r="B123" s="111" t="s">
        <v>6946</v>
      </c>
      <c r="C123" s="45" t="s">
        <v>4696</v>
      </c>
      <c r="D123" s="45"/>
      <c r="E123" s="108">
        <v>40973</v>
      </c>
      <c r="F123" s="108">
        <v>40984</v>
      </c>
      <c r="G123" s="108"/>
      <c r="I123" s="45" t="s">
        <v>4235</v>
      </c>
      <c r="J123" s="45" t="s">
        <v>4153</v>
      </c>
      <c r="K123" s="45" t="s">
        <v>4154</v>
      </c>
      <c r="L123" s="45" t="s">
        <v>2870</v>
      </c>
      <c r="M123" s="45">
        <v>3.75</v>
      </c>
      <c r="N123" s="46">
        <f>M123-V123</f>
        <v>3.6875</v>
      </c>
      <c r="O123" s="46">
        <f>M123+V123</f>
        <v>3.8125</v>
      </c>
      <c r="P123" s="46">
        <v>6</v>
      </c>
      <c r="Q123" s="46">
        <f>P123-V123</f>
        <v>5.9375</v>
      </c>
      <c r="R123" s="46">
        <f>P123+V123</f>
        <v>6.0625</v>
      </c>
      <c r="T123" s="30"/>
      <c r="U123" s="30"/>
      <c r="V123" s="46">
        <v>6.25E-2</v>
      </c>
    </row>
    <row r="124" spans="1:22" s="46" customFormat="1" ht="30" x14ac:dyDescent="0.15">
      <c r="A124" s="88" t="s">
        <v>3516</v>
      </c>
      <c r="B124" s="111" t="s">
        <v>3898</v>
      </c>
      <c r="C124" s="45" t="s">
        <v>4716</v>
      </c>
      <c r="D124" s="45"/>
      <c r="E124" s="108">
        <v>40904</v>
      </c>
      <c r="F124" s="108">
        <v>40924</v>
      </c>
      <c r="G124" s="108"/>
      <c r="H124" s="45"/>
      <c r="I124" s="45" t="s">
        <v>4235</v>
      </c>
      <c r="J124" s="45" t="s">
        <v>4153</v>
      </c>
      <c r="K124" s="45" t="s">
        <v>4154</v>
      </c>
      <c r="L124" s="45" t="s">
        <v>2870</v>
      </c>
      <c r="M124" s="46">
        <v>6.25</v>
      </c>
      <c r="N124" s="46">
        <f t="shared" ref="N124:N146" si="24">M124-V124</f>
        <v>6.1875</v>
      </c>
      <c r="O124" s="46">
        <f t="shared" ref="O124:O146" si="25">M124+V124</f>
        <v>6.3125</v>
      </c>
      <c r="P124" s="45">
        <v>5.5625</v>
      </c>
      <c r="Q124" s="46">
        <f t="shared" ref="Q124:Q146" si="26">P124-V124</f>
        <v>5.5</v>
      </c>
      <c r="R124" s="46">
        <f t="shared" ref="R124:R146" si="27">P124+V124</f>
        <v>5.625</v>
      </c>
      <c r="V124" s="46">
        <v>6.25E-2</v>
      </c>
    </row>
    <row r="125" spans="1:22" s="46" customFormat="1" ht="30" x14ac:dyDescent="0.15">
      <c r="A125" s="88" t="s">
        <v>3517</v>
      </c>
      <c r="B125" s="111" t="s">
        <v>3899</v>
      </c>
      <c r="C125" s="45" t="s">
        <v>4716</v>
      </c>
      <c r="D125" s="45"/>
      <c r="E125" s="108">
        <v>40904</v>
      </c>
      <c r="F125" s="108">
        <v>40924</v>
      </c>
      <c r="G125" s="108"/>
      <c r="H125" s="45"/>
      <c r="I125" s="45" t="s">
        <v>4235</v>
      </c>
      <c r="J125" s="45" t="s">
        <v>4153</v>
      </c>
      <c r="K125" s="45" t="s">
        <v>4154</v>
      </c>
      <c r="L125" s="45" t="s">
        <v>2870</v>
      </c>
      <c r="M125" s="46">
        <v>6.25</v>
      </c>
      <c r="N125" s="46">
        <f t="shared" si="24"/>
        <v>6.1875</v>
      </c>
      <c r="O125" s="46">
        <f t="shared" si="25"/>
        <v>6.3125</v>
      </c>
      <c r="P125" s="45">
        <v>5.5625</v>
      </c>
      <c r="Q125" s="46">
        <f t="shared" si="26"/>
        <v>5.5</v>
      </c>
      <c r="R125" s="46">
        <f t="shared" si="27"/>
        <v>5.625</v>
      </c>
      <c r="T125" s="30"/>
      <c r="U125" s="30"/>
      <c r="V125" s="46">
        <v>6.25E-2</v>
      </c>
    </row>
    <row r="126" spans="1:22" s="46" customFormat="1" ht="30" x14ac:dyDescent="0.15">
      <c r="A126" s="88" t="s">
        <v>3518</v>
      </c>
      <c r="B126" s="111" t="s">
        <v>3900</v>
      </c>
      <c r="C126" s="45" t="s">
        <v>4706</v>
      </c>
      <c r="D126" s="45"/>
      <c r="E126" s="108">
        <v>40899</v>
      </c>
      <c r="F126" s="108">
        <v>40924</v>
      </c>
      <c r="G126" s="108"/>
      <c r="H126" s="45"/>
      <c r="I126" s="45" t="s">
        <v>4235</v>
      </c>
      <c r="J126" s="45" t="s">
        <v>4153</v>
      </c>
      <c r="K126" s="45" t="s">
        <v>4154</v>
      </c>
      <c r="L126" s="45" t="s">
        <v>2870</v>
      </c>
      <c r="M126" s="45">
        <v>5</v>
      </c>
      <c r="N126" s="46">
        <f t="shared" si="24"/>
        <v>4.9375</v>
      </c>
      <c r="O126" s="46">
        <f t="shared" si="25"/>
        <v>5.0625</v>
      </c>
      <c r="P126" s="46">
        <v>6</v>
      </c>
      <c r="Q126" s="46">
        <f t="shared" si="26"/>
        <v>5.9375</v>
      </c>
      <c r="R126" s="46">
        <f t="shared" si="27"/>
        <v>6.0625</v>
      </c>
      <c r="T126" s="30"/>
      <c r="U126" s="30"/>
      <c r="V126" s="46">
        <v>6.25E-2</v>
      </c>
    </row>
    <row r="127" spans="1:22" s="46" customFormat="1" ht="30" x14ac:dyDescent="0.15">
      <c r="A127" s="88" t="s">
        <v>3519</v>
      </c>
      <c r="B127" s="111" t="s">
        <v>3901</v>
      </c>
      <c r="C127" s="45" t="s">
        <v>4706</v>
      </c>
      <c r="D127" s="45"/>
      <c r="E127" s="108">
        <v>40899</v>
      </c>
      <c r="F127" s="108">
        <v>40924</v>
      </c>
      <c r="G127" s="108"/>
      <c r="H127" s="45"/>
      <c r="I127" s="45" t="s">
        <v>4235</v>
      </c>
      <c r="J127" s="45" t="s">
        <v>4153</v>
      </c>
      <c r="K127" s="45" t="s">
        <v>4154</v>
      </c>
      <c r="L127" s="45" t="s">
        <v>2870</v>
      </c>
      <c r="M127" s="45">
        <v>5</v>
      </c>
      <c r="N127" s="46">
        <f t="shared" si="24"/>
        <v>4.9375</v>
      </c>
      <c r="O127" s="46">
        <f t="shared" si="25"/>
        <v>5.0625</v>
      </c>
      <c r="P127" s="46">
        <v>6</v>
      </c>
      <c r="Q127" s="46">
        <f t="shared" si="26"/>
        <v>5.9375</v>
      </c>
      <c r="R127" s="46">
        <f t="shared" si="27"/>
        <v>6.0625</v>
      </c>
      <c r="T127" s="30"/>
      <c r="U127" s="30"/>
      <c r="V127" s="46">
        <v>6.25E-2</v>
      </c>
    </row>
    <row r="128" spans="1:22" s="46" customFormat="1" ht="30" x14ac:dyDescent="0.15">
      <c r="A128" s="88" t="s">
        <v>3520</v>
      </c>
      <c r="B128" s="111" t="s">
        <v>3902</v>
      </c>
      <c r="C128" s="45" t="s">
        <v>4704</v>
      </c>
      <c r="D128" s="45"/>
      <c r="E128" s="108">
        <v>40898</v>
      </c>
      <c r="F128" s="108">
        <v>40924</v>
      </c>
      <c r="G128" s="108"/>
      <c r="H128" s="45"/>
      <c r="I128" s="45" t="s">
        <v>4235</v>
      </c>
      <c r="J128" s="45" t="s">
        <v>4153</v>
      </c>
      <c r="K128" s="45" t="s">
        <v>4154</v>
      </c>
      <c r="L128" s="45" t="s">
        <v>2870</v>
      </c>
      <c r="M128" s="45">
        <v>4.25</v>
      </c>
      <c r="N128" s="46">
        <f t="shared" si="24"/>
        <v>4.1875</v>
      </c>
      <c r="O128" s="46">
        <f t="shared" si="25"/>
        <v>4.3125</v>
      </c>
      <c r="P128" s="46">
        <v>10</v>
      </c>
      <c r="Q128" s="46">
        <f t="shared" si="26"/>
        <v>9.9375</v>
      </c>
      <c r="R128" s="46">
        <f t="shared" si="27"/>
        <v>10.0625</v>
      </c>
      <c r="T128" s="30"/>
      <c r="U128" s="30"/>
      <c r="V128" s="46">
        <v>6.25E-2</v>
      </c>
    </row>
    <row r="129" spans="1:23" s="46" customFormat="1" ht="30" x14ac:dyDescent="0.15">
      <c r="A129" s="88" t="s">
        <v>3521</v>
      </c>
      <c r="B129" s="111" t="s">
        <v>3903</v>
      </c>
      <c r="C129" s="45" t="s">
        <v>4704</v>
      </c>
      <c r="D129" s="45"/>
      <c r="E129" s="108">
        <v>40898</v>
      </c>
      <c r="F129" s="108">
        <v>40924</v>
      </c>
      <c r="G129" s="108"/>
      <c r="H129" s="45"/>
      <c r="I129" s="45" t="s">
        <v>4235</v>
      </c>
      <c r="J129" s="45" t="s">
        <v>4153</v>
      </c>
      <c r="K129" s="45" t="s">
        <v>4154</v>
      </c>
      <c r="L129" s="45" t="s">
        <v>2870</v>
      </c>
      <c r="M129" s="45">
        <v>4.25</v>
      </c>
      <c r="N129" s="46">
        <f t="shared" si="24"/>
        <v>4.1875</v>
      </c>
      <c r="O129" s="46">
        <f t="shared" si="25"/>
        <v>4.3125</v>
      </c>
      <c r="P129" s="46">
        <v>10</v>
      </c>
      <c r="Q129" s="46">
        <f t="shared" si="26"/>
        <v>9.9375</v>
      </c>
      <c r="R129" s="46">
        <f t="shared" si="27"/>
        <v>10.0625</v>
      </c>
      <c r="T129" s="30"/>
      <c r="U129" s="30"/>
      <c r="V129" s="46">
        <v>6.25E-2</v>
      </c>
    </row>
    <row r="130" spans="1:23" s="46" customFormat="1" ht="30" x14ac:dyDescent="0.15">
      <c r="A130" s="304" t="s">
        <v>3522</v>
      </c>
      <c r="B130" s="318" t="s">
        <v>3904</v>
      </c>
      <c r="C130" s="45" t="s">
        <v>4696</v>
      </c>
      <c r="D130" s="45"/>
      <c r="E130" s="108">
        <v>40892</v>
      </c>
      <c r="F130" s="108">
        <v>40924</v>
      </c>
      <c r="G130" s="108"/>
      <c r="H130" s="45"/>
      <c r="I130" s="45" t="s">
        <v>4235</v>
      </c>
      <c r="J130" s="45" t="s">
        <v>4153</v>
      </c>
      <c r="K130" s="45" t="s">
        <v>4154</v>
      </c>
      <c r="L130" s="45" t="s">
        <v>2870</v>
      </c>
      <c r="M130" s="45">
        <v>3.75</v>
      </c>
      <c r="N130" s="46">
        <f t="shared" si="24"/>
        <v>3.6875</v>
      </c>
      <c r="O130" s="46">
        <f t="shared" si="25"/>
        <v>3.8125</v>
      </c>
      <c r="P130" s="46">
        <v>6</v>
      </c>
      <c r="Q130" s="46">
        <f t="shared" si="26"/>
        <v>5.9375</v>
      </c>
      <c r="R130" s="46">
        <f t="shared" si="27"/>
        <v>6.0625</v>
      </c>
      <c r="T130" s="30"/>
      <c r="U130" s="30"/>
      <c r="V130" s="46">
        <v>6.25E-2</v>
      </c>
    </row>
    <row r="131" spans="1:23" s="46" customFormat="1" ht="30" x14ac:dyDescent="0.15">
      <c r="A131" s="88" t="s">
        <v>3523</v>
      </c>
      <c r="B131" s="111" t="s">
        <v>9701</v>
      </c>
      <c r="C131" s="45" t="s">
        <v>4716</v>
      </c>
      <c r="D131" s="45"/>
      <c r="E131" s="108">
        <v>40904</v>
      </c>
      <c r="F131" s="108">
        <v>41834</v>
      </c>
      <c r="G131" s="108" t="s">
        <v>11637</v>
      </c>
      <c r="H131" s="45" t="s">
        <v>12276</v>
      </c>
      <c r="I131" s="45" t="s">
        <v>4235</v>
      </c>
      <c r="J131" s="45" t="s">
        <v>4153</v>
      </c>
      <c r="K131" s="45" t="s">
        <v>4154</v>
      </c>
      <c r="L131" s="45" t="s">
        <v>2870</v>
      </c>
      <c r="M131" s="46">
        <v>6.25</v>
      </c>
      <c r="N131" s="46">
        <f t="shared" si="24"/>
        <v>6.1875</v>
      </c>
      <c r="O131" s="46">
        <f t="shared" si="25"/>
        <v>6.3125</v>
      </c>
      <c r="P131" s="45">
        <v>5.5625</v>
      </c>
      <c r="Q131" s="46">
        <f t="shared" si="26"/>
        <v>5.5</v>
      </c>
      <c r="R131" s="46">
        <f t="shared" si="27"/>
        <v>5.625</v>
      </c>
      <c r="T131" s="30"/>
      <c r="U131" s="30"/>
      <c r="V131" s="46">
        <v>6.25E-2</v>
      </c>
    </row>
    <row r="132" spans="1:23" s="46" customFormat="1" ht="30" x14ac:dyDescent="0.15">
      <c r="A132" s="88" t="s">
        <v>3524</v>
      </c>
      <c r="B132" s="111" t="s">
        <v>3905</v>
      </c>
      <c r="C132" s="45" t="s">
        <v>4716</v>
      </c>
      <c r="D132" s="45"/>
      <c r="E132" s="108">
        <v>40904</v>
      </c>
      <c r="F132" s="108">
        <v>40924</v>
      </c>
      <c r="G132" s="108"/>
      <c r="H132" s="45"/>
      <c r="I132" s="45" t="s">
        <v>4235</v>
      </c>
      <c r="J132" s="45" t="s">
        <v>4153</v>
      </c>
      <c r="K132" s="45" t="s">
        <v>4154</v>
      </c>
      <c r="L132" s="45" t="s">
        <v>2870</v>
      </c>
      <c r="M132" s="46">
        <v>6.25</v>
      </c>
      <c r="N132" s="46">
        <f t="shared" si="24"/>
        <v>6.1875</v>
      </c>
      <c r="O132" s="46">
        <f t="shared" si="25"/>
        <v>6.3125</v>
      </c>
      <c r="P132" s="45">
        <v>5.5625</v>
      </c>
      <c r="Q132" s="46">
        <f t="shared" si="26"/>
        <v>5.5</v>
      </c>
      <c r="R132" s="46">
        <f t="shared" si="27"/>
        <v>5.625</v>
      </c>
      <c r="T132" s="30"/>
      <c r="U132" s="30"/>
      <c r="V132" s="46">
        <v>6.25E-2</v>
      </c>
    </row>
    <row r="133" spans="1:23" s="46" customFormat="1" ht="30" x14ac:dyDescent="0.15">
      <c r="A133" s="88" t="s">
        <v>3525</v>
      </c>
      <c r="B133" s="111" t="s">
        <v>3906</v>
      </c>
      <c r="C133" s="45" t="s">
        <v>4716</v>
      </c>
      <c r="D133" s="45"/>
      <c r="E133" s="108">
        <v>40904</v>
      </c>
      <c r="F133" s="108">
        <v>40924</v>
      </c>
      <c r="G133" s="108"/>
      <c r="H133" s="45"/>
      <c r="I133" s="45" t="s">
        <v>4235</v>
      </c>
      <c r="J133" s="45" t="s">
        <v>4153</v>
      </c>
      <c r="K133" s="45" t="s">
        <v>4154</v>
      </c>
      <c r="L133" s="45" t="s">
        <v>2870</v>
      </c>
      <c r="M133" s="46">
        <v>6.25</v>
      </c>
      <c r="N133" s="46">
        <f t="shared" si="24"/>
        <v>6.1875</v>
      </c>
      <c r="O133" s="46">
        <f t="shared" si="25"/>
        <v>6.3125</v>
      </c>
      <c r="P133" s="45">
        <v>5.5625</v>
      </c>
      <c r="Q133" s="46">
        <f t="shared" si="26"/>
        <v>5.5</v>
      </c>
      <c r="R133" s="46">
        <f t="shared" si="27"/>
        <v>5.625</v>
      </c>
      <c r="V133" s="46">
        <v>6.25E-2</v>
      </c>
    </row>
    <row r="134" spans="1:23" s="46" customFormat="1" ht="30" x14ac:dyDescent="0.15">
      <c r="A134" s="88" t="s">
        <v>3526</v>
      </c>
      <c r="B134" s="111" t="s">
        <v>3907</v>
      </c>
      <c r="C134" s="45" t="s">
        <v>4696</v>
      </c>
      <c r="D134" s="45"/>
      <c r="E134" s="108">
        <v>40892</v>
      </c>
      <c r="F134" s="108">
        <v>40924</v>
      </c>
      <c r="G134" s="108"/>
      <c r="H134" s="45"/>
      <c r="I134" s="45" t="s">
        <v>4235</v>
      </c>
      <c r="J134" s="45" t="s">
        <v>4153</v>
      </c>
      <c r="K134" s="45" t="s">
        <v>4154</v>
      </c>
      <c r="L134" s="45" t="s">
        <v>2870</v>
      </c>
      <c r="M134" s="45">
        <v>3.75</v>
      </c>
      <c r="N134" s="46">
        <f t="shared" si="24"/>
        <v>3.6875</v>
      </c>
      <c r="O134" s="46">
        <f t="shared" si="25"/>
        <v>3.8125</v>
      </c>
      <c r="P134" s="46">
        <v>6</v>
      </c>
      <c r="Q134" s="46">
        <f t="shared" si="26"/>
        <v>5.9375</v>
      </c>
      <c r="R134" s="46">
        <f t="shared" si="27"/>
        <v>6.0625</v>
      </c>
      <c r="T134" s="30"/>
      <c r="U134" s="30"/>
      <c r="V134" s="46">
        <v>6.25E-2</v>
      </c>
    </row>
    <row r="135" spans="1:23" s="46" customFormat="1" ht="30" x14ac:dyDescent="0.15">
      <c r="A135" s="88" t="s">
        <v>5089</v>
      </c>
      <c r="B135" s="111" t="s">
        <v>5092</v>
      </c>
      <c r="C135" s="45" t="s">
        <v>4716</v>
      </c>
      <c r="D135" s="45"/>
      <c r="E135" s="108">
        <v>40912</v>
      </c>
      <c r="F135" s="108">
        <v>40924</v>
      </c>
      <c r="G135" s="108"/>
      <c r="H135" s="36"/>
      <c r="I135" s="45" t="s">
        <v>4235</v>
      </c>
      <c r="J135" s="45" t="s">
        <v>4153</v>
      </c>
      <c r="K135" s="45" t="s">
        <v>4154</v>
      </c>
      <c r="L135" s="45" t="s">
        <v>2870</v>
      </c>
      <c r="M135" s="46">
        <v>6.25</v>
      </c>
      <c r="N135" s="46">
        <f t="shared" si="24"/>
        <v>6.1875</v>
      </c>
      <c r="O135" s="46">
        <f t="shared" si="25"/>
        <v>6.3125</v>
      </c>
      <c r="P135" s="46">
        <v>5.5625</v>
      </c>
      <c r="Q135" s="46">
        <f t="shared" si="26"/>
        <v>5.5</v>
      </c>
      <c r="R135" s="46">
        <f t="shared" si="27"/>
        <v>5.625</v>
      </c>
      <c r="S135" s="36"/>
      <c r="T135"/>
      <c r="U135"/>
      <c r="V135" s="46">
        <v>6.25E-2</v>
      </c>
      <c r="W135" s="36"/>
    </row>
    <row r="136" spans="1:23" s="46" customFormat="1" ht="30" x14ac:dyDescent="0.15">
      <c r="A136" s="88" t="s">
        <v>3527</v>
      </c>
      <c r="B136" s="111" t="s">
        <v>3908</v>
      </c>
      <c r="C136" s="45" t="s">
        <v>4706</v>
      </c>
      <c r="D136" s="45"/>
      <c r="E136" s="108">
        <v>40899</v>
      </c>
      <c r="F136" s="108">
        <v>40924</v>
      </c>
      <c r="G136" s="108"/>
      <c r="H136" s="45"/>
      <c r="I136" s="45" t="s">
        <v>4235</v>
      </c>
      <c r="J136" s="45" t="s">
        <v>4153</v>
      </c>
      <c r="K136" s="45" t="s">
        <v>4154</v>
      </c>
      <c r="L136" s="45" t="s">
        <v>2870</v>
      </c>
      <c r="M136" s="45">
        <v>5</v>
      </c>
      <c r="N136" s="46">
        <f t="shared" si="24"/>
        <v>4.9375</v>
      </c>
      <c r="O136" s="46">
        <f t="shared" si="25"/>
        <v>5.0625</v>
      </c>
      <c r="P136" s="46">
        <v>6</v>
      </c>
      <c r="Q136" s="46">
        <f t="shared" si="26"/>
        <v>5.9375</v>
      </c>
      <c r="R136" s="46">
        <f t="shared" si="27"/>
        <v>6.0625</v>
      </c>
      <c r="T136" s="30"/>
      <c r="U136" s="30"/>
      <c r="V136" s="46">
        <v>6.25E-2</v>
      </c>
    </row>
    <row r="137" spans="1:23" s="46" customFormat="1" ht="30" x14ac:dyDescent="0.15">
      <c r="A137" s="88" t="s">
        <v>3528</v>
      </c>
      <c r="B137" s="111" t="s">
        <v>12274</v>
      </c>
      <c r="C137" s="45" t="s">
        <v>4696</v>
      </c>
      <c r="D137" s="45" t="s">
        <v>12275</v>
      </c>
      <c r="E137" s="108">
        <v>40892</v>
      </c>
      <c r="F137" s="108">
        <v>41835</v>
      </c>
      <c r="G137" s="108"/>
      <c r="H137" s="45"/>
      <c r="I137" s="45" t="s">
        <v>4235</v>
      </c>
      <c r="J137" s="45" t="s">
        <v>4153</v>
      </c>
      <c r="K137" s="45" t="s">
        <v>4154</v>
      </c>
      <c r="L137" s="45" t="s">
        <v>2870</v>
      </c>
      <c r="M137" s="45">
        <v>3.75</v>
      </c>
      <c r="N137" s="46">
        <f t="shared" si="24"/>
        <v>3.6875</v>
      </c>
      <c r="O137" s="46">
        <f t="shared" si="25"/>
        <v>3.8125</v>
      </c>
      <c r="P137" s="46">
        <v>6</v>
      </c>
      <c r="Q137" s="46">
        <f t="shared" si="26"/>
        <v>5.9375</v>
      </c>
      <c r="R137" s="46">
        <f t="shared" si="27"/>
        <v>6.0625</v>
      </c>
      <c r="T137" s="30"/>
      <c r="U137" s="30"/>
      <c r="V137" s="46">
        <v>6.25E-2</v>
      </c>
    </row>
    <row r="138" spans="1:23" s="46" customFormat="1" ht="30" x14ac:dyDescent="0.15">
      <c r="A138" s="88" t="s">
        <v>3529</v>
      </c>
      <c r="B138" s="111" t="s">
        <v>12274</v>
      </c>
      <c r="C138" s="45" t="s">
        <v>4696</v>
      </c>
      <c r="D138" s="45" t="s">
        <v>12275</v>
      </c>
      <c r="E138" s="108">
        <v>40892</v>
      </c>
      <c r="F138" s="108">
        <v>41835</v>
      </c>
      <c r="G138" s="108"/>
      <c r="H138" s="45"/>
      <c r="I138" s="45" t="s">
        <v>4235</v>
      </c>
      <c r="J138" s="45" t="s">
        <v>4153</v>
      </c>
      <c r="K138" s="45" t="s">
        <v>4154</v>
      </c>
      <c r="L138" s="45" t="s">
        <v>2870</v>
      </c>
      <c r="M138" s="45">
        <v>3.75</v>
      </c>
      <c r="N138" s="46">
        <f t="shared" si="24"/>
        <v>3.6875</v>
      </c>
      <c r="O138" s="46">
        <f t="shared" si="25"/>
        <v>3.8125</v>
      </c>
      <c r="P138" s="46">
        <v>6</v>
      </c>
      <c r="Q138" s="46">
        <f t="shared" si="26"/>
        <v>5.9375</v>
      </c>
      <c r="R138" s="46">
        <f t="shared" si="27"/>
        <v>6.0625</v>
      </c>
      <c r="T138" s="30"/>
      <c r="U138" s="30"/>
      <c r="V138" s="46">
        <v>6.25E-2</v>
      </c>
    </row>
    <row r="139" spans="1:23" s="46" customFormat="1" ht="60" x14ac:dyDescent="0.15">
      <c r="A139" s="88" t="s">
        <v>3530</v>
      </c>
      <c r="B139" s="111" t="s">
        <v>3909</v>
      </c>
      <c r="C139" s="45" t="s">
        <v>4696</v>
      </c>
      <c r="D139" s="45"/>
      <c r="E139" s="108">
        <v>40892</v>
      </c>
      <c r="F139" s="108">
        <v>40924</v>
      </c>
      <c r="G139" s="114" t="s">
        <v>8143</v>
      </c>
      <c r="H139" s="112" t="s">
        <v>10615</v>
      </c>
      <c r="I139" s="45" t="s">
        <v>4235</v>
      </c>
      <c r="J139" s="45" t="s">
        <v>4153</v>
      </c>
      <c r="K139" s="45" t="s">
        <v>4154</v>
      </c>
      <c r="L139" s="45" t="s">
        <v>2870</v>
      </c>
      <c r="M139" s="45">
        <v>3.75</v>
      </c>
      <c r="N139" s="46">
        <f t="shared" si="24"/>
        <v>3.6875</v>
      </c>
      <c r="O139" s="46">
        <f t="shared" si="25"/>
        <v>3.8125</v>
      </c>
      <c r="P139" s="46">
        <v>6</v>
      </c>
      <c r="Q139" s="46">
        <f t="shared" si="26"/>
        <v>5.9375</v>
      </c>
      <c r="R139" s="46">
        <f t="shared" si="27"/>
        <v>6.0625</v>
      </c>
      <c r="T139" s="30"/>
      <c r="U139" s="30"/>
      <c r="V139" s="46">
        <v>6.25E-2</v>
      </c>
    </row>
    <row r="140" spans="1:23" s="46" customFormat="1" ht="30" x14ac:dyDescent="0.15">
      <c r="A140" s="88" t="s">
        <v>3531</v>
      </c>
      <c r="B140" s="111" t="s">
        <v>3910</v>
      </c>
      <c r="C140" s="45" t="s">
        <v>4716</v>
      </c>
      <c r="D140" s="45"/>
      <c r="E140" s="108">
        <v>40904</v>
      </c>
      <c r="F140" s="108">
        <v>40924</v>
      </c>
      <c r="H140" s="45"/>
      <c r="I140" s="45" t="s">
        <v>4235</v>
      </c>
      <c r="J140" s="45" t="s">
        <v>4153</v>
      </c>
      <c r="K140" s="45" t="s">
        <v>4154</v>
      </c>
      <c r="L140" s="45" t="s">
        <v>2870</v>
      </c>
      <c r="M140" s="46">
        <v>6.25</v>
      </c>
      <c r="N140" s="46">
        <f t="shared" si="24"/>
        <v>6.1875</v>
      </c>
      <c r="O140" s="46">
        <f t="shared" si="25"/>
        <v>6.3125</v>
      </c>
      <c r="P140" s="45">
        <v>5.5625</v>
      </c>
      <c r="Q140" s="46">
        <f t="shared" si="26"/>
        <v>5.5</v>
      </c>
      <c r="R140" s="46">
        <f t="shared" si="27"/>
        <v>5.625</v>
      </c>
      <c r="T140" s="30"/>
      <c r="U140" s="30"/>
      <c r="V140" s="46">
        <v>6.25E-2</v>
      </c>
    </row>
    <row r="141" spans="1:23" s="46" customFormat="1" ht="30" x14ac:dyDescent="0.15">
      <c r="A141" s="88" t="s">
        <v>3532</v>
      </c>
      <c r="B141" s="111" t="s">
        <v>3911</v>
      </c>
      <c r="C141" s="45" t="s">
        <v>4716</v>
      </c>
      <c r="D141" s="45"/>
      <c r="E141" s="108">
        <v>40904</v>
      </c>
      <c r="F141" s="108">
        <v>40924</v>
      </c>
      <c r="G141" s="108"/>
      <c r="H141" s="45"/>
      <c r="I141" s="45" t="s">
        <v>4235</v>
      </c>
      <c r="J141" s="45" t="s">
        <v>4153</v>
      </c>
      <c r="K141" s="45" t="s">
        <v>4154</v>
      </c>
      <c r="L141" s="45" t="s">
        <v>2870</v>
      </c>
      <c r="M141" s="46">
        <v>6.25</v>
      </c>
      <c r="N141" s="46">
        <f t="shared" si="24"/>
        <v>6.1875</v>
      </c>
      <c r="O141" s="46">
        <f t="shared" si="25"/>
        <v>6.3125</v>
      </c>
      <c r="P141" s="45">
        <v>5.5625</v>
      </c>
      <c r="Q141" s="46">
        <f t="shared" si="26"/>
        <v>5.5</v>
      </c>
      <c r="R141" s="46">
        <f t="shared" si="27"/>
        <v>5.625</v>
      </c>
      <c r="T141" s="30"/>
      <c r="U141" s="30"/>
      <c r="V141" s="46">
        <v>6.25E-2</v>
      </c>
    </row>
    <row r="142" spans="1:23" s="46" customFormat="1" ht="30" x14ac:dyDescent="0.15">
      <c r="A142" s="88" t="s">
        <v>3533</v>
      </c>
      <c r="B142" s="111" t="s">
        <v>3912</v>
      </c>
      <c r="C142" s="45" t="s">
        <v>4716</v>
      </c>
      <c r="D142" s="45"/>
      <c r="E142" s="108">
        <v>40904</v>
      </c>
      <c r="F142" s="108">
        <v>40924</v>
      </c>
      <c r="G142" s="108"/>
      <c r="H142" s="45"/>
      <c r="I142" s="45" t="s">
        <v>4235</v>
      </c>
      <c r="J142" s="45" t="s">
        <v>4153</v>
      </c>
      <c r="K142" s="45" t="s">
        <v>4154</v>
      </c>
      <c r="L142" s="45" t="s">
        <v>2870</v>
      </c>
      <c r="M142" s="46">
        <v>6.25</v>
      </c>
      <c r="N142" s="46">
        <f t="shared" si="24"/>
        <v>6.1875</v>
      </c>
      <c r="O142" s="46">
        <f t="shared" si="25"/>
        <v>6.3125</v>
      </c>
      <c r="P142" s="45">
        <v>5.5625</v>
      </c>
      <c r="Q142" s="46">
        <f t="shared" si="26"/>
        <v>5.5</v>
      </c>
      <c r="R142" s="46">
        <f t="shared" si="27"/>
        <v>5.625</v>
      </c>
      <c r="T142" s="30"/>
      <c r="U142" s="30"/>
      <c r="V142" s="46">
        <v>6.25E-2</v>
      </c>
    </row>
    <row r="143" spans="1:23" s="46" customFormat="1" ht="60" x14ac:dyDescent="0.15">
      <c r="A143" s="88" t="s">
        <v>3534</v>
      </c>
      <c r="B143" s="111" t="s">
        <v>3913</v>
      </c>
      <c r="C143" s="45" t="s">
        <v>4696</v>
      </c>
      <c r="D143" s="45"/>
      <c r="E143" s="108">
        <v>40892</v>
      </c>
      <c r="F143" s="108">
        <v>40924</v>
      </c>
      <c r="G143" s="114" t="s">
        <v>8143</v>
      </c>
      <c r="H143" s="112" t="s">
        <v>10615</v>
      </c>
      <c r="I143" s="45" t="s">
        <v>4235</v>
      </c>
      <c r="J143" s="45" t="s">
        <v>4153</v>
      </c>
      <c r="K143" s="45" t="s">
        <v>4154</v>
      </c>
      <c r="L143" s="45" t="s">
        <v>2870</v>
      </c>
      <c r="M143" s="45">
        <v>3.75</v>
      </c>
      <c r="N143" s="46">
        <f t="shared" si="24"/>
        <v>3.6875</v>
      </c>
      <c r="O143" s="46">
        <f t="shared" si="25"/>
        <v>3.8125</v>
      </c>
      <c r="P143" s="46">
        <v>6</v>
      </c>
      <c r="Q143" s="46">
        <f t="shared" si="26"/>
        <v>5.9375</v>
      </c>
      <c r="R143" s="46">
        <f t="shared" si="27"/>
        <v>6.0625</v>
      </c>
      <c r="T143" s="30"/>
      <c r="U143" s="30"/>
      <c r="V143" s="46">
        <v>6.25E-2</v>
      </c>
    </row>
    <row r="144" spans="1:23" s="46" customFormat="1" ht="30" x14ac:dyDescent="0.15">
      <c r="A144" s="88" t="s">
        <v>3535</v>
      </c>
      <c r="B144" s="111" t="s">
        <v>3914</v>
      </c>
      <c r="C144" s="45" t="s">
        <v>4696</v>
      </c>
      <c r="D144" s="45"/>
      <c r="E144" s="108">
        <v>40892</v>
      </c>
      <c r="F144" s="108">
        <v>40924</v>
      </c>
      <c r="G144" s="108"/>
      <c r="H144" s="45"/>
      <c r="I144" s="45" t="s">
        <v>4235</v>
      </c>
      <c r="J144" s="45" t="s">
        <v>4153</v>
      </c>
      <c r="K144" s="45" t="s">
        <v>4154</v>
      </c>
      <c r="L144" s="45" t="s">
        <v>2870</v>
      </c>
      <c r="M144" s="45">
        <v>3.75</v>
      </c>
      <c r="N144" s="46">
        <f t="shared" si="24"/>
        <v>3.6875</v>
      </c>
      <c r="O144" s="46">
        <f t="shared" si="25"/>
        <v>3.8125</v>
      </c>
      <c r="P144" s="46">
        <v>6</v>
      </c>
      <c r="Q144" s="46">
        <f t="shared" si="26"/>
        <v>5.9375</v>
      </c>
      <c r="R144" s="46">
        <f t="shared" si="27"/>
        <v>6.0625</v>
      </c>
      <c r="T144" s="30"/>
      <c r="U144" s="30"/>
      <c r="V144" s="46">
        <v>6.25E-2</v>
      </c>
    </row>
    <row r="145" spans="1:23" s="46" customFormat="1" ht="30" x14ac:dyDescent="0.15">
      <c r="A145" s="88" t="s">
        <v>3536</v>
      </c>
      <c r="B145" s="111" t="s">
        <v>3915</v>
      </c>
      <c r="C145" s="45" t="s">
        <v>4696</v>
      </c>
      <c r="D145" s="45"/>
      <c r="E145" s="108">
        <v>40892</v>
      </c>
      <c r="F145" s="108">
        <v>40924</v>
      </c>
      <c r="G145" s="108"/>
      <c r="H145" s="45"/>
      <c r="I145" s="45" t="s">
        <v>4235</v>
      </c>
      <c r="J145" s="45" t="s">
        <v>4153</v>
      </c>
      <c r="K145" s="45" t="s">
        <v>4154</v>
      </c>
      <c r="L145" s="45" t="s">
        <v>2870</v>
      </c>
      <c r="M145" s="45">
        <v>3.75</v>
      </c>
      <c r="N145" s="46">
        <f t="shared" si="24"/>
        <v>3.6875</v>
      </c>
      <c r="O145" s="46">
        <f t="shared" si="25"/>
        <v>3.8125</v>
      </c>
      <c r="P145" s="46">
        <v>6</v>
      </c>
      <c r="Q145" s="46">
        <f t="shared" si="26"/>
        <v>5.9375</v>
      </c>
      <c r="R145" s="46">
        <f t="shared" si="27"/>
        <v>6.0625</v>
      </c>
      <c r="T145" s="30"/>
      <c r="U145" s="30"/>
      <c r="V145" s="46">
        <v>6.25E-2</v>
      </c>
    </row>
    <row r="146" spans="1:23" s="46" customFormat="1" ht="30" x14ac:dyDescent="0.15">
      <c r="A146" s="88" t="s">
        <v>3537</v>
      </c>
      <c r="B146" s="111" t="s">
        <v>3916</v>
      </c>
      <c r="C146" s="45" t="s">
        <v>4696</v>
      </c>
      <c r="D146" s="45"/>
      <c r="E146" s="108">
        <v>40892</v>
      </c>
      <c r="F146" s="108">
        <v>40924</v>
      </c>
      <c r="G146" s="108"/>
      <c r="H146" s="45"/>
      <c r="I146" s="45" t="s">
        <v>4235</v>
      </c>
      <c r="J146" s="45" t="s">
        <v>4153</v>
      </c>
      <c r="K146" s="45" t="s">
        <v>4154</v>
      </c>
      <c r="L146" s="45" t="s">
        <v>2870</v>
      </c>
      <c r="M146" s="45">
        <v>3.75</v>
      </c>
      <c r="N146" s="46">
        <f t="shared" si="24"/>
        <v>3.6875</v>
      </c>
      <c r="O146" s="46">
        <f t="shared" si="25"/>
        <v>3.8125</v>
      </c>
      <c r="P146" s="46">
        <v>6</v>
      </c>
      <c r="Q146" s="46">
        <f t="shared" si="26"/>
        <v>5.9375</v>
      </c>
      <c r="R146" s="46">
        <f t="shared" si="27"/>
        <v>6.0625</v>
      </c>
      <c r="T146" s="30"/>
      <c r="U146" s="30"/>
      <c r="V146" s="46">
        <v>6.25E-2</v>
      </c>
    </row>
    <row r="147" spans="1:23" s="46" customFormat="1" ht="15" x14ac:dyDescent="0.15">
      <c r="A147" s="88" t="s">
        <v>3538</v>
      </c>
      <c r="B147" s="111" t="s">
        <v>3917</v>
      </c>
      <c r="C147" s="45"/>
      <c r="D147" s="45"/>
      <c r="E147" s="45"/>
      <c r="F147" s="45" t="s">
        <v>4895</v>
      </c>
      <c r="G147" s="45"/>
      <c r="H147" s="45"/>
      <c r="I147" s="45"/>
      <c r="J147" s="45"/>
      <c r="K147" s="45"/>
      <c r="L147" s="45"/>
      <c r="M147" s="45"/>
      <c r="T147" s="30"/>
      <c r="U147" s="30"/>
    </row>
    <row r="148" spans="1:23" s="46" customFormat="1" ht="60" x14ac:dyDescent="0.15">
      <c r="A148" s="304" t="s">
        <v>3539</v>
      </c>
      <c r="B148" s="318" t="s">
        <v>3918</v>
      </c>
      <c r="C148" s="45" t="s">
        <v>4724</v>
      </c>
      <c r="D148" s="45"/>
      <c r="E148" s="108">
        <v>40904</v>
      </c>
      <c r="F148" s="114">
        <v>40955</v>
      </c>
      <c r="G148" s="114" t="s">
        <v>8143</v>
      </c>
      <c r="H148" s="112" t="s">
        <v>10615</v>
      </c>
      <c r="I148" s="45" t="s">
        <v>4235</v>
      </c>
      <c r="J148" s="45" t="s">
        <v>4153</v>
      </c>
      <c r="K148" s="45" t="s">
        <v>4154</v>
      </c>
      <c r="L148" s="45" t="s">
        <v>2870</v>
      </c>
      <c r="M148" s="45"/>
      <c r="S148" s="46">
        <v>1.875</v>
      </c>
      <c r="T148" s="46">
        <f>S148-V148</f>
        <v>1.8125</v>
      </c>
      <c r="U148" s="46">
        <f>S148+V148</f>
        <v>1.9375</v>
      </c>
      <c r="V148" s="46">
        <v>6.25E-2</v>
      </c>
    </row>
    <row r="149" spans="1:23" s="46" customFormat="1" ht="30" x14ac:dyDescent="0.15">
      <c r="A149" s="88" t="s">
        <v>3540</v>
      </c>
      <c r="B149" s="111" t="s">
        <v>3919</v>
      </c>
      <c r="C149" s="45" t="s">
        <v>4696</v>
      </c>
      <c r="D149" s="45"/>
      <c r="E149" s="108">
        <v>40892</v>
      </c>
      <c r="F149" s="108">
        <v>40924</v>
      </c>
      <c r="G149" s="108"/>
      <c r="H149" s="45"/>
      <c r="I149" s="45" t="s">
        <v>4235</v>
      </c>
      <c r="J149" s="45" t="s">
        <v>4153</v>
      </c>
      <c r="K149" s="45" t="s">
        <v>4154</v>
      </c>
      <c r="L149" s="45" t="s">
        <v>2870</v>
      </c>
      <c r="M149" s="45">
        <v>3.75</v>
      </c>
      <c r="N149" s="46">
        <f t="shared" ref="N149:N154" si="28">M149-V149</f>
        <v>3.6875</v>
      </c>
      <c r="O149" s="46">
        <f t="shared" ref="O149:O154" si="29">M149+V149</f>
        <v>3.8125</v>
      </c>
      <c r="P149" s="46">
        <v>6</v>
      </c>
      <c r="Q149" s="46">
        <f t="shared" ref="Q149:Q154" si="30">P149-V149</f>
        <v>5.9375</v>
      </c>
      <c r="R149" s="46">
        <f t="shared" ref="R149:R154" si="31">P149+V149</f>
        <v>6.0625</v>
      </c>
      <c r="T149" s="30"/>
      <c r="U149" s="30"/>
      <c r="V149" s="46">
        <v>6.25E-2</v>
      </c>
    </row>
    <row r="150" spans="1:23" s="46" customFormat="1" ht="30" x14ac:dyDescent="0.15">
      <c r="A150" s="88" t="s">
        <v>3541</v>
      </c>
      <c r="B150" s="111" t="s">
        <v>3920</v>
      </c>
      <c r="C150" s="45" t="s">
        <v>4696</v>
      </c>
      <c r="D150" s="45"/>
      <c r="E150" s="108">
        <v>40892</v>
      </c>
      <c r="F150" s="108">
        <v>40924</v>
      </c>
      <c r="G150" s="108"/>
      <c r="H150" s="45"/>
      <c r="I150" s="45" t="s">
        <v>4235</v>
      </c>
      <c r="J150" s="45" t="s">
        <v>4153</v>
      </c>
      <c r="K150" s="45" t="s">
        <v>4154</v>
      </c>
      <c r="L150" s="45" t="s">
        <v>2870</v>
      </c>
      <c r="M150" s="45">
        <v>3.75</v>
      </c>
      <c r="N150" s="46">
        <f t="shared" si="28"/>
        <v>3.6875</v>
      </c>
      <c r="O150" s="46">
        <f t="shared" si="29"/>
        <v>3.8125</v>
      </c>
      <c r="P150" s="46">
        <v>6</v>
      </c>
      <c r="Q150" s="46">
        <f t="shared" si="30"/>
        <v>5.9375</v>
      </c>
      <c r="R150" s="46">
        <f t="shared" si="31"/>
        <v>6.0625</v>
      </c>
      <c r="T150" s="30"/>
      <c r="U150" s="30"/>
      <c r="V150" s="46">
        <v>6.25E-2</v>
      </c>
    </row>
    <row r="151" spans="1:23" s="46" customFormat="1" ht="30" x14ac:dyDescent="0.15">
      <c r="A151" s="88" t="s">
        <v>3542</v>
      </c>
      <c r="B151" s="111" t="s">
        <v>3921</v>
      </c>
      <c r="C151" s="45" t="s">
        <v>4696</v>
      </c>
      <c r="D151" s="45"/>
      <c r="E151" s="108">
        <v>40892</v>
      </c>
      <c r="F151" s="108">
        <v>40924</v>
      </c>
      <c r="G151" s="108"/>
      <c r="H151" s="45"/>
      <c r="I151" s="45" t="s">
        <v>4235</v>
      </c>
      <c r="J151" s="45" t="s">
        <v>4153</v>
      </c>
      <c r="K151" s="45" t="s">
        <v>4154</v>
      </c>
      <c r="L151" s="45" t="s">
        <v>2870</v>
      </c>
      <c r="M151" s="45">
        <v>3.75</v>
      </c>
      <c r="N151" s="46">
        <f t="shared" si="28"/>
        <v>3.6875</v>
      </c>
      <c r="O151" s="46">
        <f t="shared" si="29"/>
        <v>3.8125</v>
      </c>
      <c r="P151" s="46">
        <v>6</v>
      </c>
      <c r="Q151" s="46">
        <f t="shared" si="30"/>
        <v>5.9375</v>
      </c>
      <c r="R151" s="46">
        <f t="shared" si="31"/>
        <v>6.0625</v>
      </c>
      <c r="T151" s="30"/>
      <c r="U151" s="30"/>
      <c r="V151" s="46">
        <v>6.25E-2</v>
      </c>
    </row>
    <row r="152" spans="1:23" s="46" customFormat="1" ht="30" x14ac:dyDescent="0.15">
      <c r="A152" s="88" t="s">
        <v>3543</v>
      </c>
      <c r="B152" s="111" t="s">
        <v>3922</v>
      </c>
      <c r="C152" s="45" t="s">
        <v>4691</v>
      </c>
      <c r="D152" s="45"/>
      <c r="E152" s="108">
        <v>40890</v>
      </c>
      <c r="F152" s="108">
        <v>40924</v>
      </c>
      <c r="G152" s="108"/>
      <c r="H152" s="45"/>
      <c r="I152" s="45" t="s">
        <v>4235</v>
      </c>
      <c r="J152" s="45" t="s">
        <v>4153</v>
      </c>
      <c r="K152" s="45" t="s">
        <v>4154</v>
      </c>
      <c r="L152" s="45" t="s">
        <v>2870</v>
      </c>
      <c r="M152" s="45">
        <v>3.3125</v>
      </c>
      <c r="N152" s="46">
        <f t="shared" si="28"/>
        <v>3.25</v>
      </c>
      <c r="O152" s="46">
        <f t="shared" si="29"/>
        <v>3.375</v>
      </c>
      <c r="P152" s="46">
        <v>1.5625</v>
      </c>
      <c r="Q152" s="46">
        <f t="shared" si="30"/>
        <v>1.5</v>
      </c>
      <c r="R152" s="46">
        <f t="shared" si="31"/>
        <v>1.625</v>
      </c>
      <c r="T152" s="30"/>
      <c r="U152" s="30"/>
      <c r="V152" s="46">
        <v>6.25E-2</v>
      </c>
    </row>
    <row r="153" spans="1:23" s="46" customFormat="1" ht="30" x14ac:dyDescent="0.15">
      <c r="A153" s="88" t="s">
        <v>5265</v>
      </c>
      <c r="B153" s="111" t="s">
        <v>5267</v>
      </c>
      <c r="C153" s="45" t="s">
        <v>4691</v>
      </c>
      <c r="D153" s="45"/>
      <c r="E153" s="114">
        <v>40931</v>
      </c>
      <c r="F153" s="114">
        <v>40952</v>
      </c>
      <c r="G153" s="114"/>
      <c r="H153" s="36"/>
      <c r="I153" s="112" t="s">
        <v>4235</v>
      </c>
      <c r="J153" s="112" t="s">
        <v>4153</v>
      </c>
      <c r="K153" s="112" t="s">
        <v>4154</v>
      </c>
      <c r="L153" s="112" t="s">
        <v>2870</v>
      </c>
      <c r="M153" s="46">
        <v>3.3125</v>
      </c>
      <c r="N153" s="36">
        <f t="shared" si="28"/>
        <v>3.25</v>
      </c>
      <c r="O153" s="36">
        <f t="shared" si="29"/>
        <v>3.375</v>
      </c>
      <c r="P153" s="46">
        <v>1.5625</v>
      </c>
      <c r="Q153" s="36">
        <f t="shared" si="30"/>
        <v>1.5</v>
      </c>
      <c r="R153" s="36">
        <f t="shared" si="31"/>
        <v>1.625</v>
      </c>
      <c r="S153" s="36"/>
      <c r="T153"/>
      <c r="U153"/>
      <c r="V153" s="36">
        <v>6.25E-2</v>
      </c>
      <c r="W153" s="36"/>
    </row>
    <row r="154" spans="1:23" s="46" customFormat="1" ht="30" x14ac:dyDescent="0.15">
      <c r="A154" s="88" t="s">
        <v>3544</v>
      </c>
      <c r="B154" s="111" t="s">
        <v>3923</v>
      </c>
      <c r="C154" s="45" t="s">
        <v>4693</v>
      </c>
      <c r="D154" s="45"/>
      <c r="E154" s="108">
        <v>40890</v>
      </c>
      <c r="F154" s="108">
        <v>40924</v>
      </c>
      <c r="G154" s="108"/>
      <c r="H154" s="45"/>
      <c r="I154" s="45" t="s">
        <v>4235</v>
      </c>
      <c r="J154" s="45" t="s">
        <v>4153</v>
      </c>
      <c r="K154" s="45" t="s">
        <v>4154</v>
      </c>
      <c r="L154" s="45" t="s">
        <v>2870</v>
      </c>
      <c r="M154" s="45">
        <v>3.375</v>
      </c>
      <c r="N154" s="46">
        <f t="shared" si="28"/>
        <v>3.3125</v>
      </c>
      <c r="O154" s="46">
        <f t="shared" si="29"/>
        <v>3.4375</v>
      </c>
      <c r="P154" s="46">
        <v>2.3437000000000001</v>
      </c>
      <c r="Q154" s="46">
        <f t="shared" si="30"/>
        <v>2.2812000000000001</v>
      </c>
      <c r="R154" s="46">
        <f t="shared" si="31"/>
        <v>2.4062000000000001</v>
      </c>
      <c r="T154" s="30"/>
      <c r="U154" s="30"/>
      <c r="V154" s="46">
        <v>6.25E-2</v>
      </c>
    </row>
    <row r="155" spans="1:23" s="46" customFormat="1" ht="15" x14ac:dyDescent="0.15">
      <c r="A155" s="88" t="s">
        <v>3545</v>
      </c>
      <c r="B155" s="111" t="s">
        <v>3924</v>
      </c>
      <c r="C155" s="45"/>
      <c r="D155" s="45"/>
      <c r="E155" s="45"/>
      <c r="F155" s="45" t="s">
        <v>4895</v>
      </c>
      <c r="G155" s="45"/>
      <c r="H155" s="45"/>
      <c r="I155" s="45"/>
      <c r="J155" s="45"/>
      <c r="K155" s="45"/>
      <c r="L155" s="45"/>
      <c r="M155" s="45"/>
      <c r="T155" s="30"/>
      <c r="U155" s="30"/>
    </row>
    <row r="156" spans="1:23" s="46" customFormat="1" ht="30" x14ac:dyDescent="0.15">
      <c r="A156" s="88" t="s">
        <v>3546</v>
      </c>
      <c r="B156" s="111" t="s">
        <v>3925</v>
      </c>
      <c r="C156" s="49"/>
      <c r="D156" s="49"/>
      <c r="E156" s="49"/>
      <c r="F156" s="49" t="s">
        <v>4587</v>
      </c>
      <c r="G156" s="49"/>
      <c r="H156" s="49"/>
      <c r="I156" s="49"/>
      <c r="J156" s="49"/>
      <c r="K156" s="49"/>
      <c r="L156" s="49"/>
      <c r="M156" s="49"/>
      <c r="N156" s="50"/>
      <c r="O156" s="50"/>
      <c r="P156" s="50"/>
      <c r="Q156" s="50"/>
      <c r="R156" s="50"/>
      <c r="S156" s="50"/>
      <c r="T156" s="81"/>
      <c r="U156" s="81"/>
      <c r="V156" s="50"/>
      <c r="W156" s="50"/>
    </row>
    <row r="157" spans="1:23" s="46" customFormat="1" ht="30" x14ac:dyDescent="0.15">
      <c r="A157" s="88" t="s">
        <v>3547</v>
      </c>
      <c r="B157" s="111" t="s">
        <v>3926</v>
      </c>
      <c r="C157" s="45" t="s">
        <v>4730</v>
      </c>
      <c r="D157" s="45"/>
      <c r="E157" s="108">
        <v>40885</v>
      </c>
      <c r="F157" s="108">
        <v>40924</v>
      </c>
      <c r="G157" s="108"/>
      <c r="H157" s="45"/>
      <c r="I157" s="45" t="s">
        <v>4235</v>
      </c>
      <c r="J157" s="45" t="s">
        <v>4153</v>
      </c>
      <c r="K157" s="45" t="s">
        <v>4154</v>
      </c>
      <c r="L157" s="45" t="s">
        <v>2870</v>
      </c>
      <c r="M157" s="45">
        <v>1.5</v>
      </c>
      <c r="N157" s="46">
        <f>M157-V157</f>
        <v>1.4375</v>
      </c>
      <c r="O157" s="46">
        <f>M157+V157</f>
        <v>1.5625</v>
      </c>
      <c r="P157" s="46">
        <v>4.5</v>
      </c>
      <c r="Q157" s="46">
        <f>P157-V157</f>
        <v>4.4375</v>
      </c>
      <c r="R157" s="46">
        <f>P157+V157</f>
        <v>4.5625</v>
      </c>
      <c r="T157" s="30"/>
      <c r="U157" s="30"/>
      <c r="V157" s="46">
        <v>6.25E-2</v>
      </c>
    </row>
    <row r="158" spans="1:23" s="46" customFormat="1" ht="30" x14ac:dyDescent="0.15">
      <c r="A158" s="88" t="s">
        <v>3548</v>
      </c>
      <c r="B158" s="111" t="s">
        <v>3927</v>
      </c>
      <c r="C158" s="45" t="s">
        <v>4730</v>
      </c>
      <c r="D158" s="45"/>
      <c r="E158" s="108">
        <v>40885</v>
      </c>
      <c r="F158" s="108">
        <v>40924</v>
      </c>
      <c r="G158" s="108"/>
      <c r="H158" s="45"/>
      <c r="I158" s="45" t="s">
        <v>4235</v>
      </c>
      <c r="J158" s="45" t="s">
        <v>4153</v>
      </c>
      <c r="K158" s="45" t="s">
        <v>4154</v>
      </c>
      <c r="L158" s="45" t="s">
        <v>2870</v>
      </c>
      <c r="M158" s="45">
        <v>1.5</v>
      </c>
      <c r="N158" s="46">
        <f>M158-V158</f>
        <v>1.4375</v>
      </c>
      <c r="O158" s="46">
        <f>M158+V158</f>
        <v>1.5625</v>
      </c>
      <c r="P158" s="46">
        <v>4.5</v>
      </c>
      <c r="Q158" s="46">
        <f>P158-V158</f>
        <v>4.4375</v>
      </c>
      <c r="R158" s="46">
        <f>P158+V158</f>
        <v>4.5625</v>
      </c>
      <c r="T158" s="30"/>
      <c r="U158" s="30"/>
      <c r="V158" s="46">
        <v>6.25E-2</v>
      </c>
    </row>
    <row r="159" spans="1:23" s="46" customFormat="1" ht="30" x14ac:dyDescent="0.15">
      <c r="A159" s="88" t="s">
        <v>3549</v>
      </c>
      <c r="B159" s="111" t="s">
        <v>3928</v>
      </c>
      <c r="C159" s="45" t="s">
        <v>4702</v>
      </c>
      <c r="D159" s="45"/>
      <c r="E159" s="108">
        <v>40898</v>
      </c>
      <c r="F159" s="108">
        <v>40924</v>
      </c>
      <c r="G159" s="108"/>
      <c r="H159" s="45"/>
      <c r="I159" s="45" t="s">
        <v>4235</v>
      </c>
      <c r="J159" s="45" t="s">
        <v>4153</v>
      </c>
      <c r="K159" s="45" t="s">
        <v>4154</v>
      </c>
      <c r="L159" s="45" t="s">
        <v>2870</v>
      </c>
      <c r="M159" s="45">
        <v>4.25</v>
      </c>
      <c r="N159" s="46">
        <f>M159-V159</f>
        <v>4.1875</v>
      </c>
      <c r="O159" s="46">
        <f>M159+V159</f>
        <v>4.3125</v>
      </c>
      <c r="P159" s="46">
        <v>2.25</v>
      </c>
      <c r="Q159" s="46">
        <f>P159-V159</f>
        <v>2.1875</v>
      </c>
      <c r="R159" s="46">
        <f>P159+V159</f>
        <v>2.3125</v>
      </c>
      <c r="T159" s="30"/>
      <c r="U159" s="30"/>
      <c r="V159" s="46">
        <v>6.25E-2</v>
      </c>
    </row>
    <row r="160" spans="1:23" s="46" customFormat="1" ht="30" x14ac:dyDescent="0.15">
      <c r="A160" s="88" t="s">
        <v>3550</v>
      </c>
      <c r="B160" s="111" t="s">
        <v>4562</v>
      </c>
      <c r="C160" s="45" t="s">
        <v>4690</v>
      </c>
      <c r="D160" s="45"/>
      <c r="E160" s="108">
        <v>40889</v>
      </c>
      <c r="F160" s="108">
        <v>40924</v>
      </c>
      <c r="G160" s="108"/>
      <c r="H160" s="45"/>
      <c r="I160" s="45" t="s">
        <v>4235</v>
      </c>
      <c r="J160" s="45" t="s">
        <v>4153</v>
      </c>
      <c r="K160" s="45" t="s">
        <v>4154</v>
      </c>
      <c r="L160" s="45" t="s">
        <v>2870</v>
      </c>
      <c r="M160" s="45">
        <v>3</v>
      </c>
      <c r="N160" s="46">
        <f>M160-V160</f>
        <v>2.9375</v>
      </c>
      <c r="O160" s="46">
        <f>M160+V160</f>
        <v>3.0625</v>
      </c>
      <c r="P160" s="46">
        <v>4.5</v>
      </c>
      <c r="Q160" s="46">
        <f>P160-V160</f>
        <v>4.4375</v>
      </c>
      <c r="R160" s="46">
        <f>P160+V160</f>
        <v>4.5625</v>
      </c>
      <c r="T160" s="30"/>
      <c r="U160" s="30"/>
      <c r="V160" s="46">
        <v>6.25E-2</v>
      </c>
    </row>
    <row r="161" spans="1:23" s="46" customFormat="1" ht="30" x14ac:dyDescent="0.15">
      <c r="A161" s="88" t="s">
        <v>3551</v>
      </c>
      <c r="B161" s="111" t="s">
        <v>5590</v>
      </c>
      <c r="C161" s="45" t="s">
        <v>4690</v>
      </c>
      <c r="D161" s="45"/>
      <c r="E161" s="108">
        <v>40889</v>
      </c>
      <c r="F161" s="114">
        <v>40952</v>
      </c>
      <c r="G161" s="114"/>
      <c r="H161" s="45"/>
      <c r="I161" s="45" t="s">
        <v>4235</v>
      </c>
      <c r="J161" s="45" t="s">
        <v>4153</v>
      </c>
      <c r="K161" s="45" t="s">
        <v>4154</v>
      </c>
      <c r="L161" s="45" t="s">
        <v>2870</v>
      </c>
      <c r="M161" s="45">
        <v>3</v>
      </c>
      <c r="N161" s="46">
        <f>M161-V161</f>
        <v>2.9375</v>
      </c>
      <c r="O161" s="46">
        <f>M161+V161</f>
        <v>3.0625</v>
      </c>
      <c r="P161" s="46">
        <v>4.5</v>
      </c>
      <c r="Q161" s="46">
        <f>P161-V161</f>
        <v>4.4375</v>
      </c>
      <c r="R161" s="46">
        <f>P161+V161</f>
        <v>4.5625</v>
      </c>
      <c r="T161" s="30"/>
      <c r="U161" s="30"/>
      <c r="V161" s="46">
        <v>6.25E-2</v>
      </c>
    </row>
    <row r="162" spans="1:23" s="46" customFormat="1" ht="30" x14ac:dyDescent="0.15">
      <c r="A162" s="88" t="s">
        <v>4576</v>
      </c>
      <c r="B162" s="111"/>
      <c r="F162" s="45" t="s">
        <v>4587</v>
      </c>
      <c r="G162" s="45"/>
      <c r="H162" s="45"/>
      <c r="M162" s="46">
        <v>3</v>
      </c>
      <c r="P162" s="46">
        <v>12</v>
      </c>
      <c r="T162" s="30"/>
      <c r="U162" s="30"/>
    </row>
    <row r="163" spans="1:23" s="46" customFormat="1" ht="30" x14ac:dyDescent="0.15">
      <c r="A163" s="88" t="s">
        <v>4577</v>
      </c>
      <c r="B163" s="111"/>
      <c r="F163" s="45" t="s">
        <v>4587</v>
      </c>
      <c r="G163" s="45"/>
      <c r="H163" s="45"/>
      <c r="M163" s="46">
        <v>3</v>
      </c>
      <c r="P163" s="46">
        <v>12</v>
      </c>
      <c r="T163" s="30"/>
      <c r="U163" s="30"/>
    </row>
    <row r="164" spans="1:23" s="46" customFormat="1" ht="30" x14ac:dyDescent="0.15">
      <c r="A164" s="88" t="s">
        <v>3552</v>
      </c>
      <c r="B164" s="111" t="s">
        <v>3929</v>
      </c>
      <c r="C164" s="45" t="s">
        <v>4686</v>
      </c>
      <c r="D164" s="45"/>
      <c r="E164" s="108">
        <v>40885</v>
      </c>
      <c r="F164" s="108">
        <v>40924</v>
      </c>
      <c r="G164" s="108"/>
      <c r="H164" s="45"/>
      <c r="I164" s="45" t="s">
        <v>4235</v>
      </c>
      <c r="J164" s="45" t="s">
        <v>4153</v>
      </c>
      <c r="K164" s="45" t="s">
        <v>4154</v>
      </c>
      <c r="L164" s="45" t="s">
        <v>2870</v>
      </c>
      <c r="M164" s="45">
        <v>2.5625</v>
      </c>
      <c r="N164" s="46">
        <f t="shared" ref="N164:N171" si="32">M164-V164</f>
        <v>2.5</v>
      </c>
      <c r="O164" s="46">
        <f t="shared" ref="O164:O171" si="33">M164+V164</f>
        <v>2.625</v>
      </c>
      <c r="P164" s="46">
        <v>1.375</v>
      </c>
      <c r="Q164" s="46">
        <f t="shared" ref="Q164:Q171" si="34">P164-V164</f>
        <v>1.3125</v>
      </c>
      <c r="R164" s="46">
        <f t="shared" ref="R164:R171" si="35">P164+V164</f>
        <v>1.4375</v>
      </c>
      <c r="T164" s="30"/>
      <c r="U164" s="30"/>
      <c r="V164" s="46">
        <v>6.25E-2</v>
      </c>
    </row>
    <row r="165" spans="1:23" s="46" customFormat="1" ht="30" x14ac:dyDescent="0.15">
      <c r="A165" s="88" t="s">
        <v>5046</v>
      </c>
      <c r="B165" s="111" t="s">
        <v>4937</v>
      </c>
      <c r="C165" s="45" t="s">
        <v>4730</v>
      </c>
      <c r="D165" s="45"/>
      <c r="E165" s="114">
        <v>40911</v>
      </c>
      <c r="F165" s="108">
        <v>40924</v>
      </c>
      <c r="G165" s="108"/>
      <c r="H165" s="36"/>
      <c r="I165" s="45" t="s">
        <v>4235</v>
      </c>
      <c r="J165" s="45" t="s">
        <v>4153</v>
      </c>
      <c r="K165" s="45" t="s">
        <v>4154</v>
      </c>
      <c r="L165" s="45" t="s">
        <v>2870</v>
      </c>
      <c r="M165" s="46">
        <v>1.5</v>
      </c>
      <c r="N165" s="36">
        <f t="shared" si="32"/>
        <v>1.4375</v>
      </c>
      <c r="O165" s="36">
        <f t="shared" si="33"/>
        <v>1.5625</v>
      </c>
      <c r="P165" s="46">
        <v>4.5</v>
      </c>
      <c r="Q165" s="36">
        <f t="shared" si="34"/>
        <v>4.4375</v>
      </c>
      <c r="R165" s="36">
        <f t="shared" si="35"/>
        <v>4.5625</v>
      </c>
      <c r="S165" s="36"/>
      <c r="T165"/>
      <c r="U165"/>
      <c r="V165" s="46">
        <v>6.25E-2</v>
      </c>
      <c r="W165" s="36"/>
    </row>
    <row r="166" spans="1:23" s="46" customFormat="1" ht="30" x14ac:dyDescent="0.15">
      <c r="A166" s="88" t="s">
        <v>4936</v>
      </c>
      <c r="B166" s="111" t="s">
        <v>4937</v>
      </c>
      <c r="C166" s="45" t="s">
        <v>4730</v>
      </c>
      <c r="D166" s="45"/>
      <c r="E166" s="109">
        <v>40897</v>
      </c>
      <c r="F166" s="108">
        <v>40924</v>
      </c>
      <c r="G166" s="108"/>
      <c r="I166" s="45" t="s">
        <v>4235</v>
      </c>
      <c r="J166" s="45" t="s">
        <v>4153</v>
      </c>
      <c r="K166" s="45" t="s">
        <v>4154</v>
      </c>
      <c r="L166" s="45" t="s">
        <v>2870</v>
      </c>
      <c r="M166" s="46">
        <v>1.5</v>
      </c>
      <c r="N166" s="46">
        <f t="shared" si="32"/>
        <v>1.4375</v>
      </c>
      <c r="O166" s="46">
        <f t="shared" si="33"/>
        <v>1.5625</v>
      </c>
      <c r="P166" s="46">
        <v>4.5</v>
      </c>
      <c r="Q166" s="46">
        <f t="shared" si="34"/>
        <v>4.4375</v>
      </c>
      <c r="R166" s="46">
        <f t="shared" si="35"/>
        <v>4.5625</v>
      </c>
      <c r="T166" s="30"/>
      <c r="U166" s="30"/>
      <c r="V166" s="46">
        <v>6.25E-2</v>
      </c>
    </row>
    <row r="167" spans="1:23" s="46" customFormat="1" ht="30" x14ac:dyDescent="0.15">
      <c r="A167" s="88" t="s">
        <v>5042</v>
      </c>
      <c r="B167" s="111" t="s">
        <v>5043</v>
      </c>
      <c r="C167" s="45" t="s">
        <v>5035</v>
      </c>
      <c r="D167" s="45"/>
      <c r="E167" s="114">
        <v>40911</v>
      </c>
      <c r="F167" s="108">
        <v>40924</v>
      </c>
      <c r="G167" s="108"/>
      <c r="H167" s="36"/>
      <c r="I167" s="45" t="s">
        <v>4235</v>
      </c>
      <c r="J167" s="45" t="s">
        <v>4153</v>
      </c>
      <c r="K167" s="45" t="s">
        <v>4154</v>
      </c>
      <c r="L167" s="45" t="s">
        <v>2870</v>
      </c>
      <c r="M167" s="46">
        <v>3.25</v>
      </c>
      <c r="N167" s="46">
        <f t="shared" si="32"/>
        <v>3.1875</v>
      </c>
      <c r="O167" s="46">
        <f t="shared" si="33"/>
        <v>3.3125</v>
      </c>
      <c r="P167" s="46">
        <v>4.5</v>
      </c>
      <c r="Q167" s="46">
        <f t="shared" si="34"/>
        <v>4.4375</v>
      </c>
      <c r="R167" s="46">
        <f t="shared" si="35"/>
        <v>4.5625</v>
      </c>
      <c r="S167" s="36"/>
      <c r="T167"/>
      <c r="U167"/>
      <c r="V167" s="46">
        <v>6.25E-2</v>
      </c>
      <c r="W167" s="36"/>
    </row>
    <row r="168" spans="1:23" s="46" customFormat="1" ht="30" x14ac:dyDescent="0.15">
      <c r="A168" s="88" t="s">
        <v>5044</v>
      </c>
      <c r="B168" s="111" t="s">
        <v>5045</v>
      </c>
      <c r="C168" s="45" t="s">
        <v>4688</v>
      </c>
      <c r="D168" s="45"/>
      <c r="E168" s="114">
        <v>40911</v>
      </c>
      <c r="F168" s="108">
        <v>40924</v>
      </c>
      <c r="G168" s="108"/>
      <c r="H168" s="36"/>
      <c r="I168" s="45" t="s">
        <v>4235</v>
      </c>
      <c r="J168" s="45" t="s">
        <v>4153</v>
      </c>
      <c r="K168" s="45" t="s">
        <v>4154</v>
      </c>
      <c r="L168" s="45" t="s">
        <v>2870</v>
      </c>
      <c r="M168" s="46">
        <v>2.625</v>
      </c>
      <c r="N168" s="46">
        <f t="shared" si="32"/>
        <v>2.5625</v>
      </c>
      <c r="O168" s="46">
        <f t="shared" si="33"/>
        <v>2.6875</v>
      </c>
      <c r="P168" s="46">
        <v>9</v>
      </c>
      <c r="Q168" s="36">
        <f t="shared" si="34"/>
        <v>8.9375</v>
      </c>
      <c r="R168" s="36">
        <f t="shared" si="35"/>
        <v>9.0625</v>
      </c>
      <c r="S168" s="36"/>
      <c r="T168"/>
      <c r="U168"/>
      <c r="V168" s="46">
        <v>6.25E-2</v>
      </c>
      <c r="W168" s="36"/>
    </row>
    <row r="169" spans="1:23" s="46" customFormat="1" ht="30" x14ac:dyDescent="0.15">
      <c r="A169" s="88" t="s">
        <v>3553</v>
      </c>
      <c r="B169" s="111" t="s">
        <v>3930</v>
      </c>
      <c r="C169" s="45" t="s">
        <v>4688</v>
      </c>
      <c r="D169" s="45"/>
      <c r="E169" s="108">
        <v>40886</v>
      </c>
      <c r="F169" s="108">
        <v>40924</v>
      </c>
      <c r="G169" s="108"/>
      <c r="H169" s="45"/>
      <c r="I169" s="45" t="s">
        <v>4235</v>
      </c>
      <c r="J169" s="45" t="s">
        <v>4153</v>
      </c>
      <c r="K169" s="45" t="s">
        <v>4154</v>
      </c>
      <c r="L169" s="45" t="s">
        <v>2870</v>
      </c>
      <c r="M169" s="45">
        <v>2.625</v>
      </c>
      <c r="N169" s="46">
        <f t="shared" si="32"/>
        <v>2.5625</v>
      </c>
      <c r="O169" s="46">
        <f t="shared" si="33"/>
        <v>2.6875</v>
      </c>
      <c r="P169" s="46">
        <v>9</v>
      </c>
      <c r="Q169" s="46">
        <f t="shared" si="34"/>
        <v>8.9375</v>
      </c>
      <c r="R169" s="46">
        <f t="shared" si="35"/>
        <v>9.0625</v>
      </c>
      <c r="T169" s="30"/>
      <c r="U169" s="30"/>
      <c r="V169" s="46">
        <v>6.25E-2</v>
      </c>
    </row>
    <row r="170" spans="1:23" s="46" customFormat="1" ht="30" x14ac:dyDescent="0.15">
      <c r="A170" s="88" t="s">
        <v>3554</v>
      </c>
      <c r="B170" s="111" t="s">
        <v>3931</v>
      </c>
      <c r="C170" s="45" t="s">
        <v>4688</v>
      </c>
      <c r="D170" s="45"/>
      <c r="E170" s="108">
        <v>40886</v>
      </c>
      <c r="F170" s="108">
        <v>40924</v>
      </c>
      <c r="G170" s="108"/>
      <c r="H170" s="45"/>
      <c r="I170" s="45" t="s">
        <v>4235</v>
      </c>
      <c r="J170" s="45" t="s">
        <v>4153</v>
      </c>
      <c r="K170" s="45" t="s">
        <v>4154</v>
      </c>
      <c r="L170" s="45" t="s">
        <v>2870</v>
      </c>
      <c r="M170" s="45">
        <v>2.625</v>
      </c>
      <c r="N170" s="46">
        <f t="shared" si="32"/>
        <v>2.5625</v>
      </c>
      <c r="O170" s="46">
        <f t="shared" si="33"/>
        <v>2.6875</v>
      </c>
      <c r="P170" s="46">
        <v>9</v>
      </c>
      <c r="Q170" s="46">
        <f t="shared" si="34"/>
        <v>8.9375</v>
      </c>
      <c r="R170" s="46">
        <f t="shared" si="35"/>
        <v>9.0625</v>
      </c>
      <c r="T170" s="30"/>
      <c r="U170" s="30"/>
      <c r="V170" s="46">
        <v>6.25E-2</v>
      </c>
    </row>
    <row r="171" spans="1:23" s="46" customFormat="1" ht="30" x14ac:dyDescent="0.15">
      <c r="A171" s="88" t="s">
        <v>3555</v>
      </c>
      <c r="B171" s="111" t="s">
        <v>3932</v>
      </c>
      <c r="C171" s="45" t="s">
        <v>4688</v>
      </c>
      <c r="D171" s="45"/>
      <c r="E171" s="108">
        <v>40886</v>
      </c>
      <c r="F171" s="108">
        <v>40924</v>
      </c>
      <c r="G171" s="108"/>
      <c r="H171" s="45"/>
      <c r="I171" s="45" t="s">
        <v>4235</v>
      </c>
      <c r="J171" s="45" t="s">
        <v>4153</v>
      </c>
      <c r="K171" s="45" t="s">
        <v>4154</v>
      </c>
      <c r="L171" s="45" t="s">
        <v>2870</v>
      </c>
      <c r="M171" s="45">
        <v>2.625</v>
      </c>
      <c r="N171" s="46">
        <f t="shared" si="32"/>
        <v>2.5625</v>
      </c>
      <c r="O171" s="46">
        <f t="shared" si="33"/>
        <v>2.6875</v>
      </c>
      <c r="P171" s="46">
        <v>9</v>
      </c>
      <c r="Q171" s="46">
        <f t="shared" si="34"/>
        <v>8.9375</v>
      </c>
      <c r="R171" s="46">
        <f t="shared" si="35"/>
        <v>9.0625</v>
      </c>
      <c r="T171" s="30"/>
      <c r="U171" s="30"/>
      <c r="V171" s="46">
        <v>6.25E-2</v>
      </c>
    </row>
    <row r="172" spans="1:23" s="46" customFormat="1" ht="15" x14ac:dyDescent="0.15">
      <c r="A172" s="88" t="s">
        <v>3556</v>
      </c>
      <c r="B172" s="111" t="s">
        <v>4563</v>
      </c>
      <c r="C172" s="45"/>
      <c r="D172" s="45"/>
      <c r="E172" s="45"/>
      <c r="F172" s="45" t="s">
        <v>4895</v>
      </c>
      <c r="G172" s="45"/>
      <c r="H172" s="45"/>
      <c r="I172" s="45"/>
      <c r="J172" s="45"/>
      <c r="K172" s="45"/>
      <c r="L172" s="45"/>
      <c r="M172" s="45"/>
      <c r="T172" s="30"/>
      <c r="U172" s="30"/>
    </row>
    <row r="173" spans="1:23" s="46" customFormat="1" ht="30" x14ac:dyDescent="0.15">
      <c r="A173" s="88" t="s">
        <v>3557</v>
      </c>
      <c r="B173" s="111" t="s">
        <v>3933</v>
      </c>
      <c r="C173" s="45" t="s">
        <v>4732</v>
      </c>
      <c r="D173" s="45"/>
      <c r="E173" s="108">
        <v>40885</v>
      </c>
      <c r="F173" s="108">
        <v>40924</v>
      </c>
      <c r="G173" s="108"/>
      <c r="H173" s="45"/>
      <c r="I173" s="45" t="s">
        <v>4235</v>
      </c>
      <c r="J173" s="45" t="s">
        <v>4153</v>
      </c>
      <c r="K173" s="45" t="s">
        <v>4154</v>
      </c>
      <c r="L173" s="45" t="s">
        <v>2870</v>
      </c>
      <c r="M173" s="46">
        <v>2.25</v>
      </c>
      <c r="N173" s="46">
        <f>M173-V173</f>
        <v>2.1875</v>
      </c>
      <c r="O173" s="46">
        <f>M173+V173</f>
        <v>2.3125</v>
      </c>
      <c r="P173" s="45">
        <v>4.25</v>
      </c>
      <c r="Q173" s="46">
        <f>P173-V173</f>
        <v>4.1875</v>
      </c>
      <c r="R173" s="46">
        <f>P173+V173</f>
        <v>4.3125</v>
      </c>
      <c r="T173" s="30"/>
      <c r="U173" s="30"/>
      <c r="V173" s="46">
        <v>6.25E-2</v>
      </c>
    </row>
    <row r="174" spans="1:23" s="46" customFormat="1" ht="15" x14ac:dyDescent="0.15">
      <c r="A174" s="88" t="s">
        <v>3558</v>
      </c>
      <c r="B174" s="111" t="s">
        <v>4564</v>
      </c>
      <c r="C174" s="45"/>
      <c r="D174" s="45"/>
      <c r="E174" s="45"/>
      <c r="F174" s="45"/>
      <c r="G174" s="45"/>
      <c r="H174" s="45" t="s">
        <v>4567</v>
      </c>
      <c r="I174" s="45"/>
      <c r="J174" s="45"/>
      <c r="K174" s="45"/>
      <c r="L174" s="45"/>
      <c r="M174" s="45"/>
      <c r="T174" s="30"/>
      <c r="U174" s="30"/>
    </row>
    <row r="175" spans="1:23" s="46" customFormat="1" ht="30" x14ac:dyDescent="0.15">
      <c r="A175" s="88" t="s">
        <v>3559</v>
      </c>
      <c r="B175" s="111" t="s">
        <v>3934</v>
      </c>
      <c r="C175" s="45" t="s">
        <v>4688</v>
      </c>
      <c r="D175" s="45"/>
      <c r="E175" s="108">
        <v>40886</v>
      </c>
      <c r="F175" s="108">
        <v>40924</v>
      </c>
      <c r="G175" s="108"/>
      <c r="H175" s="45"/>
      <c r="I175" s="45" t="s">
        <v>4235</v>
      </c>
      <c r="J175" s="45" t="s">
        <v>4153</v>
      </c>
      <c r="K175" s="45" t="s">
        <v>4154</v>
      </c>
      <c r="L175" s="45" t="s">
        <v>2870</v>
      </c>
      <c r="M175" s="45">
        <v>2.625</v>
      </c>
      <c r="N175" s="46">
        <f t="shared" ref="N175:N184" si="36">M175-V175</f>
        <v>2.5625</v>
      </c>
      <c r="O175" s="46">
        <f t="shared" ref="O175:O184" si="37">M175+V175</f>
        <v>2.6875</v>
      </c>
      <c r="P175" s="46">
        <v>9</v>
      </c>
      <c r="Q175" s="46">
        <f t="shared" ref="Q175:Q184" si="38">P175-V175</f>
        <v>8.9375</v>
      </c>
      <c r="R175" s="46">
        <f t="shared" ref="R175:R184" si="39">P175+V175</f>
        <v>9.0625</v>
      </c>
      <c r="T175" s="30"/>
      <c r="U175" s="30"/>
      <c r="V175" s="46">
        <v>6.25E-2</v>
      </c>
    </row>
    <row r="176" spans="1:23" s="46" customFormat="1" ht="30" x14ac:dyDescent="0.15">
      <c r="A176" s="88" t="s">
        <v>3560</v>
      </c>
      <c r="B176" s="111" t="s">
        <v>3935</v>
      </c>
      <c r="C176" s="45" t="s">
        <v>4688</v>
      </c>
      <c r="D176" s="45"/>
      <c r="E176" s="108">
        <v>40886</v>
      </c>
      <c r="F176" s="108">
        <v>40924</v>
      </c>
      <c r="G176" s="108"/>
      <c r="H176" s="45"/>
      <c r="I176" s="45" t="s">
        <v>4235</v>
      </c>
      <c r="J176" s="45" t="s">
        <v>4153</v>
      </c>
      <c r="K176" s="45" t="s">
        <v>4154</v>
      </c>
      <c r="L176" s="45" t="s">
        <v>2870</v>
      </c>
      <c r="M176" s="45">
        <v>2.625</v>
      </c>
      <c r="N176" s="46">
        <f t="shared" si="36"/>
        <v>2.5625</v>
      </c>
      <c r="O176" s="46">
        <f t="shared" si="37"/>
        <v>2.6875</v>
      </c>
      <c r="P176" s="46">
        <v>9</v>
      </c>
      <c r="Q176" s="46">
        <f t="shared" si="38"/>
        <v>8.9375</v>
      </c>
      <c r="R176" s="46">
        <f t="shared" si="39"/>
        <v>9.0625</v>
      </c>
      <c r="T176" s="30"/>
      <c r="U176" s="30"/>
      <c r="V176" s="46">
        <v>6.25E-2</v>
      </c>
    </row>
    <row r="177" spans="1:23" s="46" customFormat="1" ht="30" x14ac:dyDescent="0.15">
      <c r="A177" s="88" t="s">
        <v>4869</v>
      </c>
      <c r="B177" s="111" t="s">
        <v>4868</v>
      </c>
      <c r="C177" s="45" t="s">
        <v>4949</v>
      </c>
      <c r="D177" s="45"/>
      <c r="E177" s="109">
        <v>40904</v>
      </c>
      <c r="F177" s="108">
        <v>40924</v>
      </c>
      <c r="G177" s="108"/>
      <c r="I177" s="45" t="s">
        <v>4235</v>
      </c>
      <c r="J177" s="45" t="s">
        <v>4153</v>
      </c>
      <c r="K177" s="45" t="s">
        <v>4154</v>
      </c>
      <c r="L177" s="45" t="s">
        <v>2870</v>
      </c>
      <c r="M177" s="99">
        <v>1.851</v>
      </c>
      <c r="N177" s="46">
        <f t="shared" si="36"/>
        <v>1.7885</v>
      </c>
      <c r="O177" s="46">
        <f t="shared" si="37"/>
        <v>1.9135</v>
      </c>
      <c r="P177" s="100">
        <v>3.74</v>
      </c>
      <c r="Q177" s="46">
        <f t="shared" si="38"/>
        <v>3.6775000000000002</v>
      </c>
      <c r="R177" s="46">
        <f t="shared" si="39"/>
        <v>3.8025000000000002</v>
      </c>
      <c r="T177" s="30"/>
      <c r="U177" s="30"/>
      <c r="V177" s="46">
        <v>6.25E-2</v>
      </c>
    </row>
    <row r="178" spans="1:23" s="46" customFormat="1" ht="30" x14ac:dyDescent="0.15">
      <c r="A178" s="88" t="s">
        <v>3561</v>
      </c>
      <c r="B178" s="111" t="s">
        <v>3936</v>
      </c>
      <c r="C178" s="45" t="s">
        <v>4688</v>
      </c>
      <c r="D178" s="45"/>
      <c r="E178" s="108">
        <v>40886</v>
      </c>
      <c r="F178" s="108">
        <v>40924</v>
      </c>
      <c r="G178" s="108"/>
      <c r="H178" s="45"/>
      <c r="I178" s="45" t="s">
        <v>4235</v>
      </c>
      <c r="J178" s="45" t="s">
        <v>4153</v>
      </c>
      <c r="K178" s="45" t="s">
        <v>4154</v>
      </c>
      <c r="L178" s="45" t="s">
        <v>2870</v>
      </c>
      <c r="M178" s="45">
        <v>2.625</v>
      </c>
      <c r="N178" s="46">
        <f t="shared" si="36"/>
        <v>2.5625</v>
      </c>
      <c r="O178" s="46">
        <f t="shared" si="37"/>
        <v>2.6875</v>
      </c>
      <c r="P178" s="46">
        <v>9</v>
      </c>
      <c r="Q178" s="46">
        <f t="shared" si="38"/>
        <v>8.9375</v>
      </c>
      <c r="R178" s="46">
        <f t="shared" si="39"/>
        <v>9.0625</v>
      </c>
      <c r="T178" s="30"/>
      <c r="U178" s="30"/>
      <c r="V178" s="46">
        <v>6.25E-2</v>
      </c>
    </row>
    <row r="179" spans="1:23" s="46" customFormat="1" ht="30" x14ac:dyDescent="0.15">
      <c r="A179" s="88" t="s">
        <v>3562</v>
      </c>
      <c r="B179" s="111" t="s">
        <v>3937</v>
      </c>
      <c r="C179" s="45" t="s">
        <v>4698</v>
      </c>
      <c r="D179" s="45"/>
      <c r="E179" s="108">
        <v>40898</v>
      </c>
      <c r="F179" s="108">
        <v>40924</v>
      </c>
      <c r="G179" s="108"/>
      <c r="H179" s="45"/>
      <c r="I179" s="45" t="s">
        <v>4235</v>
      </c>
      <c r="J179" s="45" t="s">
        <v>4153</v>
      </c>
      <c r="K179" s="45" t="s">
        <v>4154</v>
      </c>
      <c r="L179" s="45" t="s">
        <v>2870</v>
      </c>
      <c r="M179" s="45">
        <v>4</v>
      </c>
      <c r="N179" s="46">
        <f t="shared" si="36"/>
        <v>3.9375</v>
      </c>
      <c r="O179" s="46">
        <f t="shared" si="37"/>
        <v>4.0625</v>
      </c>
      <c r="P179" s="46">
        <v>6</v>
      </c>
      <c r="Q179" s="46">
        <f t="shared" si="38"/>
        <v>5.9375</v>
      </c>
      <c r="R179" s="46">
        <f t="shared" si="39"/>
        <v>6.0625</v>
      </c>
      <c r="T179" s="30"/>
      <c r="U179" s="30"/>
      <c r="V179" s="46">
        <v>6.25E-2</v>
      </c>
    </row>
    <row r="180" spans="1:23" s="46" customFormat="1" ht="30" x14ac:dyDescent="0.15">
      <c r="A180" s="88" t="s">
        <v>3563</v>
      </c>
      <c r="B180" s="111" t="s">
        <v>3938</v>
      </c>
      <c r="C180" s="45" t="s">
        <v>4706</v>
      </c>
      <c r="D180" s="45"/>
      <c r="E180" s="108">
        <v>40899</v>
      </c>
      <c r="F180" s="108">
        <v>40924</v>
      </c>
      <c r="G180" s="108"/>
      <c r="H180" s="45"/>
      <c r="I180" s="45" t="s">
        <v>4235</v>
      </c>
      <c r="J180" s="45" t="s">
        <v>4153</v>
      </c>
      <c r="K180" s="45" t="s">
        <v>4154</v>
      </c>
      <c r="L180" s="45" t="s">
        <v>2870</v>
      </c>
      <c r="M180" s="45">
        <v>5</v>
      </c>
      <c r="N180" s="46">
        <f t="shared" si="36"/>
        <v>4.9375</v>
      </c>
      <c r="O180" s="46">
        <f t="shared" si="37"/>
        <v>5.0625</v>
      </c>
      <c r="P180" s="46">
        <v>6</v>
      </c>
      <c r="Q180" s="46">
        <f t="shared" si="38"/>
        <v>5.9375</v>
      </c>
      <c r="R180" s="46">
        <f t="shared" si="39"/>
        <v>6.0625</v>
      </c>
      <c r="T180" s="30"/>
      <c r="U180" s="30"/>
      <c r="V180" s="46">
        <v>6.25E-2</v>
      </c>
    </row>
    <row r="181" spans="1:23" s="46" customFormat="1" ht="30" x14ac:dyDescent="0.15">
      <c r="A181" s="88" t="s">
        <v>3564</v>
      </c>
      <c r="B181" s="111" t="s">
        <v>3939</v>
      </c>
      <c r="C181" s="45" t="s">
        <v>4698</v>
      </c>
      <c r="D181" s="45"/>
      <c r="E181" s="108">
        <v>40898</v>
      </c>
      <c r="F181" s="108">
        <v>40924</v>
      </c>
      <c r="G181" s="108"/>
      <c r="H181" s="45"/>
      <c r="I181" s="45" t="s">
        <v>4235</v>
      </c>
      <c r="J181" s="45" t="s">
        <v>4153</v>
      </c>
      <c r="K181" s="45" t="s">
        <v>4154</v>
      </c>
      <c r="L181" s="45" t="s">
        <v>2870</v>
      </c>
      <c r="M181" s="45">
        <v>4</v>
      </c>
      <c r="N181" s="46">
        <f t="shared" si="36"/>
        <v>3.9375</v>
      </c>
      <c r="O181" s="46">
        <f t="shared" si="37"/>
        <v>4.0625</v>
      </c>
      <c r="P181" s="46">
        <v>6</v>
      </c>
      <c r="Q181" s="46">
        <f t="shared" si="38"/>
        <v>5.9375</v>
      </c>
      <c r="R181" s="46">
        <f t="shared" si="39"/>
        <v>6.0625</v>
      </c>
      <c r="T181" s="30"/>
      <c r="U181" s="30"/>
      <c r="V181" s="46">
        <v>6.25E-2</v>
      </c>
    </row>
    <row r="182" spans="1:23" s="46" customFormat="1" ht="30" x14ac:dyDescent="0.15">
      <c r="A182" s="88" t="s">
        <v>3565</v>
      </c>
      <c r="B182" s="111" t="s">
        <v>3940</v>
      </c>
      <c r="C182" s="45" t="s">
        <v>4698</v>
      </c>
      <c r="D182" s="45"/>
      <c r="E182" s="108">
        <v>40898</v>
      </c>
      <c r="F182" s="108">
        <v>40924</v>
      </c>
      <c r="G182" s="108"/>
      <c r="H182" s="45"/>
      <c r="I182" s="45" t="s">
        <v>4235</v>
      </c>
      <c r="J182" s="45" t="s">
        <v>4153</v>
      </c>
      <c r="K182" s="45" t="s">
        <v>4154</v>
      </c>
      <c r="L182" s="45" t="s">
        <v>2870</v>
      </c>
      <c r="M182" s="45">
        <v>4</v>
      </c>
      <c r="N182" s="46">
        <f t="shared" si="36"/>
        <v>3.9375</v>
      </c>
      <c r="O182" s="46">
        <f t="shared" si="37"/>
        <v>4.0625</v>
      </c>
      <c r="P182" s="46">
        <v>6</v>
      </c>
      <c r="Q182" s="46">
        <f t="shared" si="38"/>
        <v>5.9375</v>
      </c>
      <c r="R182" s="46">
        <f t="shared" si="39"/>
        <v>6.0625</v>
      </c>
      <c r="T182" s="30"/>
      <c r="U182" s="30"/>
      <c r="V182" s="46">
        <v>6.25E-2</v>
      </c>
    </row>
    <row r="183" spans="1:23" s="46" customFormat="1" ht="30" x14ac:dyDescent="0.15">
      <c r="A183" s="88" t="s">
        <v>3566</v>
      </c>
      <c r="B183" s="111" t="s">
        <v>3941</v>
      </c>
      <c r="C183" s="45" t="s">
        <v>4700</v>
      </c>
      <c r="D183" s="45"/>
      <c r="E183" s="108">
        <v>40898</v>
      </c>
      <c r="F183" s="108">
        <v>40924</v>
      </c>
      <c r="G183" s="108"/>
      <c r="H183" s="45"/>
      <c r="I183" s="45" t="s">
        <v>4235</v>
      </c>
      <c r="J183" s="45" t="s">
        <v>4153</v>
      </c>
      <c r="K183" s="45" t="s">
        <v>4154</v>
      </c>
      <c r="L183" s="45" t="s">
        <v>2870</v>
      </c>
      <c r="M183" s="45">
        <v>4</v>
      </c>
      <c r="N183" s="46">
        <f t="shared" si="36"/>
        <v>3.9375</v>
      </c>
      <c r="O183" s="46">
        <f t="shared" si="37"/>
        <v>4.0625</v>
      </c>
      <c r="P183" s="46">
        <v>10</v>
      </c>
      <c r="Q183" s="46">
        <f t="shared" si="38"/>
        <v>9.9375</v>
      </c>
      <c r="R183" s="46">
        <f t="shared" si="39"/>
        <v>10.0625</v>
      </c>
      <c r="T183" s="30"/>
      <c r="U183" s="30"/>
      <c r="V183" s="46">
        <v>6.25E-2</v>
      </c>
    </row>
    <row r="184" spans="1:23" s="46" customFormat="1" ht="30" x14ac:dyDescent="0.15">
      <c r="A184" s="88" t="s">
        <v>3567</v>
      </c>
      <c r="B184" s="111" t="s">
        <v>3942</v>
      </c>
      <c r="C184" s="45" t="s">
        <v>4698</v>
      </c>
      <c r="D184" s="45"/>
      <c r="E184" s="108">
        <v>40898</v>
      </c>
      <c r="F184" s="108">
        <v>40924</v>
      </c>
      <c r="G184" s="108"/>
      <c r="H184" s="45"/>
      <c r="I184" s="45" t="s">
        <v>4235</v>
      </c>
      <c r="J184" s="45" t="s">
        <v>4153</v>
      </c>
      <c r="K184" s="45" t="s">
        <v>4154</v>
      </c>
      <c r="L184" s="45" t="s">
        <v>2870</v>
      </c>
      <c r="M184" s="45">
        <v>4</v>
      </c>
      <c r="N184" s="46">
        <f t="shared" si="36"/>
        <v>3.9375</v>
      </c>
      <c r="O184" s="46">
        <f t="shared" si="37"/>
        <v>4.0625</v>
      </c>
      <c r="P184" s="46">
        <v>6</v>
      </c>
      <c r="Q184" s="46">
        <f t="shared" si="38"/>
        <v>5.9375</v>
      </c>
      <c r="R184" s="46">
        <f t="shared" si="39"/>
        <v>6.0625</v>
      </c>
      <c r="T184" s="30"/>
      <c r="U184" s="30"/>
      <c r="V184" s="46">
        <v>6.25E-2</v>
      </c>
    </row>
    <row r="185" spans="1:23" s="46" customFormat="1" ht="30" x14ac:dyDescent="0.15">
      <c r="A185" s="88" t="s">
        <v>3568</v>
      </c>
      <c r="B185" s="111" t="s">
        <v>3943</v>
      </c>
      <c r="C185" s="49"/>
      <c r="D185" s="49"/>
      <c r="E185" s="49"/>
      <c r="F185" s="49" t="s">
        <v>4587</v>
      </c>
      <c r="G185" s="49"/>
      <c r="H185" s="49"/>
      <c r="I185" s="49"/>
      <c r="J185" s="49"/>
      <c r="K185" s="49"/>
      <c r="L185" s="49"/>
      <c r="M185" s="49"/>
      <c r="N185" s="50"/>
      <c r="O185" s="50"/>
      <c r="P185" s="50"/>
      <c r="Q185" s="50"/>
      <c r="R185" s="50"/>
      <c r="S185" s="50"/>
      <c r="T185" s="81"/>
      <c r="U185" s="81"/>
      <c r="V185" s="50"/>
      <c r="W185" s="50"/>
    </row>
    <row r="186" spans="1:23" s="46" customFormat="1" ht="30" x14ac:dyDescent="0.15">
      <c r="A186" s="88" t="s">
        <v>3569</v>
      </c>
      <c r="B186" s="111" t="s">
        <v>3944</v>
      </c>
      <c r="C186" s="45" t="s">
        <v>4698</v>
      </c>
      <c r="D186" s="45"/>
      <c r="E186" s="108">
        <v>40898</v>
      </c>
      <c r="F186" s="108">
        <v>40924</v>
      </c>
      <c r="G186" s="108"/>
      <c r="H186" s="45"/>
      <c r="I186" s="45" t="s">
        <v>4235</v>
      </c>
      <c r="J186" s="45" t="s">
        <v>4153</v>
      </c>
      <c r="K186" s="45" t="s">
        <v>4154</v>
      </c>
      <c r="L186" s="45" t="s">
        <v>2870</v>
      </c>
      <c r="M186" s="45">
        <v>4</v>
      </c>
      <c r="N186" s="46">
        <f>M186-V186</f>
        <v>3.9375</v>
      </c>
      <c r="O186" s="46">
        <f>M186+V186</f>
        <v>4.0625</v>
      </c>
      <c r="P186" s="46">
        <v>6</v>
      </c>
      <c r="Q186" s="46">
        <f>P186-V186</f>
        <v>5.9375</v>
      </c>
      <c r="R186" s="46">
        <f>P186+V186</f>
        <v>6.0625</v>
      </c>
      <c r="T186" s="30"/>
      <c r="U186" s="30"/>
      <c r="V186" s="46">
        <v>6.25E-2</v>
      </c>
    </row>
    <row r="187" spans="1:23" s="46" customFormat="1" ht="30" x14ac:dyDescent="0.15">
      <c r="A187" s="88" t="s">
        <v>3570</v>
      </c>
      <c r="B187" s="111" t="s">
        <v>3945</v>
      </c>
      <c r="C187" s="45" t="s">
        <v>4698</v>
      </c>
      <c r="D187" s="45"/>
      <c r="E187" s="108">
        <v>40898</v>
      </c>
      <c r="F187" s="108">
        <v>40924</v>
      </c>
      <c r="G187" s="108"/>
      <c r="H187" s="45"/>
      <c r="I187" s="45" t="s">
        <v>4235</v>
      </c>
      <c r="J187" s="45" t="s">
        <v>4153</v>
      </c>
      <c r="K187" s="45" t="s">
        <v>4154</v>
      </c>
      <c r="L187" s="45" t="s">
        <v>2870</v>
      </c>
      <c r="M187" s="45">
        <v>4</v>
      </c>
      <c r="N187" s="46">
        <f>M187-V187</f>
        <v>3.9375</v>
      </c>
      <c r="O187" s="46">
        <f>M187+V187</f>
        <v>4.0625</v>
      </c>
      <c r="P187" s="46">
        <v>6</v>
      </c>
      <c r="Q187" s="46">
        <f>P187-V187</f>
        <v>5.9375</v>
      </c>
      <c r="R187" s="46">
        <f>P187+V187</f>
        <v>6.0625</v>
      </c>
      <c r="T187" s="30"/>
      <c r="U187" s="30"/>
      <c r="V187" s="46">
        <v>6.25E-2</v>
      </c>
    </row>
    <row r="188" spans="1:23" s="46" customFormat="1" ht="30" x14ac:dyDescent="0.15">
      <c r="A188" s="88" t="s">
        <v>3571</v>
      </c>
      <c r="B188" s="111" t="s">
        <v>3946</v>
      </c>
      <c r="C188" s="45" t="s">
        <v>4698</v>
      </c>
      <c r="D188" s="45"/>
      <c r="E188" s="108">
        <v>40898</v>
      </c>
      <c r="F188" s="108">
        <v>40924</v>
      </c>
      <c r="G188" s="108"/>
      <c r="H188" s="45"/>
      <c r="I188" s="45" t="s">
        <v>4235</v>
      </c>
      <c r="J188" s="45" t="s">
        <v>4153</v>
      </c>
      <c r="K188" s="45" t="s">
        <v>4154</v>
      </c>
      <c r="L188" s="45" t="s">
        <v>2870</v>
      </c>
      <c r="M188" s="45">
        <v>4</v>
      </c>
      <c r="N188" s="46">
        <f>M188-V188</f>
        <v>3.9375</v>
      </c>
      <c r="O188" s="46">
        <f>M188+V188</f>
        <v>4.0625</v>
      </c>
      <c r="P188" s="46">
        <v>6</v>
      </c>
      <c r="Q188" s="46">
        <f>P188-V188</f>
        <v>5.9375</v>
      </c>
      <c r="R188" s="46">
        <f>P188+V188</f>
        <v>6.0625</v>
      </c>
      <c r="T188" s="30"/>
      <c r="U188" s="30"/>
      <c r="V188" s="46">
        <v>6.25E-2</v>
      </c>
    </row>
    <row r="189" spans="1:23" s="46" customFormat="1" ht="30" x14ac:dyDescent="0.15">
      <c r="A189" s="88" t="s">
        <v>3572</v>
      </c>
      <c r="B189" s="111" t="s">
        <v>3947</v>
      </c>
      <c r="C189" s="45" t="s">
        <v>4698</v>
      </c>
      <c r="D189" s="45"/>
      <c r="E189" s="108"/>
      <c r="F189" s="108"/>
      <c r="G189" s="108"/>
      <c r="H189" s="45" t="s">
        <v>9927</v>
      </c>
      <c r="I189" s="45" t="s">
        <v>4235</v>
      </c>
      <c r="J189" s="45" t="s">
        <v>4153</v>
      </c>
      <c r="K189" s="45" t="s">
        <v>4154</v>
      </c>
      <c r="L189" s="45" t="s">
        <v>2870</v>
      </c>
      <c r="M189" s="45">
        <v>4</v>
      </c>
      <c r="N189" s="46">
        <f>M189-V189</f>
        <v>3.9375</v>
      </c>
      <c r="O189" s="46">
        <f>M189+V189</f>
        <v>4.0625</v>
      </c>
      <c r="P189" s="46">
        <v>6</v>
      </c>
      <c r="Q189" s="46">
        <f>P189-V189</f>
        <v>5.9375</v>
      </c>
      <c r="R189" s="46">
        <f>P189+V189</f>
        <v>6.0625</v>
      </c>
      <c r="T189" s="30"/>
      <c r="U189" s="30"/>
      <c r="V189" s="46">
        <v>6.25E-2</v>
      </c>
    </row>
    <row r="190" spans="1:23" s="46" customFormat="1" ht="30" x14ac:dyDescent="0.15">
      <c r="A190" s="88" t="s">
        <v>3573</v>
      </c>
      <c r="B190" s="111" t="s">
        <v>3947</v>
      </c>
      <c r="C190" s="45" t="s">
        <v>4698</v>
      </c>
      <c r="D190" s="45"/>
      <c r="E190" s="108">
        <v>40975</v>
      </c>
      <c r="F190" s="108">
        <v>40981</v>
      </c>
      <c r="G190" s="108"/>
      <c r="H190" s="45" t="s">
        <v>9927</v>
      </c>
      <c r="I190" s="45" t="s">
        <v>4235</v>
      </c>
      <c r="J190" s="45" t="s">
        <v>4153</v>
      </c>
      <c r="K190" s="45" t="s">
        <v>4154</v>
      </c>
      <c r="L190" s="45" t="s">
        <v>2870</v>
      </c>
      <c r="M190" s="45">
        <v>4</v>
      </c>
      <c r="N190" s="46">
        <f>M190-V190</f>
        <v>3.9375</v>
      </c>
      <c r="O190" s="46">
        <f>M190+V190</f>
        <v>4.0625</v>
      </c>
      <c r="P190" s="46">
        <v>6</v>
      </c>
      <c r="Q190" s="46">
        <f>P190-V190</f>
        <v>5.9375</v>
      </c>
      <c r="R190" s="46">
        <f>P190+V190</f>
        <v>6.0625</v>
      </c>
      <c r="T190" s="30"/>
      <c r="U190" s="30"/>
      <c r="V190" s="46">
        <v>6.25E-2</v>
      </c>
    </row>
    <row r="191" spans="1:23" s="46" customFormat="1" ht="30" x14ac:dyDescent="0.15">
      <c r="A191" s="88" t="s">
        <v>3574</v>
      </c>
      <c r="B191" s="111" t="s">
        <v>3948</v>
      </c>
      <c r="C191" s="45" t="s">
        <v>4700</v>
      </c>
      <c r="D191" s="45"/>
      <c r="E191" s="108">
        <v>40898</v>
      </c>
      <c r="F191" s="108">
        <v>40924</v>
      </c>
      <c r="G191" s="108"/>
      <c r="H191" s="45"/>
      <c r="I191" s="45" t="s">
        <v>4235</v>
      </c>
      <c r="J191" s="45" t="s">
        <v>4153</v>
      </c>
      <c r="K191" s="45" t="s">
        <v>4154</v>
      </c>
      <c r="L191" s="45" t="s">
        <v>2870</v>
      </c>
      <c r="M191" s="45">
        <v>4</v>
      </c>
      <c r="N191" s="46">
        <f t="shared" ref="N191:N198" si="40">M191-V191</f>
        <v>3.9375</v>
      </c>
      <c r="O191" s="46">
        <f t="shared" ref="O191:O198" si="41">M191+V191</f>
        <v>4.0625</v>
      </c>
      <c r="P191" s="46">
        <v>10</v>
      </c>
      <c r="Q191" s="46">
        <f t="shared" ref="Q191:Q198" si="42">P191-V191</f>
        <v>9.9375</v>
      </c>
      <c r="R191" s="46">
        <f t="shared" ref="R191:R198" si="43">P191+V191</f>
        <v>10.0625</v>
      </c>
      <c r="T191" s="30"/>
      <c r="U191" s="30"/>
      <c r="V191" s="46">
        <v>6.25E-2</v>
      </c>
    </row>
    <row r="192" spans="1:23" s="46" customFormat="1" ht="30" x14ac:dyDescent="0.15">
      <c r="A192" s="88" t="s">
        <v>3575</v>
      </c>
      <c r="B192" s="111" t="s">
        <v>3949</v>
      </c>
      <c r="C192" s="45" t="s">
        <v>4688</v>
      </c>
      <c r="D192" s="45"/>
      <c r="E192" s="108">
        <v>40886</v>
      </c>
      <c r="F192" s="108">
        <v>40924</v>
      </c>
      <c r="G192" s="108"/>
      <c r="H192" s="45"/>
      <c r="I192" s="45" t="s">
        <v>4235</v>
      </c>
      <c r="J192" s="45" t="s">
        <v>4153</v>
      </c>
      <c r="K192" s="45" t="s">
        <v>4154</v>
      </c>
      <c r="L192" s="45" t="s">
        <v>2870</v>
      </c>
      <c r="M192" s="45">
        <v>2.625</v>
      </c>
      <c r="N192" s="46">
        <f t="shared" si="40"/>
        <v>2.5625</v>
      </c>
      <c r="O192" s="46">
        <f t="shared" si="41"/>
        <v>2.6875</v>
      </c>
      <c r="P192" s="46">
        <v>9</v>
      </c>
      <c r="Q192" s="46">
        <f t="shared" si="42"/>
        <v>8.9375</v>
      </c>
      <c r="R192" s="46">
        <f t="shared" si="43"/>
        <v>9.0625</v>
      </c>
      <c r="T192" s="30"/>
      <c r="U192" s="30"/>
      <c r="V192" s="46">
        <v>6.25E-2</v>
      </c>
    </row>
    <row r="193" spans="1:23" s="46" customFormat="1" ht="30" x14ac:dyDescent="0.15">
      <c r="A193" s="88" t="s">
        <v>3576</v>
      </c>
      <c r="B193" s="111" t="s">
        <v>3950</v>
      </c>
      <c r="C193" s="45" t="s">
        <v>4688</v>
      </c>
      <c r="D193" s="45"/>
      <c r="E193" s="108">
        <v>40886</v>
      </c>
      <c r="F193" s="108">
        <v>40924</v>
      </c>
      <c r="G193" s="108"/>
      <c r="H193" s="45"/>
      <c r="I193" s="45" t="s">
        <v>4235</v>
      </c>
      <c r="J193" s="45" t="s">
        <v>4153</v>
      </c>
      <c r="K193" s="45" t="s">
        <v>4154</v>
      </c>
      <c r="L193" s="45" t="s">
        <v>2870</v>
      </c>
      <c r="M193" s="45">
        <v>2.625</v>
      </c>
      <c r="N193" s="46">
        <f t="shared" si="40"/>
        <v>2.5625</v>
      </c>
      <c r="O193" s="46">
        <f t="shared" si="41"/>
        <v>2.6875</v>
      </c>
      <c r="P193" s="46">
        <v>9</v>
      </c>
      <c r="Q193" s="46">
        <f t="shared" si="42"/>
        <v>8.9375</v>
      </c>
      <c r="R193" s="46">
        <f t="shared" si="43"/>
        <v>9.0625</v>
      </c>
      <c r="T193" s="30"/>
      <c r="U193" s="30"/>
      <c r="V193" s="46">
        <v>6.25E-2</v>
      </c>
    </row>
    <row r="194" spans="1:23" s="46" customFormat="1" ht="30" x14ac:dyDescent="0.15">
      <c r="A194" s="88" t="s">
        <v>3577</v>
      </c>
      <c r="B194" s="111" t="s">
        <v>3951</v>
      </c>
      <c r="C194" s="45" t="s">
        <v>4698</v>
      </c>
      <c r="D194" s="45"/>
      <c r="E194" s="108">
        <v>40898</v>
      </c>
      <c r="F194" s="108">
        <v>40924</v>
      </c>
      <c r="G194" s="108"/>
      <c r="H194" s="45"/>
      <c r="I194" s="45" t="s">
        <v>4235</v>
      </c>
      <c r="J194" s="45" t="s">
        <v>4153</v>
      </c>
      <c r="K194" s="45" t="s">
        <v>4154</v>
      </c>
      <c r="L194" s="45" t="s">
        <v>2870</v>
      </c>
      <c r="M194" s="45">
        <v>4</v>
      </c>
      <c r="N194" s="46">
        <f t="shared" si="40"/>
        <v>3.9375</v>
      </c>
      <c r="O194" s="46">
        <f t="shared" si="41"/>
        <v>4.0625</v>
      </c>
      <c r="P194" s="46">
        <v>6</v>
      </c>
      <c r="Q194" s="46">
        <f t="shared" si="42"/>
        <v>5.9375</v>
      </c>
      <c r="R194" s="46">
        <f t="shared" si="43"/>
        <v>6.0625</v>
      </c>
      <c r="T194" s="30"/>
      <c r="U194" s="30"/>
      <c r="V194" s="46">
        <v>6.25E-2</v>
      </c>
    </row>
    <row r="195" spans="1:23" s="46" customFormat="1" ht="30" x14ac:dyDescent="0.15">
      <c r="A195" s="88" t="s">
        <v>3578</v>
      </c>
      <c r="B195" s="111" t="s">
        <v>3952</v>
      </c>
      <c r="C195" s="45" t="s">
        <v>4720</v>
      </c>
      <c r="D195" s="45"/>
      <c r="E195" s="108">
        <v>40904</v>
      </c>
      <c r="F195" s="108">
        <v>40924</v>
      </c>
      <c r="G195" s="108"/>
      <c r="H195" s="45"/>
      <c r="I195" s="45" t="s">
        <v>4235</v>
      </c>
      <c r="J195" s="45" t="s">
        <v>4153</v>
      </c>
      <c r="K195" s="45" t="s">
        <v>4154</v>
      </c>
      <c r="L195" s="45" t="s">
        <v>2870</v>
      </c>
      <c r="M195" s="45">
        <v>7</v>
      </c>
      <c r="N195" s="46">
        <f t="shared" si="40"/>
        <v>6.9375</v>
      </c>
      <c r="O195" s="46">
        <f t="shared" si="41"/>
        <v>7.0625</v>
      </c>
      <c r="P195" s="46">
        <v>9</v>
      </c>
      <c r="Q195" s="46">
        <f t="shared" si="42"/>
        <v>8.9375</v>
      </c>
      <c r="R195" s="46">
        <f t="shared" si="43"/>
        <v>9.0625</v>
      </c>
      <c r="T195" s="30"/>
      <c r="U195" s="30"/>
      <c r="V195" s="46">
        <v>6.25E-2</v>
      </c>
    </row>
    <row r="196" spans="1:23" s="46" customFormat="1" ht="30" x14ac:dyDescent="0.15">
      <c r="A196" s="88" t="s">
        <v>3579</v>
      </c>
      <c r="B196" s="111" t="s">
        <v>3953</v>
      </c>
      <c r="C196" s="45" t="s">
        <v>4706</v>
      </c>
      <c r="D196" s="45"/>
      <c r="E196" s="108">
        <v>40899</v>
      </c>
      <c r="F196" s="108">
        <v>40924</v>
      </c>
      <c r="G196" s="108"/>
      <c r="H196" s="45"/>
      <c r="I196" s="45" t="s">
        <v>4235</v>
      </c>
      <c r="J196" s="45" t="s">
        <v>4153</v>
      </c>
      <c r="K196" s="45" t="s">
        <v>4154</v>
      </c>
      <c r="L196" s="45" t="s">
        <v>2870</v>
      </c>
      <c r="M196" s="45">
        <v>5</v>
      </c>
      <c r="N196" s="46">
        <f t="shared" si="40"/>
        <v>4.9375</v>
      </c>
      <c r="O196" s="46">
        <f t="shared" si="41"/>
        <v>5.0625</v>
      </c>
      <c r="P196" s="46">
        <v>6</v>
      </c>
      <c r="Q196" s="46">
        <f t="shared" si="42"/>
        <v>5.9375</v>
      </c>
      <c r="R196" s="46">
        <f t="shared" si="43"/>
        <v>6.0625</v>
      </c>
      <c r="T196" s="30"/>
      <c r="U196" s="30"/>
      <c r="V196" s="46">
        <v>6.25E-2</v>
      </c>
    </row>
    <row r="197" spans="1:23" s="46" customFormat="1" ht="30" x14ac:dyDescent="0.15">
      <c r="A197" s="88" t="s">
        <v>3580</v>
      </c>
      <c r="B197" s="111" t="s">
        <v>3954</v>
      </c>
      <c r="C197" s="45" t="s">
        <v>4698</v>
      </c>
      <c r="D197" s="45"/>
      <c r="E197" s="108">
        <v>40898</v>
      </c>
      <c r="F197" s="108">
        <v>40924</v>
      </c>
      <c r="G197" s="108"/>
      <c r="H197" s="45"/>
      <c r="I197" s="45" t="s">
        <v>4235</v>
      </c>
      <c r="J197" s="45" t="s">
        <v>4153</v>
      </c>
      <c r="K197" s="45" t="s">
        <v>4154</v>
      </c>
      <c r="L197" s="45" t="s">
        <v>2870</v>
      </c>
      <c r="M197" s="45">
        <v>4</v>
      </c>
      <c r="N197" s="46">
        <f t="shared" si="40"/>
        <v>3.9375</v>
      </c>
      <c r="O197" s="46">
        <f t="shared" si="41"/>
        <v>4.0625</v>
      </c>
      <c r="P197" s="46">
        <v>6</v>
      </c>
      <c r="Q197" s="46">
        <f t="shared" si="42"/>
        <v>5.9375</v>
      </c>
      <c r="R197" s="46">
        <f t="shared" si="43"/>
        <v>6.0625</v>
      </c>
      <c r="T197" s="30"/>
      <c r="U197" s="30"/>
      <c r="V197" s="46">
        <v>6.25E-2</v>
      </c>
    </row>
    <row r="198" spans="1:23" s="46" customFormat="1" ht="30" x14ac:dyDescent="0.15">
      <c r="A198" s="88" t="s">
        <v>3581</v>
      </c>
      <c r="B198" s="111" t="s">
        <v>3955</v>
      </c>
      <c r="C198" s="45" t="s">
        <v>4688</v>
      </c>
      <c r="D198" s="45"/>
      <c r="E198" s="108">
        <v>40886</v>
      </c>
      <c r="F198" s="108">
        <v>40924</v>
      </c>
      <c r="G198" s="108"/>
      <c r="H198" s="45"/>
      <c r="I198" s="45" t="s">
        <v>4235</v>
      </c>
      <c r="J198" s="45" t="s">
        <v>4153</v>
      </c>
      <c r="K198" s="45" t="s">
        <v>4154</v>
      </c>
      <c r="L198" s="45" t="s">
        <v>2870</v>
      </c>
      <c r="M198" s="45">
        <v>2.625</v>
      </c>
      <c r="N198" s="46">
        <f t="shared" si="40"/>
        <v>2.5625</v>
      </c>
      <c r="O198" s="46">
        <f t="shared" si="41"/>
        <v>2.6875</v>
      </c>
      <c r="P198" s="46">
        <v>9</v>
      </c>
      <c r="Q198" s="46">
        <f t="shared" si="42"/>
        <v>8.9375</v>
      </c>
      <c r="R198" s="46">
        <f t="shared" si="43"/>
        <v>9.0625</v>
      </c>
      <c r="T198" s="30"/>
      <c r="U198" s="30"/>
      <c r="V198" s="46">
        <v>6.25E-2</v>
      </c>
    </row>
    <row r="199" spans="1:23" s="46" customFormat="1" ht="15" x14ac:dyDescent="0.15">
      <c r="A199" s="88" t="s">
        <v>3582</v>
      </c>
      <c r="B199" s="111" t="s">
        <v>3956</v>
      </c>
      <c r="C199" s="45"/>
      <c r="D199" s="45"/>
      <c r="E199" s="45"/>
      <c r="F199" s="45" t="s">
        <v>2361</v>
      </c>
      <c r="G199" s="45"/>
      <c r="H199" s="45"/>
      <c r="I199" s="45"/>
      <c r="J199" s="45"/>
      <c r="K199" s="45"/>
      <c r="L199" s="45"/>
      <c r="M199" s="45"/>
      <c r="T199" s="30"/>
      <c r="U199" s="30"/>
    </row>
    <row r="200" spans="1:23" s="46" customFormat="1" ht="30" x14ac:dyDescent="0.15">
      <c r="A200" s="88" t="s">
        <v>3583</v>
      </c>
      <c r="B200" s="111" t="s">
        <v>3957</v>
      </c>
      <c r="C200" s="45" t="s">
        <v>4698</v>
      </c>
      <c r="D200" s="45"/>
      <c r="E200" s="108">
        <v>40898</v>
      </c>
      <c r="F200" s="108">
        <v>40924</v>
      </c>
      <c r="G200" s="108"/>
      <c r="H200" s="45"/>
      <c r="I200" s="45" t="s">
        <v>4235</v>
      </c>
      <c r="J200" s="45" t="s">
        <v>4153</v>
      </c>
      <c r="K200" s="45" t="s">
        <v>4154</v>
      </c>
      <c r="L200" s="45" t="s">
        <v>2870</v>
      </c>
      <c r="M200" s="45">
        <v>4</v>
      </c>
      <c r="N200" s="46">
        <f t="shared" ref="N200:N205" si="44">M200-V200</f>
        <v>3.9375</v>
      </c>
      <c r="O200" s="46">
        <f t="shared" ref="O200:O205" si="45">M200+V200</f>
        <v>4.0625</v>
      </c>
      <c r="P200" s="46">
        <v>6</v>
      </c>
      <c r="Q200" s="46">
        <f t="shared" ref="Q200:Q205" si="46">P200-V200</f>
        <v>5.9375</v>
      </c>
      <c r="R200" s="46">
        <f t="shared" ref="R200:R205" si="47">P200+V200</f>
        <v>6.0625</v>
      </c>
      <c r="T200" s="30"/>
      <c r="U200" s="30"/>
      <c r="V200" s="46">
        <v>6.25E-2</v>
      </c>
    </row>
    <row r="201" spans="1:23" s="46" customFormat="1" ht="30" x14ac:dyDescent="0.15">
      <c r="A201" s="88" t="s">
        <v>3584</v>
      </c>
      <c r="B201" s="111" t="s">
        <v>3958</v>
      </c>
      <c r="C201" s="45" t="s">
        <v>4688</v>
      </c>
      <c r="D201" s="45"/>
      <c r="E201" s="108">
        <v>40886</v>
      </c>
      <c r="F201" s="108">
        <v>40924</v>
      </c>
      <c r="G201" s="108"/>
      <c r="H201" s="45"/>
      <c r="I201" s="45" t="s">
        <v>4235</v>
      </c>
      <c r="J201" s="45" t="s">
        <v>4153</v>
      </c>
      <c r="K201" s="45" t="s">
        <v>4154</v>
      </c>
      <c r="L201" s="45" t="s">
        <v>2870</v>
      </c>
      <c r="M201" s="45">
        <v>2.625</v>
      </c>
      <c r="N201" s="46">
        <f t="shared" si="44"/>
        <v>2.5625</v>
      </c>
      <c r="O201" s="46">
        <f t="shared" si="45"/>
        <v>2.6875</v>
      </c>
      <c r="P201" s="46">
        <v>9</v>
      </c>
      <c r="Q201" s="46">
        <f t="shared" si="46"/>
        <v>8.9375</v>
      </c>
      <c r="R201" s="46">
        <f t="shared" si="47"/>
        <v>9.0625</v>
      </c>
      <c r="T201" s="30"/>
      <c r="U201" s="30"/>
      <c r="V201" s="46">
        <v>6.25E-2</v>
      </c>
    </row>
    <row r="202" spans="1:23" s="46" customFormat="1" ht="30" x14ac:dyDescent="0.15">
      <c r="A202" s="88" t="s">
        <v>3585</v>
      </c>
      <c r="B202" s="111" t="s">
        <v>3959</v>
      </c>
      <c r="C202" s="45" t="s">
        <v>4698</v>
      </c>
      <c r="D202" s="45"/>
      <c r="E202" s="108">
        <v>40898</v>
      </c>
      <c r="F202" s="108">
        <v>40924</v>
      </c>
      <c r="G202" s="108"/>
      <c r="H202" s="45"/>
      <c r="I202" s="45" t="s">
        <v>4235</v>
      </c>
      <c r="J202" s="45" t="s">
        <v>4153</v>
      </c>
      <c r="K202" s="45" t="s">
        <v>4154</v>
      </c>
      <c r="L202" s="45" t="s">
        <v>2870</v>
      </c>
      <c r="M202" s="45">
        <v>4</v>
      </c>
      <c r="N202" s="46">
        <f t="shared" si="44"/>
        <v>3.9375</v>
      </c>
      <c r="O202" s="46">
        <f t="shared" si="45"/>
        <v>4.0625</v>
      </c>
      <c r="P202" s="46">
        <v>6</v>
      </c>
      <c r="Q202" s="46">
        <f t="shared" si="46"/>
        <v>5.9375</v>
      </c>
      <c r="R202" s="46">
        <f t="shared" si="47"/>
        <v>6.0625</v>
      </c>
      <c r="T202" s="30"/>
      <c r="U202" s="30"/>
      <c r="V202" s="46">
        <v>6.25E-2</v>
      </c>
    </row>
    <row r="203" spans="1:23" s="46" customFormat="1" ht="30" x14ac:dyDescent="0.15">
      <c r="A203" s="88" t="s">
        <v>3586</v>
      </c>
      <c r="B203" s="111" t="s">
        <v>3960</v>
      </c>
      <c r="C203" s="45" t="s">
        <v>4688</v>
      </c>
      <c r="D203" s="45"/>
      <c r="E203" s="108">
        <v>40886</v>
      </c>
      <c r="F203" s="108">
        <v>40924</v>
      </c>
      <c r="G203" s="108"/>
      <c r="H203" s="45"/>
      <c r="I203" s="45" t="s">
        <v>4235</v>
      </c>
      <c r="J203" s="45" t="s">
        <v>4153</v>
      </c>
      <c r="K203" s="45" t="s">
        <v>4154</v>
      </c>
      <c r="L203" s="45" t="s">
        <v>2870</v>
      </c>
      <c r="M203" s="45">
        <v>2.625</v>
      </c>
      <c r="N203" s="46">
        <f t="shared" si="44"/>
        <v>2.5625</v>
      </c>
      <c r="O203" s="46">
        <f t="shared" si="45"/>
        <v>2.6875</v>
      </c>
      <c r="P203" s="46">
        <v>9</v>
      </c>
      <c r="Q203" s="46">
        <f t="shared" si="46"/>
        <v>8.9375</v>
      </c>
      <c r="R203" s="46">
        <f t="shared" si="47"/>
        <v>9.0625</v>
      </c>
      <c r="T203" s="30"/>
      <c r="U203" s="30"/>
      <c r="V203" s="46">
        <v>6.25E-2</v>
      </c>
    </row>
    <row r="204" spans="1:23" s="46" customFormat="1" ht="30" x14ac:dyDescent="0.15">
      <c r="A204" s="88" t="s">
        <v>3587</v>
      </c>
      <c r="B204" s="111" t="s">
        <v>3961</v>
      </c>
      <c r="C204" s="45" t="s">
        <v>4698</v>
      </c>
      <c r="D204" s="45"/>
      <c r="E204" s="108">
        <v>40898</v>
      </c>
      <c r="F204" s="108">
        <v>40924</v>
      </c>
      <c r="G204" s="108"/>
      <c r="H204" s="45"/>
      <c r="I204" s="45" t="s">
        <v>4235</v>
      </c>
      <c r="J204" s="45" t="s">
        <v>4153</v>
      </c>
      <c r="K204" s="45" t="s">
        <v>4154</v>
      </c>
      <c r="L204" s="45" t="s">
        <v>2870</v>
      </c>
      <c r="M204" s="45">
        <v>4</v>
      </c>
      <c r="N204" s="46">
        <f t="shared" si="44"/>
        <v>3.9375</v>
      </c>
      <c r="O204" s="46">
        <f t="shared" si="45"/>
        <v>4.0625</v>
      </c>
      <c r="P204" s="46">
        <v>6</v>
      </c>
      <c r="Q204" s="46">
        <f t="shared" si="46"/>
        <v>5.9375</v>
      </c>
      <c r="R204" s="46">
        <f t="shared" si="47"/>
        <v>6.0625</v>
      </c>
      <c r="T204" s="30"/>
      <c r="U204" s="30"/>
      <c r="V204" s="46">
        <v>6.25E-2</v>
      </c>
    </row>
    <row r="205" spans="1:23" s="46" customFormat="1" ht="30" x14ac:dyDescent="0.15">
      <c r="A205" s="88" t="s">
        <v>5037</v>
      </c>
      <c r="B205" s="111" t="s">
        <v>5036</v>
      </c>
      <c r="C205" s="45" t="s">
        <v>4698</v>
      </c>
      <c r="D205" s="45"/>
      <c r="E205" s="114">
        <v>40911</v>
      </c>
      <c r="F205" s="108">
        <v>40924</v>
      </c>
      <c r="G205" s="108"/>
      <c r="H205" s="36"/>
      <c r="I205" s="45" t="s">
        <v>4235</v>
      </c>
      <c r="J205" s="45" t="s">
        <v>4153</v>
      </c>
      <c r="K205" s="45" t="s">
        <v>4154</v>
      </c>
      <c r="L205" s="45" t="s">
        <v>2870</v>
      </c>
      <c r="M205" s="46">
        <v>4</v>
      </c>
      <c r="N205" s="46">
        <f t="shared" si="44"/>
        <v>3.9375</v>
      </c>
      <c r="O205" s="46">
        <f t="shared" si="45"/>
        <v>4.0625</v>
      </c>
      <c r="P205" s="46">
        <v>6</v>
      </c>
      <c r="Q205" s="46">
        <f t="shared" si="46"/>
        <v>5.9375</v>
      </c>
      <c r="R205" s="46">
        <f t="shared" si="47"/>
        <v>6.0625</v>
      </c>
      <c r="S205" s="36"/>
      <c r="T205"/>
      <c r="U205"/>
      <c r="V205" s="46">
        <v>6.25E-2</v>
      </c>
      <c r="W205" s="36"/>
    </row>
    <row r="206" spans="1:23" s="46" customFormat="1" ht="30" x14ac:dyDescent="0.15">
      <c r="A206" s="88" t="s">
        <v>3588</v>
      </c>
      <c r="B206" s="111" t="s">
        <v>3962</v>
      </c>
      <c r="C206" s="45"/>
      <c r="D206" s="45"/>
      <c r="E206" s="45"/>
      <c r="F206" s="45" t="s">
        <v>4895</v>
      </c>
      <c r="G206" s="45"/>
      <c r="H206" s="45"/>
      <c r="I206" s="45"/>
      <c r="J206" s="45"/>
      <c r="K206" s="45"/>
      <c r="L206" s="45"/>
      <c r="M206" s="45"/>
      <c r="T206" s="30"/>
      <c r="U206" s="30"/>
    </row>
    <row r="207" spans="1:23" s="46" customFormat="1" ht="30" x14ac:dyDescent="0.15">
      <c r="A207" s="88" t="s">
        <v>3589</v>
      </c>
      <c r="B207" s="111" t="s">
        <v>3963</v>
      </c>
      <c r="C207" s="45" t="s">
        <v>4688</v>
      </c>
      <c r="D207" s="45"/>
      <c r="E207" s="108">
        <v>40886</v>
      </c>
      <c r="F207" s="108">
        <v>40924</v>
      </c>
      <c r="G207" s="108"/>
      <c r="H207" s="45"/>
      <c r="I207" s="45" t="s">
        <v>4235</v>
      </c>
      <c r="J207" s="45" t="s">
        <v>4153</v>
      </c>
      <c r="K207" s="45" t="s">
        <v>4154</v>
      </c>
      <c r="L207" s="45" t="s">
        <v>2870</v>
      </c>
      <c r="M207" s="45">
        <v>2.625</v>
      </c>
      <c r="N207" s="46">
        <f t="shared" ref="N207:N217" si="48">M207-V207</f>
        <v>2.5625</v>
      </c>
      <c r="O207" s="46">
        <f t="shared" ref="O207:O217" si="49">M207+V207</f>
        <v>2.6875</v>
      </c>
      <c r="P207" s="46">
        <v>9</v>
      </c>
      <c r="Q207" s="46">
        <f t="shared" ref="Q207:Q217" si="50">P207-V207</f>
        <v>8.9375</v>
      </c>
      <c r="R207" s="46">
        <f t="shared" ref="R207:R217" si="51">P207+V207</f>
        <v>9.0625</v>
      </c>
      <c r="T207" s="30"/>
      <c r="U207" s="30"/>
      <c r="V207" s="46">
        <v>6.25E-2</v>
      </c>
    </row>
    <row r="208" spans="1:23" s="46" customFormat="1" ht="30" x14ac:dyDescent="0.15">
      <c r="A208" s="88" t="s">
        <v>3590</v>
      </c>
      <c r="B208" s="111" t="s">
        <v>3964</v>
      </c>
      <c r="C208" s="45" t="s">
        <v>4688</v>
      </c>
      <c r="D208" s="45"/>
      <c r="E208" s="108">
        <v>40886</v>
      </c>
      <c r="F208" s="108">
        <v>40924</v>
      </c>
      <c r="G208" s="108"/>
      <c r="H208" s="45"/>
      <c r="I208" s="45" t="s">
        <v>4235</v>
      </c>
      <c r="J208" s="45" t="s">
        <v>4153</v>
      </c>
      <c r="K208" s="45" t="s">
        <v>4154</v>
      </c>
      <c r="L208" s="45" t="s">
        <v>2870</v>
      </c>
      <c r="M208" s="45">
        <v>2.625</v>
      </c>
      <c r="N208" s="46">
        <f t="shared" si="48"/>
        <v>2.5625</v>
      </c>
      <c r="O208" s="46">
        <f t="shared" si="49"/>
        <v>2.6875</v>
      </c>
      <c r="P208" s="46">
        <v>9</v>
      </c>
      <c r="Q208" s="46">
        <f t="shared" si="50"/>
        <v>8.9375</v>
      </c>
      <c r="R208" s="46">
        <f t="shared" si="51"/>
        <v>9.0625</v>
      </c>
      <c r="T208" s="30"/>
      <c r="U208" s="30"/>
      <c r="V208" s="46">
        <v>6.25E-2</v>
      </c>
    </row>
    <row r="209" spans="1:23" s="46" customFormat="1" ht="30" x14ac:dyDescent="0.15">
      <c r="A209" s="88" t="s">
        <v>3591</v>
      </c>
      <c r="B209" s="111" t="s">
        <v>3965</v>
      </c>
      <c r="C209" s="45" t="s">
        <v>4688</v>
      </c>
      <c r="D209" s="45"/>
      <c r="E209" s="108">
        <v>40886</v>
      </c>
      <c r="F209" s="108">
        <v>40924</v>
      </c>
      <c r="G209" s="108"/>
      <c r="H209" s="45"/>
      <c r="I209" s="45" t="s">
        <v>4235</v>
      </c>
      <c r="J209" s="45" t="s">
        <v>4153</v>
      </c>
      <c r="K209" s="45" t="s">
        <v>4154</v>
      </c>
      <c r="L209" s="45" t="s">
        <v>2870</v>
      </c>
      <c r="M209" s="45">
        <v>2.625</v>
      </c>
      <c r="N209" s="46">
        <f t="shared" si="48"/>
        <v>2.5625</v>
      </c>
      <c r="O209" s="46">
        <f t="shared" si="49"/>
        <v>2.6875</v>
      </c>
      <c r="P209" s="46">
        <v>9</v>
      </c>
      <c r="Q209" s="46">
        <f t="shared" si="50"/>
        <v>8.9375</v>
      </c>
      <c r="R209" s="46">
        <f t="shared" si="51"/>
        <v>9.0625</v>
      </c>
      <c r="T209" s="30"/>
      <c r="U209" s="30"/>
      <c r="V209" s="46">
        <v>6.25E-2</v>
      </c>
    </row>
    <row r="210" spans="1:23" s="46" customFormat="1" ht="30" x14ac:dyDescent="0.15">
      <c r="A210" s="88" t="s">
        <v>3592</v>
      </c>
      <c r="B210" s="111" t="s">
        <v>3966</v>
      </c>
      <c r="C210" s="45" t="s">
        <v>4688</v>
      </c>
      <c r="D210" s="45"/>
      <c r="E210" s="108">
        <v>40886</v>
      </c>
      <c r="F210" s="108">
        <v>40924</v>
      </c>
      <c r="G210" s="108"/>
      <c r="H210" s="45"/>
      <c r="I210" s="45" t="s">
        <v>4235</v>
      </c>
      <c r="J210" s="45" t="s">
        <v>4153</v>
      </c>
      <c r="K210" s="45" t="s">
        <v>4154</v>
      </c>
      <c r="L210" s="45" t="s">
        <v>2870</v>
      </c>
      <c r="M210" s="45">
        <v>2.625</v>
      </c>
      <c r="N210" s="46">
        <f t="shared" si="48"/>
        <v>2.5625</v>
      </c>
      <c r="O210" s="46">
        <f t="shared" si="49"/>
        <v>2.6875</v>
      </c>
      <c r="P210" s="46">
        <v>9</v>
      </c>
      <c r="Q210" s="46">
        <f t="shared" si="50"/>
        <v>8.9375</v>
      </c>
      <c r="R210" s="46">
        <f t="shared" si="51"/>
        <v>9.0625</v>
      </c>
      <c r="T210" s="30"/>
      <c r="U210" s="30"/>
      <c r="V210" s="46">
        <v>6.25E-2</v>
      </c>
    </row>
    <row r="211" spans="1:23" s="46" customFormat="1" ht="30" x14ac:dyDescent="0.15">
      <c r="A211" s="88" t="s">
        <v>3593</v>
      </c>
      <c r="B211" s="111" t="s">
        <v>3967</v>
      </c>
      <c r="C211" s="45" t="s">
        <v>4688</v>
      </c>
      <c r="D211" s="45"/>
      <c r="E211" s="108">
        <v>40886</v>
      </c>
      <c r="F211" s="108">
        <v>40924</v>
      </c>
      <c r="G211" s="108"/>
      <c r="H211" s="45"/>
      <c r="I211" s="45" t="s">
        <v>4235</v>
      </c>
      <c r="J211" s="45" t="s">
        <v>4153</v>
      </c>
      <c r="K211" s="45" t="s">
        <v>4154</v>
      </c>
      <c r="L211" s="45" t="s">
        <v>2870</v>
      </c>
      <c r="M211" s="45">
        <v>2.625</v>
      </c>
      <c r="N211" s="46">
        <f t="shared" si="48"/>
        <v>2.5625</v>
      </c>
      <c r="O211" s="46">
        <f t="shared" si="49"/>
        <v>2.6875</v>
      </c>
      <c r="P211" s="46">
        <v>9</v>
      </c>
      <c r="Q211" s="46">
        <f t="shared" si="50"/>
        <v>8.9375</v>
      </c>
      <c r="R211" s="46">
        <f t="shared" si="51"/>
        <v>9.0625</v>
      </c>
      <c r="T211" s="30"/>
      <c r="U211" s="30"/>
      <c r="V211" s="46">
        <v>6.25E-2</v>
      </c>
    </row>
    <row r="212" spans="1:23" s="46" customFormat="1" ht="30" x14ac:dyDescent="0.15">
      <c r="A212" s="88" t="s">
        <v>3594</v>
      </c>
      <c r="B212" s="111" t="s">
        <v>3968</v>
      </c>
      <c r="C212" s="45" t="s">
        <v>4709</v>
      </c>
      <c r="D212" s="45"/>
      <c r="E212" s="108">
        <v>40899</v>
      </c>
      <c r="F212" s="108">
        <v>40924</v>
      </c>
      <c r="G212" s="108"/>
      <c r="H212" s="45"/>
      <c r="I212" s="45" t="s">
        <v>4235</v>
      </c>
      <c r="J212" s="45" t="s">
        <v>4153</v>
      </c>
      <c r="K212" s="45" t="s">
        <v>4154</v>
      </c>
      <c r="L212" s="45" t="s">
        <v>2870</v>
      </c>
      <c r="M212" s="45">
        <v>5.25</v>
      </c>
      <c r="N212" s="46">
        <f t="shared" si="48"/>
        <v>5.1875</v>
      </c>
      <c r="O212" s="46">
        <f t="shared" si="49"/>
        <v>5.3125</v>
      </c>
      <c r="P212" s="46">
        <v>10.5</v>
      </c>
      <c r="Q212" s="46">
        <f t="shared" si="50"/>
        <v>10.4375</v>
      </c>
      <c r="R212" s="46">
        <f t="shared" si="51"/>
        <v>10.5625</v>
      </c>
      <c r="T212" s="30"/>
      <c r="U212" s="30"/>
      <c r="V212" s="46">
        <v>6.25E-2</v>
      </c>
    </row>
    <row r="213" spans="1:23" s="46" customFormat="1" ht="30" x14ac:dyDescent="0.15">
      <c r="A213" s="88" t="s">
        <v>3595</v>
      </c>
      <c r="B213" s="111" t="s">
        <v>3969</v>
      </c>
      <c r="C213" s="45" t="s">
        <v>4688</v>
      </c>
      <c r="D213" s="45"/>
      <c r="E213" s="108">
        <v>40886</v>
      </c>
      <c r="F213" s="108">
        <v>40924</v>
      </c>
      <c r="G213" s="108"/>
      <c r="H213" s="45"/>
      <c r="I213" s="45" t="s">
        <v>4235</v>
      </c>
      <c r="J213" s="45" t="s">
        <v>4153</v>
      </c>
      <c r="K213" s="45" t="s">
        <v>4154</v>
      </c>
      <c r="L213" s="45" t="s">
        <v>2870</v>
      </c>
      <c r="M213" s="45">
        <v>2.625</v>
      </c>
      <c r="N213" s="46">
        <f t="shared" si="48"/>
        <v>2.5625</v>
      </c>
      <c r="O213" s="46">
        <f t="shared" si="49"/>
        <v>2.6875</v>
      </c>
      <c r="P213" s="46">
        <v>9</v>
      </c>
      <c r="Q213" s="46">
        <f t="shared" si="50"/>
        <v>8.9375</v>
      </c>
      <c r="R213" s="46">
        <f t="shared" si="51"/>
        <v>9.0625</v>
      </c>
      <c r="T213" s="30"/>
      <c r="U213" s="30"/>
      <c r="V213" s="46">
        <v>6.25E-2</v>
      </c>
    </row>
    <row r="214" spans="1:23" s="46" customFormat="1" ht="30" x14ac:dyDescent="0.15">
      <c r="A214" s="88" t="s">
        <v>3596</v>
      </c>
      <c r="B214" s="111" t="s">
        <v>3970</v>
      </c>
      <c r="C214" s="45" t="s">
        <v>4688</v>
      </c>
      <c r="D214" s="45"/>
      <c r="E214" s="108">
        <v>40886</v>
      </c>
      <c r="F214" s="108">
        <v>40924</v>
      </c>
      <c r="G214" s="108"/>
      <c r="H214" s="45"/>
      <c r="I214" s="45" t="s">
        <v>4235</v>
      </c>
      <c r="J214" s="45" t="s">
        <v>4153</v>
      </c>
      <c r="K214" s="45" t="s">
        <v>4154</v>
      </c>
      <c r="L214" s="45" t="s">
        <v>2870</v>
      </c>
      <c r="M214" s="45">
        <v>2.625</v>
      </c>
      <c r="N214" s="46">
        <f t="shared" si="48"/>
        <v>2.5625</v>
      </c>
      <c r="O214" s="46">
        <f t="shared" si="49"/>
        <v>2.6875</v>
      </c>
      <c r="P214" s="46">
        <v>9</v>
      </c>
      <c r="Q214" s="46">
        <f t="shared" si="50"/>
        <v>8.9375</v>
      </c>
      <c r="R214" s="46">
        <f t="shared" si="51"/>
        <v>9.0625</v>
      </c>
      <c r="T214" s="30"/>
      <c r="U214" s="30"/>
      <c r="V214" s="46">
        <v>6.25E-2</v>
      </c>
    </row>
    <row r="215" spans="1:23" s="46" customFormat="1" ht="30" x14ac:dyDescent="0.15">
      <c r="A215" s="88" t="s">
        <v>3597</v>
      </c>
      <c r="B215" s="111" t="s">
        <v>3971</v>
      </c>
      <c r="C215" s="45" t="s">
        <v>4688</v>
      </c>
      <c r="D215" s="45"/>
      <c r="E215" s="108">
        <v>40886</v>
      </c>
      <c r="F215" s="108">
        <v>40924</v>
      </c>
      <c r="G215" s="108"/>
      <c r="H215" s="45"/>
      <c r="I215" s="45" t="s">
        <v>4235</v>
      </c>
      <c r="J215" s="45" t="s">
        <v>4153</v>
      </c>
      <c r="K215" s="45" t="s">
        <v>4154</v>
      </c>
      <c r="L215" s="45" t="s">
        <v>2870</v>
      </c>
      <c r="M215" s="45">
        <v>2.625</v>
      </c>
      <c r="N215" s="46">
        <f t="shared" si="48"/>
        <v>2.5625</v>
      </c>
      <c r="O215" s="46">
        <f t="shared" si="49"/>
        <v>2.6875</v>
      </c>
      <c r="P215" s="46">
        <v>9</v>
      </c>
      <c r="Q215" s="46">
        <f t="shared" si="50"/>
        <v>8.9375</v>
      </c>
      <c r="R215" s="46">
        <f t="shared" si="51"/>
        <v>9.0625</v>
      </c>
      <c r="T215" s="30"/>
      <c r="U215" s="30"/>
      <c r="V215" s="46">
        <v>6.25E-2</v>
      </c>
    </row>
    <row r="216" spans="1:23" s="46" customFormat="1" ht="30" x14ac:dyDescent="0.15">
      <c r="A216" s="88" t="s">
        <v>3598</v>
      </c>
      <c r="B216" s="111" t="s">
        <v>3972</v>
      </c>
      <c r="C216" s="45" t="s">
        <v>4688</v>
      </c>
      <c r="D216" s="45"/>
      <c r="E216" s="108">
        <v>40886</v>
      </c>
      <c r="F216" s="108">
        <v>40924</v>
      </c>
      <c r="G216" s="108"/>
      <c r="H216" s="45"/>
      <c r="I216" s="45" t="s">
        <v>4235</v>
      </c>
      <c r="J216" s="45" t="s">
        <v>4153</v>
      </c>
      <c r="K216" s="45" t="s">
        <v>4154</v>
      </c>
      <c r="L216" s="45" t="s">
        <v>2870</v>
      </c>
      <c r="M216" s="45">
        <v>2.625</v>
      </c>
      <c r="N216" s="46">
        <f t="shared" si="48"/>
        <v>2.5625</v>
      </c>
      <c r="O216" s="46">
        <f t="shared" si="49"/>
        <v>2.6875</v>
      </c>
      <c r="P216" s="46">
        <v>9</v>
      </c>
      <c r="Q216" s="46">
        <f t="shared" si="50"/>
        <v>8.9375</v>
      </c>
      <c r="R216" s="46">
        <f t="shared" si="51"/>
        <v>9.0625</v>
      </c>
      <c r="T216" s="30"/>
      <c r="U216" s="30"/>
      <c r="V216" s="46">
        <v>6.25E-2</v>
      </c>
    </row>
    <row r="217" spans="1:23" s="46" customFormat="1" ht="30" x14ac:dyDescent="0.15">
      <c r="A217" s="88" t="s">
        <v>3599</v>
      </c>
      <c r="B217" s="111" t="s">
        <v>3973</v>
      </c>
      <c r="C217" s="45" t="s">
        <v>4688</v>
      </c>
      <c r="D217" s="45"/>
      <c r="E217" s="108">
        <v>40886</v>
      </c>
      <c r="F217" s="108">
        <v>40924</v>
      </c>
      <c r="G217" s="108"/>
      <c r="H217" s="45"/>
      <c r="I217" s="45" t="s">
        <v>4235</v>
      </c>
      <c r="J217" s="45" t="s">
        <v>4153</v>
      </c>
      <c r="K217" s="45" t="s">
        <v>4154</v>
      </c>
      <c r="L217" s="45" t="s">
        <v>2870</v>
      </c>
      <c r="M217" s="45">
        <v>2.625</v>
      </c>
      <c r="N217" s="46">
        <f t="shared" si="48"/>
        <v>2.5625</v>
      </c>
      <c r="O217" s="46">
        <f t="shared" si="49"/>
        <v>2.6875</v>
      </c>
      <c r="P217" s="46">
        <v>9</v>
      </c>
      <c r="Q217" s="46">
        <f t="shared" si="50"/>
        <v>8.9375</v>
      </c>
      <c r="R217" s="46">
        <f t="shared" si="51"/>
        <v>9.0625</v>
      </c>
      <c r="T217" s="30"/>
      <c r="U217" s="30"/>
      <c r="V217" s="46">
        <v>6.25E-2</v>
      </c>
    </row>
    <row r="218" spans="1:23" s="46" customFormat="1" ht="15" x14ac:dyDescent="0.15">
      <c r="A218" s="88" t="s">
        <v>3600</v>
      </c>
      <c r="B218" s="111" t="s">
        <v>4565</v>
      </c>
      <c r="C218" s="45"/>
      <c r="D218" s="45"/>
      <c r="E218" s="45"/>
      <c r="F218" s="45"/>
      <c r="G218" s="45"/>
      <c r="H218" s="45" t="s">
        <v>4567</v>
      </c>
      <c r="I218" s="45"/>
      <c r="J218" s="45"/>
      <c r="K218" s="45"/>
      <c r="L218" s="45"/>
      <c r="M218" s="45"/>
      <c r="T218" s="30"/>
      <c r="U218" s="30"/>
    </row>
    <row r="219" spans="1:23" s="46" customFormat="1" ht="30" x14ac:dyDescent="0.15">
      <c r="A219" s="88" t="s">
        <v>5228</v>
      </c>
      <c r="B219" s="111" t="s">
        <v>5229</v>
      </c>
      <c r="C219" s="45" t="s">
        <v>4688</v>
      </c>
      <c r="D219" s="45"/>
      <c r="E219" s="114">
        <v>40931</v>
      </c>
      <c r="F219" s="114">
        <v>40952</v>
      </c>
      <c r="G219" s="114"/>
      <c r="H219" s="36"/>
      <c r="I219" s="112" t="s">
        <v>4235</v>
      </c>
      <c r="J219" s="112" t="s">
        <v>4153</v>
      </c>
      <c r="K219" s="112" t="s">
        <v>4154</v>
      </c>
      <c r="L219" s="112" t="s">
        <v>2870</v>
      </c>
      <c r="M219" s="46">
        <v>2.625</v>
      </c>
      <c r="N219" s="36">
        <f t="shared" ref="N219:N248" si="52">M219-V219</f>
        <v>2.5625</v>
      </c>
      <c r="O219" s="36">
        <f t="shared" ref="O219:O248" si="53">M219+V219</f>
        <v>2.6875</v>
      </c>
      <c r="P219" s="46">
        <v>9</v>
      </c>
      <c r="Q219" s="36">
        <f t="shared" ref="Q219:Q248" si="54">P219-V219</f>
        <v>8.9375</v>
      </c>
      <c r="R219" s="36">
        <f t="shared" ref="R219:R248" si="55">P219+V219</f>
        <v>9.0625</v>
      </c>
      <c r="S219" s="36"/>
      <c r="T219"/>
      <c r="U219"/>
      <c r="V219" s="36">
        <v>6.25E-2</v>
      </c>
      <c r="W219" s="36"/>
    </row>
    <row r="220" spans="1:23" s="46" customFormat="1" ht="30" x14ac:dyDescent="0.15">
      <c r="A220" s="88" t="s">
        <v>5230</v>
      </c>
      <c r="B220" s="111" t="s">
        <v>5231</v>
      </c>
      <c r="C220" s="45" t="s">
        <v>4688</v>
      </c>
      <c r="D220" s="45"/>
      <c r="E220" s="114">
        <v>40931</v>
      </c>
      <c r="F220" s="114">
        <v>40952</v>
      </c>
      <c r="G220" s="114"/>
      <c r="H220" s="36"/>
      <c r="I220" s="112" t="s">
        <v>4235</v>
      </c>
      <c r="J220" s="112" t="s">
        <v>4153</v>
      </c>
      <c r="K220" s="112" t="s">
        <v>4154</v>
      </c>
      <c r="L220" s="112" t="s">
        <v>2870</v>
      </c>
      <c r="M220" s="46">
        <v>2.625</v>
      </c>
      <c r="N220" s="36">
        <f t="shared" si="52"/>
        <v>2.5625</v>
      </c>
      <c r="O220" s="36">
        <f t="shared" si="53"/>
        <v>2.6875</v>
      </c>
      <c r="P220" s="46">
        <v>9</v>
      </c>
      <c r="Q220" s="36">
        <f t="shared" si="54"/>
        <v>8.9375</v>
      </c>
      <c r="R220" s="36">
        <f t="shared" si="55"/>
        <v>9.0625</v>
      </c>
      <c r="S220" s="36"/>
      <c r="T220"/>
      <c r="U220"/>
      <c r="V220" s="36">
        <v>6.25E-2</v>
      </c>
      <c r="W220" s="36"/>
    </row>
    <row r="221" spans="1:23" s="46" customFormat="1" ht="30" x14ac:dyDescent="0.15">
      <c r="A221" s="88" t="s">
        <v>4796</v>
      </c>
      <c r="B221" s="111" t="s">
        <v>5004</v>
      </c>
      <c r="C221" s="45" t="s">
        <v>4916</v>
      </c>
      <c r="D221" s="45"/>
      <c r="E221" s="109">
        <v>40904</v>
      </c>
      <c r="F221" s="108">
        <v>40924</v>
      </c>
      <c r="G221" s="108"/>
      <c r="H221" s="46" t="s">
        <v>4800</v>
      </c>
      <c r="I221" s="45" t="s">
        <v>4235</v>
      </c>
      <c r="J221" s="45" t="s">
        <v>4153</v>
      </c>
      <c r="K221" s="45" t="s">
        <v>4154</v>
      </c>
      <c r="L221" s="45" t="s">
        <v>2870</v>
      </c>
      <c r="M221" s="46">
        <v>1</v>
      </c>
      <c r="N221" s="46">
        <f t="shared" si="52"/>
        <v>0.9375</v>
      </c>
      <c r="O221" s="46">
        <f t="shared" si="53"/>
        <v>1.0625</v>
      </c>
      <c r="P221" s="46">
        <v>8.5</v>
      </c>
      <c r="Q221" s="46">
        <f t="shared" si="54"/>
        <v>8.4375</v>
      </c>
      <c r="R221" s="46">
        <f t="shared" si="55"/>
        <v>8.5625</v>
      </c>
      <c r="T221" s="30"/>
      <c r="U221" s="30"/>
      <c r="V221" s="46">
        <v>6.25E-2</v>
      </c>
    </row>
    <row r="222" spans="1:23" s="46" customFormat="1" ht="30" x14ac:dyDescent="0.15">
      <c r="A222" s="88" t="s">
        <v>4797</v>
      </c>
      <c r="B222" s="111" t="s">
        <v>5005</v>
      </c>
      <c r="C222" s="45" t="s">
        <v>4916</v>
      </c>
      <c r="D222" s="45"/>
      <c r="E222" s="109">
        <v>40904</v>
      </c>
      <c r="F222" s="108">
        <v>40924</v>
      </c>
      <c r="G222" s="108"/>
      <c r="H222" s="46" t="s">
        <v>4800</v>
      </c>
      <c r="I222" s="45" t="s">
        <v>4235</v>
      </c>
      <c r="J222" s="45" t="s">
        <v>4153</v>
      </c>
      <c r="K222" s="45" t="s">
        <v>4154</v>
      </c>
      <c r="L222" s="45" t="s">
        <v>2870</v>
      </c>
      <c r="M222" s="46">
        <v>1</v>
      </c>
      <c r="N222" s="46">
        <f t="shared" si="52"/>
        <v>0.9375</v>
      </c>
      <c r="O222" s="46">
        <f t="shared" si="53"/>
        <v>1.0625</v>
      </c>
      <c r="P222" s="46">
        <v>8.5</v>
      </c>
      <c r="Q222" s="46">
        <f t="shared" si="54"/>
        <v>8.4375</v>
      </c>
      <c r="R222" s="46">
        <f t="shared" si="55"/>
        <v>8.5625</v>
      </c>
      <c r="T222" s="30"/>
      <c r="U222" s="30"/>
      <c r="V222" s="46">
        <v>6.25E-2</v>
      </c>
    </row>
    <row r="223" spans="1:23" s="46" customFormat="1" ht="30" x14ac:dyDescent="0.15">
      <c r="A223" s="88" t="s">
        <v>5038</v>
      </c>
      <c r="B223" s="111" t="s">
        <v>5039</v>
      </c>
      <c r="C223" s="45" t="s">
        <v>4688</v>
      </c>
      <c r="D223" s="45"/>
      <c r="E223" s="114">
        <v>40911</v>
      </c>
      <c r="F223" s="108">
        <v>40924</v>
      </c>
      <c r="G223" s="108"/>
      <c r="H223" s="112"/>
      <c r="I223" s="45" t="s">
        <v>4235</v>
      </c>
      <c r="J223" s="45" t="s">
        <v>4153</v>
      </c>
      <c r="K223" s="45" t="s">
        <v>4154</v>
      </c>
      <c r="L223" s="45" t="s">
        <v>2870</v>
      </c>
      <c r="M223" s="46">
        <v>2.625</v>
      </c>
      <c r="N223" s="46">
        <f t="shared" si="52"/>
        <v>2.5625</v>
      </c>
      <c r="O223" s="46">
        <f t="shared" si="53"/>
        <v>2.6875</v>
      </c>
      <c r="P223" s="46">
        <v>9</v>
      </c>
      <c r="Q223" s="46">
        <f t="shared" si="54"/>
        <v>8.9375</v>
      </c>
      <c r="R223" s="46">
        <f t="shared" si="55"/>
        <v>9.0625</v>
      </c>
      <c r="T223" s="30"/>
      <c r="U223" s="30"/>
      <c r="V223" s="46">
        <v>6.25E-2</v>
      </c>
      <c r="W223" s="112"/>
    </row>
    <row r="224" spans="1:23" s="46" customFormat="1" ht="30" x14ac:dyDescent="0.15">
      <c r="A224" s="88" t="s">
        <v>4795</v>
      </c>
      <c r="B224" s="111" t="s">
        <v>4798</v>
      </c>
      <c r="C224" s="45" t="s">
        <v>4690</v>
      </c>
      <c r="D224" s="45"/>
      <c r="E224" s="108">
        <v>40889</v>
      </c>
      <c r="F224" s="108">
        <v>40924</v>
      </c>
      <c r="G224" s="108"/>
      <c r="H224" s="46" t="s">
        <v>4801</v>
      </c>
      <c r="I224" s="45" t="s">
        <v>4235</v>
      </c>
      <c r="J224" s="45" t="s">
        <v>4153</v>
      </c>
      <c r="K224" s="45" t="s">
        <v>4154</v>
      </c>
      <c r="L224" s="45" t="s">
        <v>2870</v>
      </c>
      <c r="M224" s="46">
        <v>3</v>
      </c>
      <c r="N224" s="46">
        <f t="shared" si="52"/>
        <v>2.9375</v>
      </c>
      <c r="O224" s="46">
        <f t="shared" si="53"/>
        <v>3.0625</v>
      </c>
      <c r="P224" s="46">
        <v>4.5</v>
      </c>
      <c r="Q224" s="46">
        <f t="shared" si="54"/>
        <v>4.4375</v>
      </c>
      <c r="R224" s="46">
        <f t="shared" si="55"/>
        <v>4.5625</v>
      </c>
      <c r="T224" s="30"/>
      <c r="U224" s="30"/>
      <c r="V224" s="46">
        <v>6.25E-2</v>
      </c>
    </row>
    <row r="225" spans="1:23" s="46" customFormat="1" ht="30" x14ac:dyDescent="0.15">
      <c r="A225" s="88" t="s">
        <v>3601</v>
      </c>
      <c r="B225" s="111" t="s">
        <v>3974</v>
      </c>
      <c r="C225" s="45" t="s">
        <v>4709</v>
      </c>
      <c r="D225" s="45"/>
      <c r="E225" s="108">
        <v>40899</v>
      </c>
      <c r="F225" s="108">
        <v>40924</v>
      </c>
      <c r="G225" s="108"/>
      <c r="H225" s="45"/>
      <c r="I225" s="45" t="s">
        <v>4235</v>
      </c>
      <c r="J225" s="45" t="s">
        <v>4153</v>
      </c>
      <c r="K225" s="45" t="s">
        <v>4154</v>
      </c>
      <c r="L225" s="45" t="s">
        <v>2870</v>
      </c>
      <c r="M225" s="45">
        <v>5.25</v>
      </c>
      <c r="N225" s="46">
        <f t="shared" si="52"/>
        <v>5.1875</v>
      </c>
      <c r="O225" s="46">
        <f t="shared" si="53"/>
        <v>5.3125</v>
      </c>
      <c r="P225" s="46">
        <v>10.5</v>
      </c>
      <c r="Q225" s="46">
        <f t="shared" si="54"/>
        <v>10.4375</v>
      </c>
      <c r="R225" s="46">
        <f t="shared" si="55"/>
        <v>10.5625</v>
      </c>
      <c r="T225" s="30"/>
      <c r="U225" s="30"/>
      <c r="V225" s="46">
        <v>6.25E-2</v>
      </c>
    </row>
    <row r="226" spans="1:23" s="46" customFormat="1" ht="30" x14ac:dyDescent="0.15">
      <c r="A226" s="88" t="s">
        <v>3602</v>
      </c>
      <c r="B226" s="111" t="s">
        <v>3975</v>
      </c>
      <c r="C226" s="45" t="s">
        <v>4688</v>
      </c>
      <c r="D226" s="45"/>
      <c r="E226" s="108">
        <v>40886</v>
      </c>
      <c r="F226" s="108">
        <v>40924</v>
      </c>
      <c r="G226" s="108"/>
      <c r="H226" s="45"/>
      <c r="I226" s="45" t="s">
        <v>4235</v>
      </c>
      <c r="J226" s="45" t="s">
        <v>4153</v>
      </c>
      <c r="K226" s="45" t="s">
        <v>4154</v>
      </c>
      <c r="L226" s="45" t="s">
        <v>2870</v>
      </c>
      <c r="M226" s="45">
        <v>2.625</v>
      </c>
      <c r="N226" s="46">
        <f t="shared" si="52"/>
        <v>2.5625</v>
      </c>
      <c r="O226" s="46">
        <f t="shared" si="53"/>
        <v>2.6875</v>
      </c>
      <c r="P226" s="46">
        <v>9</v>
      </c>
      <c r="Q226" s="46">
        <f t="shared" si="54"/>
        <v>8.9375</v>
      </c>
      <c r="R226" s="46">
        <f t="shared" si="55"/>
        <v>9.0625</v>
      </c>
      <c r="T226" s="30"/>
      <c r="U226" s="30"/>
      <c r="V226" s="46">
        <v>6.25E-2</v>
      </c>
    </row>
    <row r="227" spans="1:23" s="46" customFormat="1" ht="30" x14ac:dyDescent="0.15">
      <c r="A227" s="88" t="s">
        <v>3603</v>
      </c>
      <c r="B227" s="111" t="s">
        <v>3976</v>
      </c>
      <c r="C227" s="45" t="s">
        <v>4701</v>
      </c>
      <c r="D227" s="45"/>
      <c r="E227" s="108">
        <v>40898</v>
      </c>
      <c r="F227" s="108">
        <v>40924</v>
      </c>
      <c r="G227" s="108"/>
      <c r="H227" s="45"/>
      <c r="I227" s="45" t="s">
        <v>4235</v>
      </c>
      <c r="J227" s="45" t="s">
        <v>4153</v>
      </c>
      <c r="K227" s="45" t="s">
        <v>4154</v>
      </c>
      <c r="L227" s="45" t="s">
        <v>2870</v>
      </c>
      <c r="M227" s="45">
        <v>4</v>
      </c>
      <c r="N227" s="46">
        <f t="shared" si="52"/>
        <v>3.9375</v>
      </c>
      <c r="O227" s="46">
        <f t="shared" si="53"/>
        <v>4.0625</v>
      </c>
      <c r="P227" s="46">
        <v>10.5</v>
      </c>
      <c r="Q227" s="46">
        <f t="shared" si="54"/>
        <v>10.4375</v>
      </c>
      <c r="R227" s="46">
        <f t="shared" si="55"/>
        <v>10.5625</v>
      </c>
      <c r="T227" s="30"/>
      <c r="U227" s="30"/>
      <c r="V227" s="46">
        <v>6.25E-2</v>
      </c>
    </row>
    <row r="228" spans="1:23" s="46" customFormat="1" ht="30" x14ac:dyDescent="0.15">
      <c r="A228" s="88" t="s">
        <v>3604</v>
      </c>
      <c r="B228" s="111" t="s">
        <v>3977</v>
      </c>
      <c r="C228" s="45" t="s">
        <v>4704</v>
      </c>
      <c r="D228" s="45"/>
      <c r="E228" s="108">
        <v>40927</v>
      </c>
      <c r="F228" s="108">
        <v>40928</v>
      </c>
      <c r="G228" s="108"/>
      <c r="H228" s="45" t="s">
        <v>5153</v>
      </c>
      <c r="I228" s="45" t="s">
        <v>4235</v>
      </c>
      <c r="J228" s="45" t="s">
        <v>4153</v>
      </c>
      <c r="K228" s="45" t="s">
        <v>4154</v>
      </c>
      <c r="L228" s="45" t="s">
        <v>2870</v>
      </c>
      <c r="M228" s="45">
        <v>4.25</v>
      </c>
      <c r="N228" s="46">
        <f t="shared" si="52"/>
        <v>4.1875</v>
      </c>
      <c r="O228" s="46">
        <f t="shared" si="53"/>
        <v>4.3125</v>
      </c>
      <c r="P228" s="46">
        <v>10</v>
      </c>
      <c r="Q228" s="46">
        <f t="shared" si="54"/>
        <v>9.9375</v>
      </c>
      <c r="R228" s="46">
        <f t="shared" si="55"/>
        <v>10.0625</v>
      </c>
      <c r="T228" s="30"/>
      <c r="U228" s="30"/>
      <c r="V228" s="46">
        <v>6.25E-2</v>
      </c>
    </row>
    <row r="229" spans="1:23" s="46" customFormat="1" ht="30" x14ac:dyDescent="0.15">
      <c r="A229" s="88" t="s">
        <v>4951</v>
      </c>
      <c r="B229" s="111" t="s">
        <v>4950</v>
      </c>
      <c r="C229" s="45" t="s">
        <v>4688</v>
      </c>
      <c r="D229" s="45"/>
      <c r="E229" s="109">
        <v>40897</v>
      </c>
      <c r="F229" s="108">
        <v>40924</v>
      </c>
      <c r="G229" s="108"/>
      <c r="I229" s="45" t="s">
        <v>4235</v>
      </c>
      <c r="J229" s="45" t="s">
        <v>4153</v>
      </c>
      <c r="K229" s="45" t="s">
        <v>4154</v>
      </c>
      <c r="L229" s="45" t="s">
        <v>2870</v>
      </c>
      <c r="M229" s="46">
        <v>2.625</v>
      </c>
      <c r="N229" s="46">
        <f t="shared" si="52"/>
        <v>2.5625</v>
      </c>
      <c r="O229" s="46">
        <f t="shared" si="53"/>
        <v>2.6875</v>
      </c>
      <c r="P229" s="46">
        <v>9</v>
      </c>
      <c r="Q229" s="46">
        <f t="shared" si="54"/>
        <v>8.9375</v>
      </c>
      <c r="R229" s="46">
        <f t="shared" si="55"/>
        <v>9.0625</v>
      </c>
      <c r="T229" s="30"/>
      <c r="U229" s="30"/>
      <c r="V229" s="46">
        <v>6.25E-2</v>
      </c>
    </row>
    <row r="230" spans="1:23" s="46" customFormat="1" ht="30" x14ac:dyDescent="0.15">
      <c r="A230" s="88" t="s">
        <v>5050</v>
      </c>
      <c r="B230" s="111" t="s">
        <v>5049</v>
      </c>
      <c r="C230" s="45" t="s">
        <v>4688</v>
      </c>
      <c r="D230" s="45"/>
      <c r="E230" s="114">
        <v>40911</v>
      </c>
      <c r="F230" s="108">
        <v>40924</v>
      </c>
      <c r="G230" s="108"/>
      <c r="H230" s="36"/>
      <c r="I230" s="45" t="s">
        <v>4235</v>
      </c>
      <c r="J230" s="45" t="s">
        <v>4153</v>
      </c>
      <c r="K230" s="45" t="s">
        <v>4154</v>
      </c>
      <c r="L230" s="45" t="s">
        <v>2870</v>
      </c>
      <c r="M230" s="46">
        <v>2.625</v>
      </c>
      <c r="N230" s="46">
        <f t="shared" si="52"/>
        <v>2.5625</v>
      </c>
      <c r="O230" s="46">
        <f t="shared" si="53"/>
        <v>2.6875</v>
      </c>
      <c r="P230" s="46">
        <v>9</v>
      </c>
      <c r="Q230" s="36">
        <f t="shared" si="54"/>
        <v>8.9375</v>
      </c>
      <c r="R230" s="36">
        <f t="shared" si="55"/>
        <v>9.0625</v>
      </c>
      <c r="S230" s="36"/>
      <c r="T230"/>
      <c r="U230"/>
      <c r="V230" s="46">
        <v>6.25E-2</v>
      </c>
      <c r="W230" s="36"/>
    </row>
    <row r="231" spans="1:23" s="46" customFormat="1" ht="30" x14ac:dyDescent="0.15">
      <c r="A231" s="88" t="s">
        <v>3605</v>
      </c>
      <c r="B231" s="111" t="s">
        <v>3978</v>
      </c>
      <c r="C231" s="45" t="s">
        <v>4688</v>
      </c>
      <c r="D231" s="45"/>
      <c r="E231" s="108">
        <v>40886</v>
      </c>
      <c r="F231" s="108">
        <v>40924</v>
      </c>
      <c r="G231" s="108"/>
      <c r="H231" s="45"/>
      <c r="I231" s="45" t="s">
        <v>4235</v>
      </c>
      <c r="J231" s="45" t="s">
        <v>4153</v>
      </c>
      <c r="K231" s="45" t="s">
        <v>4154</v>
      </c>
      <c r="L231" s="45" t="s">
        <v>2870</v>
      </c>
      <c r="M231" s="45">
        <v>2.625</v>
      </c>
      <c r="N231" s="46">
        <f t="shared" si="52"/>
        <v>2.5625</v>
      </c>
      <c r="O231" s="46">
        <f t="shared" si="53"/>
        <v>2.6875</v>
      </c>
      <c r="P231" s="46">
        <v>9</v>
      </c>
      <c r="Q231" s="46">
        <f t="shared" si="54"/>
        <v>8.9375</v>
      </c>
      <c r="R231" s="46">
        <f t="shared" si="55"/>
        <v>9.0625</v>
      </c>
      <c r="T231" s="30"/>
      <c r="U231" s="30"/>
      <c r="V231" s="46">
        <v>6.25E-2</v>
      </c>
    </row>
    <row r="232" spans="1:23" s="46" customFormat="1" ht="30" x14ac:dyDescent="0.15">
      <c r="A232" s="88" t="s">
        <v>3606</v>
      </c>
      <c r="B232" s="111" t="s">
        <v>3979</v>
      </c>
      <c r="C232" s="45" t="s">
        <v>4688</v>
      </c>
      <c r="D232" s="45"/>
      <c r="E232" s="108">
        <v>40886</v>
      </c>
      <c r="F232" s="108">
        <v>40924</v>
      </c>
      <c r="G232" s="108"/>
      <c r="H232" s="45"/>
      <c r="I232" s="45" t="s">
        <v>4235</v>
      </c>
      <c r="J232" s="45" t="s">
        <v>4153</v>
      </c>
      <c r="K232" s="45" t="s">
        <v>4154</v>
      </c>
      <c r="L232" s="45" t="s">
        <v>2870</v>
      </c>
      <c r="M232" s="45">
        <v>2.625</v>
      </c>
      <c r="N232" s="46">
        <f t="shared" si="52"/>
        <v>2.5625</v>
      </c>
      <c r="O232" s="46">
        <f t="shared" si="53"/>
        <v>2.6875</v>
      </c>
      <c r="P232" s="46">
        <v>9</v>
      </c>
      <c r="Q232" s="46">
        <f t="shared" si="54"/>
        <v>8.9375</v>
      </c>
      <c r="R232" s="46">
        <f t="shared" si="55"/>
        <v>9.0625</v>
      </c>
      <c r="T232" s="30"/>
      <c r="U232" s="30"/>
      <c r="V232" s="46">
        <v>6.25E-2</v>
      </c>
    </row>
    <row r="233" spans="1:23" s="46" customFormat="1" ht="30" x14ac:dyDescent="0.15">
      <c r="A233" s="88" t="s">
        <v>3607</v>
      </c>
      <c r="B233" s="111" t="s">
        <v>3980</v>
      </c>
      <c r="C233" s="45" t="s">
        <v>4700</v>
      </c>
      <c r="D233" s="45"/>
      <c r="E233" s="108">
        <v>40898</v>
      </c>
      <c r="F233" s="108">
        <v>40924</v>
      </c>
      <c r="G233" s="108"/>
      <c r="H233" s="45"/>
      <c r="I233" s="45" t="s">
        <v>4235</v>
      </c>
      <c r="J233" s="45" t="s">
        <v>4153</v>
      </c>
      <c r="K233" s="45" t="s">
        <v>4154</v>
      </c>
      <c r="L233" s="45" t="s">
        <v>2870</v>
      </c>
      <c r="M233" s="45">
        <v>4</v>
      </c>
      <c r="N233" s="46">
        <f t="shared" si="52"/>
        <v>3.9375</v>
      </c>
      <c r="O233" s="46">
        <f t="shared" si="53"/>
        <v>4.0625</v>
      </c>
      <c r="P233" s="46">
        <v>10</v>
      </c>
      <c r="Q233" s="46">
        <f t="shared" si="54"/>
        <v>9.9375</v>
      </c>
      <c r="R233" s="46">
        <f t="shared" si="55"/>
        <v>10.0625</v>
      </c>
      <c r="T233" s="30"/>
      <c r="U233" s="30"/>
      <c r="V233" s="46">
        <v>6.25E-2</v>
      </c>
    </row>
    <row r="234" spans="1:23" s="46" customFormat="1" ht="30" x14ac:dyDescent="0.15">
      <c r="A234" s="88" t="s">
        <v>3608</v>
      </c>
      <c r="B234" s="111" t="s">
        <v>3981</v>
      </c>
      <c r="C234" s="45" t="s">
        <v>4688</v>
      </c>
      <c r="D234" s="45"/>
      <c r="E234" s="108">
        <v>40886</v>
      </c>
      <c r="F234" s="108">
        <v>40924</v>
      </c>
      <c r="G234" s="108"/>
      <c r="H234" s="45"/>
      <c r="I234" s="45" t="s">
        <v>4235</v>
      </c>
      <c r="J234" s="45" t="s">
        <v>4153</v>
      </c>
      <c r="K234" s="45" t="s">
        <v>4154</v>
      </c>
      <c r="L234" s="45" t="s">
        <v>2870</v>
      </c>
      <c r="M234" s="45">
        <v>2.625</v>
      </c>
      <c r="N234" s="46">
        <f t="shared" si="52"/>
        <v>2.5625</v>
      </c>
      <c r="O234" s="46">
        <f t="shared" si="53"/>
        <v>2.6875</v>
      </c>
      <c r="P234" s="46">
        <v>9</v>
      </c>
      <c r="Q234" s="46">
        <f t="shared" si="54"/>
        <v>8.9375</v>
      </c>
      <c r="R234" s="46">
        <f t="shared" si="55"/>
        <v>9.0625</v>
      </c>
      <c r="T234" s="30"/>
      <c r="U234" s="30"/>
      <c r="V234" s="46">
        <v>6.25E-2</v>
      </c>
    </row>
    <row r="235" spans="1:23" s="46" customFormat="1" ht="30" x14ac:dyDescent="0.15">
      <c r="A235" s="88" t="s">
        <v>3609</v>
      </c>
      <c r="B235" s="111" t="s">
        <v>3982</v>
      </c>
      <c r="C235" s="45" t="s">
        <v>4709</v>
      </c>
      <c r="D235" s="45"/>
      <c r="E235" s="108">
        <v>40899</v>
      </c>
      <c r="F235" s="108">
        <v>40924</v>
      </c>
      <c r="G235" s="108"/>
      <c r="H235" s="45"/>
      <c r="I235" s="45" t="s">
        <v>4235</v>
      </c>
      <c r="J235" s="45" t="s">
        <v>4153</v>
      </c>
      <c r="K235" s="45" t="s">
        <v>4154</v>
      </c>
      <c r="L235" s="45" t="s">
        <v>2870</v>
      </c>
      <c r="M235" s="45">
        <v>5.25</v>
      </c>
      <c r="N235" s="46">
        <f t="shared" si="52"/>
        <v>5.1875</v>
      </c>
      <c r="O235" s="46">
        <f t="shared" si="53"/>
        <v>5.3125</v>
      </c>
      <c r="P235" s="46">
        <v>10.5</v>
      </c>
      <c r="Q235" s="46">
        <f t="shared" si="54"/>
        <v>10.4375</v>
      </c>
      <c r="R235" s="46">
        <f t="shared" si="55"/>
        <v>10.5625</v>
      </c>
      <c r="T235" s="30"/>
      <c r="U235" s="30"/>
      <c r="V235" s="46">
        <v>6.25E-2</v>
      </c>
    </row>
    <row r="236" spans="1:23" s="46" customFormat="1" ht="30" x14ac:dyDescent="0.15">
      <c r="A236" s="88" t="s">
        <v>3610</v>
      </c>
      <c r="B236" s="111" t="s">
        <v>3983</v>
      </c>
      <c r="C236" s="45" t="s">
        <v>4688</v>
      </c>
      <c r="D236" s="45"/>
      <c r="E236" s="108">
        <v>40886</v>
      </c>
      <c r="F236" s="108">
        <v>40924</v>
      </c>
      <c r="G236" s="108"/>
      <c r="H236" s="45"/>
      <c r="I236" s="45" t="s">
        <v>4235</v>
      </c>
      <c r="J236" s="45" t="s">
        <v>4153</v>
      </c>
      <c r="K236" s="45" t="s">
        <v>4154</v>
      </c>
      <c r="L236" s="45" t="s">
        <v>2870</v>
      </c>
      <c r="M236" s="45">
        <v>2.625</v>
      </c>
      <c r="N236" s="46">
        <f t="shared" si="52"/>
        <v>2.5625</v>
      </c>
      <c r="O236" s="46">
        <f t="shared" si="53"/>
        <v>2.6875</v>
      </c>
      <c r="P236" s="46">
        <v>9</v>
      </c>
      <c r="Q236" s="46">
        <f t="shared" si="54"/>
        <v>8.9375</v>
      </c>
      <c r="R236" s="46">
        <f t="shared" si="55"/>
        <v>9.0625</v>
      </c>
      <c r="T236" s="30"/>
      <c r="U236" s="30"/>
      <c r="V236" s="46">
        <v>6.25E-2</v>
      </c>
    </row>
    <row r="237" spans="1:23" s="46" customFormat="1" ht="30" x14ac:dyDescent="0.15">
      <c r="A237" s="88" t="s">
        <v>5051</v>
      </c>
      <c r="B237" s="111" t="s">
        <v>5052</v>
      </c>
      <c r="C237" s="45" t="s">
        <v>4688</v>
      </c>
      <c r="D237" s="45"/>
      <c r="E237" s="114">
        <v>40911</v>
      </c>
      <c r="F237" s="108">
        <v>40924</v>
      </c>
      <c r="G237" s="108"/>
      <c r="H237" s="36"/>
      <c r="I237" s="45" t="s">
        <v>4235</v>
      </c>
      <c r="J237" s="45" t="s">
        <v>4153</v>
      </c>
      <c r="K237" s="45" t="s">
        <v>4154</v>
      </c>
      <c r="L237" s="45" t="s">
        <v>2870</v>
      </c>
      <c r="M237" s="46">
        <v>2.625</v>
      </c>
      <c r="N237" s="46">
        <f t="shared" si="52"/>
        <v>2.5625</v>
      </c>
      <c r="O237" s="46">
        <f t="shared" si="53"/>
        <v>2.6875</v>
      </c>
      <c r="P237" s="46">
        <v>9</v>
      </c>
      <c r="Q237" s="36">
        <f t="shared" si="54"/>
        <v>8.9375</v>
      </c>
      <c r="R237" s="36">
        <f t="shared" si="55"/>
        <v>9.0625</v>
      </c>
      <c r="S237" s="36"/>
      <c r="T237"/>
      <c r="U237"/>
      <c r="V237" s="46">
        <v>6.25E-2</v>
      </c>
      <c r="W237" s="36"/>
    </row>
    <row r="238" spans="1:23" s="46" customFormat="1" ht="30" x14ac:dyDescent="0.15">
      <c r="A238" s="88" t="s">
        <v>3611</v>
      </c>
      <c r="B238" s="111" t="s">
        <v>3984</v>
      </c>
      <c r="C238" s="45" t="s">
        <v>4688</v>
      </c>
      <c r="D238" s="45"/>
      <c r="E238" s="108">
        <v>40886</v>
      </c>
      <c r="F238" s="108">
        <v>40924</v>
      </c>
      <c r="G238" s="108"/>
      <c r="H238" s="45"/>
      <c r="I238" s="45" t="s">
        <v>4235</v>
      </c>
      <c r="J238" s="45" t="s">
        <v>4153</v>
      </c>
      <c r="K238" s="45" t="s">
        <v>4154</v>
      </c>
      <c r="L238" s="45" t="s">
        <v>2870</v>
      </c>
      <c r="M238" s="45">
        <v>2.625</v>
      </c>
      <c r="N238" s="46">
        <f t="shared" si="52"/>
        <v>2.5625</v>
      </c>
      <c r="O238" s="46">
        <f t="shared" si="53"/>
        <v>2.6875</v>
      </c>
      <c r="P238" s="46">
        <v>9</v>
      </c>
      <c r="Q238" s="46">
        <f t="shared" si="54"/>
        <v>8.9375</v>
      </c>
      <c r="R238" s="46">
        <f t="shared" si="55"/>
        <v>9.0625</v>
      </c>
      <c r="T238" s="30"/>
      <c r="U238" s="30"/>
      <c r="V238" s="46">
        <v>6.25E-2</v>
      </c>
    </row>
    <row r="239" spans="1:23" s="46" customFormat="1" ht="30" x14ac:dyDescent="0.15">
      <c r="A239" s="88" t="s">
        <v>5264</v>
      </c>
      <c r="B239" s="111" t="s">
        <v>5266</v>
      </c>
      <c r="C239" s="45" t="s">
        <v>4688</v>
      </c>
      <c r="D239" s="45"/>
      <c r="E239" s="114">
        <v>40931</v>
      </c>
      <c r="F239" s="114">
        <v>40951</v>
      </c>
      <c r="G239" s="114"/>
      <c r="H239" s="36"/>
      <c r="I239" s="112" t="s">
        <v>4235</v>
      </c>
      <c r="J239" s="112" t="s">
        <v>4153</v>
      </c>
      <c r="K239" s="112" t="s">
        <v>4154</v>
      </c>
      <c r="L239" s="112" t="s">
        <v>2870</v>
      </c>
      <c r="M239" s="46">
        <v>2.625</v>
      </c>
      <c r="N239" s="36">
        <f t="shared" si="52"/>
        <v>2.5625</v>
      </c>
      <c r="O239" s="36">
        <f t="shared" si="53"/>
        <v>2.6875</v>
      </c>
      <c r="P239" s="46">
        <v>9</v>
      </c>
      <c r="Q239" s="36">
        <f t="shared" si="54"/>
        <v>8.9375</v>
      </c>
      <c r="R239" s="36">
        <f t="shared" si="55"/>
        <v>9.0625</v>
      </c>
      <c r="S239" s="36"/>
      <c r="T239"/>
      <c r="U239"/>
      <c r="V239" s="36">
        <v>6.25E-2</v>
      </c>
      <c r="W239" s="36"/>
    </row>
    <row r="240" spans="1:23" s="46" customFormat="1" ht="30" x14ac:dyDescent="0.15">
      <c r="A240" s="88" t="s">
        <v>5047</v>
      </c>
      <c r="B240" s="111" t="s">
        <v>5048</v>
      </c>
      <c r="C240" s="45" t="s">
        <v>4688</v>
      </c>
      <c r="D240" s="45"/>
      <c r="E240" s="114">
        <v>40911</v>
      </c>
      <c r="F240" s="108">
        <v>40924</v>
      </c>
      <c r="G240" s="108"/>
      <c r="H240" s="36"/>
      <c r="I240" s="45" t="s">
        <v>4235</v>
      </c>
      <c r="J240" s="45" t="s">
        <v>4153</v>
      </c>
      <c r="K240" s="45" t="s">
        <v>4154</v>
      </c>
      <c r="L240" s="45" t="s">
        <v>2870</v>
      </c>
      <c r="M240" s="46">
        <v>2.625</v>
      </c>
      <c r="N240" s="46">
        <f t="shared" si="52"/>
        <v>2.5625</v>
      </c>
      <c r="O240" s="46">
        <f t="shared" si="53"/>
        <v>2.6875</v>
      </c>
      <c r="P240" s="46">
        <v>9</v>
      </c>
      <c r="Q240" s="36">
        <f t="shared" si="54"/>
        <v>8.9375</v>
      </c>
      <c r="R240" s="36">
        <f t="shared" si="55"/>
        <v>9.0625</v>
      </c>
      <c r="S240" s="36"/>
      <c r="T240"/>
      <c r="U240"/>
      <c r="V240" s="46">
        <v>6.25E-2</v>
      </c>
      <c r="W240" s="36"/>
    </row>
    <row r="241" spans="1:23" s="46" customFormat="1" ht="30" x14ac:dyDescent="0.15">
      <c r="A241" s="88" t="s">
        <v>3612</v>
      </c>
      <c r="B241" s="111" t="s">
        <v>3985</v>
      </c>
      <c r="C241" s="45" t="s">
        <v>4698</v>
      </c>
      <c r="D241" s="45"/>
      <c r="E241" s="45"/>
      <c r="F241" s="45"/>
      <c r="G241" s="45"/>
      <c r="H241" s="45" t="s">
        <v>4549</v>
      </c>
      <c r="I241" s="45" t="s">
        <v>4235</v>
      </c>
      <c r="J241" s="45" t="s">
        <v>4153</v>
      </c>
      <c r="K241" s="45" t="s">
        <v>4154</v>
      </c>
      <c r="L241" s="45" t="s">
        <v>2870</v>
      </c>
      <c r="M241" s="45">
        <v>4</v>
      </c>
      <c r="N241" s="46">
        <f t="shared" si="52"/>
        <v>3.9375</v>
      </c>
      <c r="O241" s="46">
        <f t="shared" si="53"/>
        <v>4.0625</v>
      </c>
      <c r="P241" s="46">
        <v>6</v>
      </c>
      <c r="Q241" s="46">
        <f t="shared" si="54"/>
        <v>5.9375</v>
      </c>
      <c r="R241" s="46">
        <f t="shared" si="55"/>
        <v>6.0625</v>
      </c>
      <c r="T241" s="30"/>
      <c r="U241" s="30"/>
      <c r="V241" s="46">
        <v>6.25E-2</v>
      </c>
    </row>
    <row r="242" spans="1:23" s="46" customFormat="1" ht="30" x14ac:dyDescent="0.15">
      <c r="A242" s="88" t="s">
        <v>3613</v>
      </c>
      <c r="B242" s="111" t="s">
        <v>3986</v>
      </c>
      <c r="C242" s="45" t="s">
        <v>4698</v>
      </c>
      <c r="D242" s="45"/>
      <c r="E242" s="108">
        <v>40898</v>
      </c>
      <c r="F242" s="108">
        <v>40924</v>
      </c>
      <c r="G242" s="108"/>
      <c r="H242" s="45" t="s">
        <v>9927</v>
      </c>
      <c r="I242" s="45" t="s">
        <v>4235</v>
      </c>
      <c r="J242" s="45" t="s">
        <v>4153</v>
      </c>
      <c r="K242" s="45" t="s">
        <v>4154</v>
      </c>
      <c r="L242" s="45" t="s">
        <v>2870</v>
      </c>
      <c r="M242" s="45">
        <v>4</v>
      </c>
      <c r="N242" s="46">
        <f t="shared" si="52"/>
        <v>3.9375</v>
      </c>
      <c r="O242" s="46">
        <f t="shared" si="53"/>
        <v>4.0625</v>
      </c>
      <c r="P242" s="46">
        <v>6</v>
      </c>
      <c r="Q242" s="46">
        <f t="shared" si="54"/>
        <v>5.9375</v>
      </c>
      <c r="R242" s="46">
        <f t="shared" si="55"/>
        <v>6.0625</v>
      </c>
      <c r="T242" s="30"/>
      <c r="U242" s="30"/>
      <c r="V242" s="46">
        <v>6.25E-2</v>
      </c>
    </row>
    <row r="243" spans="1:23" s="46" customFormat="1" ht="30" x14ac:dyDescent="0.15">
      <c r="A243" s="88" t="s">
        <v>3614</v>
      </c>
      <c r="B243" s="111" t="s">
        <v>3987</v>
      </c>
      <c r="C243" s="45" t="s">
        <v>4717</v>
      </c>
      <c r="D243" s="45"/>
      <c r="E243" s="108">
        <v>40904</v>
      </c>
      <c r="F243" s="108">
        <v>40924</v>
      </c>
      <c r="G243" s="108"/>
      <c r="H243" s="45"/>
      <c r="I243" s="45" t="s">
        <v>4235</v>
      </c>
      <c r="J243" s="45" t="s">
        <v>4153</v>
      </c>
      <c r="K243" s="45" t="s">
        <v>4154</v>
      </c>
      <c r="L243" s="45" t="s">
        <v>2870</v>
      </c>
      <c r="M243" s="45">
        <v>7</v>
      </c>
      <c r="N243" s="46">
        <f t="shared" si="52"/>
        <v>6.9375</v>
      </c>
      <c r="O243" s="46">
        <f t="shared" si="53"/>
        <v>7.0625</v>
      </c>
      <c r="P243" s="46">
        <v>1.625</v>
      </c>
      <c r="Q243" s="46">
        <f t="shared" si="54"/>
        <v>1.5625</v>
      </c>
      <c r="R243" s="46">
        <f t="shared" si="55"/>
        <v>1.6875</v>
      </c>
      <c r="T243" s="30"/>
      <c r="U243" s="30"/>
      <c r="V243" s="46">
        <v>6.25E-2</v>
      </c>
    </row>
    <row r="244" spans="1:23" s="46" customFormat="1" ht="30" x14ac:dyDescent="0.15">
      <c r="A244" s="88" t="s">
        <v>3615</v>
      </c>
      <c r="B244" s="111" t="s">
        <v>3988</v>
      </c>
      <c r="C244" s="45" t="s">
        <v>4718</v>
      </c>
      <c r="D244" s="45"/>
      <c r="E244" s="108">
        <v>40904</v>
      </c>
      <c r="F244" s="108">
        <v>40924</v>
      </c>
      <c r="G244" s="108"/>
      <c r="H244" s="45"/>
      <c r="I244" s="45" t="s">
        <v>4235</v>
      </c>
      <c r="J244" s="45" t="s">
        <v>4153</v>
      </c>
      <c r="K244" s="45" t="s">
        <v>4154</v>
      </c>
      <c r="L244" s="45" t="s">
        <v>2870</v>
      </c>
      <c r="M244" s="45">
        <v>7</v>
      </c>
      <c r="N244" s="46">
        <f t="shared" si="52"/>
        <v>6.9375</v>
      </c>
      <c r="O244" s="46">
        <f t="shared" si="53"/>
        <v>7.0625</v>
      </c>
      <c r="P244" s="46">
        <v>2</v>
      </c>
      <c r="Q244" s="46">
        <f t="shared" si="54"/>
        <v>1.9375</v>
      </c>
      <c r="R244" s="46">
        <f t="shared" si="55"/>
        <v>2.0625</v>
      </c>
      <c r="T244" s="30"/>
      <c r="U244" s="30"/>
      <c r="V244" s="46">
        <v>6.25E-2</v>
      </c>
    </row>
    <row r="245" spans="1:23" s="46" customFormat="1" ht="30" x14ac:dyDescent="0.15">
      <c r="A245" s="88" t="s">
        <v>3616</v>
      </c>
      <c r="B245" s="111" t="s">
        <v>3989</v>
      </c>
      <c r="C245" s="45" t="s">
        <v>4687</v>
      </c>
      <c r="D245" s="45"/>
      <c r="E245" s="108">
        <v>40885</v>
      </c>
      <c r="F245" s="108">
        <v>40924</v>
      </c>
      <c r="G245" s="108"/>
      <c r="H245" s="45"/>
      <c r="I245" s="45" t="s">
        <v>4235</v>
      </c>
      <c r="J245" s="45" t="s">
        <v>4153</v>
      </c>
      <c r="K245" s="45" t="s">
        <v>4154</v>
      </c>
      <c r="L245" s="45" t="s">
        <v>2870</v>
      </c>
      <c r="M245" s="45">
        <v>2.625</v>
      </c>
      <c r="N245" s="46">
        <f t="shared" si="52"/>
        <v>2.5625</v>
      </c>
      <c r="O245" s="46">
        <f t="shared" si="53"/>
        <v>2.6875</v>
      </c>
      <c r="P245" s="46">
        <v>5.375</v>
      </c>
      <c r="Q245" s="46">
        <f t="shared" si="54"/>
        <v>5.3125</v>
      </c>
      <c r="R245" s="46">
        <f t="shared" si="55"/>
        <v>5.4375</v>
      </c>
      <c r="T245" s="30"/>
      <c r="U245" s="30"/>
      <c r="V245" s="46">
        <v>6.25E-2</v>
      </c>
    </row>
    <row r="246" spans="1:23" s="46" customFormat="1" ht="30" x14ac:dyDescent="0.15">
      <c r="A246" s="88" t="s">
        <v>3617</v>
      </c>
      <c r="B246" s="111" t="s">
        <v>3990</v>
      </c>
      <c r="C246" s="45" t="s">
        <v>4688</v>
      </c>
      <c r="D246" s="45"/>
      <c r="E246" s="108">
        <v>40886</v>
      </c>
      <c r="F246" s="108">
        <v>40924</v>
      </c>
      <c r="G246" s="108"/>
      <c r="H246" s="45"/>
      <c r="I246" s="45" t="s">
        <v>4235</v>
      </c>
      <c r="J246" s="45" t="s">
        <v>4153</v>
      </c>
      <c r="K246" s="45" t="s">
        <v>4154</v>
      </c>
      <c r="L246" s="45" t="s">
        <v>2870</v>
      </c>
      <c r="M246" s="45">
        <v>2.625</v>
      </c>
      <c r="N246" s="46">
        <f t="shared" si="52"/>
        <v>2.5625</v>
      </c>
      <c r="O246" s="46">
        <f t="shared" si="53"/>
        <v>2.6875</v>
      </c>
      <c r="P246" s="46">
        <v>9</v>
      </c>
      <c r="Q246" s="46">
        <f t="shared" si="54"/>
        <v>8.9375</v>
      </c>
      <c r="R246" s="46">
        <f t="shared" si="55"/>
        <v>9.0625</v>
      </c>
      <c r="T246" s="30"/>
      <c r="U246" s="30"/>
      <c r="V246" s="46">
        <v>6.25E-2</v>
      </c>
    </row>
    <row r="247" spans="1:23" s="46" customFormat="1" ht="30" x14ac:dyDescent="0.15">
      <c r="A247" s="88" t="s">
        <v>3618</v>
      </c>
      <c r="B247" s="111" t="s">
        <v>3991</v>
      </c>
      <c r="C247" s="45" t="s">
        <v>4688</v>
      </c>
      <c r="D247" s="45"/>
      <c r="E247" s="108">
        <v>40886</v>
      </c>
      <c r="F247" s="108">
        <v>40924</v>
      </c>
      <c r="G247" s="108"/>
      <c r="H247" s="45"/>
      <c r="I247" s="45" t="s">
        <v>4235</v>
      </c>
      <c r="J247" s="45" t="s">
        <v>4153</v>
      </c>
      <c r="K247" s="45" t="s">
        <v>4154</v>
      </c>
      <c r="L247" s="45" t="s">
        <v>2870</v>
      </c>
      <c r="M247" s="45">
        <v>2.625</v>
      </c>
      <c r="N247" s="46">
        <f t="shared" si="52"/>
        <v>2.5625</v>
      </c>
      <c r="O247" s="46">
        <f t="shared" si="53"/>
        <v>2.6875</v>
      </c>
      <c r="P247" s="46">
        <v>9</v>
      </c>
      <c r="Q247" s="46">
        <f t="shared" si="54"/>
        <v>8.9375</v>
      </c>
      <c r="R247" s="46">
        <f t="shared" si="55"/>
        <v>9.0625</v>
      </c>
      <c r="T247" s="30"/>
      <c r="U247" s="30"/>
      <c r="V247" s="46">
        <v>6.25E-2</v>
      </c>
    </row>
    <row r="248" spans="1:23" s="46" customFormat="1" ht="30" x14ac:dyDescent="0.15">
      <c r="A248" s="88" t="s">
        <v>3619</v>
      </c>
      <c r="B248" s="111" t="s">
        <v>3992</v>
      </c>
      <c r="C248" s="45" t="s">
        <v>4706</v>
      </c>
      <c r="D248" s="45"/>
      <c r="E248" s="108">
        <v>40899</v>
      </c>
      <c r="F248" s="108">
        <v>40924</v>
      </c>
      <c r="G248" s="108"/>
      <c r="H248" s="45"/>
      <c r="I248" s="45" t="s">
        <v>4235</v>
      </c>
      <c r="J248" s="45" t="s">
        <v>4153</v>
      </c>
      <c r="K248" s="45" t="s">
        <v>4154</v>
      </c>
      <c r="L248" s="45" t="s">
        <v>2870</v>
      </c>
      <c r="M248" s="45">
        <v>5</v>
      </c>
      <c r="N248" s="46">
        <f t="shared" si="52"/>
        <v>4.9375</v>
      </c>
      <c r="O248" s="46">
        <f t="shared" si="53"/>
        <v>5.0625</v>
      </c>
      <c r="P248" s="46">
        <v>6</v>
      </c>
      <c r="Q248" s="46">
        <f t="shared" si="54"/>
        <v>5.9375</v>
      </c>
      <c r="R248" s="46">
        <f t="shared" si="55"/>
        <v>6.0625</v>
      </c>
      <c r="T248" s="30"/>
      <c r="U248" s="30"/>
      <c r="V248" s="46">
        <v>6.25E-2</v>
      </c>
    </row>
    <row r="249" spans="1:23" s="46" customFormat="1" ht="60" x14ac:dyDescent="0.15">
      <c r="A249" s="88" t="s">
        <v>3620</v>
      </c>
      <c r="B249" s="111" t="s">
        <v>4566</v>
      </c>
      <c r="C249" s="45" t="s">
        <v>5006</v>
      </c>
      <c r="D249" s="45"/>
      <c r="E249" s="108">
        <v>40904</v>
      </c>
      <c r="F249" s="108">
        <v>40928</v>
      </c>
      <c r="G249" s="108"/>
      <c r="H249" s="45"/>
      <c r="I249" s="45" t="s">
        <v>2819</v>
      </c>
      <c r="J249" s="45"/>
      <c r="K249" s="45"/>
      <c r="L249" s="45"/>
      <c r="M249" s="45" t="s">
        <v>4568</v>
      </c>
      <c r="T249" s="30"/>
      <c r="U249" s="30"/>
      <c r="W249" s="45" t="s">
        <v>4570</v>
      </c>
    </row>
    <row r="250" spans="1:23" s="46" customFormat="1" ht="15" x14ac:dyDescent="0.15">
      <c r="A250" s="88" t="s">
        <v>4794</v>
      </c>
      <c r="B250" s="111" t="s">
        <v>4799</v>
      </c>
      <c r="F250" s="46" t="s">
        <v>4587</v>
      </c>
      <c r="M250" s="45">
        <v>8.5</v>
      </c>
      <c r="P250" s="46">
        <v>11</v>
      </c>
      <c r="T250" s="30"/>
      <c r="U250" s="30"/>
    </row>
    <row r="251" spans="1:23" s="46" customFormat="1" ht="30" x14ac:dyDescent="0.15">
      <c r="A251" s="88" t="s">
        <v>4947</v>
      </c>
      <c r="B251" s="111" t="s">
        <v>4948</v>
      </c>
      <c r="C251" s="45" t="s">
        <v>4988</v>
      </c>
      <c r="D251" s="45"/>
      <c r="E251" s="109">
        <v>40904</v>
      </c>
      <c r="F251" s="108">
        <v>40924</v>
      </c>
      <c r="G251" s="108"/>
      <c r="I251" s="45" t="s">
        <v>4235</v>
      </c>
      <c r="J251" s="45" t="s">
        <v>4153</v>
      </c>
      <c r="K251" s="45" t="s">
        <v>4154</v>
      </c>
      <c r="L251" s="45" t="s">
        <v>2870</v>
      </c>
      <c r="M251" s="46">
        <v>0.75</v>
      </c>
      <c r="N251" s="46">
        <f t="shared" ref="N251:N257" si="56">M251-V251</f>
        <v>0.6875</v>
      </c>
      <c r="O251" s="46">
        <f t="shared" ref="O251:O257" si="57">M251+V251</f>
        <v>0.8125</v>
      </c>
      <c r="P251" s="46">
        <v>1</v>
      </c>
      <c r="Q251" s="46">
        <f t="shared" ref="Q251:Q257" si="58">P251-V251</f>
        <v>0.9375</v>
      </c>
      <c r="R251" s="46">
        <f t="shared" ref="R251:R257" si="59">P251+V251</f>
        <v>1.0625</v>
      </c>
      <c r="T251" s="30"/>
      <c r="U251" s="30"/>
      <c r="V251" s="46">
        <v>6.25E-2</v>
      </c>
    </row>
    <row r="252" spans="1:23" s="46" customFormat="1" ht="30" x14ac:dyDescent="0.15">
      <c r="A252" s="88" t="s">
        <v>3621</v>
      </c>
      <c r="B252" s="111" t="s">
        <v>3993</v>
      </c>
      <c r="C252" s="45" t="s">
        <v>4709</v>
      </c>
      <c r="D252" s="45"/>
      <c r="E252" s="108">
        <v>40899</v>
      </c>
      <c r="F252" s="108">
        <v>40924</v>
      </c>
      <c r="G252" s="108"/>
      <c r="H252" s="45"/>
      <c r="I252" s="45" t="s">
        <v>4235</v>
      </c>
      <c r="J252" s="45" t="s">
        <v>4153</v>
      </c>
      <c r="K252" s="45" t="s">
        <v>4154</v>
      </c>
      <c r="L252" s="45" t="s">
        <v>2870</v>
      </c>
      <c r="M252" s="45">
        <v>5.25</v>
      </c>
      <c r="N252" s="46">
        <f t="shared" si="56"/>
        <v>5.1875</v>
      </c>
      <c r="O252" s="46">
        <f t="shared" si="57"/>
        <v>5.3125</v>
      </c>
      <c r="P252" s="46">
        <v>10.5</v>
      </c>
      <c r="Q252" s="46">
        <f t="shared" si="58"/>
        <v>10.4375</v>
      </c>
      <c r="R252" s="46">
        <f t="shared" si="59"/>
        <v>10.5625</v>
      </c>
      <c r="T252" s="30"/>
      <c r="U252" s="30"/>
      <c r="V252" s="46">
        <v>6.25E-2</v>
      </c>
    </row>
    <row r="253" spans="1:23" s="46" customFormat="1" ht="30" x14ac:dyDescent="0.15">
      <c r="A253" s="88" t="s">
        <v>3622</v>
      </c>
      <c r="B253" s="111" t="s">
        <v>3994</v>
      </c>
      <c r="C253" s="45" t="s">
        <v>4688</v>
      </c>
      <c r="D253" s="45"/>
      <c r="E253" s="108">
        <v>40886</v>
      </c>
      <c r="F253" s="108">
        <v>40924</v>
      </c>
      <c r="G253" s="108"/>
      <c r="H253" s="45"/>
      <c r="I253" s="45" t="s">
        <v>4235</v>
      </c>
      <c r="J253" s="45" t="s">
        <v>4153</v>
      </c>
      <c r="K253" s="45" t="s">
        <v>4154</v>
      </c>
      <c r="L253" s="45" t="s">
        <v>2870</v>
      </c>
      <c r="M253" s="45">
        <v>2.625</v>
      </c>
      <c r="N253" s="46">
        <f t="shared" si="56"/>
        <v>2.5625</v>
      </c>
      <c r="O253" s="46">
        <f t="shared" si="57"/>
        <v>2.6875</v>
      </c>
      <c r="P253" s="46">
        <v>9</v>
      </c>
      <c r="Q253" s="46">
        <f t="shared" si="58"/>
        <v>8.9375</v>
      </c>
      <c r="R253" s="46">
        <f t="shared" si="59"/>
        <v>9.0625</v>
      </c>
      <c r="T253" s="30"/>
      <c r="U253" s="30"/>
      <c r="V253" s="46">
        <v>6.25E-2</v>
      </c>
    </row>
    <row r="254" spans="1:23" s="46" customFormat="1" ht="30" x14ac:dyDescent="0.15">
      <c r="A254" s="88" t="s">
        <v>3623</v>
      </c>
      <c r="B254" s="111" t="s">
        <v>3995</v>
      </c>
      <c r="C254" s="45" t="s">
        <v>4688</v>
      </c>
      <c r="D254" s="45"/>
      <c r="E254" s="108">
        <v>40886</v>
      </c>
      <c r="F254" s="108">
        <v>40924</v>
      </c>
      <c r="G254" s="108"/>
      <c r="H254" s="45"/>
      <c r="I254" s="45" t="s">
        <v>4235</v>
      </c>
      <c r="J254" s="45" t="s">
        <v>4153</v>
      </c>
      <c r="K254" s="45" t="s">
        <v>4154</v>
      </c>
      <c r="L254" s="45" t="s">
        <v>2870</v>
      </c>
      <c r="M254" s="45">
        <v>2.625</v>
      </c>
      <c r="N254" s="46">
        <f t="shared" si="56"/>
        <v>2.5625</v>
      </c>
      <c r="O254" s="46">
        <f t="shared" si="57"/>
        <v>2.6875</v>
      </c>
      <c r="P254" s="46">
        <v>9</v>
      </c>
      <c r="Q254" s="46">
        <f t="shared" si="58"/>
        <v>8.9375</v>
      </c>
      <c r="R254" s="46">
        <f t="shared" si="59"/>
        <v>9.0625</v>
      </c>
      <c r="T254" s="30"/>
      <c r="U254" s="30"/>
      <c r="V254" s="46">
        <v>6.25E-2</v>
      </c>
    </row>
    <row r="255" spans="1:23" s="46" customFormat="1" ht="30" x14ac:dyDescent="0.15">
      <c r="A255" s="88" t="s">
        <v>3624</v>
      </c>
      <c r="B255" s="111" t="s">
        <v>3996</v>
      </c>
      <c r="C255" s="45" t="s">
        <v>4688</v>
      </c>
      <c r="D255" s="45"/>
      <c r="E255" s="108">
        <v>40886</v>
      </c>
      <c r="F255" s="108">
        <v>40924</v>
      </c>
      <c r="G255" s="108"/>
      <c r="H255" s="45"/>
      <c r="I255" s="45" t="s">
        <v>4235</v>
      </c>
      <c r="J255" s="45" t="s">
        <v>4153</v>
      </c>
      <c r="K255" s="45" t="s">
        <v>4154</v>
      </c>
      <c r="L255" s="45" t="s">
        <v>2870</v>
      </c>
      <c r="M255" s="45">
        <v>2.625</v>
      </c>
      <c r="N255" s="46">
        <f t="shared" si="56"/>
        <v>2.5625</v>
      </c>
      <c r="O255" s="46">
        <f t="shared" si="57"/>
        <v>2.6875</v>
      </c>
      <c r="P255" s="46">
        <v>9</v>
      </c>
      <c r="Q255" s="46">
        <f t="shared" si="58"/>
        <v>8.9375</v>
      </c>
      <c r="R255" s="46">
        <f t="shared" si="59"/>
        <v>9.0625</v>
      </c>
      <c r="T255" s="30"/>
      <c r="U255" s="30"/>
      <c r="V255" s="46">
        <v>6.25E-2</v>
      </c>
    </row>
    <row r="256" spans="1:23" s="46" customFormat="1" ht="30" x14ac:dyDescent="0.15">
      <c r="A256" s="88" t="s">
        <v>3625</v>
      </c>
      <c r="B256" s="111" t="s">
        <v>3997</v>
      </c>
      <c r="C256" s="45" t="s">
        <v>4712</v>
      </c>
      <c r="D256" s="45"/>
      <c r="E256" s="108">
        <v>40904</v>
      </c>
      <c r="F256" s="108">
        <v>40924</v>
      </c>
      <c r="G256" s="108"/>
      <c r="H256" s="45"/>
      <c r="I256" s="45" t="s">
        <v>4235</v>
      </c>
      <c r="J256" s="45" t="s">
        <v>4153</v>
      </c>
      <c r="K256" s="45" t="s">
        <v>4154</v>
      </c>
      <c r="L256" s="45" t="s">
        <v>2870</v>
      </c>
      <c r="M256" s="45">
        <v>5.5625</v>
      </c>
      <c r="N256" s="46">
        <f t="shared" si="56"/>
        <v>5.5</v>
      </c>
      <c r="O256" s="46">
        <f t="shared" si="57"/>
        <v>5.625</v>
      </c>
      <c r="P256" s="46">
        <v>6.25</v>
      </c>
      <c r="Q256" s="46">
        <f t="shared" si="58"/>
        <v>6.1875</v>
      </c>
      <c r="R256" s="46">
        <f t="shared" si="59"/>
        <v>6.3125</v>
      </c>
      <c r="T256" s="30"/>
      <c r="U256" s="30"/>
      <c r="V256" s="46">
        <v>6.25E-2</v>
      </c>
    </row>
    <row r="257" spans="1:22" s="46" customFormat="1" ht="30" x14ac:dyDescent="0.15">
      <c r="A257" s="88" t="s">
        <v>3626</v>
      </c>
      <c r="B257" s="111" t="s">
        <v>3998</v>
      </c>
      <c r="C257" s="45" t="s">
        <v>4697</v>
      </c>
      <c r="D257" s="45"/>
      <c r="E257" s="108"/>
      <c r="F257" s="108"/>
      <c r="G257" s="108"/>
      <c r="H257" s="45" t="s">
        <v>9927</v>
      </c>
      <c r="I257" s="45" t="s">
        <v>4235</v>
      </c>
      <c r="J257" s="45" t="s">
        <v>4153</v>
      </c>
      <c r="K257" s="45" t="s">
        <v>4154</v>
      </c>
      <c r="L257" s="45" t="s">
        <v>2870</v>
      </c>
      <c r="M257" s="45">
        <v>4</v>
      </c>
      <c r="N257" s="46">
        <f t="shared" si="56"/>
        <v>3.9375</v>
      </c>
      <c r="O257" s="46">
        <f t="shared" si="57"/>
        <v>4.0625</v>
      </c>
      <c r="P257" s="46">
        <v>4.5</v>
      </c>
      <c r="Q257" s="46">
        <f t="shared" si="58"/>
        <v>4.4375</v>
      </c>
      <c r="R257" s="46">
        <f t="shared" si="59"/>
        <v>4.5625</v>
      </c>
      <c r="T257" s="30"/>
      <c r="U257" s="30"/>
      <c r="V257" s="46">
        <v>6.25E-2</v>
      </c>
    </row>
    <row r="258" spans="1:22" s="46" customFormat="1" ht="30" x14ac:dyDescent="0.15">
      <c r="A258" s="88" t="s">
        <v>3627</v>
      </c>
      <c r="B258" s="111" t="s">
        <v>3999</v>
      </c>
      <c r="C258" s="45" t="s">
        <v>4550</v>
      </c>
      <c r="D258" s="45"/>
      <c r="E258" s="45"/>
      <c r="F258" s="45"/>
      <c r="G258" s="45"/>
      <c r="H258" s="45" t="s">
        <v>4557</v>
      </c>
      <c r="I258" s="45"/>
      <c r="J258" s="45"/>
      <c r="K258" s="45"/>
      <c r="L258" s="45"/>
      <c r="M258" s="45">
        <v>73</v>
      </c>
      <c r="N258" s="46">
        <f>M258-V258</f>
        <v>71.412499999999994</v>
      </c>
      <c r="O258" s="46">
        <f>M258+V258</f>
        <v>74.587500000000006</v>
      </c>
      <c r="P258" s="46">
        <v>85</v>
      </c>
      <c r="Q258" s="46">
        <f>P258-V258</f>
        <v>83.412499999999994</v>
      </c>
      <c r="R258" s="46">
        <f>P258+V258</f>
        <v>86.587500000000006</v>
      </c>
      <c r="T258" s="30"/>
      <c r="U258" s="30"/>
      <c r="V258" s="46">
        <v>1.5874999999999999</v>
      </c>
    </row>
    <row r="259" spans="1:22" s="46" customFormat="1" ht="30" x14ac:dyDescent="0.15">
      <c r="A259" s="88" t="s">
        <v>3628</v>
      </c>
      <c r="B259" s="111" t="s">
        <v>4000</v>
      </c>
      <c r="C259" s="45" t="s">
        <v>4703</v>
      </c>
      <c r="D259" s="45"/>
      <c r="E259" s="108">
        <v>40898</v>
      </c>
      <c r="F259" s="108">
        <v>40924</v>
      </c>
      <c r="G259" s="108"/>
      <c r="H259" s="45"/>
      <c r="I259" s="45" t="s">
        <v>4235</v>
      </c>
      <c r="J259" s="45" t="s">
        <v>4153</v>
      </c>
      <c r="K259" s="45" t="s">
        <v>4154</v>
      </c>
      <c r="L259" s="45" t="s">
        <v>2870</v>
      </c>
      <c r="M259" s="45">
        <v>4.25</v>
      </c>
      <c r="N259" s="46">
        <f>M259-V259</f>
        <v>4.1875</v>
      </c>
      <c r="O259" s="46">
        <f>M259+V259</f>
        <v>4.3125</v>
      </c>
      <c r="P259" s="46">
        <v>5.5</v>
      </c>
      <c r="Q259" s="46">
        <f>P259-V259</f>
        <v>5.4375</v>
      </c>
      <c r="R259" s="46">
        <f>P259+V259</f>
        <v>5.5625</v>
      </c>
      <c r="T259" s="30"/>
      <c r="U259" s="30"/>
      <c r="V259" s="46">
        <v>6.25E-2</v>
      </c>
    </row>
    <row r="260" spans="1:22" s="46" customFormat="1" ht="30" x14ac:dyDescent="0.15">
      <c r="A260" s="88" t="s">
        <v>3629</v>
      </c>
      <c r="B260" s="111" t="s">
        <v>4001</v>
      </c>
      <c r="C260" s="45" t="s">
        <v>4703</v>
      </c>
      <c r="D260" s="45"/>
      <c r="E260" s="108">
        <v>40898</v>
      </c>
      <c r="F260" s="108">
        <v>40924</v>
      </c>
      <c r="G260" s="108"/>
      <c r="H260" s="45"/>
      <c r="I260" s="45" t="s">
        <v>4235</v>
      </c>
      <c r="J260" s="45" t="s">
        <v>4153</v>
      </c>
      <c r="K260" s="45" t="s">
        <v>4154</v>
      </c>
      <c r="L260" s="45" t="s">
        <v>2870</v>
      </c>
      <c r="M260" s="45">
        <v>4.25</v>
      </c>
      <c r="N260" s="46">
        <f>M260-V260</f>
        <v>4.1875</v>
      </c>
      <c r="O260" s="46">
        <f>M260+V260</f>
        <v>4.3125</v>
      </c>
      <c r="P260" s="46">
        <v>5.5</v>
      </c>
      <c r="Q260" s="46">
        <f>P260-V260</f>
        <v>5.4375</v>
      </c>
      <c r="R260" s="46">
        <f>P260+V260</f>
        <v>5.5625</v>
      </c>
      <c r="T260" s="30"/>
      <c r="U260" s="30"/>
      <c r="V260" s="46">
        <v>6.25E-2</v>
      </c>
    </row>
    <row r="261" spans="1:22" s="46" customFormat="1" ht="30" x14ac:dyDescent="0.15">
      <c r="A261" s="88" t="s">
        <v>3630</v>
      </c>
      <c r="B261" s="111" t="s">
        <v>4002</v>
      </c>
      <c r="C261" s="45" t="s">
        <v>4688</v>
      </c>
      <c r="D261" s="45"/>
      <c r="E261" s="108">
        <v>40886</v>
      </c>
      <c r="F261" s="108">
        <v>40924</v>
      </c>
      <c r="G261" s="108"/>
      <c r="H261" s="45"/>
      <c r="I261" s="45" t="s">
        <v>4235</v>
      </c>
      <c r="J261" s="45" t="s">
        <v>4153</v>
      </c>
      <c r="K261" s="45" t="s">
        <v>4154</v>
      </c>
      <c r="L261" s="45" t="s">
        <v>2870</v>
      </c>
      <c r="M261" s="45">
        <v>2.625</v>
      </c>
      <c r="N261" s="46">
        <f>M261-V261</f>
        <v>2.5625</v>
      </c>
      <c r="O261" s="46">
        <f>M261+V261</f>
        <v>2.6875</v>
      </c>
      <c r="P261" s="46">
        <v>9</v>
      </c>
      <c r="Q261" s="46">
        <f>P261-V261</f>
        <v>8.9375</v>
      </c>
      <c r="R261" s="46">
        <f>P261+V261</f>
        <v>9.0625</v>
      </c>
      <c r="T261" s="30"/>
      <c r="U261" s="30"/>
      <c r="V261" s="46">
        <v>6.25E-2</v>
      </c>
    </row>
    <row r="262" spans="1:22" s="46" customFormat="1" ht="15" x14ac:dyDescent="0.15">
      <c r="A262" s="88" t="s">
        <v>3631</v>
      </c>
      <c r="B262" s="111" t="s">
        <v>4003</v>
      </c>
      <c r="C262" s="45" t="s">
        <v>4555</v>
      </c>
      <c r="D262" s="45"/>
      <c r="E262" s="45"/>
      <c r="F262" s="45"/>
      <c r="G262" s="45"/>
      <c r="H262" s="45" t="s">
        <v>4746</v>
      </c>
      <c r="I262" s="45"/>
      <c r="J262" s="45"/>
      <c r="K262" s="45"/>
      <c r="L262" s="45"/>
      <c r="M262" s="45"/>
      <c r="T262" s="30"/>
      <c r="U262" s="30"/>
    </row>
    <row r="263" spans="1:22" s="46" customFormat="1" ht="30" x14ac:dyDescent="0.15">
      <c r="A263" s="88" t="s">
        <v>3632</v>
      </c>
      <c r="B263" s="111" t="s">
        <v>4004</v>
      </c>
      <c r="C263" s="45" t="s">
        <v>4712</v>
      </c>
      <c r="D263" s="45"/>
      <c r="E263" s="108">
        <v>40904</v>
      </c>
      <c r="F263" s="108">
        <v>40924</v>
      </c>
      <c r="G263" s="108"/>
      <c r="H263" s="45"/>
      <c r="I263" s="45" t="s">
        <v>4235</v>
      </c>
      <c r="J263" s="45" t="s">
        <v>4153</v>
      </c>
      <c r="K263" s="45" t="s">
        <v>4154</v>
      </c>
      <c r="L263" s="45" t="s">
        <v>2870</v>
      </c>
      <c r="M263" s="45">
        <v>5.5625</v>
      </c>
      <c r="N263" s="46">
        <f t="shared" ref="N263:N268" si="60">M263-V263</f>
        <v>5.5</v>
      </c>
      <c r="O263" s="46">
        <f t="shared" ref="O263:O268" si="61">M263+V263</f>
        <v>5.625</v>
      </c>
      <c r="P263" s="46">
        <v>6.25</v>
      </c>
      <c r="Q263" s="46">
        <f t="shared" ref="Q263:Q268" si="62">P263-V263</f>
        <v>6.1875</v>
      </c>
      <c r="R263" s="46">
        <f t="shared" ref="R263:R268" si="63">P263+V263</f>
        <v>6.3125</v>
      </c>
      <c r="T263" s="30"/>
      <c r="U263" s="30"/>
      <c r="V263" s="46">
        <v>6.25E-2</v>
      </c>
    </row>
    <row r="264" spans="1:22" s="46" customFormat="1" ht="30" x14ac:dyDescent="0.15">
      <c r="A264" s="88" t="s">
        <v>3633</v>
      </c>
      <c r="B264" s="111" t="s">
        <v>4005</v>
      </c>
      <c r="C264" s="45" t="s">
        <v>4712</v>
      </c>
      <c r="D264" s="45"/>
      <c r="E264" s="108">
        <v>40904</v>
      </c>
      <c r="F264" s="108">
        <v>40924</v>
      </c>
      <c r="G264" s="108"/>
      <c r="H264" s="45"/>
      <c r="I264" s="45" t="s">
        <v>4235</v>
      </c>
      <c r="J264" s="45" t="s">
        <v>4153</v>
      </c>
      <c r="K264" s="45" t="s">
        <v>4154</v>
      </c>
      <c r="L264" s="45" t="s">
        <v>2870</v>
      </c>
      <c r="M264" s="45">
        <v>5.5625</v>
      </c>
      <c r="N264" s="46">
        <f t="shared" si="60"/>
        <v>5.5</v>
      </c>
      <c r="O264" s="46">
        <f t="shared" si="61"/>
        <v>5.625</v>
      </c>
      <c r="P264" s="46">
        <v>6.25</v>
      </c>
      <c r="Q264" s="46">
        <f t="shared" si="62"/>
        <v>6.1875</v>
      </c>
      <c r="R264" s="46">
        <f t="shared" si="63"/>
        <v>6.3125</v>
      </c>
      <c r="T264" s="30"/>
      <c r="U264" s="30"/>
      <c r="V264" s="46">
        <v>6.25E-2</v>
      </c>
    </row>
    <row r="265" spans="1:22" s="46" customFormat="1" ht="30" x14ac:dyDescent="0.15">
      <c r="A265" s="88" t="s">
        <v>3634</v>
      </c>
      <c r="B265" s="111" t="s">
        <v>12281</v>
      </c>
      <c r="C265" s="45" t="s">
        <v>5268</v>
      </c>
      <c r="D265" s="45"/>
      <c r="E265" s="108">
        <v>40927</v>
      </c>
      <c r="F265" s="108">
        <v>41834</v>
      </c>
      <c r="G265" s="108" t="s">
        <v>11637</v>
      </c>
      <c r="H265" s="45" t="s">
        <v>12276</v>
      </c>
      <c r="I265" s="45" t="s">
        <v>4235</v>
      </c>
      <c r="J265" s="45" t="s">
        <v>4153</v>
      </c>
      <c r="K265" s="45" t="s">
        <v>4154</v>
      </c>
      <c r="L265" s="45" t="s">
        <v>2870</v>
      </c>
      <c r="M265" s="45">
        <v>6.25</v>
      </c>
      <c r="N265" s="46">
        <f t="shared" si="60"/>
        <v>6.1875</v>
      </c>
      <c r="O265" s="46">
        <f t="shared" si="61"/>
        <v>6.3125</v>
      </c>
      <c r="P265" s="46">
        <v>5.5625</v>
      </c>
      <c r="Q265" s="46">
        <f t="shared" si="62"/>
        <v>5.5</v>
      </c>
      <c r="R265" s="46">
        <f t="shared" si="63"/>
        <v>5.625</v>
      </c>
      <c r="T265" s="30"/>
      <c r="U265" s="30"/>
      <c r="V265" s="46">
        <v>6.25E-2</v>
      </c>
    </row>
    <row r="266" spans="1:22" s="46" customFormat="1" ht="30" x14ac:dyDescent="0.15">
      <c r="A266" s="88" t="s">
        <v>3635</v>
      </c>
      <c r="B266" s="111" t="s">
        <v>12280</v>
      </c>
      <c r="C266" s="45" t="s">
        <v>5268</v>
      </c>
      <c r="D266" s="45"/>
      <c r="E266" s="108">
        <v>40927</v>
      </c>
      <c r="F266" s="108">
        <v>41834</v>
      </c>
      <c r="G266" s="108" t="s">
        <v>11637</v>
      </c>
      <c r="H266" s="45" t="s">
        <v>12276</v>
      </c>
      <c r="I266" s="45" t="s">
        <v>4235</v>
      </c>
      <c r="J266" s="45" t="s">
        <v>4153</v>
      </c>
      <c r="K266" s="45" t="s">
        <v>4154</v>
      </c>
      <c r="L266" s="45" t="s">
        <v>2870</v>
      </c>
      <c r="M266" s="45">
        <v>6.25</v>
      </c>
      <c r="N266" s="46">
        <f>M266-V266</f>
        <v>6.1875</v>
      </c>
      <c r="O266" s="46">
        <f>M266+V266</f>
        <v>6.3125</v>
      </c>
      <c r="P266" s="46">
        <v>5.5625</v>
      </c>
      <c r="Q266" s="46">
        <f>P266-V266</f>
        <v>5.5</v>
      </c>
      <c r="R266" s="46">
        <f>P266+V266</f>
        <v>5.625</v>
      </c>
      <c r="T266" s="30"/>
      <c r="U266" s="30"/>
      <c r="V266" s="46">
        <v>6.25E-2</v>
      </c>
    </row>
    <row r="267" spans="1:22" s="46" customFormat="1" ht="30" x14ac:dyDescent="0.15">
      <c r="A267" s="88" t="s">
        <v>8183</v>
      </c>
      <c r="B267" s="111" t="s">
        <v>8181</v>
      </c>
      <c r="C267" s="45" t="s">
        <v>4712</v>
      </c>
      <c r="D267" s="45"/>
      <c r="E267" s="108">
        <v>41193</v>
      </c>
      <c r="F267" s="45"/>
      <c r="G267" s="45"/>
      <c r="H267" s="45"/>
      <c r="I267" s="45" t="s">
        <v>4235</v>
      </c>
      <c r="J267" s="45" t="s">
        <v>4153</v>
      </c>
      <c r="K267" s="45" t="s">
        <v>4154</v>
      </c>
      <c r="L267" s="45" t="s">
        <v>2870</v>
      </c>
      <c r="M267" s="45">
        <v>5.5625</v>
      </c>
      <c r="N267" s="46">
        <f t="shared" si="60"/>
        <v>5.5</v>
      </c>
      <c r="O267" s="46">
        <f t="shared" si="61"/>
        <v>5.625</v>
      </c>
      <c r="P267" s="46">
        <v>6.25</v>
      </c>
      <c r="Q267" s="46">
        <f t="shared" si="62"/>
        <v>6.1875</v>
      </c>
      <c r="R267" s="46">
        <f t="shared" si="63"/>
        <v>6.3125</v>
      </c>
      <c r="T267" s="30"/>
      <c r="U267" s="30"/>
      <c r="V267" s="46">
        <v>6.25E-2</v>
      </c>
    </row>
    <row r="268" spans="1:22" s="46" customFormat="1" ht="30" x14ac:dyDescent="0.15">
      <c r="A268" s="88" t="s">
        <v>8184</v>
      </c>
      <c r="B268" s="111" t="s">
        <v>8182</v>
      </c>
      <c r="C268" s="45" t="s">
        <v>4712</v>
      </c>
      <c r="D268" s="45"/>
      <c r="E268" s="108">
        <v>41193</v>
      </c>
      <c r="F268" s="45"/>
      <c r="G268" s="45"/>
      <c r="H268" s="45"/>
      <c r="I268" s="45" t="s">
        <v>4235</v>
      </c>
      <c r="J268" s="45" t="s">
        <v>4153</v>
      </c>
      <c r="K268" s="45" t="s">
        <v>4154</v>
      </c>
      <c r="L268" s="45" t="s">
        <v>2870</v>
      </c>
      <c r="M268" s="45">
        <v>5.5625</v>
      </c>
      <c r="N268" s="46">
        <f t="shared" si="60"/>
        <v>5.5</v>
      </c>
      <c r="O268" s="46">
        <f t="shared" si="61"/>
        <v>5.625</v>
      </c>
      <c r="P268" s="46">
        <v>6.25</v>
      </c>
      <c r="Q268" s="46">
        <f t="shared" si="62"/>
        <v>6.1875</v>
      </c>
      <c r="R268" s="46">
        <f t="shared" si="63"/>
        <v>6.3125</v>
      </c>
      <c r="T268" s="30"/>
      <c r="U268" s="30"/>
      <c r="V268" s="46">
        <v>6.25E-2</v>
      </c>
    </row>
    <row r="269" spans="1:22" s="46" customFormat="1" ht="30" x14ac:dyDescent="0.15">
      <c r="A269" s="88" t="s">
        <v>3636</v>
      </c>
      <c r="B269" s="111" t="s">
        <v>4006</v>
      </c>
      <c r="C269" s="45" t="s">
        <v>4712</v>
      </c>
      <c r="D269" s="45"/>
      <c r="E269" s="108">
        <v>40904</v>
      </c>
      <c r="F269" s="108">
        <v>40924</v>
      </c>
      <c r="G269" s="108"/>
      <c r="H269" s="45"/>
      <c r="I269" s="45" t="s">
        <v>4235</v>
      </c>
      <c r="J269" s="45" t="s">
        <v>4153</v>
      </c>
      <c r="K269" s="45" t="s">
        <v>4154</v>
      </c>
      <c r="L269" s="45" t="s">
        <v>2870</v>
      </c>
      <c r="M269" s="45">
        <v>5.5625</v>
      </c>
      <c r="N269" s="46">
        <f t="shared" ref="N269:N275" si="64">M269-V269</f>
        <v>5.5</v>
      </c>
      <c r="O269" s="46">
        <f t="shared" ref="O269:O275" si="65">M269+V269</f>
        <v>5.625</v>
      </c>
      <c r="P269" s="46">
        <v>6.25</v>
      </c>
      <c r="Q269" s="46">
        <f t="shared" ref="Q269:Q275" si="66">P269-V269</f>
        <v>6.1875</v>
      </c>
      <c r="R269" s="46">
        <f t="shared" ref="R269:R275" si="67">P269+V269</f>
        <v>6.3125</v>
      </c>
      <c r="T269" s="30"/>
      <c r="U269" s="30"/>
      <c r="V269" s="46">
        <v>6.25E-2</v>
      </c>
    </row>
    <row r="270" spans="1:22" s="46" customFormat="1" ht="30" x14ac:dyDescent="0.15">
      <c r="A270" s="88" t="s">
        <v>3637</v>
      </c>
      <c r="B270" s="111" t="s">
        <v>4007</v>
      </c>
      <c r="C270" s="45" t="s">
        <v>4712</v>
      </c>
      <c r="D270" s="45"/>
      <c r="E270" s="108">
        <v>40904</v>
      </c>
      <c r="F270" s="108">
        <v>40924</v>
      </c>
      <c r="G270" s="108"/>
      <c r="H270" s="45"/>
      <c r="I270" s="45" t="s">
        <v>4235</v>
      </c>
      <c r="J270" s="45" t="s">
        <v>4153</v>
      </c>
      <c r="K270" s="45" t="s">
        <v>4154</v>
      </c>
      <c r="L270" s="45" t="s">
        <v>2870</v>
      </c>
      <c r="M270" s="45">
        <v>5.5625</v>
      </c>
      <c r="N270" s="46">
        <f t="shared" si="64"/>
        <v>5.5</v>
      </c>
      <c r="O270" s="46">
        <f t="shared" si="65"/>
        <v>5.625</v>
      </c>
      <c r="P270" s="46">
        <v>6.25</v>
      </c>
      <c r="Q270" s="46">
        <f t="shared" si="66"/>
        <v>6.1875</v>
      </c>
      <c r="R270" s="46">
        <f t="shared" si="67"/>
        <v>6.3125</v>
      </c>
      <c r="T270" s="30"/>
      <c r="U270" s="30"/>
      <c r="V270" s="46">
        <v>6.25E-2</v>
      </c>
    </row>
    <row r="271" spans="1:22" s="46" customFormat="1" ht="30" x14ac:dyDescent="0.15">
      <c r="A271" s="88" t="s">
        <v>3638</v>
      </c>
      <c r="B271" s="111" t="s">
        <v>4008</v>
      </c>
      <c r="C271" s="45" t="s">
        <v>4802</v>
      </c>
      <c r="D271" s="45"/>
      <c r="E271" s="108">
        <v>40904</v>
      </c>
      <c r="F271" s="108">
        <v>40924</v>
      </c>
      <c r="G271" s="108"/>
      <c r="H271" s="45"/>
      <c r="I271" s="45" t="s">
        <v>4235</v>
      </c>
      <c r="J271" s="45" t="s">
        <v>4153</v>
      </c>
      <c r="K271" s="45" t="s">
        <v>4154</v>
      </c>
      <c r="L271" s="45" t="s">
        <v>2870</v>
      </c>
      <c r="M271" s="45">
        <v>8.5</v>
      </c>
      <c r="N271" s="46">
        <f t="shared" si="64"/>
        <v>8.4375</v>
      </c>
      <c r="O271" s="46">
        <f t="shared" si="65"/>
        <v>8.5625</v>
      </c>
      <c r="P271" s="46">
        <v>5.5</v>
      </c>
      <c r="Q271" s="46">
        <f t="shared" si="66"/>
        <v>5.4375</v>
      </c>
      <c r="R271" s="46">
        <f t="shared" si="67"/>
        <v>5.5625</v>
      </c>
      <c r="T271" s="30"/>
      <c r="U271" s="30"/>
      <c r="V271" s="46">
        <v>6.25E-2</v>
      </c>
    </row>
    <row r="272" spans="1:22" s="46" customFormat="1" ht="30" x14ac:dyDescent="0.15">
      <c r="A272" s="88" t="s">
        <v>3639</v>
      </c>
      <c r="B272" s="111" t="s">
        <v>4009</v>
      </c>
      <c r="C272" s="45" t="s">
        <v>4697</v>
      </c>
      <c r="D272" s="45"/>
      <c r="E272" s="108">
        <v>40954</v>
      </c>
      <c r="F272" s="114">
        <v>40962</v>
      </c>
      <c r="G272" s="114"/>
      <c r="H272" s="45"/>
      <c r="I272" s="45" t="s">
        <v>4235</v>
      </c>
      <c r="J272" s="45" t="s">
        <v>4153</v>
      </c>
      <c r="K272" s="45" t="s">
        <v>4154</v>
      </c>
      <c r="L272" s="45" t="s">
        <v>2870</v>
      </c>
      <c r="M272" s="45">
        <v>4</v>
      </c>
      <c r="N272" s="46">
        <f t="shared" si="64"/>
        <v>3.9375</v>
      </c>
      <c r="O272" s="46">
        <f t="shared" si="65"/>
        <v>4.0625</v>
      </c>
      <c r="P272" s="46">
        <v>4.5</v>
      </c>
      <c r="Q272" s="46">
        <f t="shared" si="66"/>
        <v>4.4375</v>
      </c>
      <c r="R272" s="46">
        <f t="shared" si="67"/>
        <v>4.5625</v>
      </c>
      <c r="T272" s="30"/>
      <c r="U272" s="30"/>
      <c r="V272" s="46">
        <v>6.25E-2</v>
      </c>
    </row>
    <row r="273" spans="1:22" s="46" customFormat="1" ht="30" x14ac:dyDescent="0.15">
      <c r="A273" s="88" t="s">
        <v>3640</v>
      </c>
      <c r="B273" s="111" t="s">
        <v>4010</v>
      </c>
      <c r="C273" s="45" t="s">
        <v>4688</v>
      </c>
      <c r="D273" s="45"/>
      <c r="E273" s="108">
        <v>40912</v>
      </c>
      <c r="F273" s="108">
        <v>40924</v>
      </c>
      <c r="G273" s="108"/>
      <c r="H273" s="45"/>
      <c r="I273" s="45" t="s">
        <v>4235</v>
      </c>
      <c r="J273" s="45" t="s">
        <v>4153</v>
      </c>
      <c r="K273" s="45" t="s">
        <v>4154</v>
      </c>
      <c r="L273" s="45" t="s">
        <v>2870</v>
      </c>
      <c r="M273" s="45">
        <v>2.625</v>
      </c>
      <c r="N273" s="46">
        <f t="shared" si="64"/>
        <v>2.5625</v>
      </c>
      <c r="O273" s="46">
        <f t="shared" si="65"/>
        <v>2.6875</v>
      </c>
      <c r="P273" s="46">
        <v>9</v>
      </c>
      <c r="Q273" s="46">
        <f t="shared" si="66"/>
        <v>8.9375</v>
      </c>
      <c r="R273" s="46">
        <f t="shared" si="67"/>
        <v>9.0625</v>
      </c>
      <c r="T273" s="30"/>
      <c r="U273" s="30"/>
      <c r="V273" s="46">
        <v>6.25E-2</v>
      </c>
    </row>
    <row r="274" spans="1:22" s="46" customFormat="1" ht="30" x14ac:dyDescent="0.15">
      <c r="A274" s="88" t="s">
        <v>3641</v>
      </c>
      <c r="B274" s="111" t="s">
        <v>12282</v>
      </c>
      <c r="C274" s="45" t="s">
        <v>4712</v>
      </c>
      <c r="D274" s="45"/>
      <c r="E274" s="108">
        <v>40904</v>
      </c>
      <c r="F274" s="108">
        <v>41834</v>
      </c>
      <c r="G274" s="108" t="s">
        <v>11637</v>
      </c>
      <c r="H274" s="45" t="s">
        <v>12276</v>
      </c>
      <c r="I274" s="45" t="s">
        <v>4235</v>
      </c>
      <c r="J274" s="45" t="s">
        <v>4153</v>
      </c>
      <c r="K274" s="45" t="s">
        <v>4154</v>
      </c>
      <c r="L274" s="45" t="s">
        <v>2870</v>
      </c>
      <c r="M274" s="45">
        <v>6.25</v>
      </c>
      <c r="N274" s="46">
        <f t="shared" si="64"/>
        <v>6.1875</v>
      </c>
      <c r="O274" s="46">
        <f t="shared" si="65"/>
        <v>6.3125</v>
      </c>
      <c r="P274" s="46">
        <v>5.5625</v>
      </c>
      <c r="Q274" s="46">
        <f t="shared" si="66"/>
        <v>5.5</v>
      </c>
      <c r="R274" s="46">
        <f t="shared" si="67"/>
        <v>5.625</v>
      </c>
      <c r="T274" s="30"/>
      <c r="U274" s="30"/>
      <c r="V274" s="46">
        <v>6.25E-2</v>
      </c>
    </row>
    <row r="275" spans="1:22" s="46" customFormat="1" ht="30" x14ac:dyDescent="0.15">
      <c r="A275" s="88" t="s">
        <v>3642</v>
      </c>
      <c r="B275" s="111" t="s">
        <v>4011</v>
      </c>
      <c r="C275" s="45" t="s">
        <v>4691</v>
      </c>
      <c r="D275" s="45"/>
      <c r="E275" s="108">
        <v>40890</v>
      </c>
      <c r="F275" s="108">
        <v>40924</v>
      </c>
      <c r="G275" s="108"/>
      <c r="H275" s="45"/>
      <c r="I275" s="45" t="s">
        <v>4235</v>
      </c>
      <c r="J275" s="45" t="s">
        <v>4153</v>
      </c>
      <c r="K275" s="45" t="s">
        <v>4154</v>
      </c>
      <c r="L275" s="45" t="s">
        <v>2870</v>
      </c>
      <c r="M275" s="45">
        <v>3.3125</v>
      </c>
      <c r="N275" s="46">
        <f t="shared" si="64"/>
        <v>3.25</v>
      </c>
      <c r="O275" s="46">
        <f t="shared" si="65"/>
        <v>3.375</v>
      </c>
      <c r="P275" s="46">
        <v>1.5625</v>
      </c>
      <c r="Q275" s="46">
        <f t="shared" si="66"/>
        <v>1.5</v>
      </c>
      <c r="R275" s="46">
        <f t="shared" si="67"/>
        <v>1.625</v>
      </c>
      <c r="T275" s="30"/>
      <c r="U275" s="30"/>
      <c r="V275" s="46">
        <v>6.25E-2</v>
      </c>
    </row>
    <row r="276" spans="1:22" s="46" customFormat="1" ht="15" x14ac:dyDescent="0.15">
      <c r="A276" s="88" t="s">
        <v>3643</v>
      </c>
      <c r="B276" s="111" t="s">
        <v>4012</v>
      </c>
      <c r="C276" s="45"/>
      <c r="D276" s="45"/>
      <c r="E276" s="45"/>
      <c r="F276" s="45" t="s">
        <v>2361</v>
      </c>
      <c r="G276" s="45"/>
      <c r="H276" s="45"/>
      <c r="I276" s="45"/>
      <c r="J276" s="45"/>
      <c r="K276" s="45"/>
      <c r="L276" s="45"/>
      <c r="M276" s="45"/>
      <c r="T276" s="30"/>
      <c r="U276" s="30"/>
    </row>
    <row r="277" spans="1:22" s="46" customFormat="1" ht="15" x14ac:dyDescent="0.15">
      <c r="A277" s="88" t="s">
        <v>3644</v>
      </c>
      <c r="B277" s="111" t="s">
        <v>4013</v>
      </c>
      <c r="C277" s="45"/>
      <c r="D277" s="45"/>
      <c r="E277" s="45"/>
      <c r="F277" s="45" t="s">
        <v>2361</v>
      </c>
      <c r="G277" s="45"/>
      <c r="H277" s="45"/>
      <c r="I277" s="45"/>
      <c r="J277" s="45"/>
      <c r="K277" s="45"/>
      <c r="L277" s="45"/>
      <c r="M277" s="45"/>
      <c r="T277" s="30"/>
      <c r="U277" s="30"/>
    </row>
    <row r="278" spans="1:22" s="46" customFormat="1" ht="15" x14ac:dyDescent="0.15">
      <c r="A278" s="88" t="s">
        <v>3645</v>
      </c>
      <c r="B278" s="111" t="s">
        <v>4014</v>
      </c>
      <c r="C278" s="45"/>
      <c r="D278" s="45"/>
      <c r="E278" s="45"/>
      <c r="F278" s="45" t="s">
        <v>2361</v>
      </c>
      <c r="G278" s="45"/>
      <c r="H278" s="45"/>
      <c r="I278" s="45"/>
      <c r="J278" s="45"/>
      <c r="K278" s="45"/>
      <c r="L278" s="45"/>
      <c r="M278" s="45"/>
      <c r="T278" s="30"/>
      <c r="U278" s="30"/>
    </row>
    <row r="279" spans="1:22" s="46" customFormat="1" ht="15" x14ac:dyDescent="0.15">
      <c r="A279" s="88" t="s">
        <v>3646</v>
      </c>
      <c r="B279" s="111" t="s">
        <v>4015</v>
      </c>
      <c r="C279" s="45"/>
      <c r="D279" s="45"/>
      <c r="E279" s="45"/>
      <c r="F279" s="45" t="s">
        <v>2361</v>
      </c>
      <c r="G279" s="45"/>
      <c r="H279" s="45"/>
      <c r="I279" s="45"/>
      <c r="J279" s="45"/>
      <c r="K279" s="45"/>
      <c r="L279" s="45"/>
      <c r="M279" s="45"/>
      <c r="T279" s="30"/>
      <c r="U279" s="30"/>
    </row>
    <row r="280" spans="1:22" s="46" customFormat="1" ht="30" x14ac:dyDescent="0.15">
      <c r="A280" s="88" t="s">
        <v>3647</v>
      </c>
      <c r="B280" s="111" t="s">
        <v>4016</v>
      </c>
      <c r="C280" s="45" t="s">
        <v>4715</v>
      </c>
      <c r="D280" s="45"/>
      <c r="E280" s="108">
        <v>40904</v>
      </c>
      <c r="F280" s="108">
        <v>40924</v>
      </c>
      <c r="G280" s="36" t="s">
        <v>8143</v>
      </c>
      <c r="H280" s="45"/>
      <c r="I280" s="45" t="s">
        <v>4235</v>
      </c>
      <c r="J280" s="45" t="s">
        <v>4153</v>
      </c>
      <c r="K280" s="45" t="s">
        <v>4154</v>
      </c>
      <c r="L280" s="45" t="s">
        <v>2870</v>
      </c>
      <c r="M280" s="46">
        <v>6.25</v>
      </c>
      <c r="N280" s="46">
        <f t="shared" ref="N280:N285" si="68">M280-V280</f>
        <v>6.1875</v>
      </c>
      <c r="O280" s="46">
        <f t="shared" ref="O280:O285" si="69">M280+V280</f>
        <v>6.3125</v>
      </c>
      <c r="P280" s="45">
        <v>5.25</v>
      </c>
      <c r="Q280" s="46">
        <f t="shared" ref="Q280:Q285" si="70">P280-V280</f>
        <v>5.1875</v>
      </c>
      <c r="R280" s="46">
        <f t="shared" ref="R280:R285" si="71">P280+V280</f>
        <v>5.3125</v>
      </c>
      <c r="T280" s="30"/>
      <c r="U280" s="30"/>
      <c r="V280" s="46">
        <v>6.25E-2</v>
      </c>
    </row>
    <row r="281" spans="1:22" s="46" customFormat="1" ht="30" x14ac:dyDescent="0.15">
      <c r="A281" s="88" t="s">
        <v>3648</v>
      </c>
      <c r="B281" s="111" t="s">
        <v>4017</v>
      </c>
      <c r="C281" s="45" t="s">
        <v>4715</v>
      </c>
      <c r="D281" s="45"/>
      <c r="E281" s="108">
        <v>40904</v>
      </c>
      <c r="F281" s="108">
        <v>40924</v>
      </c>
      <c r="G281" s="36" t="s">
        <v>8143</v>
      </c>
      <c r="H281" s="45"/>
      <c r="I281" s="45" t="s">
        <v>4235</v>
      </c>
      <c r="J281" s="45" t="s">
        <v>4153</v>
      </c>
      <c r="K281" s="45" t="s">
        <v>4154</v>
      </c>
      <c r="L281" s="45" t="s">
        <v>2870</v>
      </c>
      <c r="M281" s="46">
        <v>6.25</v>
      </c>
      <c r="N281" s="46">
        <f t="shared" si="68"/>
        <v>6.1875</v>
      </c>
      <c r="O281" s="46">
        <f t="shared" si="69"/>
        <v>6.3125</v>
      </c>
      <c r="P281" s="45">
        <v>5.25</v>
      </c>
      <c r="Q281" s="46">
        <f t="shared" si="70"/>
        <v>5.1875</v>
      </c>
      <c r="R281" s="46">
        <f t="shared" si="71"/>
        <v>5.3125</v>
      </c>
      <c r="T281" s="30"/>
      <c r="U281" s="30"/>
      <c r="V281" s="46">
        <v>6.25E-2</v>
      </c>
    </row>
    <row r="282" spans="1:22" s="46" customFormat="1" ht="30" x14ac:dyDescent="0.15">
      <c r="A282" s="88" t="s">
        <v>3649</v>
      </c>
      <c r="B282" s="111" t="s">
        <v>4018</v>
      </c>
      <c r="C282" s="45" t="s">
        <v>4688</v>
      </c>
      <c r="D282" s="45"/>
      <c r="E282" s="108">
        <v>40886</v>
      </c>
      <c r="F282" s="108">
        <v>40924</v>
      </c>
      <c r="G282" s="108"/>
      <c r="H282" s="45"/>
      <c r="I282" s="45" t="s">
        <v>4235</v>
      </c>
      <c r="J282" s="45" t="s">
        <v>4153</v>
      </c>
      <c r="K282" s="45" t="s">
        <v>4154</v>
      </c>
      <c r="L282" s="45" t="s">
        <v>2870</v>
      </c>
      <c r="M282" s="45">
        <v>2.625</v>
      </c>
      <c r="N282" s="46">
        <f t="shared" si="68"/>
        <v>2.5625</v>
      </c>
      <c r="O282" s="46">
        <f t="shared" si="69"/>
        <v>2.6875</v>
      </c>
      <c r="P282" s="46">
        <v>9</v>
      </c>
      <c r="Q282" s="46">
        <f t="shared" si="70"/>
        <v>8.9375</v>
      </c>
      <c r="R282" s="46">
        <f t="shared" si="71"/>
        <v>9.0625</v>
      </c>
      <c r="T282" s="30"/>
      <c r="U282" s="30"/>
      <c r="V282" s="46">
        <v>6.25E-2</v>
      </c>
    </row>
    <row r="283" spans="1:22" s="46" customFormat="1" ht="30" x14ac:dyDescent="0.15">
      <c r="A283" s="88" t="s">
        <v>3650</v>
      </c>
      <c r="B283" s="111" t="s">
        <v>4019</v>
      </c>
      <c r="C283" s="45" t="s">
        <v>4696</v>
      </c>
      <c r="D283" s="45"/>
      <c r="E283" s="108">
        <v>40892</v>
      </c>
      <c r="F283" s="108">
        <v>40924</v>
      </c>
      <c r="G283" s="108"/>
      <c r="H283" s="45"/>
      <c r="I283" s="45" t="s">
        <v>4235</v>
      </c>
      <c r="J283" s="45" t="s">
        <v>4153</v>
      </c>
      <c r="K283" s="45" t="s">
        <v>4154</v>
      </c>
      <c r="L283" s="45" t="s">
        <v>2870</v>
      </c>
      <c r="M283" s="46">
        <v>3.75</v>
      </c>
      <c r="N283" s="46">
        <f t="shared" si="68"/>
        <v>3.6875</v>
      </c>
      <c r="O283" s="46">
        <f t="shared" si="69"/>
        <v>3.8125</v>
      </c>
      <c r="P283" s="45">
        <v>6</v>
      </c>
      <c r="Q283" s="46">
        <f t="shared" si="70"/>
        <v>5.9375</v>
      </c>
      <c r="R283" s="46">
        <f t="shared" si="71"/>
        <v>6.0625</v>
      </c>
      <c r="T283" s="30"/>
      <c r="U283" s="30"/>
      <c r="V283" s="46">
        <v>6.25E-2</v>
      </c>
    </row>
    <row r="284" spans="1:22" s="46" customFormat="1" ht="30" x14ac:dyDescent="0.15">
      <c r="A284" s="88" t="s">
        <v>3651</v>
      </c>
      <c r="B284" s="111" t="s">
        <v>4020</v>
      </c>
      <c r="C284" s="45" t="s">
        <v>4696</v>
      </c>
      <c r="D284" s="45"/>
      <c r="E284" s="108">
        <v>40892</v>
      </c>
      <c r="F284" s="108">
        <v>40924</v>
      </c>
      <c r="G284" s="108"/>
      <c r="H284" s="45"/>
      <c r="I284" s="45" t="s">
        <v>4235</v>
      </c>
      <c r="J284" s="45" t="s">
        <v>4153</v>
      </c>
      <c r="K284" s="45" t="s">
        <v>4154</v>
      </c>
      <c r="L284" s="45" t="s">
        <v>2870</v>
      </c>
      <c r="M284" s="46">
        <v>3.75</v>
      </c>
      <c r="N284" s="46">
        <f t="shared" si="68"/>
        <v>3.6875</v>
      </c>
      <c r="O284" s="46">
        <f t="shared" si="69"/>
        <v>3.8125</v>
      </c>
      <c r="P284" s="45">
        <v>6</v>
      </c>
      <c r="Q284" s="46">
        <f t="shared" si="70"/>
        <v>5.9375</v>
      </c>
      <c r="R284" s="46">
        <f t="shared" si="71"/>
        <v>6.0625</v>
      </c>
      <c r="T284" s="30"/>
      <c r="U284" s="30"/>
      <c r="V284" s="46">
        <v>6.25E-2</v>
      </c>
    </row>
    <row r="285" spans="1:22" s="46" customFormat="1" ht="30" x14ac:dyDescent="0.15">
      <c r="A285" s="88" t="s">
        <v>3652</v>
      </c>
      <c r="B285" s="111" t="s">
        <v>6947</v>
      </c>
      <c r="C285" s="45" t="s">
        <v>4696</v>
      </c>
      <c r="D285" s="45"/>
      <c r="E285" s="108">
        <v>40973</v>
      </c>
      <c r="F285" s="114">
        <v>40982</v>
      </c>
      <c r="G285" s="114"/>
      <c r="H285" s="45"/>
      <c r="I285" s="45" t="s">
        <v>4235</v>
      </c>
      <c r="J285" s="45" t="s">
        <v>4153</v>
      </c>
      <c r="K285" s="45" t="s">
        <v>4154</v>
      </c>
      <c r="L285" s="45" t="s">
        <v>2870</v>
      </c>
      <c r="M285" s="46">
        <v>3.75</v>
      </c>
      <c r="N285" s="46">
        <f t="shared" si="68"/>
        <v>3.6875</v>
      </c>
      <c r="O285" s="46">
        <f t="shared" si="69"/>
        <v>3.8125</v>
      </c>
      <c r="P285" s="45">
        <v>6</v>
      </c>
      <c r="Q285" s="46">
        <f t="shared" si="70"/>
        <v>5.9375</v>
      </c>
      <c r="R285" s="46">
        <f t="shared" si="71"/>
        <v>6.0625</v>
      </c>
      <c r="T285" s="30"/>
      <c r="U285" s="30"/>
      <c r="V285" s="46">
        <v>6.25E-2</v>
      </c>
    </row>
    <row r="286" spans="1:22" s="46" customFormat="1" ht="15" x14ac:dyDescent="0.15">
      <c r="A286" s="88" t="s">
        <v>3653</v>
      </c>
      <c r="B286" s="111" t="s">
        <v>4021</v>
      </c>
      <c r="C286" s="45"/>
      <c r="D286" s="45"/>
      <c r="E286" s="45"/>
      <c r="F286" s="45" t="s">
        <v>2361</v>
      </c>
      <c r="G286" s="45"/>
      <c r="H286" s="45"/>
      <c r="I286" s="45"/>
      <c r="J286" s="45"/>
      <c r="K286" s="45"/>
      <c r="L286" s="45"/>
      <c r="M286" s="45"/>
      <c r="T286" s="30"/>
      <c r="U286" s="30"/>
    </row>
    <row r="287" spans="1:22" s="46" customFormat="1" ht="30" x14ac:dyDescent="0.15">
      <c r="A287" s="88" t="s">
        <v>3654</v>
      </c>
      <c r="B287" s="111" t="s">
        <v>4022</v>
      </c>
      <c r="C287" s="45" t="s">
        <v>4692</v>
      </c>
      <c r="D287" s="45"/>
      <c r="E287" s="108">
        <v>40890</v>
      </c>
      <c r="F287" s="108">
        <v>40924</v>
      </c>
      <c r="G287" s="108"/>
      <c r="H287" s="45"/>
      <c r="I287" s="45" t="s">
        <v>4235</v>
      </c>
      <c r="J287" s="45" t="s">
        <v>4153</v>
      </c>
      <c r="K287" s="45" t="s">
        <v>4154</v>
      </c>
      <c r="L287" s="45" t="s">
        <v>2870</v>
      </c>
      <c r="M287" s="45">
        <v>3.375</v>
      </c>
      <c r="N287" s="46">
        <f>M287-V287</f>
        <v>3.3125</v>
      </c>
      <c r="O287" s="46">
        <f>M287+V287</f>
        <v>3.4375</v>
      </c>
      <c r="P287" s="46">
        <v>2.343</v>
      </c>
      <c r="Q287" s="46">
        <f>P287-V287</f>
        <v>2.2805</v>
      </c>
      <c r="R287" s="46">
        <f>P287+V287</f>
        <v>2.4055</v>
      </c>
      <c r="T287" s="30"/>
      <c r="U287" s="30"/>
      <c r="V287" s="46">
        <v>6.25E-2</v>
      </c>
    </row>
    <row r="288" spans="1:22" s="46" customFormat="1" ht="30" x14ac:dyDescent="0.15">
      <c r="A288" s="88" t="s">
        <v>3655</v>
      </c>
      <c r="B288" s="111" t="s">
        <v>4023</v>
      </c>
      <c r="C288" s="45" t="s">
        <v>4688</v>
      </c>
      <c r="D288" s="45"/>
      <c r="E288" s="108">
        <v>40886</v>
      </c>
      <c r="F288" s="108">
        <v>40924</v>
      </c>
      <c r="G288" s="108"/>
      <c r="H288" s="45"/>
      <c r="I288" s="45" t="s">
        <v>4235</v>
      </c>
      <c r="J288" s="45" t="s">
        <v>4153</v>
      </c>
      <c r="K288" s="45" t="s">
        <v>4154</v>
      </c>
      <c r="L288" s="45" t="s">
        <v>2870</v>
      </c>
      <c r="M288" s="45">
        <v>2.625</v>
      </c>
      <c r="N288" s="46">
        <f>M288-V288</f>
        <v>2.5625</v>
      </c>
      <c r="O288" s="46">
        <f>M288+V288</f>
        <v>2.6875</v>
      </c>
      <c r="P288" s="46">
        <v>9</v>
      </c>
      <c r="Q288" s="46">
        <f>P288-V288</f>
        <v>8.9375</v>
      </c>
      <c r="R288" s="46">
        <f>P288+V288</f>
        <v>9.0625</v>
      </c>
      <c r="T288" s="30"/>
      <c r="U288" s="30"/>
      <c r="V288" s="46">
        <v>6.25E-2</v>
      </c>
    </row>
    <row r="289" spans="1:22" s="46" customFormat="1" ht="15" x14ac:dyDescent="0.15">
      <c r="A289" s="88" t="s">
        <v>3656</v>
      </c>
      <c r="B289" s="111" t="s">
        <v>4024</v>
      </c>
      <c r="C289" s="45" t="s">
        <v>4555</v>
      </c>
      <c r="D289" s="45"/>
      <c r="E289" s="45"/>
      <c r="F289" s="45"/>
      <c r="G289" s="45"/>
      <c r="H289" s="45" t="s">
        <v>4746</v>
      </c>
      <c r="I289" s="45"/>
      <c r="J289" s="45"/>
      <c r="K289" s="45"/>
      <c r="L289" s="45"/>
      <c r="M289" s="45"/>
      <c r="T289" s="30"/>
      <c r="U289" s="30"/>
    </row>
    <row r="290" spans="1:22" s="46" customFormat="1" ht="30" x14ac:dyDescent="0.15">
      <c r="A290" s="88" t="s">
        <v>3657</v>
      </c>
      <c r="B290" s="111" t="s">
        <v>4025</v>
      </c>
      <c r="C290" s="45" t="s">
        <v>4715</v>
      </c>
      <c r="D290" s="45"/>
      <c r="E290" s="108">
        <v>40904</v>
      </c>
      <c r="F290" s="108">
        <v>40924</v>
      </c>
      <c r="G290" s="36" t="s">
        <v>8143</v>
      </c>
      <c r="H290" s="45"/>
      <c r="I290" s="45" t="s">
        <v>4235</v>
      </c>
      <c r="J290" s="45" t="s">
        <v>4153</v>
      </c>
      <c r="K290" s="45" t="s">
        <v>4154</v>
      </c>
      <c r="L290" s="45" t="s">
        <v>2870</v>
      </c>
      <c r="M290" s="46">
        <v>6.25</v>
      </c>
      <c r="N290" s="46">
        <f>M290-V290</f>
        <v>6.1875</v>
      </c>
      <c r="O290" s="46">
        <f>M290+V290</f>
        <v>6.3125</v>
      </c>
      <c r="P290" s="45">
        <v>5.25</v>
      </c>
      <c r="Q290" s="46">
        <f>P290-V290</f>
        <v>5.1875</v>
      </c>
      <c r="R290" s="46">
        <f>P290+V290</f>
        <v>5.3125</v>
      </c>
      <c r="T290" s="30"/>
      <c r="U290" s="30"/>
      <c r="V290" s="46">
        <v>6.25E-2</v>
      </c>
    </row>
    <row r="291" spans="1:22" s="46" customFormat="1" ht="30" x14ac:dyDescent="0.15">
      <c r="A291" s="88" t="s">
        <v>3658</v>
      </c>
      <c r="B291" s="111" t="s">
        <v>4026</v>
      </c>
      <c r="C291" s="45" t="s">
        <v>4715</v>
      </c>
      <c r="D291" s="45"/>
      <c r="E291" s="108">
        <v>40904</v>
      </c>
      <c r="F291" s="45" t="s">
        <v>4895</v>
      </c>
      <c r="G291" s="36" t="s">
        <v>8143</v>
      </c>
      <c r="H291" s="45"/>
      <c r="I291" s="45" t="s">
        <v>4235</v>
      </c>
      <c r="J291" s="45" t="s">
        <v>4153</v>
      </c>
      <c r="K291" s="45" t="s">
        <v>4154</v>
      </c>
      <c r="L291" s="45" t="s">
        <v>2870</v>
      </c>
      <c r="M291" s="46">
        <v>6.25</v>
      </c>
      <c r="N291" s="46">
        <f>M291-V291</f>
        <v>6.1875</v>
      </c>
      <c r="O291" s="46">
        <f>M291+V291</f>
        <v>6.3125</v>
      </c>
      <c r="P291" s="45">
        <v>5.25</v>
      </c>
      <c r="Q291" s="46">
        <f>P291-V291</f>
        <v>5.1875</v>
      </c>
      <c r="R291" s="46">
        <f>P291+V291</f>
        <v>5.3125</v>
      </c>
      <c r="T291" s="30"/>
      <c r="U291" s="30"/>
      <c r="V291" s="46">
        <v>6.25E-2</v>
      </c>
    </row>
    <row r="292" spans="1:22" s="46" customFormat="1" ht="30" x14ac:dyDescent="0.15">
      <c r="A292" s="88" t="s">
        <v>3659</v>
      </c>
      <c r="B292" s="111" t="s">
        <v>4027</v>
      </c>
      <c r="C292" s="45" t="s">
        <v>4722</v>
      </c>
      <c r="D292" s="45"/>
      <c r="E292" s="108">
        <v>40904</v>
      </c>
      <c r="F292" s="114">
        <v>40951</v>
      </c>
      <c r="G292" s="114"/>
      <c r="H292" s="45"/>
      <c r="I292" s="45" t="s">
        <v>4235</v>
      </c>
      <c r="J292" s="45" t="s">
        <v>4153</v>
      </c>
      <c r="K292" s="45" t="s">
        <v>4154</v>
      </c>
      <c r="L292" s="45" t="s">
        <v>2870</v>
      </c>
      <c r="M292" s="45"/>
      <c r="S292" s="46">
        <v>3</v>
      </c>
      <c r="T292" s="46">
        <f>S292-V292</f>
        <v>2.9375</v>
      </c>
      <c r="U292" s="46">
        <f>S292+V292</f>
        <v>3.0625</v>
      </c>
      <c r="V292" s="46">
        <v>6.25E-2</v>
      </c>
    </row>
    <row r="293" spans="1:22" s="46" customFormat="1" ht="30" x14ac:dyDescent="0.15">
      <c r="A293" s="88" t="s">
        <v>3660</v>
      </c>
      <c r="B293" s="111" t="s">
        <v>7741</v>
      </c>
      <c r="C293" s="45" t="s">
        <v>9040</v>
      </c>
      <c r="D293" s="45"/>
      <c r="E293" s="108">
        <v>41044</v>
      </c>
      <c r="F293" s="108">
        <v>41046</v>
      </c>
      <c r="G293" s="108"/>
      <c r="H293" s="45" t="s">
        <v>4557</v>
      </c>
      <c r="I293" s="112" t="s">
        <v>4235</v>
      </c>
      <c r="J293" s="112" t="s">
        <v>4153</v>
      </c>
      <c r="K293" s="112" t="s">
        <v>4154</v>
      </c>
      <c r="L293" s="112" t="s">
        <v>2870</v>
      </c>
      <c r="M293" s="45">
        <v>85</v>
      </c>
      <c r="N293" s="46">
        <f>M293-V293</f>
        <v>83.412499999999994</v>
      </c>
      <c r="O293" s="46">
        <f>M293+V293</f>
        <v>86.587500000000006</v>
      </c>
      <c r="P293" s="46">
        <v>73</v>
      </c>
      <c r="Q293" s="46">
        <f>P293-V293</f>
        <v>71.412499999999994</v>
      </c>
      <c r="R293" s="46">
        <f>P293+V293</f>
        <v>74.587500000000006</v>
      </c>
      <c r="T293" s="30"/>
      <c r="U293" s="30"/>
      <c r="V293" s="46">
        <v>1.5874999999999999</v>
      </c>
    </row>
    <row r="294" spans="1:22" s="46" customFormat="1" ht="30" x14ac:dyDescent="0.15">
      <c r="A294" s="304" t="s">
        <v>9892</v>
      </c>
      <c r="B294" s="318" t="s">
        <v>9891</v>
      </c>
      <c r="C294" s="45" t="s">
        <v>4696</v>
      </c>
      <c r="D294" s="45"/>
      <c r="E294" s="108">
        <v>41458</v>
      </c>
      <c r="F294" s="108">
        <v>41463</v>
      </c>
      <c r="G294" s="45" t="s">
        <v>8143</v>
      </c>
      <c r="H294" s="45"/>
      <c r="I294" s="45" t="s">
        <v>4235</v>
      </c>
      <c r="J294" s="45" t="s">
        <v>4153</v>
      </c>
      <c r="K294" s="45" t="s">
        <v>4154</v>
      </c>
      <c r="L294" s="45" t="s">
        <v>2870</v>
      </c>
      <c r="M294" s="46">
        <v>3.75</v>
      </c>
      <c r="N294" s="46">
        <f>M294-V294</f>
        <v>3.6875</v>
      </c>
      <c r="O294" s="46">
        <f>M294+V294</f>
        <v>3.8125</v>
      </c>
      <c r="P294" s="45">
        <v>6</v>
      </c>
      <c r="Q294" s="46">
        <f>P294-V294</f>
        <v>5.9375</v>
      </c>
      <c r="R294" s="46">
        <f>P294+V294</f>
        <v>6.0625</v>
      </c>
      <c r="T294" s="30"/>
      <c r="U294" s="30"/>
      <c r="V294" s="46">
        <v>6.25E-2</v>
      </c>
    </row>
    <row r="295" spans="1:22" s="46" customFormat="1" ht="30" x14ac:dyDescent="0.15">
      <c r="A295" s="88" t="s">
        <v>3661</v>
      </c>
      <c r="B295" s="111" t="s">
        <v>4028</v>
      </c>
      <c r="C295" s="45" t="s">
        <v>4716</v>
      </c>
      <c r="D295" s="45"/>
      <c r="E295" s="108">
        <v>40904</v>
      </c>
      <c r="F295" s="108">
        <v>40924</v>
      </c>
      <c r="G295" s="108"/>
      <c r="H295" s="45"/>
      <c r="I295" s="45" t="s">
        <v>4235</v>
      </c>
      <c r="J295" s="45" t="s">
        <v>4153</v>
      </c>
      <c r="K295" s="45" t="s">
        <v>4154</v>
      </c>
      <c r="L295" s="45" t="s">
        <v>2870</v>
      </c>
      <c r="M295" s="46">
        <v>6.25</v>
      </c>
      <c r="N295" s="46">
        <f t="shared" ref="N295:N302" si="72">M295-V295</f>
        <v>6.1875</v>
      </c>
      <c r="O295" s="46">
        <f t="shared" ref="O295:O302" si="73">M295+V295</f>
        <v>6.3125</v>
      </c>
      <c r="P295" s="45">
        <v>5.5625</v>
      </c>
      <c r="Q295" s="46">
        <f t="shared" ref="Q295:Q302" si="74">P295-V295</f>
        <v>5.5</v>
      </c>
      <c r="R295" s="46">
        <f t="shared" ref="R295:R302" si="75">P295+V295</f>
        <v>5.625</v>
      </c>
      <c r="T295" s="30"/>
      <c r="U295" s="30"/>
      <c r="V295" s="46">
        <v>6.25E-2</v>
      </c>
    </row>
    <row r="296" spans="1:22" s="46" customFormat="1" ht="30" x14ac:dyDescent="0.15">
      <c r="A296" s="88" t="s">
        <v>3662</v>
      </c>
      <c r="B296" s="111" t="s">
        <v>4029</v>
      </c>
      <c r="C296" s="45" t="s">
        <v>4716</v>
      </c>
      <c r="D296" s="45"/>
      <c r="E296" s="108">
        <v>40904</v>
      </c>
      <c r="F296" s="108">
        <v>40924</v>
      </c>
      <c r="G296" s="108"/>
      <c r="H296" s="45"/>
      <c r="I296" s="45" t="s">
        <v>4235</v>
      </c>
      <c r="J296" s="45" t="s">
        <v>4153</v>
      </c>
      <c r="K296" s="45" t="s">
        <v>4154</v>
      </c>
      <c r="L296" s="45" t="s">
        <v>2870</v>
      </c>
      <c r="M296" s="46">
        <v>6.25</v>
      </c>
      <c r="N296" s="46">
        <f t="shared" si="72"/>
        <v>6.1875</v>
      </c>
      <c r="O296" s="46">
        <f t="shared" si="73"/>
        <v>6.3125</v>
      </c>
      <c r="P296" s="45">
        <v>5.5625</v>
      </c>
      <c r="Q296" s="46">
        <f t="shared" si="74"/>
        <v>5.5</v>
      </c>
      <c r="R296" s="46">
        <f t="shared" si="75"/>
        <v>5.625</v>
      </c>
      <c r="T296" s="30"/>
      <c r="U296" s="30"/>
      <c r="V296" s="46">
        <v>6.25E-2</v>
      </c>
    </row>
    <row r="297" spans="1:22" s="46" customFormat="1" ht="30" x14ac:dyDescent="0.15">
      <c r="A297" s="88" t="s">
        <v>3663</v>
      </c>
      <c r="B297" s="111" t="s">
        <v>6551</v>
      </c>
      <c r="C297" s="45" t="s">
        <v>4712</v>
      </c>
      <c r="D297" s="45"/>
      <c r="E297" s="108">
        <v>40960</v>
      </c>
      <c r="F297" s="108">
        <v>40967</v>
      </c>
      <c r="G297" s="108" t="s">
        <v>11637</v>
      </c>
      <c r="H297" s="45"/>
      <c r="I297" s="45" t="s">
        <v>4235</v>
      </c>
      <c r="J297" s="45" t="s">
        <v>4153</v>
      </c>
      <c r="K297" s="45" t="s">
        <v>4154</v>
      </c>
      <c r="L297" s="45" t="s">
        <v>2870</v>
      </c>
      <c r="M297" s="45">
        <v>5.5625</v>
      </c>
      <c r="N297" s="46">
        <f t="shared" si="72"/>
        <v>5.5</v>
      </c>
      <c r="O297" s="46">
        <f t="shared" si="73"/>
        <v>5.625</v>
      </c>
      <c r="P297" s="45">
        <v>6.25</v>
      </c>
      <c r="Q297" s="46">
        <f t="shared" si="74"/>
        <v>6.1875</v>
      </c>
      <c r="R297" s="46">
        <f t="shared" si="75"/>
        <v>6.3125</v>
      </c>
      <c r="T297" s="30"/>
      <c r="U297" s="30"/>
      <c r="V297" s="46">
        <v>6.25E-2</v>
      </c>
    </row>
    <row r="298" spans="1:22" s="46" customFormat="1" ht="30" x14ac:dyDescent="0.15">
      <c r="A298" s="88" t="s">
        <v>3664</v>
      </c>
      <c r="B298" s="111" t="s">
        <v>6551</v>
      </c>
      <c r="C298" s="45" t="s">
        <v>4712</v>
      </c>
      <c r="D298" s="45"/>
      <c r="E298" s="108">
        <v>40960</v>
      </c>
      <c r="F298" s="108">
        <v>40967</v>
      </c>
      <c r="G298" s="108" t="s">
        <v>11637</v>
      </c>
      <c r="H298" s="45"/>
      <c r="I298" s="45" t="s">
        <v>4235</v>
      </c>
      <c r="J298" s="45" t="s">
        <v>4153</v>
      </c>
      <c r="K298" s="45" t="s">
        <v>4154</v>
      </c>
      <c r="L298" s="45" t="s">
        <v>2870</v>
      </c>
      <c r="M298" s="45">
        <v>5.5625</v>
      </c>
      <c r="N298" s="46">
        <f t="shared" si="72"/>
        <v>5.5</v>
      </c>
      <c r="O298" s="46">
        <f t="shared" si="73"/>
        <v>5.625</v>
      </c>
      <c r="P298" s="45">
        <v>6.25</v>
      </c>
      <c r="Q298" s="46">
        <f t="shared" si="74"/>
        <v>6.1875</v>
      </c>
      <c r="R298" s="46">
        <f t="shared" si="75"/>
        <v>6.3125</v>
      </c>
      <c r="T298" s="30"/>
      <c r="U298" s="30"/>
      <c r="V298" s="46">
        <v>6.25E-2</v>
      </c>
    </row>
    <row r="299" spans="1:22" s="46" customFormat="1" ht="30" x14ac:dyDescent="0.15">
      <c r="A299" s="88" t="s">
        <v>7010</v>
      </c>
      <c r="B299" s="111" t="s">
        <v>7002</v>
      </c>
      <c r="C299" s="45" t="s">
        <v>4712</v>
      </c>
      <c r="D299" s="45"/>
      <c r="E299" s="108">
        <v>40976</v>
      </c>
      <c r="F299" s="114">
        <v>40982</v>
      </c>
      <c r="G299" s="114"/>
      <c r="H299" s="45"/>
      <c r="I299" s="45" t="s">
        <v>4235</v>
      </c>
      <c r="J299" s="45" t="s">
        <v>4153</v>
      </c>
      <c r="K299" s="45" t="s">
        <v>4154</v>
      </c>
      <c r="L299" s="45" t="s">
        <v>2870</v>
      </c>
      <c r="M299" s="46">
        <v>5.5625</v>
      </c>
      <c r="N299" s="46">
        <f t="shared" si="72"/>
        <v>5.5</v>
      </c>
      <c r="O299" s="46">
        <f t="shared" si="73"/>
        <v>5.625</v>
      </c>
      <c r="P299" s="46">
        <v>6.25</v>
      </c>
      <c r="Q299" s="46">
        <f t="shared" si="74"/>
        <v>6.1875</v>
      </c>
      <c r="R299" s="46">
        <f t="shared" si="75"/>
        <v>6.3125</v>
      </c>
      <c r="T299" s="30"/>
      <c r="U299" s="30"/>
      <c r="V299" s="46">
        <v>6.25E-2</v>
      </c>
    </row>
    <row r="300" spans="1:22" s="46" customFormat="1" ht="30" x14ac:dyDescent="0.15">
      <c r="A300" s="88" t="s">
        <v>3665</v>
      </c>
      <c r="B300" s="111" t="s">
        <v>4031</v>
      </c>
      <c r="C300" s="45" t="s">
        <v>4712</v>
      </c>
      <c r="D300" s="45"/>
      <c r="E300" s="108">
        <v>40904</v>
      </c>
      <c r="F300" s="108">
        <v>40924</v>
      </c>
      <c r="G300" s="108"/>
      <c r="H300" s="45"/>
      <c r="I300" s="45" t="s">
        <v>4235</v>
      </c>
      <c r="J300" s="45" t="s">
        <v>4153</v>
      </c>
      <c r="K300" s="45" t="s">
        <v>4154</v>
      </c>
      <c r="L300" s="45" t="s">
        <v>2870</v>
      </c>
      <c r="M300" s="45">
        <v>5.5625</v>
      </c>
      <c r="N300" s="46">
        <f t="shared" si="72"/>
        <v>5.5</v>
      </c>
      <c r="O300" s="46">
        <f t="shared" si="73"/>
        <v>5.625</v>
      </c>
      <c r="P300" s="46">
        <v>6.25</v>
      </c>
      <c r="Q300" s="46">
        <f t="shared" si="74"/>
        <v>6.1875</v>
      </c>
      <c r="R300" s="46">
        <f t="shared" si="75"/>
        <v>6.3125</v>
      </c>
      <c r="T300" s="30"/>
      <c r="U300" s="30"/>
      <c r="V300" s="46">
        <v>6.25E-2</v>
      </c>
    </row>
    <row r="301" spans="1:22" s="46" customFormat="1" ht="30" x14ac:dyDescent="0.15">
      <c r="A301" s="88" t="s">
        <v>3666</v>
      </c>
      <c r="B301" s="111" t="s">
        <v>4030</v>
      </c>
      <c r="C301" s="45" t="s">
        <v>4712</v>
      </c>
      <c r="D301" s="45"/>
      <c r="E301" s="108">
        <v>40904</v>
      </c>
      <c r="F301" s="108">
        <v>40924</v>
      </c>
      <c r="G301" s="108"/>
      <c r="H301" s="45"/>
      <c r="I301" s="45" t="s">
        <v>4235</v>
      </c>
      <c r="J301" s="45" t="s">
        <v>4153</v>
      </c>
      <c r="K301" s="45" t="s">
        <v>4154</v>
      </c>
      <c r="L301" s="45" t="s">
        <v>2870</v>
      </c>
      <c r="M301" s="45">
        <v>5.5625</v>
      </c>
      <c r="N301" s="46">
        <f t="shared" si="72"/>
        <v>5.5</v>
      </c>
      <c r="O301" s="46">
        <f t="shared" si="73"/>
        <v>5.625</v>
      </c>
      <c r="P301" s="46">
        <v>6.25</v>
      </c>
      <c r="Q301" s="46">
        <f t="shared" si="74"/>
        <v>6.1875</v>
      </c>
      <c r="R301" s="46">
        <f t="shared" si="75"/>
        <v>6.3125</v>
      </c>
      <c r="T301" s="30"/>
      <c r="U301" s="30"/>
      <c r="V301" s="46">
        <v>6.25E-2</v>
      </c>
    </row>
    <row r="302" spans="1:22" s="46" customFormat="1" ht="30" x14ac:dyDescent="0.15">
      <c r="A302" s="88" t="s">
        <v>3667</v>
      </c>
      <c r="B302" s="111" t="s">
        <v>4031</v>
      </c>
      <c r="C302" s="45" t="s">
        <v>4712</v>
      </c>
      <c r="D302" s="45"/>
      <c r="E302" s="108">
        <v>40904</v>
      </c>
      <c r="F302" s="108">
        <v>40924</v>
      </c>
      <c r="G302" s="108"/>
      <c r="H302" s="45"/>
      <c r="I302" s="45" t="s">
        <v>4235</v>
      </c>
      <c r="J302" s="45" t="s">
        <v>4153</v>
      </c>
      <c r="K302" s="45" t="s">
        <v>4154</v>
      </c>
      <c r="L302" s="45" t="s">
        <v>2870</v>
      </c>
      <c r="M302" s="45">
        <v>5.5625</v>
      </c>
      <c r="N302" s="46">
        <f t="shared" si="72"/>
        <v>5.5</v>
      </c>
      <c r="O302" s="46">
        <f t="shared" si="73"/>
        <v>5.625</v>
      </c>
      <c r="P302" s="46">
        <v>6.25</v>
      </c>
      <c r="Q302" s="46">
        <f t="shared" si="74"/>
        <v>6.1875</v>
      </c>
      <c r="R302" s="46">
        <f t="shared" si="75"/>
        <v>6.3125</v>
      </c>
      <c r="T302" s="30"/>
      <c r="U302" s="30"/>
      <c r="V302" s="46">
        <v>6.25E-2</v>
      </c>
    </row>
    <row r="303" spans="1:22" s="46" customFormat="1" ht="30" x14ac:dyDescent="0.15">
      <c r="A303" s="304" t="s">
        <v>3668</v>
      </c>
      <c r="B303" s="318" t="s">
        <v>9042</v>
      </c>
      <c r="C303" s="45" t="s">
        <v>9040</v>
      </c>
      <c r="D303" s="45"/>
      <c r="E303" s="108">
        <v>41331</v>
      </c>
      <c r="F303" s="108">
        <v>41333</v>
      </c>
      <c r="G303" s="45" t="s">
        <v>9039</v>
      </c>
      <c r="H303" s="45" t="s">
        <v>4557</v>
      </c>
      <c r="I303" s="45" t="s">
        <v>4235</v>
      </c>
      <c r="J303" s="45" t="s">
        <v>4153</v>
      </c>
      <c r="K303" s="45" t="s">
        <v>4154</v>
      </c>
      <c r="L303" s="45" t="s">
        <v>2870</v>
      </c>
      <c r="M303" s="46">
        <v>85</v>
      </c>
      <c r="N303" s="46">
        <f>M303-V303</f>
        <v>83.412499999999994</v>
      </c>
      <c r="O303" s="46">
        <f>M303+V303</f>
        <v>86.587500000000006</v>
      </c>
      <c r="P303" s="45">
        <v>73</v>
      </c>
      <c r="Q303" s="46">
        <f>P303-V303</f>
        <v>71.412499999999994</v>
      </c>
      <c r="R303" s="46">
        <f>P303+V303</f>
        <v>74.587500000000006</v>
      </c>
      <c r="T303" s="30"/>
      <c r="U303" s="30"/>
      <c r="V303" s="46">
        <v>1.5874999999999999</v>
      </c>
    </row>
    <row r="304" spans="1:22" s="46" customFormat="1" ht="30" x14ac:dyDescent="0.15">
      <c r="A304" s="88" t="s">
        <v>3669</v>
      </c>
      <c r="B304" s="111" t="s">
        <v>4032</v>
      </c>
      <c r="C304" s="45" t="s">
        <v>4696</v>
      </c>
      <c r="D304" s="45"/>
      <c r="E304" s="108">
        <v>40892</v>
      </c>
      <c r="F304" s="108">
        <v>40924</v>
      </c>
      <c r="G304" s="108"/>
      <c r="H304" s="45"/>
      <c r="I304" s="45" t="s">
        <v>4235</v>
      </c>
      <c r="J304" s="45" t="s">
        <v>4153</v>
      </c>
      <c r="K304" s="45" t="s">
        <v>4154</v>
      </c>
      <c r="L304" s="45" t="s">
        <v>2870</v>
      </c>
      <c r="M304" s="46">
        <v>3.75</v>
      </c>
      <c r="N304" s="46">
        <f>M304-V304</f>
        <v>3.6875</v>
      </c>
      <c r="O304" s="46">
        <f>M304+V304</f>
        <v>3.8125</v>
      </c>
      <c r="P304" s="45">
        <v>6</v>
      </c>
      <c r="Q304" s="46">
        <f>P304-V304</f>
        <v>5.9375</v>
      </c>
      <c r="R304" s="46">
        <f>P304+V304</f>
        <v>6.0625</v>
      </c>
      <c r="T304" s="30"/>
      <c r="U304" s="30"/>
      <c r="V304" s="46">
        <v>6.25E-2</v>
      </c>
    </row>
    <row r="305" spans="1:23" s="46" customFormat="1" ht="30" x14ac:dyDescent="0.15">
      <c r="A305" s="88" t="s">
        <v>3670</v>
      </c>
      <c r="B305" s="111" t="s">
        <v>4033</v>
      </c>
      <c r="C305" s="45" t="s">
        <v>9040</v>
      </c>
      <c r="D305" s="45"/>
      <c r="E305" s="108">
        <v>40992</v>
      </c>
      <c r="F305" s="108">
        <v>40992</v>
      </c>
      <c r="G305" s="108"/>
      <c r="H305" s="45" t="s">
        <v>4557</v>
      </c>
      <c r="I305" s="112" t="s">
        <v>4235</v>
      </c>
      <c r="J305" s="112" t="s">
        <v>4153</v>
      </c>
      <c r="K305" s="112" t="s">
        <v>4154</v>
      </c>
      <c r="L305" s="112" t="s">
        <v>2870</v>
      </c>
      <c r="M305" s="45">
        <v>85</v>
      </c>
      <c r="N305" s="46">
        <f>M305-V305</f>
        <v>83.412499999999994</v>
      </c>
      <c r="O305" s="46">
        <f>M305+V305</f>
        <v>86.587500000000006</v>
      </c>
      <c r="P305" s="46">
        <v>73</v>
      </c>
      <c r="Q305" s="46">
        <f>P305-V305</f>
        <v>71.412499999999994</v>
      </c>
      <c r="R305" s="46">
        <f>P305+V305</f>
        <v>74.587500000000006</v>
      </c>
      <c r="T305" s="30"/>
      <c r="U305" s="30"/>
      <c r="V305" s="46">
        <v>1.5874999999999999</v>
      </c>
    </row>
    <row r="306" spans="1:23" s="46" customFormat="1" ht="30" x14ac:dyDescent="0.15">
      <c r="A306" s="88" t="s">
        <v>5088</v>
      </c>
      <c r="B306" s="111" t="s">
        <v>5091</v>
      </c>
      <c r="C306" s="45" t="s">
        <v>4731</v>
      </c>
      <c r="D306" s="45"/>
      <c r="E306" s="108">
        <v>40912</v>
      </c>
      <c r="F306" s="108">
        <v>40924</v>
      </c>
      <c r="G306" s="108"/>
      <c r="H306" s="36"/>
      <c r="I306" s="45" t="s">
        <v>4235</v>
      </c>
      <c r="J306" s="45" t="s">
        <v>4153</v>
      </c>
      <c r="K306" s="45" t="s">
        <v>4154</v>
      </c>
      <c r="L306" s="45" t="s">
        <v>2870</v>
      </c>
      <c r="M306" s="46">
        <v>2</v>
      </c>
      <c r="N306" s="46">
        <f>M306-V306</f>
        <v>1.9375</v>
      </c>
      <c r="O306" s="46">
        <f>M306+V306</f>
        <v>2.0625</v>
      </c>
      <c r="P306" s="46">
        <v>1.375</v>
      </c>
      <c r="Q306" s="46">
        <f>P306-V306</f>
        <v>1.3125</v>
      </c>
      <c r="R306" s="46">
        <f>P306+V306</f>
        <v>1.4375</v>
      </c>
      <c r="S306" s="36"/>
      <c r="T306"/>
      <c r="U306"/>
      <c r="V306" s="46">
        <v>6.25E-2</v>
      </c>
      <c r="W306" s="36"/>
    </row>
    <row r="307" spans="1:23" s="46" customFormat="1" ht="15" x14ac:dyDescent="0.15">
      <c r="A307" s="88" t="s">
        <v>3671</v>
      </c>
      <c r="B307" s="111" t="s">
        <v>4034</v>
      </c>
      <c r="C307" s="45"/>
      <c r="D307" s="45"/>
      <c r="E307" s="45"/>
      <c r="F307" s="45" t="s">
        <v>2361</v>
      </c>
      <c r="G307" s="45"/>
      <c r="H307" s="45"/>
      <c r="I307" s="45"/>
      <c r="J307" s="45"/>
      <c r="K307" s="45"/>
      <c r="L307" s="45"/>
      <c r="M307" s="45"/>
      <c r="T307" s="30"/>
      <c r="U307" s="30"/>
    </row>
    <row r="308" spans="1:23" s="46" customFormat="1" ht="30" x14ac:dyDescent="0.15">
      <c r="A308" s="88" t="s">
        <v>3672</v>
      </c>
      <c r="B308" s="111" t="s">
        <v>4035</v>
      </c>
      <c r="C308" s="45" t="s">
        <v>4697</v>
      </c>
      <c r="D308" s="45"/>
      <c r="E308" s="108">
        <v>40927</v>
      </c>
      <c r="F308" s="108">
        <v>40927</v>
      </c>
      <c r="G308" s="108"/>
      <c r="H308" s="45"/>
      <c r="I308" s="45" t="s">
        <v>4235</v>
      </c>
      <c r="J308" s="45" t="s">
        <v>4153</v>
      </c>
      <c r="K308" s="45" t="s">
        <v>4154</v>
      </c>
      <c r="L308" s="45" t="s">
        <v>2870</v>
      </c>
      <c r="M308" s="46">
        <v>4</v>
      </c>
      <c r="N308" s="46">
        <f>M308-V308</f>
        <v>3.9375</v>
      </c>
      <c r="O308" s="46">
        <f>M308+V308</f>
        <v>4.0625</v>
      </c>
      <c r="P308" s="45">
        <v>4.5</v>
      </c>
      <c r="Q308" s="46">
        <f>P308-V308</f>
        <v>4.4375</v>
      </c>
      <c r="R308" s="46">
        <f>P308+V308</f>
        <v>4.5625</v>
      </c>
      <c r="T308" s="30"/>
      <c r="U308" s="30"/>
      <c r="V308" s="46">
        <v>6.25E-2</v>
      </c>
    </row>
    <row r="309" spans="1:23" s="46" customFormat="1" ht="30" x14ac:dyDescent="0.15">
      <c r="A309" s="88" t="s">
        <v>3673</v>
      </c>
      <c r="B309" s="111" t="s">
        <v>4036</v>
      </c>
      <c r="C309" s="45" t="s">
        <v>4697</v>
      </c>
      <c r="D309" s="45"/>
      <c r="E309" s="108">
        <v>40927</v>
      </c>
      <c r="F309" s="108">
        <v>40927</v>
      </c>
      <c r="G309" s="108"/>
      <c r="H309" s="45"/>
      <c r="I309" s="45" t="s">
        <v>4235</v>
      </c>
      <c r="J309" s="45" t="s">
        <v>4153</v>
      </c>
      <c r="K309" s="45" t="s">
        <v>4154</v>
      </c>
      <c r="L309" s="45" t="s">
        <v>2870</v>
      </c>
      <c r="M309" s="46">
        <v>4</v>
      </c>
      <c r="N309" s="46">
        <f>M309-V309</f>
        <v>3.9375</v>
      </c>
      <c r="O309" s="46">
        <f>M309+V309</f>
        <v>4.0625</v>
      </c>
      <c r="P309" s="45">
        <v>4.5</v>
      </c>
      <c r="Q309" s="46">
        <f>P309-V309</f>
        <v>4.4375</v>
      </c>
      <c r="R309" s="46">
        <f>P309+V309</f>
        <v>4.5625</v>
      </c>
      <c r="T309" s="30"/>
      <c r="U309" s="30"/>
      <c r="V309" s="46">
        <v>6.25E-2</v>
      </c>
    </row>
    <row r="310" spans="1:23" s="46" customFormat="1" ht="30" x14ac:dyDescent="0.15">
      <c r="A310" s="88" t="s">
        <v>3674</v>
      </c>
      <c r="B310" s="111" t="s">
        <v>4037</v>
      </c>
      <c r="C310" s="45" t="s">
        <v>4709</v>
      </c>
      <c r="D310" s="45"/>
      <c r="E310" s="108">
        <v>40899</v>
      </c>
      <c r="F310" s="108">
        <v>40924</v>
      </c>
      <c r="G310" s="108"/>
      <c r="H310" s="45"/>
      <c r="I310" s="45" t="s">
        <v>4235</v>
      </c>
      <c r="J310" s="45" t="s">
        <v>4153</v>
      </c>
      <c r="K310" s="45" t="s">
        <v>4154</v>
      </c>
      <c r="L310" s="45" t="s">
        <v>2870</v>
      </c>
      <c r="M310" s="45">
        <v>5.25</v>
      </c>
      <c r="N310" s="46">
        <f>M310-V310</f>
        <v>5.1875</v>
      </c>
      <c r="O310" s="46">
        <f>M310+V310</f>
        <v>5.3125</v>
      </c>
      <c r="P310" s="46">
        <v>10.5</v>
      </c>
      <c r="Q310" s="46">
        <f>P310-V310</f>
        <v>10.4375</v>
      </c>
      <c r="R310" s="46">
        <f>P310+V310</f>
        <v>10.5625</v>
      </c>
      <c r="T310" s="30"/>
      <c r="U310" s="30"/>
      <c r="V310" s="46">
        <v>6.25E-2</v>
      </c>
    </row>
    <row r="311" spans="1:23" s="46" customFormat="1" ht="30" x14ac:dyDescent="0.15">
      <c r="A311" s="88" t="s">
        <v>3675</v>
      </c>
      <c r="B311" s="111" t="s">
        <v>7573</v>
      </c>
      <c r="C311" s="45" t="s">
        <v>9040</v>
      </c>
      <c r="D311" s="45"/>
      <c r="E311" s="108">
        <v>41044</v>
      </c>
      <c r="F311" s="108">
        <v>41046</v>
      </c>
      <c r="G311" s="108"/>
      <c r="H311" s="45" t="s">
        <v>4557</v>
      </c>
      <c r="I311" s="112" t="s">
        <v>4235</v>
      </c>
      <c r="J311" s="112" t="s">
        <v>4153</v>
      </c>
      <c r="K311" s="112" t="s">
        <v>4154</v>
      </c>
      <c r="L311" s="112" t="s">
        <v>2870</v>
      </c>
      <c r="M311" s="46">
        <v>85</v>
      </c>
      <c r="N311" s="46">
        <f>M311-V311</f>
        <v>83.412499999999994</v>
      </c>
      <c r="O311" s="46">
        <f>M311+V311</f>
        <v>86.587500000000006</v>
      </c>
      <c r="P311" s="45">
        <v>73</v>
      </c>
      <c r="Q311" s="46">
        <f>P311-V311</f>
        <v>71.412499999999994</v>
      </c>
      <c r="R311" s="46">
        <f>P311+V311</f>
        <v>74.587500000000006</v>
      </c>
      <c r="T311" s="30"/>
      <c r="U311" s="30"/>
      <c r="V311" s="46">
        <v>1.5874999999999999</v>
      </c>
    </row>
    <row r="312" spans="1:23" s="46" customFormat="1" ht="15" x14ac:dyDescent="0.15">
      <c r="A312" s="88" t="s">
        <v>3676</v>
      </c>
      <c r="B312" s="111" t="s">
        <v>4038</v>
      </c>
      <c r="C312" s="45" t="s">
        <v>4555</v>
      </c>
      <c r="D312" s="45"/>
      <c r="E312" s="45"/>
      <c r="F312" s="45"/>
      <c r="G312" s="45"/>
      <c r="H312" s="45" t="s">
        <v>4746</v>
      </c>
      <c r="I312" s="45"/>
      <c r="J312" s="45"/>
      <c r="K312" s="45"/>
      <c r="L312" s="45"/>
      <c r="M312" s="45"/>
      <c r="T312" s="30"/>
      <c r="U312" s="30"/>
    </row>
    <row r="313" spans="1:23" s="46" customFormat="1" ht="15" x14ac:dyDescent="0.15">
      <c r="A313" s="88" t="s">
        <v>3677</v>
      </c>
      <c r="B313" s="111" t="s">
        <v>4039</v>
      </c>
      <c r="C313" s="45" t="s">
        <v>4729</v>
      </c>
      <c r="D313" s="45"/>
      <c r="E313" s="45"/>
      <c r="F313" s="45"/>
      <c r="G313" s="45"/>
      <c r="H313" s="45" t="s">
        <v>4746</v>
      </c>
      <c r="I313" s="45"/>
      <c r="J313" s="45"/>
      <c r="K313" s="45"/>
      <c r="L313" s="45"/>
      <c r="M313" s="45"/>
      <c r="T313" s="30"/>
      <c r="U313" s="30"/>
    </row>
    <row r="314" spans="1:23" s="46" customFormat="1" ht="30" x14ac:dyDescent="0.15">
      <c r="A314" s="88" t="s">
        <v>3678</v>
      </c>
      <c r="B314" s="111" t="s">
        <v>4040</v>
      </c>
      <c r="C314" s="45" t="s">
        <v>4688</v>
      </c>
      <c r="D314" s="45"/>
      <c r="E314" s="108">
        <v>40886</v>
      </c>
      <c r="F314" s="114">
        <v>40951</v>
      </c>
      <c r="G314" s="114"/>
      <c r="H314" s="45"/>
      <c r="I314" s="45" t="s">
        <v>4235</v>
      </c>
      <c r="J314" s="45" t="s">
        <v>4153</v>
      </c>
      <c r="K314" s="45" t="s">
        <v>4154</v>
      </c>
      <c r="L314" s="45" t="s">
        <v>2870</v>
      </c>
      <c r="M314" s="45">
        <v>2.625</v>
      </c>
      <c r="N314" s="46">
        <f>M314-V314</f>
        <v>2.5625</v>
      </c>
      <c r="O314" s="46">
        <f>M314+V314</f>
        <v>2.6875</v>
      </c>
      <c r="P314" s="46">
        <v>9</v>
      </c>
      <c r="Q314" s="46">
        <f>P314-V314</f>
        <v>8.9375</v>
      </c>
      <c r="R314" s="46">
        <f>P314+V314</f>
        <v>9.0625</v>
      </c>
      <c r="T314" s="30"/>
      <c r="U314" s="30"/>
      <c r="V314" s="46">
        <v>6.25E-2</v>
      </c>
    </row>
    <row r="315" spans="1:23" s="46" customFormat="1" ht="30" x14ac:dyDescent="0.15">
      <c r="A315" s="88" t="s">
        <v>3679</v>
      </c>
      <c r="B315" s="111" t="s">
        <v>4041</v>
      </c>
      <c r="C315" s="45" t="s">
        <v>4734</v>
      </c>
      <c r="D315" s="45"/>
      <c r="E315" s="108">
        <v>40885</v>
      </c>
      <c r="F315" s="108">
        <v>40924</v>
      </c>
      <c r="G315" s="108"/>
      <c r="H315" s="45"/>
      <c r="I315" s="45" t="s">
        <v>4235</v>
      </c>
      <c r="J315" s="45" t="s">
        <v>4153</v>
      </c>
      <c r="K315" s="45" t="s">
        <v>4154</v>
      </c>
      <c r="L315" s="45" t="s">
        <v>2870</v>
      </c>
      <c r="M315" s="46">
        <v>2.3437000000000001</v>
      </c>
      <c r="N315" s="46">
        <f>M315-V315</f>
        <v>2.2812000000000001</v>
      </c>
      <c r="O315" s="46">
        <f>M315+V315</f>
        <v>2.4062000000000001</v>
      </c>
      <c r="P315" s="45">
        <v>3.375</v>
      </c>
      <c r="Q315" s="46">
        <f>P315-V315</f>
        <v>3.3125</v>
      </c>
      <c r="R315" s="46">
        <f>P315+V315</f>
        <v>3.4375</v>
      </c>
      <c r="T315" s="30"/>
      <c r="U315" s="30"/>
      <c r="V315" s="46">
        <v>6.25E-2</v>
      </c>
    </row>
    <row r="316" spans="1:23" s="46" customFormat="1" ht="30" x14ac:dyDescent="0.15">
      <c r="A316" s="88" t="s">
        <v>3680</v>
      </c>
      <c r="B316" s="111" t="s">
        <v>4042</v>
      </c>
      <c r="C316" s="45" t="s">
        <v>4703</v>
      </c>
      <c r="D316" s="45"/>
      <c r="E316" s="108">
        <v>40898</v>
      </c>
      <c r="F316" s="108">
        <v>40924</v>
      </c>
      <c r="G316" s="108"/>
      <c r="H316" s="45"/>
      <c r="I316" s="45" t="s">
        <v>4235</v>
      </c>
      <c r="J316" s="45" t="s">
        <v>4153</v>
      </c>
      <c r="K316" s="45" t="s">
        <v>4154</v>
      </c>
      <c r="L316" s="45" t="s">
        <v>2870</v>
      </c>
      <c r="M316" s="46">
        <v>4.25</v>
      </c>
      <c r="N316" s="46">
        <f>M316-V316</f>
        <v>4.1875</v>
      </c>
      <c r="O316" s="46">
        <f>M316+V316</f>
        <v>4.3125</v>
      </c>
      <c r="P316" s="45">
        <v>5.5</v>
      </c>
      <c r="Q316" s="46">
        <f>P316-V316</f>
        <v>5.4375</v>
      </c>
      <c r="R316" s="46">
        <f>P316+V316</f>
        <v>5.5625</v>
      </c>
      <c r="T316" s="30"/>
      <c r="U316" s="30"/>
      <c r="V316" s="46">
        <v>6.25E-2</v>
      </c>
    </row>
    <row r="317" spans="1:23" s="46" customFormat="1" ht="30" x14ac:dyDescent="0.15">
      <c r="A317" s="88" t="s">
        <v>3681</v>
      </c>
      <c r="B317" s="111" t="s">
        <v>4043</v>
      </c>
      <c r="C317" s="45" t="s">
        <v>4703</v>
      </c>
      <c r="D317" s="45"/>
      <c r="E317" s="108">
        <v>40898</v>
      </c>
      <c r="F317" s="108">
        <v>40924</v>
      </c>
      <c r="G317" s="108"/>
      <c r="H317" s="45"/>
      <c r="I317" s="45" t="s">
        <v>4235</v>
      </c>
      <c r="J317" s="45" t="s">
        <v>4153</v>
      </c>
      <c r="K317" s="45" t="s">
        <v>4154</v>
      </c>
      <c r="L317" s="45" t="s">
        <v>2870</v>
      </c>
      <c r="M317" s="46">
        <v>4.25</v>
      </c>
      <c r="N317" s="46">
        <f>M317-V317</f>
        <v>4.1875</v>
      </c>
      <c r="O317" s="46">
        <f>M317+V317</f>
        <v>4.3125</v>
      </c>
      <c r="P317" s="45">
        <v>5.5</v>
      </c>
      <c r="Q317" s="46">
        <f>P317-V317</f>
        <v>5.4375</v>
      </c>
      <c r="R317" s="46">
        <f>P317+V317</f>
        <v>5.5625</v>
      </c>
      <c r="T317" s="30"/>
      <c r="U317" s="30"/>
      <c r="V317" s="46">
        <v>6.25E-2</v>
      </c>
    </row>
    <row r="318" spans="1:23" s="46" customFormat="1" ht="30" x14ac:dyDescent="0.15">
      <c r="A318" s="88" t="s">
        <v>3682</v>
      </c>
      <c r="B318" s="111" t="s">
        <v>4044</v>
      </c>
      <c r="C318" s="45" t="s">
        <v>4688</v>
      </c>
      <c r="D318" s="45"/>
      <c r="E318" s="108">
        <v>40886</v>
      </c>
      <c r="F318" s="108">
        <v>40924</v>
      </c>
      <c r="G318" s="108"/>
      <c r="H318" s="45"/>
      <c r="I318" s="45" t="s">
        <v>4235</v>
      </c>
      <c r="J318" s="45" t="s">
        <v>4153</v>
      </c>
      <c r="K318" s="45" t="s">
        <v>4154</v>
      </c>
      <c r="L318" s="45" t="s">
        <v>2870</v>
      </c>
      <c r="M318" s="45">
        <v>2.625</v>
      </c>
      <c r="N318" s="46">
        <f>M318-V318</f>
        <v>2.5625</v>
      </c>
      <c r="O318" s="46">
        <f>M318+V318</f>
        <v>2.6875</v>
      </c>
      <c r="P318" s="46">
        <v>9</v>
      </c>
      <c r="Q318" s="46">
        <f>P318-V318</f>
        <v>8.9375</v>
      </c>
      <c r="R318" s="46">
        <f>P318+V318</f>
        <v>9.0625</v>
      </c>
      <c r="T318" s="30"/>
      <c r="U318" s="30"/>
      <c r="V318" s="46">
        <v>6.25E-2</v>
      </c>
    </row>
    <row r="319" spans="1:23" s="46" customFormat="1" ht="15" x14ac:dyDescent="0.15">
      <c r="A319" s="88" t="s">
        <v>3683</v>
      </c>
      <c r="B319" s="111" t="s">
        <v>4045</v>
      </c>
      <c r="C319" s="45"/>
      <c r="D319" s="45"/>
      <c r="E319" s="45"/>
      <c r="F319" s="45" t="s">
        <v>2361</v>
      </c>
      <c r="G319" s="45"/>
      <c r="H319" s="45"/>
      <c r="I319" s="45"/>
      <c r="J319" s="45"/>
      <c r="K319" s="45"/>
      <c r="L319" s="45"/>
      <c r="M319" s="45"/>
      <c r="T319" s="30"/>
      <c r="U319" s="30"/>
    </row>
    <row r="320" spans="1:23" s="46" customFormat="1" ht="30" x14ac:dyDescent="0.15">
      <c r="A320" s="88" t="s">
        <v>3684</v>
      </c>
      <c r="B320" s="111" t="s">
        <v>4046</v>
      </c>
      <c r="C320" s="45" t="s">
        <v>4693</v>
      </c>
      <c r="D320" s="45"/>
      <c r="E320" s="108">
        <v>40890</v>
      </c>
      <c r="F320" s="108">
        <v>40924</v>
      </c>
      <c r="G320" s="108"/>
      <c r="H320" s="45"/>
      <c r="I320" s="45" t="s">
        <v>4235</v>
      </c>
      <c r="J320" s="45" t="s">
        <v>4153</v>
      </c>
      <c r="K320" s="45" t="s">
        <v>4154</v>
      </c>
      <c r="L320" s="45" t="s">
        <v>2870</v>
      </c>
      <c r="M320" s="45">
        <v>3.375</v>
      </c>
      <c r="N320" s="46">
        <f>M320-V320</f>
        <v>3.3125</v>
      </c>
      <c r="O320" s="46">
        <f>M320+V320</f>
        <v>3.4375</v>
      </c>
      <c r="P320" s="46">
        <v>2.3437000000000001</v>
      </c>
      <c r="Q320" s="46">
        <f>P320-V320</f>
        <v>2.2812000000000001</v>
      </c>
      <c r="R320" s="46">
        <f>P320+V320</f>
        <v>2.4062000000000001</v>
      </c>
      <c r="T320" s="30"/>
      <c r="U320" s="30"/>
      <c r="V320" s="46">
        <v>6.25E-2</v>
      </c>
    </row>
    <row r="321" spans="1:23" s="46" customFormat="1" ht="30" x14ac:dyDescent="0.15">
      <c r="A321" s="88" t="s">
        <v>3685</v>
      </c>
      <c r="B321" s="111" t="s">
        <v>4047</v>
      </c>
      <c r="C321" s="45" t="s">
        <v>4694</v>
      </c>
      <c r="D321" s="45"/>
      <c r="E321" s="108">
        <v>40890</v>
      </c>
      <c r="F321" s="108">
        <v>40924</v>
      </c>
      <c r="G321" s="108"/>
      <c r="H321" s="45"/>
      <c r="I321" s="45" t="s">
        <v>4235</v>
      </c>
      <c r="J321" s="45" t="s">
        <v>4153</v>
      </c>
      <c r="K321" s="45" t="s">
        <v>4154</v>
      </c>
      <c r="L321" s="45" t="s">
        <v>2870</v>
      </c>
      <c r="M321" s="45">
        <v>3.5</v>
      </c>
      <c r="N321" s="46">
        <f>M321-V321</f>
        <v>3.4375</v>
      </c>
      <c r="O321" s="46">
        <f>M321+V321</f>
        <v>3.5625</v>
      </c>
      <c r="P321" s="46">
        <v>2.375</v>
      </c>
      <c r="Q321" s="46">
        <f>P321-V321</f>
        <v>2.3125</v>
      </c>
      <c r="R321" s="46">
        <f>P321+V321</f>
        <v>2.4375</v>
      </c>
      <c r="T321" s="30"/>
      <c r="U321" s="30"/>
      <c r="V321" s="46">
        <v>6.25E-2</v>
      </c>
    </row>
    <row r="322" spans="1:23" s="46" customFormat="1" ht="15" x14ac:dyDescent="0.15">
      <c r="A322" s="88" t="s">
        <v>3686</v>
      </c>
      <c r="B322" s="111" t="s">
        <v>4048</v>
      </c>
      <c r="C322" s="45" t="s">
        <v>4555</v>
      </c>
      <c r="D322" s="45"/>
      <c r="E322" s="45"/>
      <c r="F322" s="45"/>
      <c r="G322" s="45"/>
      <c r="H322" s="45" t="s">
        <v>4746</v>
      </c>
      <c r="I322" s="45"/>
      <c r="J322" s="45"/>
      <c r="K322" s="45"/>
      <c r="L322" s="45"/>
      <c r="M322" s="45"/>
      <c r="T322" s="30"/>
      <c r="U322" s="30"/>
    </row>
    <row r="323" spans="1:23" s="46" customFormat="1" ht="30" x14ac:dyDescent="0.15">
      <c r="A323" s="88" t="s">
        <v>3687</v>
      </c>
      <c r="B323" s="111" t="s">
        <v>4049</v>
      </c>
      <c r="C323" s="45" t="s">
        <v>4691</v>
      </c>
      <c r="D323" s="45"/>
      <c r="E323" s="108">
        <v>40890</v>
      </c>
      <c r="F323" s="108">
        <v>40924</v>
      </c>
      <c r="G323" s="108"/>
      <c r="H323" s="45"/>
      <c r="I323" s="45" t="s">
        <v>4235</v>
      </c>
      <c r="J323" s="45" t="s">
        <v>4153</v>
      </c>
      <c r="K323" s="45" t="s">
        <v>4154</v>
      </c>
      <c r="L323" s="45" t="s">
        <v>2870</v>
      </c>
      <c r="M323" s="45">
        <v>3.3125</v>
      </c>
      <c r="N323" s="46">
        <f>M323-V323</f>
        <v>3.25</v>
      </c>
      <c r="O323" s="46">
        <f>M323+V323</f>
        <v>3.375</v>
      </c>
      <c r="P323" s="46">
        <v>1.5625</v>
      </c>
      <c r="Q323" s="46">
        <f>P323-V323</f>
        <v>1.5</v>
      </c>
      <c r="R323" s="46">
        <f>P323+V323</f>
        <v>1.625</v>
      </c>
      <c r="T323" s="30"/>
      <c r="U323" s="30"/>
      <c r="V323" s="46">
        <v>6.25E-2</v>
      </c>
    </row>
    <row r="324" spans="1:23" s="50" customFormat="1" ht="30" x14ac:dyDescent="0.15">
      <c r="A324" s="88" t="s">
        <v>3688</v>
      </c>
      <c r="B324" s="111" t="s">
        <v>4050</v>
      </c>
      <c r="C324" s="45" t="s">
        <v>4697</v>
      </c>
      <c r="D324" s="45"/>
      <c r="E324" s="108">
        <v>40927</v>
      </c>
      <c r="F324" s="108">
        <v>40927</v>
      </c>
      <c r="G324" s="108"/>
      <c r="H324" s="45"/>
      <c r="I324" s="45" t="s">
        <v>4235</v>
      </c>
      <c r="J324" s="45" t="s">
        <v>4153</v>
      </c>
      <c r="K324" s="45" t="s">
        <v>4154</v>
      </c>
      <c r="L324" s="45" t="s">
        <v>2870</v>
      </c>
      <c r="M324" s="46">
        <v>4</v>
      </c>
      <c r="N324" s="46">
        <f>M324-V324</f>
        <v>3.9375</v>
      </c>
      <c r="O324" s="46">
        <f>M324+V324</f>
        <v>4.0625</v>
      </c>
      <c r="P324" s="45">
        <v>4.5</v>
      </c>
      <c r="Q324" s="46">
        <f>P324-V324</f>
        <v>4.4375</v>
      </c>
      <c r="R324" s="46">
        <f>P324+V324</f>
        <v>4.5625</v>
      </c>
      <c r="S324" s="46"/>
      <c r="T324" s="30"/>
      <c r="U324" s="30"/>
      <c r="V324" s="46">
        <v>6.25E-2</v>
      </c>
      <c r="W324" s="46"/>
    </row>
    <row r="325" spans="1:23" s="50" customFormat="1" ht="15" x14ac:dyDescent="0.15">
      <c r="A325" s="88" t="s">
        <v>3689</v>
      </c>
      <c r="B325" s="111" t="s">
        <v>4051</v>
      </c>
      <c r="C325" s="45"/>
      <c r="D325" s="45"/>
      <c r="E325" s="45"/>
      <c r="F325" s="45" t="s">
        <v>4895</v>
      </c>
      <c r="G325" s="45"/>
      <c r="H325" s="45"/>
      <c r="I325" s="45"/>
      <c r="J325" s="45"/>
      <c r="K325" s="45"/>
      <c r="L325" s="45"/>
      <c r="M325" s="45"/>
      <c r="N325" s="46"/>
      <c r="O325" s="46"/>
      <c r="P325" s="46"/>
      <c r="Q325" s="46"/>
      <c r="R325" s="46"/>
      <c r="S325" s="46"/>
      <c r="T325" s="30"/>
      <c r="U325" s="30"/>
      <c r="V325" s="46"/>
      <c r="W325" s="46"/>
    </row>
    <row r="326" spans="1:23" s="50" customFormat="1" ht="30" x14ac:dyDescent="0.15">
      <c r="A326" s="88" t="s">
        <v>3690</v>
      </c>
      <c r="B326" s="111" t="s">
        <v>4052</v>
      </c>
      <c r="C326" s="45" t="s">
        <v>4715</v>
      </c>
      <c r="D326" s="45"/>
      <c r="E326" s="108">
        <v>40904</v>
      </c>
      <c r="F326" s="108">
        <v>40924</v>
      </c>
      <c r="G326" s="36" t="s">
        <v>8143</v>
      </c>
      <c r="H326" s="45"/>
      <c r="I326" s="45" t="s">
        <v>4235</v>
      </c>
      <c r="J326" s="45" t="s">
        <v>4153</v>
      </c>
      <c r="K326" s="45" t="s">
        <v>4154</v>
      </c>
      <c r="L326" s="45" t="s">
        <v>2870</v>
      </c>
      <c r="M326" s="45">
        <v>6.25</v>
      </c>
      <c r="N326" s="46">
        <f t="shared" ref="N326:N335" si="76">M326-V326</f>
        <v>6.1875</v>
      </c>
      <c r="O326" s="46">
        <f t="shared" ref="O326:O335" si="77">M326+V326</f>
        <v>6.3125</v>
      </c>
      <c r="P326" s="46">
        <v>5.25</v>
      </c>
      <c r="Q326" s="46">
        <f t="shared" ref="Q326:Q335" si="78">P326-V326</f>
        <v>5.1875</v>
      </c>
      <c r="R326" s="46">
        <f t="shared" ref="R326:R335" si="79">P326+V326</f>
        <v>5.3125</v>
      </c>
      <c r="S326" s="46"/>
      <c r="T326" s="30"/>
      <c r="U326" s="30"/>
      <c r="V326" s="46">
        <v>6.25E-2</v>
      </c>
      <c r="W326" s="46"/>
    </row>
    <row r="327" spans="1:23" s="50" customFormat="1" ht="30" x14ac:dyDescent="0.15">
      <c r="A327" s="348" t="s">
        <v>3691</v>
      </c>
      <c r="B327" s="390" t="s">
        <v>4053</v>
      </c>
      <c r="C327" s="45" t="s">
        <v>4715</v>
      </c>
      <c r="D327" s="45"/>
      <c r="E327" s="108">
        <v>40904</v>
      </c>
      <c r="F327" s="108">
        <v>40924</v>
      </c>
      <c r="G327" s="36" t="s">
        <v>8143</v>
      </c>
      <c r="H327" s="45"/>
      <c r="I327" s="45" t="s">
        <v>4235</v>
      </c>
      <c r="J327" s="45" t="s">
        <v>4153</v>
      </c>
      <c r="K327" s="45" t="s">
        <v>4154</v>
      </c>
      <c r="L327" s="45" t="s">
        <v>2870</v>
      </c>
      <c r="M327" s="45">
        <v>6.25</v>
      </c>
      <c r="N327" s="46">
        <f t="shared" si="76"/>
        <v>6.1875</v>
      </c>
      <c r="O327" s="46">
        <f t="shared" si="77"/>
        <v>6.3125</v>
      </c>
      <c r="P327" s="46">
        <v>5.25</v>
      </c>
      <c r="Q327" s="46">
        <f t="shared" si="78"/>
        <v>5.1875</v>
      </c>
      <c r="R327" s="46">
        <f t="shared" si="79"/>
        <v>5.3125</v>
      </c>
      <c r="S327" s="46"/>
      <c r="T327" s="30"/>
      <c r="U327" s="30"/>
      <c r="V327" s="46">
        <v>6.25E-2</v>
      </c>
      <c r="W327" s="46"/>
    </row>
    <row r="328" spans="1:23" s="50" customFormat="1" ht="30" x14ac:dyDescent="0.15">
      <c r="A328" s="88" t="s">
        <v>3692</v>
      </c>
      <c r="B328" s="111" t="s">
        <v>4054</v>
      </c>
      <c r="C328" s="45" t="s">
        <v>4688</v>
      </c>
      <c r="D328" s="45"/>
      <c r="E328" s="108">
        <v>40886</v>
      </c>
      <c r="F328" s="108">
        <v>40924</v>
      </c>
      <c r="G328" s="108"/>
      <c r="H328" s="45"/>
      <c r="I328" s="45" t="s">
        <v>4235</v>
      </c>
      <c r="J328" s="45" t="s">
        <v>4153</v>
      </c>
      <c r="K328" s="45" t="s">
        <v>4154</v>
      </c>
      <c r="L328" s="45" t="s">
        <v>2870</v>
      </c>
      <c r="M328" s="45">
        <v>2.625</v>
      </c>
      <c r="N328" s="46">
        <f t="shared" si="76"/>
        <v>2.5625</v>
      </c>
      <c r="O328" s="46">
        <f t="shared" si="77"/>
        <v>2.6875</v>
      </c>
      <c r="P328" s="46">
        <v>9</v>
      </c>
      <c r="Q328" s="46">
        <f t="shared" si="78"/>
        <v>8.9375</v>
      </c>
      <c r="R328" s="46">
        <f t="shared" si="79"/>
        <v>9.0625</v>
      </c>
      <c r="S328" s="46"/>
      <c r="T328" s="30"/>
      <c r="U328" s="30"/>
      <c r="V328" s="46">
        <v>6.25E-2</v>
      </c>
      <c r="W328" s="46"/>
    </row>
    <row r="329" spans="1:23" s="50" customFormat="1" ht="30" x14ac:dyDescent="0.15">
      <c r="A329" s="88" t="s">
        <v>3693</v>
      </c>
      <c r="B329" s="111" t="s">
        <v>4055</v>
      </c>
      <c r="C329" s="45" t="s">
        <v>4688</v>
      </c>
      <c r="D329" s="45"/>
      <c r="E329" s="108">
        <v>40886</v>
      </c>
      <c r="F329" s="108">
        <v>40924</v>
      </c>
      <c r="G329" s="108"/>
      <c r="H329" s="45"/>
      <c r="I329" s="45" t="s">
        <v>4235</v>
      </c>
      <c r="J329" s="45" t="s">
        <v>4153</v>
      </c>
      <c r="K329" s="45" t="s">
        <v>4154</v>
      </c>
      <c r="L329" s="45" t="s">
        <v>2870</v>
      </c>
      <c r="M329" s="45">
        <v>2.625</v>
      </c>
      <c r="N329" s="46">
        <f t="shared" si="76"/>
        <v>2.5625</v>
      </c>
      <c r="O329" s="46">
        <f t="shared" si="77"/>
        <v>2.6875</v>
      </c>
      <c r="P329" s="46">
        <v>9</v>
      </c>
      <c r="Q329" s="46">
        <f t="shared" si="78"/>
        <v>8.9375</v>
      </c>
      <c r="R329" s="46">
        <f t="shared" si="79"/>
        <v>9.0625</v>
      </c>
      <c r="S329" s="46"/>
      <c r="T329" s="30"/>
      <c r="U329" s="30"/>
      <c r="V329" s="46">
        <v>6.25E-2</v>
      </c>
      <c r="W329" s="46"/>
    </row>
    <row r="330" spans="1:23" s="50" customFormat="1" ht="30" x14ac:dyDescent="0.15">
      <c r="A330" s="88" t="s">
        <v>3694</v>
      </c>
      <c r="B330" s="111" t="s">
        <v>4056</v>
      </c>
      <c r="C330" s="45" t="s">
        <v>4697</v>
      </c>
      <c r="D330" s="45"/>
      <c r="E330" s="108">
        <v>40927</v>
      </c>
      <c r="F330" s="108">
        <v>40927</v>
      </c>
      <c r="G330" s="108"/>
      <c r="H330" s="45" t="s">
        <v>9927</v>
      </c>
      <c r="I330" s="45" t="s">
        <v>4235</v>
      </c>
      <c r="J330" s="45" t="s">
        <v>4153</v>
      </c>
      <c r="K330" s="45" t="s">
        <v>4154</v>
      </c>
      <c r="L330" s="45" t="s">
        <v>2870</v>
      </c>
      <c r="M330" s="46">
        <v>4</v>
      </c>
      <c r="N330" s="46">
        <f t="shared" si="76"/>
        <v>3.9375</v>
      </c>
      <c r="O330" s="46">
        <f t="shared" si="77"/>
        <v>4.0625</v>
      </c>
      <c r="P330" s="45">
        <v>4.5</v>
      </c>
      <c r="Q330" s="46">
        <f t="shared" si="78"/>
        <v>4.4375</v>
      </c>
      <c r="R330" s="46">
        <f t="shared" si="79"/>
        <v>4.5625</v>
      </c>
      <c r="S330" s="46"/>
      <c r="T330" s="30"/>
      <c r="U330" s="30"/>
      <c r="V330" s="46">
        <v>6.25E-2</v>
      </c>
      <c r="W330" s="46"/>
    </row>
    <row r="331" spans="1:23" s="46" customFormat="1" ht="30" x14ac:dyDescent="0.15">
      <c r="A331" s="88" t="s">
        <v>3695</v>
      </c>
      <c r="B331" s="111" t="s">
        <v>4057</v>
      </c>
      <c r="C331" s="45" t="s">
        <v>4697</v>
      </c>
      <c r="D331" s="45"/>
      <c r="E331" s="108">
        <v>40927</v>
      </c>
      <c r="F331" s="108">
        <v>40927</v>
      </c>
      <c r="G331" s="108"/>
      <c r="H331" s="45" t="s">
        <v>9927</v>
      </c>
      <c r="I331" s="45" t="s">
        <v>4235</v>
      </c>
      <c r="J331" s="45" t="s">
        <v>4153</v>
      </c>
      <c r="K331" s="45" t="s">
        <v>4154</v>
      </c>
      <c r="L331" s="45" t="s">
        <v>2870</v>
      </c>
      <c r="M331" s="46">
        <v>4</v>
      </c>
      <c r="N331" s="46">
        <f t="shared" si="76"/>
        <v>3.9375</v>
      </c>
      <c r="O331" s="46">
        <f t="shared" si="77"/>
        <v>4.0625</v>
      </c>
      <c r="P331" s="45">
        <v>4.5</v>
      </c>
      <c r="Q331" s="46">
        <f t="shared" si="78"/>
        <v>4.4375</v>
      </c>
      <c r="R331" s="46">
        <f t="shared" si="79"/>
        <v>4.5625</v>
      </c>
      <c r="T331" s="30"/>
      <c r="U331" s="30"/>
      <c r="V331" s="46">
        <v>6.25E-2</v>
      </c>
    </row>
    <row r="332" spans="1:23" s="46" customFormat="1" ht="30" x14ac:dyDescent="0.15">
      <c r="A332" s="88" t="s">
        <v>3696</v>
      </c>
      <c r="B332" s="111" t="s">
        <v>4058</v>
      </c>
      <c r="C332" s="45" t="s">
        <v>4703</v>
      </c>
      <c r="D332" s="45"/>
      <c r="E332" s="108">
        <v>40911</v>
      </c>
      <c r="F332" s="108">
        <v>40924</v>
      </c>
      <c r="G332" s="108"/>
      <c r="H332" s="45"/>
      <c r="I332" s="45" t="s">
        <v>4235</v>
      </c>
      <c r="J332" s="45" t="s">
        <v>4153</v>
      </c>
      <c r="K332" s="45" t="s">
        <v>4154</v>
      </c>
      <c r="L332" s="45" t="s">
        <v>2870</v>
      </c>
      <c r="M332" s="45">
        <v>4.25</v>
      </c>
      <c r="N332" s="46">
        <f t="shared" si="76"/>
        <v>4.1875</v>
      </c>
      <c r="O332" s="46">
        <f t="shared" si="77"/>
        <v>4.3125</v>
      </c>
      <c r="P332" s="46">
        <v>5.5</v>
      </c>
      <c r="Q332" s="46">
        <f t="shared" si="78"/>
        <v>5.4375</v>
      </c>
      <c r="R332" s="46">
        <f t="shared" si="79"/>
        <v>5.5625</v>
      </c>
      <c r="T332" s="30"/>
      <c r="U332" s="30"/>
      <c r="V332" s="46">
        <v>6.25E-2</v>
      </c>
    </row>
    <row r="333" spans="1:23" s="46" customFormat="1" ht="30" x14ac:dyDescent="0.15">
      <c r="A333" s="88" t="s">
        <v>3697</v>
      </c>
      <c r="B333" s="111" t="s">
        <v>4059</v>
      </c>
      <c r="C333" s="45" t="s">
        <v>4703</v>
      </c>
      <c r="D333" s="45"/>
      <c r="E333" s="108">
        <v>40912</v>
      </c>
      <c r="F333" s="108">
        <v>40924</v>
      </c>
      <c r="G333" s="108"/>
      <c r="H333" s="45"/>
      <c r="I333" s="45" t="s">
        <v>4235</v>
      </c>
      <c r="J333" s="45" t="s">
        <v>4153</v>
      </c>
      <c r="K333" s="45" t="s">
        <v>4154</v>
      </c>
      <c r="L333" s="45" t="s">
        <v>2870</v>
      </c>
      <c r="M333" s="45">
        <v>4.25</v>
      </c>
      <c r="N333" s="46">
        <f t="shared" si="76"/>
        <v>4.1875</v>
      </c>
      <c r="O333" s="46">
        <f t="shared" si="77"/>
        <v>4.3125</v>
      </c>
      <c r="P333" s="46">
        <v>5.5</v>
      </c>
      <c r="Q333" s="46">
        <f t="shared" si="78"/>
        <v>5.4375</v>
      </c>
      <c r="R333" s="46">
        <f t="shared" si="79"/>
        <v>5.5625</v>
      </c>
      <c r="T333" s="30"/>
      <c r="U333" s="30"/>
      <c r="V333" s="46">
        <v>6.25E-2</v>
      </c>
    </row>
    <row r="334" spans="1:23" s="46" customFormat="1" ht="30" x14ac:dyDescent="0.15">
      <c r="A334" s="88" t="s">
        <v>3698</v>
      </c>
      <c r="B334" s="111" t="s">
        <v>4060</v>
      </c>
      <c r="C334" s="45" t="s">
        <v>4688</v>
      </c>
      <c r="D334" s="45"/>
      <c r="E334" s="108">
        <v>40912</v>
      </c>
      <c r="F334" s="108">
        <v>40924</v>
      </c>
      <c r="G334" s="108"/>
      <c r="H334" s="45"/>
      <c r="I334" s="45" t="s">
        <v>4235</v>
      </c>
      <c r="J334" s="45" t="s">
        <v>4153</v>
      </c>
      <c r="K334" s="45" t="s">
        <v>4154</v>
      </c>
      <c r="L334" s="45" t="s">
        <v>2870</v>
      </c>
      <c r="M334" s="45">
        <v>2.625</v>
      </c>
      <c r="N334" s="46">
        <f t="shared" si="76"/>
        <v>2.5625</v>
      </c>
      <c r="O334" s="46">
        <f t="shared" si="77"/>
        <v>2.6875</v>
      </c>
      <c r="P334" s="46">
        <v>9</v>
      </c>
      <c r="Q334" s="46">
        <f t="shared" si="78"/>
        <v>8.9375</v>
      </c>
      <c r="R334" s="46">
        <f t="shared" si="79"/>
        <v>9.0625</v>
      </c>
      <c r="T334" s="30"/>
      <c r="U334" s="30"/>
      <c r="V334" s="46">
        <v>6.25E-2</v>
      </c>
    </row>
    <row r="335" spans="1:23" s="46" customFormat="1" ht="30" x14ac:dyDescent="0.15">
      <c r="A335" s="88" t="s">
        <v>3699</v>
      </c>
      <c r="B335" s="111" t="s">
        <v>4061</v>
      </c>
      <c r="C335" s="45" t="s">
        <v>4688</v>
      </c>
      <c r="D335" s="45"/>
      <c r="E335" s="108">
        <v>40886</v>
      </c>
      <c r="F335" s="108">
        <v>40924</v>
      </c>
      <c r="G335" s="108"/>
      <c r="H335" s="45"/>
      <c r="I335" s="45" t="s">
        <v>4235</v>
      </c>
      <c r="J335" s="45" t="s">
        <v>4153</v>
      </c>
      <c r="K335" s="45" t="s">
        <v>4154</v>
      </c>
      <c r="L335" s="45" t="s">
        <v>2870</v>
      </c>
      <c r="M335" s="45">
        <v>2.625</v>
      </c>
      <c r="N335" s="46">
        <f t="shared" si="76"/>
        <v>2.5625</v>
      </c>
      <c r="O335" s="46">
        <f t="shared" si="77"/>
        <v>2.6875</v>
      </c>
      <c r="P335" s="46">
        <v>9</v>
      </c>
      <c r="Q335" s="46">
        <f t="shared" si="78"/>
        <v>8.9375</v>
      </c>
      <c r="R335" s="46">
        <f t="shared" si="79"/>
        <v>9.0625</v>
      </c>
      <c r="T335" s="30"/>
      <c r="U335" s="30"/>
      <c r="V335" s="46">
        <v>6.25E-2</v>
      </c>
    </row>
    <row r="336" spans="1:23" s="46" customFormat="1" ht="30" x14ac:dyDescent="0.15">
      <c r="A336" s="304" t="s">
        <v>9041</v>
      </c>
      <c r="B336" s="318" t="s">
        <v>9043</v>
      </c>
      <c r="C336" s="45" t="s">
        <v>9040</v>
      </c>
      <c r="D336" s="45"/>
      <c r="E336" s="108">
        <v>41331</v>
      </c>
      <c r="F336" s="108">
        <v>41333</v>
      </c>
      <c r="G336" s="45" t="s">
        <v>9039</v>
      </c>
      <c r="H336" s="45" t="s">
        <v>4557</v>
      </c>
      <c r="I336" s="45" t="s">
        <v>4235</v>
      </c>
      <c r="J336" s="45" t="s">
        <v>4153</v>
      </c>
      <c r="K336" s="45" t="s">
        <v>4154</v>
      </c>
      <c r="L336" s="45" t="s">
        <v>2870</v>
      </c>
      <c r="M336" s="46">
        <v>85</v>
      </c>
      <c r="N336" s="46">
        <f>M336-V336</f>
        <v>83.412499999999994</v>
      </c>
      <c r="O336" s="46">
        <f>M336+V336</f>
        <v>86.587500000000006</v>
      </c>
      <c r="P336" s="45">
        <v>73</v>
      </c>
      <c r="Q336" s="46">
        <f>P336-V336</f>
        <v>71.412499999999994</v>
      </c>
      <c r="R336" s="46">
        <f>P336+V336</f>
        <v>74.587500000000006</v>
      </c>
      <c r="T336" s="30"/>
      <c r="U336" s="30"/>
      <c r="V336" s="46">
        <v>1.5874999999999999</v>
      </c>
    </row>
    <row r="337" spans="1:23" s="46" customFormat="1" ht="30" x14ac:dyDescent="0.15">
      <c r="A337" s="88" t="s">
        <v>3700</v>
      </c>
      <c r="B337" s="111" t="s">
        <v>4062</v>
      </c>
      <c r="C337" s="45" t="s">
        <v>4696</v>
      </c>
      <c r="D337" s="45"/>
      <c r="E337" s="108">
        <v>40892</v>
      </c>
      <c r="F337" s="108">
        <v>40924</v>
      </c>
      <c r="G337" s="108"/>
      <c r="H337" s="45"/>
      <c r="I337" s="45" t="s">
        <v>4235</v>
      </c>
      <c r="J337" s="45" t="s">
        <v>4153</v>
      </c>
      <c r="K337" s="45" t="s">
        <v>4154</v>
      </c>
      <c r="L337" s="45" t="s">
        <v>2870</v>
      </c>
      <c r="M337" s="46">
        <v>3.75</v>
      </c>
      <c r="N337" s="46">
        <f t="shared" ref="N337:N347" si="80">M337-V337</f>
        <v>3.6875</v>
      </c>
      <c r="O337" s="46">
        <f t="shared" ref="O337:O347" si="81">M337+V337</f>
        <v>3.8125</v>
      </c>
      <c r="P337" s="45">
        <v>6</v>
      </c>
      <c r="Q337" s="46">
        <f t="shared" ref="Q337:Q347" si="82">P337-V337</f>
        <v>5.9375</v>
      </c>
      <c r="R337" s="46">
        <f t="shared" ref="R337:R347" si="83">P337+V337</f>
        <v>6.0625</v>
      </c>
      <c r="T337" s="30"/>
      <c r="U337" s="30"/>
      <c r="V337" s="46">
        <v>6.25E-2</v>
      </c>
    </row>
    <row r="338" spans="1:23" s="46" customFormat="1" ht="30" x14ac:dyDescent="0.15">
      <c r="A338" s="88" t="s">
        <v>3701</v>
      </c>
      <c r="B338" s="111" t="s">
        <v>4063</v>
      </c>
      <c r="C338" s="45" t="s">
        <v>4696</v>
      </c>
      <c r="D338" s="45"/>
      <c r="E338" s="108">
        <v>40892</v>
      </c>
      <c r="F338" s="108">
        <v>40924</v>
      </c>
      <c r="G338" s="108"/>
      <c r="H338" s="45"/>
      <c r="I338" s="45" t="s">
        <v>4235</v>
      </c>
      <c r="J338" s="45" t="s">
        <v>4153</v>
      </c>
      <c r="K338" s="45" t="s">
        <v>4154</v>
      </c>
      <c r="L338" s="45" t="s">
        <v>2870</v>
      </c>
      <c r="M338" s="46">
        <v>3.75</v>
      </c>
      <c r="N338" s="46">
        <f t="shared" si="80"/>
        <v>3.6875</v>
      </c>
      <c r="O338" s="46">
        <f t="shared" si="81"/>
        <v>3.8125</v>
      </c>
      <c r="P338" s="45">
        <v>6</v>
      </c>
      <c r="Q338" s="46">
        <f t="shared" si="82"/>
        <v>5.9375</v>
      </c>
      <c r="R338" s="46">
        <f t="shared" si="83"/>
        <v>6.0625</v>
      </c>
      <c r="T338" s="30"/>
      <c r="U338" s="30"/>
      <c r="V338" s="46">
        <v>6.25E-2</v>
      </c>
    </row>
    <row r="339" spans="1:23" s="46" customFormat="1" ht="30" x14ac:dyDescent="0.15">
      <c r="A339" s="88" t="s">
        <v>3702</v>
      </c>
      <c r="B339" s="111" t="s">
        <v>4064</v>
      </c>
      <c r="C339" s="45" t="s">
        <v>4716</v>
      </c>
      <c r="D339" s="45"/>
      <c r="E339" s="108">
        <v>40904</v>
      </c>
      <c r="F339" s="108">
        <v>40924</v>
      </c>
      <c r="G339" s="108"/>
      <c r="H339" s="45"/>
      <c r="I339" s="45" t="s">
        <v>4235</v>
      </c>
      <c r="J339" s="45" t="s">
        <v>4153</v>
      </c>
      <c r="K339" s="45" t="s">
        <v>4154</v>
      </c>
      <c r="L339" s="45" t="s">
        <v>2870</v>
      </c>
      <c r="M339" s="45">
        <v>6.25</v>
      </c>
      <c r="N339" s="46">
        <f t="shared" si="80"/>
        <v>6.1875</v>
      </c>
      <c r="O339" s="46">
        <f t="shared" si="81"/>
        <v>6.3125</v>
      </c>
      <c r="P339" s="45">
        <v>5.5625</v>
      </c>
      <c r="Q339" s="46">
        <f t="shared" si="82"/>
        <v>5.5</v>
      </c>
      <c r="R339" s="46">
        <f t="shared" si="83"/>
        <v>5.625</v>
      </c>
      <c r="T339" s="30"/>
      <c r="U339" s="30"/>
      <c r="V339" s="46">
        <v>6.25E-2</v>
      </c>
    </row>
    <row r="340" spans="1:23" s="46" customFormat="1" ht="30" x14ac:dyDescent="0.15">
      <c r="A340" s="88" t="s">
        <v>3703</v>
      </c>
      <c r="B340" s="111" t="s">
        <v>4065</v>
      </c>
      <c r="C340" s="45" t="s">
        <v>4716</v>
      </c>
      <c r="D340" s="45"/>
      <c r="E340" s="108">
        <v>40904</v>
      </c>
      <c r="F340" s="108">
        <v>40924</v>
      </c>
      <c r="G340" s="108"/>
      <c r="H340" s="45"/>
      <c r="I340" s="45" t="s">
        <v>4235</v>
      </c>
      <c r="J340" s="45" t="s">
        <v>4153</v>
      </c>
      <c r="K340" s="45" t="s">
        <v>4154</v>
      </c>
      <c r="L340" s="45" t="s">
        <v>2870</v>
      </c>
      <c r="M340" s="45">
        <v>6.25</v>
      </c>
      <c r="N340" s="46">
        <f t="shared" si="80"/>
        <v>6.1875</v>
      </c>
      <c r="O340" s="46">
        <f t="shared" si="81"/>
        <v>6.3125</v>
      </c>
      <c r="P340" s="45">
        <v>5.5625</v>
      </c>
      <c r="Q340" s="46">
        <f t="shared" si="82"/>
        <v>5.5</v>
      </c>
      <c r="R340" s="46">
        <f t="shared" si="83"/>
        <v>5.625</v>
      </c>
      <c r="T340" s="30"/>
      <c r="U340" s="30"/>
      <c r="V340" s="46">
        <v>6.25E-2</v>
      </c>
    </row>
    <row r="341" spans="1:23" s="46" customFormat="1" ht="30" x14ac:dyDescent="0.15">
      <c r="A341" s="88" t="s">
        <v>3704</v>
      </c>
      <c r="B341" s="111" t="s">
        <v>4066</v>
      </c>
      <c r="C341" s="45" t="s">
        <v>4870</v>
      </c>
      <c r="D341" s="45"/>
      <c r="E341" s="108">
        <v>40904</v>
      </c>
      <c r="F341" s="108">
        <v>40924</v>
      </c>
      <c r="G341" s="108"/>
      <c r="H341" s="45"/>
      <c r="I341" s="45" t="s">
        <v>4235</v>
      </c>
      <c r="J341" s="45" t="s">
        <v>4153</v>
      </c>
      <c r="K341" s="45" t="s">
        <v>4154</v>
      </c>
      <c r="L341" s="45" t="s">
        <v>2870</v>
      </c>
      <c r="M341" s="45">
        <v>9</v>
      </c>
      <c r="N341" s="46">
        <f t="shared" si="80"/>
        <v>8.9375</v>
      </c>
      <c r="O341" s="46">
        <f t="shared" si="81"/>
        <v>9.0625</v>
      </c>
      <c r="P341" s="46">
        <v>7</v>
      </c>
      <c r="Q341" s="46">
        <f t="shared" si="82"/>
        <v>6.9375</v>
      </c>
      <c r="R341" s="46">
        <f t="shared" si="83"/>
        <v>7.0625</v>
      </c>
      <c r="T341" s="30"/>
      <c r="U341" s="30"/>
      <c r="V341" s="46">
        <v>6.25E-2</v>
      </c>
    </row>
    <row r="342" spans="1:23" s="46" customFormat="1" ht="30" x14ac:dyDescent="0.15">
      <c r="A342" s="88" t="s">
        <v>3705</v>
      </c>
      <c r="B342" s="111" t="s">
        <v>4067</v>
      </c>
      <c r="C342" s="45" t="s">
        <v>4710</v>
      </c>
      <c r="D342" s="45"/>
      <c r="E342" s="108">
        <v>40899</v>
      </c>
      <c r="F342" s="108">
        <v>40924</v>
      </c>
      <c r="G342" s="108"/>
      <c r="H342" s="45"/>
      <c r="I342" s="45" t="s">
        <v>4235</v>
      </c>
      <c r="J342" s="45" t="s">
        <v>4153</v>
      </c>
      <c r="K342" s="45" t="s">
        <v>4154</v>
      </c>
      <c r="L342" s="45" t="s">
        <v>2870</v>
      </c>
      <c r="M342" s="46">
        <v>5.5</v>
      </c>
      <c r="N342" s="46">
        <f t="shared" si="80"/>
        <v>5.4375</v>
      </c>
      <c r="O342" s="46">
        <f t="shared" si="81"/>
        <v>5.5625</v>
      </c>
      <c r="P342" s="45">
        <v>4.25</v>
      </c>
      <c r="Q342" s="46">
        <f t="shared" si="82"/>
        <v>4.1875</v>
      </c>
      <c r="R342" s="46">
        <f t="shared" si="83"/>
        <v>4.3125</v>
      </c>
      <c r="T342" s="30"/>
      <c r="U342" s="30"/>
      <c r="V342" s="46">
        <v>6.25E-2</v>
      </c>
    </row>
    <row r="343" spans="1:23" s="46" customFormat="1" ht="30" x14ac:dyDescent="0.15">
      <c r="A343" s="88" t="s">
        <v>3706</v>
      </c>
      <c r="B343" s="111" t="s">
        <v>4068</v>
      </c>
      <c r="C343" s="45" t="s">
        <v>4710</v>
      </c>
      <c r="D343" s="45"/>
      <c r="E343" s="108">
        <v>40899</v>
      </c>
      <c r="F343" s="108">
        <v>40924</v>
      </c>
      <c r="G343" s="108"/>
      <c r="H343" s="45"/>
      <c r="I343" s="45" t="s">
        <v>4235</v>
      </c>
      <c r="J343" s="45" t="s">
        <v>4153</v>
      </c>
      <c r="K343" s="45" t="s">
        <v>4154</v>
      </c>
      <c r="L343" s="45" t="s">
        <v>2870</v>
      </c>
      <c r="M343" s="46">
        <v>5.5</v>
      </c>
      <c r="N343" s="46">
        <f t="shared" si="80"/>
        <v>5.4375</v>
      </c>
      <c r="O343" s="46">
        <f t="shared" si="81"/>
        <v>5.5625</v>
      </c>
      <c r="P343" s="45">
        <v>4.25</v>
      </c>
      <c r="Q343" s="46">
        <f t="shared" si="82"/>
        <v>4.1875</v>
      </c>
      <c r="R343" s="46">
        <f t="shared" si="83"/>
        <v>4.3125</v>
      </c>
      <c r="T343" s="30"/>
      <c r="U343" s="30"/>
      <c r="V343" s="46">
        <v>6.25E-2</v>
      </c>
    </row>
    <row r="344" spans="1:23" s="46" customFormat="1" ht="30" x14ac:dyDescent="0.15">
      <c r="A344" s="88" t="s">
        <v>3707</v>
      </c>
      <c r="B344" s="111" t="s">
        <v>4069</v>
      </c>
      <c r="C344" s="45" t="s">
        <v>4692</v>
      </c>
      <c r="D344" s="45"/>
      <c r="E344" s="108">
        <v>40890</v>
      </c>
      <c r="F344" s="108">
        <v>40924</v>
      </c>
      <c r="G344" s="108"/>
      <c r="H344" s="45"/>
      <c r="I344" s="45" t="s">
        <v>4235</v>
      </c>
      <c r="J344" s="45" t="s">
        <v>4153</v>
      </c>
      <c r="K344" s="45" t="s">
        <v>4154</v>
      </c>
      <c r="L344" s="45" t="s">
        <v>2870</v>
      </c>
      <c r="M344" s="45">
        <v>3.375</v>
      </c>
      <c r="N344" s="46">
        <f t="shared" si="80"/>
        <v>3.3125</v>
      </c>
      <c r="O344" s="46">
        <f t="shared" si="81"/>
        <v>3.4375</v>
      </c>
      <c r="P344" s="46">
        <v>2.343</v>
      </c>
      <c r="Q344" s="46">
        <f t="shared" si="82"/>
        <v>2.2805</v>
      </c>
      <c r="R344" s="46">
        <f t="shared" si="83"/>
        <v>2.4055</v>
      </c>
      <c r="T344" s="30"/>
      <c r="U344" s="30"/>
      <c r="V344" s="46">
        <v>6.25E-2</v>
      </c>
    </row>
    <row r="345" spans="1:23" s="46" customFormat="1" ht="30" x14ac:dyDescent="0.15">
      <c r="A345" s="88" t="s">
        <v>3708</v>
      </c>
      <c r="B345" s="111" t="s">
        <v>4070</v>
      </c>
      <c r="C345" s="45" t="s">
        <v>4688</v>
      </c>
      <c r="D345" s="45"/>
      <c r="E345" s="108">
        <v>40886</v>
      </c>
      <c r="F345" s="114">
        <v>40946</v>
      </c>
      <c r="G345" s="114"/>
      <c r="H345" s="45"/>
      <c r="I345" s="45" t="s">
        <v>4235</v>
      </c>
      <c r="J345" s="45" t="s">
        <v>4153</v>
      </c>
      <c r="K345" s="45" t="s">
        <v>4154</v>
      </c>
      <c r="L345" s="45" t="s">
        <v>2870</v>
      </c>
      <c r="M345" s="45">
        <v>2.625</v>
      </c>
      <c r="N345" s="46">
        <f t="shared" si="80"/>
        <v>2.5625</v>
      </c>
      <c r="O345" s="46">
        <f t="shared" si="81"/>
        <v>2.6875</v>
      </c>
      <c r="P345" s="46">
        <v>9</v>
      </c>
      <c r="Q345" s="46">
        <f t="shared" si="82"/>
        <v>8.9375</v>
      </c>
      <c r="R345" s="46">
        <f t="shared" si="83"/>
        <v>9.0625</v>
      </c>
      <c r="T345" s="30"/>
      <c r="U345" s="30"/>
      <c r="V345" s="46">
        <v>6.25E-2</v>
      </c>
    </row>
    <row r="346" spans="1:23" s="46" customFormat="1" ht="30" x14ac:dyDescent="0.15">
      <c r="A346" s="88" t="s">
        <v>3709</v>
      </c>
      <c r="B346" s="111" t="s">
        <v>4071</v>
      </c>
      <c r="C346" s="45" t="s">
        <v>4710</v>
      </c>
      <c r="D346" s="45"/>
      <c r="E346" s="108">
        <v>40899</v>
      </c>
      <c r="F346" s="108">
        <v>40924</v>
      </c>
      <c r="G346" s="108"/>
      <c r="H346" s="45"/>
      <c r="I346" s="45" t="s">
        <v>4235</v>
      </c>
      <c r="J346" s="45" t="s">
        <v>4153</v>
      </c>
      <c r="K346" s="45" t="s">
        <v>4154</v>
      </c>
      <c r="L346" s="45" t="s">
        <v>2870</v>
      </c>
      <c r="M346" s="46">
        <v>5.5</v>
      </c>
      <c r="N346" s="46">
        <f t="shared" si="80"/>
        <v>5.4375</v>
      </c>
      <c r="O346" s="46">
        <f t="shared" si="81"/>
        <v>5.5625</v>
      </c>
      <c r="P346" s="45">
        <v>4.25</v>
      </c>
      <c r="Q346" s="46">
        <f t="shared" si="82"/>
        <v>4.1875</v>
      </c>
      <c r="R346" s="46">
        <f t="shared" si="83"/>
        <v>4.3125</v>
      </c>
      <c r="T346" s="30"/>
      <c r="U346" s="30"/>
      <c r="V346" s="46">
        <v>6.25E-2</v>
      </c>
    </row>
    <row r="347" spans="1:23" s="50" customFormat="1" ht="30" x14ac:dyDescent="0.15">
      <c r="A347" s="88" t="s">
        <v>3710</v>
      </c>
      <c r="B347" s="111" t="s">
        <v>4072</v>
      </c>
      <c r="C347" s="45" t="s">
        <v>4710</v>
      </c>
      <c r="D347" s="45"/>
      <c r="E347" s="108">
        <v>40899</v>
      </c>
      <c r="F347" s="108">
        <v>40924</v>
      </c>
      <c r="G347" s="108"/>
      <c r="H347" s="45"/>
      <c r="I347" s="45" t="s">
        <v>4235</v>
      </c>
      <c r="J347" s="45" t="s">
        <v>4153</v>
      </c>
      <c r="K347" s="45" t="s">
        <v>4154</v>
      </c>
      <c r="L347" s="45" t="s">
        <v>2870</v>
      </c>
      <c r="M347" s="46">
        <v>5.5</v>
      </c>
      <c r="N347" s="46">
        <f t="shared" si="80"/>
        <v>5.4375</v>
      </c>
      <c r="O347" s="46">
        <f t="shared" si="81"/>
        <v>5.5625</v>
      </c>
      <c r="P347" s="45">
        <v>4.25</v>
      </c>
      <c r="Q347" s="46">
        <f t="shared" si="82"/>
        <v>4.1875</v>
      </c>
      <c r="R347" s="46">
        <f t="shared" si="83"/>
        <v>4.3125</v>
      </c>
      <c r="S347" s="46"/>
      <c r="T347" s="30"/>
      <c r="U347" s="30"/>
      <c r="V347" s="46">
        <v>6.25E-2</v>
      </c>
      <c r="W347" s="46"/>
    </row>
    <row r="348" spans="1:23" s="46" customFormat="1" ht="30" x14ac:dyDescent="0.15">
      <c r="A348" s="88" t="s">
        <v>7529</v>
      </c>
      <c r="B348" s="111" t="s">
        <v>7528</v>
      </c>
      <c r="C348" s="45" t="s">
        <v>4688</v>
      </c>
      <c r="D348" s="45"/>
      <c r="E348" s="108">
        <v>41036</v>
      </c>
      <c r="F348" s="108">
        <v>41037</v>
      </c>
      <c r="G348" s="108"/>
      <c r="H348" s="45"/>
      <c r="I348" s="45" t="s">
        <v>4235</v>
      </c>
      <c r="J348" s="45" t="s">
        <v>4153</v>
      </c>
      <c r="K348" s="45" t="s">
        <v>4154</v>
      </c>
      <c r="L348" s="45" t="s">
        <v>2870</v>
      </c>
      <c r="M348" s="46">
        <v>2.625</v>
      </c>
      <c r="N348" s="46">
        <f>M348-V348</f>
        <v>2.5625</v>
      </c>
      <c r="O348" s="46">
        <f>M348+V348</f>
        <v>2.6875</v>
      </c>
      <c r="P348" s="45">
        <v>9</v>
      </c>
      <c r="Q348" s="46">
        <f>P348-V348</f>
        <v>8.9375</v>
      </c>
      <c r="R348" s="46">
        <f>P348+V348</f>
        <v>9.0625</v>
      </c>
      <c r="T348" s="30"/>
      <c r="U348" s="30"/>
      <c r="V348" s="46">
        <v>6.25E-2</v>
      </c>
    </row>
    <row r="349" spans="1:23" s="46" customFormat="1" ht="30" x14ac:dyDescent="0.15">
      <c r="A349" s="88" t="s">
        <v>3711</v>
      </c>
      <c r="B349" s="111" t="s">
        <v>14168</v>
      </c>
      <c r="C349" s="45" t="s">
        <v>4716</v>
      </c>
      <c r="D349" s="45"/>
      <c r="E349" s="108">
        <v>40904</v>
      </c>
      <c r="F349" s="108">
        <v>42118</v>
      </c>
      <c r="G349" s="108" t="s">
        <v>10297</v>
      </c>
      <c r="H349" s="45"/>
      <c r="I349" s="45" t="s">
        <v>4235</v>
      </c>
      <c r="J349" s="45" t="s">
        <v>4153</v>
      </c>
      <c r="K349" s="45" t="s">
        <v>4154</v>
      </c>
      <c r="L349" s="45" t="s">
        <v>2870</v>
      </c>
      <c r="M349" s="45">
        <v>6.25</v>
      </c>
      <c r="N349" s="46">
        <f>M349-V349</f>
        <v>6.1875</v>
      </c>
      <c r="O349" s="46">
        <f>M349+V349</f>
        <v>6.3125</v>
      </c>
      <c r="P349" s="45">
        <v>5.5625</v>
      </c>
      <c r="Q349" s="46">
        <f>P349-V349</f>
        <v>5.5</v>
      </c>
      <c r="R349" s="46">
        <f>P349+V349</f>
        <v>5.625</v>
      </c>
      <c r="T349" s="30"/>
      <c r="U349" s="30"/>
      <c r="V349" s="46">
        <v>6.25E-2</v>
      </c>
    </row>
    <row r="350" spans="1:23" s="50" customFormat="1" ht="30" x14ac:dyDescent="0.15">
      <c r="A350" s="88" t="s">
        <v>3712</v>
      </c>
      <c r="B350" s="111" t="s">
        <v>4073</v>
      </c>
      <c r="C350" s="45" t="s">
        <v>4716</v>
      </c>
      <c r="D350" s="45"/>
      <c r="E350" s="108">
        <v>40904</v>
      </c>
      <c r="F350" s="114">
        <v>40946</v>
      </c>
      <c r="G350" s="114"/>
      <c r="H350" s="45"/>
      <c r="I350" s="45" t="s">
        <v>4235</v>
      </c>
      <c r="J350" s="45" t="s">
        <v>4153</v>
      </c>
      <c r="K350" s="45" t="s">
        <v>4154</v>
      </c>
      <c r="L350" s="45" t="s">
        <v>2870</v>
      </c>
      <c r="M350" s="45">
        <v>6.25</v>
      </c>
      <c r="N350" s="46">
        <f>M350-V350</f>
        <v>6.1875</v>
      </c>
      <c r="O350" s="46">
        <f>M350+V350</f>
        <v>6.3125</v>
      </c>
      <c r="P350" s="45">
        <v>5.5625</v>
      </c>
      <c r="Q350" s="46">
        <f>P350-V350</f>
        <v>5.5</v>
      </c>
      <c r="R350" s="46">
        <f>P350+V350</f>
        <v>5.625</v>
      </c>
      <c r="S350" s="46"/>
      <c r="T350" s="30"/>
      <c r="U350" s="30"/>
      <c r="V350" s="46">
        <v>6.25E-2</v>
      </c>
      <c r="W350" s="46"/>
    </row>
    <row r="351" spans="1:23" s="46" customFormat="1" ht="30" x14ac:dyDescent="0.15">
      <c r="A351" s="88" t="s">
        <v>3713</v>
      </c>
      <c r="B351" s="111" t="s">
        <v>4074</v>
      </c>
      <c r="C351" s="45" t="s">
        <v>4719</v>
      </c>
      <c r="D351" s="45"/>
      <c r="E351" s="108">
        <v>40904</v>
      </c>
      <c r="F351" s="108">
        <v>40924</v>
      </c>
      <c r="G351" s="108"/>
      <c r="H351" s="45"/>
      <c r="I351" s="45" t="s">
        <v>4235</v>
      </c>
      <c r="J351" s="45" t="s">
        <v>4153</v>
      </c>
      <c r="K351" s="45" t="s">
        <v>4154</v>
      </c>
      <c r="L351" s="45" t="s">
        <v>2870</v>
      </c>
      <c r="M351" s="45">
        <v>7</v>
      </c>
      <c r="N351" s="46">
        <f>M351-V351</f>
        <v>6.9375</v>
      </c>
      <c r="O351" s="46">
        <f>M351+V351</f>
        <v>7.0625</v>
      </c>
      <c r="P351" s="46">
        <v>8</v>
      </c>
      <c r="Q351" s="46">
        <f>P351-V351</f>
        <v>7.9375</v>
      </c>
      <c r="R351" s="46">
        <f>P351+V351</f>
        <v>8.0625</v>
      </c>
      <c r="T351" s="30"/>
      <c r="U351" s="30"/>
      <c r="V351" s="46">
        <v>6.25E-2</v>
      </c>
    </row>
    <row r="352" spans="1:23" s="46" customFormat="1" ht="30" x14ac:dyDescent="0.15">
      <c r="A352" s="88" t="s">
        <v>3714</v>
      </c>
      <c r="B352" s="111" t="s">
        <v>6254</v>
      </c>
      <c r="C352" s="45" t="s">
        <v>4688</v>
      </c>
      <c r="D352" s="45"/>
      <c r="E352" s="108">
        <v>40947</v>
      </c>
      <c r="F352" s="108">
        <v>40959</v>
      </c>
      <c r="G352" s="108"/>
      <c r="H352" s="45"/>
      <c r="I352" s="45" t="s">
        <v>4235</v>
      </c>
      <c r="J352" s="45" t="s">
        <v>4153</v>
      </c>
      <c r="K352" s="45" t="s">
        <v>4154</v>
      </c>
      <c r="L352" s="45" t="s">
        <v>2870</v>
      </c>
      <c r="M352" s="45">
        <v>2.625</v>
      </c>
      <c r="N352" s="46">
        <f>M352-V352</f>
        <v>2.5625</v>
      </c>
      <c r="O352" s="46">
        <f>M352+V352</f>
        <v>2.6875</v>
      </c>
      <c r="P352" s="46">
        <v>9</v>
      </c>
      <c r="Q352" s="46">
        <f>P352-V352</f>
        <v>8.9375</v>
      </c>
      <c r="R352" s="46">
        <f>P352+V352</f>
        <v>9.0625</v>
      </c>
      <c r="T352" s="30"/>
      <c r="U352" s="30"/>
      <c r="V352" s="46">
        <v>6.25E-2</v>
      </c>
    </row>
    <row r="353" spans="1:22" s="46" customFormat="1" ht="30" x14ac:dyDescent="0.15">
      <c r="A353" s="88" t="s">
        <v>3715</v>
      </c>
      <c r="B353" s="111" t="s">
        <v>4075</v>
      </c>
      <c r="C353" s="45" t="s">
        <v>4725</v>
      </c>
      <c r="D353" s="45"/>
      <c r="E353" s="108">
        <v>40904</v>
      </c>
      <c r="F353" s="108">
        <v>40924</v>
      </c>
      <c r="G353" s="108"/>
      <c r="H353" s="45"/>
      <c r="I353" s="45" t="s">
        <v>4235</v>
      </c>
      <c r="J353" s="45" t="s">
        <v>4153</v>
      </c>
      <c r="K353" s="45" t="s">
        <v>4154</v>
      </c>
      <c r="L353" s="45" t="s">
        <v>2870</v>
      </c>
      <c r="M353" s="45"/>
      <c r="S353" s="46">
        <v>6.6875</v>
      </c>
      <c r="T353" s="46">
        <f>S353-V353</f>
        <v>6.625</v>
      </c>
      <c r="U353" s="46">
        <f>S353+V353</f>
        <v>6.75</v>
      </c>
      <c r="V353" s="46">
        <v>6.25E-2</v>
      </c>
    </row>
    <row r="354" spans="1:22" s="46" customFormat="1" ht="30" x14ac:dyDescent="0.15">
      <c r="A354" s="88" t="s">
        <v>3716</v>
      </c>
      <c r="B354" s="111" t="s">
        <v>4076</v>
      </c>
      <c r="C354" s="45" t="s">
        <v>4725</v>
      </c>
      <c r="D354" s="45"/>
      <c r="E354" s="108">
        <v>40904</v>
      </c>
      <c r="F354" s="108">
        <v>40924</v>
      </c>
      <c r="G354" s="108"/>
      <c r="H354" s="45"/>
      <c r="I354" s="45" t="s">
        <v>4235</v>
      </c>
      <c r="J354" s="45" t="s">
        <v>4153</v>
      </c>
      <c r="K354" s="45" t="s">
        <v>4154</v>
      </c>
      <c r="L354" s="45" t="s">
        <v>2870</v>
      </c>
      <c r="M354" s="45"/>
      <c r="S354" s="46">
        <v>6.6875</v>
      </c>
      <c r="T354" s="46">
        <f>S354-V354</f>
        <v>6.625</v>
      </c>
      <c r="U354" s="46">
        <f>S354+V354</f>
        <v>6.75</v>
      </c>
      <c r="V354" s="46">
        <v>6.25E-2</v>
      </c>
    </row>
    <row r="355" spans="1:22" s="46" customFormat="1" ht="30" x14ac:dyDescent="0.15">
      <c r="A355" s="88" t="s">
        <v>3717</v>
      </c>
      <c r="B355" s="111" t="s">
        <v>4077</v>
      </c>
      <c r="C355" s="45" t="s">
        <v>4725</v>
      </c>
      <c r="D355" s="45"/>
      <c r="E355" s="108">
        <v>40904</v>
      </c>
      <c r="F355" s="108">
        <v>40924</v>
      </c>
      <c r="G355" s="108"/>
      <c r="H355" s="45"/>
      <c r="I355" s="45" t="s">
        <v>4235</v>
      </c>
      <c r="J355" s="45" t="s">
        <v>4153</v>
      </c>
      <c r="K355" s="45" t="s">
        <v>4154</v>
      </c>
      <c r="L355" s="45" t="s">
        <v>2870</v>
      </c>
      <c r="M355" s="45"/>
      <c r="S355" s="46">
        <v>6.6875</v>
      </c>
      <c r="T355" s="46">
        <f>S355-V355</f>
        <v>6.625</v>
      </c>
      <c r="U355" s="46">
        <f>S355+V355</f>
        <v>6.75</v>
      </c>
      <c r="V355" s="46">
        <v>6.25E-2</v>
      </c>
    </row>
    <row r="356" spans="1:22" s="46" customFormat="1" ht="30" x14ac:dyDescent="0.15">
      <c r="A356" s="88" t="s">
        <v>3718</v>
      </c>
      <c r="B356" s="111" t="s">
        <v>4078</v>
      </c>
      <c r="C356" s="45" t="s">
        <v>4725</v>
      </c>
      <c r="D356" s="45"/>
      <c r="E356" s="108">
        <v>40904</v>
      </c>
      <c r="F356" s="108">
        <v>40924</v>
      </c>
      <c r="G356" s="108"/>
      <c r="H356" s="45"/>
      <c r="I356" s="45" t="s">
        <v>4235</v>
      </c>
      <c r="J356" s="45" t="s">
        <v>4153</v>
      </c>
      <c r="K356" s="45" t="s">
        <v>4154</v>
      </c>
      <c r="L356" s="45" t="s">
        <v>2870</v>
      </c>
      <c r="M356" s="45"/>
      <c r="S356" s="46">
        <v>6.6875</v>
      </c>
      <c r="T356" s="46">
        <f>S356-V356</f>
        <v>6.625</v>
      </c>
      <c r="U356" s="46">
        <f>S356+V356</f>
        <v>6.75</v>
      </c>
      <c r="V356" s="46">
        <v>6.25E-2</v>
      </c>
    </row>
    <row r="357" spans="1:22" s="46" customFormat="1" ht="30" x14ac:dyDescent="0.15">
      <c r="A357" s="88" t="s">
        <v>3719</v>
      </c>
      <c r="B357" s="111" t="s">
        <v>4079</v>
      </c>
      <c r="C357" s="45" t="s">
        <v>4556</v>
      </c>
      <c r="D357" s="45"/>
      <c r="E357" s="45"/>
      <c r="F357" s="45"/>
      <c r="G357" s="45"/>
      <c r="H357" s="45" t="s">
        <v>4557</v>
      </c>
      <c r="I357" s="45" t="s">
        <v>4235</v>
      </c>
      <c r="J357" s="45" t="s">
        <v>4153</v>
      </c>
      <c r="K357" s="45" t="s">
        <v>4154</v>
      </c>
      <c r="L357" s="45" t="s">
        <v>2870</v>
      </c>
      <c r="M357" s="45">
        <v>73</v>
      </c>
      <c r="N357" s="46">
        <f>M357-V357</f>
        <v>71.412499999999994</v>
      </c>
      <c r="O357" s="46">
        <f>M357+V357</f>
        <v>74.587500000000006</v>
      </c>
      <c r="P357" s="46">
        <v>85</v>
      </c>
      <c r="Q357" s="46">
        <f>P357-V357</f>
        <v>83.412499999999994</v>
      </c>
      <c r="R357" s="46">
        <f>P357+V357</f>
        <v>86.587500000000006</v>
      </c>
      <c r="T357" s="30"/>
      <c r="U357" s="30"/>
      <c r="V357" s="46">
        <v>1.5874999999999999</v>
      </c>
    </row>
    <row r="358" spans="1:22" s="46" customFormat="1" ht="30" x14ac:dyDescent="0.15">
      <c r="A358" s="88" t="s">
        <v>3720</v>
      </c>
      <c r="B358" s="111" t="s">
        <v>4080</v>
      </c>
      <c r="C358" s="45" t="s">
        <v>4716</v>
      </c>
      <c r="D358" s="45"/>
      <c r="E358" s="108">
        <v>40904</v>
      </c>
      <c r="F358" s="108">
        <v>40924</v>
      </c>
      <c r="G358" s="108"/>
      <c r="H358" s="45"/>
      <c r="I358" s="45" t="s">
        <v>4235</v>
      </c>
      <c r="J358" s="45" t="s">
        <v>4153</v>
      </c>
      <c r="K358" s="45" t="s">
        <v>4154</v>
      </c>
      <c r="L358" s="45" t="s">
        <v>2870</v>
      </c>
      <c r="M358" s="45">
        <v>6.25</v>
      </c>
      <c r="N358" s="46">
        <f t="shared" ref="N358:N368" si="84">M358-V358</f>
        <v>6.1875</v>
      </c>
      <c r="O358" s="46">
        <f t="shared" ref="O358:O368" si="85">M358+V358</f>
        <v>6.3125</v>
      </c>
      <c r="P358" s="45">
        <v>5.5625</v>
      </c>
      <c r="Q358" s="46">
        <f t="shared" ref="Q358:Q368" si="86">P358-V358</f>
        <v>5.5</v>
      </c>
      <c r="R358" s="46">
        <f t="shared" ref="R358:R368" si="87">P358+V358</f>
        <v>5.625</v>
      </c>
      <c r="V358" s="46">
        <v>6.25E-2</v>
      </c>
    </row>
    <row r="359" spans="1:22" s="46" customFormat="1" ht="30" x14ac:dyDescent="0.15">
      <c r="A359" s="88" t="s">
        <v>3721</v>
      </c>
      <c r="B359" s="111" t="s">
        <v>4081</v>
      </c>
      <c r="C359" s="45" t="s">
        <v>4716</v>
      </c>
      <c r="D359" s="45"/>
      <c r="E359" s="108">
        <v>40904</v>
      </c>
      <c r="F359" s="108">
        <v>40924</v>
      </c>
      <c r="G359" s="108"/>
      <c r="H359" s="45"/>
      <c r="I359" s="45" t="s">
        <v>4235</v>
      </c>
      <c r="J359" s="45" t="s">
        <v>4153</v>
      </c>
      <c r="K359" s="45" t="s">
        <v>4154</v>
      </c>
      <c r="L359" s="45" t="s">
        <v>2870</v>
      </c>
      <c r="M359" s="45">
        <v>6.25</v>
      </c>
      <c r="N359" s="46">
        <f t="shared" si="84"/>
        <v>6.1875</v>
      </c>
      <c r="O359" s="46">
        <f t="shared" si="85"/>
        <v>6.3125</v>
      </c>
      <c r="P359" s="45">
        <v>5.5625</v>
      </c>
      <c r="Q359" s="46">
        <f t="shared" si="86"/>
        <v>5.5</v>
      </c>
      <c r="R359" s="46">
        <f t="shared" si="87"/>
        <v>5.625</v>
      </c>
      <c r="T359" s="30"/>
      <c r="U359" s="30"/>
      <c r="V359" s="46">
        <v>6.25E-2</v>
      </c>
    </row>
    <row r="360" spans="1:22" s="46" customFormat="1" ht="30" x14ac:dyDescent="0.15">
      <c r="A360" s="88" t="s">
        <v>4982</v>
      </c>
      <c r="B360" s="111" t="s">
        <v>4983</v>
      </c>
      <c r="C360" s="45" t="s">
        <v>4696</v>
      </c>
      <c r="D360" s="45"/>
      <c r="E360" s="109">
        <v>40898</v>
      </c>
      <c r="F360" s="108">
        <v>40924</v>
      </c>
      <c r="G360" s="108"/>
      <c r="I360" s="45" t="s">
        <v>4235</v>
      </c>
      <c r="J360" s="45" t="s">
        <v>4153</v>
      </c>
      <c r="K360" s="45" t="s">
        <v>4154</v>
      </c>
      <c r="L360" s="45" t="s">
        <v>2870</v>
      </c>
      <c r="M360" s="46">
        <v>3.75</v>
      </c>
      <c r="N360" s="46">
        <f t="shared" si="84"/>
        <v>3.6875</v>
      </c>
      <c r="O360" s="46">
        <f t="shared" si="85"/>
        <v>3.8125</v>
      </c>
      <c r="P360" s="46">
        <v>6</v>
      </c>
      <c r="Q360" s="46">
        <f t="shared" si="86"/>
        <v>5.9375</v>
      </c>
      <c r="R360" s="46">
        <f t="shared" si="87"/>
        <v>6.0625</v>
      </c>
      <c r="T360" s="30"/>
      <c r="U360" s="30"/>
      <c r="V360" s="46">
        <v>6.25E-2</v>
      </c>
    </row>
    <row r="361" spans="1:22" s="46" customFormat="1" ht="30" x14ac:dyDescent="0.15">
      <c r="A361" s="88" t="s">
        <v>4985</v>
      </c>
      <c r="B361" s="111" t="s">
        <v>4984</v>
      </c>
      <c r="C361" s="45" t="s">
        <v>4696</v>
      </c>
      <c r="D361" s="45"/>
      <c r="E361" s="109">
        <v>40898</v>
      </c>
      <c r="F361" s="108">
        <v>40924</v>
      </c>
      <c r="G361" s="108"/>
      <c r="I361" s="45" t="s">
        <v>4235</v>
      </c>
      <c r="J361" s="45" t="s">
        <v>4153</v>
      </c>
      <c r="K361" s="45" t="s">
        <v>4154</v>
      </c>
      <c r="L361" s="45" t="s">
        <v>2870</v>
      </c>
      <c r="M361" s="46">
        <v>3.75</v>
      </c>
      <c r="N361" s="46">
        <f t="shared" si="84"/>
        <v>3.6875</v>
      </c>
      <c r="O361" s="46">
        <f t="shared" si="85"/>
        <v>3.8125</v>
      </c>
      <c r="P361" s="46">
        <v>6</v>
      </c>
      <c r="Q361" s="46">
        <f t="shared" si="86"/>
        <v>5.9375</v>
      </c>
      <c r="R361" s="46">
        <f t="shared" si="87"/>
        <v>6.0625</v>
      </c>
      <c r="T361" s="30"/>
      <c r="U361" s="30"/>
      <c r="V361" s="46">
        <v>6.25E-2</v>
      </c>
    </row>
    <row r="362" spans="1:22" s="46" customFormat="1" ht="30" x14ac:dyDescent="0.15">
      <c r="A362" s="88" t="s">
        <v>3722</v>
      </c>
      <c r="B362" s="111" t="s">
        <v>4082</v>
      </c>
      <c r="C362" s="45" t="s">
        <v>4688</v>
      </c>
      <c r="D362" s="45"/>
      <c r="E362" s="108">
        <v>40886</v>
      </c>
      <c r="F362" s="108">
        <v>40924</v>
      </c>
      <c r="G362" s="108"/>
      <c r="H362" s="45"/>
      <c r="I362" s="45" t="s">
        <v>4235</v>
      </c>
      <c r="J362" s="45" t="s">
        <v>4153</v>
      </c>
      <c r="K362" s="45" t="s">
        <v>4154</v>
      </c>
      <c r="L362" s="45" t="s">
        <v>2870</v>
      </c>
      <c r="M362" s="45">
        <v>2.625</v>
      </c>
      <c r="N362" s="46">
        <f t="shared" si="84"/>
        <v>2.5625</v>
      </c>
      <c r="O362" s="46">
        <f t="shared" si="85"/>
        <v>2.6875</v>
      </c>
      <c r="P362" s="46">
        <v>9</v>
      </c>
      <c r="Q362" s="46">
        <f t="shared" si="86"/>
        <v>8.9375</v>
      </c>
      <c r="R362" s="46">
        <f t="shared" si="87"/>
        <v>9.0625</v>
      </c>
      <c r="T362" s="30"/>
      <c r="U362" s="30"/>
      <c r="V362" s="46">
        <v>6.25E-2</v>
      </c>
    </row>
    <row r="363" spans="1:22" s="46" customFormat="1" ht="30" x14ac:dyDescent="0.15">
      <c r="A363" s="88" t="s">
        <v>3723</v>
      </c>
      <c r="B363" s="111" t="s">
        <v>4083</v>
      </c>
      <c r="C363" s="45" t="s">
        <v>4688</v>
      </c>
      <c r="D363" s="45"/>
      <c r="E363" s="108">
        <v>40886</v>
      </c>
      <c r="F363" s="108">
        <v>40924</v>
      </c>
      <c r="G363" s="108"/>
      <c r="H363" s="45"/>
      <c r="I363" s="45" t="s">
        <v>4235</v>
      </c>
      <c r="J363" s="45" t="s">
        <v>4153</v>
      </c>
      <c r="K363" s="45" t="s">
        <v>4154</v>
      </c>
      <c r="L363" s="45" t="s">
        <v>2870</v>
      </c>
      <c r="M363" s="45">
        <v>2.625</v>
      </c>
      <c r="N363" s="46">
        <f t="shared" si="84"/>
        <v>2.5625</v>
      </c>
      <c r="O363" s="46">
        <f t="shared" si="85"/>
        <v>2.6875</v>
      </c>
      <c r="P363" s="46">
        <v>9</v>
      </c>
      <c r="Q363" s="46">
        <f t="shared" si="86"/>
        <v>8.9375</v>
      </c>
      <c r="R363" s="46">
        <f t="shared" si="87"/>
        <v>9.0625</v>
      </c>
      <c r="T363" s="30"/>
      <c r="U363" s="30"/>
      <c r="V363" s="46">
        <v>6.25E-2</v>
      </c>
    </row>
    <row r="364" spans="1:22" s="46" customFormat="1" ht="30" x14ac:dyDescent="0.15">
      <c r="A364" s="88" t="s">
        <v>3724</v>
      </c>
      <c r="B364" s="111" t="s">
        <v>4084</v>
      </c>
      <c r="C364" s="45" t="s">
        <v>4693</v>
      </c>
      <c r="D364" s="45"/>
      <c r="E364" s="108">
        <v>40890</v>
      </c>
      <c r="F364" s="108">
        <v>40924</v>
      </c>
      <c r="G364" s="108"/>
      <c r="H364" s="45"/>
      <c r="I364" s="45" t="s">
        <v>4235</v>
      </c>
      <c r="J364" s="45" t="s">
        <v>4153</v>
      </c>
      <c r="K364" s="45" t="s">
        <v>4154</v>
      </c>
      <c r="L364" s="45" t="s">
        <v>2870</v>
      </c>
      <c r="M364" s="45">
        <v>3.375</v>
      </c>
      <c r="N364" s="46">
        <f t="shared" si="84"/>
        <v>3.3125</v>
      </c>
      <c r="O364" s="46">
        <f t="shared" si="85"/>
        <v>3.4375</v>
      </c>
      <c r="P364" s="46">
        <v>2.3437000000000001</v>
      </c>
      <c r="Q364" s="46">
        <f t="shared" si="86"/>
        <v>2.2812000000000001</v>
      </c>
      <c r="R364" s="46">
        <f t="shared" si="87"/>
        <v>2.4062000000000001</v>
      </c>
      <c r="T364" s="30"/>
      <c r="U364" s="30"/>
      <c r="V364" s="46">
        <v>6.25E-2</v>
      </c>
    </row>
    <row r="365" spans="1:22" s="46" customFormat="1" ht="30" x14ac:dyDescent="0.15">
      <c r="A365" s="88" t="s">
        <v>3725</v>
      </c>
      <c r="B365" s="111" t="s">
        <v>4085</v>
      </c>
      <c r="C365" s="45" t="s">
        <v>4697</v>
      </c>
      <c r="D365" s="45"/>
      <c r="E365" s="108">
        <v>40927</v>
      </c>
      <c r="F365" s="108">
        <v>40927</v>
      </c>
      <c r="G365" s="108"/>
      <c r="H365" s="45"/>
      <c r="I365" s="45" t="s">
        <v>4235</v>
      </c>
      <c r="J365" s="45" t="s">
        <v>4153</v>
      </c>
      <c r="K365" s="45" t="s">
        <v>4154</v>
      </c>
      <c r="L365" s="45" t="s">
        <v>2870</v>
      </c>
      <c r="M365" s="46">
        <v>4</v>
      </c>
      <c r="N365" s="46">
        <f t="shared" si="84"/>
        <v>3.9375</v>
      </c>
      <c r="O365" s="46">
        <f t="shared" si="85"/>
        <v>4.0625</v>
      </c>
      <c r="P365" s="45">
        <v>4.5</v>
      </c>
      <c r="Q365" s="46">
        <f t="shared" si="86"/>
        <v>4.4375</v>
      </c>
      <c r="R365" s="46">
        <f t="shared" si="87"/>
        <v>4.5625</v>
      </c>
      <c r="T365" s="30"/>
      <c r="U365" s="30"/>
      <c r="V365" s="46">
        <v>6.25E-2</v>
      </c>
    </row>
    <row r="366" spans="1:22" s="46" customFormat="1" ht="30" x14ac:dyDescent="0.15">
      <c r="A366" s="88" t="s">
        <v>3726</v>
      </c>
      <c r="B366" s="111" t="s">
        <v>4086</v>
      </c>
      <c r="C366" s="45" t="s">
        <v>4697</v>
      </c>
      <c r="D366" s="45"/>
      <c r="E366" s="108">
        <v>40927</v>
      </c>
      <c r="F366" s="108">
        <v>40927</v>
      </c>
      <c r="G366" s="108"/>
      <c r="H366" s="45"/>
      <c r="I366" s="45" t="s">
        <v>4235</v>
      </c>
      <c r="J366" s="45" t="s">
        <v>4153</v>
      </c>
      <c r="K366" s="45" t="s">
        <v>4154</v>
      </c>
      <c r="L366" s="45" t="s">
        <v>2870</v>
      </c>
      <c r="M366" s="46">
        <v>4</v>
      </c>
      <c r="N366" s="46">
        <f t="shared" si="84"/>
        <v>3.9375</v>
      </c>
      <c r="O366" s="46">
        <f t="shared" si="85"/>
        <v>4.0625</v>
      </c>
      <c r="P366" s="45">
        <v>4.5</v>
      </c>
      <c r="Q366" s="46">
        <f t="shared" si="86"/>
        <v>4.4375</v>
      </c>
      <c r="R366" s="46">
        <f t="shared" si="87"/>
        <v>4.5625</v>
      </c>
      <c r="T366" s="30"/>
      <c r="U366" s="30"/>
      <c r="V366" s="46">
        <v>6.25E-2</v>
      </c>
    </row>
    <row r="367" spans="1:22" s="46" customFormat="1" ht="30" x14ac:dyDescent="0.15">
      <c r="A367" s="88" t="s">
        <v>3727</v>
      </c>
      <c r="B367" s="111" t="s">
        <v>4087</v>
      </c>
      <c r="C367" s="45" t="s">
        <v>4688</v>
      </c>
      <c r="D367" s="45"/>
      <c r="E367" s="108">
        <v>40886</v>
      </c>
      <c r="F367" s="108">
        <v>40924</v>
      </c>
      <c r="G367" s="108"/>
      <c r="H367" s="45"/>
      <c r="I367" s="45" t="s">
        <v>4235</v>
      </c>
      <c r="J367" s="45" t="s">
        <v>4153</v>
      </c>
      <c r="K367" s="45" t="s">
        <v>4154</v>
      </c>
      <c r="L367" s="45" t="s">
        <v>2870</v>
      </c>
      <c r="M367" s="45">
        <v>2.625</v>
      </c>
      <c r="N367" s="46">
        <f t="shared" si="84"/>
        <v>2.5625</v>
      </c>
      <c r="O367" s="46">
        <f t="shared" si="85"/>
        <v>2.6875</v>
      </c>
      <c r="P367" s="46">
        <v>9</v>
      </c>
      <c r="Q367" s="46">
        <f t="shared" si="86"/>
        <v>8.9375</v>
      </c>
      <c r="R367" s="46">
        <f t="shared" si="87"/>
        <v>9.0625</v>
      </c>
      <c r="T367" s="30"/>
      <c r="U367" s="30"/>
      <c r="V367" s="46">
        <v>6.25E-2</v>
      </c>
    </row>
    <row r="368" spans="1:22" s="46" customFormat="1" ht="30" x14ac:dyDescent="0.15">
      <c r="A368" s="88" t="s">
        <v>3728</v>
      </c>
      <c r="B368" s="111" t="s">
        <v>4088</v>
      </c>
      <c r="C368" s="45" t="s">
        <v>4688</v>
      </c>
      <c r="D368" s="45"/>
      <c r="E368" s="108">
        <v>40886</v>
      </c>
      <c r="F368" s="108">
        <v>40924</v>
      </c>
      <c r="G368" s="108"/>
      <c r="H368" s="45"/>
      <c r="I368" s="45" t="s">
        <v>4235</v>
      </c>
      <c r="J368" s="45" t="s">
        <v>4153</v>
      </c>
      <c r="K368" s="45" t="s">
        <v>4154</v>
      </c>
      <c r="L368" s="45" t="s">
        <v>2870</v>
      </c>
      <c r="M368" s="45">
        <v>2.625</v>
      </c>
      <c r="N368" s="46">
        <f t="shared" si="84"/>
        <v>2.5625</v>
      </c>
      <c r="O368" s="46">
        <f t="shared" si="85"/>
        <v>2.6875</v>
      </c>
      <c r="P368" s="46">
        <v>9</v>
      </c>
      <c r="Q368" s="46">
        <f t="shared" si="86"/>
        <v>8.9375</v>
      </c>
      <c r="R368" s="46">
        <f t="shared" si="87"/>
        <v>9.0625</v>
      </c>
      <c r="T368" s="30"/>
      <c r="U368" s="30"/>
      <c r="V368" s="46">
        <v>6.25E-2</v>
      </c>
    </row>
    <row r="369" spans="1:22" s="46" customFormat="1" ht="15" x14ac:dyDescent="0.15">
      <c r="A369" s="88" t="s">
        <v>3729</v>
      </c>
      <c r="B369" s="111" t="s">
        <v>4089</v>
      </c>
      <c r="C369" s="45"/>
      <c r="D369" s="45"/>
      <c r="E369" s="45"/>
      <c r="F369" s="45" t="s">
        <v>2361</v>
      </c>
      <c r="G369" s="45"/>
      <c r="H369" s="45"/>
      <c r="I369" s="45"/>
      <c r="J369" s="45"/>
      <c r="K369" s="45"/>
      <c r="L369" s="45"/>
      <c r="M369" s="45"/>
      <c r="T369" s="30"/>
      <c r="U369" s="30"/>
    </row>
    <row r="370" spans="1:22" s="46" customFormat="1" ht="30" x14ac:dyDescent="0.15">
      <c r="A370" s="88" t="s">
        <v>3730</v>
      </c>
      <c r="B370" s="111" t="s">
        <v>4090</v>
      </c>
      <c r="C370" s="45" t="s">
        <v>4710</v>
      </c>
      <c r="D370" s="45"/>
      <c r="E370" s="108">
        <v>40899</v>
      </c>
      <c r="F370" s="108">
        <v>40924</v>
      </c>
      <c r="G370" s="108" t="s">
        <v>10297</v>
      </c>
      <c r="H370" s="45"/>
      <c r="I370" s="45" t="s">
        <v>4235</v>
      </c>
      <c r="J370" s="45" t="s">
        <v>4153</v>
      </c>
      <c r="K370" s="45" t="s">
        <v>4154</v>
      </c>
      <c r="L370" s="45" t="s">
        <v>2870</v>
      </c>
      <c r="M370" s="46">
        <v>5.5</v>
      </c>
      <c r="N370" s="46">
        <f>M370-V370</f>
        <v>5.4375</v>
      </c>
      <c r="O370" s="46">
        <f>M370+V370</f>
        <v>5.5625</v>
      </c>
      <c r="P370" s="45">
        <v>4.25</v>
      </c>
      <c r="Q370" s="46">
        <f>P370-V370</f>
        <v>4.1875</v>
      </c>
      <c r="R370" s="46">
        <f>P370+V370</f>
        <v>4.3125</v>
      </c>
      <c r="T370" s="30"/>
      <c r="U370" s="30"/>
      <c r="V370" s="46">
        <v>6.25E-2</v>
      </c>
    </row>
    <row r="371" spans="1:22" s="46" customFormat="1" ht="30" x14ac:dyDescent="0.15">
      <c r="A371" s="88" t="s">
        <v>3731</v>
      </c>
      <c r="B371" s="111" t="s">
        <v>13824</v>
      </c>
      <c r="C371" s="45" t="s">
        <v>4710</v>
      </c>
      <c r="D371" s="45"/>
      <c r="E371" s="108">
        <v>40899</v>
      </c>
      <c r="F371" s="108">
        <v>42044</v>
      </c>
      <c r="G371" s="108" t="s">
        <v>10297</v>
      </c>
      <c r="H371" s="45"/>
      <c r="I371" s="45" t="s">
        <v>4235</v>
      </c>
      <c r="J371" s="45" t="s">
        <v>4153</v>
      </c>
      <c r="K371" s="45" t="s">
        <v>4154</v>
      </c>
      <c r="L371" s="45" t="s">
        <v>2870</v>
      </c>
      <c r="M371" s="46">
        <v>5.5</v>
      </c>
      <c r="N371" s="46">
        <f>M371-V371</f>
        <v>5.4375</v>
      </c>
      <c r="O371" s="46">
        <f>M371+V371</f>
        <v>5.5625</v>
      </c>
      <c r="P371" s="45">
        <v>4.25</v>
      </c>
      <c r="Q371" s="46">
        <f>P371-V371</f>
        <v>4.1875</v>
      </c>
      <c r="R371" s="46">
        <f>P371+V371</f>
        <v>4.3125</v>
      </c>
      <c r="T371" s="30"/>
      <c r="U371" s="30"/>
      <c r="V371" s="46">
        <v>6.25E-2</v>
      </c>
    </row>
    <row r="372" spans="1:22" s="46" customFormat="1" ht="30" x14ac:dyDescent="0.15">
      <c r="A372" s="88" t="s">
        <v>3732</v>
      </c>
      <c r="B372" s="111" t="s">
        <v>4091</v>
      </c>
      <c r="C372" s="45" t="s">
        <v>4688</v>
      </c>
      <c r="D372" s="45"/>
      <c r="E372" s="108">
        <v>40886</v>
      </c>
      <c r="F372" s="108">
        <v>40924</v>
      </c>
      <c r="G372" s="108"/>
      <c r="H372" s="45"/>
      <c r="I372" s="45" t="s">
        <v>4235</v>
      </c>
      <c r="J372" s="45" t="s">
        <v>4153</v>
      </c>
      <c r="K372" s="45" t="s">
        <v>4154</v>
      </c>
      <c r="L372" s="45" t="s">
        <v>2870</v>
      </c>
      <c r="M372" s="45">
        <v>2.625</v>
      </c>
      <c r="N372" s="46">
        <f>M372-V372</f>
        <v>2.5625</v>
      </c>
      <c r="O372" s="46">
        <f>M372+V372</f>
        <v>2.6875</v>
      </c>
      <c r="P372" s="46">
        <v>9</v>
      </c>
      <c r="Q372" s="46">
        <f>P372-V372</f>
        <v>8.9375</v>
      </c>
      <c r="R372" s="46">
        <f>P372+V372</f>
        <v>9.0625</v>
      </c>
      <c r="T372" s="30"/>
      <c r="U372" s="30"/>
      <c r="V372" s="46">
        <v>6.25E-2</v>
      </c>
    </row>
    <row r="373" spans="1:22" s="46" customFormat="1" ht="30" x14ac:dyDescent="0.15">
      <c r="A373" s="88" t="s">
        <v>3733</v>
      </c>
      <c r="B373" s="111" t="s">
        <v>4092</v>
      </c>
      <c r="C373" s="45" t="s">
        <v>4688</v>
      </c>
      <c r="D373" s="45"/>
      <c r="E373" s="108">
        <v>40886</v>
      </c>
      <c r="F373" s="108">
        <v>40924</v>
      </c>
      <c r="G373" s="108"/>
      <c r="H373" s="45"/>
      <c r="I373" s="45" t="s">
        <v>4235</v>
      </c>
      <c r="J373" s="45" t="s">
        <v>4153</v>
      </c>
      <c r="K373" s="45" t="s">
        <v>4154</v>
      </c>
      <c r="L373" s="45" t="s">
        <v>2870</v>
      </c>
      <c r="M373" s="45">
        <v>2.625</v>
      </c>
      <c r="N373" s="46">
        <f>M373-V373</f>
        <v>2.5625</v>
      </c>
      <c r="O373" s="46">
        <f>M373+V373</f>
        <v>2.6875</v>
      </c>
      <c r="P373" s="46">
        <v>9</v>
      </c>
      <c r="Q373" s="46">
        <f>P373-V373</f>
        <v>8.9375</v>
      </c>
      <c r="R373" s="46">
        <f>P373+V373</f>
        <v>9.0625</v>
      </c>
      <c r="T373" s="30"/>
      <c r="U373" s="30"/>
      <c r="V373" s="46">
        <v>6.25E-2</v>
      </c>
    </row>
    <row r="374" spans="1:22" s="46" customFormat="1" ht="15" x14ac:dyDescent="0.15">
      <c r="A374" s="88" t="s">
        <v>3734</v>
      </c>
      <c r="B374" s="111" t="s">
        <v>4093</v>
      </c>
      <c r="C374" s="45"/>
      <c r="D374" s="45"/>
      <c r="E374" s="45"/>
      <c r="F374" s="45" t="s">
        <v>2361</v>
      </c>
      <c r="G374" s="45"/>
      <c r="H374" s="45"/>
      <c r="I374" s="45"/>
      <c r="J374" s="45"/>
      <c r="K374" s="45"/>
      <c r="L374" s="45"/>
      <c r="M374" s="45"/>
      <c r="T374" s="30"/>
      <c r="U374" s="30"/>
    </row>
    <row r="375" spans="1:22" s="46" customFormat="1" ht="15" x14ac:dyDescent="0.15">
      <c r="A375" s="88" t="s">
        <v>3735</v>
      </c>
      <c r="B375" s="111" t="s">
        <v>4094</v>
      </c>
      <c r="C375" s="45"/>
      <c r="D375" s="45"/>
      <c r="E375" s="45"/>
      <c r="F375" s="45" t="s">
        <v>2361</v>
      </c>
      <c r="G375" s="45"/>
      <c r="H375" s="45"/>
      <c r="I375" s="45"/>
      <c r="J375" s="45"/>
      <c r="K375" s="45"/>
      <c r="L375" s="45"/>
      <c r="M375" s="45"/>
      <c r="T375" s="30"/>
      <c r="U375" s="30"/>
    </row>
    <row r="376" spans="1:22" s="46" customFormat="1" ht="30" x14ac:dyDescent="0.15">
      <c r="A376" s="88" t="s">
        <v>8004</v>
      </c>
      <c r="B376" s="111" t="s">
        <v>8003</v>
      </c>
      <c r="C376" s="45" t="s">
        <v>4693</v>
      </c>
      <c r="D376" s="45"/>
      <c r="E376" s="108">
        <v>41138</v>
      </c>
      <c r="F376" s="108">
        <v>41145</v>
      </c>
      <c r="G376" s="108"/>
      <c r="H376" s="45"/>
      <c r="I376" s="45" t="s">
        <v>4235</v>
      </c>
      <c r="J376" s="45" t="s">
        <v>4153</v>
      </c>
      <c r="K376" s="45" t="s">
        <v>4154</v>
      </c>
      <c r="L376" s="45" t="s">
        <v>2870</v>
      </c>
      <c r="M376" s="45">
        <v>3.375</v>
      </c>
      <c r="N376" s="46">
        <f>M376-V376</f>
        <v>3.3125</v>
      </c>
      <c r="O376" s="46">
        <f>M376+V376</f>
        <v>3.4375</v>
      </c>
      <c r="P376" s="46">
        <v>2.3437000000000001</v>
      </c>
      <c r="Q376" s="46">
        <f>P376-V376</f>
        <v>2.2812000000000001</v>
      </c>
      <c r="R376" s="46">
        <f>P376+V376</f>
        <v>2.4062000000000001</v>
      </c>
      <c r="T376" s="30"/>
      <c r="U376" s="30"/>
      <c r="V376" s="46">
        <v>6.25E-2</v>
      </c>
    </row>
    <row r="377" spans="1:22" s="46" customFormat="1" ht="30" x14ac:dyDescent="0.15">
      <c r="A377" s="88" t="s">
        <v>3736</v>
      </c>
      <c r="B377" s="111" t="s">
        <v>4095</v>
      </c>
      <c r="C377" s="45" t="s">
        <v>4688</v>
      </c>
      <c r="D377" s="45"/>
      <c r="E377" s="108">
        <v>40889</v>
      </c>
      <c r="F377" s="108">
        <v>40924</v>
      </c>
      <c r="G377" s="108"/>
      <c r="H377" s="45"/>
      <c r="I377" s="45" t="s">
        <v>4235</v>
      </c>
      <c r="J377" s="45" t="s">
        <v>4153</v>
      </c>
      <c r="K377" s="45" t="s">
        <v>4154</v>
      </c>
      <c r="L377" s="45" t="s">
        <v>2870</v>
      </c>
      <c r="M377" s="45">
        <v>2.625</v>
      </c>
      <c r="N377" s="46">
        <f>M377-V377</f>
        <v>2.5625</v>
      </c>
      <c r="O377" s="46">
        <f>M377+V377</f>
        <v>2.6875</v>
      </c>
      <c r="P377" s="46">
        <v>9</v>
      </c>
      <c r="Q377" s="46">
        <f>P377-V377</f>
        <v>8.9375</v>
      </c>
      <c r="R377" s="46">
        <f>P377+V377</f>
        <v>9.0625</v>
      </c>
      <c r="T377" s="30"/>
      <c r="U377" s="30"/>
      <c r="V377" s="46">
        <v>6.25E-2</v>
      </c>
    </row>
    <row r="378" spans="1:22" s="46" customFormat="1" ht="30" x14ac:dyDescent="0.15">
      <c r="A378" s="88" t="s">
        <v>3737</v>
      </c>
      <c r="B378" s="111" t="s">
        <v>7572</v>
      </c>
      <c r="C378" s="45" t="s">
        <v>9040</v>
      </c>
      <c r="D378" s="45"/>
      <c r="E378" s="108">
        <v>41101</v>
      </c>
      <c r="F378" s="108">
        <v>41101</v>
      </c>
      <c r="G378" s="108"/>
      <c r="H378" s="45" t="s">
        <v>4557</v>
      </c>
      <c r="I378" s="112" t="s">
        <v>4235</v>
      </c>
      <c r="J378" s="112" t="s">
        <v>4153</v>
      </c>
      <c r="K378" s="112" t="s">
        <v>4154</v>
      </c>
      <c r="L378" s="112" t="s">
        <v>2870</v>
      </c>
      <c r="M378" s="45">
        <v>85</v>
      </c>
      <c r="N378" s="46">
        <f>M378-V378</f>
        <v>83.412499999999994</v>
      </c>
      <c r="O378" s="46">
        <f>M378+V378</f>
        <v>86.587500000000006</v>
      </c>
      <c r="P378" s="46">
        <v>73</v>
      </c>
      <c r="Q378" s="46">
        <f>P378-V378</f>
        <v>71.412499999999994</v>
      </c>
      <c r="R378" s="46">
        <f>P378+V378</f>
        <v>74.587500000000006</v>
      </c>
      <c r="T378" s="30"/>
      <c r="U378" s="30"/>
      <c r="V378" s="46">
        <v>1.5874999999999999</v>
      </c>
    </row>
    <row r="379" spans="1:22" s="46" customFormat="1" ht="15" x14ac:dyDescent="0.15">
      <c r="A379" s="88" t="s">
        <v>3738</v>
      </c>
      <c r="B379" s="111" t="s">
        <v>4096</v>
      </c>
      <c r="C379" s="45"/>
      <c r="D379" s="45"/>
      <c r="E379" s="45"/>
      <c r="F379" s="45" t="s">
        <v>2361</v>
      </c>
      <c r="G379" s="45"/>
      <c r="H379" s="45"/>
      <c r="I379" s="45"/>
      <c r="J379" s="45"/>
      <c r="K379" s="45"/>
      <c r="L379" s="45"/>
      <c r="M379" s="45"/>
      <c r="T379" s="30"/>
      <c r="U379" s="30"/>
    </row>
    <row r="380" spans="1:22" s="46" customFormat="1" ht="30" x14ac:dyDescent="0.15">
      <c r="A380" s="88" t="s">
        <v>3739</v>
      </c>
      <c r="B380" s="111" t="s">
        <v>4097</v>
      </c>
      <c r="C380" s="45" t="s">
        <v>4688</v>
      </c>
      <c r="D380" s="45"/>
      <c r="E380" s="108">
        <v>40889</v>
      </c>
      <c r="F380" s="108">
        <v>40924</v>
      </c>
      <c r="G380" s="108"/>
      <c r="H380" s="45"/>
      <c r="I380" s="45" t="s">
        <v>4235</v>
      </c>
      <c r="J380" s="45" t="s">
        <v>4153</v>
      </c>
      <c r="K380" s="45" t="s">
        <v>4154</v>
      </c>
      <c r="L380" s="45" t="s">
        <v>2870</v>
      </c>
      <c r="M380" s="45">
        <v>2.625</v>
      </c>
      <c r="N380" s="46">
        <f t="shared" ref="N380:N386" si="88">M380-V380</f>
        <v>2.5625</v>
      </c>
      <c r="O380" s="46">
        <f t="shared" ref="O380:O386" si="89">M380+V380</f>
        <v>2.6875</v>
      </c>
      <c r="P380" s="46">
        <v>9</v>
      </c>
      <c r="Q380" s="46">
        <f t="shared" ref="Q380:Q386" si="90">P380-V380</f>
        <v>8.9375</v>
      </c>
      <c r="R380" s="46">
        <f t="shared" ref="R380:R386" si="91">P380+V380</f>
        <v>9.0625</v>
      </c>
      <c r="T380" s="30"/>
      <c r="U380" s="30"/>
      <c r="V380" s="46">
        <v>6.25E-2</v>
      </c>
    </row>
    <row r="381" spans="1:22" s="46" customFormat="1" ht="30" x14ac:dyDescent="0.15">
      <c r="A381" s="88" t="s">
        <v>3740</v>
      </c>
      <c r="B381" s="111" t="s">
        <v>4098</v>
      </c>
      <c r="C381" s="45" t="s">
        <v>4716</v>
      </c>
      <c r="D381" s="45"/>
      <c r="E381" s="108">
        <v>40904</v>
      </c>
      <c r="F381" s="108">
        <v>40924</v>
      </c>
      <c r="G381" s="108"/>
      <c r="H381" s="45"/>
      <c r="I381" s="45" t="s">
        <v>4235</v>
      </c>
      <c r="J381" s="45" t="s">
        <v>4153</v>
      </c>
      <c r="K381" s="45" t="s">
        <v>4154</v>
      </c>
      <c r="L381" s="45" t="s">
        <v>2870</v>
      </c>
      <c r="M381" s="46">
        <v>6.25</v>
      </c>
      <c r="N381" s="46">
        <f t="shared" si="88"/>
        <v>6.1875</v>
      </c>
      <c r="O381" s="46">
        <f t="shared" si="89"/>
        <v>6.3125</v>
      </c>
      <c r="P381" s="45">
        <v>5.5625</v>
      </c>
      <c r="Q381" s="46">
        <f t="shared" si="90"/>
        <v>5.5</v>
      </c>
      <c r="R381" s="46">
        <f t="shared" si="91"/>
        <v>5.625</v>
      </c>
      <c r="V381" s="46">
        <v>6.25E-2</v>
      </c>
    </row>
    <row r="382" spans="1:22" s="46" customFormat="1" ht="30" x14ac:dyDescent="0.15">
      <c r="A382" s="88" t="s">
        <v>3741</v>
      </c>
      <c r="B382" s="111" t="s">
        <v>4099</v>
      </c>
      <c r="C382" s="45" t="s">
        <v>4697</v>
      </c>
      <c r="D382" s="45"/>
      <c r="E382" s="108">
        <v>40927</v>
      </c>
      <c r="F382" s="108">
        <v>40927</v>
      </c>
      <c r="G382" s="108"/>
      <c r="H382" s="45" t="s">
        <v>9927</v>
      </c>
      <c r="I382" s="45" t="s">
        <v>4235</v>
      </c>
      <c r="J382" s="45" t="s">
        <v>4153</v>
      </c>
      <c r="K382" s="45" t="s">
        <v>4154</v>
      </c>
      <c r="L382" s="45" t="s">
        <v>2870</v>
      </c>
      <c r="M382" s="46">
        <v>4</v>
      </c>
      <c r="N382" s="46">
        <f t="shared" si="88"/>
        <v>3.9375</v>
      </c>
      <c r="O382" s="46">
        <f t="shared" si="89"/>
        <v>4.0625</v>
      </c>
      <c r="P382" s="45">
        <v>4.5</v>
      </c>
      <c r="Q382" s="46">
        <f t="shared" si="90"/>
        <v>4.4375</v>
      </c>
      <c r="R382" s="46">
        <f t="shared" si="91"/>
        <v>4.5625</v>
      </c>
      <c r="T382" s="30"/>
      <c r="U382" s="30"/>
      <c r="V382" s="46">
        <v>6.25E-2</v>
      </c>
    </row>
    <row r="383" spans="1:22" s="46" customFormat="1" ht="30" x14ac:dyDescent="0.15">
      <c r="A383" s="88" t="s">
        <v>3742</v>
      </c>
      <c r="B383" s="111" t="s">
        <v>4100</v>
      </c>
      <c r="C383" s="45" t="s">
        <v>4697</v>
      </c>
      <c r="D383" s="45"/>
      <c r="E383" s="108">
        <v>40927</v>
      </c>
      <c r="F383" s="108">
        <v>40927</v>
      </c>
      <c r="G383" s="108"/>
      <c r="H383" s="45" t="s">
        <v>9927</v>
      </c>
      <c r="I383" s="45" t="s">
        <v>4235</v>
      </c>
      <c r="J383" s="45" t="s">
        <v>4153</v>
      </c>
      <c r="K383" s="45" t="s">
        <v>4154</v>
      </c>
      <c r="L383" s="45" t="s">
        <v>2870</v>
      </c>
      <c r="M383" s="46">
        <v>4</v>
      </c>
      <c r="N383" s="46">
        <f t="shared" si="88"/>
        <v>3.9375</v>
      </c>
      <c r="O383" s="46">
        <f t="shared" si="89"/>
        <v>4.0625</v>
      </c>
      <c r="P383" s="45">
        <v>4.5</v>
      </c>
      <c r="Q383" s="46">
        <f t="shared" si="90"/>
        <v>4.4375</v>
      </c>
      <c r="R383" s="46">
        <f t="shared" si="91"/>
        <v>4.5625</v>
      </c>
      <c r="T383" s="30"/>
      <c r="U383" s="30"/>
      <c r="V383" s="46">
        <v>6.25E-2</v>
      </c>
    </row>
    <row r="384" spans="1:22" s="46" customFormat="1" ht="30" x14ac:dyDescent="0.15">
      <c r="A384" s="88" t="s">
        <v>3743</v>
      </c>
      <c r="B384" s="111" t="s">
        <v>4101</v>
      </c>
      <c r="C384" s="45" t="s">
        <v>4688</v>
      </c>
      <c r="D384" s="45"/>
      <c r="E384" s="108">
        <v>40889</v>
      </c>
      <c r="F384" s="108">
        <v>40924</v>
      </c>
      <c r="G384" s="108"/>
      <c r="H384" s="45"/>
      <c r="I384" s="45" t="s">
        <v>4235</v>
      </c>
      <c r="J384" s="45" t="s">
        <v>4153</v>
      </c>
      <c r="K384" s="45" t="s">
        <v>4154</v>
      </c>
      <c r="L384" s="45" t="s">
        <v>2870</v>
      </c>
      <c r="M384" s="45">
        <v>2.625</v>
      </c>
      <c r="N384" s="46">
        <f t="shared" si="88"/>
        <v>2.5625</v>
      </c>
      <c r="O384" s="46">
        <f t="shared" si="89"/>
        <v>2.6875</v>
      </c>
      <c r="P384" s="46">
        <v>9</v>
      </c>
      <c r="Q384" s="46">
        <f t="shared" si="90"/>
        <v>8.9375</v>
      </c>
      <c r="R384" s="46">
        <f t="shared" si="91"/>
        <v>9.0625</v>
      </c>
      <c r="T384" s="30"/>
      <c r="U384" s="30"/>
      <c r="V384" s="46">
        <v>6.25E-2</v>
      </c>
    </row>
    <row r="385" spans="1:22" s="46" customFormat="1" ht="30" x14ac:dyDescent="0.15">
      <c r="A385" s="88" t="s">
        <v>3744</v>
      </c>
      <c r="B385" s="111" t="s">
        <v>4102</v>
      </c>
      <c r="C385" s="45" t="s">
        <v>4710</v>
      </c>
      <c r="D385" s="45"/>
      <c r="E385" s="108">
        <v>40899</v>
      </c>
      <c r="F385" s="108">
        <v>40924</v>
      </c>
      <c r="G385" s="108"/>
      <c r="H385" s="45"/>
      <c r="I385" s="45" t="s">
        <v>4235</v>
      </c>
      <c r="J385" s="45" t="s">
        <v>4153</v>
      </c>
      <c r="K385" s="45" t="s">
        <v>4154</v>
      </c>
      <c r="L385" s="45" t="s">
        <v>2870</v>
      </c>
      <c r="M385" s="46">
        <v>5.5</v>
      </c>
      <c r="N385" s="46">
        <f t="shared" si="88"/>
        <v>5.4375</v>
      </c>
      <c r="O385" s="46">
        <f t="shared" si="89"/>
        <v>5.5625</v>
      </c>
      <c r="P385" s="45">
        <v>4.25</v>
      </c>
      <c r="Q385" s="46">
        <f t="shared" si="90"/>
        <v>4.1875</v>
      </c>
      <c r="R385" s="46">
        <f t="shared" si="91"/>
        <v>4.3125</v>
      </c>
      <c r="T385" s="30"/>
      <c r="U385" s="30"/>
      <c r="V385" s="46">
        <v>6.25E-2</v>
      </c>
    </row>
    <row r="386" spans="1:22" s="46" customFormat="1" ht="30" x14ac:dyDescent="0.15">
      <c r="A386" s="88" t="s">
        <v>3745</v>
      </c>
      <c r="B386" s="111" t="s">
        <v>4103</v>
      </c>
      <c r="C386" s="45" t="s">
        <v>4710</v>
      </c>
      <c r="D386" s="45"/>
      <c r="E386" s="108">
        <v>40899</v>
      </c>
      <c r="F386" s="108">
        <v>40924</v>
      </c>
      <c r="G386" s="108"/>
      <c r="H386" s="45"/>
      <c r="I386" s="45" t="s">
        <v>4235</v>
      </c>
      <c r="J386" s="45" t="s">
        <v>4153</v>
      </c>
      <c r="K386" s="45" t="s">
        <v>4154</v>
      </c>
      <c r="L386" s="45" t="s">
        <v>2870</v>
      </c>
      <c r="M386" s="46">
        <v>5.5</v>
      </c>
      <c r="N386" s="46">
        <f t="shared" si="88"/>
        <v>5.4375</v>
      </c>
      <c r="O386" s="46">
        <f t="shared" si="89"/>
        <v>5.5625</v>
      </c>
      <c r="P386" s="45">
        <v>4.25</v>
      </c>
      <c r="Q386" s="46">
        <f t="shared" si="90"/>
        <v>4.1875</v>
      </c>
      <c r="R386" s="46">
        <f t="shared" si="91"/>
        <v>4.3125</v>
      </c>
      <c r="T386" s="30"/>
      <c r="U386" s="30"/>
      <c r="V386" s="46">
        <v>6.25E-2</v>
      </c>
    </row>
    <row r="387" spans="1:22" s="46" customFormat="1" ht="15" x14ac:dyDescent="0.15">
      <c r="A387" s="88" t="s">
        <v>3746</v>
      </c>
      <c r="B387" s="111" t="s">
        <v>4104</v>
      </c>
      <c r="C387" s="45"/>
      <c r="D387" s="45"/>
      <c r="E387" s="45"/>
      <c r="F387" s="45" t="s">
        <v>4895</v>
      </c>
      <c r="G387" s="45"/>
      <c r="H387" s="45"/>
      <c r="I387" s="45"/>
      <c r="J387" s="45"/>
      <c r="K387" s="45"/>
      <c r="L387" s="45"/>
      <c r="M387" s="45"/>
      <c r="T387" s="30"/>
      <c r="U387" s="30"/>
    </row>
    <row r="388" spans="1:22" s="46" customFormat="1" ht="30" x14ac:dyDescent="0.15">
      <c r="A388" s="88" t="s">
        <v>3747</v>
      </c>
      <c r="B388" s="111" t="s">
        <v>4105</v>
      </c>
      <c r="C388" s="45" t="s">
        <v>4691</v>
      </c>
      <c r="D388" s="45"/>
      <c r="E388" s="108">
        <v>40890</v>
      </c>
      <c r="F388" s="108">
        <v>40924</v>
      </c>
      <c r="G388" s="108"/>
      <c r="H388" s="45"/>
      <c r="I388" s="45" t="s">
        <v>4235</v>
      </c>
      <c r="J388" s="45" t="s">
        <v>4153</v>
      </c>
      <c r="K388" s="45" t="s">
        <v>4154</v>
      </c>
      <c r="L388" s="45" t="s">
        <v>2870</v>
      </c>
      <c r="M388" s="45">
        <v>3.3125</v>
      </c>
      <c r="N388" s="46">
        <f>M388-V388</f>
        <v>3.25</v>
      </c>
      <c r="O388" s="46">
        <f>M388+V388</f>
        <v>3.375</v>
      </c>
      <c r="P388" s="46">
        <v>1.5625</v>
      </c>
      <c r="Q388" s="46">
        <f>P388-V388</f>
        <v>1.5</v>
      </c>
      <c r="R388" s="46">
        <f>P388+V388</f>
        <v>1.625</v>
      </c>
      <c r="T388" s="30"/>
      <c r="U388" s="30"/>
      <c r="V388" s="46">
        <v>6.25E-2</v>
      </c>
    </row>
    <row r="389" spans="1:22" s="46" customFormat="1" ht="15" x14ac:dyDescent="0.15">
      <c r="A389" s="88" t="s">
        <v>3748</v>
      </c>
      <c r="B389" s="111" t="s">
        <v>4106</v>
      </c>
      <c r="C389" s="45" t="s">
        <v>4555</v>
      </c>
      <c r="D389" s="45"/>
      <c r="E389" s="45"/>
      <c r="F389" s="45"/>
      <c r="G389" s="45"/>
      <c r="H389" s="45" t="s">
        <v>4746</v>
      </c>
      <c r="I389" s="45"/>
      <c r="J389" s="45"/>
      <c r="K389" s="45"/>
      <c r="L389" s="45"/>
      <c r="M389" s="45"/>
      <c r="T389" s="30"/>
      <c r="U389" s="30"/>
    </row>
    <row r="390" spans="1:22" s="46" customFormat="1" ht="30" x14ac:dyDescent="0.15">
      <c r="A390" s="88" t="s">
        <v>3749</v>
      </c>
      <c r="B390" s="111" t="s">
        <v>4107</v>
      </c>
      <c r="C390" s="45" t="s">
        <v>4703</v>
      </c>
      <c r="D390" s="45"/>
      <c r="E390" s="108">
        <v>40898</v>
      </c>
      <c r="F390" s="108">
        <v>40924</v>
      </c>
      <c r="G390" s="108"/>
      <c r="H390" s="36" t="s">
        <v>9927</v>
      </c>
      <c r="I390" s="45" t="s">
        <v>4235</v>
      </c>
      <c r="J390" s="45" t="s">
        <v>4153</v>
      </c>
      <c r="K390" s="45" t="s">
        <v>4154</v>
      </c>
      <c r="L390" s="45" t="s">
        <v>2870</v>
      </c>
      <c r="M390" s="45">
        <v>4.25</v>
      </c>
      <c r="N390" s="46">
        <f>M390-V390</f>
        <v>4.1875</v>
      </c>
      <c r="O390" s="46">
        <f>M390+V390</f>
        <v>4.3125</v>
      </c>
      <c r="P390" s="46">
        <v>5.5</v>
      </c>
      <c r="Q390" s="46">
        <f>P390-V390</f>
        <v>5.4375</v>
      </c>
      <c r="R390" s="46">
        <f>P390+V390</f>
        <v>5.5625</v>
      </c>
      <c r="T390" s="30"/>
      <c r="U390" s="30"/>
      <c r="V390" s="46">
        <v>6.25E-2</v>
      </c>
    </row>
    <row r="391" spans="1:22" s="46" customFormat="1" ht="30" x14ac:dyDescent="0.15">
      <c r="A391" s="88" t="s">
        <v>3750</v>
      </c>
      <c r="B391" s="111" t="s">
        <v>4108</v>
      </c>
      <c r="C391" s="45" t="s">
        <v>4703</v>
      </c>
      <c r="D391" s="45"/>
      <c r="E391" s="108">
        <v>40898</v>
      </c>
      <c r="F391" s="108">
        <v>40924</v>
      </c>
      <c r="G391" s="108"/>
      <c r="H391" s="36" t="s">
        <v>9927</v>
      </c>
      <c r="I391" s="45" t="s">
        <v>4235</v>
      </c>
      <c r="J391" s="45" t="s">
        <v>4153</v>
      </c>
      <c r="K391" s="45" t="s">
        <v>4154</v>
      </c>
      <c r="L391" s="45" t="s">
        <v>2870</v>
      </c>
      <c r="M391" s="45">
        <v>4.25</v>
      </c>
      <c r="N391" s="46">
        <f>M391-V391</f>
        <v>4.1875</v>
      </c>
      <c r="O391" s="46">
        <f>M391+V391</f>
        <v>4.3125</v>
      </c>
      <c r="P391" s="46">
        <v>5.5</v>
      </c>
      <c r="Q391" s="46">
        <f>P391-V391</f>
        <v>5.4375</v>
      </c>
      <c r="R391" s="46">
        <f>P391+V391</f>
        <v>5.5625</v>
      </c>
      <c r="T391" s="30"/>
      <c r="U391" s="30"/>
      <c r="V391" s="46">
        <v>6.25E-2</v>
      </c>
    </row>
    <row r="392" spans="1:22" s="46" customFormat="1" ht="30" x14ac:dyDescent="0.15">
      <c r="A392" s="88" t="s">
        <v>3751</v>
      </c>
      <c r="B392" s="111" t="s">
        <v>4109</v>
      </c>
      <c r="C392" s="45" t="s">
        <v>4709</v>
      </c>
      <c r="D392" s="45"/>
      <c r="E392" s="108">
        <v>40899</v>
      </c>
      <c r="F392" s="108">
        <v>40924</v>
      </c>
      <c r="G392" s="108"/>
      <c r="H392" s="45"/>
      <c r="I392" s="45" t="s">
        <v>4235</v>
      </c>
      <c r="J392" s="45" t="s">
        <v>4153</v>
      </c>
      <c r="K392" s="45" t="s">
        <v>4154</v>
      </c>
      <c r="L392" s="45" t="s">
        <v>2870</v>
      </c>
      <c r="M392" s="45">
        <v>5.25</v>
      </c>
      <c r="N392" s="46">
        <f>M392-V392</f>
        <v>5.1875</v>
      </c>
      <c r="O392" s="46">
        <f>M392+V392</f>
        <v>5.3125</v>
      </c>
      <c r="P392" s="46">
        <v>10.5</v>
      </c>
      <c r="Q392" s="46">
        <f>P392-V392</f>
        <v>10.4375</v>
      </c>
      <c r="R392" s="46">
        <f>P392+V392</f>
        <v>10.5625</v>
      </c>
      <c r="T392" s="30"/>
      <c r="U392" s="30"/>
      <c r="V392" s="46">
        <v>6.25E-2</v>
      </c>
    </row>
    <row r="393" spans="1:22" s="46" customFormat="1" ht="15" x14ac:dyDescent="0.15">
      <c r="A393" s="88" t="s">
        <v>3752</v>
      </c>
      <c r="B393" s="111" t="s">
        <v>4110</v>
      </c>
      <c r="C393" s="45" t="s">
        <v>4555</v>
      </c>
      <c r="D393" s="45"/>
      <c r="E393" s="45"/>
      <c r="F393" s="45"/>
      <c r="G393" s="45"/>
      <c r="H393" s="45" t="s">
        <v>4746</v>
      </c>
      <c r="I393" s="45"/>
      <c r="J393" s="45"/>
      <c r="K393" s="45"/>
      <c r="L393" s="45"/>
      <c r="M393" s="45"/>
      <c r="T393" s="30"/>
      <c r="U393" s="30"/>
    </row>
    <row r="394" spans="1:22" s="46" customFormat="1" ht="30" x14ac:dyDescent="0.15">
      <c r="A394" s="88" t="s">
        <v>3753</v>
      </c>
      <c r="B394" s="111" t="s">
        <v>4111</v>
      </c>
      <c r="C394" s="45" t="s">
        <v>4696</v>
      </c>
      <c r="D394" s="45"/>
      <c r="E394" s="108">
        <v>40892</v>
      </c>
      <c r="F394" s="108">
        <v>40924</v>
      </c>
      <c r="G394" s="108"/>
      <c r="H394" s="45"/>
      <c r="I394" s="45" t="s">
        <v>4235</v>
      </c>
      <c r="J394" s="45" t="s">
        <v>4153</v>
      </c>
      <c r="K394" s="45" t="s">
        <v>4154</v>
      </c>
      <c r="L394" s="45" t="s">
        <v>2870</v>
      </c>
      <c r="M394" s="45">
        <v>3.75</v>
      </c>
      <c r="N394" s="46">
        <f>M394-V394</f>
        <v>3.6875</v>
      </c>
      <c r="O394" s="46">
        <f>M394+V394</f>
        <v>3.8125</v>
      </c>
      <c r="P394" s="46">
        <v>6</v>
      </c>
      <c r="Q394" s="46">
        <f>P394-V394</f>
        <v>5.9375</v>
      </c>
      <c r="R394" s="46">
        <f>P394+V394</f>
        <v>6.0625</v>
      </c>
      <c r="T394" s="30"/>
      <c r="U394" s="30"/>
      <c r="V394" s="46">
        <v>6.25E-2</v>
      </c>
    </row>
    <row r="395" spans="1:22" s="46" customFormat="1" ht="30" x14ac:dyDescent="0.15">
      <c r="A395" s="88" t="s">
        <v>3754</v>
      </c>
      <c r="B395" s="111" t="s">
        <v>4112</v>
      </c>
      <c r="C395" s="45" t="s">
        <v>4696</v>
      </c>
      <c r="D395" s="45"/>
      <c r="E395" s="108">
        <v>40892</v>
      </c>
      <c r="F395" s="108">
        <v>40924</v>
      </c>
      <c r="G395" s="108"/>
      <c r="H395" s="45"/>
      <c r="I395" s="45" t="s">
        <v>4235</v>
      </c>
      <c r="J395" s="45" t="s">
        <v>4153</v>
      </c>
      <c r="K395" s="45" t="s">
        <v>4154</v>
      </c>
      <c r="L395" s="45" t="s">
        <v>2870</v>
      </c>
      <c r="M395" s="45">
        <v>3.75</v>
      </c>
      <c r="N395" s="46">
        <f>M395-V395</f>
        <v>3.6875</v>
      </c>
      <c r="O395" s="46">
        <f>M395+V395</f>
        <v>3.8125</v>
      </c>
      <c r="P395" s="46">
        <v>6</v>
      </c>
      <c r="Q395" s="46">
        <f>P395-V395</f>
        <v>5.9375</v>
      </c>
      <c r="R395" s="46">
        <f>P395+V395</f>
        <v>6.0625</v>
      </c>
      <c r="T395" s="30"/>
      <c r="U395" s="30"/>
      <c r="V395" s="46">
        <v>6.25E-2</v>
      </c>
    </row>
    <row r="396" spans="1:22" s="46" customFormat="1" ht="30" x14ac:dyDescent="0.15">
      <c r="A396" s="88" t="s">
        <v>3755</v>
      </c>
      <c r="B396" s="111" t="s">
        <v>4113</v>
      </c>
      <c r="C396" s="45" t="s">
        <v>4703</v>
      </c>
      <c r="D396" s="45"/>
      <c r="E396" s="108">
        <v>40898</v>
      </c>
      <c r="F396" s="108">
        <v>40924</v>
      </c>
      <c r="G396" s="108"/>
      <c r="H396" s="36" t="s">
        <v>9927</v>
      </c>
      <c r="I396" s="45" t="s">
        <v>4235</v>
      </c>
      <c r="J396" s="45" t="s">
        <v>4153</v>
      </c>
      <c r="K396" s="45" t="s">
        <v>4154</v>
      </c>
      <c r="L396" s="45" t="s">
        <v>2870</v>
      </c>
      <c r="M396" s="45">
        <v>4.25</v>
      </c>
      <c r="N396" s="46">
        <f>M396-V396</f>
        <v>4.1875</v>
      </c>
      <c r="O396" s="46">
        <f>M396+V396</f>
        <v>4.3125</v>
      </c>
      <c r="P396" s="46">
        <v>5.5</v>
      </c>
      <c r="Q396" s="46">
        <f>P396-V396</f>
        <v>5.4375</v>
      </c>
      <c r="R396" s="46">
        <f>P396+V396</f>
        <v>5.5625</v>
      </c>
      <c r="T396" s="30"/>
      <c r="U396" s="30"/>
      <c r="V396" s="46">
        <v>6.25E-2</v>
      </c>
    </row>
    <row r="397" spans="1:22" s="46" customFormat="1" ht="30" x14ac:dyDescent="0.15">
      <c r="A397" s="88" t="s">
        <v>3756</v>
      </c>
      <c r="B397" s="111" t="s">
        <v>4114</v>
      </c>
      <c r="C397" s="45" t="s">
        <v>4703</v>
      </c>
      <c r="D397" s="45"/>
      <c r="E397" s="108">
        <v>40898</v>
      </c>
      <c r="F397" s="108">
        <v>40924</v>
      </c>
      <c r="G397" s="108"/>
      <c r="H397" s="36" t="s">
        <v>9927</v>
      </c>
      <c r="I397" s="45" t="s">
        <v>4235</v>
      </c>
      <c r="J397" s="45" t="s">
        <v>4153</v>
      </c>
      <c r="K397" s="45" t="s">
        <v>4154</v>
      </c>
      <c r="L397" s="45" t="s">
        <v>2870</v>
      </c>
      <c r="M397" s="45">
        <v>4.25</v>
      </c>
      <c r="N397" s="46">
        <f>M397-V397</f>
        <v>4.1875</v>
      </c>
      <c r="O397" s="46">
        <f>M397+V397</f>
        <v>4.3125</v>
      </c>
      <c r="P397" s="46">
        <v>5.5</v>
      </c>
      <c r="Q397" s="46">
        <f>P397-V397</f>
        <v>5.4375</v>
      </c>
      <c r="R397" s="46">
        <f>P397+V397</f>
        <v>5.5625</v>
      </c>
      <c r="T397" s="30"/>
      <c r="U397" s="30"/>
      <c r="V397" s="46">
        <v>6.25E-2</v>
      </c>
    </row>
    <row r="398" spans="1:22" s="46" customFormat="1" ht="30" x14ac:dyDescent="0.15">
      <c r="A398" s="88" t="s">
        <v>3757</v>
      </c>
      <c r="B398" s="111" t="s">
        <v>4115</v>
      </c>
      <c r="C398" s="45" t="s">
        <v>4724</v>
      </c>
      <c r="D398" s="45"/>
      <c r="E398" s="108">
        <v>40904</v>
      </c>
      <c r="F398" s="114">
        <v>40946</v>
      </c>
      <c r="G398" s="114"/>
      <c r="H398" s="45"/>
      <c r="I398" s="45" t="s">
        <v>4235</v>
      </c>
      <c r="J398" s="45" t="s">
        <v>4153</v>
      </c>
      <c r="K398" s="45" t="s">
        <v>4154</v>
      </c>
      <c r="L398" s="45" t="s">
        <v>2870</v>
      </c>
      <c r="M398" s="45"/>
      <c r="S398" s="46">
        <v>1.875</v>
      </c>
      <c r="T398" s="46">
        <f>S398-V398</f>
        <v>1.8125</v>
      </c>
      <c r="U398" s="46">
        <f>S398+V398</f>
        <v>1.9375</v>
      </c>
      <c r="V398" s="46">
        <v>6.25E-2</v>
      </c>
    </row>
    <row r="399" spans="1:22" s="46" customFormat="1" ht="30" x14ac:dyDescent="0.15">
      <c r="A399" s="88" t="s">
        <v>3758</v>
      </c>
      <c r="B399" s="111" t="s">
        <v>4116</v>
      </c>
      <c r="C399" s="45" t="s">
        <v>4728</v>
      </c>
      <c r="D399" s="45"/>
      <c r="E399" s="108">
        <v>40885</v>
      </c>
      <c r="F399" s="114">
        <v>40946</v>
      </c>
      <c r="G399" s="114"/>
      <c r="H399" s="45"/>
      <c r="I399" s="45" t="s">
        <v>4235</v>
      </c>
      <c r="J399" s="45" t="s">
        <v>4153</v>
      </c>
      <c r="K399" s="45" t="s">
        <v>4154</v>
      </c>
      <c r="L399" s="45" t="s">
        <v>2870</v>
      </c>
      <c r="M399" s="45">
        <v>1.25</v>
      </c>
      <c r="N399" s="46">
        <f>M399-V399</f>
        <v>1.1875</v>
      </c>
      <c r="O399" s="46">
        <f>M399+V399</f>
        <v>1.3125</v>
      </c>
      <c r="P399" s="46">
        <v>2.1875</v>
      </c>
      <c r="Q399" s="46">
        <f>P399-V399</f>
        <v>2.125</v>
      </c>
      <c r="R399" s="46">
        <f>P399+V399</f>
        <v>2.25</v>
      </c>
      <c r="T399" s="30"/>
      <c r="U399" s="30"/>
      <c r="V399" s="46">
        <v>6.25E-2</v>
      </c>
    </row>
    <row r="400" spans="1:22" s="46" customFormat="1" ht="30" x14ac:dyDescent="0.15">
      <c r="A400" s="88" t="s">
        <v>3759</v>
      </c>
      <c r="B400" s="111" t="s">
        <v>4116</v>
      </c>
      <c r="C400" s="45" t="s">
        <v>4727</v>
      </c>
      <c r="D400" s="45"/>
      <c r="E400" s="108">
        <v>40885</v>
      </c>
      <c r="F400" s="108">
        <v>40924</v>
      </c>
      <c r="G400" s="108"/>
      <c r="H400" s="45"/>
      <c r="I400" s="45" t="s">
        <v>4235</v>
      </c>
      <c r="J400" s="45" t="s">
        <v>4153</v>
      </c>
      <c r="K400" s="45" t="s">
        <v>4154</v>
      </c>
      <c r="L400" s="45" t="s">
        <v>2870</v>
      </c>
      <c r="M400" s="45">
        <v>0.875</v>
      </c>
      <c r="N400" s="46">
        <f>M400-V400</f>
        <v>0.8125</v>
      </c>
      <c r="O400" s="46">
        <f>M400+V400</f>
        <v>0.9375</v>
      </c>
      <c r="P400" s="46">
        <v>3.5</v>
      </c>
      <c r="Q400" s="46">
        <f>P400-V400</f>
        <v>3.4375</v>
      </c>
      <c r="R400" s="46">
        <f>P400+V400</f>
        <v>3.5625</v>
      </c>
      <c r="T400" s="30"/>
      <c r="U400" s="30"/>
      <c r="V400" s="46">
        <v>6.25E-2</v>
      </c>
    </row>
    <row r="401" spans="1:23" s="46" customFormat="1" ht="15" x14ac:dyDescent="0.15">
      <c r="A401" s="88" t="s">
        <v>3760</v>
      </c>
      <c r="B401" s="111" t="s">
        <v>4117</v>
      </c>
      <c r="C401" s="45"/>
      <c r="D401" s="45"/>
      <c r="E401" s="45"/>
      <c r="F401" s="45" t="s">
        <v>4895</v>
      </c>
      <c r="G401" s="45"/>
      <c r="H401" s="45"/>
      <c r="I401" s="45"/>
      <c r="J401" s="45"/>
      <c r="K401" s="45"/>
      <c r="L401" s="45"/>
      <c r="M401" s="45"/>
      <c r="T401" s="30"/>
      <c r="U401" s="30"/>
    </row>
    <row r="402" spans="1:23" s="46" customFormat="1" ht="15" x14ac:dyDescent="0.15">
      <c r="A402" s="88" t="s">
        <v>3761</v>
      </c>
      <c r="B402" s="111" t="s">
        <v>4118</v>
      </c>
      <c r="C402" s="45" t="s">
        <v>4555</v>
      </c>
      <c r="D402" s="45"/>
      <c r="E402" s="45"/>
      <c r="F402" s="45"/>
      <c r="G402" s="45"/>
      <c r="H402" s="45" t="s">
        <v>4746</v>
      </c>
      <c r="I402" s="45"/>
      <c r="J402" s="45"/>
      <c r="K402" s="45"/>
      <c r="L402" s="45"/>
      <c r="M402" s="45"/>
      <c r="T402" s="30"/>
      <c r="U402" s="30"/>
    </row>
    <row r="403" spans="1:23" s="46" customFormat="1" ht="30" x14ac:dyDescent="0.15">
      <c r="A403" s="88" t="s">
        <v>3762</v>
      </c>
      <c r="B403" s="111" t="s">
        <v>4119</v>
      </c>
      <c r="C403" s="45" t="s">
        <v>4712</v>
      </c>
      <c r="D403" s="45"/>
      <c r="E403" s="108">
        <v>40931</v>
      </c>
      <c r="F403" s="114">
        <v>40946</v>
      </c>
      <c r="G403" s="114"/>
      <c r="H403" s="45"/>
      <c r="I403" s="45" t="s">
        <v>4235</v>
      </c>
      <c r="J403" s="45" t="s">
        <v>4153</v>
      </c>
      <c r="K403" s="45" t="s">
        <v>4154</v>
      </c>
      <c r="L403" s="45" t="s">
        <v>2870</v>
      </c>
      <c r="M403" s="45">
        <v>5.5625</v>
      </c>
      <c r="N403" s="46">
        <f>M403-V403</f>
        <v>5.5</v>
      </c>
      <c r="O403" s="46">
        <f>M403+V403</f>
        <v>5.625</v>
      </c>
      <c r="P403" s="46">
        <v>6.25</v>
      </c>
      <c r="Q403" s="46">
        <f>P403-V403</f>
        <v>6.1875</v>
      </c>
      <c r="R403" s="46">
        <f>P403+V403</f>
        <v>6.3125</v>
      </c>
      <c r="T403" s="30"/>
      <c r="U403" s="30"/>
      <c r="V403" s="46">
        <v>6.25E-2</v>
      </c>
    </row>
    <row r="404" spans="1:23" s="46" customFormat="1" ht="15" x14ac:dyDescent="0.15">
      <c r="A404" s="88" t="s">
        <v>3763</v>
      </c>
      <c r="B404" s="111" t="s">
        <v>4120</v>
      </c>
      <c r="C404" s="45"/>
      <c r="D404" s="45"/>
      <c r="E404" s="45"/>
      <c r="F404" s="45" t="s">
        <v>4895</v>
      </c>
      <c r="G404" s="45"/>
      <c r="H404" s="45"/>
      <c r="I404" s="45"/>
      <c r="J404" s="45"/>
      <c r="K404" s="45"/>
      <c r="L404" s="45"/>
      <c r="M404" s="45"/>
      <c r="T404" s="30"/>
      <c r="U404" s="30"/>
    </row>
    <row r="405" spans="1:23" s="46" customFormat="1" ht="30" x14ac:dyDescent="0.15">
      <c r="A405" s="88" t="s">
        <v>3764</v>
      </c>
      <c r="B405" s="111" t="s">
        <v>4121</v>
      </c>
      <c r="C405" s="45" t="s">
        <v>4716</v>
      </c>
      <c r="D405" s="45"/>
      <c r="E405" s="108">
        <v>40904</v>
      </c>
      <c r="F405" s="108">
        <v>40924</v>
      </c>
      <c r="G405" s="108"/>
      <c r="H405" s="45"/>
      <c r="I405" s="45" t="s">
        <v>4235</v>
      </c>
      <c r="J405" s="45" t="s">
        <v>4153</v>
      </c>
      <c r="K405" s="45" t="s">
        <v>4154</v>
      </c>
      <c r="L405" s="45" t="s">
        <v>2870</v>
      </c>
      <c r="M405" s="46">
        <v>6.25</v>
      </c>
      <c r="N405" s="46">
        <f>M405-V405</f>
        <v>6.1875</v>
      </c>
      <c r="O405" s="46">
        <f>M405+V405</f>
        <v>6.3125</v>
      </c>
      <c r="P405" s="45">
        <v>5.5625</v>
      </c>
      <c r="Q405" s="46">
        <f>P405-V405</f>
        <v>5.5</v>
      </c>
      <c r="R405" s="46">
        <f>P405+V405</f>
        <v>5.625</v>
      </c>
      <c r="T405" s="30"/>
      <c r="U405" s="30"/>
      <c r="V405" s="46">
        <v>6.25E-2</v>
      </c>
    </row>
    <row r="406" spans="1:23" s="46" customFormat="1" ht="30" x14ac:dyDescent="0.15">
      <c r="A406" s="88" t="s">
        <v>10127</v>
      </c>
      <c r="B406" s="111" t="s">
        <v>10128</v>
      </c>
      <c r="C406" s="112" t="s">
        <v>10129</v>
      </c>
      <c r="D406" s="45"/>
      <c r="E406" s="108">
        <v>41505</v>
      </c>
      <c r="F406" s="108">
        <v>41505</v>
      </c>
      <c r="G406" s="45"/>
      <c r="H406" s="45"/>
      <c r="I406" s="45" t="s">
        <v>4235</v>
      </c>
      <c r="J406" s="45" t="s">
        <v>4153</v>
      </c>
      <c r="K406" s="45" t="s">
        <v>4154</v>
      </c>
      <c r="L406" s="45" t="s">
        <v>2870</v>
      </c>
      <c r="P406" s="45"/>
      <c r="S406" s="46">
        <v>1.5</v>
      </c>
      <c r="T406" s="46">
        <f>S406-V406</f>
        <v>1.4375</v>
      </c>
      <c r="U406" s="46">
        <f>S406+V406</f>
        <v>1.5625</v>
      </c>
      <c r="V406" s="46">
        <v>6.25E-2</v>
      </c>
    </row>
    <row r="407" spans="1:23" s="46" customFormat="1" ht="30" x14ac:dyDescent="0.15">
      <c r="A407" s="88" t="s">
        <v>5188</v>
      </c>
      <c r="B407" s="111" t="s">
        <v>5189</v>
      </c>
      <c r="C407" s="45" t="s">
        <v>4720</v>
      </c>
      <c r="D407" s="45"/>
      <c r="E407" s="114">
        <v>40931</v>
      </c>
      <c r="F407" s="114">
        <v>40946</v>
      </c>
      <c r="G407" s="114"/>
      <c r="H407" s="36"/>
      <c r="I407" s="112" t="s">
        <v>4235</v>
      </c>
      <c r="J407" s="112" t="s">
        <v>4153</v>
      </c>
      <c r="K407" s="112" t="s">
        <v>4154</v>
      </c>
      <c r="L407" s="112" t="s">
        <v>2870</v>
      </c>
      <c r="M407" s="46">
        <v>7</v>
      </c>
      <c r="N407" s="36">
        <f>M407-V407</f>
        <v>6.9375</v>
      </c>
      <c r="O407" s="36">
        <f>M407+V407</f>
        <v>7.0625</v>
      </c>
      <c r="P407" s="46">
        <v>9</v>
      </c>
      <c r="Q407" s="36">
        <f>P407-V407</f>
        <v>8.9375</v>
      </c>
      <c r="R407" s="36">
        <f>P407+V407</f>
        <v>9.0625</v>
      </c>
      <c r="S407" s="36"/>
      <c r="T407"/>
      <c r="U407"/>
      <c r="V407" s="36">
        <v>6.25E-2</v>
      </c>
      <c r="W407" s="36"/>
    </row>
    <row r="408" spans="1:23" s="46" customFormat="1" ht="30" x14ac:dyDescent="0.15">
      <c r="A408" s="88" t="s">
        <v>4866</v>
      </c>
      <c r="B408" s="111" t="s">
        <v>4867</v>
      </c>
      <c r="C408" s="45" t="s">
        <v>4693</v>
      </c>
      <c r="D408" s="45"/>
      <c r="E408" s="108">
        <v>40890</v>
      </c>
      <c r="F408" s="108">
        <v>40924</v>
      </c>
      <c r="G408" s="108"/>
      <c r="I408" s="45" t="s">
        <v>4235</v>
      </c>
      <c r="J408" s="45" t="s">
        <v>4153</v>
      </c>
      <c r="K408" s="45" t="s">
        <v>4154</v>
      </c>
      <c r="L408" s="45" t="s">
        <v>2870</v>
      </c>
      <c r="M408" s="46">
        <v>3.375</v>
      </c>
      <c r="N408" s="46">
        <f>M408-V408</f>
        <v>3.3125</v>
      </c>
      <c r="O408" s="46">
        <f>M408+V408</f>
        <v>3.4375</v>
      </c>
      <c r="P408" s="46">
        <v>2.3437000000000001</v>
      </c>
      <c r="Q408" s="46">
        <f>P408-V408</f>
        <v>2.2812000000000001</v>
      </c>
      <c r="R408" s="46">
        <f>P408+V408</f>
        <v>2.4062000000000001</v>
      </c>
      <c r="T408" s="30"/>
      <c r="U408" s="30"/>
      <c r="V408" s="46">
        <v>6.25E-2</v>
      </c>
    </row>
    <row r="409" spans="1:23" s="46" customFormat="1" ht="30" x14ac:dyDescent="0.15">
      <c r="A409" s="88" t="s">
        <v>5058</v>
      </c>
      <c r="B409" s="111" t="s">
        <v>5057</v>
      </c>
      <c r="C409" s="45" t="s">
        <v>4688</v>
      </c>
      <c r="D409" s="45"/>
      <c r="E409" s="114">
        <v>40911</v>
      </c>
      <c r="F409" s="108">
        <v>40924</v>
      </c>
      <c r="G409" s="108"/>
      <c r="H409" s="36"/>
      <c r="I409" s="45" t="s">
        <v>4235</v>
      </c>
      <c r="J409" s="45" t="s">
        <v>4153</v>
      </c>
      <c r="K409" s="45" t="s">
        <v>4154</v>
      </c>
      <c r="L409" s="45" t="s">
        <v>2870</v>
      </c>
      <c r="M409" s="46">
        <v>2.625</v>
      </c>
      <c r="N409" s="46">
        <f>M409-V409</f>
        <v>2.5625</v>
      </c>
      <c r="O409" s="46">
        <f>M409+V409</f>
        <v>2.6875</v>
      </c>
      <c r="P409" s="46">
        <v>9</v>
      </c>
      <c r="Q409" s="36">
        <f>P409-V409</f>
        <v>8.9375</v>
      </c>
      <c r="R409" s="36">
        <f>P409+V409</f>
        <v>9.0625</v>
      </c>
      <c r="S409" s="36"/>
      <c r="T409"/>
      <c r="U409"/>
      <c r="V409" s="46">
        <v>6.25E-2</v>
      </c>
      <c r="W409" s="36"/>
    </row>
    <row r="410" spans="1:23" s="46" customFormat="1" ht="15" x14ac:dyDescent="0.15">
      <c r="A410" s="88" t="s">
        <v>3765</v>
      </c>
      <c r="B410" s="111" t="s">
        <v>4122</v>
      </c>
      <c r="C410" s="45"/>
      <c r="D410" s="45"/>
      <c r="E410" s="45"/>
      <c r="F410" s="45" t="s">
        <v>2361</v>
      </c>
      <c r="G410" s="45"/>
      <c r="H410" s="45"/>
      <c r="I410" s="45"/>
      <c r="J410" s="45"/>
      <c r="K410" s="45"/>
      <c r="L410" s="45"/>
      <c r="M410" s="45"/>
      <c r="T410" s="30"/>
      <c r="U410" s="30"/>
    </row>
    <row r="411" spans="1:23" s="46" customFormat="1" ht="15" x14ac:dyDescent="0.15">
      <c r="A411" s="88" t="s">
        <v>3766</v>
      </c>
      <c r="B411" s="111" t="s">
        <v>4123</v>
      </c>
      <c r="C411" s="45"/>
      <c r="D411" s="45"/>
      <c r="E411" s="45"/>
      <c r="F411" s="45" t="s">
        <v>2361</v>
      </c>
      <c r="G411" s="45"/>
      <c r="H411" s="45"/>
      <c r="I411" s="45"/>
      <c r="J411" s="45"/>
      <c r="K411" s="45"/>
      <c r="L411" s="45"/>
      <c r="M411" s="45"/>
      <c r="T411" s="30"/>
      <c r="U411" s="30"/>
    </row>
    <row r="412" spans="1:23" s="46" customFormat="1" ht="15" x14ac:dyDescent="0.15">
      <c r="A412" s="88" t="s">
        <v>3767</v>
      </c>
      <c r="B412" s="111" t="s">
        <v>4124</v>
      </c>
      <c r="C412" s="45"/>
      <c r="D412" s="45"/>
      <c r="E412" s="45"/>
      <c r="F412" s="45" t="s">
        <v>2361</v>
      </c>
      <c r="G412" s="45"/>
      <c r="H412" s="45"/>
      <c r="I412" s="45"/>
      <c r="J412" s="45"/>
      <c r="K412" s="45"/>
      <c r="L412" s="45"/>
      <c r="M412" s="45"/>
      <c r="T412" s="30"/>
      <c r="U412" s="30"/>
    </row>
    <row r="413" spans="1:23" s="46" customFormat="1" ht="15" x14ac:dyDescent="0.15">
      <c r="A413" s="88" t="s">
        <v>3768</v>
      </c>
      <c r="B413" s="111" t="s">
        <v>4125</v>
      </c>
      <c r="C413" s="45"/>
      <c r="D413" s="45"/>
      <c r="E413" s="45"/>
      <c r="F413" s="45" t="s">
        <v>4895</v>
      </c>
      <c r="G413" s="45"/>
      <c r="H413" s="45"/>
      <c r="I413" s="45"/>
      <c r="J413" s="45"/>
      <c r="K413" s="45"/>
      <c r="L413" s="45"/>
      <c r="M413" s="45"/>
      <c r="T413" s="30"/>
      <c r="U413" s="30"/>
    </row>
    <row r="414" spans="1:23" s="46" customFormat="1" ht="30" x14ac:dyDescent="0.15">
      <c r="A414" s="88" t="s">
        <v>5040</v>
      </c>
      <c r="B414" s="111" t="s">
        <v>5041</v>
      </c>
      <c r="C414" s="45" t="s">
        <v>4688</v>
      </c>
      <c r="D414" s="45"/>
      <c r="E414" s="114">
        <v>40911</v>
      </c>
      <c r="F414" s="108">
        <v>40924</v>
      </c>
      <c r="G414" s="108"/>
      <c r="H414" s="112"/>
      <c r="I414" s="45" t="s">
        <v>4235</v>
      </c>
      <c r="J414" s="45" t="s">
        <v>4153</v>
      </c>
      <c r="K414" s="45" t="s">
        <v>4154</v>
      </c>
      <c r="L414" s="45" t="s">
        <v>2870</v>
      </c>
      <c r="M414" s="46">
        <v>2.625</v>
      </c>
      <c r="N414" s="46">
        <f>M414-V414</f>
        <v>2.5625</v>
      </c>
      <c r="O414" s="46">
        <f>M414+V414</f>
        <v>2.6875</v>
      </c>
      <c r="P414" s="46">
        <v>9</v>
      </c>
      <c r="Q414" s="46">
        <f>P414-V414</f>
        <v>8.9375</v>
      </c>
      <c r="R414" s="46">
        <f>P414+V414</f>
        <v>9.0625</v>
      </c>
      <c r="T414" s="30"/>
      <c r="U414" s="30"/>
      <c r="V414" s="46">
        <v>6.25E-2</v>
      </c>
      <c r="W414" s="36"/>
    </row>
    <row r="415" spans="1:23" s="46" customFormat="1" ht="15" x14ac:dyDescent="0.15">
      <c r="A415" s="88" t="s">
        <v>3769</v>
      </c>
      <c r="B415" s="111" t="s">
        <v>4126</v>
      </c>
      <c r="C415" s="45"/>
      <c r="D415" s="45"/>
      <c r="E415" s="45"/>
      <c r="F415" s="45" t="s">
        <v>2361</v>
      </c>
      <c r="G415" s="45"/>
      <c r="H415" s="45"/>
      <c r="I415" s="45"/>
      <c r="J415" s="45"/>
      <c r="K415" s="45"/>
      <c r="L415" s="45"/>
      <c r="M415" s="45"/>
      <c r="T415" s="30"/>
      <c r="U415" s="30"/>
    </row>
    <row r="416" spans="1:23" ht="15" x14ac:dyDescent="0.15">
      <c r="A416" s="88" t="s">
        <v>3770</v>
      </c>
      <c r="B416" s="111" t="s">
        <v>4127</v>
      </c>
      <c r="C416" s="45"/>
      <c r="D416" s="45"/>
      <c r="E416" s="45"/>
      <c r="F416" s="45" t="s">
        <v>2361</v>
      </c>
      <c r="G416" s="45"/>
      <c r="H416" s="45"/>
      <c r="I416" s="45"/>
      <c r="J416" s="45"/>
      <c r="K416" s="45"/>
      <c r="L416" s="45"/>
      <c r="M416" s="45"/>
      <c r="N416" s="46"/>
      <c r="O416" s="46"/>
      <c r="Q416" s="46"/>
      <c r="R416" s="46"/>
      <c r="S416" s="46"/>
      <c r="T416" s="30"/>
      <c r="U416" s="30"/>
      <c r="V416" s="46"/>
      <c r="W416" s="46"/>
    </row>
    <row r="417" spans="1:23" s="112" customFormat="1" ht="15" x14ac:dyDescent="0.15">
      <c r="A417" s="88" t="s">
        <v>3771</v>
      </c>
      <c r="B417" s="111" t="s">
        <v>4128</v>
      </c>
      <c r="C417" s="45"/>
      <c r="D417" s="45"/>
      <c r="E417" s="45"/>
      <c r="F417" s="45" t="s">
        <v>4895</v>
      </c>
      <c r="G417" s="45"/>
      <c r="H417" s="45"/>
      <c r="I417" s="45"/>
      <c r="J417" s="45"/>
      <c r="K417" s="45"/>
      <c r="L417" s="45"/>
      <c r="M417" s="45"/>
      <c r="N417" s="46"/>
      <c r="O417" s="46"/>
      <c r="P417" s="46"/>
      <c r="Q417" s="46"/>
      <c r="R417" s="46"/>
      <c r="S417" s="46"/>
      <c r="T417" s="30"/>
      <c r="U417" s="30"/>
      <c r="V417" s="46"/>
      <c r="W417" s="46"/>
    </row>
    <row r="418" spans="1:23" ht="15" x14ac:dyDescent="0.15">
      <c r="A418" s="88" t="s">
        <v>3772</v>
      </c>
      <c r="B418" s="111" t="s">
        <v>4129</v>
      </c>
      <c r="C418" s="45"/>
      <c r="D418" s="45"/>
      <c r="E418" s="45"/>
      <c r="F418" s="45" t="s">
        <v>4895</v>
      </c>
      <c r="G418" s="45"/>
      <c r="H418" s="45"/>
      <c r="I418" s="45"/>
      <c r="J418" s="45"/>
      <c r="K418" s="45"/>
      <c r="L418" s="45"/>
      <c r="M418" s="45"/>
      <c r="N418" s="46"/>
      <c r="O418" s="46"/>
      <c r="Q418" s="46"/>
      <c r="R418" s="46"/>
      <c r="S418" s="46"/>
      <c r="T418" s="30"/>
      <c r="U418" s="30"/>
      <c r="V418" s="46"/>
      <c r="W418" s="46"/>
    </row>
    <row r="419" spans="1:23" ht="30" x14ac:dyDescent="0.15">
      <c r="A419" s="88" t="s">
        <v>3773</v>
      </c>
      <c r="B419" s="111" t="s">
        <v>4130</v>
      </c>
      <c r="C419" s="45" t="s">
        <v>4712</v>
      </c>
      <c r="D419" s="45"/>
      <c r="E419" s="108">
        <v>40904</v>
      </c>
      <c r="F419" s="108">
        <v>40924</v>
      </c>
      <c r="G419" s="108"/>
      <c r="H419" s="45"/>
      <c r="I419" s="45" t="s">
        <v>4235</v>
      </c>
      <c r="J419" s="45" t="s">
        <v>4153</v>
      </c>
      <c r="K419" s="45" t="s">
        <v>4154</v>
      </c>
      <c r="L419" s="45" t="s">
        <v>2870</v>
      </c>
      <c r="M419" s="46">
        <v>5.5625</v>
      </c>
      <c r="N419" s="46">
        <f t="shared" ref="N419:N425" si="92">M419-V419</f>
        <v>5.5</v>
      </c>
      <c r="O419" s="46">
        <f t="shared" ref="O419:O425" si="93">M419+V419</f>
        <v>5.625</v>
      </c>
      <c r="P419" s="45">
        <v>6.25</v>
      </c>
      <c r="Q419" s="46">
        <f t="shared" ref="Q419:Q425" si="94">P419-V419</f>
        <v>6.1875</v>
      </c>
      <c r="R419" s="46">
        <f t="shared" ref="R419:R425" si="95">P419+V419</f>
        <v>6.3125</v>
      </c>
      <c r="S419" s="46"/>
      <c r="T419" s="30"/>
      <c r="U419" s="30"/>
      <c r="V419" s="46">
        <v>6.25E-2</v>
      </c>
      <c r="W419" s="46"/>
    </row>
    <row r="420" spans="1:23" ht="30" x14ac:dyDescent="0.15">
      <c r="A420" s="88" t="s">
        <v>3774</v>
      </c>
      <c r="B420" s="111" t="s">
        <v>4131</v>
      </c>
      <c r="C420" s="45" t="s">
        <v>4698</v>
      </c>
      <c r="D420" s="45"/>
      <c r="E420" s="108">
        <v>40898</v>
      </c>
      <c r="F420" s="108">
        <v>40924</v>
      </c>
      <c r="G420" s="108"/>
      <c r="H420" s="45"/>
      <c r="I420" s="45" t="s">
        <v>4235</v>
      </c>
      <c r="J420" s="45" t="s">
        <v>4153</v>
      </c>
      <c r="K420" s="45" t="s">
        <v>4154</v>
      </c>
      <c r="L420" s="45" t="s">
        <v>2870</v>
      </c>
      <c r="M420" s="45">
        <v>4</v>
      </c>
      <c r="N420" s="46">
        <f t="shared" si="92"/>
        <v>3.9375</v>
      </c>
      <c r="O420" s="46">
        <f t="shared" si="93"/>
        <v>4.0625</v>
      </c>
      <c r="P420" s="46">
        <v>6</v>
      </c>
      <c r="Q420" s="46">
        <f t="shared" si="94"/>
        <v>5.9375</v>
      </c>
      <c r="R420" s="46">
        <f t="shared" si="95"/>
        <v>6.0625</v>
      </c>
      <c r="S420" s="46"/>
      <c r="T420" s="30"/>
      <c r="U420" s="30"/>
      <c r="V420" s="46">
        <v>6.25E-2</v>
      </c>
      <c r="W420" s="46"/>
    </row>
    <row r="421" spans="1:23" ht="30" x14ac:dyDescent="0.15">
      <c r="A421" s="88" t="s">
        <v>3775</v>
      </c>
      <c r="B421" s="111" t="s">
        <v>4132</v>
      </c>
      <c r="C421" s="45" t="s">
        <v>4733</v>
      </c>
      <c r="D421" s="45"/>
      <c r="E421" s="108">
        <v>40885</v>
      </c>
      <c r="F421" s="108">
        <v>40924</v>
      </c>
      <c r="G421" s="108"/>
      <c r="H421" s="45"/>
      <c r="I421" s="45" t="s">
        <v>4235</v>
      </c>
      <c r="J421" s="45" t="s">
        <v>4153</v>
      </c>
      <c r="K421" s="45" t="s">
        <v>4154</v>
      </c>
      <c r="L421" s="45" t="s">
        <v>2870</v>
      </c>
      <c r="M421" s="45">
        <v>2.25</v>
      </c>
      <c r="N421" s="46">
        <f t="shared" si="92"/>
        <v>2.1875</v>
      </c>
      <c r="O421" s="46">
        <f t="shared" si="93"/>
        <v>2.3125</v>
      </c>
      <c r="P421" s="46">
        <v>6.5</v>
      </c>
      <c r="Q421" s="46">
        <f t="shared" si="94"/>
        <v>6.4375</v>
      </c>
      <c r="R421" s="46">
        <f t="shared" si="95"/>
        <v>6.5625</v>
      </c>
      <c r="S421" s="46"/>
      <c r="T421" s="30"/>
      <c r="U421" s="30"/>
      <c r="V421" s="46">
        <v>6.25E-2</v>
      </c>
      <c r="W421" s="46"/>
    </row>
    <row r="422" spans="1:23" ht="30" x14ac:dyDescent="0.15">
      <c r="A422" s="88" t="s">
        <v>3776</v>
      </c>
      <c r="B422" s="111" t="s">
        <v>4133</v>
      </c>
      <c r="C422" s="45" t="s">
        <v>4706</v>
      </c>
      <c r="D422" s="45"/>
      <c r="E422" s="108">
        <v>40899</v>
      </c>
      <c r="F422" s="108">
        <v>40924</v>
      </c>
      <c r="G422" s="108"/>
      <c r="H422" s="45"/>
      <c r="I422" s="45" t="s">
        <v>4235</v>
      </c>
      <c r="J422" s="45" t="s">
        <v>4153</v>
      </c>
      <c r="K422" s="45" t="s">
        <v>4154</v>
      </c>
      <c r="L422" s="45" t="s">
        <v>2870</v>
      </c>
      <c r="M422" s="45">
        <v>5</v>
      </c>
      <c r="N422" s="46">
        <f t="shared" si="92"/>
        <v>4.9375</v>
      </c>
      <c r="O422" s="46">
        <f t="shared" si="93"/>
        <v>5.0625</v>
      </c>
      <c r="P422" s="46">
        <v>6</v>
      </c>
      <c r="Q422" s="46">
        <f t="shared" si="94"/>
        <v>5.9375</v>
      </c>
      <c r="R422" s="46">
        <f t="shared" si="95"/>
        <v>6.0625</v>
      </c>
      <c r="S422" s="46"/>
      <c r="T422" s="30"/>
      <c r="U422" s="30"/>
      <c r="V422" s="46">
        <v>6.25E-2</v>
      </c>
      <c r="W422" s="46"/>
    </row>
    <row r="423" spans="1:23" ht="30" x14ac:dyDescent="0.15">
      <c r="A423" s="88" t="s">
        <v>3777</v>
      </c>
      <c r="B423" s="111" t="s">
        <v>4134</v>
      </c>
      <c r="C423" s="45" t="s">
        <v>4706</v>
      </c>
      <c r="D423" s="45"/>
      <c r="E423" s="108">
        <v>40899</v>
      </c>
      <c r="F423" s="108">
        <v>40924</v>
      </c>
      <c r="G423" s="108"/>
      <c r="H423" s="45"/>
      <c r="I423" s="45" t="s">
        <v>4235</v>
      </c>
      <c r="J423" s="45" t="s">
        <v>4153</v>
      </c>
      <c r="K423" s="45" t="s">
        <v>4154</v>
      </c>
      <c r="L423" s="45" t="s">
        <v>2870</v>
      </c>
      <c r="M423" s="45">
        <v>5</v>
      </c>
      <c r="N423" s="46">
        <f t="shared" si="92"/>
        <v>4.9375</v>
      </c>
      <c r="O423" s="46">
        <f t="shared" si="93"/>
        <v>5.0625</v>
      </c>
      <c r="P423" s="46">
        <v>6</v>
      </c>
      <c r="Q423" s="46">
        <f t="shared" si="94"/>
        <v>5.9375</v>
      </c>
      <c r="R423" s="46">
        <f t="shared" si="95"/>
        <v>6.0625</v>
      </c>
      <c r="S423" s="46"/>
      <c r="T423" s="30"/>
      <c r="U423" s="30"/>
      <c r="V423" s="46">
        <v>6.25E-2</v>
      </c>
      <c r="W423" s="46"/>
    </row>
    <row r="424" spans="1:23" ht="30" x14ac:dyDescent="0.15">
      <c r="A424" s="88" t="s">
        <v>3778</v>
      </c>
      <c r="B424" s="111" t="s">
        <v>4135</v>
      </c>
      <c r="C424" s="45" t="s">
        <v>4706</v>
      </c>
      <c r="D424" s="45"/>
      <c r="E424" s="108">
        <v>40899</v>
      </c>
      <c r="F424" s="108">
        <v>40924</v>
      </c>
      <c r="G424" s="108"/>
      <c r="H424" s="45"/>
      <c r="I424" s="45" t="s">
        <v>4235</v>
      </c>
      <c r="J424" s="45" t="s">
        <v>4153</v>
      </c>
      <c r="K424" s="45" t="s">
        <v>4154</v>
      </c>
      <c r="L424" s="45" t="s">
        <v>2870</v>
      </c>
      <c r="M424" s="45">
        <v>5</v>
      </c>
      <c r="N424" s="46">
        <f t="shared" si="92"/>
        <v>4.9375</v>
      </c>
      <c r="O424" s="46">
        <f t="shared" si="93"/>
        <v>5.0625</v>
      </c>
      <c r="P424" s="46">
        <v>6</v>
      </c>
      <c r="Q424" s="46">
        <f t="shared" si="94"/>
        <v>5.9375</v>
      </c>
      <c r="R424" s="46">
        <f t="shared" si="95"/>
        <v>6.0625</v>
      </c>
      <c r="S424" s="46"/>
      <c r="T424" s="30"/>
      <c r="U424" s="30"/>
      <c r="V424" s="46">
        <v>6.25E-2</v>
      </c>
      <c r="W424" s="46"/>
    </row>
    <row r="425" spans="1:23" ht="30" x14ac:dyDescent="0.15">
      <c r="A425" s="88" t="s">
        <v>3779</v>
      </c>
      <c r="B425" s="111" t="s">
        <v>4136</v>
      </c>
      <c r="C425" s="45" t="s">
        <v>4706</v>
      </c>
      <c r="D425" s="45"/>
      <c r="E425" s="108">
        <v>40899</v>
      </c>
      <c r="F425" s="108">
        <v>40924</v>
      </c>
      <c r="G425" s="108"/>
      <c r="H425" s="45"/>
      <c r="I425" s="45" t="s">
        <v>4235</v>
      </c>
      <c r="J425" s="45" t="s">
        <v>4153</v>
      </c>
      <c r="K425" s="45" t="s">
        <v>4154</v>
      </c>
      <c r="L425" s="45" t="s">
        <v>2870</v>
      </c>
      <c r="M425" s="45">
        <v>5</v>
      </c>
      <c r="N425" s="46">
        <f t="shared" si="92"/>
        <v>4.9375</v>
      </c>
      <c r="O425" s="46">
        <f t="shared" si="93"/>
        <v>5.0625</v>
      </c>
      <c r="P425" s="46">
        <v>6</v>
      </c>
      <c r="Q425" s="46">
        <f t="shared" si="94"/>
        <v>5.9375</v>
      </c>
      <c r="R425" s="46">
        <f t="shared" si="95"/>
        <v>6.0625</v>
      </c>
      <c r="S425" s="46"/>
      <c r="T425" s="30"/>
      <c r="U425" s="30"/>
      <c r="V425" s="46">
        <v>6.25E-2</v>
      </c>
      <c r="W425" s="45"/>
    </row>
    <row r="426" spans="1:23" ht="30" x14ac:dyDescent="0.15">
      <c r="A426" s="88" t="s">
        <v>8083</v>
      </c>
      <c r="B426" s="111" t="s">
        <v>8086</v>
      </c>
      <c r="C426" s="45" t="s">
        <v>4706</v>
      </c>
      <c r="D426" s="45"/>
      <c r="E426" s="108">
        <v>41166</v>
      </c>
      <c r="F426" s="108">
        <v>41166</v>
      </c>
      <c r="G426" s="108"/>
      <c r="H426" s="45"/>
      <c r="I426" s="45" t="s">
        <v>4235</v>
      </c>
      <c r="J426" s="45" t="s">
        <v>4153</v>
      </c>
      <c r="K426" s="45" t="s">
        <v>4154</v>
      </c>
      <c r="L426" s="45" t="s">
        <v>2870</v>
      </c>
      <c r="M426" s="45">
        <v>5</v>
      </c>
      <c r="N426" s="46">
        <f>M426-V426</f>
        <v>4.9375</v>
      </c>
      <c r="O426" s="46">
        <f>M426+V426</f>
        <v>5.0625</v>
      </c>
      <c r="P426" s="46">
        <v>6</v>
      </c>
      <c r="Q426" s="46">
        <f>P426-V426</f>
        <v>5.9375</v>
      </c>
      <c r="R426" s="46">
        <f>P426+V426</f>
        <v>6.0625</v>
      </c>
      <c r="S426" s="46"/>
      <c r="T426" s="30"/>
      <c r="U426" s="30"/>
      <c r="V426" s="46">
        <v>6.25E-2</v>
      </c>
      <c r="W426" s="46"/>
    </row>
    <row r="427" spans="1:23" ht="30" x14ac:dyDescent="0.15">
      <c r="A427" s="88" t="s">
        <v>3780</v>
      </c>
      <c r="B427" s="111" t="s">
        <v>4137</v>
      </c>
      <c r="C427" s="45" t="s">
        <v>4698</v>
      </c>
      <c r="D427" s="45"/>
      <c r="E427" s="108">
        <v>40898</v>
      </c>
      <c r="F427" s="108">
        <v>40924</v>
      </c>
      <c r="G427" s="108"/>
      <c r="H427" s="45"/>
      <c r="I427" s="45" t="s">
        <v>4235</v>
      </c>
      <c r="J427" s="45" t="s">
        <v>4153</v>
      </c>
      <c r="K427" s="45" t="s">
        <v>4154</v>
      </c>
      <c r="L427" s="45" t="s">
        <v>2870</v>
      </c>
      <c r="M427" s="45">
        <v>4</v>
      </c>
      <c r="N427" s="46">
        <f>M427-V427</f>
        <v>3.9375</v>
      </c>
      <c r="O427" s="46">
        <f>M427+V427</f>
        <v>4.0625</v>
      </c>
      <c r="P427" s="46">
        <v>6</v>
      </c>
      <c r="Q427" s="46">
        <f>P427-V427</f>
        <v>5.9375</v>
      </c>
      <c r="R427" s="46">
        <f>P427+V427</f>
        <v>6.0625</v>
      </c>
      <c r="S427" s="46"/>
      <c r="T427" s="30"/>
      <c r="U427" s="30"/>
      <c r="V427" s="46">
        <v>6.25E-2</v>
      </c>
      <c r="W427" s="46"/>
    </row>
    <row r="428" spans="1:23" ht="15" x14ac:dyDescent="0.15">
      <c r="A428" s="88" t="s">
        <v>3781</v>
      </c>
      <c r="B428" s="111" t="s">
        <v>4138</v>
      </c>
      <c r="C428" s="45"/>
      <c r="D428" s="45"/>
      <c r="E428" s="45"/>
      <c r="F428" s="45" t="s">
        <v>2361</v>
      </c>
      <c r="G428" s="45"/>
      <c r="H428" s="45"/>
      <c r="I428" s="45"/>
      <c r="J428" s="45"/>
      <c r="K428" s="45"/>
      <c r="L428" s="45"/>
      <c r="M428" s="45"/>
      <c r="N428" s="46"/>
      <c r="O428" s="46"/>
      <c r="Q428" s="46"/>
      <c r="R428" s="46"/>
      <c r="S428" s="46"/>
      <c r="T428" s="30"/>
      <c r="U428" s="30"/>
      <c r="V428" s="46"/>
      <c r="W428" s="46"/>
    </row>
    <row r="429" spans="1:23" ht="30" x14ac:dyDescent="0.15">
      <c r="A429" s="88" t="s">
        <v>3782</v>
      </c>
      <c r="B429" s="111" t="s">
        <v>4139</v>
      </c>
      <c r="C429" s="45" t="s">
        <v>4698</v>
      </c>
      <c r="D429" s="45"/>
      <c r="E429" s="108">
        <v>40898</v>
      </c>
      <c r="F429" s="108">
        <v>40924</v>
      </c>
      <c r="G429" s="108"/>
      <c r="H429" s="45"/>
      <c r="I429" s="45" t="s">
        <v>4235</v>
      </c>
      <c r="J429" s="45" t="s">
        <v>4153</v>
      </c>
      <c r="K429" s="45" t="s">
        <v>4154</v>
      </c>
      <c r="L429" s="45" t="s">
        <v>2870</v>
      </c>
      <c r="M429" s="45">
        <v>4</v>
      </c>
      <c r="N429" s="46">
        <f>M429-V429</f>
        <v>3.9375</v>
      </c>
      <c r="O429" s="46">
        <f>M429+V429</f>
        <v>4.0625</v>
      </c>
      <c r="P429" s="46">
        <v>6</v>
      </c>
      <c r="Q429" s="46">
        <f>P429-V429</f>
        <v>5.9375</v>
      </c>
      <c r="R429" s="46">
        <f>P429+V429</f>
        <v>6.0625</v>
      </c>
      <c r="S429" s="46"/>
      <c r="T429" s="30"/>
      <c r="U429" s="30"/>
      <c r="V429" s="46">
        <v>6.25E-2</v>
      </c>
      <c r="W429" s="46"/>
    </row>
    <row r="430" spans="1:23" ht="30" x14ac:dyDescent="0.15">
      <c r="A430" s="88" t="s">
        <v>3783</v>
      </c>
      <c r="B430" s="111" t="s">
        <v>4140</v>
      </c>
      <c r="C430" s="45" t="s">
        <v>4698</v>
      </c>
      <c r="D430" s="45"/>
      <c r="E430" s="108">
        <v>40898</v>
      </c>
      <c r="F430" s="108">
        <v>40924</v>
      </c>
      <c r="G430" s="108"/>
      <c r="H430" s="45"/>
      <c r="I430" s="45" t="s">
        <v>4235</v>
      </c>
      <c r="J430" s="45" t="s">
        <v>4153</v>
      </c>
      <c r="K430" s="45" t="s">
        <v>4154</v>
      </c>
      <c r="L430" s="45" t="s">
        <v>2870</v>
      </c>
      <c r="M430" s="45">
        <v>4</v>
      </c>
      <c r="N430" s="46">
        <f>M430-V430</f>
        <v>3.9375</v>
      </c>
      <c r="O430" s="46">
        <f>M430+V430</f>
        <v>4.0625</v>
      </c>
      <c r="P430" s="46">
        <v>6</v>
      </c>
      <c r="Q430" s="46">
        <f>P430-V430</f>
        <v>5.9375</v>
      </c>
      <c r="R430" s="46">
        <f>P430+V430</f>
        <v>6.0625</v>
      </c>
      <c r="S430" s="46"/>
      <c r="T430" s="30"/>
      <c r="U430" s="30"/>
      <c r="V430" s="46">
        <v>6.25E-2</v>
      </c>
      <c r="W430" s="46"/>
    </row>
    <row r="431" spans="1:23" ht="30" x14ac:dyDescent="0.15">
      <c r="A431" s="88" t="s">
        <v>9081</v>
      </c>
      <c r="B431" s="111" t="s">
        <v>9080</v>
      </c>
      <c r="C431" s="45" t="s">
        <v>4698</v>
      </c>
      <c r="D431" s="45"/>
      <c r="E431" s="108">
        <v>41337</v>
      </c>
      <c r="F431" s="114">
        <v>41338</v>
      </c>
      <c r="G431" s="45" t="s">
        <v>8143</v>
      </c>
      <c r="H431" s="45"/>
      <c r="I431" s="45" t="s">
        <v>4235</v>
      </c>
      <c r="J431" s="45" t="s">
        <v>4153</v>
      </c>
      <c r="K431" s="45" t="s">
        <v>4154</v>
      </c>
      <c r="L431" s="45" t="s">
        <v>2870</v>
      </c>
      <c r="M431" s="45">
        <v>4</v>
      </c>
      <c r="N431" s="46">
        <f>M431-V431</f>
        <v>3.9375</v>
      </c>
      <c r="O431" s="46">
        <f>M431+V431</f>
        <v>4.0625</v>
      </c>
      <c r="P431" s="46">
        <v>6</v>
      </c>
      <c r="Q431" s="46">
        <f>P431-V431</f>
        <v>5.9375</v>
      </c>
      <c r="R431" s="46">
        <f>P431+V431</f>
        <v>6.0625</v>
      </c>
      <c r="S431" s="46"/>
      <c r="T431" s="30"/>
      <c r="U431" s="30"/>
      <c r="V431" s="46">
        <v>6.25E-2</v>
      </c>
      <c r="W431" s="46"/>
    </row>
    <row r="432" spans="1:23" ht="15" x14ac:dyDescent="0.15">
      <c r="A432" s="88" t="s">
        <v>3784</v>
      </c>
      <c r="B432" s="111" t="s">
        <v>4141</v>
      </c>
      <c r="C432" s="45"/>
      <c r="D432" s="45"/>
      <c r="E432" s="45"/>
      <c r="F432" s="45" t="s">
        <v>4895</v>
      </c>
      <c r="G432" s="45"/>
      <c r="H432" s="45"/>
      <c r="I432" s="45"/>
      <c r="J432" s="45"/>
      <c r="K432" s="45"/>
      <c r="L432" s="45"/>
      <c r="M432" s="45"/>
      <c r="N432" s="46"/>
      <c r="O432" s="46"/>
      <c r="Q432" s="46"/>
      <c r="R432" s="46"/>
      <c r="S432" s="46"/>
      <c r="T432" s="30"/>
      <c r="U432" s="30"/>
      <c r="V432" s="46"/>
      <c r="W432" s="46"/>
    </row>
    <row r="433" spans="1:23" ht="30" x14ac:dyDescent="0.15">
      <c r="A433" s="88" t="s">
        <v>3785</v>
      </c>
      <c r="B433" s="111" t="s">
        <v>4142</v>
      </c>
      <c r="C433" s="45" t="s">
        <v>4688</v>
      </c>
      <c r="D433" s="45"/>
      <c r="E433" s="108">
        <v>40889</v>
      </c>
      <c r="F433" s="108">
        <v>40924</v>
      </c>
      <c r="G433" s="108"/>
      <c r="H433" s="45"/>
      <c r="I433" s="45" t="s">
        <v>4235</v>
      </c>
      <c r="J433" s="45" t="s">
        <v>4153</v>
      </c>
      <c r="K433" s="45" t="s">
        <v>4154</v>
      </c>
      <c r="L433" s="45" t="s">
        <v>2870</v>
      </c>
      <c r="M433" s="45">
        <v>2.625</v>
      </c>
      <c r="N433" s="46">
        <f t="shared" ref="N433:N438" si="96">M433-V433</f>
        <v>2.5625</v>
      </c>
      <c r="O433" s="46">
        <f t="shared" ref="O433:O438" si="97">M433+V433</f>
        <v>2.6875</v>
      </c>
      <c r="P433" s="46">
        <v>9</v>
      </c>
      <c r="Q433" s="46">
        <f t="shared" ref="Q433:Q438" si="98">P433-V433</f>
        <v>8.9375</v>
      </c>
      <c r="R433" s="46">
        <f t="shared" ref="R433:R438" si="99">P433+V433</f>
        <v>9.0625</v>
      </c>
      <c r="S433" s="46"/>
      <c r="T433" s="30"/>
      <c r="U433" s="30"/>
      <c r="V433" s="46">
        <v>6.25E-2</v>
      </c>
      <c r="W433" s="46"/>
    </row>
    <row r="434" spans="1:23" ht="30" x14ac:dyDescent="0.15">
      <c r="A434" s="88" t="s">
        <v>5140</v>
      </c>
      <c r="B434" s="111" t="s">
        <v>5147</v>
      </c>
      <c r="C434" s="45" t="s">
        <v>4688</v>
      </c>
      <c r="D434" s="45"/>
      <c r="E434" s="108">
        <v>40931</v>
      </c>
      <c r="F434" s="114">
        <v>40952</v>
      </c>
      <c r="G434" s="114"/>
      <c r="I434" s="45" t="s">
        <v>4235</v>
      </c>
      <c r="J434" s="45" t="s">
        <v>4153</v>
      </c>
      <c r="K434" s="45" t="s">
        <v>4154</v>
      </c>
      <c r="L434" s="45" t="s">
        <v>2870</v>
      </c>
      <c r="M434" s="46">
        <v>2.625</v>
      </c>
      <c r="N434" s="46">
        <f t="shared" si="96"/>
        <v>2.5625</v>
      </c>
      <c r="O434" s="46">
        <f t="shared" si="97"/>
        <v>2.6875</v>
      </c>
      <c r="P434" s="46">
        <v>9</v>
      </c>
      <c r="Q434" s="36">
        <f t="shared" si="98"/>
        <v>8.9375</v>
      </c>
      <c r="R434" s="36">
        <f t="shared" si="99"/>
        <v>9.0625</v>
      </c>
      <c r="V434" s="46">
        <v>6.25E-2</v>
      </c>
    </row>
    <row r="435" spans="1:23" ht="30" x14ac:dyDescent="0.15">
      <c r="A435" s="88" t="s">
        <v>3786</v>
      </c>
      <c r="B435" s="111" t="s">
        <v>4143</v>
      </c>
      <c r="C435" s="45" t="s">
        <v>4688</v>
      </c>
      <c r="D435" s="45"/>
      <c r="E435" s="108">
        <v>40889</v>
      </c>
      <c r="F435" s="108">
        <v>40924</v>
      </c>
      <c r="G435" s="108"/>
      <c r="H435" s="45"/>
      <c r="I435" s="45" t="s">
        <v>4235</v>
      </c>
      <c r="J435" s="45" t="s">
        <v>4153</v>
      </c>
      <c r="K435" s="45" t="s">
        <v>4154</v>
      </c>
      <c r="L435" s="45" t="s">
        <v>2870</v>
      </c>
      <c r="M435" s="45">
        <v>2.625</v>
      </c>
      <c r="N435" s="46">
        <f t="shared" si="96"/>
        <v>2.5625</v>
      </c>
      <c r="O435" s="46">
        <f t="shared" si="97"/>
        <v>2.6875</v>
      </c>
      <c r="P435" s="46">
        <v>9</v>
      </c>
      <c r="Q435" s="46">
        <f t="shared" si="98"/>
        <v>8.9375</v>
      </c>
      <c r="R435" s="46">
        <f t="shared" si="99"/>
        <v>9.0625</v>
      </c>
      <c r="S435" s="46"/>
      <c r="T435" s="30"/>
      <c r="U435" s="30"/>
      <c r="V435" s="46">
        <v>6.25E-2</v>
      </c>
      <c r="W435" s="46"/>
    </row>
    <row r="436" spans="1:23" ht="30" x14ac:dyDescent="0.15">
      <c r="A436" s="88" t="s">
        <v>5270</v>
      </c>
      <c r="B436" s="111" t="s">
        <v>5271</v>
      </c>
      <c r="C436" s="45" t="s">
        <v>4696</v>
      </c>
      <c r="D436" s="45"/>
      <c r="E436" s="114">
        <v>40931</v>
      </c>
      <c r="F436" s="114">
        <v>40955</v>
      </c>
      <c r="G436" s="114"/>
      <c r="I436" s="112" t="s">
        <v>4235</v>
      </c>
      <c r="J436" s="112" t="s">
        <v>4153</v>
      </c>
      <c r="K436" s="112" t="s">
        <v>4154</v>
      </c>
      <c r="L436" s="112" t="s">
        <v>2870</v>
      </c>
      <c r="M436" s="46">
        <v>3.75</v>
      </c>
      <c r="N436" s="36">
        <f t="shared" si="96"/>
        <v>3.6875</v>
      </c>
      <c r="O436" s="36">
        <f t="shared" si="97"/>
        <v>3.8125</v>
      </c>
      <c r="P436" s="46">
        <v>6</v>
      </c>
      <c r="Q436" s="36">
        <f t="shared" si="98"/>
        <v>5.9375</v>
      </c>
      <c r="R436" s="36">
        <f t="shared" si="99"/>
        <v>6.0625</v>
      </c>
      <c r="V436" s="36">
        <v>6.25E-2</v>
      </c>
    </row>
    <row r="437" spans="1:23" ht="30" x14ac:dyDescent="0.15">
      <c r="A437" s="88" t="s">
        <v>5272</v>
      </c>
      <c r="B437" s="111" t="s">
        <v>5273</v>
      </c>
      <c r="C437" s="45" t="s">
        <v>5328</v>
      </c>
      <c r="D437" s="45"/>
      <c r="E437" s="114">
        <v>40931</v>
      </c>
      <c r="F437" s="114">
        <v>40955</v>
      </c>
      <c r="G437" s="114"/>
      <c r="I437" s="112" t="s">
        <v>4235</v>
      </c>
      <c r="J437" s="112" t="s">
        <v>4153</v>
      </c>
      <c r="K437" s="112" t="s">
        <v>4154</v>
      </c>
      <c r="L437" s="112" t="s">
        <v>2870</v>
      </c>
      <c r="M437" s="46">
        <v>2.375</v>
      </c>
      <c r="N437" s="36">
        <f t="shared" si="96"/>
        <v>2.3125</v>
      </c>
      <c r="O437" s="36">
        <f t="shared" si="97"/>
        <v>2.4375</v>
      </c>
      <c r="P437" s="46">
        <v>8.5</v>
      </c>
      <c r="Q437" s="36">
        <f t="shared" si="98"/>
        <v>8.4375</v>
      </c>
      <c r="R437" s="36">
        <f t="shared" si="99"/>
        <v>8.5625</v>
      </c>
      <c r="V437" s="36">
        <v>6.25E-2</v>
      </c>
    </row>
    <row r="438" spans="1:23" ht="30" x14ac:dyDescent="0.15">
      <c r="A438" s="88" t="s">
        <v>5274</v>
      </c>
      <c r="B438" s="111" t="s">
        <v>5330</v>
      </c>
      <c r="C438" s="45" t="s">
        <v>5329</v>
      </c>
      <c r="D438" s="45"/>
      <c r="E438" s="114">
        <v>40931</v>
      </c>
      <c r="F438" s="114">
        <v>40946</v>
      </c>
      <c r="G438" s="114"/>
      <c r="I438" s="112" t="s">
        <v>4235</v>
      </c>
      <c r="J438" s="112" t="s">
        <v>4153</v>
      </c>
      <c r="K438" s="112" t="s">
        <v>4154</v>
      </c>
      <c r="L438" s="112" t="s">
        <v>2870</v>
      </c>
      <c r="M438" s="46">
        <v>2.35</v>
      </c>
      <c r="N438" s="36">
        <f t="shared" si="96"/>
        <v>2.2875000000000001</v>
      </c>
      <c r="O438" s="36">
        <f t="shared" si="97"/>
        <v>2.4125000000000001</v>
      </c>
      <c r="P438" s="46">
        <v>1.25</v>
      </c>
      <c r="Q438" s="36">
        <f t="shared" si="98"/>
        <v>1.1875</v>
      </c>
      <c r="R438" s="36">
        <f t="shared" si="99"/>
        <v>1.3125</v>
      </c>
      <c r="V438" s="36">
        <v>6.25E-2</v>
      </c>
    </row>
    <row r="439" spans="1:23" ht="30" x14ac:dyDescent="0.15">
      <c r="A439" s="88" t="s">
        <v>5526</v>
      </c>
      <c r="B439" s="111" t="s">
        <v>5527</v>
      </c>
      <c r="H439" s="112" t="s">
        <v>5528</v>
      </c>
    </row>
    <row r="440" spans="1:23" ht="30" x14ac:dyDescent="0.15">
      <c r="A440" s="88" t="s">
        <v>5529</v>
      </c>
      <c r="B440" s="111" t="s">
        <v>5227</v>
      </c>
      <c r="C440" s="45" t="s">
        <v>4696</v>
      </c>
      <c r="D440" s="45"/>
      <c r="E440" s="114">
        <v>40934</v>
      </c>
      <c r="F440" s="114">
        <v>40946</v>
      </c>
      <c r="G440" s="114"/>
      <c r="I440" s="112" t="s">
        <v>4235</v>
      </c>
      <c r="J440" s="112" t="s">
        <v>4153</v>
      </c>
      <c r="K440" s="112" t="s">
        <v>4154</v>
      </c>
      <c r="L440" s="112" t="s">
        <v>2870</v>
      </c>
      <c r="M440" s="46">
        <v>3.75</v>
      </c>
      <c r="N440" s="36">
        <f t="shared" ref="N440:N449" si="100">M440-V440</f>
        <v>3.6875</v>
      </c>
      <c r="O440" s="36">
        <f t="shared" ref="O440:O449" si="101">M440+V440</f>
        <v>3.8125</v>
      </c>
      <c r="P440" s="46">
        <v>6</v>
      </c>
      <c r="Q440" s="36">
        <f t="shared" ref="Q440:Q449" si="102">P440-V440</f>
        <v>5.9375</v>
      </c>
      <c r="R440" s="36">
        <f t="shared" ref="R440:R449" si="103">P440+V440</f>
        <v>6.0625</v>
      </c>
      <c r="V440" s="36">
        <v>6.25E-2</v>
      </c>
    </row>
    <row r="441" spans="1:23" ht="30" x14ac:dyDescent="0.15">
      <c r="A441" s="88" t="s">
        <v>5693</v>
      </c>
      <c r="B441" s="111" t="s">
        <v>5694</v>
      </c>
      <c r="C441" s="45" t="s">
        <v>4730</v>
      </c>
      <c r="D441" s="45"/>
      <c r="E441" s="114">
        <v>40939</v>
      </c>
      <c r="F441" s="114">
        <v>40946</v>
      </c>
      <c r="G441" s="114"/>
      <c r="I441" s="112" t="s">
        <v>4235</v>
      </c>
      <c r="J441" s="112" t="s">
        <v>4153</v>
      </c>
      <c r="K441" s="112" t="s">
        <v>4154</v>
      </c>
      <c r="L441" s="112" t="s">
        <v>2870</v>
      </c>
      <c r="M441" s="46">
        <v>1.5</v>
      </c>
      <c r="N441" s="36">
        <f t="shared" si="100"/>
        <v>1.4375</v>
      </c>
      <c r="O441" s="36">
        <f t="shared" si="101"/>
        <v>1.5625</v>
      </c>
      <c r="P441" s="46">
        <v>4.5</v>
      </c>
      <c r="Q441" s="36">
        <f t="shared" si="102"/>
        <v>4.4375</v>
      </c>
      <c r="R441" s="36">
        <f t="shared" si="103"/>
        <v>4.5625</v>
      </c>
      <c r="V441" s="36">
        <v>6.25E-2</v>
      </c>
    </row>
    <row r="442" spans="1:23" ht="30" x14ac:dyDescent="0.15">
      <c r="A442" s="88" t="s">
        <v>5695</v>
      </c>
      <c r="B442" s="111" t="s">
        <v>5701</v>
      </c>
      <c r="C442" s="45" t="s">
        <v>4730</v>
      </c>
      <c r="D442" s="45"/>
      <c r="E442" s="114">
        <v>40939</v>
      </c>
      <c r="F442" s="114">
        <v>40946</v>
      </c>
      <c r="G442" s="114"/>
      <c r="I442" s="112" t="s">
        <v>4235</v>
      </c>
      <c r="J442" s="112" t="s">
        <v>4153</v>
      </c>
      <c r="K442" s="112" t="s">
        <v>4154</v>
      </c>
      <c r="L442" s="112" t="s">
        <v>2870</v>
      </c>
      <c r="M442" s="46">
        <v>1.5</v>
      </c>
      <c r="N442" s="36">
        <f t="shared" si="100"/>
        <v>1.4375</v>
      </c>
      <c r="O442" s="36">
        <f t="shared" si="101"/>
        <v>1.5625</v>
      </c>
      <c r="P442" s="46">
        <v>4.5</v>
      </c>
      <c r="Q442" s="36">
        <f t="shared" si="102"/>
        <v>4.4375</v>
      </c>
      <c r="R442" s="36">
        <f t="shared" si="103"/>
        <v>4.5625</v>
      </c>
      <c r="V442" s="36">
        <v>6.25E-2</v>
      </c>
    </row>
    <row r="443" spans="1:23" ht="30" x14ac:dyDescent="0.15">
      <c r="A443" s="88" t="s">
        <v>5696</v>
      </c>
      <c r="B443" s="111" t="s">
        <v>5702</v>
      </c>
      <c r="C443" s="45" t="s">
        <v>4688</v>
      </c>
      <c r="D443" s="45"/>
      <c r="E443" s="114">
        <v>40939</v>
      </c>
      <c r="F443" s="114">
        <v>40952</v>
      </c>
      <c r="G443" s="114"/>
      <c r="I443" s="112" t="s">
        <v>4235</v>
      </c>
      <c r="J443" s="112" t="s">
        <v>4153</v>
      </c>
      <c r="K443" s="112" t="s">
        <v>4154</v>
      </c>
      <c r="L443" s="112" t="s">
        <v>2870</v>
      </c>
      <c r="M443" s="46">
        <v>2.625</v>
      </c>
      <c r="N443" s="36">
        <f t="shared" si="100"/>
        <v>2.5625</v>
      </c>
      <c r="O443" s="36">
        <f t="shared" si="101"/>
        <v>2.6875</v>
      </c>
      <c r="P443" s="46">
        <v>9</v>
      </c>
      <c r="Q443" s="36">
        <f t="shared" si="102"/>
        <v>8.9375</v>
      </c>
      <c r="R443" s="36">
        <f t="shared" si="103"/>
        <v>9.0625</v>
      </c>
      <c r="V443" s="36">
        <v>6.25E-2</v>
      </c>
    </row>
    <row r="444" spans="1:23" ht="30" x14ac:dyDescent="0.15">
      <c r="A444" s="88" t="s">
        <v>5697</v>
      </c>
      <c r="B444" s="111" t="s">
        <v>5698</v>
      </c>
      <c r="C444" s="45" t="s">
        <v>4688</v>
      </c>
      <c r="D444" s="45"/>
      <c r="E444" s="114">
        <v>40939</v>
      </c>
      <c r="F444" s="114">
        <v>40951</v>
      </c>
      <c r="G444" s="114"/>
      <c r="I444" s="112" t="s">
        <v>4235</v>
      </c>
      <c r="J444" s="112" t="s">
        <v>4153</v>
      </c>
      <c r="K444" s="112" t="s">
        <v>4154</v>
      </c>
      <c r="L444" s="112" t="s">
        <v>2870</v>
      </c>
      <c r="M444" s="46">
        <v>2.625</v>
      </c>
      <c r="N444" s="36">
        <f t="shared" si="100"/>
        <v>2.5625</v>
      </c>
      <c r="O444" s="36">
        <f t="shared" si="101"/>
        <v>2.6875</v>
      </c>
      <c r="P444" s="46">
        <v>9</v>
      </c>
      <c r="Q444" s="36">
        <f t="shared" si="102"/>
        <v>8.9375</v>
      </c>
      <c r="R444" s="36">
        <f t="shared" si="103"/>
        <v>9.0625</v>
      </c>
      <c r="V444" s="36">
        <v>6.25E-2</v>
      </c>
    </row>
    <row r="445" spans="1:23" ht="30" x14ac:dyDescent="0.15">
      <c r="A445" s="88" t="s">
        <v>5699</v>
      </c>
      <c r="B445" s="111" t="s">
        <v>5700</v>
      </c>
      <c r="C445" s="45" t="s">
        <v>4688</v>
      </c>
      <c r="D445" s="45"/>
      <c r="E445" s="114">
        <v>40939</v>
      </c>
      <c r="F445" s="114">
        <v>40952</v>
      </c>
      <c r="G445" s="114"/>
      <c r="I445" s="112" t="s">
        <v>4235</v>
      </c>
      <c r="J445" s="112" t="s">
        <v>4153</v>
      </c>
      <c r="K445" s="112" t="s">
        <v>4154</v>
      </c>
      <c r="L445" s="112" t="s">
        <v>2870</v>
      </c>
      <c r="M445" s="46">
        <v>2.625</v>
      </c>
      <c r="N445" s="36">
        <f t="shared" si="100"/>
        <v>2.5625</v>
      </c>
      <c r="O445" s="36">
        <f t="shared" si="101"/>
        <v>2.6875</v>
      </c>
      <c r="P445" s="46">
        <v>9</v>
      </c>
      <c r="Q445" s="36">
        <f t="shared" si="102"/>
        <v>8.9375</v>
      </c>
      <c r="R445" s="36">
        <f t="shared" si="103"/>
        <v>9.0625</v>
      </c>
      <c r="V445" s="36">
        <v>6.25E-2</v>
      </c>
    </row>
    <row r="446" spans="1:23" ht="30" x14ac:dyDescent="0.15">
      <c r="A446" s="88" t="s">
        <v>5752</v>
      </c>
      <c r="B446" s="111" t="s">
        <v>5753</v>
      </c>
      <c r="C446" s="45" t="s">
        <v>4688</v>
      </c>
      <c r="D446" s="45"/>
      <c r="E446" s="114">
        <v>40941</v>
      </c>
      <c r="F446" s="114">
        <v>40952</v>
      </c>
      <c r="G446" s="114"/>
      <c r="I446" s="112" t="s">
        <v>4235</v>
      </c>
      <c r="J446" s="112" t="s">
        <v>4153</v>
      </c>
      <c r="K446" s="112" t="s">
        <v>4154</v>
      </c>
      <c r="L446" s="112" t="s">
        <v>2870</v>
      </c>
      <c r="M446" s="46">
        <v>2.625</v>
      </c>
      <c r="N446" s="36">
        <f t="shared" si="100"/>
        <v>2.5625</v>
      </c>
      <c r="O446" s="36">
        <f t="shared" si="101"/>
        <v>2.6875</v>
      </c>
      <c r="P446" s="46">
        <v>9</v>
      </c>
      <c r="Q446" s="36">
        <f t="shared" si="102"/>
        <v>8.9375</v>
      </c>
      <c r="R446" s="36">
        <f t="shared" si="103"/>
        <v>9.0625</v>
      </c>
      <c r="V446" s="36">
        <v>6.25E-2</v>
      </c>
    </row>
    <row r="447" spans="1:23" ht="30" x14ac:dyDescent="0.15">
      <c r="A447" s="88" t="s">
        <v>5754</v>
      </c>
      <c r="B447" s="111" t="s">
        <v>5755</v>
      </c>
      <c r="C447" s="45" t="s">
        <v>4688</v>
      </c>
      <c r="D447" s="45"/>
      <c r="E447" s="114">
        <v>40941</v>
      </c>
      <c r="F447" s="114">
        <v>40952</v>
      </c>
      <c r="G447" s="114"/>
      <c r="I447" s="112" t="s">
        <v>4235</v>
      </c>
      <c r="J447" s="112" t="s">
        <v>4153</v>
      </c>
      <c r="K447" s="112" t="s">
        <v>4154</v>
      </c>
      <c r="L447" s="112" t="s">
        <v>2870</v>
      </c>
      <c r="M447" s="46">
        <v>2.625</v>
      </c>
      <c r="N447" s="36">
        <f t="shared" si="100"/>
        <v>2.5625</v>
      </c>
      <c r="O447" s="36">
        <f t="shared" si="101"/>
        <v>2.6875</v>
      </c>
      <c r="P447" s="46">
        <v>9</v>
      </c>
      <c r="Q447" s="36">
        <f t="shared" si="102"/>
        <v>8.9375</v>
      </c>
      <c r="R447" s="36">
        <f t="shared" si="103"/>
        <v>9.0625</v>
      </c>
      <c r="V447" s="36">
        <v>6.25E-2</v>
      </c>
    </row>
    <row r="448" spans="1:23" ht="30" x14ac:dyDescent="0.15">
      <c r="A448" s="88" t="s">
        <v>5756</v>
      </c>
      <c r="B448" s="111" t="s">
        <v>5757</v>
      </c>
      <c r="C448" s="45" t="s">
        <v>4688</v>
      </c>
      <c r="D448" s="45"/>
      <c r="E448" s="114">
        <v>40941</v>
      </c>
      <c r="F448" s="114">
        <v>40952</v>
      </c>
      <c r="G448" s="114"/>
      <c r="I448" s="112" t="s">
        <v>4235</v>
      </c>
      <c r="J448" s="112" t="s">
        <v>4153</v>
      </c>
      <c r="K448" s="112" t="s">
        <v>4154</v>
      </c>
      <c r="L448" s="112" t="s">
        <v>2870</v>
      </c>
      <c r="M448" s="46">
        <v>2.625</v>
      </c>
      <c r="N448" s="36">
        <f t="shared" si="100"/>
        <v>2.5625</v>
      </c>
      <c r="O448" s="36">
        <f t="shared" si="101"/>
        <v>2.6875</v>
      </c>
      <c r="P448" s="46">
        <v>9</v>
      </c>
      <c r="Q448" s="36">
        <f t="shared" si="102"/>
        <v>8.9375</v>
      </c>
      <c r="R448" s="36">
        <f t="shared" si="103"/>
        <v>9.0625</v>
      </c>
      <c r="V448" s="36">
        <v>6.25E-2</v>
      </c>
    </row>
    <row r="449" spans="1:22" ht="30" x14ac:dyDescent="0.15">
      <c r="A449" s="88" t="s">
        <v>5758</v>
      </c>
      <c r="B449" s="111" t="s">
        <v>5759</v>
      </c>
      <c r="C449" s="45" t="s">
        <v>4688</v>
      </c>
      <c r="D449" s="45"/>
      <c r="E449" s="114">
        <v>40941</v>
      </c>
      <c r="F449" s="114">
        <v>40952</v>
      </c>
      <c r="G449" s="114"/>
      <c r="I449" s="112" t="s">
        <v>4235</v>
      </c>
      <c r="J449" s="112" t="s">
        <v>4153</v>
      </c>
      <c r="K449" s="112" t="s">
        <v>4154</v>
      </c>
      <c r="L449" s="112" t="s">
        <v>2870</v>
      </c>
      <c r="M449" s="46">
        <v>2.625</v>
      </c>
      <c r="N449" s="36">
        <f t="shared" si="100"/>
        <v>2.5625</v>
      </c>
      <c r="O449" s="36">
        <f t="shared" si="101"/>
        <v>2.6875</v>
      </c>
      <c r="P449" s="46">
        <v>9</v>
      </c>
      <c r="Q449" s="36">
        <f t="shared" si="102"/>
        <v>8.9375</v>
      </c>
      <c r="R449" s="36">
        <f t="shared" si="103"/>
        <v>9.0625</v>
      </c>
      <c r="V449" s="36">
        <v>6.25E-2</v>
      </c>
    </row>
    <row r="450" spans="1:22" ht="30" x14ac:dyDescent="0.15">
      <c r="A450" s="88" t="s">
        <v>6252</v>
      </c>
      <c r="B450" s="111" t="s">
        <v>6253</v>
      </c>
      <c r="C450" s="112" t="s">
        <v>4688</v>
      </c>
      <c r="D450" s="112"/>
      <c r="E450" s="114">
        <v>40947</v>
      </c>
      <c r="F450" s="104">
        <v>40961</v>
      </c>
      <c r="G450" s="104"/>
      <c r="I450" s="112" t="s">
        <v>4235</v>
      </c>
      <c r="J450" s="112" t="s">
        <v>4153</v>
      </c>
      <c r="K450" s="112" t="s">
        <v>4154</v>
      </c>
      <c r="L450" s="112" t="s">
        <v>2870</v>
      </c>
      <c r="M450" s="46">
        <v>2.625</v>
      </c>
      <c r="N450" s="36">
        <f t="shared" ref="N450:N457" si="104">M450-V450</f>
        <v>2.5625</v>
      </c>
      <c r="O450" s="36">
        <f t="shared" ref="O450:O457" si="105">M450+V450</f>
        <v>2.6875</v>
      </c>
      <c r="P450" s="46">
        <v>9</v>
      </c>
      <c r="Q450" s="36">
        <f t="shared" ref="Q450:Q457" si="106">P450-V450</f>
        <v>8.9375</v>
      </c>
      <c r="R450" s="36">
        <f t="shared" ref="R450:R457" si="107">P450+V450</f>
        <v>9.0625</v>
      </c>
      <c r="V450" s="36">
        <v>6.25E-2</v>
      </c>
    </row>
    <row r="451" spans="1:22" ht="30" x14ac:dyDescent="0.15">
      <c r="A451" s="88" t="s">
        <v>6430</v>
      </c>
      <c r="B451" s="111" t="s">
        <v>6431</v>
      </c>
      <c r="C451" s="112" t="s">
        <v>4706</v>
      </c>
      <c r="D451" s="112"/>
      <c r="E451" s="114">
        <v>40949</v>
      </c>
      <c r="F451" s="114">
        <v>40963</v>
      </c>
      <c r="G451" s="114"/>
      <c r="I451" s="112" t="s">
        <v>4235</v>
      </c>
      <c r="J451" s="112" t="s">
        <v>4153</v>
      </c>
      <c r="K451" s="112" t="s">
        <v>4154</v>
      </c>
      <c r="L451" s="112" t="s">
        <v>2870</v>
      </c>
      <c r="M451" s="46">
        <v>5</v>
      </c>
      <c r="N451" s="36">
        <f t="shared" si="104"/>
        <v>4.9375</v>
      </c>
      <c r="O451" s="36">
        <f t="shared" si="105"/>
        <v>5.0625</v>
      </c>
      <c r="P451" s="46">
        <v>6</v>
      </c>
      <c r="Q451" s="36">
        <f t="shared" si="106"/>
        <v>5.9375</v>
      </c>
      <c r="R451" s="36">
        <f t="shared" si="107"/>
        <v>6.0625</v>
      </c>
      <c r="V451" s="36">
        <v>6.25E-2</v>
      </c>
    </row>
    <row r="452" spans="1:22" ht="30" x14ac:dyDescent="0.15">
      <c r="A452" s="88" t="s">
        <v>6432</v>
      </c>
      <c r="B452" s="111" t="s">
        <v>6433</v>
      </c>
      <c r="C452" s="112" t="s">
        <v>4706</v>
      </c>
      <c r="D452" s="112"/>
      <c r="E452" s="114">
        <v>40949</v>
      </c>
      <c r="F452" s="104">
        <v>40961</v>
      </c>
      <c r="G452" s="104"/>
      <c r="I452" s="112" t="s">
        <v>4235</v>
      </c>
      <c r="J452" s="112" t="s">
        <v>4153</v>
      </c>
      <c r="K452" s="112" t="s">
        <v>4154</v>
      </c>
      <c r="L452" s="112" t="s">
        <v>2870</v>
      </c>
      <c r="M452" s="46">
        <v>5</v>
      </c>
      <c r="N452" s="36">
        <f t="shared" si="104"/>
        <v>4.9375</v>
      </c>
      <c r="O452" s="36">
        <f t="shared" si="105"/>
        <v>5.0625</v>
      </c>
      <c r="P452" s="46">
        <v>6</v>
      </c>
      <c r="Q452" s="36">
        <f t="shared" si="106"/>
        <v>5.9375</v>
      </c>
      <c r="R452" s="36">
        <f t="shared" si="107"/>
        <v>6.0625</v>
      </c>
      <c r="V452" s="36">
        <v>6.25E-2</v>
      </c>
    </row>
    <row r="453" spans="1:22" ht="30" x14ac:dyDescent="0.15">
      <c r="A453" s="88" t="s">
        <v>6434</v>
      </c>
      <c r="B453" s="111" t="s">
        <v>6435</v>
      </c>
      <c r="C453" s="112" t="s">
        <v>4706</v>
      </c>
      <c r="D453" s="112"/>
      <c r="E453" s="114">
        <v>40949</v>
      </c>
      <c r="F453" s="104">
        <v>40961</v>
      </c>
      <c r="G453" s="104"/>
      <c r="I453" s="112" t="s">
        <v>4235</v>
      </c>
      <c r="J453" s="112" t="s">
        <v>4153</v>
      </c>
      <c r="K453" s="112" t="s">
        <v>4154</v>
      </c>
      <c r="L453" s="112" t="s">
        <v>2870</v>
      </c>
      <c r="M453" s="46">
        <v>5</v>
      </c>
      <c r="N453" s="36">
        <f t="shared" si="104"/>
        <v>4.9375</v>
      </c>
      <c r="O453" s="36">
        <f t="shared" si="105"/>
        <v>5.0625</v>
      </c>
      <c r="P453" s="46">
        <v>6</v>
      </c>
      <c r="Q453" s="36">
        <f t="shared" si="106"/>
        <v>5.9375</v>
      </c>
      <c r="R453" s="36">
        <f t="shared" si="107"/>
        <v>6.0625</v>
      </c>
      <c r="V453" s="36">
        <v>6.25E-2</v>
      </c>
    </row>
    <row r="454" spans="1:22" ht="30" x14ac:dyDescent="0.15">
      <c r="A454" s="88" t="s">
        <v>6436</v>
      </c>
      <c r="B454" s="111" t="s">
        <v>6437</v>
      </c>
      <c r="C454" s="112" t="s">
        <v>6438</v>
      </c>
      <c r="D454" s="112"/>
      <c r="E454" s="114">
        <v>40949</v>
      </c>
      <c r="F454" s="104">
        <v>40961</v>
      </c>
      <c r="G454" s="104"/>
      <c r="I454" s="112" t="s">
        <v>4235</v>
      </c>
      <c r="J454" s="112" t="s">
        <v>4153</v>
      </c>
      <c r="K454" s="112" t="s">
        <v>4154</v>
      </c>
      <c r="L454" s="112" t="s">
        <v>2870</v>
      </c>
      <c r="M454" s="46">
        <v>2.5</v>
      </c>
      <c r="N454" s="36">
        <f t="shared" si="104"/>
        <v>2.4375</v>
      </c>
      <c r="O454" s="36">
        <f t="shared" si="105"/>
        <v>2.5625</v>
      </c>
      <c r="P454" s="46">
        <v>5.75</v>
      </c>
      <c r="Q454" s="36">
        <f t="shared" si="106"/>
        <v>5.6875</v>
      </c>
      <c r="R454" s="36">
        <f t="shared" si="107"/>
        <v>5.8125</v>
      </c>
      <c r="V454" s="36">
        <v>6.25E-2</v>
      </c>
    </row>
    <row r="455" spans="1:22" ht="30" x14ac:dyDescent="0.15">
      <c r="A455" s="88" t="s">
        <v>6439</v>
      </c>
      <c r="B455" s="111" t="s">
        <v>6440</v>
      </c>
      <c r="C455" s="112" t="s">
        <v>6438</v>
      </c>
      <c r="D455" s="112"/>
      <c r="E455" s="114">
        <v>40949</v>
      </c>
      <c r="F455" s="104">
        <v>40961</v>
      </c>
      <c r="G455" s="104"/>
      <c r="I455" s="112" t="s">
        <v>4235</v>
      </c>
      <c r="J455" s="112" t="s">
        <v>4153</v>
      </c>
      <c r="K455" s="112" t="s">
        <v>4154</v>
      </c>
      <c r="L455" s="112" t="s">
        <v>2870</v>
      </c>
      <c r="M455" s="46">
        <v>2.5</v>
      </c>
      <c r="N455" s="36">
        <f t="shared" si="104"/>
        <v>2.4375</v>
      </c>
      <c r="O455" s="36">
        <f t="shared" si="105"/>
        <v>2.5625</v>
      </c>
      <c r="P455" s="46">
        <v>5.75</v>
      </c>
      <c r="Q455" s="36">
        <f t="shared" si="106"/>
        <v>5.6875</v>
      </c>
      <c r="R455" s="36">
        <f t="shared" si="107"/>
        <v>5.8125</v>
      </c>
      <c r="V455" s="36">
        <v>6.25E-2</v>
      </c>
    </row>
    <row r="456" spans="1:22" ht="30" x14ac:dyDescent="0.15">
      <c r="A456" s="88" t="s">
        <v>6441</v>
      </c>
      <c r="B456" s="111" t="s">
        <v>6442</v>
      </c>
      <c r="C456" s="112" t="s">
        <v>4694</v>
      </c>
      <c r="D456" s="112"/>
      <c r="E456" s="114">
        <v>40949</v>
      </c>
      <c r="F456" s="114">
        <v>40959</v>
      </c>
      <c r="G456" s="114"/>
      <c r="H456" s="36" t="s">
        <v>9927</v>
      </c>
      <c r="I456" s="112" t="s">
        <v>4235</v>
      </c>
      <c r="J456" s="112" t="s">
        <v>4153</v>
      </c>
      <c r="K456" s="112" t="s">
        <v>4154</v>
      </c>
      <c r="L456" s="112" t="s">
        <v>2870</v>
      </c>
      <c r="M456" s="46">
        <v>3.5</v>
      </c>
      <c r="N456" s="36">
        <f t="shared" si="104"/>
        <v>3.4375</v>
      </c>
      <c r="O456" s="36">
        <f t="shared" si="105"/>
        <v>3.5625</v>
      </c>
      <c r="P456" s="46">
        <v>2.375</v>
      </c>
      <c r="Q456" s="36">
        <f t="shared" si="106"/>
        <v>2.3125</v>
      </c>
      <c r="R456" s="36">
        <f t="shared" si="107"/>
        <v>2.4375</v>
      </c>
      <c r="V456" s="36">
        <v>6.25E-2</v>
      </c>
    </row>
    <row r="457" spans="1:22" ht="30" x14ac:dyDescent="0.15">
      <c r="A457" s="88" t="s">
        <v>6443</v>
      </c>
      <c r="B457" s="111" t="s">
        <v>6444</v>
      </c>
      <c r="C457" s="112" t="s">
        <v>6445</v>
      </c>
      <c r="D457" s="112"/>
      <c r="E457" s="114">
        <v>40949</v>
      </c>
      <c r="F457" s="114">
        <v>40959</v>
      </c>
      <c r="G457" s="114"/>
      <c r="I457" s="112" t="s">
        <v>4235</v>
      </c>
      <c r="J457" s="112" t="s">
        <v>4153</v>
      </c>
      <c r="K457" s="112" t="s">
        <v>4154</v>
      </c>
      <c r="L457" s="112" t="s">
        <v>2870</v>
      </c>
      <c r="M457" s="46">
        <v>2.375</v>
      </c>
      <c r="N457" s="36">
        <f t="shared" si="104"/>
        <v>2.3125</v>
      </c>
      <c r="O457" s="36">
        <f t="shared" si="105"/>
        <v>2.4375</v>
      </c>
      <c r="P457" s="46">
        <v>3.5</v>
      </c>
      <c r="Q457" s="36">
        <f t="shared" si="106"/>
        <v>3.4375</v>
      </c>
      <c r="R457" s="36">
        <f t="shared" si="107"/>
        <v>3.5625</v>
      </c>
      <c r="V457" s="36">
        <v>6.25E-2</v>
      </c>
    </row>
    <row r="458" spans="1:22" ht="30" x14ac:dyDescent="0.15">
      <c r="A458" s="88" t="s">
        <v>6464</v>
      </c>
      <c r="B458" s="111" t="s">
        <v>6465</v>
      </c>
      <c r="C458" s="45" t="s">
        <v>4709</v>
      </c>
      <c r="D458" s="45"/>
      <c r="E458" s="114">
        <v>40954</v>
      </c>
      <c r="F458" s="114">
        <v>40962</v>
      </c>
      <c r="G458" s="114"/>
      <c r="I458" s="112" t="s">
        <v>4235</v>
      </c>
      <c r="J458" s="112" t="s">
        <v>4153</v>
      </c>
      <c r="K458" s="112" t="s">
        <v>4154</v>
      </c>
      <c r="L458" s="112" t="s">
        <v>2870</v>
      </c>
      <c r="M458" s="46">
        <v>5.25</v>
      </c>
      <c r="N458" s="36">
        <f t="shared" ref="N458:N474" si="108">M458-V458</f>
        <v>5.1875</v>
      </c>
      <c r="O458" s="36">
        <f t="shared" ref="O458:O474" si="109">M458+V458</f>
        <v>5.3125</v>
      </c>
      <c r="P458" s="46">
        <v>10.5</v>
      </c>
      <c r="Q458" s="36">
        <f t="shared" ref="Q458:Q474" si="110">P458-V458</f>
        <v>10.4375</v>
      </c>
      <c r="R458" s="36">
        <f t="shared" ref="R458:R474" si="111">P458+V458</f>
        <v>10.5625</v>
      </c>
      <c r="V458" s="36">
        <v>6.25E-2</v>
      </c>
    </row>
    <row r="459" spans="1:22" ht="30" x14ac:dyDescent="0.15">
      <c r="A459" s="88" t="s">
        <v>6466</v>
      </c>
      <c r="B459" s="111" t="s">
        <v>6467</v>
      </c>
      <c r="C459" s="112" t="s">
        <v>6468</v>
      </c>
      <c r="D459" s="112"/>
      <c r="E459" s="114">
        <v>40954</v>
      </c>
      <c r="F459" s="114">
        <v>40962</v>
      </c>
      <c r="G459" s="114"/>
      <c r="H459" s="36" t="s">
        <v>9927</v>
      </c>
      <c r="I459" s="112" t="s">
        <v>4235</v>
      </c>
      <c r="J459" s="112" t="s">
        <v>4153</v>
      </c>
      <c r="K459" s="112" t="s">
        <v>4154</v>
      </c>
      <c r="L459" s="112" t="s">
        <v>2870</v>
      </c>
      <c r="M459" s="46">
        <v>4</v>
      </c>
      <c r="N459" s="36">
        <f t="shared" si="108"/>
        <v>3.9375</v>
      </c>
      <c r="O459" s="36">
        <f t="shared" si="109"/>
        <v>4.0625</v>
      </c>
      <c r="P459" s="46">
        <v>4</v>
      </c>
      <c r="Q459" s="36">
        <f t="shared" si="110"/>
        <v>3.9375</v>
      </c>
      <c r="R459" s="36">
        <f t="shared" si="111"/>
        <v>4.0625</v>
      </c>
      <c r="V459" s="36">
        <v>6.25E-2</v>
      </c>
    </row>
    <row r="460" spans="1:22" ht="30" x14ac:dyDescent="0.15">
      <c r="A460" s="88" t="s">
        <v>6479</v>
      </c>
      <c r="B460" s="111" t="s">
        <v>6480</v>
      </c>
      <c r="C460" s="112" t="s">
        <v>4688</v>
      </c>
      <c r="D460" s="112"/>
      <c r="E460" s="114">
        <v>40954</v>
      </c>
      <c r="F460" s="114">
        <v>40962</v>
      </c>
      <c r="G460" s="114"/>
      <c r="I460" s="112" t="s">
        <v>4235</v>
      </c>
      <c r="J460" s="112" t="s">
        <v>4153</v>
      </c>
      <c r="K460" s="112" t="s">
        <v>4154</v>
      </c>
      <c r="L460" s="112" t="s">
        <v>2870</v>
      </c>
      <c r="M460" s="46">
        <v>2.625</v>
      </c>
      <c r="N460" s="36">
        <f t="shared" si="108"/>
        <v>2.5625</v>
      </c>
      <c r="O460" s="36">
        <f t="shared" si="109"/>
        <v>2.6875</v>
      </c>
      <c r="P460" s="46">
        <v>9</v>
      </c>
      <c r="Q460" s="36">
        <f t="shared" si="110"/>
        <v>8.9375</v>
      </c>
      <c r="R460" s="36">
        <f t="shared" si="111"/>
        <v>9.0625</v>
      </c>
      <c r="V460" s="36">
        <v>6.25E-2</v>
      </c>
    </row>
    <row r="461" spans="1:22" ht="30" x14ac:dyDescent="0.15">
      <c r="A461" s="88" t="s">
        <v>6500</v>
      </c>
      <c r="B461" s="111" t="s">
        <v>6502</v>
      </c>
      <c r="C461" s="112" t="s">
        <v>4706</v>
      </c>
      <c r="D461" s="112"/>
      <c r="E461" s="114">
        <v>40954</v>
      </c>
      <c r="F461" s="114">
        <v>40967</v>
      </c>
      <c r="G461" s="114"/>
      <c r="I461" s="112" t="s">
        <v>4235</v>
      </c>
      <c r="J461" s="112" t="s">
        <v>4153</v>
      </c>
      <c r="K461" s="112" t="s">
        <v>4154</v>
      </c>
      <c r="L461" s="112" t="s">
        <v>2870</v>
      </c>
      <c r="M461" s="46">
        <v>5</v>
      </c>
      <c r="N461" s="36">
        <f t="shared" si="108"/>
        <v>4.9375</v>
      </c>
      <c r="O461" s="36">
        <f t="shared" si="109"/>
        <v>5.0625</v>
      </c>
      <c r="P461" s="46">
        <v>6</v>
      </c>
      <c r="Q461" s="36">
        <f t="shared" si="110"/>
        <v>5.9375</v>
      </c>
      <c r="R461" s="36">
        <f t="shared" si="111"/>
        <v>6.0625</v>
      </c>
      <c r="V461" s="36">
        <v>6.25E-2</v>
      </c>
    </row>
    <row r="462" spans="1:22" ht="30" x14ac:dyDescent="0.15">
      <c r="A462" s="88" t="s">
        <v>6501</v>
      </c>
      <c r="B462" s="111" t="s">
        <v>6503</v>
      </c>
      <c r="C462" s="112" t="s">
        <v>4688</v>
      </c>
      <c r="D462" s="112"/>
      <c r="E462" s="114">
        <v>40954</v>
      </c>
      <c r="F462" s="114">
        <v>40967</v>
      </c>
      <c r="G462" s="114"/>
      <c r="I462" s="112" t="s">
        <v>4235</v>
      </c>
      <c r="J462" s="112" t="s">
        <v>4153</v>
      </c>
      <c r="K462" s="112" t="s">
        <v>4154</v>
      </c>
      <c r="L462" s="112" t="s">
        <v>2870</v>
      </c>
      <c r="M462" s="46">
        <v>2.625</v>
      </c>
      <c r="N462" s="36">
        <f t="shared" si="108"/>
        <v>2.5625</v>
      </c>
      <c r="O462" s="36">
        <f t="shared" si="109"/>
        <v>2.6875</v>
      </c>
      <c r="P462" s="46">
        <v>9</v>
      </c>
      <c r="Q462" s="36">
        <f t="shared" si="110"/>
        <v>8.9375</v>
      </c>
      <c r="R462" s="36">
        <f t="shared" si="111"/>
        <v>9.0625</v>
      </c>
      <c r="V462" s="36">
        <v>6.25E-2</v>
      </c>
    </row>
    <row r="463" spans="1:22" ht="30" x14ac:dyDescent="0.15">
      <c r="A463" s="88" t="s">
        <v>6541</v>
      </c>
      <c r="B463" s="111" t="s">
        <v>6542</v>
      </c>
      <c r="C463" s="45" t="s">
        <v>4709</v>
      </c>
      <c r="D463" s="45"/>
      <c r="E463" s="114">
        <v>40959</v>
      </c>
      <c r="F463" s="114">
        <v>40962</v>
      </c>
      <c r="G463" s="114"/>
      <c r="I463" s="112" t="s">
        <v>4235</v>
      </c>
      <c r="J463" s="112" t="s">
        <v>4153</v>
      </c>
      <c r="K463" s="112" t="s">
        <v>4154</v>
      </c>
      <c r="L463" s="112" t="s">
        <v>2870</v>
      </c>
      <c r="M463" s="46">
        <v>5.25</v>
      </c>
      <c r="N463" s="36">
        <f t="shared" si="108"/>
        <v>5.1875</v>
      </c>
      <c r="O463" s="36">
        <f t="shared" si="109"/>
        <v>5.3125</v>
      </c>
      <c r="P463" s="46">
        <v>10.5</v>
      </c>
      <c r="Q463" s="36">
        <f t="shared" si="110"/>
        <v>10.4375</v>
      </c>
      <c r="R463" s="36">
        <f t="shared" si="111"/>
        <v>10.5625</v>
      </c>
      <c r="V463" s="36">
        <v>6.25E-2</v>
      </c>
    </row>
    <row r="464" spans="1:22" ht="30" x14ac:dyDescent="0.15">
      <c r="A464" s="88" t="s">
        <v>6543</v>
      </c>
      <c r="B464" s="111" t="s">
        <v>6544</v>
      </c>
      <c r="C464" s="112" t="s">
        <v>4688</v>
      </c>
      <c r="D464" s="112"/>
      <c r="E464" s="114">
        <v>40959</v>
      </c>
      <c r="F464" s="114">
        <v>40962</v>
      </c>
      <c r="G464" s="114"/>
      <c r="I464" s="112" t="s">
        <v>4235</v>
      </c>
      <c r="J464" s="112" t="s">
        <v>4153</v>
      </c>
      <c r="K464" s="112" t="s">
        <v>4154</v>
      </c>
      <c r="L464" s="112" t="s">
        <v>2870</v>
      </c>
      <c r="M464" s="46">
        <v>2.625</v>
      </c>
      <c r="N464" s="36">
        <f t="shared" si="108"/>
        <v>2.5625</v>
      </c>
      <c r="O464" s="36">
        <f t="shared" si="109"/>
        <v>2.6875</v>
      </c>
      <c r="P464" s="46">
        <v>9</v>
      </c>
      <c r="Q464" s="36">
        <f t="shared" si="110"/>
        <v>8.9375</v>
      </c>
      <c r="R464" s="36">
        <f t="shared" si="111"/>
        <v>9.0625</v>
      </c>
      <c r="V464" s="36">
        <v>6.25E-2</v>
      </c>
    </row>
    <row r="465" spans="1:22" ht="30" x14ac:dyDescent="0.15">
      <c r="A465" s="88" t="s">
        <v>6849</v>
      </c>
      <c r="B465" s="111" t="s">
        <v>6850</v>
      </c>
      <c r="C465" s="45" t="s">
        <v>4696</v>
      </c>
      <c r="D465" s="45"/>
      <c r="E465" s="114">
        <v>40967</v>
      </c>
      <c r="F465" s="114">
        <v>40984</v>
      </c>
      <c r="G465" s="114"/>
      <c r="I465" s="112" t="s">
        <v>4235</v>
      </c>
      <c r="J465" s="112" t="s">
        <v>4153</v>
      </c>
      <c r="K465" s="112" t="s">
        <v>4154</v>
      </c>
      <c r="L465" s="112" t="s">
        <v>2870</v>
      </c>
      <c r="M465" s="46">
        <v>3.75</v>
      </c>
      <c r="N465" s="36">
        <f t="shared" si="108"/>
        <v>3.6875</v>
      </c>
      <c r="O465" s="36">
        <f t="shared" si="109"/>
        <v>3.8125</v>
      </c>
      <c r="P465" s="46">
        <v>6</v>
      </c>
      <c r="Q465" s="36">
        <f t="shared" si="110"/>
        <v>5.9375</v>
      </c>
      <c r="R465" s="36">
        <f t="shared" si="111"/>
        <v>6.0625</v>
      </c>
      <c r="V465" s="36">
        <v>6.25E-2</v>
      </c>
    </row>
    <row r="466" spans="1:22" ht="30" x14ac:dyDescent="0.15">
      <c r="A466" s="88" t="s">
        <v>6851</v>
      </c>
      <c r="B466" s="111" t="s">
        <v>6852</v>
      </c>
      <c r="C466" s="112" t="s">
        <v>4688</v>
      </c>
      <c r="D466" s="112"/>
      <c r="E466" s="114">
        <v>40967</v>
      </c>
      <c r="F466" s="114">
        <v>40981</v>
      </c>
      <c r="G466" s="114"/>
      <c r="I466" s="112" t="s">
        <v>4235</v>
      </c>
      <c r="J466" s="112" t="s">
        <v>4153</v>
      </c>
      <c r="K466" s="112" t="s">
        <v>4154</v>
      </c>
      <c r="L466" s="112" t="s">
        <v>2870</v>
      </c>
      <c r="M466" s="46">
        <v>2.625</v>
      </c>
      <c r="N466" s="36">
        <f t="shared" si="108"/>
        <v>2.5625</v>
      </c>
      <c r="O466" s="36">
        <f t="shared" si="109"/>
        <v>2.6875</v>
      </c>
      <c r="P466" s="46">
        <v>9</v>
      </c>
      <c r="Q466" s="36">
        <f t="shared" si="110"/>
        <v>8.9375</v>
      </c>
      <c r="R466" s="36">
        <f t="shared" si="111"/>
        <v>9.0625</v>
      </c>
      <c r="V466" s="36">
        <v>6.25E-2</v>
      </c>
    </row>
    <row r="467" spans="1:22" ht="30" x14ac:dyDescent="0.15">
      <c r="A467" s="88" t="s">
        <v>6868</v>
      </c>
      <c r="B467" s="111" t="s">
        <v>6869</v>
      </c>
      <c r="C467" s="112" t="s">
        <v>6870</v>
      </c>
      <c r="D467" s="112"/>
      <c r="E467" s="114">
        <v>40968</v>
      </c>
      <c r="F467" s="114">
        <v>40989</v>
      </c>
      <c r="G467" s="114"/>
      <c r="I467" s="112" t="s">
        <v>4235</v>
      </c>
      <c r="J467" s="112" t="s">
        <v>4153</v>
      </c>
      <c r="K467" s="112" t="s">
        <v>4154</v>
      </c>
      <c r="L467" s="112" t="s">
        <v>2870</v>
      </c>
      <c r="M467" s="46">
        <v>1.25</v>
      </c>
      <c r="N467" s="36">
        <f t="shared" si="108"/>
        <v>1.1875</v>
      </c>
      <c r="O467" s="36">
        <f t="shared" si="109"/>
        <v>1.3125</v>
      </c>
      <c r="P467" s="46">
        <v>2</v>
      </c>
      <c r="Q467" s="36">
        <f t="shared" si="110"/>
        <v>1.9375</v>
      </c>
      <c r="R467" s="36">
        <f t="shared" si="111"/>
        <v>2.0625</v>
      </c>
      <c r="V467" s="36">
        <v>6.25E-2</v>
      </c>
    </row>
    <row r="468" spans="1:22" ht="30" x14ac:dyDescent="0.15">
      <c r="A468" s="88" t="s">
        <v>6871</v>
      </c>
      <c r="B468" s="111" t="s">
        <v>6872</v>
      </c>
      <c r="C468" s="45" t="s">
        <v>4687</v>
      </c>
      <c r="D468" s="45"/>
      <c r="E468" s="114">
        <v>40968</v>
      </c>
      <c r="F468" s="114">
        <v>40989</v>
      </c>
      <c r="G468" s="114"/>
      <c r="I468" s="112" t="s">
        <v>4235</v>
      </c>
      <c r="J468" s="112" t="s">
        <v>4153</v>
      </c>
      <c r="K468" s="112" t="s">
        <v>4154</v>
      </c>
      <c r="L468" s="112" t="s">
        <v>2870</v>
      </c>
      <c r="M468" s="46">
        <v>2.625</v>
      </c>
      <c r="N468" s="36">
        <f t="shared" si="108"/>
        <v>2.5625</v>
      </c>
      <c r="O468" s="36">
        <f t="shared" si="109"/>
        <v>2.6875</v>
      </c>
      <c r="P468" s="46">
        <v>5.375</v>
      </c>
      <c r="Q468" s="36">
        <f t="shared" si="110"/>
        <v>5.3125</v>
      </c>
      <c r="R468" s="36">
        <f t="shared" si="111"/>
        <v>5.4375</v>
      </c>
      <c r="V468" s="36">
        <v>6.25E-2</v>
      </c>
    </row>
    <row r="469" spans="1:22" ht="30" x14ac:dyDescent="0.15">
      <c r="A469" s="88" t="s">
        <v>6873</v>
      </c>
      <c r="B469" s="111" t="s">
        <v>6874</v>
      </c>
      <c r="C469" s="45" t="s">
        <v>4691</v>
      </c>
      <c r="D469" s="45"/>
      <c r="E469" s="114">
        <v>40968</v>
      </c>
      <c r="I469" s="112" t="s">
        <v>4235</v>
      </c>
      <c r="J469" s="112" t="s">
        <v>4153</v>
      </c>
      <c r="K469" s="112" t="s">
        <v>4154</v>
      </c>
      <c r="L469" s="112" t="s">
        <v>2870</v>
      </c>
      <c r="M469" s="46">
        <v>3.3125</v>
      </c>
      <c r="N469" s="36">
        <f t="shared" si="108"/>
        <v>3.25</v>
      </c>
      <c r="O469" s="36">
        <f t="shared" si="109"/>
        <v>3.375</v>
      </c>
      <c r="P469" s="46">
        <v>1.5625</v>
      </c>
      <c r="Q469" s="36">
        <f t="shared" si="110"/>
        <v>1.5</v>
      </c>
      <c r="R469" s="36">
        <f t="shared" si="111"/>
        <v>1.625</v>
      </c>
      <c r="V469" s="36">
        <v>6.25E-2</v>
      </c>
    </row>
    <row r="470" spans="1:22" ht="30" x14ac:dyDescent="0.15">
      <c r="A470" s="88" t="s">
        <v>6909</v>
      </c>
      <c r="B470" s="111" t="s">
        <v>6910</v>
      </c>
      <c r="C470" s="45" t="s">
        <v>4709</v>
      </c>
      <c r="D470" s="45"/>
      <c r="E470" s="114">
        <v>40973</v>
      </c>
      <c r="F470" s="114">
        <v>40988</v>
      </c>
      <c r="G470" s="114"/>
      <c r="I470" s="112" t="s">
        <v>4235</v>
      </c>
      <c r="J470" s="112" t="s">
        <v>4153</v>
      </c>
      <c r="K470" s="112" t="s">
        <v>4154</v>
      </c>
      <c r="L470" s="112" t="s">
        <v>2870</v>
      </c>
      <c r="M470" s="46">
        <v>5.25</v>
      </c>
      <c r="N470" s="36">
        <f t="shared" si="108"/>
        <v>5.1875</v>
      </c>
      <c r="O470" s="36">
        <f t="shared" si="109"/>
        <v>5.3125</v>
      </c>
      <c r="P470" s="46">
        <v>10.5</v>
      </c>
      <c r="Q470" s="36">
        <f t="shared" si="110"/>
        <v>10.4375</v>
      </c>
      <c r="R470" s="36">
        <f t="shared" si="111"/>
        <v>10.5625</v>
      </c>
      <c r="V470" s="36">
        <v>6.25E-2</v>
      </c>
    </row>
    <row r="471" spans="1:22" ht="30" x14ac:dyDescent="0.15">
      <c r="A471" s="88" t="s">
        <v>6911</v>
      </c>
      <c r="B471" s="111" t="s">
        <v>6912</v>
      </c>
      <c r="C471" s="45" t="s">
        <v>4709</v>
      </c>
      <c r="D471" s="45"/>
      <c r="E471" s="114">
        <v>40973</v>
      </c>
      <c r="F471" s="114">
        <v>40988</v>
      </c>
      <c r="G471" s="114"/>
      <c r="I471" s="112" t="s">
        <v>4235</v>
      </c>
      <c r="J471" s="112" t="s">
        <v>4153</v>
      </c>
      <c r="K471" s="112" t="s">
        <v>4154</v>
      </c>
      <c r="L471" s="112" t="s">
        <v>2870</v>
      </c>
      <c r="M471" s="46">
        <v>5.25</v>
      </c>
      <c r="N471" s="36">
        <f t="shared" si="108"/>
        <v>5.1875</v>
      </c>
      <c r="O471" s="36">
        <f t="shared" si="109"/>
        <v>5.3125</v>
      </c>
      <c r="P471" s="46">
        <v>10.5</v>
      </c>
      <c r="Q471" s="36">
        <f t="shared" si="110"/>
        <v>10.4375</v>
      </c>
      <c r="R471" s="36">
        <f t="shared" si="111"/>
        <v>10.5625</v>
      </c>
      <c r="V471" s="36">
        <v>6.25E-2</v>
      </c>
    </row>
    <row r="472" spans="1:22" ht="30" x14ac:dyDescent="0.15">
      <c r="A472" s="88" t="s">
        <v>6913</v>
      </c>
      <c r="B472" s="111" t="s">
        <v>6914</v>
      </c>
      <c r="C472" s="45" t="s">
        <v>4716</v>
      </c>
      <c r="D472" s="45"/>
      <c r="E472" s="114">
        <v>40973</v>
      </c>
      <c r="F472" s="114">
        <v>40982</v>
      </c>
      <c r="G472" s="114" t="s">
        <v>10297</v>
      </c>
      <c r="I472" s="112" t="s">
        <v>4235</v>
      </c>
      <c r="J472" s="112" t="s">
        <v>4153</v>
      </c>
      <c r="K472" s="112" t="s">
        <v>4154</v>
      </c>
      <c r="L472" s="112" t="s">
        <v>2870</v>
      </c>
      <c r="M472" s="46">
        <v>6.25</v>
      </c>
      <c r="N472" s="36">
        <f t="shared" si="108"/>
        <v>6.1875</v>
      </c>
      <c r="O472" s="36">
        <f t="shared" si="109"/>
        <v>6.3125</v>
      </c>
      <c r="P472" s="46">
        <v>5.5625</v>
      </c>
      <c r="Q472" s="36">
        <f t="shared" si="110"/>
        <v>5.5</v>
      </c>
      <c r="R472" s="36">
        <f t="shared" si="111"/>
        <v>5.625</v>
      </c>
      <c r="V472" s="36">
        <v>6.25E-2</v>
      </c>
    </row>
    <row r="473" spans="1:22" ht="30" x14ac:dyDescent="0.15">
      <c r="A473" s="88" t="s">
        <v>6921</v>
      </c>
      <c r="B473" s="111" t="s">
        <v>6922</v>
      </c>
      <c r="C473" s="112" t="s">
        <v>4688</v>
      </c>
      <c r="D473" s="112"/>
      <c r="E473" s="114">
        <v>40973</v>
      </c>
      <c r="F473" s="114">
        <v>40988</v>
      </c>
      <c r="G473" s="114"/>
      <c r="I473" s="112" t="s">
        <v>4235</v>
      </c>
      <c r="J473" s="112" t="s">
        <v>4153</v>
      </c>
      <c r="K473" s="112" t="s">
        <v>4154</v>
      </c>
      <c r="L473" s="112" t="s">
        <v>2870</v>
      </c>
      <c r="M473" s="46">
        <v>2.625</v>
      </c>
      <c r="N473" s="36">
        <f t="shared" si="108"/>
        <v>2.5625</v>
      </c>
      <c r="O473" s="36">
        <f t="shared" si="109"/>
        <v>2.6875</v>
      </c>
      <c r="P473" s="46">
        <v>9</v>
      </c>
      <c r="Q473" s="36">
        <f t="shared" si="110"/>
        <v>8.9375</v>
      </c>
      <c r="R473" s="36">
        <f t="shared" si="111"/>
        <v>9.0625</v>
      </c>
      <c r="V473" s="36">
        <v>6.25E-2</v>
      </c>
    </row>
    <row r="474" spans="1:22" ht="30" x14ac:dyDescent="0.15">
      <c r="A474" s="88" t="s">
        <v>6923</v>
      </c>
      <c r="B474" s="111" t="s">
        <v>6924</v>
      </c>
      <c r="C474" s="112" t="s">
        <v>4688</v>
      </c>
      <c r="D474" s="112"/>
      <c r="E474" s="114">
        <v>40973</v>
      </c>
      <c r="F474" s="114">
        <v>40988</v>
      </c>
      <c r="G474" s="114"/>
      <c r="I474" s="112" t="s">
        <v>4235</v>
      </c>
      <c r="J474" s="112" t="s">
        <v>4153</v>
      </c>
      <c r="K474" s="112" t="s">
        <v>4154</v>
      </c>
      <c r="L474" s="112" t="s">
        <v>2870</v>
      </c>
      <c r="M474" s="46">
        <v>2.625</v>
      </c>
      <c r="N474" s="36">
        <f t="shared" si="108"/>
        <v>2.5625</v>
      </c>
      <c r="O474" s="36">
        <f t="shared" si="109"/>
        <v>2.6875</v>
      </c>
      <c r="P474" s="46">
        <v>9</v>
      </c>
      <c r="Q474" s="36">
        <f t="shared" si="110"/>
        <v>8.9375</v>
      </c>
      <c r="R474" s="36">
        <f t="shared" si="111"/>
        <v>9.0625</v>
      </c>
      <c r="V474" s="36">
        <v>6.25E-2</v>
      </c>
    </row>
    <row r="475" spans="1:22" ht="30" x14ac:dyDescent="0.15">
      <c r="A475" s="88" t="s">
        <v>7011</v>
      </c>
      <c r="B475" s="111" t="s">
        <v>7012</v>
      </c>
      <c r="C475" s="112" t="s">
        <v>4688</v>
      </c>
      <c r="D475" s="112"/>
      <c r="E475" s="190">
        <v>40976</v>
      </c>
      <c r="F475" s="114">
        <v>40981</v>
      </c>
      <c r="G475" s="114"/>
      <c r="I475" s="112" t="s">
        <v>4235</v>
      </c>
      <c r="J475" s="112" t="s">
        <v>4153</v>
      </c>
      <c r="K475" s="112" t="s">
        <v>4154</v>
      </c>
      <c r="L475" s="112" t="s">
        <v>2870</v>
      </c>
      <c r="M475" s="46">
        <v>2.625</v>
      </c>
      <c r="N475" s="36">
        <f t="shared" ref="N475:N487" si="112">M475-V475</f>
        <v>2.5625</v>
      </c>
      <c r="O475" s="36">
        <f t="shared" ref="O475:O487" si="113">M475+V475</f>
        <v>2.6875</v>
      </c>
      <c r="P475" s="46">
        <v>9</v>
      </c>
      <c r="Q475" s="36">
        <f t="shared" ref="Q475:Q487" si="114">P475-V475</f>
        <v>8.9375</v>
      </c>
      <c r="R475" s="36">
        <f t="shared" ref="R475:R487" si="115">P475+V475</f>
        <v>9.0625</v>
      </c>
      <c r="V475" s="36">
        <v>6.25E-2</v>
      </c>
    </row>
    <row r="476" spans="1:22" ht="30" x14ac:dyDescent="0.15">
      <c r="A476" s="88" t="s">
        <v>7003</v>
      </c>
      <c r="B476" s="111" t="s">
        <v>7013</v>
      </c>
      <c r="C476" s="112" t="s">
        <v>4688</v>
      </c>
      <c r="D476" s="112"/>
      <c r="E476" s="190">
        <v>40988</v>
      </c>
      <c r="F476" s="114">
        <v>41015</v>
      </c>
      <c r="G476" s="114"/>
      <c r="I476" s="112" t="s">
        <v>4235</v>
      </c>
      <c r="J476" s="112" t="s">
        <v>4153</v>
      </c>
      <c r="K476" s="112" t="s">
        <v>4154</v>
      </c>
      <c r="L476" s="112" t="s">
        <v>2870</v>
      </c>
      <c r="M476" s="46">
        <v>2.625</v>
      </c>
      <c r="N476" s="36">
        <f t="shared" si="112"/>
        <v>2.5625</v>
      </c>
      <c r="O476" s="36">
        <f t="shared" si="113"/>
        <v>2.6875</v>
      </c>
      <c r="P476" s="46">
        <v>9</v>
      </c>
      <c r="Q476" s="36">
        <f t="shared" si="114"/>
        <v>8.9375</v>
      </c>
      <c r="R476" s="36">
        <f t="shared" si="115"/>
        <v>9.0625</v>
      </c>
      <c r="V476" s="36">
        <v>6.25E-2</v>
      </c>
    </row>
    <row r="477" spans="1:22" ht="30" x14ac:dyDescent="0.15">
      <c r="A477" s="88" t="s">
        <v>7004</v>
      </c>
      <c r="B477" s="111" t="s">
        <v>5045</v>
      </c>
      <c r="C477" s="112" t="s">
        <v>4709</v>
      </c>
      <c r="D477" s="112"/>
      <c r="E477" s="190">
        <v>40976</v>
      </c>
      <c r="F477" s="114">
        <v>40981</v>
      </c>
      <c r="G477" s="114"/>
      <c r="I477" s="112" t="s">
        <v>4235</v>
      </c>
      <c r="J477" s="112" t="s">
        <v>4153</v>
      </c>
      <c r="K477" s="112" t="s">
        <v>4154</v>
      </c>
      <c r="L477" s="112" t="s">
        <v>2870</v>
      </c>
      <c r="M477" s="46">
        <v>5.25</v>
      </c>
      <c r="N477" s="36">
        <f t="shared" si="112"/>
        <v>5.1875</v>
      </c>
      <c r="O477" s="36">
        <f t="shared" si="113"/>
        <v>5.3125</v>
      </c>
      <c r="P477" s="46">
        <v>10.5</v>
      </c>
      <c r="Q477" s="36">
        <f t="shared" si="114"/>
        <v>10.4375</v>
      </c>
      <c r="R477" s="36">
        <f t="shared" si="115"/>
        <v>10.5625</v>
      </c>
      <c r="V477" s="36">
        <v>6.25E-2</v>
      </c>
    </row>
    <row r="478" spans="1:22" ht="30" x14ac:dyDescent="0.15">
      <c r="A478" s="88" t="s">
        <v>7005</v>
      </c>
      <c r="B478" s="111" t="s">
        <v>7014</v>
      </c>
      <c r="C478" s="112" t="s">
        <v>11048</v>
      </c>
      <c r="D478" s="112"/>
      <c r="E478" s="190">
        <v>40976</v>
      </c>
      <c r="F478" s="114">
        <v>42026</v>
      </c>
      <c r="G478" s="114" t="s">
        <v>10297</v>
      </c>
      <c r="I478" s="112" t="s">
        <v>4235</v>
      </c>
      <c r="J478" s="112" t="s">
        <v>4153</v>
      </c>
      <c r="K478" s="112" t="s">
        <v>4154</v>
      </c>
      <c r="L478" s="112" t="s">
        <v>2870</v>
      </c>
      <c r="M478" s="46">
        <v>3.75</v>
      </c>
      <c r="N478" s="36">
        <f t="shared" si="112"/>
        <v>3.6875</v>
      </c>
      <c r="O478" s="36">
        <f t="shared" si="113"/>
        <v>3.8125</v>
      </c>
      <c r="P478" s="46">
        <v>6</v>
      </c>
      <c r="Q478" s="36">
        <f t="shared" si="114"/>
        <v>5.9375</v>
      </c>
      <c r="R478" s="36">
        <f t="shared" si="115"/>
        <v>6.0625</v>
      </c>
      <c r="V478" s="36">
        <v>6.25E-2</v>
      </c>
    </row>
    <row r="479" spans="1:22" ht="30" x14ac:dyDescent="0.15">
      <c r="A479" s="88" t="s">
        <v>7006</v>
      </c>
      <c r="B479" s="111" t="s">
        <v>7015</v>
      </c>
      <c r="C479" s="112" t="s">
        <v>4696</v>
      </c>
      <c r="D479" s="112"/>
      <c r="E479" s="190">
        <v>40976</v>
      </c>
      <c r="F479" s="114">
        <v>40982</v>
      </c>
      <c r="G479" s="114" t="s">
        <v>10297</v>
      </c>
      <c r="I479" s="112" t="s">
        <v>4235</v>
      </c>
      <c r="J479" s="112" t="s">
        <v>4153</v>
      </c>
      <c r="K479" s="112" t="s">
        <v>4154</v>
      </c>
      <c r="L479" s="112" t="s">
        <v>2870</v>
      </c>
      <c r="M479" s="46">
        <v>3.75</v>
      </c>
      <c r="N479" s="36">
        <f t="shared" si="112"/>
        <v>3.6875</v>
      </c>
      <c r="O479" s="36">
        <f t="shared" si="113"/>
        <v>3.8125</v>
      </c>
      <c r="P479" s="46">
        <v>6</v>
      </c>
      <c r="Q479" s="36">
        <f t="shared" si="114"/>
        <v>5.9375</v>
      </c>
      <c r="R479" s="36">
        <f t="shared" si="115"/>
        <v>6.0625</v>
      </c>
      <c r="V479" s="36">
        <v>6.25E-2</v>
      </c>
    </row>
    <row r="480" spans="1:22" ht="30" x14ac:dyDescent="0.15">
      <c r="A480" s="88" t="s">
        <v>7007</v>
      </c>
      <c r="B480" s="111" t="s">
        <v>7016</v>
      </c>
      <c r="C480" s="112" t="s">
        <v>4710</v>
      </c>
      <c r="D480" s="112"/>
      <c r="E480" s="190">
        <v>40976</v>
      </c>
      <c r="F480" s="114">
        <v>40982</v>
      </c>
      <c r="G480" s="114"/>
      <c r="I480" s="112" t="s">
        <v>4235</v>
      </c>
      <c r="J480" s="112" t="s">
        <v>4153</v>
      </c>
      <c r="K480" s="112" t="s">
        <v>4154</v>
      </c>
      <c r="L480" s="112" t="s">
        <v>2870</v>
      </c>
      <c r="M480" s="46">
        <v>5.5</v>
      </c>
      <c r="N480" s="36">
        <f t="shared" si="112"/>
        <v>5.4375</v>
      </c>
      <c r="O480" s="36">
        <f t="shared" si="113"/>
        <v>5.5625</v>
      </c>
      <c r="P480" s="46">
        <v>4.25</v>
      </c>
      <c r="Q480" s="36">
        <f t="shared" si="114"/>
        <v>4.1875</v>
      </c>
      <c r="R480" s="36">
        <f t="shared" si="115"/>
        <v>4.3125</v>
      </c>
      <c r="V480" s="36">
        <v>6.25E-2</v>
      </c>
    </row>
    <row r="481" spans="1:22" ht="30" x14ac:dyDescent="0.15">
      <c r="A481" s="88" t="s">
        <v>7008</v>
      </c>
      <c r="B481" s="111" t="s">
        <v>7017</v>
      </c>
      <c r="C481" s="112" t="s">
        <v>4710</v>
      </c>
      <c r="D481" s="112"/>
      <c r="E481" s="190">
        <v>40976</v>
      </c>
      <c r="F481" s="114">
        <v>40982</v>
      </c>
      <c r="G481" s="114"/>
      <c r="I481" s="112" t="s">
        <v>4235</v>
      </c>
      <c r="J481" s="112" t="s">
        <v>4153</v>
      </c>
      <c r="K481" s="112" t="s">
        <v>4154</v>
      </c>
      <c r="L481" s="112" t="s">
        <v>2870</v>
      </c>
      <c r="M481" s="46">
        <v>5.5</v>
      </c>
      <c r="N481" s="36">
        <f t="shared" si="112"/>
        <v>5.4375</v>
      </c>
      <c r="O481" s="36">
        <f t="shared" si="113"/>
        <v>5.5625</v>
      </c>
      <c r="P481" s="46">
        <v>4.25</v>
      </c>
      <c r="Q481" s="36">
        <f t="shared" si="114"/>
        <v>4.1875</v>
      </c>
      <c r="R481" s="36">
        <f t="shared" si="115"/>
        <v>4.3125</v>
      </c>
      <c r="V481" s="36">
        <v>6.25E-2</v>
      </c>
    </row>
    <row r="482" spans="1:22" ht="30" x14ac:dyDescent="0.15">
      <c r="A482" s="348" t="s">
        <v>7009</v>
      </c>
      <c r="B482" s="390" t="s">
        <v>6914</v>
      </c>
      <c r="C482" s="112" t="s">
        <v>4716</v>
      </c>
      <c r="D482" s="112"/>
      <c r="E482" s="190">
        <v>40976</v>
      </c>
      <c r="F482" s="114">
        <v>40982</v>
      </c>
      <c r="G482" s="114"/>
      <c r="I482" s="112" t="s">
        <v>4235</v>
      </c>
      <c r="J482" s="112" t="s">
        <v>4153</v>
      </c>
      <c r="K482" s="112" t="s">
        <v>4154</v>
      </c>
      <c r="L482" s="112" t="s">
        <v>2870</v>
      </c>
      <c r="M482" s="46">
        <v>6.25</v>
      </c>
      <c r="N482" s="36">
        <f t="shared" si="112"/>
        <v>6.1875</v>
      </c>
      <c r="O482" s="36">
        <f t="shared" si="113"/>
        <v>6.3125</v>
      </c>
      <c r="P482" s="46">
        <v>5.5625</v>
      </c>
      <c r="Q482" s="36">
        <f t="shared" si="114"/>
        <v>5.5</v>
      </c>
      <c r="R482" s="36">
        <f t="shared" si="115"/>
        <v>5.625</v>
      </c>
      <c r="V482" s="36">
        <v>6.25E-2</v>
      </c>
    </row>
    <row r="483" spans="1:22" ht="30" x14ac:dyDescent="0.15">
      <c r="A483" s="88" t="s">
        <v>7028</v>
      </c>
      <c r="B483" s="111" t="s">
        <v>5091</v>
      </c>
      <c r="C483" s="112" t="s">
        <v>7034</v>
      </c>
      <c r="D483" s="112"/>
      <c r="E483" s="114">
        <v>40977</v>
      </c>
      <c r="F483" s="114">
        <v>40989</v>
      </c>
      <c r="G483" s="114"/>
      <c r="I483" s="112" t="s">
        <v>4235</v>
      </c>
      <c r="J483" s="112" t="s">
        <v>4153</v>
      </c>
      <c r="K483" s="112" t="s">
        <v>4154</v>
      </c>
      <c r="L483" s="112" t="s">
        <v>2870</v>
      </c>
      <c r="M483" s="46">
        <v>1.25</v>
      </c>
      <c r="N483" s="36">
        <f t="shared" si="112"/>
        <v>1.1875</v>
      </c>
      <c r="O483" s="36">
        <f t="shared" si="113"/>
        <v>1.3125</v>
      </c>
      <c r="P483" s="46">
        <v>2.35</v>
      </c>
      <c r="Q483" s="36">
        <f t="shared" si="114"/>
        <v>2.2875000000000001</v>
      </c>
      <c r="R483" s="36">
        <f t="shared" si="115"/>
        <v>2.4125000000000001</v>
      </c>
      <c r="V483" s="36">
        <v>6.25E-2</v>
      </c>
    </row>
    <row r="484" spans="1:22" ht="30" x14ac:dyDescent="0.15">
      <c r="A484" s="88" t="s">
        <v>7029</v>
      </c>
      <c r="B484" s="111" t="s">
        <v>5045</v>
      </c>
      <c r="F484" s="50" t="s">
        <v>4587</v>
      </c>
      <c r="G484" s="50"/>
      <c r="H484" s="50"/>
      <c r="I484" s="112" t="s">
        <v>4235</v>
      </c>
      <c r="J484" s="112" t="s">
        <v>4153</v>
      </c>
      <c r="K484" s="112" t="s">
        <v>4154</v>
      </c>
      <c r="L484" s="112" t="s">
        <v>2870</v>
      </c>
      <c r="M484" s="46">
        <v>8.5</v>
      </c>
      <c r="N484" s="36">
        <f t="shared" si="112"/>
        <v>8.4375</v>
      </c>
      <c r="O484" s="36">
        <f t="shared" si="113"/>
        <v>8.5625</v>
      </c>
      <c r="P484" s="46">
        <v>11</v>
      </c>
      <c r="Q484" s="36">
        <f t="shared" si="114"/>
        <v>10.9375</v>
      </c>
      <c r="R484" s="36">
        <f t="shared" si="115"/>
        <v>11.0625</v>
      </c>
      <c r="V484" s="36">
        <v>6.25E-2</v>
      </c>
    </row>
    <row r="485" spans="1:22" ht="30" x14ac:dyDescent="0.15">
      <c r="A485" s="88" t="s">
        <v>7030</v>
      </c>
      <c r="B485" s="111" t="s">
        <v>7031</v>
      </c>
      <c r="C485" s="112" t="s">
        <v>7035</v>
      </c>
      <c r="D485" s="112"/>
      <c r="E485" s="114">
        <v>40977</v>
      </c>
      <c r="F485" s="114">
        <v>40989</v>
      </c>
      <c r="G485" s="114"/>
      <c r="I485" s="112" t="s">
        <v>4235</v>
      </c>
      <c r="J485" s="112" t="s">
        <v>4153</v>
      </c>
      <c r="K485" s="112" t="s">
        <v>4154</v>
      </c>
      <c r="L485" s="112" t="s">
        <v>2870</v>
      </c>
      <c r="M485" s="46">
        <v>1.625</v>
      </c>
      <c r="N485" s="36">
        <f t="shared" si="112"/>
        <v>1.5625</v>
      </c>
      <c r="O485" s="36">
        <f t="shared" si="113"/>
        <v>1.6875</v>
      </c>
      <c r="P485" s="46">
        <v>1.25</v>
      </c>
      <c r="Q485" s="36">
        <f t="shared" si="114"/>
        <v>1.1875</v>
      </c>
      <c r="R485" s="36">
        <f t="shared" si="115"/>
        <v>1.3125</v>
      </c>
      <c r="V485" s="36">
        <v>6.25E-2</v>
      </c>
    </row>
    <row r="486" spans="1:22" ht="30" x14ac:dyDescent="0.15">
      <c r="A486" s="88" t="s">
        <v>7032</v>
      </c>
      <c r="B486" s="111" t="s">
        <v>7031</v>
      </c>
      <c r="C486" s="112" t="s">
        <v>7035</v>
      </c>
      <c r="D486" s="112"/>
      <c r="E486" s="114">
        <v>40977</v>
      </c>
      <c r="F486" s="114">
        <v>40982</v>
      </c>
      <c r="G486" s="114"/>
      <c r="I486" s="112" t="s">
        <v>4235</v>
      </c>
      <c r="J486" s="112" t="s">
        <v>4153</v>
      </c>
      <c r="K486" s="112" t="s">
        <v>4154</v>
      </c>
      <c r="L486" s="112" t="s">
        <v>2870</v>
      </c>
      <c r="M486" s="46">
        <v>1.625</v>
      </c>
      <c r="N486" s="36">
        <f t="shared" si="112"/>
        <v>1.5625</v>
      </c>
      <c r="O486" s="36">
        <f t="shared" si="113"/>
        <v>1.6875</v>
      </c>
      <c r="P486" s="46">
        <v>1.25</v>
      </c>
      <c r="Q486" s="36">
        <f t="shared" si="114"/>
        <v>1.1875</v>
      </c>
      <c r="R486" s="36">
        <f t="shared" si="115"/>
        <v>1.3125</v>
      </c>
      <c r="V486" s="36">
        <v>6.25E-2</v>
      </c>
    </row>
    <row r="487" spans="1:22" ht="30" x14ac:dyDescent="0.15">
      <c r="A487" s="88" t="s">
        <v>7033</v>
      </c>
      <c r="B487" s="111" t="s">
        <v>5091</v>
      </c>
      <c r="C487" s="112" t="s">
        <v>4731</v>
      </c>
      <c r="D487" s="112"/>
      <c r="E487" s="114">
        <v>40977</v>
      </c>
      <c r="F487" s="114">
        <v>40982</v>
      </c>
      <c r="G487" s="114"/>
      <c r="I487" s="112" t="s">
        <v>4235</v>
      </c>
      <c r="J487" s="112" t="s">
        <v>4153</v>
      </c>
      <c r="K487" s="112" t="s">
        <v>4154</v>
      </c>
      <c r="L487" s="112" t="s">
        <v>2870</v>
      </c>
      <c r="M487" s="46">
        <v>2</v>
      </c>
      <c r="N487" s="36">
        <f t="shared" si="112"/>
        <v>1.9375</v>
      </c>
      <c r="O487" s="36">
        <f t="shared" si="113"/>
        <v>2.0625</v>
      </c>
      <c r="P487" s="46">
        <v>1.375</v>
      </c>
      <c r="Q487" s="36">
        <f t="shared" si="114"/>
        <v>1.3125</v>
      </c>
      <c r="R487" s="36">
        <f t="shared" si="115"/>
        <v>1.4375</v>
      </c>
      <c r="V487" s="36">
        <v>6.25E-2</v>
      </c>
    </row>
    <row r="488" spans="1:22" ht="30" x14ac:dyDescent="0.15">
      <c r="A488" s="88" t="s">
        <v>7053</v>
      </c>
      <c r="B488" s="111" t="s">
        <v>7054</v>
      </c>
      <c r="C488" s="112" t="s">
        <v>4709</v>
      </c>
      <c r="D488" s="112"/>
      <c r="E488" s="190">
        <v>40980</v>
      </c>
      <c r="F488" s="114">
        <v>40983</v>
      </c>
      <c r="G488" s="114"/>
      <c r="I488" s="112" t="s">
        <v>4235</v>
      </c>
      <c r="J488" s="112" t="s">
        <v>4153</v>
      </c>
      <c r="K488" s="112" t="s">
        <v>4154</v>
      </c>
      <c r="L488" s="112" t="s">
        <v>2870</v>
      </c>
      <c r="M488" s="46">
        <v>5.25</v>
      </c>
      <c r="N488" s="36">
        <f t="shared" ref="N488:N512" si="116">M488-V488</f>
        <v>5.1875</v>
      </c>
      <c r="O488" s="36">
        <f t="shared" ref="O488:O512" si="117">M488+V488</f>
        <v>5.3125</v>
      </c>
      <c r="P488" s="46">
        <v>10.5</v>
      </c>
      <c r="Q488" s="36">
        <f t="shared" ref="Q488:Q512" si="118">P488-V488</f>
        <v>10.4375</v>
      </c>
      <c r="R488" s="36">
        <f t="shared" ref="R488:R512" si="119">P488+V488</f>
        <v>10.5625</v>
      </c>
      <c r="V488" s="36">
        <v>6.25E-2</v>
      </c>
    </row>
    <row r="489" spans="1:22" ht="30" x14ac:dyDescent="0.15">
      <c r="A489" s="88" t="s">
        <v>7065</v>
      </c>
      <c r="B489" s="111" t="s">
        <v>7066</v>
      </c>
      <c r="C489" s="112" t="s">
        <v>4688</v>
      </c>
      <c r="D489" s="112"/>
      <c r="E489" s="114">
        <v>40981</v>
      </c>
      <c r="I489" s="112" t="s">
        <v>4235</v>
      </c>
      <c r="J489" s="112" t="s">
        <v>4153</v>
      </c>
      <c r="K489" s="112" t="s">
        <v>4154</v>
      </c>
      <c r="L489" s="112" t="s">
        <v>2870</v>
      </c>
      <c r="M489" s="46">
        <v>2.625</v>
      </c>
      <c r="N489" s="36">
        <f t="shared" si="116"/>
        <v>2.5625</v>
      </c>
      <c r="O489" s="36">
        <f t="shared" si="117"/>
        <v>2.6875</v>
      </c>
      <c r="P489" s="46">
        <v>9</v>
      </c>
      <c r="Q489" s="36">
        <f t="shared" si="118"/>
        <v>8.9375</v>
      </c>
      <c r="R489" s="36">
        <f t="shared" si="119"/>
        <v>9.0625</v>
      </c>
      <c r="V489" s="36">
        <v>6.25E-2</v>
      </c>
    </row>
    <row r="490" spans="1:22" ht="30" x14ac:dyDescent="0.15">
      <c r="A490" s="88" t="s">
        <v>7080</v>
      </c>
      <c r="B490" s="111" t="s">
        <v>7082</v>
      </c>
      <c r="C490" s="112" t="s">
        <v>4688</v>
      </c>
      <c r="D490" s="112"/>
      <c r="E490" s="114">
        <v>40981</v>
      </c>
      <c r="F490" s="114">
        <v>40988</v>
      </c>
      <c r="G490" s="114"/>
      <c r="I490" s="112" t="s">
        <v>4235</v>
      </c>
      <c r="J490" s="112" t="s">
        <v>4153</v>
      </c>
      <c r="K490" s="112" t="s">
        <v>4154</v>
      </c>
      <c r="L490" s="112" t="s">
        <v>2870</v>
      </c>
      <c r="M490" s="46">
        <v>2.625</v>
      </c>
      <c r="N490" s="36">
        <f t="shared" si="116"/>
        <v>2.5625</v>
      </c>
      <c r="O490" s="36">
        <f t="shared" si="117"/>
        <v>2.6875</v>
      </c>
      <c r="P490" s="46">
        <v>9</v>
      </c>
      <c r="Q490" s="36">
        <f t="shared" si="118"/>
        <v>8.9375</v>
      </c>
      <c r="R490" s="36">
        <f t="shared" si="119"/>
        <v>9.0625</v>
      </c>
      <c r="V490" s="36">
        <v>6.25E-2</v>
      </c>
    </row>
    <row r="491" spans="1:22" ht="30" x14ac:dyDescent="0.15">
      <c r="A491" s="88" t="s">
        <v>7081</v>
      </c>
      <c r="B491" s="111" t="s">
        <v>7083</v>
      </c>
      <c r="C491" s="112" t="s">
        <v>4709</v>
      </c>
      <c r="D491" s="112"/>
      <c r="E491" s="114">
        <v>40981</v>
      </c>
      <c r="F491" s="114">
        <v>40988</v>
      </c>
      <c r="G491" s="114"/>
      <c r="I491" s="112" t="s">
        <v>4235</v>
      </c>
      <c r="J491" s="112" t="s">
        <v>4153</v>
      </c>
      <c r="K491" s="112" t="s">
        <v>4154</v>
      </c>
      <c r="L491" s="112" t="s">
        <v>2870</v>
      </c>
      <c r="M491" s="46">
        <v>5.25</v>
      </c>
      <c r="N491" s="36">
        <f t="shared" si="116"/>
        <v>5.1875</v>
      </c>
      <c r="O491" s="36">
        <f t="shared" si="117"/>
        <v>5.3125</v>
      </c>
      <c r="P491" s="46">
        <v>10.5</v>
      </c>
      <c r="Q491" s="36">
        <f t="shared" si="118"/>
        <v>10.4375</v>
      </c>
      <c r="R491" s="36">
        <f t="shared" si="119"/>
        <v>10.5625</v>
      </c>
      <c r="V491" s="36">
        <v>6.25E-2</v>
      </c>
    </row>
    <row r="492" spans="1:22" ht="30" x14ac:dyDescent="0.15">
      <c r="A492" s="88" t="s">
        <v>7111</v>
      </c>
      <c r="B492" s="111" t="s">
        <v>7112</v>
      </c>
      <c r="C492" s="112" t="s">
        <v>4706</v>
      </c>
      <c r="D492" s="112"/>
      <c r="E492" s="114">
        <v>40975</v>
      </c>
      <c r="F492" s="114">
        <v>40984</v>
      </c>
      <c r="G492" s="114"/>
      <c r="I492" s="112" t="s">
        <v>4235</v>
      </c>
      <c r="J492" s="112" t="s">
        <v>4153</v>
      </c>
      <c r="K492" s="112" t="s">
        <v>4154</v>
      </c>
      <c r="L492" s="112" t="s">
        <v>2870</v>
      </c>
      <c r="M492" s="46">
        <v>5</v>
      </c>
      <c r="N492" s="36">
        <f t="shared" si="116"/>
        <v>4.9375</v>
      </c>
      <c r="O492" s="36">
        <f t="shared" si="117"/>
        <v>5.0625</v>
      </c>
      <c r="P492" s="46">
        <v>6</v>
      </c>
      <c r="Q492" s="36">
        <f t="shared" si="118"/>
        <v>5.9375</v>
      </c>
      <c r="R492" s="36">
        <f t="shared" si="119"/>
        <v>6.0625</v>
      </c>
      <c r="V492" s="36">
        <v>6.25E-2</v>
      </c>
    </row>
    <row r="493" spans="1:22" ht="30" x14ac:dyDescent="0.15">
      <c r="A493" s="88" t="s">
        <v>7113</v>
      </c>
      <c r="B493" s="111" t="s">
        <v>7114</v>
      </c>
      <c r="C493" s="112" t="s">
        <v>4706</v>
      </c>
      <c r="D493" s="112"/>
      <c r="E493" s="114">
        <v>40975</v>
      </c>
      <c r="F493" s="114">
        <v>40984</v>
      </c>
      <c r="G493" s="114"/>
      <c r="I493" s="112" t="s">
        <v>4235</v>
      </c>
      <c r="J493" s="112" t="s">
        <v>4153</v>
      </c>
      <c r="K493" s="112" t="s">
        <v>4154</v>
      </c>
      <c r="L493" s="112" t="s">
        <v>2870</v>
      </c>
      <c r="M493" s="46">
        <v>5</v>
      </c>
      <c r="N493" s="36">
        <f t="shared" si="116"/>
        <v>4.9375</v>
      </c>
      <c r="O493" s="36">
        <f t="shared" si="117"/>
        <v>5.0625</v>
      </c>
      <c r="P493" s="46">
        <v>6</v>
      </c>
      <c r="Q493" s="36">
        <f t="shared" si="118"/>
        <v>5.9375</v>
      </c>
      <c r="R493" s="36">
        <f t="shared" si="119"/>
        <v>6.0625</v>
      </c>
      <c r="V493" s="36">
        <v>6.25E-2</v>
      </c>
    </row>
    <row r="494" spans="1:22" ht="30" x14ac:dyDescent="0.15">
      <c r="A494" s="88" t="s">
        <v>7115</v>
      </c>
      <c r="B494" s="111" t="s">
        <v>7116</v>
      </c>
      <c r="C494" s="112" t="s">
        <v>4706</v>
      </c>
      <c r="D494" s="112"/>
      <c r="E494" s="114">
        <v>40975</v>
      </c>
      <c r="F494" s="114">
        <v>40984</v>
      </c>
      <c r="G494" s="114"/>
      <c r="I494" s="112" t="s">
        <v>4235</v>
      </c>
      <c r="J494" s="112" t="s">
        <v>4153</v>
      </c>
      <c r="K494" s="112" t="s">
        <v>4154</v>
      </c>
      <c r="L494" s="112" t="s">
        <v>2870</v>
      </c>
      <c r="M494" s="46">
        <v>5</v>
      </c>
      <c r="N494" s="36">
        <f t="shared" si="116"/>
        <v>4.9375</v>
      </c>
      <c r="O494" s="36">
        <f t="shared" si="117"/>
        <v>5.0625</v>
      </c>
      <c r="P494" s="46">
        <v>6</v>
      </c>
      <c r="Q494" s="36">
        <f t="shared" si="118"/>
        <v>5.9375</v>
      </c>
      <c r="R494" s="36">
        <f t="shared" si="119"/>
        <v>6.0625</v>
      </c>
      <c r="V494" s="36">
        <v>6.25E-2</v>
      </c>
    </row>
    <row r="495" spans="1:22" ht="30" x14ac:dyDescent="0.15">
      <c r="A495" s="88" t="s">
        <v>7150</v>
      </c>
      <c r="B495" s="111" t="s">
        <v>7154</v>
      </c>
      <c r="C495" s="112" t="s">
        <v>7158</v>
      </c>
      <c r="D495" s="112"/>
      <c r="E495" s="114">
        <v>40988</v>
      </c>
      <c r="I495" s="112" t="s">
        <v>4235</v>
      </c>
      <c r="J495" s="112" t="s">
        <v>4153</v>
      </c>
      <c r="K495" s="112" t="s">
        <v>4154</v>
      </c>
      <c r="L495" s="112" t="s">
        <v>2870</v>
      </c>
      <c r="M495" s="46">
        <v>1.75</v>
      </c>
      <c r="N495" s="36">
        <f t="shared" si="116"/>
        <v>1.6875</v>
      </c>
      <c r="O495" s="36">
        <f t="shared" si="117"/>
        <v>1.8125</v>
      </c>
      <c r="P495" s="46">
        <v>3.75</v>
      </c>
      <c r="Q495" s="36">
        <f t="shared" si="118"/>
        <v>3.6875</v>
      </c>
      <c r="R495" s="36">
        <f t="shared" si="119"/>
        <v>3.8125</v>
      </c>
      <c r="V495" s="36">
        <v>6.25E-2</v>
      </c>
    </row>
    <row r="496" spans="1:22" ht="30" x14ac:dyDescent="0.15">
      <c r="A496" s="88" t="s">
        <v>7151</v>
      </c>
      <c r="B496" s="111" t="s">
        <v>7155</v>
      </c>
      <c r="C496" s="112" t="s">
        <v>4688</v>
      </c>
      <c r="D496" s="112"/>
      <c r="E496" s="114">
        <v>40988</v>
      </c>
      <c r="F496" s="114">
        <v>41015</v>
      </c>
      <c r="G496" s="114"/>
      <c r="I496" s="112" t="s">
        <v>4235</v>
      </c>
      <c r="J496" s="112" t="s">
        <v>4153</v>
      </c>
      <c r="K496" s="112" t="s">
        <v>4154</v>
      </c>
      <c r="L496" s="112" t="s">
        <v>2870</v>
      </c>
      <c r="M496" s="46">
        <v>2.625</v>
      </c>
      <c r="N496" s="36">
        <f t="shared" si="116"/>
        <v>2.5625</v>
      </c>
      <c r="O496" s="36">
        <f t="shared" si="117"/>
        <v>2.6875</v>
      </c>
      <c r="P496" s="46">
        <v>9</v>
      </c>
      <c r="Q496" s="36">
        <f t="shared" si="118"/>
        <v>8.9375</v>
      </c>
      <c r="R496" s="36">
        <f t="shared" si="119"/>
        <v>9.0625</v>
      </c>
      <c r="V496" s="36">
        <v>6.25E-2</v>
      </c>
    </row>
    <row r="497" spans="1:23" ht="30" x14ac:dyDescent="0.15">
      <c r="A497" s="88" t="s">
        <v>7152</v>
      </c>
      <c r="B497" s="111" t="s">
        <v>7156</v>
      </c>
      <c r="C497" s="112" t="s">
        <v>7159</v>
      </c>
      <c r="D497" s="112"/>
      <c r="E497" s="114">
        <v>40988</v>
      </c>
      <c r="I497" s="112" t="s">
        <v>4235</v>
      </c>
      <c r="J497" s="112" t="s">
        <v>4153</v>
      </c>
      <c r="K497" s="112" t="s">
        <v>4154</v>
      </c>
      <c r="L497" s="112" t="s">
        <v>2870</v>
      </c>
      <c r="M497" s="46">
        <v>2.8769999999999998</v>
      </c>
      <c r="N497" s="36">
        <f t="shared" si="116"/>
        <v>2.8144999999999998</v>
      </c>
      <c r="O497" s="36">
        <f t="shared" si="117"/>
        <v>2.9394999999999998</v>
      </c>
      <c r="P497" s="46">
        <v>2.4889999999999999</v>
      </c>
      <c r="Q497" s="36">
        <f t="shared" si="118"/>
        <v>2.4264999999999999</v>
      </c>
      <c r="R497" s="36">
        <f t="shared" si="119"/>
        <v>2.5514999999999999</v>
      </c>
      <c r="V497" s="36">
        <v>6.25E-2</v>
      </c>
    </row>
    <row r="498" spans="1:23" ht="30" x14ac:dyDescent="0.15">
      <c r="A498" s="88" t="s">
        <v>7153</v>
      </c>
      <c r="B498" s="111" t="s">
        <v>7157</v>
      </c>
      <c r="C498" s="112" t="s">
        <v>7160</v>
      </c>
      <c r="D498" s="112"/>
      <c r="E498" s="114">
        <v>40988</v>
      </c>
      <c r="F498" s="114">
        <v>41015</v>
      </c>
      <c r="G498" s="114"/>
      <c r="I498" s="112" t="s">
        <v>4235</v>
      </c>
      <c r="J498" s="112" t="s">
        <v>4153</v>
      </c>
      <c r="K498" s="112" t="s">
        <v>4154</v>
      </c>
      <c r="L498" s="112" t="s">
        <v>2870</v>
      </c>
      <c r="M498" s="46">
        <v>3.875</v>
      </c>
      <c r="N498" s="36">
        <f t="shared" si="116"/>
        <v>3.8125</v>
      </c>
      <c r="O498" s="36">
        <f t="shared" si="117"/>
        <v>3.9375</v>
      </c>
      <c r="P498" s="46">
        <v>2.25</v>
      </c>
      <c r="Q498" s="36">
        <f t="shared" si="118"/>
        <v>2.1875</v>
      </c>
      <c r="R498" s="36">
        <f t="shared" si="119"/>
        <v>2.3125</v>
      </c>
      <c r="V498" s="36">
        <v>6.25E-2</v>
      </c>
    </row>
    <row r="499" spans="1:23" ht="30" x14ac:dyDescent="0.15">
      <c r="A499" s="88" t="s">
        <v>7202</v>
      </c>
      <c r="B499" s="111" t="s">
        <v>7203</v>
      </c>
      <c r="C499" s="112" t="s">
        <v>7204</v>
      </c>
      <c r="D499" s="112"/>
      <c r="E499" s="114">
        <v>40989</v>
      </c>
      <c r="F499" s="114">
        <v>40989</v>
      </c>
      <c r="G499" s="114"/>
      <c r="I499" s="112" t="s">
        <v>4235</v>
      </c>
      <c r="J499" s="112" t="s">
        <v>4153</v>
      </c>
      <c r="K499" s="112" t="s">
        <v>4154</v>
      </c>
      <c r="L499" s="112" t="s">
        <v>2870</v>
      </c>
      <c r="M499" s="46">
        <v>5.25</v>
      </c>
      <c r="N499" s="36">
        <f t="shared" si="116"/>
        <v>5.1875</v>
      </c>
      <c r="O499" s="36">
        <f t="shared" si="117"/>
        <v>5.3125</v>
      </c>
      <c r="P499" s="46">
        <v>8</v>
      </c>
      <c r="Q499" s="36">
        <f t="shared" si="118"/>
        <v>7.9375</v>
      </c>
      <c r="R499" s="36">
        <f t="shared" si="119"/>
        <v>8.0625</v>
      </c>
      <c r="V499" s="36">
        <v>6.25E-2</v>
      </c>
    </row>
    <row r="500" spans="1:23" s="46" customFormat="1" ht="30" x14ac:dyDescent="0.15">
      <c r="A500" s="88" t="s">
        <v>7237</v>
      </c>
      <c r="B500" s="111" t="s">
        <v>7239</v>
      </c>
      <c r="C500" s="45" t="s">
        <v>9040</v>
      </c>
      <c r="D500" s="45"/>
      <c r="E500" s="108">
        <v>41108</v>
      </c>
      <c r="F500" s="108">
        <v>41108</v>
      </c>
      <c r="G500" s="114" t="s">
        <v>9039</v>
      </c>
      <c r="H500" s="45" t="s">
        <v>4557</v>
      </c>
      <c r="I500" s="112" t="s">
        <v>4235</v>
      </c>
      <c r="J500" s="112" t="s">
        <v>4153</v>
      </c>
      <c r="K500" s="112" t="s">
        <v>4154</v>
      </c>
      <c r="L500" s="112" t="s">
        <v>2870</v>
      </c>
      <c r="M500" s="45">
        <v>85</v>
      </c>
      <c r="N500" s="46">
        <f t="shared" si="116"/>
        <v>83.412499999999994</v>
      </c>
      <c r="O500" s="46">
        <f t="shared" si="117"/>
        <v>86.587500000000006</v>
      </c>
      <c r="P500" s="46">
        <v>73</v>
      </c>
      <c r="Q500" s="46">
        <f t="shared" si="118"/>
        <v>71.412499999999994</v>
      </c>
      <c r="R500" s="46">
        <f t="shared" si="119"/>
        <v>74.587500000000006</v>
      </c>
      <c r="T500" s="30"/>
      <c r="U500" s="30"/>
      <c r="V500" s="46">
        <v>1.5874999999999999</v>
      </c>
    </row>
    <row r="501" spans="1:23" s="46" customFormat="1" ht="30" x14ac:dyDescent="0.15">
      <c r="A501" s="88" t="s">
        <v>7240</v>
      </c>
      <c r="B501" s="111" t="s">
        <v>7238</v>
      </c>
      <c r="C501" s="45" t="s">
        <v>9040</v>
      </c>
      <c r="D501" s="45"/>
      <c r="E501" s="108">
        <v>41108</v>
      </c>
      <c r="F501" s="108">
        <v>41108</v>
      </c>
      <c r="G501" s="114" t="s">
        <v>9039</v>
      </c>
      <c r="H501" s="45" t="s">
        <v>4557</v>
      </c>
      <c r="I501" s="112" t="s">
        <v>4235</v>
      </c>
      <c r="J501" s="112" t="s">
        <v>4153</v>
      </c>
      <c r="K501" s="112" t="s">
        <v>4154</v>
      </c>
      <c r="L501" s="112" t="s">
        <v>2870</v>
      </c>
      <c r="M501" s="45">
        <v>85</v>
      </c>
      <c r="N501" s="46">
        <f t="shared" si="116"/>
        <v>83.412499999999994</v>
      </c>
      <c r="O501" s="46">
        <f t="shared" si="117"/>
        <v>86.587500000000006</v>
      </c>
      <c r="P501" s="46">
        <v>73</v>
      </c>
      <c r="Q501" s="46">
        <f t="shared" si="118"/>
        <v>71.412499999999994</v>
      </c>
      <c r="R501" s="46">
        <f t="shared" si="119"/>
        <v>74.587500000000006</v>
      </c>
      <c r="T501" s="30"/>
      <c r="U501" s="30"/>
      <c r="V501" s="46">
        <v>1.5874999999999999</v>
      </c>
    </row>
    <row r="502" spans="1:23" ht="30" x14ac:dyDescent="0.15">
      <c r="A502" s="88" t="s">
        <v>7241</v>
      </c>
      <c r="B502" s="111" t="s">
        <v>7242</v>
      </c>
      <c r="C502" s="112" t="s">
        <v>4716</v>
      </c>
      <c r="D502" s="112"/>
      <c r="E502" s="114">
        <v>40997</v>
      </c>
      <c r="F502" s="114">
        <v>40997</v>
      </c>
      <c r="G502" s="114"/>
      <c r="I502" s="112" t="s">
        <v>4235</v>
      </c>
      <c r="J502" s="112" t="s">
        <v>4153</v>
      </c>
      <c r="K502" s="112" t="s">
        <v>4154</v>
      </c>
      <c r="L502" s="112" t="s">
        <v>2870</v>
      </c>
      <c r="M502" s="46">
        <v>6.25</v>
      </c>
      <c r="N502" s="36">
        <f t="shared" si="116"/>
        <v>6.1875</v>
      </c>
      <c r="O502" s="36">
        <f t="shared" si="117"/>
        <v>6.3125</v>
      </c>
      <c r="P502" s="46">
        <v>5.5625</v>
      </c>
      <c r="Q502" s="36">
        <f t="shared" si="118"/>
        <v>5.5</v>
      </c>
      <c r="R502" s="36">
        <f t="shared" si="119"/>
        <v>5.625</v>
      </c>
      <c r="V502" s="36">
        <v>6.25E-2</v>
      </c>
    </row>
    <row r="503" spans="1:23" ht="30" x14ac:dyDescent="0.15">
      <c r="A503" s="88" t="s">
        <v>7254</v>
      </c>
      <c r="B503" s="111" t="s">
        <v>7255</v>
      </c>
      <c r="C503" s="45" t="s">
        <v>4698</v>
      </c>
      <c r="D503" s="45"/>
      <c r="E503" s="114">
        <v>40975</v>
      </c>
      <c r="F503" s="114">
        <v>40989</v>
      </c>
      <c r="G503" s="114"/>
      <c r="H503" s="36" t="s">
        <v>9927</v>
      </c>
      <c r="I503" s="45" t="s">
        <v>4235</v>
      </c>
      <c r="J503" s="45" t="s">
        <v>4153</v>
      </c>
      <c r="K503" s="45" t="s">
        <v>4154</v>
      </c>
      <c r="L503" s="45" t="s">
        <v>2870</v>
      </c>
      <c r="M503" s="45">
        <v>4</v>
      </c>
      <c r="N503" s="46">
        <f t="shared" si="116"/>
        <v>3.9375</v>
      </c>
      <c r="O503" s="46">
        <f t="shared" si="117"/>
        <v>4.0625</v>
      </c>
      <c r="P503" s="46">
        <v>6</v>
      </c>
      <c r="Q503" s="46">
        <f t="shared" si="118"/>
        <v>5.9375</v>
      </c>
      <c r="R503" s="46">
        <f t="shared" si="119"/>
        <v>6.0625</v>
      </c>
      <c r="S503" s="46"/>
      <c r="T503" s="30"/>
      <c r="U503" s="30"/>
      <c r="V503" s="46">
        <v>6.25E-2</v>
      </c>
    </row>
    <row r="504" spans="1:23" ht="30" x14ac:dyDescent="0.15">
      <c r="A504" s="88" t="s">
        <v>7301</v>
      </c>
      <c r="B504" s="111" t="s">
        <v>7302</v>
      </c>
      <c r="C504" s="45" t="s">
        <v>4693</v>
      </c>
      <c r="D504" s="45"/>
      <c r="E504" s="114">
        <v>41019</v>
      </c>
      <c r="F504" s="114">
        <v>41023</v>
      </c>
      <c r="G504" s="114"/>
      <c r="H504" s="36" t="s">
        <v>9927</v>
      </c>
      <c r="I504" s="45" t="s">
        <v>4235</v>
      </c>
      <c r="J504" s="45" t="s">
        <v>4153</v>
      </c>
      <c r="K504" s="45" t="s">
        <v>4154</v>
      </c>
      <c r="L504" s="45" t="s">
        <v>2870</v>
      </c>
      <c r="M504" s="45">
        <v>3.375</v>
      </c>
      <c r="N504" s="46">
        <f t="shared" si="116"/>
        <v>3.3125</v>
      </c>
      <c r="O504" s="46">
        <f t="shared" si="117"/>
        <v>3.4375</v>
      </c>
      <c r="P504" s="46">
        <v>2.3437000000000001</v>
      </c>
      <c r="Q504" s="46">
        <f t="shared" si="118"/>
        <v>2.2812000000000001</v>
      </c>
      <c r="R504" s="46">
        <f t="shared" si="119"/>
        <v>2.4062000000000001</v>
      </c>
      <c r="S504" s="46"/>
      <c r="T504" s="30"/>
      <c r="U504" s="30"/>
      <c r="V504" s="46">
        <v>6.25E-2</v>
      </c>
    </row>
    <row r="505" spans="1:23" ht="30" x14ac:dyDescent="0.15">
      <c r="A505" s="88" t="s">
        <v>7385</v>
      </c>
      <c r="B505" s="111" t="s">
        <v>7386</v>
      </c>
      <c r="C505" s="45" t="s">
        <v>4712</v>
      </c>
      <c r="D505" s="45"/>
      <c r="E505" s="114">
        <v>41026</v>
      </c>
      <c r="F505" s="114">
        <v>41026</v>
      </c>
      <c r="G505" s="114"/>
      <c r="I505" s="45" t="s">
        <v>4235</v>
      </c>
      <c r="J505" s="45" t="s">
        <v>4153</v>
      </c>
      <c r="K505" s="45" t="s">
        <v>4154</v>
      </c>
      <c r="L505" s="45" t="s">
        <v>2870</v>
      </c>
      <c r="M505" s="46">
        <v>5.5625</v>
      </c>
      <c r="N505" s="46">
        <f t="shared" si="116"/>
        <v>5.5</v>
      </c>
      <c r="O505" s="46">
        <f t="shared" si="117"/>
        <v>5.625</v>
      </c>
      <c r="P505" s="45">
        <v>6.25</v>
      </c>
      <c r="Q505" s="46">
        <f t="shared" si="118"/>
        <v>6.1875</v>
      </c>
      <c r="R505" s="46">
        <f t="shared" si="119"/>
        <v>6.3125</v>
      </c>
      <c r="S505" s="46"/>
      <c r="T505" s="30"/>
      <c r="U505" s="30"/>
      <c r="V505" s="46">
        <v>6.25E-2</v>
      </c>
      <c r="W505" s="46"/>
    </row>
    <row r="506" spans="1:23" ht="30" x14ac:dyDescent="0.15">
      <c r="A506" s="88" t="s">
        <v>3644</v>
      </c>
      <c r="B506" s="111" t="s">
        <v>7387</v>
      </c>
      <c r="C506" s="45" t="s">
        <v>4712</v>
      </c>
      <c r="D506" s="45"/>
      <c r="E506" s="114">
        <v>41026</v>
      </c>
      <c r="F506" s="114">
        <v>41026</v>
      </c>
      <c r="G506" s="114"/>
      <c r="I506" s="45" t="s">
        <v>4235</v>
      </c>
      <c r="J506" s="45" t="s">
        <v>4153</v>
      </c>
      <c r="K506" s="45" t="s">
        <v>4154</v>
      </c>
      <c r="L506" s="45" t="s">
        <v>2870</v>
      </c>
      <c r="M506" s="46">
        <v>5.5625</v>
      </c>
      <c r="N506" s="46">
        <f t="shared" si="116"/>
        <v>5.5</v>
      </c>
      <c r="O506" s="46">
        <f t="shared" si="117"/>
        <v>5.625</v>
      </c>
      <c r="P506" s="45">
        <v>6.25</v>
      </c>
      <c r="Q506" s="46">
        <f t="shared" si="118"/>
        <v>6.1875</v>
      </c>
      <c r="R506" s="46">
        <f t="shared" si="119"/>
        <v>6.3125</v>
      </c>
      <c r="S506" s="46"/>
      <c r="T506" s="30"/>
      <c r="U506" s="30"/>
      <c r="V506" s="46">
        <v>6.25E-2</v>
      </c>
      <c r="W506" s="46"/>
    </row>
    <row r="507" spans="1:23" ht="30" x14ac:dyDescent="0.15">
      <c r="A507" s="88" t="s">
        <v>7385</v>
      </c>
      <c r="B507" s="111" t="s">
        <v>7388</v>
      </c>
      <c r="C507" s="45" t="s">
        <v>4712</v>
      </c>
      <c r="D507" s="45"/>
      <c r="E507" s="114">
        <v>41026</v>
      </c>
      <c r="F507" s="114">
        <v>41026</v>
      </c>
      <c r="G507" s="114"/>
      <c r="I507" s="45" t="s">
        <v>4235</v>
      </c>
      <c r="J507" s="45" t="s">
        <v>4153</v>
      </c>
      <c r="K507" s="45" t="s">
        <v>4154</v>
      </c>
      <c r="L507" s="45" t="s">
        <v>2870</v>
      </c>
      <c r="M507" s="46">
        <v>5.5625</v>
      </c>
      <c r="N507" s="46">
        <f t="shared" si="116"/>
        <v>5.5</v>
      </c>
      <c r="O507" s="46">
        <f t="shared" si="117"/>
        <v>5.625</v>
      </c>
      <c r="P507" s="45">
        <v>6.25</v>
      </c>
      <c r="Q507" s="46">
        <f t="shared" si="118"/>
        <v>6.1875</v>
      </c>
      <c r="R507" s="46">
        <f t="shared" si="119"/>
        <v>6.3125</v>
      </c>
      <c r="S507" s="46"/>
      <c r="T507" s="30"/>
      <c r="U507" s="30"/>
      <c r="V507" s="46">
        <v>6.25E-2</v>
      </c>
      <c r="W507" s="46"/>
    </row>
    <row r="508" spans="1:23" ht="30" x14ac:dyDescent="0.15">
      <c r="A508" s="88" t="s">
        <v>7522</v>
      </c>
      <c r="B508" s="111" t="s">
        <v>7387</v>
      </c>
      <c r="C508" s="45" t="s">
        <v>4712</v>
      </c>
      <c r="D508" s="45"/>
      <c r="E508" s="114">
        <v>41026</v>
      </c>
      <c r="F508" s="114">
        <v>41026</v>
      </c>
      <c r="G508" s="114"/>
      <c r="I508" s="45" t="s">
        <v>4235</v>
      </c>
      <c r="J508" s="45" t="s">
        <v>4153</v>
      </c>
      <c r="K508" s="45" t="s">
        <v>4154</v>
      </c>
      <c r="L508" s="45" t="s">
        <v>2870</v>
      </c>
      <c r="M508" s="46">
        <v>5.5625</v>
      </c>
      <c r="N508" s="46">
        <f t="shared" si="116"/>
        <v>5.5</v>
      </c>
      <c r="O508" s="46">
        <f t="shared" si="117"/>
        <v>5.625</v>
      </c>
      <c r="P508" s="45">
        <v>6.25</v>
      </c>
      <c r="Q508" s="46">
        <f t="shared" si="118"/>
        <v>6.1875</v>
      </c>
      <c r="R508" s="46">
        <f t="shared" si="119"/>
        <v>6.3125</v>
      </c>
      <c r="S508" s="46"/>
      <c r="T508" s="30"/>
      <c r="U508" s="30"/>
      <c r="V508" s="46">
        <v>6.25E-2</v>
      </c>
      <c r="W508" s="46"/>
    </row>
    <row r="509" spans="1:23" ht="30" x14ac:dyDescent="0.15">
      <c r="A509" s="88" t="s">
        <v>7523</v>
      </c>
      <c r="B509" s="111" t="s">
        <v>5206</v>
      </c>
      <c r="C509" s="112" t="s">
        <v>4688</v>
      </c>
      <c r="D509" s="112"/>
      <c r="E509" s="114">
        <v>41033</v>
      </c>
      <c r="F509" s="114">
        <v>41040</v>
      </c>
      <c r="G509" s="114"/>
      <c r="I509" s="45" t="s">
        <v>4235</v>
      </c>
      <c r="J509" s="45" t="s">
        <v>4153</v>
      </c>
      <c r="K509" s="45" t="s">
        <v>4154</v>
      </c>
      <c r="L509" s="45" t="s">
        <v>2870</v>
      </c>
      <c r="M509" s="46">
        <v>2.625</v>
      </c>
      <c r="N509" s="46">
        <f t="shared" si="116"/>
        <v>2.5625</v>
      </c>
      <c r="O509" s="46">
        <f t="shared" si="117"/>
        <v>2.6875</v>
      </c>
      <c r="P509" s="45">
        <v>9</v>
      </c>
      <c r="Q509" s="46">
        <f t="shared" si="118"/>
        <v>8.9375</v>
      </c>
      <c r="R509" s="46">
        <f t="shared" si="119"/>
        <v>9.0625</v>
      </c>
      <c r="S509" s="46"/>
      <c r="T509" s="30"/>
      <c r="U509" s="30"/>
      <c r="V509" s="46">
        <v>6.25E-2</v>
      </c>
    </row>
    <row r="510" spans="1:23" ht="30" x14ac:dyDescent="0.15">
      <c r="A510" s="88" t="s">
        <v>7602</v>
      </c>
      <c r="B510" s="111" t="s">
        <v>7603</v>
      </c>
      <c r="C510" s="45" t="s">
        <v>7606</v>
      </c>
      <c r="D510" s="45"/>
      <c r="E510" s="114">
        <v>41050</v>
      </c>
      <c r="F510" s="114">
        <v>41050</v>
      </c>
      <c r="G510" s="114"/>
      <c r="I510" s="45" t="s">
        <v>4235</v>
      </c>
      <c r="J510" s="45" t="s">
        <v>4153</v>
      </c>
      <c r="K510" s="45" t="s">
        <v>4154</v>
      </c>
      <c r="L510" s="45" t="s">
        <v>2870</v>
      </c>
      <c r="M510" s="46">
        <v>4.3335999999999997</v>
      </c>
      <c r="N510" s="46">
        <f t="shared" si="116"/>
        <v>4.2710999999999997</v>
      </c>
      <c r="O510" s="46">
        <f t="shared" si="117"/>
        <v>4.3960999999999997</v>
      </c>
      <c r="P510" s="45">
        <v>3.9659</v>
      </c>
      <c r="Q510" s="46">
        <f t="shared" si="118"/>
        <v>3.9034</v>
      </c>
      <c r="R510" s="46">
        <f t="shared" si="119"/>
        <v>4.0283999999999995</v>
      </c>
      <c r="S510" s="46"/>
      <c r="T510" s="30"/>
      <c r="U510" s="30"/>
      <c r="V510" s="46">
        <v>6.25E-2</v>
      </c>
    </row>
    <row r="511" spans="1:23" ht="30" x14ac:dyDescent="0.15">
      <c r="A511" s="88" t="s">
        <v>7605</v>
      </c>
      <c r="B511" s="111" t="s">
        <v>7604</v>
      </c>
      <c r="C511" s="45" t="s">
        <v>7606</v>
      </c>
      <c r="D511" s="45"/>
      <c r="E511" s="114">
        <v>41050</v>
      </c>
      <c r="F511" s="114">
        <v>41050</v>
      </c>
      <c r="G511" s="114"/>
      <c r="I511" s="45" t="s">
        <v>4235</v>
      </c>
      <c r="J511" s="45" t="s">
        <v>4153</v>
      </c>
      <c r="K511" s="45" t="s">
        <v>4154</v>
      </c>
      <c r="L511" s="45" t="s">
        <v>2870</v>
      </c>
      <c r="M511" s="46">
        <v>4.3335999999999997</v>
      </c>
      <c r="N511" s="46">
        <f t="shared" si="116"/>
        <v>4.2710999999999997</v>
      </c>
      <c r="O511" s="46">
        <f t="shared" si="117"/>
        <v>4.3960999999999997</v>
      </c>
      <c r="P511" s="45">
        <v>3.9659</v>
      </c>
      <c r="Q511" s="46">
        <f t="shared" si="118"/>
        <v>3.9034</v>
      </c>
      <c r="R511" s="46">
        <f t="shared" si="119"/>
        <v>4.0283999999999995</v>
      </c>
      <c r="V511" s="46">
        <v>6.25E-2</v>
      </c>
    </row>
    <row r="512" spans="1:23" ht="30" x14ac:dyDescent="0.15">
      <c r="A512" s="88" t="s">
        <v>7643</v>
      </c>
      <c r="B512" s="111" t="s">
        <v>6433</v>
      </c>
      <c r="C512" s="112" t="s">
        <v>4706</v>
      </c>
      <c r="D512" s="112"/>
      <c r="E512" s="114">
        <v>41059</v>
      </c>
      <c r="F512" s="114">
        <v>41059</v>
      </c>
      <c r="G512" s="114"/>
      <c r="I512" s="45" t="s">
        <v>4235</v>
      </c>
      <c r="J512" s="45" t="s">
        <v>4153</v>
      </c>
      <c r="K512" s="45" t="s">
        <v>4154</v>
      </c>
      <c r="L512" s="45" t="s">
        <v>2870</v>
      </c>
      <c r="M512" s="46">
        <v>5</v>
      </c>
      <c r="N512" s="46">
        <f t="shared" si="116"/>
        <v>4.9375</v>
      </c>
      <c r="O512" s="46">
        <f t="shared" si="117"/>
        <v>5.0625</v>
      </c>
      <c r="P512" s="45">
        <v>6</v>
      </c>
      <c r="Q512" s="46">
        <f t="shared" si="118"/>
        <v>5.9375</v>
      </c>
      <c r="R512" s="46">
        <f t="shared" si="119"/>
        <v>6.0625</v>
      </c>
      <c r="V512" s="46">
        <v>6.25E-2</v>
      </c>
    </row>
    <row r="513" spans="1:22" ht="30" x14ac:dyDescent="0.15">
      <c r="A513" s="88" t="s">
        <v>7672</v>
      </c>
      <c r="B513" s="111" t="s">
        <v>7671</v>
      </c>
      <c r="C513" s="45" t="s">
        <v>4688</v>
      </c>
      <c r="D513" s="45"/>
      <c r="E513" s="114">
        <v>41064</v>
      </c>
      <c r="F513" s="108">
        <v>41064</v>
      </c>
      <c r="G513" s="108"/>
      <c r="I513" s="45" t="s">
        <v>4235</v>
      </c>
      <c r="J513" s="45" t="s">
        <v>4153</v>
      </c>
      <c r="K513" s="45" t="s">
        <v>4154</v>
      </c>
      <c r="L513" s="45" t="s">
        <v>2870</v>
      </c>
      <c r="M513" s="45">
        <v>2.625</v>
      </c>
      <c r="N513" s="46">
        <f t="shared" ref="N513:N518" si="120">M513-V513</f>
        <v>2.5625</v>
      </c>
      <c r="O513" s="46">
        <f t="shared" ref="O513:O518" si="121">M513+V513</f>
        <v>2.6875</v>
      </c>
      <c r="P513" s="46">
        <v>9</v>
      </c>
      <c r="Q513" s="46">
        <f t="shared" ref="Q513:Q518" si="122">P513-V513</f>
        <v>8.9375</v>
      </c>
      <c r="R513" s="46">
        <f t="shared" ref="R513:R518" si="123">P513+V513</f>
        <v>9.0625</v>
      </c>
      <c r="S513" s="46"/>
      <c r="T513" s="30"/>
      <c r="U513" s="30"/>
      <c r="V513" s="46">
        <v>6.25E-2</v>
      </c>
    </row>
    <row r="514" spans="1:22" ht="30" x14ac:dyDescent="0.15">
      <c r="A514" s="88" t="s">
        <v>7704</v>
      </c>
      <c r="B514" s="111" t="s">
        <v>7705</v>
      </c>
      <c r="C514" s="45" t="s">
        <v>4688</v>
      </c>
      <c r="D514" s="45"/>
      <c r="E514" s="114">
        <v>41067</v>
      </c>
      <c r="F514" s="114">
        <v>41067</v>
      </c>
      <c r="G514" s="114"/>
      <c r="I514" s="45" t="s">
        <v>4235</v>
      </c>
      <c r="J514" s="45" t="s">
        <v>4153</v>
      </c>
      <c r="K514" s="45" t="s">
        <v>4154</v>
      </c>
      <c r="L514" s="45" t="s">
        <v>2870</v>
      </c>
      <c r="M514" s="45">
        <v>2.625</v>
      </c>
      <c r="N514" s="46">
        <f t="shared" si="120"/>
        <v>2.5625</v>
      </c>
      <c r="O514" s="46">
        <f t="shared" si="121"/>
        <v>2.6875</v>
      </c>
      <c r="P514" s="46">
        <v>9</v>
      </c>
      <c r="Q514" s="46">
        <f t="shared" si="122"/>
        <v>8.9375</v>
      </c>
      <c r="R514" s="46">
        <f t="shared" si="123"/>
        <v>9.0625</v>
      </c>
      <c r="S514" s="46"/>
      <c r="T514" s="30"/>
      <c r="U514" s="30"/>
      <c r="V514" s="46">
        <v>6.25E-2</v>
      </c>
    </row>
    <row r="515" spans="1:22" ht="30" x14ac:dyDescent="0.15">
      <c r="A515" s="88" t="s">
        <v>7706</v>
      </c>
      <c r="B515" s="111" t="s">
        <v>7707</v>
      </c>
      <c r="C515" s="45" t="s">
        <v>4688</v>
      </c>
      <c r="D515" s="45"/>
      <c r="E515" s="114">
        <v>41067</v>
      </c>
      <c r="F515" s="114">
        <v>41067</v>
      </c>
      <c r="G515" s="114"/>
      <c r="I515" s="45" t="s">
        <v>4235</v>
      </c>
      <c r="J515" s="45" t="s">
        <v>4153</v>
      </c>
      <c r="K515" s="45" t="s">
        <v>4154</v>
      </c>
      <c r="L515" s="45" t="s">
        <v>2870</v>
      </c>
      <c r="M515" s="45">
        <v>2.625</v>
      </c>
      <c r="N515" s="46">
        <f t="shared" si="120"/>
        <v>2.5625</v>
      </c>
      <c r="O515" s="46">
        <f t="shared" si="121"/>
        <v>2.6875</v>
      </c>
      <c r="P515" s="46">
        <v>9</v>
      </c>
      <c r="Q515" s="46">
        <f t="shared" si="122"/>
        <v>8.9375</v>
      </c>
      <c r="R515" s="46">
        <f t="shared" si="123"/>
        <v>9.0625</v>
      </c>
      <c r="S515" s="46"/>
      <c r="T515" s="30"/>
      <c r="U515" s="30"/>
      <c r="V515" s="46">
        <v>6.25E-2</v>
      </c>
    </row>
    <row r="516" spans="1:22" ht="30" x14ac:dyDescent="0.15">
      <c r="A516" s="88" t="s">
        <v>7712</v>
      </c>
      <c r="B516" s="111" t="s">
        <v>7713</v>
      </c>
      <c r="C516" s="45" t="s">
        <v>4693</v>
      </c>
      <c r="D516" s="45"/>
      <c r="E516" s="114">
        <v>41067</v>
      </c>
      <c r="F516" s="114">
        <v>41084</v>
      </c>
      <c r="G516" s="114"/>
      <c r="I516" s="45" t="s">
        <v>4235</v>
      </c>
      <c r="J516" s="45" t="s">
        <v>4153</v>
      </c>
      <c r="K516" s="45" t="s">
        <v>4154</v>
      </c>
      <c r="L516" s="45" t="s">
        <v>2870</v>
      </c>
      <c r="M516" s="45">
        <v>3.375</v>
      </c>
      <c r="N516" s="46">
        <f t="shared" si="120"/>
        <v>3.3125</v>
      </c>
      <c r="O516" s="46">
        <f t="shared" si="121"/>
        <v>3.4375</v>
      </c>
      <c r="P516" s="46">
        <v>2.3437000000000001</v>
      </c>
      <c r="Q516" s="46">
        <f t="shared" si="122"/>
        <v>2.2812000000000001</v>
      </c>
      <c r="R516" s="46">
        <f t="shared" si="123"/>
        <v>2.4062000000000001</v>
      </c>
      <c r="S516" s="46"/>
      <c r="T516" s="30"/>
      <c r="U516" s="30"/>
      <c r="V516" s="46">
        <v>6.25E-2</v>
      </c>
    </row>
    <row r="517" spans="1:22" ht="30" x14ac:dyDescent="0.15">
      <c r="A517" s="88" t="s">
        <v>7714</v>
      </c>
      <c r="B517" s="111" t="s">
        <v>7715</v>
      </c>
      <c r="C517" s="45" t="s">
        <v>9040</v>
      </c>
      <c r="D517" s="45"/>
      <c r="E517" s="114">
        <v>41067</v>
      </c>
      <c r="F517" s="114">
        <v>41089</v>
      </c>
      <c r="G517" s="114" t="s">
        <v>9039</v>
      </c>
      <c r="H517" s="45" t="s">
        <v>4557</v>
      </c>
      <c r="I517" s="45" t="s">
        <v>4235</v>
      </c>
      <c r="J517" s="45" t="s">
        <v>4153</v>
      </c>
      <c r="K517" s="45" t="s">
        <v>4154</v>
      </c>
      <c r="L517" s="45" t="s">
        <v>2870</v>
      </c>
      <c r="M517" s="45">
        <v>85</v>
      </c>
      <c r="N517" s="46">
        <f t="shared" si="120"/>
        <v>83.412499999999994</v>
      </c>
      <c r="O517" s="46">
        <f t="shared" si="121"/>
        <v>86.587500000000006</v>
      </c>
      <c r="P517" s="46">
        <v>73</v>
      </c>
      <c r="Q517" s="46">
        <f t="shared" si="122"/>
        <v>71.412499999999994</v>
      </c>
      <c r="R517" s="46">
        <f t="shared" si="123"/>
        <v>74.587500000000006</v>
      </c>
      <c r="S517" s="46"/>
      <c r="T517" s="30"/>
      <c r="U517" s="30"/>
      <c r="V517" s="46">
        <v>1.5874999999999999</v>
      </c>
    </row>
    <row r="518" spans="1:22" ht="30" x14ac:dyDescent="0.15">
      <c r="A518" s="88" t="s">
        <v>7716</v>
      </c>
      <c r="B518" s="111" t="s">
        <v>7631</v>
      </c>
      <c r="C518" s="112" t="s">
        <v>4694</v>
      </c>
      <c r="D518" s="112"/>
      <c r="E518" s="114">
        <v>41067</v>
      </c>
      <c r="F518" s="114">
        <v>41067</v>
      </c>
      <c r="G518" s="114"/>
      <c r="I518" s="45" t="s">
        <v>4235</v>
      </c>
      <c r="J518" s="45" t="s">
        <v>4153</v>
      </c>
      <c r="K518" s="45" t="s">
        <v>4154</v>
      </c>
      <c r="L518" s="45" t="s">
        <v>2870</v>
      </c>
      <c r="M518" s="45">
        <v>3.5</v>
      </c>
      <c r="N518" s="46">
        <f t="shared" si="120"/>
        <v>3.4375</v>
      </c>
      <c r="O518" s="46">
        <f t="shared" si="121"/>
        <v>3.5625</v>
      </c>
      <c r="P518" s="46">
        <v>2.375</v>
      </c>
      <c r="Q518" s="46">
        <f t="shared" si="122"/>
        <v>2.3125</v>
      </c>
      <c r="R518" s="46">
        <f t="shared" si="123"/>
        <v>2.4375</v>
      </c>
      <c r="V518" s="46">
        <v>6.25E-2</v>
      </c>
    </row>
    <row r="519" spans="1:22" ht="30" x14ac:dyDescent="0.15">
      <c r="A519" s="88" t="s">
        <v>7722</v>
      </c>
      <c r="B519" s="111" t="s">
        <v>7723</v>
      </c>
      <c r="C519" s="45" t="s">
        <v>7724</v>
      </c>
      <c r="D519" s="45"/>
      <c r="E519" s="114">
        <v>41068</v>
      </c>
      <c r="F519" s="114">
        <v>41068</v>
      </c>
      <c r="G519" s="114"/>
      <c r="I519" s="45" t="s">
        <v>4235</v>
      </c>
      <c r="J519" s="45" t="s">
        <v>4153</v>
      </c>
      <c r="K519" s="45" t="s">
        <v>4154</v>
      </c>
      <c r="L519" s="45" t="s">
        <v>2870</v>
      </c>
      <c r="M519" s="45">
        <v>4</v>
      </c>
      <c r="N519" s="46">
        <f t="shared" ref="N519:N531" si="124">M519-V519</f>
        <v>3.9375</v>
      </c>
      <c r="O519" s="46">
        <f t="shared" ref="O519:O531" si="125">M519+V519</f>
        <v>4.0625</v>
      </c>
      <c r="P519" s="46">
        <v>2.625</v>
      </c>
      <c r="Q519" s="46">
        <f t="shared" ref="Q519:Q531" si="126">P519-V519</f>
        <v>2.5625</v>
      </c>
      <c r="R519" s="46">
        <f t="shared" ref="R519:R531" si="127">P519+V519</f>
        <v>2.6875</v>
      </c>
      <c r="V519" s="46">
        <v>6.25E-2</v>
      </c>
    </row>
    <row r="520" spans="1:22" ht="30" x14ac:dyDescent="0.15">
      <c r="A520" s="88" t="s">
        <v>7735</v>
      </c>
      <c r="B520" s="111" t="s">
        <v>7736</v>
      </c>
      <c r="C520" s="112" t="s">
        <v>4694</v>
      </c>
      <c r="D520" s="112"/>
      <c r="E520" s="114">
        <v>41072</v>
      </c>
      <c r="I520" s="45" t="s">
        <v>4235</v>
      </c>
      <c r="J520" s="45" t="s">
        <v>4153</v>
      </c>
      <c r="K520" s="45" t="s">
        <v>4154</v>
      </c>
      <c r="L520" s="45" t="s">
        <v>2870</v>
      </c>
      <c r="M520" s="45">
        <v>3.5</v>
      </c>
      <c r="N520" s="46">
        <f t="shared" si="124"/>
        <v>3.4375</v>
      </c>
      <c r="O520" s="46">
        <f t="shared" si="125"/>
        <v>3.5625</v>
      </c>
      <c r="P520" s="46">
        <v>2.375</v>
      </c>
      <c r="Q520" s="46">
        <f t="shared" si="126"/>
        <v>2.3125</v>
      </c>
      <c r="R520" s="46">
        <f t="shared" si="127"/>
        <v>2.4375</v>
      </c>
      <c r="V520" s="46">
        <v>6.25E-2</v>
      </c>
    </row>
    <row r="521" spans="1:22" ht="30" x14ac:dyDescent="0.15">
      <c r="A521" s="88" t="s">
        <v>7753</v>
      </c>
      <c r="B521" s="111" t="s">
        <v>6435</v>
      </c>
      <c r="C521" s="112" t="s">
        <v>4706</v>
      </c>
      <c r="D521" s="112"/>
      <c r="E521" s="114">
        <v>41078</v>
      </c>
      <c r="F521" s="114">
        <v>41078</v>
      </c>
      <c r="G521" s="114"/>
      <c r="I521" s="45" t="s">
        <v>4235</v>
      </c>
      <c r="J521" s="45" t="s">
        <v>4153</v>
      </c>
      <c r="K521" s="45" t="s">
        <v>4154</v>
      </c>
      <c r="L521" s="45" t="s">
        <v>2870</v>
      </c>
      <c r="M521" s="45">
        <v>5</v>
      </c>
      <c r="N521" s="46">
        <f t="shared" si="124"/>
        <v>4.9375</v>
      </c>
      <c r="O521" s="46">
        <f t="shared" si="125"/>
        <v>5.0625</v>
      </c>
      <c r="P521" s="46">
        <v>6</v>
      </c>
      <c r="Q521" s="46">
        <f t="shared" si="126"/>
        <v>5.9375</v>
      </c>
      <c r="R521" s="46">
        <f t="shared" si="127"/>
        <v>6.0625</v>
      </c>
      <c r="V521" s="46">
        <v>6.25E-2</v>
      </c>
    </row>
    <row r="522" spans="1:22" ht="30" x14ac:dyDescent="0.15">
      <c r="A522" s="88" t="s">
        <v>7754</v>
      </c>
      <c r="B522" s="111" t="s">
        <v>7755</v>
      </c>
      <c r="C522" s="45" t="s">
        <v>4688</v>
      </c>
      <c r="D522" s="45"/>
      <c r="E522" s="114">
        <v>41078</v>
      </c>
      <c r="F522" s="114">
        <v>41078</v>
      </c>
      <c r="G522" s="114"/>
      <c r="I522" s="45" t="s">
        <v>4235</v>
      </c>
      <c r="J522" s="45" t="s">
        <v>4153</v>
      </c>
      <c r="K522" s="45" t="s">
        <v>4154</v>
      </c>
      <c r="L522" s="45" t="s">
        <v>2870</v>
      </c>
      <c r="M522" s="45">
        <v>2.625</v>
      </c>
      <c r="N522" s="46">
        <f t="shared" si="124"/>
        <v>2.5625</v>
      </c>
      <c r="O522" s="46">
        <f t="shared" si="125"/>
        <v>2.6875</v>
      </c>
      <c r="P522" s="46">
        <v>9</v>
      </c>
      <c r="Q522" s="46">
        <f t="shared" si="126"/>
        <v>8.9375</v>
      </c>
      <c r="R522" s="46">
        <f t="shared" si="127"/>
        <v>9.0625</v>
      </c>
      <c r="S522" s="46"/>
      <c r="T522" s="30"/>
      <c r="U522" s="30"/>
      <c r="V522" s="46">
        <v>6.25E-2</v>
      </c>
    </row>
    <row r="523" spans="1:22" ht="30" x14ac:dyDescent="0.15">
      <c r="A523" s="88" t="s">
        <v>7767</v>
      </c>
      <c r="B523" s="111" t="s">
        <v>6502</v>
      </c>
      <c r="C523" s="112" t="s">
        <v>4706</v>
      </c>
      <c r="D523" s="112"/>
      <c r="E523" s="114">
        <v>41079</v>
      </c>
      <c r="F523" s="114">
        <v>41079</v>
      </c>
      <c r="G523" s="114"/>
      <c r="I523" s="45" t="s">
        <v>4235</v>
      </c>
      <c r="J523" s="45" t="s">
        <v>4153</v>
      </c>
      <c r="K523" s="45" t="s">
        <v>4154</v>
      </c>
      <c r="L523" s="45" t="s">
        <v>2870</v>
      </c>
      <c r="M523" s="45">
        <v>5</v>
      </c>
      <c r="N523" s="46">
        <f t="shared" si="124"/>
        <v>4.9375</v>
      </c>
      <c r="O523" s="46">
        <f t="shared" si="125"/>
        <v>5.0625</v>
      </c>
      <c r="P523" s="46">
        <v>6</v>
      </c>
      <c r="Q523" s="46">
        <f t="shared" si="126"/>
        <v>5.9375</v>
      </c>
      <c r="R523" s="46">
        <f t="shared" si="127"/>
        <v>6.0625</v>
      </c>
      <c r="V523" s="46">
        <v>6.25E-2</v>
      </c>
    </row>
    <row r="524" spans="1:22" ht="30" x14ac:dyDescent="0.15">
      <c r="A524" s="88" t="s">
        <v>7778</v>
      </c>
      <c r="B524" s="111" t="s">
        <v>7779</v>
      </c>
      <c r="C524" s="45" t="s">
        <v>4688</v>
      </c>
      <c r="D524" s="45"/>
      <c r="E524" s="114">
        <v>41081</v>
      </c>
      <c r="F524" s="114">
        <v>41081</v>
      </c>
      <c r="G524" s="114"/>
      <c r="I524" s="45" t="s">
        <v>4235</v>
      </c>
      <c r="J524" s="45" t="s">
        <v>4153</v>
      </c>
      <c r="K524" s="45" t="s">
        <v>4154</v>
      </c>
      <c r="L524" s="45" t="s">
        <v>2870</v>
      </c>
      <c r="M524" s="45">
        <v>2.625</v>
      </c>
      <c r="N524" s="46">
        <f t="shared" si="124"/>
        <v>2.5625</v>
      </c>
      <c r="O524" s="46">
        <f t="shared" si="125"/>
        <v>2.6875</v>
      </c>
      <c r="P524" s="46">
        <v>9</v>
      </c>
      <c r="Q524" s="46">
        <f t="shared" si="126"/>
        <v>8.9375</v>
      </c>
      <c r="R524" s="46">
        <f t="shared" si="127"/>
        <v>9.0625</v>
      </c>
      <c r="V524" s="46">
        <v>6.25E-2</v>
      </c>
    </row>
    <row r="525" spans="1:22" ht="30" x14ac:dyDescent="0.15">
      <c r="A525" s="88" t="s">
        <v>7781</v>
      </c>
      <c r="B525" s="111" t="s">
        <v>7782</v>
      </c>
      <c r="C525" s="112" t="s">
        <v>4694</v>
      </c>
      <c r="D525" s="112"/>
      <c r="E525" s="114">
        <v>41087</v>
      </c>
      <c r="F525" s="114">
        <v>41087</v>
      </c>
      <c r="G525" s="114"/>
      <c r="I525" s="45" t="s">
        <v>4235</v>
      </c>
      <c r="J525" s="45" t="s">
        <v>4153</v>
      </c>
      <c r="K525" s="45" t="s">
        <v>4154</v>
      </c>
      <c r="L525" s="45" t="s">
        <v>2870</v>
      </c>
      <c r="M525" s="45">
        <v>3.5</v>
      </c>
      <c r="N525" s="46">
        <f t="shared" si="124"/>
        <v>3.4375</v>
      </c>
      <c r="O525" s="46">
        <f t="shared" si="125"/>
        <v>3.5625</v>
      </c>
      <c r="P525" s="46">
        <v>2.375</v>
      </c>
      <c r="Q525" s="46">
        <f t="shared" si="126"/>
        <v>2.3125</v>
      </c>
      <c r="R525" s="46">
        <f t="shared" si="127"/>
        <v>2.4375</v>
      </c>
      <c r="V525" s="46">
        <v>6.25E-2</v>
      </c>
    </row>
    <row r="526" spans="1:22" ht="30" x14ac:dyDescent="0.15">
      <c r="A526" s="88" t="s">
        <v>7784</v>
      </c>
      <c r="B526" s="111" t="s">
        <v>7783</v>
      </c>
      <c r="C526" s="112" t="s">
        <v>6445</v>
      </c>
      <c r="D526" s="112"/>
      <c r="E526" s="114">
        <v>41087</v>
      </c>
      <c r="F526" s="114">
        <v>41087</v>
      </c>
      <c r="G526" s="114"/>
      <c r="I526" s="112" t="s">
        <v>4235</v>
      </c>
      <c r="J526" s="112" t="s">
        <v>4153</v>
      </c>
      <c r="K526" s="112" t="s">
        <v>4154</v>
      </c>
      <c r="L526" s="112" t="s">
        <v>2870</v>
      </c>
      <c r="M526" s="46">
        <v>2.375</v>
      </c>
      <c r="N526" s="36">
        <f t="shared" si="124"/>
        <v>2.3125</v>
      </c>
      <c r="O526" s="36">
        <f t="shared" si="125"/>
        <v>2.4375</v>
      </c>
      <c r="P526" s="46">
        <v>3.5</v>
      </c>
      <c r="Q526" s="36">
        <f t="shared" si="126"/>
        <v>3.4375</v>
      </c>
      <c r="R526" s="36">
        <f t="shared" si="127"/>
        <v>3.5625</v>
      </c>
      <c r="V526" s="36">
        <v>6.25E-2</v>
      </c>
    </row>
    <row r="527" spans="1:22" ht="30" x14ac:dyDescent="0.15">
      <c r="A527" s="88" t="s">
        <v>7797</v>
      </c>
      <c r="B527" s="111" t="s">
        <v>7796</v>
      </c>
      <c r="C527" s="112" t="s">
        <v>4716</v>
      </c>
      <c r="D527" s="112"/>
      <c r="E527" s="114">
        <v>41088</v>
      </c>
      <c r="F527" s="114">
        <v>41088</v>
      </c>
      <c r="G527" s="114"/>
      <c r="I527" s="112" t="s">
        <v>4235</v>
      </c>
      <c r="J527" s="112" t="s">
        <v>4153</v>
      </c>
      <c r="K527" s="112" t="s">
        <v>4154</v>
      </c>
      <c r="L527" s="112" t="s">
        <v>2870</v>
      </c>
      <c r="M527" s="46">
        <v>6.25</v>
      </c>
      <c r="N527" s="36">
        <f t="shared" si="124"/>
        <v>6.1875</v>
      </c>
      <c r="O527" s="36">
        <f t="shared" si="125"/>
        <v>6.3125</v>
      </c>
      <c r="P527" s="46">
        <v>5.5625</v>
      </c>
      <c r="Q527" s="36">
        <f t="shared" si="126"/>
        <v>5.5</v>
      </c>
      <c r="R527" s="36">
        <f t="shared" si="127"/>
        <v>5.625</v>
      </c>
      <c r="V527" s="36">
        <v>6.25E-2</v>
      </c>
    </row>
    <row r="528" spans="1:22" ht="30" x14ac:dyDescent="0.15">
      <c r="A528" s="88" t="s">
        <v>7800</v>
      </c>
      <c r="B528" s="111" t="s">
        <v>6431</v>
      </c>
      <c r="C528" s="112" t="s">
        <v>4706</v>
      </c>
      <c r="D528" s="112"/>
      <c r="E528" s="114">
        <v>41089</v>
      </c>
      <c r="F528" s="114">
        <v>41089</v>
      </c>
      <c r="G528" s="114"/>
      <c r="I528" s="112" t="s">
        <v>4235</v>
      </c>
      <c r="J528" s="112" t="s">
        <v>4153</v>
      </c>
      <c r="K528" s="112" t="s">
        <v>4154</v>
      </c>
      <c r="L528" s="112" t="s">
        <v>2870</v>
      </c>
      <c r="M528" s="46">
        <v>5</v>
      </c>
      <c r="N528" s="36">
        <f t="shared" si="124"/>
        <v>4.9375</v>
      </c>
      <c r="O528" s="36">
        <f t="shared" si="125"/>
        <v>5.0625</v>
      </c>
      <c r="P528" s="46">
        <v>6</v>
      </c>
      <c r="Q528" s="36">
        <f t="shared" si="126"/>
        <v>5.9375</v>
      </c>
      <c r="R528" s="36">
        <f t="shared" si="127"/>
        <v>6.0625</v>
      </c>
      <c r="V528" s="36">
        <v>6.25E-2</v>
      </c>
    </row>
    <row r="529" spans="1:22" ht="30" x14ac:dyDescent="0.15">
      <c r="A529" s="88" t="s">
        <v>7817</v>
      </c>
      <c r="B529" s="111" t="s">
        <v>7819</v>
      </c>
      <c r="C529" s="45" t="s">
        <v>4688</v>
      </c>
      <c r="D529" s="45"/>
      <c r="E529" s="114">
        <v>41101</v>
      </c>
      <c r="F529" s="114">
        <v>41101</v>
      </c>
      <c r="G529" s="114"/>
      <c r="I529" s="45" t="s">
        <v>4235</v>
      </c>
      <c r="J529" s="45" t="s">
        <v>4153</v>
      </c>
      <c r="K529" s="45" t="s">
        <v>4154</v>
      </c>
      <c r="L529" s="45" t="s">
        <v>2870</v>
      </c>
      <c r="M529" s="45">
        <v>2.625</v>
      </c>
      <c r="N529" s="46">
        <f t="shared" si="124"/>
        <v>2.5625</v>
      </c>
      <c r="O529" s="46">
        <f t="shared" si="125"/>
        <v>2.6875</v>
      </c>
      <c r="P529" s="46">
        <v>9</v>
      </c>
      <c r="Q529" s="46">
        <f t="shared" si="126"/>
        <v>8.9375</v>
      </c>
      <c r="R529" s="46">
        <f t="shared" si="127"/>
        <v>9.0625</v>
      </c>
      <c r="S529" s="46"/>
      <c r="T529" s="30"/>
      <c r="U529" s="30"/>
      <c r="V529" s="46">
        <v>6.25E-2</v>
      </c>
    </row>
    <row r="530" spans="1:22" ht="30" x14ac:dyDescent="0.15">
      <c r="A530" s="88" t="s">
        <v>7818</v>
      </c>
      <c r="B530" s="111" t="s">
        <v>7820</v>
      </c>
      <c r="C530" s="45" t="s">
        <v>4688</v>
      </c>
      <c r="D530" s="45"/>
      <c r="E530" s="114">
        <v>41101</v>
      </c>
      <c r="F530" s="114">
        <v>41101</v>
      </c>
      <c r="G530" s="114"/>
      <c r="I530" s="45" t="s">
        <v>4235</v>
      </c>
      <c r="J530" s="45" t="s">
        <v>4153</v>
      </c>
      <c r="K530" s="45" t="s">
        <v>4154</v>
      </c>
      <c r="L530" s="45" t="s">
        <v>2870</v>
      </c>
      <c r="M530" s="45">
        <v>2.625</v>
      </c>
      <c r="N530" s="46">
        <f t="shared" si="124"/>
        <v>2.5625</v>
      </c>
      <c r="O530" s="46">
        <f t="shared" si="125"/>
        <v>2.6875</v>
      </c>
      <c r="P530" s="46">
        <v>9</v>
      </c>
      <c r="Q530" s="46">
        <f t="shared" si="126"/>
        <v>8.9375</v>
      </c>
      <c r="R530" s="46">
        <f t="shared" si="127"/>
        <v>9.0625</v>
      </c>
      <c r="S530" s="46"/>
      <c r="T530" s="30"/>
      <c r="U530" s="30"/>
      <c r="V530" s="46">
        <v>6.25E-2</v>
      </c>
    </row>
    <row r="531" spans="1:22" ht="30" x14ac:dyDescent="0.15">
      <c r="A531" s="88" t="s">
        <v>7828</v>
      </c>
      <c r="B531" s="111" t="s">
        <v>7829</v>
      </c>
      <c r="C531" s="45" t="s">
        <v>4698</v>
      </c>
      <c r="D531" s="45"/>
      <c r="E531" s="114">
        <v>41102</v>
      </c>
      <c r="F531" s="114">
        <v>41102</v>
      </c>
      <c r="G531" s="114"/>
      <c r="H531" s="36" t="s">
        <v>9927</v>
      </c>
      <c r="I531" s="45" t="s">
        <v>4235</v>
      </c>
      <c r="J531" s="45" t="s">
        <v>4153</v>
      </c>
      <c r="K531" s="45" t="s">
        <v>4154</v>
      </c>
      <c r="L531" s="45" t="s">
        <v>2870</v>
      </c>
      <c r="M531" s="45">
        <v>4</v>
      </c>
      <c r="N531" s="46">
        <f t="shared" si="124"/>
        <v>3.9375</v>
      </c>
      <c r="O531" s="46">
        <f t="shared" si="125"/>
        <v>4.0625</v>
      </c>
      <c r="P531" s="46">
        <v>6</v>
      </c>
      <c r="Q531" s="46">
        <f t="shared" si="126"/>
        <v>5.9375</v>
      </c>
      <c r="R531" s="46">
        <f t="shared" si="127"/>
        <v>6.0625</v>
      </c>
      <c r="S531" s="46"/>
      <c r="T531" s="30"/>
      <c r="U531" s="30"/>
      <c r="V531" s="46">
        <v>6.25E-2</v>
      </c>
    </row>
    <row r="532" spans="1:22" ht="15" x14ac:dyDescent="0.15">
      <c r="A532" s="88" t="s">
        <v>7944</v>
      </c>
      <c r="B532" s="111" t="s">
        <v>7945</v>
      </c>
      <c r="H532" s="36" t="s">
        <v>4587</v>
      </c>
    </row>
    <row r="533" spans="1:22" ht="30" x14ac:dyDescent="0.15">
      <c r="A533" s="88" t="s">
        <v>7855</v>
      </c>
      <c r="B533" s="111" t="s">
        <v>7906</v>
      </c>
      <c r="C533" s="112" t="s">
        <v>4716</v>
      </c>
      <c r="D533" s="112"/>
      <c r="E533" s="114">
        <v>41116</v>
      </c>
      <c r="F533" s="114">
        <v>41130</v>
      </c>
      <c r="G533" s="114"/>
      <c r="I533" s="45" t="s">
        <v>4235</v>
      </c>
      <c r="J533" s="45" t="s">
        <v>4153</v>
      </c>
      <c r="K533" s="45" t="s">
        <v>4154</v>
      </c>
      <c r="L533" s="45" t="s">
        <v>2870</v>
      </c>
      <c r="M533" s="45">
        <v>6.25</v>
      </c>
      <c r="N533" s="46">
        <f>M533-V533</f>
        <v>6.1875</v>
      </c>
      <c r="O533" s="46">
        <f>M533+V533</f>
        <v>6.3125</v>
      </c>
      <c r="P533" s="46">
        <v>5.5625</v>
      </c>
      <c r="Q533" s="46">
        <f>P533-V533</f>
        <v>5.5</v>
      </c>
      <c r="R533" s="46">
        <f>P533+V533</f>
        <v>5.625</v>
      </c>
      <c r="S533" s="46"/>
      <c r="T533" s="30"/>
      <c r="U533" s="30"/>
      <c r="V533" s="46">
        <v>6.25E-2</v>
      </c>
    </row>
    <row r="534" spans="1:22" ht="30" x14ac:dyDescent="0.15">
      <c r="A534" s="88" t="s">
        <v>7856</v>
      </c>
      <c r="B534" s="111" t="s">
        <v>7907</v>
      </c>
      <c r="C534" s="45" t="s">
        <v>4697</v>
      </c>
      <c r="D534" s="45"/>
      <c r="E534" s="114">
        <v>41116</v>
      </c>
      <c r="F534" s="114">
        <v>41130</v>
      </c>
      <c r="G534" s="114"/>
      <c r="I534" s="45" t="s">
        <v>4235</v>
      </c>
      <c r="J534" s="45" t="s">
        <v>4153</v>
      </c>
      <c r="K534" s="45" t="s">
        <v>4154</v>
      </c>
      <c r="L534" s="45" t="s">
        <v>2870</v>
      </c>
      <c r="M534" s="45">
        <v>4</v>
      </c>
      <c r="N534" s="46">
        <f>M534-V534</f>
        <v>3.9375</v>
      </c>
      <c r="O534" s="46">
        <f>M534+V534</f>
        <v>4.0625</v>
      </c>
      <c r="P534" s="46">
        <v>4.5</v>
      </c>
      <c r="Q534" s="46">
        <f>P534-V534</f>
        <v>4.4375</v>
      </c>
      <c r="R534" s="46">
        <f>P534+V534</f>
        <v>4.5625</v>
      </c>
      <c r="S534" s="46"/>
      <c r="T534" s="30"/>
      <c r="U534" s="30"/>
      <c r="V534" s="46">
        <v>6.25E-2</v>
      </c>
    </row>
    <row r="535" spans="1:22" ht="15" x14ac:dyDescent="0.15">
      <c r="A535" s="88" t="s">
        <v>7857</v>
      </c>
      <c r="B535" s="111" t="s">
        <v>7945</v>
      </c>
      <c r="H535" s="36" t="s">
        <v>4587</v>
      </c>
    </row>
    <row r="536" spans="1:22" ht="30" x14ac:dyDescent="0.15">
      <c r="A536" s="88" t="s">
        <v>7858</v>
      </c>
      <c r="B536" s="111" t="s">
        <v>7859</v>
      </c>
      <c r="C536" s="112" t="s">
        <v>4709</v>
      </c>
      <c r="D536" s="112"/>
      <c r="E536" s="114">
        <v>41108</v>
      </c>
      <c r="F536" s="114">
        <v>41108</v>
      </c>
      <c r="G536" s="114"/>
      <c r="I536" s="45" t="s">
        <v>4235</v>
      </c>
      <c r="J536" s="45" t="s">
        <v>4153</v>
      </c>
      <c r="K536" s="45" t="s">
        <v>4154</v>
      </c>
      <c r="L536" s="45" t="s">
        <v>2870</v>
      </c>
      <c r="M536" s="45">
        <v>5.25</v>
      </c>
      <c r="N536" s="46">
        <f t="shared" ref="N536:N544" si="128">M536-V536</f>
        <v>5.1875</v>
      </c>
      <c r="O536" s="46">
        <f t="shared" ref="O536:O544" si="129">M536+V536</f>
        <v>5.3125</v>
      </c>
      <c r="P536" s="46">
        <v>10.5</v>
      </c>
      <c r="Q536" s="46">
        <f t="shared" ref="Q536:Q544" si="130">P536-V536</f>
        <v>10.4375</v>
      </c>
      <c r="R536" s="46">
        <f t="shared" ref="R536:R544" si="131">P536+V536</f>
        <v>10.5625</v>
      </c>
      <c r="S536" s="46"/>
      <c r="T536" s="30"/>
      <c r="U536" s="30"/>
      <c r="V536" s="46">
        <v>6.25E-2</v>
      </c>
    </row>
    <row r="537" spans="1:22" ht="30" x14ac:dyDescent="0.15">
      <c r="A537" s="88" t="s">
        <v>7878</v>
      </c>
      <c r="B537" s="111" t="s">
        <v>7908</v>
      </c>
      <c r="C537" s="112" t="s">
        <v>7160</v>
      </c>
      <c r="D537" s="112"/>
      <c r="E537" s="114">
        <v>41116</v>
      </c>
      <c r="F537" s="114">
        <v>41130</v>
      </c>
      <c r="G537" s="114"/>
      <c r="I537" s="45" t="s">
        <v>4235</v>
      </c>
      <c r="J537" s="45" t="s">
        <v>4153</v>
      </c>
      <c r="K537" s="45" t="s">
        <v>4154</v>
      </c>
      <c r="L537" s="45" t="s">
        <v>2870</v>
      </c>
      <c r="M537" s="45">
        <v>3.875</v>
      </c>
      <c r="N537" s="46">
        <f t="shared" si="128"/>
        <v>3.8125</v>
      </c>
      <c r="O537" s="46">
        <f t="shared" si="129"/>
        <v>3.9375</v>
      </c>
      <c r="P537" s="46">
        <v>2.25</v>
      </c>
      <c r="Q537" s="46">
        <f t="shared" si="130"/>
        <v>2.1875</v>
      </c>
      <c r="R537" s="46">
        <f t="shared" si="131"/>
        <v>2.3125</v>
      </c>
      <c r="S537" s="46"/>
      <c r="T537" s="30"/>
      <c r="U537" s="30"/>
      <c r="V537" s="46">
        <v>6.25E-2</v>
      </c>
    </row>
    <row r="538" spans="1:22" ht="30" x14ac:dyDescent="0.15">
      <c r="A538" s="88" t="s">
        <v>7900</v>
      </c>
      <c r="B538" s="111" t="s">
        <v>7909</v>
      </c>
      <c r="C538" s="112" t="s">
        <v>4716</v>
      </c>
      <c r="D538" s="112"/>
      <c r="E538" s="114">
        <v>41116</v>
      </c>
      <c r="F538" s="114">
        <v>41130</v>
      </c>
      <c r="G538" s="114"/>
      <c r="I538" s="45" t="s">
        <v>4235</v>
      </c>
      <c r="J538" s="45" t="s">
        <v>4153</v>
      </c>
      <c r="K538" s="45" t="s">
        <v>4154</v>
      </c>
      <c r="L538" s="45" t="s">
        <v>2870</v>
      </c>
      <c r="M538" s="45">
        <v>6.25</v>
      </c>
      <c r="N538" s="46">
        <f t="shared" si="128"/>
        <v>6.1875</v>
      </c>
      <c r="O538" s="46">
        <f t="shared" si="129"/>
        <v>6.3125</v>
      </c>
      <c r="P538" s="46">
        <v>5.5625</v>
      </c>
      <c r="Q538" s="46">
        <f t="shared" si="130"/>
        <v>5.5</v>
      </c>
      <c r="R538" s="46">
        <f t="shared" si="131"/>
        <v>5.625</v>
      </c>
      <c r="S538" s="46"/>
      <c r="T538" s="30"/>
      <c r="U538" s="30"/>
      <c r="V538" s="46">
        <v>6.25E-2</v>
      </c>
    </row>
    <row r="539" spans="1:22" ht="30" x14ac:dyDescent="0.15">
      <c r="A539" s="88" t="s">
        <v>7901</v>
      </c>
      <c r="B539" s="111" t="s">
        <v>7910</v>
      </c>
      <c r="C539" s="45" t="s">
        <v>4697</v>
      </c>
      <c r="D539" s="45"/>
      <c r="E539" s="114">
        <v>41116</v>
      </c>
      <c r="F539" s="114">
        <v>41130</v>
      </c>
      <c r="G539" s="114"/>
      <c r="I539" s="45" t="s">
        <v>4235</v>
      </c>
      <c r="J539" s="45" t="s">
        <v>4153</v>
      </c>
      <c r="K539" s="45" t="s">
        <v>4154</v>
      </c>
      <c r="L539" s="45" t="s">
        <v>2870</v>
      </c>
      <c r="M539" s="45">
        <v>4</v>
      </c>
      <c r="N539" s="46">
        <f t="shared" si="128"/>
        <v>3.9375</v>
      </c>
      <c r="O539" s="46">
        <f t="shared" si="129"/>
        <v>4.0625</v>
      </c>
      <c r="P539" s="46">
        <v>4.5</v>
      </c>
      <c r="Q539" s="46">
        <f t="shared" si="130"/>
        <v>4.4375</v>
      </c>
      <c r="R539" s="46">
        <f t="shared" si="131"/>
        <v>4.5625</v>
      </c>
      <c r="V539" s="46">
        <v>6.25E-2</v>
      </c>
    </row>
    <row r="540" spans="1:22" ht="30" x14ac:dyDescent="0.15">
      <c r="A540" s="348" t="s">
        <v>7903</v>
      </c>
      <c r="B540" s="390" t="s">
        <v>7911</v>
      </c>
      <c r="C540" s="112" t="s">
        <v>4696</v>
      </c>
      <c r="D540" s="112"/>
      <c r="E540" s="114">
        <v>41116</v>
      </c>
      <c r="F540" s="114">
        <v>41130</v>
      </c>
      <c r="G540" s="114"/>
      <c r="I540" s="45" t="s">
        <v>4235</v>
      </c>
      <c r="J540" s="45" t="s">
        <v>4153</v>
      </c>
      <c r="K540" s="45" t="s">
        <v>4154</v>
      </c>
      <c r="L540" s="45" t="s">
        <v>2870</v>
      </c>
      <c r="M540" s="45">
        <v>3.75</v>
      </c>
      <c r="N540" s="46">
        <f t="shared" si="128"/>
        <v>3.6875</v>
      </c>
      <c r="O540" s="46">
        <f t="shared" si="129"/>
        <v>3.8125</v>
      </c>
      <c r="P540" s="46">
        <v>6</v>
      </c>
      <c r="Q540" s="46">
        <f t="shared" si="130"/>
        <v>5.9375</v>
      </c>
      <c r="R540" s="46">
        <f t="shared" si="131"/>
        <v>6.0625</v>
      </c>
      <c r="V540" s="46">
        <v>6.25E-2</v>
      </c>
    </row>
    <row r="541" spans="1:22" ht="30" x14ac:dyDescent="0.15">
      <c r="A541" s="88" t="s">
        <v>7904</v>
      </c>
      <c r="B541" s="111" t="s">
        <v>7912</v>
      </c>
      <c r="C541" s="45" t="s">
        <v>4698</v>
      </c>
      <c r="D541" s="45"/>
      <c r="E541" s="114">
        <v>41116</v>
      </c>
      <c r="F541" s="114">
        <v>41130</v>
      </c>
      <c r="G541" s="114"/>
      <c r="I541" s="45" t="s">
        <v>4235</v>
      </c>
      <c r="J541" s="45" t="s">
        <v>4153</v>
      </c>
      <c r="K541" s="45" t="s">
        <v>4154</v>
      </c>
      <c r="L541" s="45" t="s">
        <v>2870</v>
      </c>
      <c r="M541" s="45">
        <v>4</v>
      </c>
      <c r="N541" s="46">
        <f t="shared" si="128"/>
        <v>3.9375</v>
      </c>
      <c r="O541" s="46">
        <f t="shared" si="129"/>
        <v>4.0625</v>
      </c>
      <c r="P541" s="46">
        <v>6</v>
      </c>
      <c r="Q541" s="46">
        <f t="shared" si="130"/>
        <v>5.9375</v>
      </c>
      <c r="R541" s="46">
        <f t="shared" si="131"/>
        <v>6.0625</v>
      </c>
      <c r="V541" s="46">
        <v>6.25E-2</v>
      </c>
    </row>
    <row r="542" spans="1:22" ht="30" x14ac:dyDescent="0.15">
      <c r="A542" s="88" t="s">
        <v>7905</v>
      </c>
      <c r="B542" s="111" t="s">
        <v>7912</v>
      </c>
      <c r="C542" s="45" t="s">
        <v>4698</v>
      </c>
      <c r="D542" s="45"/>
      <c r="E542" s="114">
        <v>41116</v>
      </c>
      <c r="F542" s="114">
        <v>41130</v>
      </c>
      <c r="G542" s="114"/>
      <c r="I542" s="45" t="s">
        <v>4235</v>
      </c>
      <c r="J542" s="45" t="s">
        <v>4153</v>
      </c>
      <c r="K542" s="45" t="s">
        <v>4154</v>
      </c>
      <c r="L542" s="45" t="s">
        <v>2870</v>
      </c>
      <c r="M542" s="45">
        <v>4</v>
      </c>
      <c r="N542" s="46">
        <f t="shared" si="128"/>
        <v>3.9375</v>
      </c>
      <c r="O542" s="46">
        <f t="shared" si="129"/>
        <v>4.0625</v>
      </c>
      <c r="P542" s="46">
        <v>6</v>
      </c>
      <c r="Q542" s="46">
        <f t="shared" si="130"/>
        <v>5.9375</v>
      </c>
      <c r="R542" s="46">
        <f t="shared" si="131"/>
        <v>6.0625</v>
      </c>
      <c r="V542" s="46">
        <v>6.25E-2</v>
      </c>
    </row>
    <row r="543" spans="1:22" ht="30" x14ac:dyDescent="0.15">
      <c r="A543" s="88" t="s">
        <v>7936</v>
      </c>
      <c r="B543" s="111" t="s">
        <v>8116</v>
      </c>
      <c r="C543" s="45" t="s">
        <v>4697</v>
      </c>
      <c r="D543" s="45"/>
      <c r="E543" s="114">
        <v>41177</v>
      </c>
      <c r="F543" s="114">
        <v>41177</v>
      </c>
      <c r="G543" s="114"/>
      <c r="I543" s="45" t="s">
        <v>4235</v>
      </c>
      <c r="J543" s="45" t="s">
        <v>4153</v>
      </c>
      <c r="K543" s="45" t="s">
        <v>4154</v>
      </c>
      <c r="L543" s="45" t="s">
        <v>2870</v>
      </c>
      <c r="M543" s="45">
        <v>4</v>
      </c>
      <c r="N543" s="46">
        <f t="shared" si="128"/>
        <v>3.9375</v>
      </c>
      <c r="O543" s="46">
        <f t="shared" si="129"/>
        <v>4.0625</v>
      </c>
      <c r="P543" s="46">
        <v>4.5</v>
      </c>
      <c r="Q543" s="46">
        <f t="shared" si="130"/>
        <v>4.4375</v>
      </c>
      <c r="R543" s="46">
        <f t="shared" si="131"/>
        <v>4.5625</v>
      </c>
      <c r="V543" s="46">
        <v>6.25E-2</v>
      </c>
    </row>
    <row r="544" spans="1:22" ht="30" x14ac:dyDescent="0.15">
      <c r="A544" s="88" t="s">
        <v>7937</v>
      </c>
      <c r="B544" s="111" t="s">
        <v>8117</v>
      </c>
      <c r="C544" s="45" t="s">
        <v>4697</v>
      </c>
      <c r="D544" s="45"/>
      <c r="E544" s="114">
        <v>41177</v>
      </c>
      <c r="F544" s="114">
        <v>41177</v>
      </c>
      <c r="G544" s="114"/>
      <c r="I544" s="45" t="s">
        <v>4235</v>
      </c>
      <c r="J544" s="45" t="s">
        <v>4153</v>
      </c>
      <c r="K544" s="45" t="s">
        <v>4154</v>
      </c>
      <c r="L544" s="45" t="s">
        <v>2870</v>
      </c>
      <c r="M544" s="45">
        <v>4</v>
      </c>
      <c r="N544" s="46">
        <f t="shared" si="128"/>
        <v>3.9375</v>
      </c>
      <c r="O544" s="46">
        <f t="shared" si="129"/>
        <v>4.0625</v>
      </c>
      <c r="P544" s="46">
        <v>4.5</v>
      </c>
      <c r="Q544" s="46">
        <f t="shared" si="130"/>
        <v>4.4375</v>
      </c>
      <c r="R544" s="46">
        <f t="shared" si="131"/>
        <v>4.5625</v>
      </c>
      <c r="V544" s="46">
        <v>6.25E-2</v>
      </c>
    </row>
    <row r="545" spans="1:22" x14ac:dyDescent="0.15">
      <c r="A545" s="88" t="s">
        <v>7952</v>
      </c>
    </row>
    <row r="546" spans="1:22" x14ac:dyDescent="0.15">
      <c r="A546" s="88" t="s">
        <v>7953</v>
      </c>
    </row>
    <row r="547" spans="1:22" x14ac:dyDescent="0.15">
      <c r="A547" s="88" t="s">
        <v>7954</v>
      </c>
    </row>
    <row r="548" spans="1:22" x14ac:dyDescent="0.15">
      <c r="A548" s="88" t="s">
        <v>8009</v>
      </c>
    </row>
    <row r="549" spans="1:22" ht="30" x14ac:dyDescent="0.15">
      <c r="A549" s="88" t="s">
        <v>8011</v>
      </c>
      <c r="B549" s="111" t="s">
        <v>7912</v>
      </c>
      <c r="C549" s="45" t="s">
        <v>4698</v>
      </c>
      <c r="D549" s="45"/>
      <c r="E549" s="114">
        <v>41159</v>
      </c>
      <c r="F549" s="114">
        <v>41162</v>
      </c>
      <c r="G549" s="114"/>
      <c r="I549" s="45" t="s">
        <v>4235</v>
      </c>
      <c r="J549" s="45" t="s">
        <v>4153</v>
      </c>
      <c r="K549" s="45" t="s">
        <v>4154</v>
      </c>
      <c r="L549" s="45" t="s">
        <v>2870</v>
      </c>
      <c r="M549" s="45">
        <v>4</v>
      </c>
      <c r="N549" s="46">
        <f>M549-V549</f>
        <v>3.9375</v>
      </c>
      <c r="O549" s="46">
        <f>M549+V549</f>
        <v>4.0625</v>
      </c>
      <c r="P549" s="46">
        <v>6</v>
      </c>
      <c r="Q549" s="46">
        <f>P549-V549</f>
        <v>5.9375</v>
      </c>
      <c r="R549" s="46">
        <f>P549+V549</f>
        <v>6.0625</v>
      </c>
      <c r="V549" s="46">
        <v>6.25E-2</v>
      </c>
    </row>
    <row r="550" spans="1:22" ht="30" x14ac:dyDescent="0.15">
      <c r="A550" s="88" t="s">
        <v>8013</v>
      </c>
      <c r="B550" s="111" t="s">
        <v>8060</v>
      </c>
      <c r="C550" s="112" t="s">
        <v>4696</v>
      </c>
      <c r="D550" s="112"/>
      <c r="E550" s="114">
        <v>41159</v>
      </c>
      <c r="F550" s="114">
        <v>41159</v>
      </c>
      <c r="G550" s="114"/>
      <c r="I550" s="45" t="s">
        <v>4235</v>
      </c>
      <c r="J550" s="45" t="s">
        <v>4153</v>
      </c>
      <c r="K550" s="45" t="s">
        <v>4154</v>
      </c>
      <c r="L550" s="45" t="s">
        <v>2870</v>
      </c>
      <c r="M550" s="45">
        <v>3.75</v>
      </c>
      <c r="N550" s="46">
        <f>M550-V550</f>
        <v>3.6875</v>
      </c>
      <c r="O550" s="46">
        <f>M550+V550</f>
        <v>3.8125</v>
      </c>
      <c r="P550" s="46">
        <v>6</v>
      </c>
      <c r="Q550" s="46">
        <f>P550-V550</f>
        <v>5.9375</v>
      </c>
      <c r="R550" s="46">
        <f>P550+V550</f>
        <v>6.0625</v>
      </c>
      <c r="V550" s="46">
        <v>6.25E-2</v>
      </c>
    </row>
    <row r="551" spans="1:22" ht="30" x14ac:dyDescent="0.15">
      <c r="A551" s="88" t="s">
        <v>8014</v>
      </c>
      <c r="B551" s="111" t="s">
        <v>7912</v>
      </c>
      <c r="C551" s="45" t="s">
        <v>4698</v>
      </c>
      <c r="D551" s="45"/>
      <c r="E551" s="114">
        <v>41177</v>
      </c>
      <c r="F551" s="114">
        <v>41177</v>
      </c>
      <c r="G551" s="114"/>
      <c r="I551" s="45" t="s">
        <v>4235</v>
      </c>
      <c r="J551" s="45" t="s">
        <v>4153</v>
      </c>
      <c r="K551" s="45" t="s">
        <v>4154</v>
      </c>
      <c r="L551" s="45" t="s">
        <v>2870</v>
      </c>
      <c r="M551" s="45">
        <v>4</v>
      </c>
      <c r="N551" s="46">
        <f>M551-V551</f>
        <v>3.9375</v>
      </c>
      <c r="O551" s="46">
        <f>M551+V551</f>
        <v>4.0625</v>
      </c>
      <c r="P551" s="46">
        <v>6</v>
      </c>
      <c r="Q551" s="46">
        <f>P551-V551</f>
        <v>5.9375</v>
      </c>
      <c r="R551" s="46">
        <f>P551+V551</f>
        <v>6.0625</v>
      </c>
      <c r="V551" s="46">
        <v>6.25E-2</v>
      </c>
    </row>
    <row r="552" spans="1:22" x14ac:dyDescent="0.15">
      <c r="A552" s="88" t="s">
        <v>8015</v>
      </c>
    </row>
    <row r="553" spans="1:22" x14ac:dyDescent="0.15">
      <c r="A553" s="88" t="s">
        <v>8016</v>
      </c>
    </row>
    <row r="554" spans="1:22" x14ac:dyDescent="0.15">
      <c r="A554" s="88" t="s">
        <v>8017</v>
      </c>
    </row>
    <row r="555" spans="1:22" x14ac:dyDescent="0.15">
      <c r="A555" s="88" t="s">
        <v>8023</v>
      </c>
    </row>
    <row r="556" spans="1:22" ht="30" x14ac:dyDescent="0.15">
      <c r="A556" s="88" t="s">
        <v>8029</v>
      </c>
      <c r="B556" s="111" t="s">
        <v>6502</v>
      </c>
      <c r="C556" s="112" t="s">
        <v>4706</v>
      </c>
      <c r="D556" s="112"/>
      <c r="E556" s="114">
        <v>41145</v>
      </c>
      <c r="F556" s="114">
        <v>41149</v>
      </c>
      <c r="G556" s="114"/>
      <c r="I556" s="45" t="s">
        <v>4235</v>
      </c>
      <c r="J556" s="45" t="s">
        <v>4153</v>
      </c>
      <c r="K556" s="45" t="s">
        <v>4154</v>
      </c>
      <c r="L556" s="45" t="s">
        <v>2870</v>
      </c>
      <c r="M556" s="45">
        <v>5</v>
      </c>
      <c r="N556" s="46">
        <f t="shared" ref="N556:N592" si="132">M556-V556</f>
        <v>4.9375</v>
      </c>
      <c r="O556" s="46">
        <f t="shared" ref="O556:O592" si="133">M556+V556</f>
        <v>5.0625</v>
      </c>
      <c r="P556" s="46">
        <v>6</v>
      </c>
      <c r="Q556" s="46">
        <f t="shared" ref="Q556:Q592" si="134">P556-V556</f>
        <v>5.9375</v>
      </c>
      <c r="R556" s="46">
        <f t="shared" ref="R556:R592" si="135">P556+V556</f>
        <v>6.0625</v>
      </c>
      <c r="V556" s="46">
        <v>6.25E-2</v>
      </c>
    </row>
    <row r="557" spans="1:22" ht="30" x14ac:dyDescent="0.15">
      <c r="A557" s="88" t="s">
        <v>8036</v>
      </c>
      <c r="B557" s="111" t="s">
        <v>8037</v>
      </c>
      <c r="C557" s="112" t="s">
        <v>4709</v>
      </c>
      <c r="D557" s="112"/>
      <c r="E557" s="114">
        <v>41148</v>
      </c>
      <c r="F557" s="114">
        <v>41149</v>
      </c>
      <c r="G557" s="114"/>
      <c r="I557" s="45" t="s">
        <v>4235</v>
      </c>
      <c r="J557" s="45" t="s">
        <v>4153</v>
      </c>
      <c r="K557" s="45" t="s">
        <v>4154</v>
      </c>
      <c r="L557" s="45" t="s">
        <v>2870</v>
      </c>
      <c r="M557" s="45">
        <v>5.25</v>
      </c>
      <c r="N557" s="46">
        <f t="shared" si="132"/>
        <v>5.1875</v>
      </c>
      <c r="O557" s="46">
        <f t="shared" si="133"/>
        <v>5.3125</v>
      </c>
      <c r="P557" s="46">
        <v>10.5</v>
      </c>
      <c r="Q557" s="46">
        <f t="shared" si="134"/>
        <v>10.4375</v>
      </c>
      <c r="R557" s="46">
        <f t="shared" si="135"/>
        <v>10.5625</v>
      </c>
      <c r="V557" s="46">
        <v>6.25E-2</v>
      </c>
    </row>
    <row r="558" spans="1:22" ht="30" x14ac:dyDescent="0.15">
      <c r="A558" s="88" t="s">
        <v>8040</v>
      </c>
      <c r="B558" s="111" t="s">
        <v>8041</v>
      </c>
      <c r="C558" s="45" t="s">
        <v>4688</v>
      </c>
      <c r="D558" s="45"/>
      <c r="E558" s="114">
        <v>41150</v>
      </c>
      <c r="I558" s="45" t="s">
        <v>4235</v>
      </c>
      <c r="J558" s="45" t="s">
        <v>4153</v>
      </c>
      <c r="K558" s="45" t="s">
        <v>4154</v>
      </c>
      <c r="L558" s="45" t="s">
        <v>2870</v>
      </c>
      <c r="M558" s="46">
        <v>2.625</v>
      </c>
      <c r="N558" s="46">
        <f t="shared" si="132"/>
        <v>2.5625</v>
      </c>
      <c r="O558" s="46">
        <f t="shared" si="133"/>
        <v>2.6875</v>
      </c>
      <c r="P558" s="46">
        <v>9</v>
      </c>
      <c r="Q558" s="46">
        <f t="shared" si="134"/>
        <v>8.9375</v>
      </c>
      <c r="R558" s="46">
        <f t="shared" si="135"/>
        <v>9.0625</v>
      </c>
      <c r="V558" s="46">
        <v>6.25E-2</v>
      </c>
    </row>
    <row r="559" spans="1:22" ht="30" x14ac:dyDescent="0.15">
      <c r="A559" s="88" t="s">
        <v>8058</v>
      </c>
      <c r="B559" s="111" t="s">
        <v>8059</v>
      </c>
      <c r="C559" s="112" t="s">
        <v>4709</v>
      </c>
      <c r="D559" s="112"/>
      <c r="E559" s="114">
        <v>41158</v>
      </c>
      <c r="F559" s="114">
        <v>41158</v>
      </c>
      <c r="G559" s="114"/>
      <c r="I559" s="45" t="s">
        <v>4235</v>
      </c>
      <c r="J559" s="45" t="s">
        <v>4153</v>
      </c>
      <c r="K559" s="45" t="s">
        <v>4154</v>
      </c>
      <c r="L559" s="45" t="s">
        <v>2870</v>
      </c>
      <c r="M559" s="46">
        <v>5.25</v>
      </c>
      <c r="N559" s="46">
        <f t="shared" si="132"/>
        <v>5.1875</v>
      </c>
      <c r="O559" s="46">
        <f t="shared" si="133"/>
        <v>5.3125</v>
      </c>
      <c r="P559" s="46">
        <v>10.5</v>
      </c>
      <c r="Q559" s="46">
        <f t="shared" si="134"/>
        <v>10.4375</v>
      </c>
      <c r="R559" s="46">
        <f t="shared" si="135"/>
        <v>10.5625</v>
      </c>
      <c r="V559" s="46">
        <v>6.25E-2</v>
      </c>
    </row>
    <row r="560" spans="1:22" ht="30" x14ac:dyDescent="0.15">
      <c r="A560" s="88" t="s">
        <v>8063</v>
      </c>
      <c r="B560" s="111" t="s">
        <v>8064</v>
      </c>
      <c r="C560" s="45" t="s">
        <v>4688</v>
      </c>
      <c r="D560" s="45"/>
      <c r="E560" s="114">
        <v>41159</v>
      </c>
      <c r="F560" s="114">
        <v>41160</v>
      </c>
      <c r="G560" s="114"/>
      <c r="I560" s="45" t="s">
        <v>4235</v>
      </c>
      <c r="J560" s="45" t="s">
        <v>4153</v>
      </c>
      <c r="K560" s="45" t="s">
        <v>4154</v>
      </c>
      <c r="L560" s="45" t="s">
        <v>2870</v>
      </c>
      <c r="M560" s="46">
        <v>2.625</v>
      </c>
      <c r="N560" s="46">
        <f t="shared" si="132"/>
        <v>2.5625</v>
      </c>
      <c r="O560" s="46">
        <f t="shared" si="133"/>
        <v>2.6875</v>
      </c>
      <c r="P560" s="46">
        <v>9</v>
      </c>
      <c r="Q560" s="46">
        <f t="shared" si="134"/>
        <v>8.9375</v>
      </c>
      <c r="R560" s="46">
        <f t="shared" si="135"/>
        <v>9.0625</v>
      </c>
      <c r="V560" s="46">
        <v>6.25E-2</v>
      </c>
    </row>
    <row r="561" spans="1:22" ht="30" x14ac:dyDescent="0.15">
      <c r="A561" s="88" t="s">
        <v>8081</v>
      </c>
      <c r="B561" s="111" t="s">
        <v>8085</v>
      </c>
      <c r="C561" s="112" t="s">
        <v>4710</v>
      </c>
      <c r="D561" s="112"/>
      <c r="E561" s="114">
        <v>41166</v>
      </c>
      <c r="F561" s="114">
        <v>41169</v>
      </c>
      <c r="G561" s="114"/>
      <c r="I561" s="45" t="s">
        <v>4235</v>
      </c>
      <c r="J561" s="45" t="s">
        <v>4153</v>
      </c>
      <c r="K561" s="45" t="s">
        <v>4154</v>
      </c>
      <c r="L561" s="45" t="s">
        <v>2870</v>
      </c>
      <c r="M561" s="46">
        <v>5.5</v>
      </c>
      <c r="N561" s="46">
        <f t="shared" si="132"/>
        <v>5.4375</v>
      </c>
      <c r="O561" s="46">
        <f t="shared" si="133"/>
        <v>5.5625</v>
      </c>
      <c r="P561" s="46">
        <v>4.25</v>
      </c>
      <c r="Q561" s="46">
        <f t="shared" si="134"/>
        <v>4.1875</v>
      </c>
      <c r="R561" s="46">
        <f t="shared" si="135"/>
        <v>4.3125</v>
      </c>
      <c r="V561" s="46">
        <v>6.25E-2</v>
      </c>
    </row>
    <row r="562" spans="1:22" ht="30" x14ac:dyDescent="0.15">
      <c r="A562" s="88" t="s">
        <v>8082</v>
      </c>
      <c r="B562" s="111" t="s">
        <v>8084</v>
      </c>
      <c r="C562" s="112" t="s">
        <v>4710</v>
      </c>
      <c r="D562" s="112"/>
      <c r="E562" s="114">
        <v>41166</v>
      </c>
      <c r="F562" s="114">
        <v>41169</v>
      </c>
      <c r="G562" s="114"/>
      <c r="I562" s="45" t="s">
        <v>4235</v>
      </c>
      <c r="J562" s="45" t="s">
        <v>4153</v>
      </c>
      <c r="K562" s="45" t="s">
        <v>4154</v>
      </c>
      <c r="L562" s="45" t="s">
        <v>2870</v>
      </c>
      <c r="M562" s="46">
        <v>5.5</v>
      </c>
      <c r="N562" s="46">
        <f t="shared" si="132"/>
        <v>5.4375</v>
      </c>
      <c r="O562" s="46">
        <f t="shared" si="133"/>
        <v>5.5625</v>
      </c>
      <c r="P562" s="46">
        <v>4.25</v>
      </c>
      <c r="Q562" s="46">
        <f t="shared" si="134"/>
        <v>4.1875</v>
      </c>
      <c r="R562" s="46">
        <f t="shared" si="135"/>
        <v>4.3125</v>
      </c>
      <c r="V562" s="46">
        <v>6.25E-2</v>
      </c>
    </row>
    <row r="563" spans="1:22" ht="30" x14ac:dyDescent="0.15">
      <c r="A563" s="88" t="s">
        <v>8092</v>
      </c>
      <c r="B563" s="111" t="s">
        <v>7114</v>
      </c>
      <c r="C563" s="112" t="s">
        <v>4706</v>
      </c>
      <c r="D563" s="112"/>
      <c r="E563" s="114">
        <v>41171</v>
      </c>
      <c r="I563" s="45" t="s">
        <v>4235</v>
      </c>
      <c r="J563" s="45" t="s">
        <v>4153</v>
      </c>
      <c r="K563" s="45" t="s">
        <v>4154</v>
      </c>
      <c r="L563" s="45" t="s">
        <v>2870</v>
      </c>
      <c r="M563" s="46">
        <v>5</v>
      </c>
      <c r="N563" s="46">
        <f t="shared" si="132"/>
        <v>4.9375</v>
      </c>
      <c r="O563" s="46">
        <f t="shared" si="133"/>
        <v>5.0625</v>
      </c>
      <c r="P563" s="46">
        <v>6</v>
      </c>
      <c r="Q563" s="46">
        <f t="shared" si="134"/>
        <v>5.9375</v>
      </c>
      <c r="R563" s="46">
        <f t="shared" si="135"/>
        <v>6.0625</v>
      </c>
      <c r="V563" s="46">
        <v>6.25E-2</v>
      </c>
    </row>
    <row r="564" spans="1:22" ht="30" x14ac:dyDescent="0.15">
      <c r="A564" s="88" t="s">
        <v>8113</v>
      </c>
      <c r="B564" s="111" t="s">
        <v>8114</v>
      </c>
      <c r="C564" s="45" t="s">
        <v>4693</v>
      </c>
      <c r="D564" s="45"/>
      <c r="E564" s="114">
        <v>41176</v>
      </c>
      <c r="F564" s="114">
        <v>41176</v>
      </c>
      <c r="G564" s="114"/>
      <c r="I564" s="45" t="s">
        <v>4235</v>
      </c>
      <c r="J564" s="45" t="s">
        <v>4153</v>
      </c>
      <c r="K564" s="45" t="s">
        <v>4154</v>
      </c>
      <c r="L564" s="45" t="s">
        <v>2870</v>
      </c>
      <c r="M564" s="46">
        <v>3.375</v>
      </c>
      <c r="N564" s="46">
        <f t="shared" si="132"/>
        <v>3.3125</v>
      </c>
      <c r="O564" s="46">
        <f t="shared" si="133"/>
        <v>3.4375</v>
      </c>
      <c r="P564" s="46">
        <v>2.3437000000000001</v>
      </c>
      <c r="Q564" s="46">
        <f t="shared" si="134"/>
        <v>2.2812000000000001</v>
      </c>
      <c r="R564" s="46">
        <f t="shared" si="135"/>
        <v>2.4062000000000001</v>
      </c>
      <c r="V564" s="46">
        <v>6.25E-2</v>
      </c>
    </row>
    <row r="565" spans="1:22" ht="30" x14ac:dyDescent="0.15">
      <c r="A565" s="88" t="s">
        <v>8121</v>
      </c>
      <c r="B565" s="111" t="s">
        <v>8123</v>
      </c>
      <c r="C565" s="45" t="s">
        <v>4715</v>
      </c>
      <c r="D565" s="45"/>
      <c r="E565" s="114">
        <v>41179</v>
      </c>
      <c r="F565" s="114">
        <v>41179</v>
      </c>
      <c r="G565" s="36" t="s">
        <v>8143</v>
      </c>
      <c r="I565" s="45" t="s">
        <v>4235</v>
      </c>
      <c r="J565" s="45" t="s">
        <v>4153</v>
      </c>
      <c r="K565" s="45" t="s">
        <v>4154</v>
      </c>
      <c r="L565" s="45" t="s">
        <v>2870</v>
      </c>
      <c r="M565" s="46">
        <v>6.25</v>
      </c>
      <c r="N565" s="46">
        <f t="shared" si="132"/>
        <v>6.1875</v>
      </c>
      <c r="O565" s="46">
        <f t="shared" si="133"/>
        <v>6.3125</v>
      </c>
      <c r="P565" s="46">
        <v>5.25</v>
      </c>
      <c r="Q565" s="46">
        <f t="shared" si="134"/>
        <v>5.1875</v>
      </c>
      <c r="R565" s="46">
        <f t="shared" si="135"/>
        <v>5.3125</v>
      </c>
      <c r="V565" s="46">
        <v>6.25E-2</v>
      </c>
    </row>
    <row r="566" spans="1:22" ht="30" x14ac:dyDescent="0.15">
      <c r="A566" s="88" t="s">
        <v>8122</v>
      </c>
      <c r="B566" s="111" t="s">
        <v>8123</v>
      </c>
      <c r="C566" s="45" t="s">
        <v>4715</v>
      </c>
      <c r="D566" s="45"/>
      <c r="E566" s="114">
        <v>41179</v>
      </c>
      <c r="F566" s="114">
        <v>41179</v>
      </c>
      <c r="G566" s="36" t="s">
        <v>8143</v>
      </c>
      <c r="I566" s="45" t="s">
        <v>4235</v>
      </c>
      <c r="J566" s="45" t="s">
        <v>4153</v>
      </c>
      <c r="K566" s="45" t="s">
        <v>4154</v>
      </c>
      <c r="L566" s="45" t="s">
        <v>2870</v>
      </c>
      <c r="M566" s="46">
        <v>6.25</v>
      </c>
      <c r="N566" s="46">
        <f t="shared" si="132"/>
        <v>6.1875</v>
      </c>
      <c r="O566" s="46">
        <f t="shared" si="133"/>
        <v>6.3125</v>
      </c>
      <c r="P566" s="46">
        <v>5.25</v>
      </c>
      <c r="Q566" s="46">
        <f t="shared" si="134"/>
        <v>5.1875</v>
      </c>
      <c r="R566" s="46">
        <f t="shared" si="135"/>
        <v>5.3125</v>
      </c>
      <c r="V566" s="46">
        <v>6.25E-2</v>
      </c>
    </row>
    <row r="567" spans="1:22" ht="30" x14ac:dyDescent="0.15">
      <c r="A567" s="88" t="s">
        <v>8125</v>
      </c>
      <c r="B567" s="111" t="s">
        <v>8128</v>
      </c>
      <c r="C567" s="45" t="s">
        <v>4688</v>
      </c>
      <c r="D567" s="45"/>
      <c r="E567" s="114">
        <v>41184</v>
      </c>
      <c r="F567" s="114">
        <v>41185</v>
      </c>
      <c r="G567" s="114"/>
      <c r="I567" s="45" t="s">
        <v>4235</v>
      </c>
      <c r="J567" s="45" t="s">
        <v>4153</v>
      </c>
      <c r="K567" s="45" t="s">
        <v>4154</v>
      </c>
      <c r="L567" s="45" t="s">
        <v>2870</v>
      </c>
      <c r="M567" s="46">
        <v>2.625</v>
      </c>
      <c r="N567" s="46">
        <f t="shared" si="132"/>
        <v>2.5625</v>
      </c>
      <c r="O567" s="46">
        <f t="shared" si="133"/>
        <v>2.6875</v>
      </c>
      <c r="P567" s="46">
        <v>9</v>
      </c>
      <c r="Q567" s="46">
        <f t="shared" si="134"/>
        <v>8.9375</v>
      </c>
      <c r="R567" s="46">
        <f t="shared" si="135"/>
        <v>9.0625</v>
      </c>
      <c r="V567" s="46">
        <v>6.25E-2</v>
      </c>
    </row>
    <row r="568" spans="1:22" ht="30" x14ac:dyDescent="0.15">
      <c r="A568" s="88" t="s">
        <v>8126</v>
      </c>
      <c r="B568" s="111" t="s">
        <v>8129</v>
      </c>
      <c r="C568" s="112" t="s">
        <v>4710</v>
      </c>
      <c r="D568" s="112"/>
      <c r="E568" s="114">
        <v>41184</v>
      </c>
      <c r="I568" s="45" t="s">
        <v>4235</v>
      </c>
      <c r="J568" s="45" t="s">
        <v>4153</v>
      </c>
      <c r="K568" s="45" t="s">
        <v>4154</v>
      </c>
      <c r="L568" s="45" t="s">
        <v>2870</v>
      </c>
      <c r="M568" s="46">
        <v>5.5</v>
      </c>
      <c r="N568" s="46">
        <f t="shared" si="132"/>
        <v>5.4375</v>
      </c>
      <c r="O568" s="46">
        <f t="shared" si="133"/>
        <v>5.5625</v>
      </c>
      <c r="P568" s="46">
        <v>4.25</v>
      </c>
      <c r="Q568" s="46">
        <f t="shared" si="134"/>
        <v>4.1875</v>
      </c>
      <c r="R568" s="46">
        <f t="shared" si="135"/>
        <v>4.3125</v>
      </c>
      <c r="V568" s="46">
        <v>6.25E-2</v>
      </c>
    </row>
    <row r="569" spans="1:22" ht="30" x14ac:dyDescent="0.15">
      <c r="A569" s="88" t="s">
        <v>8127</v>
      </c>
      <c r="B569" s="111" t="s">
        <v>8129</v>
      </c>
      <c r="C569" s="112" t="s">
        <v>4710</v>
      </c>
      <c r="D569" s="112"/>
      <c r="E569" s="114">
        <v>41184</v>
      </c>
      <c r="F569" s="114">
        <v>41186</v>
      </c>
      <c r="I569" s="45" t="s">
        <v>4235</v>
      </c>
      <c r="J569" s="45" t="s">
        <v>4153</v>
      </c>
      <c r="K569" s="45" t="s">
        <v>4154</v>
      </c>
      <c r="L569" s="45" t="s">
        <v>2870</v>
      </c>
      <c r="M569" s="46">
        <v>5.5</v>
      </c>
      <c r="N569" s="46">
        <f t="shared" si="132"/>
        <v>5.4375</v>
      </c>
      <c r="O569" s="46">
        <f t="shared" si="133"/>
        <v>5.5625</v>
      </c>
      <c r="P569" s="46">
        <v>4.25</v>
      </c>
      <c r="Q569" s="46">
        <f t="shared" si="134"/>
        <v>4.1875</v>
      </c>
      <c r="R569" s="46">
        <f t="shared" si="135"/>
        <v>4.3125</v>
      </c>
      <c r="V569" s="46">
        <v>6.25E-2</v>
      </c>
    </row>
    <row r="570" spans="1:22" ht="30" x14ac:dyDescent="0.15">
      <c r="A570" s="88" t="s">
        <v>8139</v>
      </c>
      <c r="B570" s="111" t="s">
        <v>8137</v>
      </c>
      <c r="C570" s="112" t="s">
        <v>4706</v>
      </c>
      <c r="D570" s="112"/>
      <c r="E570" s="114">
        <v>41247</v>
      </c>
      <c r="F570" s="114">
        <v>41247</v>
      </c>
      <c r="G570" s="36" t="s">
        <v>8142</v>
      </c>
      <c r="I570" s="112" t="s">
        <v>4235</v>
      </c>
      <c r="J570" s="112" t="s">
        <v>4153</v>
      </c>
      <c r="K570" s="112" t="s">
        <v>4154</v>
      </c>
      <c r="L570" s="112" t="s">
        <v>2870</v>
      </c>
      <c r="M570" s="46">
        <v>5</v>
      </c>
      <c r="N570" s="36">
        <f t="shared" si="132"/>
        <v>4.9375</v>
      </c>
      <c r="O570" s="36">
        <f t="shared" si="133"/>
        <v>5.0625</v>
      </c>
      <c r="P570" s="46">
        <v>6</v>
      </c>
      <c r="Q570" s="36">
        <f t="shared" si="134"/>
        <v>5.9375</v>
      </c>
      <c r="R570" s="36">
        <f t="shared" si="135"/>
        <v>6.0625</v>
      </c>
      <c r="V570" s="36">
        <v>6.25E-2</v>
      </c>
    </row>
    <row r="571" spans="1:22" ht="30" x14ac:dyDescent="0.15">
      <c r="A571" s="304" t="s">
        <v>8140</v>
      </c>
      <c r="B571" s="318" t="s">
        <v>8138</v>
      </c>
      <c r="C571" s="112" t="s">
        <v>11048</v>
      </c>
      <c r="D571" s="112"/>
      <c r="E571" s="277">
        <v>41185</v>
      </c>
      <c r="F571" s="114">
        <v>41682</v>
      </c>
      <c r="G571" s="36" t="s">
        <v>10297</v>
      </c>
      <c r="I571" s="112" t="s">
        <v>4235</v>
      </c>
      <c r="J571" s="112" t="s">
        <v>4153</v>
      </c>
      <c r="K571" s="112" t="s">
        <v>4154</v>
      </c>
      <c r="L571" s="112" t="s">
        <v>2870</v>
      </c>
      <c r="M571" s="46">
        <v>3.75</v>
      </c>
      <c r="N571" s="36">
        <f t="shared" si="132"/>
        <v>3.6875</v>
      </c>
      <c r="O571" s="36">
        <f t="shared" si="133"/>
        <v>3.8125</v>
      </c>
      <c r="P571" s="46">
        <v>6</v>
      </c>
      <c r="Q571" s="36">
        <f t="shared" si="134"/>
        <v>5.9375</v>
      </c>
      <c r="R571" s="36">
        <f t="shared" si="135"/>
        <v>6.0625</v>
      </c>
      <c r="V571" s="36">
        <v>6.25E-2</v>
      </c>
    </row>
    <row r="572" spans="1:22" ht="30" x14ac:dyDescent="0.15">
      <c r="A572" s="304" t="s">
        <v>8170</v>
      </c>
      <c r="B572" s="318" t="s">
        <v>8138</v>
      </c>
      <c r="C572" s="112" t="s">
        <v>11048</v>
      </c>
      <c r="D572" s="112"/>
      <c r="E572" s="114">
        <v>41191</v>
      </c>
      <c r="F572" s="114">
        <v>41682</v>
      </c>
      <c r="G572" s="36" t="s">
        <v>10297</v>
      </c>
      <c r="I572" s="45" t="s">
        <v>4235</v>
      </c>
      <c r="J572" s="45" t="s">
        <v>4153</v>
      </c>
      <c r="K572" s="45" t="s">
        <v>4154</v>
      </c>
      <c r="L572" s="45" t="s">
        <v>2870</v>
      </c>
      <c r="M572" s="46">
        <v>3.75</v>
      </c>
      <c r="N572" s="46">
        <f t="shared" si="132"/>
        <v>3.6875</v>
      </c>
      <c r="O572" s="46">
        <f t="shared" si="133"/>
        <v>3.8125</v>
      </c>
      <c r="P572" s="46">
        <v>6</v>
      </c>
      <c r="Q572" s="46">
        <f t="shared" si="134"/>
        <v>5.9375</v>
      </c>
      <c r="R572" s="46">
        <f t="shared" si="135"/>
        <v>6.0625</v>
      </c>
      <c r="V572" s="46">
        <v>6.25E-2</v>
      </c>
    </row>
    <row r="573" spans="1:22" ht="30" x14ac:dyDescent="0.15">
      <c r="A573" s="304" t="s">
        <v>8202</v>
      </c>
      <c r="B573" s="318" t="s">
        <v>12863</v>
      </c>
      <c r="C573" s="112" t="s">
        <v>11633</v>
      </c>
      <c r="D573" s="112"/>
      <c r="E573" s="114">
        <v>42044</v>
      </c>
      <c r="F573" s="114">
        <v>42045</v>
      </c>
      <c r="G573" s="36" t="s">
        <v>11637</v>
      </c>
      <c r="I573" s="112" t="s">
        <v>4235</v>
      </c>
      <c r="J573" s="112" t="s">
        <v>4153</v>
      </c>
      <c r="K573" s="112" t="s">
        <v>4154</v>
      </c>
      <c r="L573" s="112" t="s">
        <v>2870</v>
      </c>
      <c r="M573" s="46">
        <v>6.25</v>
      </c>
      <c r="N573" s="36">
        <f t="shared" si="132"/>
        <v>6.1875</v>
      </c>
      <c r="O573" s="36">
        <f t="shared" si="133"/>
        <v>6.3125</v>
      </c>
      <c r="P573" s="46">
        <v>5.5625</v>
      </c>
      <c r="Q573" s="36">
        <f t="shared" si="134"/>
        <v>5.5</v>
      </c>
      <c r="R573" s="36">
        <f t="shared" si="135"/>
        <v>5.625</v>
      </c>
      <c r="V573" s="36">
        <v>6.25E-2</v>
      </c>
    </row>
    <row r="574" spans="1:22" ht="30" x14ac:dyDescent="0.15">
      <c r="A574" s="88" t="s">
        <v>8244</v>
      </c>
      <c r="B574" s="111" t="s">
        <v>8247</v>
      </c>
      <c r="C574" s="45" t="s">
        <v>4688</v>
      </c>
      <c r="D574" s="45"/>
      <c r="E574" s="114">
        <v>41218</v>
      </c>
      <c r="F574" s="114">
        <v>41219</v>
      </c>
      <c r="G574" s="36" t="s">
        <v>8142</v>
      </c>
      <c r="I574" s="112" t="s">
        <v>4235</v>
      </c>
      <c r="J574" s="112" t="s">
        <v>4153</v>
      </c>
      <c r="K574" s="112" t="s">
        <v>4154</v>
      </c>
      <c r="L574" s="112" t="s">
        <v>2870</v>
      </c>
      <c r="M574" s="46">
        <v>2.625</v>
      </c>
      <c r="N574" s="46">
        <f t="shared" si="132"/>
        <v>2.5625</v>
      </c>
      <c r="O574" s="46">
        <f t="shared" si="133"/>
        <v>2.6875</v>
      </c>
      <c r="P574" s="46">
        <v>9</v>
      </c>
      <c r="Q574" s="46">
        <f t="shared" si="134"/>
        <v>8.9375</v>
      </c>
      <c r="R574" s="46">
        <f t="shared" si="135"/>
        <v>9.0625</v>
      </c>
      <c r="V574" s="46">
        <v>6.25E-2</v>
      </c>
    </row>
    <row r="575" spans="1:22" ht="30" x14ac:dyDescent="0.15">
      <c r="A575" s="88" t="s">
        <v>8249</v>
      </c>
      <c r="B575" s="111" t="s">
        <v>8251</v>
      </c>
      <c r="C575" s="112" t="s">
        <v>4696</v>
      </c>
      <c r="D575" s="112"/>
      <c r="E575" s="114">
        <v>41218</v>
      </c>
      <c r="G575" s="36" t="s">
        <v>8143</v>
      </c>
      <c r="I575" s="112" t="s">
        <v>4235</v>
      </c>
      <c r="J575" s="112" t="s">
        <v>4153</v>
      </c>
      <c r="K575" s="112" t="s">
        <v>4154</v>
      </c>
      <c r="L575" s="112" t="s">
        <v>2870</v>
      </c>
      <c r="M575" s="46">
        <v>3.75</v>
      </c>
      <c r="N575" s="46">
        <f t="shared" si="132"/>
        <v>3.6875</v>
      </c>
      <c r="O575" s="46">
        <f t="shared" si="133"/>
        <v>3.8125</v>
      </c>
      <c r="P575" s="46">
        <v>6</v>
      </c>
      <c r="Q575" s="46">
        <f t="shared" si="134"/>
        <v>5.9375</v>
      </c>
      <c r="R575" s="46">
        <f t="shared" si="135"/>
        <v>6.0625</v>
      </c>
      <c r="V575" s="46">
        <v>6.25E-2</v>
      </c>
    </row>
    <row r="576" spans="1:22" ht="30" x14ac:dyDescent="0.15">
      <c r="A576" s="88" t="s">
        <v>8250</v>
      </c>
      <c r="B576" s="111" t="s">
        <v>8251</v>
      </c>
      <c r="C576" s="112" t="s">
        <v>4696</v>
      </c>
      <c r="D576" s="112"/>
      <c r="E576" s="114">
        <v>41218</v>
      </c>
      <c r="G576" s="36" t="s">
        <v>8143</v>
      </c>
      <c r="I576" s="112" t="s">
        <v>4235</v>
      </c>
      <c r="J576" s="112" t="s">
        <v>4153</v>
      </c>
      <c r="K576" s="112" t="s">
        <v>4154</v>
      </c>
      <c r="L576" s="112" t="s">
        <v>2870</v>
      </c>
      <c r="M576" s="46">
        <v>3.75</v>
      </c>
      <c r="N576" s="46">
        <f t="shared" si="132"/>
        <v>3.6875</v>
      </c>
      <c r="O576" s="46">
        <f t="shared" si="133"/>
        <v>3.8125</v>
      </c>
      <c r="P576" s="46">
        <v>6</v>
      </c>
      <c r="Q576" s="46">
        <f t="shared" si="134"/>
        <v>5.9375</v>
      </c>
      <c r="R576" s="46">
        <f t="shared" si="135"/>
        <v>6.0625</v>
      </c>
      <c r="V576" s="46">
        <v>6.25E-2</v>
      </c>
    </row>
    <row r="577" spans="1:22" ht="30" x14ac:dyDescent="0.15">
      <c r="A577" s="88" t="s">
        <v>8276</v>
      </c>
      <c r="B577" s="111" t="s">
        <v>7242</v>
      </c>
      <c r="C577" s="112" t="s">
        <v>4716</v>
      </c>
      <c r="D577" s="112"/>
      <c r="E577" s="114">
        <v>41222</v>
      </c>
      <c r="G577" s="36" t="s">
        <v>8143</v>
      </c>
      <c r="I577" s="112" t="s">
        <v>4235</v>
      </c>
      <c r="J577" s="112" t="s">
        <v>4153</v>
      </c>
      <c r="K577" s="112" t="s">
        <v>4154</v>
      </c>
      <c r="L577" s="112" t="s">
        <v>2870</v>
      </c>
      <c r="M577" s="46">
        <v>6.25</v>
      </c>
      <c r="N577" s="36">
        <f t="shared" si="132"/>
        <v>6.1875</v>
      </c>
      <c r="O577" s="36">
        <f t="shared" si="133"/>
        <v>6.3125</v>
      </c>
      <c r="P577" s="46">
        <v>5.5625</v>
      </c>
      <c r="Q577" s="36">
        <f t="shared" si="134"/>
        <v>5.5</v>
      </c>
      <c r="R577" s="36">
        <f t="shared" si="135"/>
        <v>5.625</v>
      </c>
      <c r="V577" s="46">
        <v>6.25E-2</v>
      </c>
    </row>
    <row r="578" spans="1:22" ht="30" x14ac:dyDescent="0.15">
      <c r="A578" s="88" t="s">
        <v>8278</v>
      </c>
      <c r="B578" s="111" t="s">
        <v>8279</v>
      </c>
      <c r="C578" s="45" t="s">
        <v>4688</v>
      </c>
      <c r="D578" s="45"/>
      <c r="E578" s="114">
        <v>41222</v>
      </c>
      <c r="F578" s="114">
        <v>41222</v>
      </c>
      <c r="G578" s="36" t="s">
        <v>8142</v>
      </c>
      <c r="I578" s="45" t="s">
        <v>4235</v>
      </c>
      <c r="J578" s="45" t="s">
        <v>4153</v>
      </c>
      <c r="K578" s="45" t="s">
        <v>4154</v>
      </c>
      <c r="L578" s="45" t="s">
        <v>2870</v>
      </c>
      <c r="M578" s="46">
        <v>2.625</v>
      </c>
      <c r="N578" s="46">
        <f t="shared" si="132"/>
        <v>2.5625</v>
      </c>
      <c r="O578" s="46">
        <f t="shared" si="133"/>
        <v>2.6875</v>
      </c>
      <c r="P578" s="46">
        <v>9</v>
      </c>
      <c r="Q578" s="46">
        <f t="shared" si="134"/>
        <v>8.9375</v>
      </c>
      <c r="R578" s="46">
        <f t="shared" si="135"/>
        <v>9.0625</v>
      </c>
      <c r="V578" s="46">
        <v>6.25E-2</v>
      </c>
    </row>
    <row r="579" spans="1:22" ht="30" x14ac:dyDescent="0.15">
      <c r="A579" s="88" t="s">
        <v>8283</v>
      </c>
      <c r="B579" s="111" t="s">
        <v>8285</v>
      </c>
      <c r="C579" s="112" t="s">
        <v>4710</v>
      </c>
      <c r="D579" s="112" t="s">
        <v>13834</v>
      </c>
      <c r="E579" s="114">
        <v>41226</v>
      </c>
      <c r="F579" s="114">
        <v>42045</v>
      </c>
      <c r="G579" s="36" t="s">
        <v>10297</v>
      </c>
      <c r="I579" s="45" t="s">
        <v>4235</v>
      </c>
      <c r="J579" s="45" t="s">
        <v>4153</v>
      </c>
      <c r="K579" s="45" t="s">
        <v>4154</v>
      </c>
      <c r="L579" s="45" t="s">
        <v>2870</v>
      </c>
      <c r="M579" s="46">
        <v>5.5</v>
      </c>
      <c r="N579" s="46">
        <f t="shared" si="132"/>
        <v>5.4375</v>
      </c>
      <c r="O579" s="46">
        <f t="shared" si="133"/>
        <v>5.5625</v>
      </c>
      <c r="P579" s="46">
        <v>4.25</v>
      </c>
      <c r="Q579" s="46">
        <f t="shared" si="134"/>
        <v>4.1875</v>
      </c>
      <c r="R579" s="46">
        <f t="shared" si="135"/>
        <v>4.3125</v>
      </c>
      <c r="V579" s="46">
        <v>6.25E-2</v>
      </c>
    </row>
    <row r="580" spans="1:22" ht="30" x14ac:dyDescent="0.15">
      <c r="A580" s="88" t="s">
        <v>8284</v>
      </c>
      <c r="B580" s="111" t="s">
        <v>8285</v>
      </c>
      <c r="C580" s="112" t="s">
        <v>4710</v>
      </c>
      <c r="D580" s="112" t="s">
        <v>13834</v>
      </c>
      <c r="E580" s="114">
        <v>41226</v>
      </c>
      <c r="F580" s="114">
        <v>42045</v>
      </c>
      <c r="G580" s="36" t="s">
        <v>10297</v>
      </c>
      <c r="I580" s="45" t="s">
        <v>4235</v>
      </c>
      <c r="J580" s="45" t="s">
        <v>4153</v>
      </c>
      <c r="K580" s="45" t="s">
        <v>4154</v>
      </c>
      <c r="L580" s="45" t="s">
        <v>2870</v>
      </c>
      <c r="M580" s="46">
        <v>5.5</v>
      </c>
      <c r="N580" s="46">
        <f t="shared" si="132"/>
        <v>5.4375</v>
      </c>
      <c r="O580" s="46">
        <f t="shared" si="133"/>
        <v>5.5625</v>
      </c>
      <c r="P580" s="46">
        <v>4.25</v>
      </c>
      <c r="Q580" s="46">
        <f t="shared" si="134"/>
        <v>4.1875</v>
      </c>
      <c r="R580" s="46">
        <f t="shared" si="135"/>
        <v>4.3125</v>
      </c>
      <c r="V580" s="46">
        <v>6.25E-2</v>
      </c>
    </row>
    <row r="581" spans="1:22" ht="30" x14ac:dyDescent="0.15">
      <c r="A581" s="88" t="s">
        <v>8322</v>
      </c>
      <c r="B581" s="111" t="s">
        <v>8345</v>
      </c>
      <c r="C581" s="112" t="s">
        <v>4710</v>
      </c>
      <c r="D581" s="112"/>
      <c r="E581" s="114">
        <v>41240</v>
      </c>
      <c r="F581" s="114">
        <v>41240</v>
      </c>
      <c r="G581" s="36" t="s">
        <v>8143</v>
      </c>
      <c r="I581" s="45" t="s">
        <v>4235</v>
      </c>
      <c r="J581" s="45" t="s">
        <v>4153</v>
      </c>
      <c r="K581" s="45" t="s">
        <v>4154</v>
      </c>
      <c r="L581" s="45" t="s">
        <v>2870</v>
      </c>
      <c r="M581" s="46">
        <v>5.5</v>
      </c>
      <c r="N581" s="46">
        <f t="shared" si="132"/>
        <v>5.4375</v>
      </c>
      <c r="O581" s="46">
        <f t="shared" si="133"/>
        <v>5.5625</v>
      </c>
      <c r="P581" s="46">
        <v>4.25</v>
      </c>
      <c r="Q581" s="46">
        <f t="shared" si="134"/>
        <v>4.1875</v>
      </c>
      <c r="R581" s="46">
        <f t="shared" si="135"/>
        <v>4.3125</v>
      </c>
      <c r="V581" s="46">
        <v>6.25E-2</v>
      </c>
    </row>
    <row r="582" spans="1:22" ht="30" x14ac:dyDescent="0.15">
      <c r="A582" s="88" t="s">
        <v>8323</v>
      </c>
      <c r="B582" s="111" t="s">
        <v>8346</v>
      </c>
      <c r="C582" s="112" t="s">
        <v>4710</v>
      </c>
      <c r="D582" s="112"/>
      <c r="E582" s="114">
        <v>41240</v>
      </c>
      <c r="F582" s="114">
        <v>41240</v>
      </c>
      <c r="G582" s="36" t="s">
        <v>8143</v>
      </c>
      <c r="I582" s="45" t="s">
        <v>4235</v>
      </c>
      <c r="J582" s="45" t="s">
        <v>4153</v>
      </c>
      <c r="K582" s="45" t="s">
        <v>4154</v>
      </c>
      <c r="L582" s="45" t="s">
        <v>2870</v>
      </c>
      <c r="M582" s="46">
        <v>5.5</v>
      </c>
      <c r="N582" s="46">
        <f t="shared" si="132"/>
        <v>5.4375</v>
      </c>
      <c r="O582" s="46">
        <f t="shared" si="133"/>
        <v>5.5625</v>
      </c>
      <c r="P582" s="46">
        <v>4.25</v>
      </c>
      <c r="Q582" s="46">
        <f t="shared" si="134"/>
        <v>4.1875</v>
      </c>
      <c r="R582" s="46">
        <f t="shared" si="135"/>
        <v>4.3125</v>
      </c>
      <c r="V582" s="46">
        <v>6.25E-2</v>
      </c>
    </row>
    <row r="583" spans="1:22" ht="30" x14ac:dyDescent="0.15">
      <c r="A583" s="88" t="s">
        <v>8358</v>
      </c>
      <c r="B583" s="111" t="s">
        <v>8362</v>
      </c>
      <c r="C583" s="112" t="s">
        <v>4716</v>
      </c>
      <c r="D583" s="112"/>
      <c r="E583" s="114">
        <v>41242</v>
      </c>
      <c r="G583" s="36" t="s">
        <v>8143</v>
      </c>
      <c r="I583" s="112" t="s">
        <v>4235</v>
      </c>
      <c r="J583" s="112" t="s">
        <v>4153</v>
      </c>
      <c r="K583" s="112" t="s">
        <v>4154</v>
      </c>
      <c r="L583" s="112" t="s">
        <v>2870</v>
      </c>
      <c r="M583" s="46">
        <v>6.25</v>
      </c>
      <c r="N583" s="36">
        <f t="shared" si="132"/>
        <v>6.1875</v>
      </c>
      <c r="O583" s="36">
        <f t="shared" si="133"/>
        <v>6.3125</v>
      </c>
      <c r="P583" s="46">
        <v>5.5625</v>
      </c>
      <c r="Q583" s="36">
        <f t="shared" si="134"/>
        <v>5.5</v>
      </c>
      <c r="R583" s="36">
        <f t="shared" si="135"/>
        <v>5.625</v>
      </c>
      <c r="V583" s="46">
        <v>6.25E-2</v>
      </c>
    </row>
    <row r="584" spans="1:22" ht="30" x14ac:dyDescent="0.15">
      <c r="A584" s="88" t="s">
        <v>8359</v>
      </c>
      <c r="B584" s="111" t="s">
        <v>8363</v>
      </c>
      <c r="C584" s="112" t="s">
        <v>4706</v>
      </c>
      <c r="D584" s="112"/>
      <c r="E584" s="114">
        <v>41242</v>
      </c>
      <c r="F584" s="114"/>
      <c r="G584" s="36" t="s">
        <v>8142</v>
      </c>
      <c r="I584" s="45" t="s">
        <v>4235</v>
      </c>
      <c r="J584" s="45" t="s">
        <v>4153</v>
      </c>
      <c r="K584" s="45" t="s">
        <v>4154</v>
      </c>
      <c r="L584" s="45" t="s">
        <v>2870</v>
      </c>
      <c r="M584" s="46">
        <v>5</v>
      </c>
      <c r="N584" s="46">
        <f t="shared" si="132"/>
        <v>4.9375</v>
      </c>
      <c r="O584" s="46">
        <f t="shared" si="133"/>
        <v>5.0625</v>
      </c>
      <c r="P584" s="46">
        <v>6</v>
      </c>
      <c r="Q584" s="46">
        <f t="shared" si="134"/>
        <v>5.9375</v>
      </c>
      <c r="R584" s="46">
        <f t="shared" si="135"/>
        <v>6.0625</v>
      </c>
      <c r="V584" s="46">
        <v>6.25E-2</v>
      </c>
    </row>
    <row r="585" spans="1:22" ht="30" x14ac:dyDescent="0.15">
      <c r="A585" s="88" t="s">
        <v>8360</v>
      </c>
      <c r="B585" s="111" t="s">
        <v>8364</v>
      </c>
      <c r="C585" s="112" t="s">
        <v>4706</v>
      </c>
      <c r="D585" s="112"/>
      <c r="E585" s="114">
        <v>41242</v>
      </c>
      <c r="F585" s="114">
        <v>41242</v>
      </c>
      <c r="G585" s="36" t="s">
        <v>8142</v>
      </c>
      <c r="I585" s="45" t="s">
        <v>4235</v>
      </c>
      <c r="J585" s="45" t="s">
        <v>4153</v>
      </c>
      <c r="K585" s="45" t="s">
        <v>4154</v>
      </c>
      <c r="L585" s="45" t="s">
        <v>2870</v>
      </c>
      <c r="M585" s="46">
        <v>5</v>
      </c>
      <c r="N585" s="46">
        <f t="shared" si="132"/>
        <v>4.9375</v>
      </c>
      <c r="O585" s="46">
        <f t="shared" si="133"/>
        <v>5.0625</v>
      </c>
      <c r="P585" s="46">
        <v>6</v>
      </c>
      <c r="Q585" s="46">
        <f t="shared" si="134"/>
        <v>5.9375</v>
      </c>
      <c r="R585" s="46">
        <f t="shared" si="135"/>
        <v>6.0625</v>
      </c>
      <c r="V585" s="46">
        <v>6.25E-2</v>
      </c>
    </row>
    <row r="586" spans="1:22" ht="30" x14ac:dyDescent="0.15">
      <c r="A586" s="88" t="s">
        <v>8361</v>
      </c>
      <c r="B586" s="111" t="s">
        <v>8365</v>
      </c>
      <c r="C586" s="112" t="s">
        <v>4716</v>
      </c>
      <c r="D586" s="112"/>
      <c r="E586" s="114">
        <v>41242</v>
      </c>
      <c r="G586" s="36" t="s">
        <v>8143</v>
      </c>
      <c r="I586" s="112" t="s">
        <v>4235</v>
      </c>
      <c r="J586" s="112" t="s">
        <v>4153</v>
      </c>
      <c r="K586" s="112" t="s">
        <v>4154</v>
      </c>
      <c r="L586" s="112" t="s">
        <v>2870</v>
      </c>
      <c r="M586" s="46">
        <v>6.25</v>
      </c>
      <c r="N586" s="36">
        <f t="shared" si="132"/>
        <v>6.1875</v>
      </c>
      <c r="O586" s="36">
        <f t="shared" si="133"/>
        <v>6.3125</v>
      </c>
      <c r="P586" s="46">
        <v>5.5625</v>
      </c>
      <c r="Q586" s="36">
        <f t="shared" si="134"/>
        <v>5.5</v>
      </c>
      <c r="R586" s="36">
        <f t="shared" si="135"/>
        <v>5.625</v>
      </c>
      <c r="V586" s="46">
        <v>6.25E-2</v>
      </c>
    </row>
    <row r="587" spans="1:22" ht="30" x14ac:dyDescent="0.15">
      <c r="A587" s="88" t="s">
        <v>8390</v>
      </c>
      <c r="B587" s="111" t="s">
        <v>8364</v>
      </c>
      <c r="C587" s="112" t="s">
        <v>4706</v>
      </c>
      <c r="D587" s="112"/>
      <c r="E587" s="114">
        <v>41247</v>
      </c>
      <c r="F587" s="114">
        <v>41247</v>
      </c>
      <c r="G587" s="36" t="s">
        <v>8142</v>
      </c>
      <c r="I587" s="45" t="s">
        <v>4235</v>
      </c>
      <c r="J587" s="45" t="s">
        <v>4153</v>
      </c>
      <c r="K587" s="45" t="s">
        <v>4154</v>
      </c>
      <c r="L587" s="45" t="s">
        <v>2870</v>
      </c>
      <c r="M587" s="46">
        <v>5</v>
      </c>
      <c r="N587" s="46">
        <f t="shared" si="132"/>
        <v>4.9375</v>
      </c>
      <c r="O587" s="46">
        <f t="shared" si="133"/>
        <v>5.0625</v>
      </c>
      <c r="P587" s="46">
        <v>6</v>
      </c>
      <c r="Q587" s="46">
        <f t="shared" si="134"/>
        <v>5.9375</v>
      </c>
      <c r="R587" s="46">
        <f t="shared" si="135"/>
        <v>6.0625</v>
      </c>
      <c r="V587" s="46">
        <v>6.25E-2</v>
      </c>
    </row>
    <row r="588" spans="1:22" ht="30" x14ac:dyDescent="0.15">
      <c r="A588" s="88" t="s">
        <v>8391</v>
      </c>
      <c r="B588" s="111" t="s">
        <v>8392</v>
      </c>
      <c r="C588" s="112" t="s">
        <v>4706</v>
      </c>
      <c r="D588" s="112"/>
      <c r="E588" s="114">
        <v>41247</v>
      </c>
      <c r="F588" s="114">
        <v>41247</v>
      </c>
      <c r="G588" s="36" t="s">
        <v>8142</v>
      </c>
      <c r="I588" s="45" t="s">
        <v>4235</v>
      </c>
      <c r="J588" s="45" t="s">
        <v>4153</v>
      </c>
      <c r="K588" s="45" t="s">
        <v>4154</v>
      </c>
      <c r="L588" s="45" t="s">
        <v>2870</v>
      </c>
      <c r="M588" s="46">
        <v>5</v>
      </c>
      <c r="N588" s="46">
        <f t="shared" si="132"/>
        <v>4.9375</v>
      </c>
      <c r="O588" s="46">
        <f t="shared" si="133"/>
        <v>5.0625</v>
      </c>
      <c r="P588" s="46">
        <v>6</v>
      </c>
      <c r="Q588" s="46">
        <f t="shared" si="134"/>
        <v>5.9375</v>
      </c>
      <c r="R588" s="46">
        <f t="shared" si="135"/>
        <v>6.0625</v>
      </c>
      <c r="V588" s="46">
        <v>6.25E-2</v>
      </c>
    </row>
    <row r="589" spans="1:22" ht="30" x14ac:dyDescent="0.15">
      <c r="A589" s="88" t="s">
        <v>8393</v>
      </c>
      <c r="B589" s="111" t="s">
        <v>8364</v>
      </c>
      <c r="C589" s="112" t="s">
        <v>4706</v>
      </c>
      <c r="D589" s="112"/>
      <c r="E589" s="114">
        <v>41247</v>
      </c>
      <c r="F589" s="114">
        <v>41247</v>
      </c>
      <c r="G589" s="36" t="s">
        <v>8142</v>
      </c>
      <c r="I589" s="45" t="s">
        <v>4235</v>
      </c>
      <c r="J589" s="45" t="s">
        <v>4153</v>
      </c>
      <c r="K589" s="45" t="s">
        <v>4154</v>
      </c>
      <c r="L589" s="45" t="s">
        <v>2870</v>
      </c>
      <c r="M589" s="46">
        <v>5</v>
      </c>
      <c r="N589" s="46">
        <f t="shared" si="132"/>
        <v>4.9375</v>
      </c>
      <c r="O589" s="46">
        <f t="shared" si="133"/>
        <v>5.0625</v>
      </c>
      <c r="P589" s="46">
        <v>6</v>
      </c>
      <c r="Q589" s="46">
        <f t="shared" si="134"/>
        <v>5.9375</v>
      </c>
      <c r="R589" s="46">
        <f t="shared" si="135"/>
        <v>6.0625</v>
      </c>
      <c r="V589" s="46">
        <v>6.25E-2</v>
      </c>
    </row>
    <row r="590" spans="1:22" ht="30" x14ac:dyDescent="0.15">
      <c r="A590" s="88" t="s">
        <v>8394</v>
      </c>
      <c r="B590" s="111" t="s">
        <v>8392</v>
      </c>
      <c r="C590" s="112" t="s">
        <v>4706</v>
      </c>
      <c r="D590" s="112"/>
      <c r="E590" s="114">
        <v>41247</v>
      </c>
      <c r="F590" s="114">
        <v>41247</v>
      </c>
      <c r="G590" s="36" t="s">
        <v>8142</v>
      </c>
      <c r="I590" s="45" t="s">
        <v>4235</v>
      </c>
      <c r="J590" s="45" t="s">
        <v>4153</v>
      </c>
      <c r="K590" s="45" t="s">
        <v>4154</v>
      </c>
      <c r="L590" s="45" t="s">
        <v>2870</v>
      </c>
      <c r="M590" s="46">
        <v>5</v>
      </c>
      <c r="N590" s="46">
        <f t="shared" si="132"/>
        <v>4.9375</v>
      </c>
      <c r="O590" s="46">
        <f t="shared" si="133"/>
        <v>5.0625</v>
      </c>
      <c r="P590" s="46">
        <v>6</v>
      </c>
      <c r="Q590" s="46">
        <f t="shared" si="134"/>
        <v>5.9375</v>
      </c>
      <c r="R590" s="46">
        <f t="shared" si="135"/>
        <v>6.0625</v>
      </c>
      <c r="V590" s="46">
        <v>6.25E-2</v>
      </c>
    </row>
    <row r="591" spans="1:22" ht="30" x14ac:dyDescent="0.15">
      <c r="A591" s="88" t="s">
        <v>8414</v>
      </c>
      <c r="B591" s="111" t="s">
        <v>8413</v>
      </c>
      <c r="C591" s="112" t="s">
        <v>8416</v>
      </c>
      <c r="D591" s="112" t="s">
        <v>9030</v>
      </c>
      <c r="E591" s="114">
        <v>41250</v>
      </c>
      <c r="F591" s="114">
        <v>41255</v>
      </c>
      <c r="G591" s="36" t="s">
        <v>8415</v>
      </c>
      <c r="I591" s="45" t="s">
        <v>4235</v>
      </c>
      <c r="J591" s="45" t="s">
        <v>4153</v>
      </c>
      <c r="K591" s="45" t="s">
        <v>4154</v>
      </c>
      <c r="L591" s="45" t="s">
        <v>2870</v>
      </c>
      <c r="M591" s="46">
        <v>2</v>
      </c>
      <c r="N591" s="46">
        <f t="shared" si="132"/>
        <v>1.9375</v>
      </c>
      <c r="O591" s="46">
        <f t="shared" si="133"/>
        <v>2.0625</v>
      </c>
      <c r="P591" s="46">
        <v>1</v>
      </c>
      <c r="Q591" s="46">
        <f t="shared" si="134"/>
        <v>0.9375</v>
      </c>
      <c r="R591" s="46">
        <f t="shared" si="135"/>
        <v>1.0625</v>
      </c>
      <c r="V591" s="46">
        <v>6.25E-2</v>
      </c>
    </row>
    <row r="592" spans="1:22" ht="30" x14ac:dyDescent="0.15">
      <c r="A592" s="88" t="s">
        <v>8435</v>
      </c>
      <c r="B592" s="111" t="s">
        <v>8446</v>
      </c>
      <c r="C592" s="45" t="s">
        <v>4688</v>
      </c>
      <c r="E592" s="277">
        <v>41261</v>
      </c>
      <c r="F592" s="114">
        <v>41261</v>
      </c>
      <c r="G592" s="36" t="s">
        <v>8142</v>
      </c>
      <c r="I592" s="45" t="s">
        <v>4235</v>
      </c>
      <c r="J592" s="45" t="s">
        <v>4153</v>
      </c>
      <c r="K592" s="45" t="s">
        <v>4154</v>
      </c>
      <c r="L592" s="45" t="s">
        <v>2870</v>
      </c>
      <c r="M592" s="46">
        <v>2.625</v>
      </c>
      <c r="N592" s="46">
        <f t="shared" si="132"/>
        <v>2.5625</v>
      </c>
      <c r="O592" s="46">
        <f t="shared" si="133"/>
        <v>2.6875</v>
      </c>
      <c r="P592" s="46">
        <v>9</v>
      </c>
      <c r="Q592" s="46">
        <f t="shared" si="134"/>
        <v>8.9375</v>
      </c>
      <c r="R592" s="46">
        <f t="shared" si="135"/>
        <v>9.0625</v>
      </c>
      <c r="V592" s="46">
        <v>6.25E-2</v>
      </c>
    </row>
    <row r="593" spans="1:22" ht="30" x14ac:dyDescent="0.15">
      <c r="A593" s="88" t="s">
        <v>8436</v>
      </c>
      <c r="B593" s="111" t="s">
        <v>8447</v>
      </c>
      <c r="C593" s="112" t="s">
        <v>4710</v>
      </c>
      <c r="E593" s="277">
        <v>41261</v>
      </c>
      <c r="F593" s="114">
        <v>41261</v>
      </c>
      <c r="G593" s="36" t="s">
        <v>8143</v>
      </c>
      <c r="I593" s="112" t="s">
        <v>4235</v>
      </c>
      <c r="J593" s="112" t="s">
        <v>4153</v>
      </c>
      <c r="K593" s="112" t="s">
        <v>4154</v>
      </c>
      <c r="L593" s="112" t="s">
        <v>2870</v>
      </c>
      <c r="M593" s="46">
        <v>5.5</v>
      </c>
      <c r="N593" s="36">
        <f t="shared" ref="N593:N600" si="136">M593-V593</f>
        <v>5.4375</v>
      </c>
      <c r="O593" s="36">
        <f t="shared" ref="O593:O600" si="137">M593+V593</f>
        <v>5.5625</v>
      </c>
      <c r="P593" s="46">
        <v>4.25</v>
      </c>
      <c r="Q593" s="36">
        <f t="shared" ref="Q593:Q600" si="138">P593-V593</f>
        <v>4.1875</v>
      </c>
      <c r="R593" s="36">
        <f t="shared" ref="R593:R600" si="139">P593+V593</f>
        <v>4.3125</v>
      </c>
      <c r="V593" s="46">
        <v>6.25E-2</v>
      </c>
    </row>
    <row r="594" spans="1:22" ht="30" x14ac:dyDescent="0.15">
      <c r="A594" s="88" t="s">
        <v>8437</v>
      </c>
      <c r="B594" s="111" t="s">
        <v>8447</v>
      </c>
      <c r="C594" s="112" t="s">
        <v>4710</v>
      </c>
      <c r="E594" s="277">
        <v>41261</v>
      </c>
      <c r="F594" s="114">
        <v>41261</v>
      </c>
      <c r="G594" s="36" t="s">
        <v>8143</v>
      </c>
      <c r="I594" s="112" t="s">
        <v>4235</v>
      </c>
      <c r="J594" s="112" t="s">
        <v>4153</v>
      </c>
      <c r="K594" s="112" t="s">
        <v>4154</v>
      </c>
      <c r="L594" s="112" t="s">
        <v>2870</v>
      </c>
      <c r="M594" s="46">
        <v>5.5</v>
      </c>
      <c r="N594" s="36">
        <f t="shared" si="136"/>
        <v>5.4375</v>
      </c>
      <c r="O594" s="36">
        <f t="shared" si="137"/>
        <v>5.5625</v>
      </c>
      <c r="P594" s="46">
        <v>4.25</v>
      </c>
      <c r="Q594" s="36">
        <f t="shared" si="138"/>
        <v>4.1875</v>
      </c>
      <c r="R594" s="36">
        <f t="shared" si="139"/>
        <v>4.3125</v>
      </c>
      <c r="V594" s="46">
        <v>6.25E-2</v>
      </c>
    </row>
    <row r="595" spans="1:22" ht="30" x14ac:dyDescent="0.15">
      <c r="A595" s="88" t="s">
        <v>8438</v>
      </c>
      <c r="B595" s="111" t="s">
        <v>8448</v>
      </c>
      <c r="C595" s="45" t="s">
        <v>4715</v>
      </c>
      <c r="E595" s="277">
        <v>41261</v>
      </c>
      <c r="F595" s="114">
        <v>41261</v>
      </c>
      <c r="G595" s="36" t="s">
        <v>8143</v>
      </c>
      <c r="I595" s="112" t="s">
        <v>4235</v>
      </c>
      <c r="J595" s="112" t="s">
        <v>4153</v>
      </c>
      <c r="K595" s="112" t="s">
        <v>4154</v>
      </c>
      <c r="L595" s="112" t="s">
        <v>2870</v>
      </c>
      <c r="M595" s="46">
        <v>6.25</v>
      </c>
      <c r="N595" s="36">
        <f t="shared" si="136"/>
        <v>6.1875</v>
      </c>
      <c r="O595" s="36">
        <f t="shared" si="137"/>
        <v>6.3125</v>
      </c>
      <c r="P595" s="46">
        <v>5.25</v>
      </c>
      <c r="Q595" s="36">
        <f t="shared" si="138"/>
        <v>5.1875</v>
      </c>
      <c r="R595" s="36">
        <f t="shared" si="139"/>
        <v>5.3125</v>
      </c>
      <c r="V595" s="46">
        <v>6.25E-2</v>
      </c>
    </row>
    <row r="596" spans="1:22" ht="30" x14ac:dyDescent="0.15">
      <c r="A596" s="88" t="s">
        <v>8439</v>
      </c>
      <c r="B596" s="111" t="s">
        <v>8449</v>
      </c>
      <c r="C596" s="45" t="s">
        <v>4715</v>
      </c>
      <c r="E596" s="277">
        <v>41261</v>
      </c>
      <c r="F596" s="114">
        <v>41261</v>
      </c>
      <c r="G596" s="36" t="s">
        <v>8143</v>
      </c>
      <c r="I596" s="112" t="s">
        <v>4235</v>
      </c>
      <c r="J596" s="112" t="s">
        <v>4153</v>
      </c>
      <c r="K596" s="112" t="s">
        <v>4154</v>
      </c>
      <c r="L596" s="112" t="s">
        <v>2870</v>
      </c>
      <c r="M596" s="46">
        <v>6.25</v>
      </c>
      <c r="N596" s="36">
        <f t="shared" si="136"/>
        <v>6.1875</v>
      </c>
      <c r="O596" s="36">
        <f t="shared" si="137"/>
        <v>6.3125</v>
      </c>
      <c r="P596" s="46">
        <v>5.25</v>
      </c>
      <c r="Q596" s="36">
        <f t="shared" si="138"/>
        <v>5.1875</v>
      </c>
      <c r="R596" s="36">
        <f t="shared" si="139"/>
        <v>5.3125</v>
      </c>
      <c r="V596" s="46">
        <v>6.25E-2</v>
      </c>
    </row>
    <row r="597" spans="1:22" ht="30" x14ac:dyDescent="0.15">
      <c r="A597" s="88" t="s">
        <v>8440</v>
      </c>
      <c r="B597" s="111" t="s">
        <v>8450</v>
      </c>
      <c r="C597" s="112" t="s">
        <v>4710</v>
      </c>
      <c r="E597" s="277">
        <v>41261</v>
      </c>
      <c r="F597" s="114">
        <v>41261</v>
      </c>
      <c r="G597" s="36" t="s">
        <v>8143</v>
      </c>
      <c r="I597" s="112" t="s">
        <v>4235</v>
      </c>
      <c r="J597" s="112" t="s">
        <v>4153</v>
      </c>
      <c r="K597" s="112" t="s">
        <v>4154</v>
      </c>
      <c r="L597" s="112" t="s">
        <v>2870</v>
      </c>
      <c r="M597" s="46">
        <v>5.5</v>
      </c>
      <c r="N597" s="36">
        <f t="shared" si="136"/>
        <v>5.4375</v>
      </c>
      <c r="O597" s="36">
        <f t="shared" si="137"/>
        <v>5.5625</v>
      </c>
      <c r="P597" s="46">
        <v>4.25</v>
      </c>
      <c r="Q597" s="36">
        <f t="shared" si="138"/>
        <v>4.1875</v>
      </c>
      <c r="R597" s="36">
        <f t="shared" si="139"/>
        <v>4.3125</v>
      </c>
      <c r="V597" s="46">
        <v>6.25E-2</v>
      </c>
    </row>
    <row r="598" spans="1:22" ht="30" x14ac:dyDescent="0.15">
      <c r="A598" s="304" t="s">
        <v>8441</v>
      </c>
      <c r="B598" s="318" t="s">
        <v>8450</v>
      </c>
      <c r="C598" s="112" t="s">
        <v>4710</v>
      </c>
      <c r="E598" s="277">
        <v>41261</v>
      </c>
      <c r="F598" s="114">
        <v>41261</v>
      </c>
      <c r="G598" s="36" t="s">
        <v>8143</v>
      </c>
      <c r="I598" s="112" t="s">
        <v>4235</v>
      </c>
      <c r="J598" s="112" t="s">
        <v>4153</v>
      </c>
      <c r="K598" s="112" t="s">
        <v>4154</v>
      </c>
      <c r="L598" s="112" t="s">
        <v>2870</v>
      </c>
      <c r="M598" s="46">
        <v>5.5</v>
      </c>
      <c r="N598" s="36">
        <f t="shared" si="136"/>
        <v>5.4375</v>
      </c>
      <c r="O598" s="36">
        <f t="shared" si="137"/>
        <v>5.5625</v>
      </c>
      <c r="P598" s="46">
        <v>4.25</v>
      </c>
      <c r="Q598" s="36">
        <f t="shared" si="138"/>
        <v>4.1875</v>
      </c>
      <c r="R598" s="36">
        <f t="shared" si="139"/>
        <v>4.3125</v>
      </c>
      <c r="V598" s="46">
        <v>6.25E-2</v>
      </c>
    </row>
    <row r="599" spans="1:22" ht="30" x14ac:dyDescent="0.15">
      <c r="A599" s="88" t="s">
        <v>8442</v>
      </c>
      <c r="B599" s="111" t="s">
        <v>8451</v>
      </c>
      <c r="C599" s="45" t="s">
        <v>4715</v>
      </c>
      <c r="E599" s="277">
        <v>41261</v>
      </c>
      <c r="F599" s="114">
        <v>41261</v>
      </c>
      <c r="G599" s="36" t="s">
        <v>8143</v>
      </c>
      <c r="I599" s="112" t="s">
        <v>4235</v>
      </c>
      <c r="J599" s="112" t="s">
        <v>4153</v>
      </c>
      <c r="K599" s="112" t="s">
        <v>4154</v>
      </c>
      <c r="L599" s="112" t="s">
        <v>2870</v>
      </c>
      <c r="M599" s="46">
        <v>6.25</v>
      </c>
      <c r="N599" s="36">
        <f t="shared" si="136"/>
        <v>6.25</v>
      </c>
      <c r="O599" s="36">
        <f t="shared" si="137"/>
        <v>6.25</v>
      </c>
      <c r="P599" s="46">
        <v>5.25</v>
      </c>
      <c r="Q599" s="36">
        <f t="shared" si="138"/>
        <v>5.25</v>
      </c>
      <c r="R599" s="36">
        <f t="shared" si="139"/>
        <v>5.25</v>
      </c>
    </row>
    <row r="600" spans="1:22" ht="30" x14ac:dyDescent="0.15">
      <c r="A600" s="88" t="s">
        <v>8443</v>
      </c>
      <c r="B600" s="111" t="s">
        <v>8451</v>
      </c>
      <c r="C600" s="45" t="s">
        <v>4715</v>
      </c>
      <c r="E600" s="277">
        <v>41261</v>
      </c>
      <c r="F600" s="114">
        <v>41261</v>
      </c>
      <c r="G600" s="36" t="s">
        <v>8143</v>
      </c>
      <c r="I600" s="112" t="s">
        <v>4235</v>
      </c>
      <c r="J600" s="112" t="s">
        <v>4153</v>
      </c>
      <c r="K600" s="112" t="s">
        <v>4154</v>
      </c>
      <c r="L600" s="112" t="s">
        <v>2870</v>
      </c>
      <c r="M600" s="46">
        <v>6.25</v>
      </c>
      <c r="N600" s="36">
        <f t="shared" si="136"/>
        <v>6.25</v>
      </c>
      <c r="O600" s="36">
        <f t="shared" si="137"/>
        <v>6.25</v>
      </c>
      <c r="P600" s="46">
        <v>5.25</v>
      </c>
      <c r="Q600" s="36">
        <f t="shared" si="138"/>
        <v>5.25</v>
      </c>
      <c r="R600" s="36">
        <f t="shared" si="139"/>
        <v>5.25</v>
      </c>
    </row>
    <row r="601" spans="1:22" ht="30" x14ac:dyDescent="0.15">
      <c r="A601" s="88" t="s">
        <v>8444</v>
      </c>
      <c r="B601" s="111" t="s">
        <v>8452</v>
      </c>
      <c r="C601" s="45" t="s">
        <v>4697</v>
      </c>
      <c r="D601" s="45"/>
      <c r="E601" s="277">
        <v>41261</v>
      </c>
      <c r="F601" s="114">
        <v>41261</v>
      </c>
      <c r="G601" s="36" t="s">
        <v>8143</v>
      </c>
      <c r="I601" s="45" t="s">
        <v>4235</v>
      </c>
      <c r="J601" s="45" t="s">
        <v>4153</v>
      </c>
      <c r="K601" s="45" t="s">
        <v>4154</v>
      </c>
      <c r="L601" s="45" t="s">
        <v>2870</v>
      </c>
      <c r="M601" s="45">
        <v>4</v>
      </c>
      <c r="N601" s="46">
        <f>M601-V601</f>
        <v>3.9375</v>
      </c>
      <c r="O601" s="46">
        <f>M601+V601</f>
        <v>4.0625</v>
      </c>
      <c r="P601" s="46">
        <v>4.5</v>
      </c>
      <c r="Q601" s="46">
        <f>P601-V601</f>
        <v>4.4375</v>
      </c>
      <c r="R601" s="46">
        <f>P601+V601</f>
        <v>4.5625</v>
      </c>
      <c r="V601" s="46">
        <v>6.25E-2</v>
      </c>
    </row>
    <row r="602" spans="1:22" ht="30" x14ac:dyDescent="0.15">
      <c r="A602" s="88" t="s">
        <v>8445</v>
      </c>
      <c r="B602" s="111" t="s">
        <v>8452</v>
      </c>
      <c r="C602" s="45" t="s">
        <v>4697</v>
      </c>
      <c r="D602" s="45"/>
      <c r="E602" s="277">
        <v>41261</v>
      </c>
      <c r="F602" s="114">
        <v>41261</v>
      </c>
      <c r="G602" s="36" t="s">
        <v>8143</v>
      </c>
      <c r="I602" s="45" t="s">
        <v>4235</v>
      </c>
      <c r="J602" s="45" t="s">
        <v>4153</v>
      </c>
      <c r="K602" s="45" t="s">
        <v>4154</v>
      </c>
      <c r="L602" s="45" t="s">
        <v>2870</v>
      </c>
      <c r="M602" s="45">
        <v>4</v>
      </c>
      <c r="N602" s="46">
        <f>M602-V602</f>
        <v>3.9375</v>
      </c>
      <c r="O602" s="46">
        <f>M602+V602</f>
        <v>4.0625</v>
      </c>
      <c r="P602" s="46">
        <v>4.5</v>
      </c>
      <c r="Q602" s="46">
        <f>P602-V602</f>
        <v>4.4375</v>
      </c>
      <c r="R602" s="46">
        <f>P602+V602</f>
        <v>4.5625</v>
      </c>
      <c r="V602" s="46">
        <v>6.25E-2</v>
      </c>
    </row>
    <row r="603" spans="1:22" ht="30" x14ac:dyDescent="0.15">
      <c r="A603" s="88" t="s">
        <v>8453</v>
      </c>
      <c r="B603" s="111" t="s">
        <v>8456</v>
      </c>
      <c r="C603" s="45" t="s">
        <v>4702</v>
      </c>
      <c r="E603" s="114">
        <v>41261</v>
      </c>
      <c r="F603" s="114">
        <v>41282</v>
      </c>
      <c r="G603" s="36" t="s">
        <v>8457</v>
      </c>
      <c r="I603" s="45" t="s">
        <v>4235</v>
      </c>
      <c r="J603" s="45" t="s">
        <v>4153</v>
      </c>
      <c r="K603" s="45" t="s">
        <v>4154</v>
      </c>
      <c r="L603" s="45" t="s">
        <v>2870</v>
      </c>
      <c r="M603" s="45">
        <v>4.25</v>
      </c>
      <c r="N603" s="46">
        <f>M603-V603</f>
        <v>4.1875</v>
      </c>
      <c r="O603" s="46">
        <f>M603+V603</f>
        <v>4.3125</v>
      </c>
      <c r="P603" s="46">
        <v>2.25</v>
      </c>
      <c r="Q603" s="46">
        <f>P603-V603</f>
        <v>2.1875</v>
      </c>
      <c r="R603" s="46">
        <f>P603+V603</f>
        <v>2.3125</v>
      </c>
      <c r="V603" s="46">
        <v>6.25E-2</v>
      </c>
    </row>
    <row r="604" spans="1:22" ht="30" x14ac:dyDescent="0.15">
      <c r="A604" s="88" t="s">
        <v>8454</v>
      </c>
      <c r="B604" s="111" t="s">
        <v>8458</v>
      </c>
      <c r="C604" s="45" t="s">
        <v>4688</v>
      </c>
      <c r="D604" s="277"/>
      <c r="E604" s="114">
        <v>41261</v>
      </c>
      <c r="F604" s="114">
        <v>41282</v>
      </c>
      <c r="G604" s="36" t="s">
        <v>8142</v>
      </c>
      <c r="I604" s="45" t="s">
        <v>4235</v>
      </c>
      <c r="J604" s="45" t="s">
        <v>4153</v>
      </c>
      <c r="K604" s="45" t="s">
        <v>4154</v>
      </c>
      <c r="L604" s="45" t="s">
        <v>2870</v>
      </c>
      <c r="M604" s="46">
        <v>2.625</v>
      </c>
      <c r="N604" s="46">
        <f>M604-V604</f>
        <v>2.5625</v>
      </c>
      <c r="O604" s="46">
        <f>M604+V604</f>
        <v>2.6875</v>
      </c>
      <c r="P604" s="46">
        <v>9</v>
      </c>
      <c r="Q604" s="46">
        <f>P604-V604</f>
        <v>8.9375</v>
      </c>
      <c r="R604" s="46">
        <f>P604+V604</f>
        <v>9.0625</v>
      </c>
      <c r="V604" s="46">
        <v>6.25E-2</v>
      </c>
    </row>
    <row r="605" spans="1:22" ht="30" x14ac:dyDescent="0.15">
      <c r="A605" s="88" t="s">
        <v>8455</v>
      </c>
      <c r="B605" s="111" t="s">
        <v>8458</v>
      </c>
      <c r="C605" s="45" t="s">
        <v>4688</v>
      </c>
      <c r="D605" s="277"/>
      <c r="E605" s="114">
        <v>41261</v>
      </c>
      <c r="F605" s="114">
        <v>41282</v>
      </c>
      <c r="G605" s="36" t="s">
        <v>8142</v>
      </c>
      <c r="I605" s="45" t="s">
        <v>4235</v>
      </c>
      <c r="J605" s="45" t="s">
        <v>4153</v>
      </c>
      <c r="K605" s="45" t="s">
        <v>4154</v>
      </c>
      <c r="L605" s="45" t="s">
        <v>2870</v>
      </c>
      <c r="M605" s="46">
        <v>2.625</v>
      </c>
      <c r="N605" s="46">
        <f>M605-V605</f>
        <v>2.5625</v>
      </c>
      <c r="O605" s="46">
        <f>M605+V605</f>
        <v>2.6875</v>
      </c>
      <c r="P605" s="46">
        <v>9</v>
      </c>
      <c r="Q605" s="46">
        <f>P605-V605</f>
        <v>8.9375</v>
      </c>
      <c r="R605" s="46">
        <f>P605+V605</f>
        <v>9.0625</v>
      </c>
      <c r="V605" s="46">
        <v>6.25E-2</v>
      </c>
    </row>
    <row r="606" spans="1:22" ht="30" x14ac:dyDescent="0.15">
      <c r="A606" s="88" t="s">
        <v>8462</v>
      </c>
      <c r="B606" s="111" t="s">
        <v>8463</v>
      </c>
      <c r="C606" s="45" t="s">
        <v>4688</v>
      </c>
      <c r="D606" s="114"/>
      <c r="E606" s="114">
        <v>41264</v>
      </c>
      <c r="F606" s="114">
        <v>41282</v>
      </c>
      <c r="G606" s="36" t="s">
        <v>8142</v>
      </c>
      <c r="I606" s="45" t="s">
        <v>4235</v>
      </c>
      <c r="J606" s="45" t="s">
        <v>4153</v>
      </c>
      <c r="K606" s="45" t="s">
        <v>4154</v>
      </c>
      <c r="L606" s="45" t="s">
        <v>2870</v>
      </c>
      <c r="M606" s="46">
        <v>2.625</v>
      </c>
      <c r="N606" s="46">
        <f t="shared" ref="N606:N613" si="140">M606-V606</f>
        <v>2.5625</v>
      </c>
      <c r="O606" s="46">
        <f t="shared" ref="O606:O613" si="141">M606+V606</f>
        <v>2.6875</v>
      </c>
      <c r="P606" s="46">
        <v>9</v>
      </c>
      <c r="Q606" s="46">
        <f t="shared" ref="Q606:Q613" si="142">P606-V606</f>
        <v>8.9375</v>
      </c>
      <c r="R606" s="46">
        <f t="shared" ref="R606:R613" si="143">P606+V606</f>
        <v>9.0625</v>
      </c>
      <c r="V606" s="46">
        <v>6.25E-2</v>
      </c>
    </row>
    <row r="607" spans="1:22" ht="30" x14ac:dyDescent="0.15">
      <c r="A607" s="88" t="s">
        <v>8464</v>
      </c>
      <c r="B607" s="111" t="s">
        <v>8465</v>
      </c>
      <c r="C607" s="45" t="s">
        <v>4688</v>
      </c>
      <c r="E607" s="114">
        <v>41264</v>
      </c>
      <c r="F607" s="114">
        <v>41282</v>
      </c>
      <c r="G607" s="36" t="s">
        <v>8142</v>
      </c>
      <c r="I607" s="45" t="s">
        <v>4235</v>
      </c>
      <c r="J607" s="45" t="s">
        <v>4153</v>
      </c>
      <c r="K607" s="45" t="s">
        <v>4154</v>
      </c>
      <c r="L607" s="45" t="s">
        <v>2870</v>
      </c>
      <c r="M607" s="46">
        <v>2.625</v>
      </c>
      <c r="N607" s="46">
        <f t="shared" si="140"/>
        <v>2.5625</v>
      </c>
      <c r="O607" s="46">
        <f t="shared" si="141"/>
        <v>2.6875</v>
      </c>
      <c r="P607" s="46">
        <v>9</v>
      </c>
      <c r="Q607" s="46">
        <f t="shared" si="142"/>
        <v>8.9375</v>
      </c>
      <c r="R607" s="46">
        <f t="shared" si="143"/>
        <v>9.0625</v>
      </c>
      <c r="V607" s="46">
        <v>6.25E-2</v>
      </c>
    </row>
    <row r="608" spans="1:22" ht="30" x14ac:dyDescent="0.15">
      <c r="A608" t="s">
        <v>8466</v>
      </c>
      <c r="B608" t="s">
        <v>8463</v>
      </c>
      <c r="C608" s="45" t="s">
        <v>4688</v>
      </c>
      <c r="E608" s="114">
        <v>41264</v>
      </c>
      <c r="F608" s="114">
        <v>41282</v>
      </c>
      <c r="G608" s="36" t="s">
        <v>8142</v>
      </c>
      <c r="I608" s="45" t="s">
        <v>4235</v>
      </c>
      <c r="J608" s="45" t="s">
        <v>4153</v>
      </c>
      <c r="K608" s="45" t="s">
        <v>4154</v>
      </c>
      <c r="L608" s="45" t="s">
        <v>2870</v>
      </c>
      <c r="M608" s="46">
        <v>2.625</v>
      </c>
      <c r="N608" s="46">
        <f t="shared" si="140"/>
        <v>2.5625</v>
      </c>
      <c r="O608" s="46">
        <f t="shared" si="141"/>
        <v>2.6875</v>
      </c>
      <c r="P608" s="46">
        <v>9</v>
      </c>
      <c r="Q608" s="46">
        <f t="shared" si="142"/>
        <v>8.9375</v>
      </c>
      <c r="R608" s="46">
        <f t="shared" si="143"/>
        <v>9.0625</v>
      </c>
      <c r="V608" s="46">
        <v>6.25E-2</v>
      </c>
    </row>
    <row r="609" spans="1:22" ht="30" x14ac:dyDescent="0.15">
      <c r="A609" t="s">
        <v>8467</v>
      </c>
      <c r="B609" t="s">
        <v>8463</v>
      </c>
      <c r="C609" s="45" t="s">
        <v>4688</v>
      </c>
      <c r="E609" s="114">
        <v>41264</v>
      </c>
      <c r="F609" s="114">
        <v>41282</v>
      </c>
      <c r="G609" s="36" t="s">
        <v>8142</v>
      </c>
      <c r="I609" s="45" t="s">
        <v>4235</v>
      </c>
      <c r="J609" s="45" t="s">
        <v>4153</v>
      </c>
      <c r="K609" s="45" t="s">
        <v>4154</v>
      </c>
      <c r="L609" s="45" t="s">
        <v>2870</v>
      </c>
      <c r="M609" s="46">
        <v>2.625</v>
      </c>
      <c r="N609" s="46">
        <f t="shared" si="140"/>
        <v>2.5625</v>
      </c>
      <c r="O609" s="46">
        <f t="shared" si="141"/>
        <v>2.6875</v>
      </c>
      <c r="P609" s="46">
        <v>9</v>
      </c>
      <c r="Q609" s="46">
        <f t="shared" si="142"/>
        <v>8.9375</v>
      </c>
      <c r="R609" s="46">
        <f t="shared" si="143"/>
        <v>9.0625</v>
      </c>
      <c r="V609" s="46">
        <v>6.25E-2</v>
      </c>
    </row>
    <row r="610" spans="1:22" ht="30" x14ac:dyDescent="0.15">
      <c r="A610" s="295" t="s">
        <v>8476</v>
      </c>
      <c r="B610" s="297" t="s">
        <v>8477</v>
      </c>
      <c r="C610" s="45" t="s">
        <v>4688</v>
      </c>
      <c r="E610" s="277">
        <v>41276</v>
      </c>
      <c r="F610" s="114">
        <v>41282</v>
      </c>
      <c r="G610" s="36" t="s">
        <v>8142</v>
      </c>
      <c r="I610" s="45" t="s">
        <v>4235</v>
      </c>
      <c r="J610" s="45" t="s">
        <v>4153</v>
      </c>
      <c r="K610" s="45" t="s">
        <v>4154</v>
      </c>
      <c r="L610" s="45" t="s">
        <v>2870</v>
      </c>
      <c r="M610" s="46">
        <v>2.625</v>
      </c>
      <c r="N610" s="46">
        <f t="shared" si="140"/>
        <v>2.5625</v>
      </c>
      <c r="O610" s="46">
        <f t="shared" si="141"/>
        <v>2.6875</v>
      </c>
      <c r="P610" s="46">
        <v>9</v>
      </c>
      <c r="Q610" s="46">
        <f t="shared" si="142"/>
        <v>8.9375</v>
      </c>
      <c r="R610" s="46">
        <f t="shared" si="143"/>
        <v>9.0625</v>
      </c>
      <c r="V610" s="46">
        <v>6.25E-2</v>
      </c>
    </row>
    <row r="611" spans="1:22" ht="30" x14ac:dyDescent="0.15">
      <c r="A611" s="295" t="s">
        <v>8479</v>
      </c>
      <c r="B611" s="297" t="s">
        <v>8481</v>
      </c>
      <c r="C611" s="45" t="s">
        <v>4688</v>
      </c>
      <c r="E611" s="114">
        <v>41277</v>
      </c>
      <c r="F611" s="114">
        <v>41282</v>
      </c>
      <c r="G611" s="36" t="s">
        <v>8142</v>
      </c>
      <c r="I611" s="45" t="s">
        <v>4235</v>
      </c>
      <c r="J611" s="45" t="s">
        <v>4153</v>
      </c>
      <c r="K611" s="45" t="s">
        <v>4154</v>
      </c>
      <c r="L611" s="45" t="s">
        <v>2870</v>
      </c>
      <c r="M611" s="46">
        <v>2.625</v>
      </c>
      <c r="N611" s="46">
        <f t="shared" si="140"/>
        <v>2.5625</v>
      </c>
      <c r="O611" s="46">
        <f t="shared" si="141"/>
        <v>2.6875</v>
      </c>
      <c r="P611" s="46">
        <v>9</v>
      </c>
      <c r="Q611" s="46">
        <f t="shared" si="142"/>
        <v>8.9375</v>
      </c>
      <c r="R611" s="46">
        <f t="shared" si="143"/>
        <v>9.0625</v>
      </c>
      <c r="V611" s="46">
        <v>6.25E-2</v>
      </c>
    </row>
    <row r="612" spans="1:22" ht="30" x14ac:dyDescent="0.15">
      <c r="A612" s="295" t="s">
        <v>8480</v>
      </c>
      <c r="B612" s="297" t="s">
        <v>8482</v>
      </c>
      <c r="C612" s="112" t="s">
        <v>7160</v>
      </c>
      <c r="E612" s="114">
        <v>41277</v>
      </c>
      <c r="F612" s="114">
        <v>41282</v>
      </c>
      <c r="G612" s="36" t="s">
        <v>8483</v>
      </c>
      <c r="I612" s="45" t="s">
        <v>4235</v>
      </c>
      <c r="J612" s="45" t="s">
        <v>4153</v>
      </c>
      <c r="K612" s="45" t="s">
        <v>4154</v>
      </c>
      <c r="L612" s="45" t="s">
        <v>2870</v>
      </c>
      <c r="M612" s="46">
        <v>3.875</v>
      </c>
      <c r="N612" s="46">
        <f t="shared" si="140"/>
        <v>3.8125</v>
      </c>
      <c r="O612" s="46">
        <f t="shared" si="141"/>
        <v>3.9375</v>
      </c>
      <c r="P612" s="46">
        <v>2.25</v>
      </c>
      <c r="Q612" s="46">
        <f t="shared" si="142"/>
        <v>2.1875</v>
      </c>
      <c r="R612" s="46">
        <f t="shared" si="143"/>
        <v>2.3125</v>
      </c>
      <c r="V612" s="46">
        <v>6.25E-2</v>
      </c>
    </row>
    <row r="613" spans="1:22" ht="60" x14ac:dyDescent="0.15">
      <c r="A613" s="402" t="s">
        <v>8503</v>
      </c>
      <c r="B613" s="308" t="s">
        <v>8505</v>
      </c>
      <c r="C613" s="45" t="s">
        <v>4713</v>
      </c>
      <c r="E613" s="114">
        <v>41282</v>
      </c>
      <c r="F613" s="114">
        <v>41282</v>
      </c>
      <c r="G613" s="36" t="s">
        <v>8143</v>
      </c>
      <c r="H613" s="112" t="s">
        <v>10615</v>
      </c>
      <c r="I613" s="45" t="s">
        <v>4235</v>
      </c>
      <c r="J613" s="45" t="s">
        <v>4153</v>
      </c>
      <c r="K613" s="45" t="s">
        <v>4154</v>
      </c>
      <c r="L613" s="45" t="s">
        <v>2870</v>
      </c>
      <c r="M613" s="46">
        <v>5.625</v>
      </c>
      <c r="N613" s="46">
        <f t="shared" si="140"/>
        <v>5.5625</v>
      </c>
      <c r="O613" s="46">
        <f t="shared" si="141"/>
        <v>5.6875</v>
      </c>
      <c r="P613" s="46">
        <v>5.25</v>
      </c>
      <c r="Q613" s="46">
        <f t="shared" si="142"/>
        <v>5.1875</v>
      </c>
      <c r="R613" s="46">
        <f t="shared" si="143"/>
        <v>5.3125</v>
      </c>
      <c r="V613" s="46">
        <v>6.25E-2</v>
      </c>
    </row>
    <row r="614" spans="1:22" ht="60" x14ac:dyDescent="0.15">
      <c r="A614" s="308" t="s">
        <v>8504</v>
      </c>
      <c r="B614" s="111" t="s">
        <v>8505</v>
      </c>
      <c r="C614" s="45" t="s">
        <v>4713</v>
      </c>
      <c r="E614" s="114">
        <v>41282</v>
      </c>
      <c r="F614" s="114">
        <v>41282</v>
      </c>
      <c r="G614" s="36" t="s">
        <v>8143</v>
      </c>
      <c r="H614" s="112" t="s">
        <v>10615</v>
      </c>
      <c r="I614" s="45" t="s">
        <v>4235</v>
      </c>
      <c r="J614" s="45" t="s">
        <v>4153</v>
      </c>
      <c r="K614" s="45" t="s">
        <v>4154</v>
      </c>
      <c r="L614" s="45" t="s">
        <v>2870</v>
      </c>
      <c r="M614" s="46">
        <v>5.625</v>
      </c>
      <c r="N614" s="46">
        <f t="shared" ref="N614:N628" si="144">M614-V614</f>
        <v>5.5625</v>
      </c>
      <c r="O614" s="46">
        <f t="shared" ref="O614:O628" si="145">M614+V614</f>
        <v>5.6875</v>
      </c>
      <c r="P614" s="46">
        <v>5.25</v>
      </c>
      <c r="Q614" s="46">
        <f t="shared" ref="Q614:Q628" si="146">P614-V614</f>
        <v>5.1875</v>
      </c>
      <c r="R614" s="46">
        <f t="shared" ref="R614:R628" si="147">P614+V614</f>
        <v>5.3125</v>
      </c>
      <c r="V614" s="46">
        <v>6.25E-2</v>
      </c>
    </row>
    <row r="615" spans="1:22" ht="30" x14ac:dyDescent="0.15">
      <c r="A615" t="s">
        <v>8506</v>
      </c>
      <c r="B615" s="111" t="s">
        <v>8507</v>
      </c>
      <c r="C615" s="45" t="s">
        <v>4720</v>
      </c>
      <c r="E615" s="114">
        <v>41282</v>
      </c>
      <c r="F615" s="114">
        <v>41282</v>
      </c>
      <c r="G615" s="36" t="s">
        <v>8142</v>
      </c>
      <c r="I615" s="45" t="s">
        <v>4235</v>
      </c>
      <c r="J615" s="45" t="s">
        <v>4153</v>
      </c>
      <c r="K615" s="45" t="s">
        <v>4154</v>
      </c>
      <c r="L615" s="45" t="s">
        <v>2870</v>
      </c>
      <c r="M615" s="46">
        <v>7</v>
      </c>
      <c r="N615" s="46">
        <f t="shared" si="144"/>
        <v>6.9375</v>
      </c>
      <c r="O615" s="46">
        <f t="shared" si="145"/>
        <v>7.0625</v>
      </c>
      <c r="P615" s="46">
        <v>9</v>
      </c>
      <c r="Q615" s="46">
        <f t="shared" si="146"/>
        <v>8.9375</v>
      </c>
      <c r="R615" s="46">
        <f t="shared" si="147"/>
        <v>9.0625</v>
      </c>
      <c r="V615" s="46">
        <v>6.25E-2</v>
      </c>
    </row>
    <row r="616" spans="1:22" ht="30" x14ac:dyDescent="0.15">
      <c r="A616" s="88" t="s">
        <v>8573</v>
      </c>
      <c r="B616" s="111" t="s">
        <v>8085</v>
      </c>
      <c r="C616" s="112" t="s">
        <v>4710</v>
      </c>
      <c r="E616" s="114">
        <v>41283</v>
      </c>
      <c r="F616" s="114">
        <v>41284</v>
      </c>
      <c r="G616" s="36" t="s">
        <v>8143</v>
      </c>
      <c r="I616" s="45" t="s">
        <v>4235</v>
      </c>
      <c r="J616" s="45" t="s">
        <v>4153</v>
      </c>
      <c r="K616" s="45" t="s">
        <v>4154</v>
      </c>
      <c r="L616" s="45" t="s">
        <v>2870</v>
      </c>
      <c r="M616" s="46">
        <v>5.5</v>
      </c>
      <c r="N616" s="46">
        <f t="shared" si="144"/>
        <v>5.4375</v>
      </c>
      <c r="O616" s="46">
        <f t="shared" si="145"/>
        <v>5.5625</v>
      </c>
      <c r="P616" s="46">
        <v>4.25</v>
      </c>
      <c r="Q616" s="46">
        <f t="shared" si="146"/>
        <v>4.1875</v>
      </c>
      <c r="R616" s="46">
        <f t="shared" si="147"/>
        <v>4.3125</v>
      </c>
      <c r="V616" s="46">
        <v>6.25E-2</v>
      </c>
    </row>
    <row r="617" spans="1:22" ht="30" x14ac:dyDescent="0.15">
      <c r="A617" s="88" t="s">
        <v>8574</v>
      </c>
      <c r="B617" s="111" t="s">
        <v>8588</v>
      </c>
      <c r="C617" s="45" t="s">
        <v>4715</v>
      </c>
      <c r="E617" s="114">
        <v>41283</v>
      </c>
      <c r="F617" s="114">
        <v>41284</v>
      </c>
      <c r="G617" s="36" t="s">
        <v>8143</v>
      </c>
      <c r="I617" s="45" t="s">
        <v>4235</v>
      </c>
      <c r="J617" s="45" t="s">
        <v>4153</v>
      </c>
      <c r="K617" s="45" t="s">
        <v>4154</v>
      </c>
      <c r="L617" s="45" t="s">
        <v>2870</v>
      </c>
      <c r="M617" s="46">
        <v>6.25</v>
      </c>
      <c r="N617" s="46">
        <f t="shared" si="144"/>
        <v>6.1875</v>
      </c>
      <c r="O617" s="46">
        <f t="shared" si="145"/>
        <v>6.3125</v>
      </c>
      <c r="P617" s="46">
        <v>5.25</v>
      </c>
      <c r="Q617" s="46">
        <f t="shared" si="146"/>
        <v>5.1875</v>
      </c>
      <c r="R617" s="46">
        <f t="shared" si="147"/>
        <v>5.3125</v>
      </c>
      <c r="V617" s="46">
        <v>6.25E-2</v>
      </c>
    </row>
    <row r="618" spans="1:22" ht="30" x14ac:dyDescent="0.15">
      <c r="A618" s="88" t="s">
        <v>8599</v>
      </c>
      <c r="B618" s="111" t="s">
        <v>8601</v>
      </c>
      <c r="C618" s="45" t="s">
        <v>4715</v>
      </c>
      <c r="E618" s="114">
        <v>41284</v>
      </c>
      <c r="F618" s="114">
        <v>41285</v>
      </c>
      <c r="G618" s="36" t="s">
        <v>8143</v>
      </c>
      <c r="I618" s="45" t="s">
        <v>4235</v>
      </c>
      <c r="J618" s="45" t="s">
        <v>4153</v>
      </c>
      <c r="K618" s="45" t="s">
        <v>4154</v>
      </c>
      <c r="L618" s="45" t="s">
        <v>2870</v>
      </c>
      <c r="M618" s="46">
        <v>6.25</v>
      </c>
      <c r="N618" s="46">
        <f t="shared" si="144"/>
        <v>6.1875</v>
      </c>
      <c r="O618" s="46">
        <f t="shared" si="145"/>
        <v>6.3125</v>
      </c>
      <c r="P618" s="46">
        <v>5.25</v>
      </c>
      <c r="Q618" s="46">
        <f t="shared" si="146"/>
        <v>5.1875</v>
      </c>
      <c r="R618" s="46">
        <f t="shared" si="147"/>
        <v>5.3125</v>
      </c>
      <c r="V618" s="46">
        <v>6.25E-2</v>
      </c>
    </row>
    <row r="619" spans="1:22" ht="30" x14ac:dyDescent="0.15">
      <c r="A619" s="88" t="s">
        <v>8600</v>
      </c>
      <c r="B619" s="111" t="s">
        <v>8602</v>
      </c>
      <c r="C619" s="112" t="s">
        <v>4710</v>
      </c>
      <c r="E619" s="114">
        <v>41284</v>
      </c>
      <c r="F619" s="114">
        <v>41285</v>
      </c>
      <c r="G619" s="36" t="s">
        <v>8143</v>
      </c>
      <c r="I619" s="45" t="s">
        <v>4235</v>
      </c>
      <c r="J619" s="45" t="s">
        <v>4153</v>
      </c>
      <c r="K619" s="45" t="s">
        <v>4154</v>
      </c>
      <c r="L619" s="45" t="s">
        <v>2870</v>
      </c>
      <c r="M619" s="46">
        <v>5.5</v>
      </c>
      <c r="N619" s="46">
        <f t="shared" si="144"/>
        <v>5.4375</v>
      </c>
      <c r="O619" s="46">
        <f t="shared" si="145"/>
        <v>5.5625</v>
      </c>
      <c r="P619" s="46">
        <v>4.25</v>
      </c>
      <c r="Q619" s="46">
        <f t="shared" si="146"/>
        <v>4.1875</v>
      </c>
      <c r="R619" s="46">
        <f t="shared" si="147"/>
        <v>4.3125</v>
      </c>
      <c r="V619" s="46">
        <v>6.25E-2</v>
      </c>
    </row>
    <row r="620" spans="1:22" ht="30" x14ac:dyDescent="0.15">
      <c r="A620" s="88" t="s">
        <v>8685</v>
      </c>
      <c r="B620" s="111" t="s">
        <v>8687</v>
      </c>
      <c r="C620" s="45" t="s">
        <v>4715</v>
      </c>
      <c r="E620" s="114">
        <v>41292</v>
      </c>
      <c r="F620" s="114">
        <v>41309</v>
      </c>
      <c r="G620" s="36" t="s">
        <v>8143</v>
      </c>
      <c r="I620" s="45" t="s">
        <v>4235</v>
      </c>
      <c r="J620" s="45" t="s">
        <v>4153</v>
      </c>
      <c r="K620" s="45" t="s">
        <v>4154</v>
      </c>
      <c r="L620" s="45" t="s">
        <v>2870</v>
      </c>
      <c r="M620" s="46">
        <v>6.25</v>
      </c>
      <c r="N620" s="46">
        <f t="shared" si="144"/>
        <v>6.1875</v>
      </c>
      <c r="O620" s="46">
        <f t="shared" si="145"/>
        <v>6.3125</v>
      </c>
      <c r="P620" s="46">
        <v>5.25</v>
      </c>
      <c r="Q620" s="46">
        <f t="shared" si="146"/>
        <v>5.1875</v>
      </c>
      <c r="R620" s="46">
        <f t="shared" si="147"/>
        <v>5.3125</v>
      </c>
      <c r="V620" s="46">
        <v>6.25E-2</v>
      </c>
    </row>
    <row r="621" spans="1:22" ht="30" x14ac:dyDescent="0.15">
      <c r="A621" s="304" t="s">
        <v>8805</v>
      </c>
      <c r="B621" s="111" t="s">
        <v>8822</v>
      </c>
      <c r="C621" s="45" t="s">
        <v>4688</v>
      </c>
      <c r="E621" s="114">
        <v>41299</v>
      </c>
      <c r="F621" s="114">
        <v>41318</v>
      </c>
      <c r="G621" s="36" t="s">
        <v>8142</v>
      </c>
      <c r="I621" s="45" t="s">
        <v>4235</v>
      </c>
      <c r="J621" s="45" t="s">
        <v>4153</v>
      </c>
      <c r="K621" s="45" t="s">
        <v>4154</v>
      </c>
      <c r="L621" s="45" t="s">
        <v>2870</v>
      </c>
      <c r="M621" s="46">
        <v>2.625</v>
      </c>
      <c r="N621" s="46">
        <f t="shared" si="144"/>
        <v>2.5625</v>
      </c>
      <c r="O621" s="46">
        <f t="shared" si="145"/>
        <v>2.6875</v>
      </c>
      <c r="P621" s="46">
        <v>9</v>
      </c>
      <c r="Q621" s="46">
        <f t="shared" si="146"/>
        <v>8.9375</v>
      </c>
      <c r="R621" s="46">
        <f t="shared" si="147"/>
        <v>9.0625</v>
      </c>
      <c r="V621" s="46">
        <v>6.25E-2</v>
      </c>
    </row>
    <row r="622" spans="1:22" ht="30" x14ac:dyDescent="0.15">
      <c r="A622" s="304" t="s">
        <v>8806</v>
      </c>
      <c r="B622" s="111" t="s">
        <v>8822</v>
      </c>
      <c r="C622" s="45" t="s">
        <v>4688</v>
      </c>
      <c r="E622" s="114">
        <v>41299</v>
      </c>
      <c r="F622" s="114">
        <v>41318</v>
      </c>
      <c r="G622" s="36" t="s">
        <v>8142</v>
      </c>
      <c r="I622" s="45" t="s">
        <v>4235</v>
      </c>
      <c r="J622" s="45" t="s">
        <v>4153</v>
      </c>
      <c r="K622" s="45" t="s">
        <v>4154</v>
      </c>
      <c r="L622" s="45" t="s">
        <v>2870</v>
      </c>
      <c r="M622" s="46">
        <v>2.625</v>
      </c>
      <c r="N622" s="46">
        <f t="shared" si="144"/>
        <v>2.5625</v>
      </c>
      <c r="O622" s="46">
        <f t="shared" si="145"/>
        <v>2.6875</v>
      </c>
      <c r="P622" s="46">
        <v>9</v>
      </c>
      <c r="Q622" s="46">
        <f t="shared" si="146"/>
        <v>8.9375</v>
      </c>
      <c r="R622" s="46">
        <f t="shared" si="147"/>
        <v>9.0625</v>
      </c>
      <c r="V622" s="46">
        <v>6.25E-2</v>
      </c>
    </row>
    <row r="623" spans="1:22" ht="30" x14ac:dyDescent="0.15">
      <c r="A623" s="304" t="s">
        <v>8807</v>
      </c>
      <c r="B623" s="111" t="s">
        <v>8463</v>
      </c>
      <c r="C623" s="45" t="s">
        <v>4688</v>
      </c>
      <c r="E623" s="114">
        <v>41310</v>
      </c>
      <c r="F623" s="114">
        <v>41311</v>
      </c>
      <c r="G623" s="36" t="s">
        <v>8142</v>
      </c>
      <c r="I623" s="45" t="s">
        <v>4235</v>
      </c>
      <c r="J623" s="45" t="s">
        <v>4153</v>
      </c>
      <c r="K623" s="45" t="s">
        <v>4154</v>
      </c>
      <c r="L623" s="45" t="s">
        <v>2870</v>
      </c>
      <c r="M623" s="46">
        <v>2.625</v>
      </c>
      <c r="N623" s="46">
        <f t="shared" si="144"/>
        <v>2.5625</v>
      </c>
      <c r="O623" s="46">
        <f t="shared" si="145"/>
        <v>2.6875</v>
      </c>
      <c r="P623" s="46">
        <v>9</v>
      </c>
      <c r="Q623" s="46">
        <f t="shared" si="146"/>
        <v>8.9375</v>
      </c>
      <c r="R623" s="46">
        <f t="shared" si="147"/>
        <v>9.0625</v>
      </c>
      <c r="V623" s="46">
        <v>6.25E-2</v>
      </c>
    </row>
    <row r="624" spans="1:22" ht="30" x14ac:dyDescent="0.15">
      <c r="A624" s="88" t="s">
        <v>8830</v>
      </c>
      <c r="B624" s="111" t="s">
        <v>8912</v>
      </c>
      <c r="C624" s="45" t="s">
        <v>4688</v>
      </c>
      <c r="E624" s="114">
        <v>41304</v>
      </c>
      <c r="F624" s="114">
        <v>41324</v>
      </c>
      <c r="G624" s="36" t="s">
        <v>8142</v>
      </c>
      <c r="I624" s="45" t="s">
        <v>4235</v>
      </c>
      <c r="J624" s="45" t="s">
        <v>4153</v>
      </c>
      <c r="K624" s="45" t="s">
        <v>4154</v>
      </c>
      <c r="L624" s="45" t="s">
        <v>2870</v>
      </c>
      <c r="M624" s="46">
        <v>2.625</v>
      </c>
      <c r="N624" s="46">
        <f t="shared" si="144"/>
        <v>2.5625</v>
      </c>
      <c r="O624" s="46">
        <f t="shared" si="145"/>
        <v>2.6875</v>
      </c>
      <c r="P624" s="46">
        <v>9</v>
      </c>
      <c r="Q624" s="46">
        <f t="shared" si="146"/>
        <v>8.9375</v>
      </c>
      <c r="R624" s="46">
        <f t="shared" si="147"/>
        <v>9.0625</v>
      </c>
      <c r="V624" s="46">
        <v>6.25E-2</v>
      </c>
    </row>
    <row r="625" spans="1:22" ht="30" x14ac:dyDescent="0.15">
      <c r="A625" s="88" t="s">
        <v>8929</v>
      </c>
      <c r="B625" s="111" t="s">
        <v>8928</v>
      </c>
      <c r="C625" s="45" t="s">
        <v>4688</v>
      </c>
      <c r="E625" s="114">
        <v>41309</v>
      </c>
      <c r="F625" s="114">
        <v>41309</v>
      </c>
      <c r="G625" s="36" t="s">
        <v>8142</v>
      </c>
      <c r="I625" s="45" t="s">
        <v>4235</v>
      </c>
      <c r="J625" s="45" t="s">
        <v>4153</v>
      </c>
      <c r="K625" s="45" t="s">
        <v>4154</v>
      </c>
      <c r="L625" s="45" t="s">
        <v>2870</v>
      </c>
      <c r="M625" s="46">
        <v>2.625</v>
      </c>
      <c r="N625" s="46">
        <f t="shared" si="144"/>
        <v>2.5625</v>
      </c>
      <c r="O625" s="46">
        <f t="shared" si="145"/>
        <v>2.6875</v>
      </c>
      <c r="P625" s="46">
        <v>9</v>
      </c>
      <c r="Q625" s="46">
        <f t="shared" si="146"/>
        <v>8.9375</v>
      </c>
      <c r="R625" s="46">
        <f t="shared" si="147"/>
        <v>9.0625</v>
      </c>
      <c r="V625" s="46">
        <v>6.25E-2</v>
      </c>
    </row>
    <row r="626" spans="1:22" ht="30" x14ac:dyDescent="0.15">
      <c r="A626" s="304" t="s">
        <v>8937</v>
      </c>
      <c r="B626" s="111" t="s">
        <v>8939</v>
      </c>
      <c r="C626" s="112" t="s">
        <v>4696</v>
      </c>
      <c r="E626" s="114">
        <v>41310</v>
      </c>
      <c r="F626" s="114">
        <v>41350</v>
      </c>
      <c r="G626" s="36" t="s">
        <v>8143</v>
      </c>
      <c r="I626" s="45" t="s">
        <v>4235</v>
      </c>
      <c r="J626" s="45" t="s">
        <v>4153</v>
      </c>
      <c r="K626" s="45" t="s">
        <v>4154</v>
      </c>
      <c r="L626" s="45" t="s">
        <v>2870</v>
      </c>
      <c r="M626" s="46">
        <v>3.75</v>
      </c>
      <c r="N626" s="46">
        <f t="shared" si="144"/>
        <v>3.6875</v>
      </c>
      <c r="O626" s="46">
        <f t="shared" si="145"/>
        <v>3.8125</v>
      </c>
      <c r="P626" s="46">
        <v>6</v>
      </c>
      <c r="Q626" s="46">
        <f t="shared" si="146"/>
        <v>5.9375</v>
      </c>
      <c r="R626" s="46">
        <f t="shared" si="147"/>
        <v>6.0625</v>
      </c>
      <c r="V626" s="46">
        <v>6.25E-2</v>
      </c>
    </row>
    <row r="627" spans="1:22" ht="30" x14ac:dyDescent="0.15">
      <c r="A627" s="304" t="s">
        <v>8938</v>
      </c>
      <c r="B627" s="111" t="s">
        <v>8940</v>
      </c>
      <c r="C627" s="112" t="s">
        <v>4716</v>
      </c>
      <c r="E627" s="114">
        <v>41310</v>
      </c>
      <c r="F627" s="114">
        <v>41368</v>
      </c>
      <c r="G627" s="36" t="s">
        <v>9962</v>
      </c>
      <c r="I627" s="45" t="s">
        <v>4235</v>
      </c>
      <c r="J627" s="45" t="s">
        <v>4153</v>
      </c>
      <c r="K627" s="45" t="s">
        <v>4154</v>
      </c>
      <c r="L627" s="45" t="s">
        <v>2870</v>
      </c>
      <c r="M627" s="46">
        <v>6.25</v>
      </c>
      <c r="N627" s="46">
        <f t="shared" si="144"/>
        <v>6.1875</v>
      </c>
      <c r="O627" s="46">
        <f t="shared" si="145"/>
        <v>6.3125</v>
      </c>
      <c r="P627" s="46">
        <v>5.5625</v>
      </c>
      <c r="Q627" s="46">
        <f t="shared" si="146"/>
        <v>5.5</v>
      </c>
      <c r="R627" s="46">
        <f t="shared" si="147"/>
        <v>5.625</v>
      </c>
      <c r="V627" s="46">
        <v>6.25E-2</v>
      </c>
    </row>
    <row r="628" spans="1:22" ht="30" x14ac:dyDescent="0.15">
      <c r="A628" s="88" t="s">
        <v>8949</v>
      </c>
      <c r="B628" s="111" t="s">
        <v>8953</v>
      </c>
      <c r="C628" s="45" t="s">
        <v>4712</v>
      </c>
      <c r="E628" s="114">
        <v>41312</v>
      </c>
      <c r="F628" s="114">
        <v>41312</v>
      </c>
      <c r="G628" s="36" t="s">
        <v>8143</v>
      </c>
      <c r="I628" s="45" t="s">
        <v>4235</v>
      </c>
      <c r="J628" s="45" t="s">
        <v>4153</v>
      </c>
      <c r="K628" s="45" t="s">
        <v>4154</v>
      </c>
      <c r="L628" s="45" t="s">
        <v>2870</v>
      </c>
      <c r="M628" s="46">
        <v>5.5625</v>
      </c>
      <c r="N628" s="46">
        <f t="shared" si="144"/>
        <v>5.5</v>
      </c>
      <c r="O628" s="46">
        <f t="shared" si="145"/>
        <v>5.625</v>
      </c>
      <c r="P628" s="46">
        <v>6.25</v>
      </c>
      <c r="Q628" s="46">
        <f t="shared" si="146"/>
        <v>6.1875</v>
      </c>
      <c r="R628" s="46">
        <f t="shared" si="147"/>
        <v>6.3125</v>
      </c>
      <c r="V628" s="46">
        <v>6.25E-2</v>
      </c>
    </row>
    <row r="629" spans="1:22" ht="30" x14ac:dyDescent="0.15">
      <c r="A629" s="30" t="s">
        <v>8988</v>
      </c>
      <c r="B629" t="s">
        <v>8994</v>
      </c>
      <c r="C629" s="112" t="s">
        <v>4696</v>
      </c>
      <c r="E629" s="114">
        <v>41324</v>
      </c>
      <c r="F629" s="114">
        <v>41324</v>
      </c>
      <c r="G629" s="36" t="s">
        <v>8143</v>
      </c>
      <c r="I629" s="112" t="s">
        <v>4235</v>
      </c>
      <c r="J629" s="112" t="s">
        <v>4153</v>
      </c>
      <c r="K629" s="112" t="s">
        <v>4154</v>
      </c>
      <c r="L629" s="112" t="s">
        <v>2870</v>
      </c>
      <c r="M629" s="46">
        <v>3.75</v>
      </c>
      <c r="N629" s="36">
        <f t="shared" ref="N629:N637" si="148">M629-V629</f>
        <v>3.6875</v>
      </c>
      <c r="O629" s="36">
        <f t="shared" ref="O629:O637" si="149">M629+V629</f>
        <v>3.8125</v>
      </c>
      <c r="P629" s="46">
        <v>6</v>
      </c>
      <c r="Q629" s="36">
        <f t="shared" ref="Q629:Q637" si="150">P629-V629</f>
        <v>5.9375</v>
      </c>
      <c r="R629" s="36">
        <f t="shared" ref="R629:R637" si="151">P629+V629</f>
        <v>6.0625</v>
      </c>
      <c r="V629" s="36">
        <v>6.25E-2</v>
      </c>
    </row>
    <row r="630" spans="1:22" ht="30" x14ac:dyDescent="0.15">
      <c r="A630" s="30" t="s">
        <v>8989</v>
      </c>
      <c r="B630" t="s">
        <v>8995</v>
      </c>
      <c r="C630" s="112" t="s">
        <v>8996</v>
      </c>
      <c r="E630" s="114">
        <v>41324</v>
      </c>
      <c r="F630" s="114">
        <v>41324</v>
      </c>
      <c r="G630" s="36" t="s">
        <v>8457</v>
      </c>
      <c r="I630" s="112" t="s">
        <v>4235</v>
      </c>
      <c r="J630" s="112" t="s">
        <v>4153</v>
      </c>
      <c r="K630" s="112" t="s">
        <v>4154</v>
      </c>
      <c r="L630" s="112" t="s">
        <v>2870</v>
      </c>
      <c r="M630" s="45">
        <v>1.24</v>
      </c>
      <c r="N630" s="36">
        <f t="shared" si="148"/>
        <v>1.1775</v>
      </c>
      <c r="O630" s="36">
        <f t="shared" si="149"/>
        <v>1.3025</v>
      </c>
      <c r="P630" s="46">
        <v>1.8029999999999999</v>
      </c>
      <c r="Q630" s="36">
        <f t="shared" si="150"/>
        <v>1.7404999999999999</v>
      </c>
      <c r="R630" s="36">
        <f t="shared" si="151"/>
        <v>1.8654999999999999</v>
      </c>
      <c r="V630" s="36">
        <v>6.25E-2</v>
      </c>
    </row>
    <row r="631" spans="1:22" ht="30" x14ac:dyDescent="0.15">
      <c r="A631" s="304" t="s">
        <v>9011</v>
      </c>
      <c r="B631" s="111" t="s">
        <v>8452</v>
      </c>
      <c r="C631" s="112" t="s">
        <v>9038</v>
      </c>
      <c r="E631" s="114">
        <v>41326</v>
      </c>
      <c r="F631" s="114">
        <v>41333</v>
      </c>
      <c r="G631" s="36" t="s">
        <v>8415</v>
      </c>
      <c r="I631" s="112" t="s">
        <v>4235</v>
      </c>
      <c r="J631" s="112" t="s">
        <v>4153</v>
      </c>
      <c r="K631" s="112" t="s">
        <v>4154</v>
      </c>
      <c r="L631" s="112" t="s">
        <v>2870</v>
      </c>
      <c r="M631" s="45">
        <v>4.125</v>
      </c>
      <c r="N631" s="36">
        <f t="shared" si="148"/>
        <v>4.0625</v>
      </c>
      <c r="O631" s="36">
        <f t="shared" si="149"/>
        <v>4.1875</v>
      </c>
      <c r="P631" s="46">
        <v>4.625</v>
      </c>
      <c r="Q631" s="36">
        <f t="shared" si="150"/>
        <v>4.5625</v>
      </c>
      <c r="R631" s="36">
        <f t="shared" si="151"/>
        <v>4.6875</v>
      </c>
      <c r="V631" s="36">
        <v>6.25E-2</v>
      </c>
    </row>
    <row r="632" spans="1:22" ht="30" x14ac:dyDescent="0.15">
      <c r="A632" s="304" t="s">
        <v>9031</v>
      </c>
      <c r="B632" s="318" t="s">
        <v>9032</v>
      </c>
      <c r="C632" s="45" t="s">
        <v>4693</v>
      </c>
      <c r="E632" s="114">
        <v>41373</v>
      </c>
      <c r="F632" s="114">
        <v>41373</v>
      </c>
      <c r="G632" s="36" t="s">
        <v>9313</v>
      </c>
      <c r="I632" s="112" t="s">
        <v>4235</v>
      </c>
      <c r="J632" s="112" t="s">
        <v>4153</v>
      </c>
      <c r="K632" s="112" t="s">
        <v>4154</v>
      </c>
      <c r="L632" s="112" t="s">
        <v>2870</v>
      </c>
      <c r="M632" s="45">
        <v>3.375</v>
      </c>
      <c r="N632" s="36">
        <f t="shared" si="148"/>
        <v>3.3125</v>
      </c>
      <c r="O632" s="36">
        <f t="shared" si="149"/>
        <v>3.4375</v>
      </c>
      <c r="P632" s="46">
        <v>2.3437000000000001</v>
      </c>
      <c r="Q632" s="36">
        <f t="shared" si="150"/>
        <v>2.2812000000000001</v>
      </c>
      <c r="R632" s="36">
        <f t="shared" si="151"/>
        <v>2.4062000000000001</v>
      </c>
      <c r="V632" s="36">
        <v>6.25E-2</v>
      </c>
    </row>
    <row r="633" spans="1:22" ht="30" x14ac:dyDescent="0.15">
      <c r="A633" s="88" t="s">
        <v>9078</v>
      </c>
      <c r="B633" s="111" t="s">
        <v>5093</v>
      </c>
      <c r="C633" s="112" t="s">
        <v>4716</v>
      </c>
      <c r="E633" s="114">
        <v>41337</v>
      </c>
      <c r="F633" s="114">
        <v>41338</v>
      </c>
      <c r="G633" s="36" t="s">
        <v>8143</v>
      </c>
      <c r="I633" s="112" t="s">
        <v>4235</v>
      </c>
      <c r="J633" s="112" t="s">
        <v>4153</v>
      </c>
      <c r="K633" s="112" t="s">
        <v>4154</v>
      </c>
      <c r="L633" s="112" t="s">
        <v>2870</v>
      </c>
      <c r="M633" s="46">
        <v>6.25</v>
      </c>
      <c r="N633" s="36">
        <f t="shared" si="148"/>
        <v>6.1875</v>
      </c>
      <c r="O633" s="36">
        <f t="shared" si="149"/>
        <v>6.3125</v>
      </c>
      <c r="P633" s="46">
        <v>5.5625</v>
      </c>
      <c r="Q633" s="36">
        <f t="shared" si="150"/>
        <v>5.5</v>
      </c>
      <c r="R633" s="36">
        <f t="shared" si="151"/>
        <v>5.625</v>
      </c>
      <c r="V633" s="36">
        <v>6.25E-2</v>
      </c>
    </row>
    <row r="634" spans="1:22" ht="60" x14ac:dyDescent="0.15">
      <c r="A634" s="88" t="s">
        <v>9079</v>
      </c>
      <c r="B634" s="111" t="s">
        <v>5093</v>
      </c>
      <c r="C634" s="112" t="s">
        <v>4716</v>
      </c>
      <c r="E634" s="114">
        <v>41337</v>
      </c>
      <c r="F634" s="114">
        <v>41338</v>
      </c>
      <c r="G634" s="36" t="s">
        <v>8143</v>
      </c>
      <c r="H634" s="112" t="s">
        <v>10615</v>
      </c>
      <c r="I634" s="112" t="s">
        <v>4235</v>
      </c>
      <c r="J634" s="112" t="s">
        <v>4153</v>
      </c>
      <c r="K634" s="112" t="s">
        <v>4154</v>
      </c>
      <c r="L634" s="112" t="s">
        <v>2870</v>
      </c>
      <c r="M634" s="46">
        <v>6.25</v>
      </c>
      <c r="N634" s="36">
        <f t="shared" si="148"/>
        <v>6.1875</v>
      </c>
      <c r="O634" s="36">
        <f t="shared" si="149"/>
        <v>6.3125</v>
      </c>
      <c r="P634" s="46">
        <v>5.5625</v>
      </c>
      <c r="Q634" s="36">
        <f t="shared" si="150"/>
        <v>5.5</v>
      </c>
      <c r="R634" s="36">
        <f t="shared" si="151"/>
        <v>5.625</v>
      </c>
      <c r="V634" s="36">
        <v>6.25E-2</v>
      </c>
    </row>
    <row r="635" spans="1:22" ht="30" x14ac:dyDescent="0.15">
      <c r="A635" s="88" t="s">
        <v>9110</v>
      </c>
      <c r="B635" s="111" t="s">
        <v>9123</v>
      </c>
      <c r="C635" s="112" t="s">
        <v>4716</v>
      </c>
      <c r="E635" s="114">
        <v>41344</v>
      </c>
      <c r="F635" s="114">
        <v>41344</v>
      </c>
      <c r="G635" s="36" t="s">
        <v>10297</v>
      </c>
      <c r="I635" s="112" t="s">
        <v>4235</v>
      </c>
      <c r="J635" s="112" t="s">
        <v>4153</v>
      </c>
      <c r="K635" s="112" t="s">
        <v>4154</v>
      </c>
      <c r="L635" s="112" t="s">
        <v>2870</v>
      </c>
      <c r="M635" s="46">
        <v>6.25</v>
      </c>
      <c r="N635" s="36">
        <f t="shared" si="148"/>
        <v>6.1875</v>
      </c>
      <c r="O635" s="36">
        <f t="shared" si="149"/>
        <v>6.3125</v>
      </c>
      <c r="P635" s="46">
        <v>5.5625</v>
      </c>
      <c r="Q635" s="36">
        <f t="shared" si="150"/>
        <v>5.5</v>
      </c>
      <c r="R635" s="36">
        <f t="shared" si="151"/>
        <v>5.625</v>
      </c>
      <c r="V635" s="36">
        <v>6.25E-2</v>
      </c>
    </row>
    <row r="636" spans="1:22" ht="30" x14ac:dyDescent="0.15">
      <c r="A636" s="88" t="s">
        <v>9111</v>
      </c>
      <c r="B636" s="111" t="s">
        <v>9123</v>
      </c>
      <c r="C636" s="112" t="s">
        <v>4716</v>
      </c>
      <c r="E636" s="114">
        <v>41344</v>
      </c>
      <c r="F636" s="114">
        <v>41344</v>
      </c>
      <c r="G636" s="36" t="s">
        <v>8143</v>
      </c>
      <c r="I636" s="112" t="s">
        <v>4235</v>
      </c>
      <c r="J636" s="112" t="s">
        <v>4153</v>
      </c>
      <c r="K636" s="112" t="s">
        <v>4154</v>
      </c>
      <c r="L636" s="112" t="s">
        <v>2870</v>
      </c>
      <c r="M636" s="46">
        <v>6.25</v>
      </c>
      <c r="N636" s="36">
        <f t="shared" si="148"/>
        <v>6.1875</v>
      </c>
      <c r="O636" s="36">
        <f t="shared" si="149"/>
        <v>6.3125</v>
      </c>
      <c r="P636" s="46">
        <v>5.5625</v>
      </c>
      <c r="Q636" s="36">
        <f t="shared" si="150"/>
        <v>5.5</v>
      </c>
      <c r="R636" s="36">
        <f t="shared" si="151"/>
        <v>5.625</v>
      </c>
      <c r="V636" s="36">
        <v>6.25E-2</v>
      </c>
    </row>
    <row r="637" spans="1:22" ht="30" x14ac:dyDescent="0.15">
      <c r="A637" s="88" t="s">
        <v>9185</v>
      </c>
      <c r="B637" s="111" t="s">
        <v>8940</v>
      </c>
      <c r="C637" s="112" t="s">
        <v>4716</v>
      </c>
      <c r="E637" s="114">
        <v>41348</v>
      </c>
      <c r="F637" s="114">
        <v>41368</v>
      </c>
      <c r="G637" s="36" t="s">
        <v>8143</v>
      </c>
      <c r="I637" s="112" t="s">
        <v>4235</v>
      </c>
      <c r="J637" s="112" t="s">
        <v>4153</v>
      </c>
      <c r="K637" s="112" t="s">
        <v>4154</v>
      </c>
      <c r="L637" s="112" t="s">
        <v>2870</v>
      </c>
      <c r="M637" s="46">
        <v>6.25</v>
      </c>
      <c r="N637" s="36">
        <f t="shared" si="148"/>
        <v>6.1875</v>
      </c>
      <c r="O637" s="36">
        <f t="shared" si="149"/>
        <v>6.3125</v>
      </c>
      <c r="P637" s="46">
        <v>5.5625</v>
      </c>
      <c r="Q637" s="36">
        <f t="shared" si="150"/>
        <v>5.5</v>
      </c>
      <c r="R637" s="36">
        <f t="shared" si="151"/>
        <v>5.625</v>
      </c>
      <c r="V637" s="36">
        <v>6.25E-2</v>
      </c>
    </row>
    <row r="638" spans="1:22" ht="60" x14ac:dyDescent="0.15">
      <c r="A638" s="88" t="s">
        <v>9265</v>
      </c>
      <c r="B638" s="111" t="s">
        <v>9285</v>
      </c>
      <c r="C638" s="45" t="s">
        <v>4724</v>
      </c>
      <c r="E638" s="114">
        <v>41369</v>
      </c>
      <c r="F638" s="114">
        <v>41373</v>
      </c>
      <c r="G638" s="36" t="s">
        <v>8143</v>
      </c>
      <c r="H638" s="112" t="s">
        <v>10615</v>
      </c>
      <c r="I638" s="112" t="s">
        <v>4235</v>
      </c>
      <c r="J638" s="112" t="s">
        <v>4153</v>
      </c>
      <c r="K638" s="112" t="s">
        <v>4154</v>
      </c>
      <c r="L638" s="112" t="s">
        <v>2870</v>
      </c>
      <c r="S638" s="36">
        <v>1.875</v>
      </c>
      <c r="T638" s="46">
        <f>S638-V638</f>
        <v>1.8125</v>
      </c>
      <c r="U638" s="46">
        <f>S638+V638</f>
        <v>1.9375</v>
      </c>
      <c r="V638" s="36">
        <v>6.25E-2</v>
      </c>
    </row>
    <row r="639" spans="1:22" ht="30" x14ac:dyDescent="0.15">
      <c r="A639" s="88" t="s">
        <v>9266</v>
      </c>
      <c r="B639" s="111" t="s">
        <v>9286</v>
      </c>
      <c r="C639" s="112" t="s">
        <v>4696</v>
      </c>
      <c r="E639" s="114">
        <v>41369</v>
      </c>
      <c r="F639" s="114">
        <v>41373</v>
      </c>
      <c r="G639" s="36" t="s">
        <v>10297</v>
      </c>
      <c r="I639" s="112" t="s">
        <v>4235</v>
      </c>
      <c r="J639" s="112" t="s">
        <v>4153</v>
      </c>
      <c r="K639" s="112" t="s">
        <v>4154</v>
      </c>
      <c r="L639" s="112" t="s">
        <v>2870</v>
      </c>
      <c r="M639" s="46">
        <v>3.75</v>
      </c>
      <c r="N639" s="36">
        <f t="shared" ref="N639:N649" si="152">M639-V639</f>
        <v>3.6875</v>
      </c>
      <c r="O639" s="36">
        <f t="shared" ref="O639:O649" si="153">M639+V639</f>
        <v>3.8125</v>
      </c>
      <c r="P639" s="46">
        <v>6</v>
      </c>
      <c r="Q639" s="36">
        <f t="shared" ref="Q639:Q649" si="154">P639-V639</f>
        <v>5.9375</v>
      </c>
      <c r="R639" s="36">
        <f t="shared" ref="R639:R649" si="155">P639+V639</f>
        <v>6.0625</v>
      </c>
      <c r="V639" s="36">
        <v>6.25E-2</v>
      </c>
    </row>
    <row r="640" spans="1:22" ht="30" x14ac:dyDescent="0.15">
      <c r="A640" s="304" t="s">
        <v>9288</v>
      </c>
      <c r="B640" s="111" t="s">
        <v>9330</v>
      </c>
      <c r="C640" s="45" t="s">
        <v>4691</v>
      </c>
      <c r="E640" s="114">
        <v>41376</v>
      </c>
      <c r="F640" s="114">
        <v>41376</v>
      </c>
      <c r="G640" s="36" t="s">
        <v>8483</v>
      </c>
      <c r="I640" s="112" t="s">
        <v>4235</v>
      </c>
      <c r="J640" s="112" t="s">
        <v>4153</v>
      </c>
      <c r="K640" s="112" t="s">
        <v>4154</v>
      </c>
      <c r="L640" s="112" t="s">
        <v>2870</v>
      </c>
      <c r="M640" s="46">
        <v>3.3125</v>
      </c>
      <c r="N640" s="36">
        <f t="shared" si="152"/>
        <v>3.25</v>
      </c>
      <c r="O640" s="36">
        <f t="shared" si="153"/>
        <v>3.375</v>
      </c>
      <c r="P640" s="46">
        <v>1.5625</v>
      </c>
      <c r="Q640" s="36">
        <f t="shared" si="154"/>
        <v>1.5</v>
      </c>
      <c r="R640" s="36">
        <f t="shared" si="155"/>
        <v>1.625</v>
      </c>
      <c r="V640" s="36">
        <v>6.25E-2</v>
      </c>
    </row>
    <row r="641" spans="1:22" ht="30" x14ac:dyDescent="0.15">
      <c r="A641" s="304" t="s">
        <v>9314</v>
      </c>
      <c r="B641" s="111" t="s">
        <v>9331</v>
      </c>
      <c r="C641" s="45" t="s">
        <v>4688</v>
      </c>
      <c r="E641" s="114">
        <v>41376</v>
      </c>
      <c r="F641" s="114">
        <v>41376</v>
      </c>
      <c r="G641" s="36" t="s">
        <v>8142</v>
      </c>
      <c r="I641" s="112" t="s">
        <v>4235</v>
      </c>
      <c r="J641" s="112" t="s">
        <v>4153</v>
      </c>
      <c r="K641" s="112" t="s">
        <v>4154</v>
      </c>
      <c r="L641" s="112" t="s">
        <v>2870</v>
      </c>
      <c r="M641" s="46">
        <v>2.625</v>
      </c>
      <c r="N641" s="36">
        <f t="shared" si="152"/>
        <v>2.5625</v>
      </c>
      <c r="O641" s="36">
        <f t="shared" si="153"/>
        <v>2.6875</v>
      </c>
      <c r="P641" s="46">
        <v>9</v>
      </c>
      <c r="Q641" s="36">
        <f t="shared" si="154"/>
        <v>8.9375</v>
      </c>
      <c r="R641" s="36">
        <f t="shared" si="155"/>
        <v>9.0625</v>
      </c>
      <c r="V641" s="36">
        <v>6.25E-2</v>
      </c>
    </row>
    <row r="642" spans="1:22" ht="30" x14ac:dyDescent="0.15">
      <c r="A642" s="304" t="s">
        <v>9315</v>
      </c>
      <c r="B642" s="111" t="s">
        <v>9332</v>
      </c>
      <c r="C642" s="45" t="s">
        <v>4688</v>
      </c>
      <c r="E642" s="114">
        <v>41376</v>
      </c>
      <c r="F642" s="114">
        <v>41376</v>
      </c>
      <c r="G642" s="36" t="s">
        <v>8142</v>
      </c>
      <c r="I642" s="112" t="s">
        <v>4235</v>
      </c>
      <c r="J642" s="112" t="s">
        <v>4153</v>
      </c>
      <c r="K642" s="112" t="s">
        <v>4154</v>
      </c>
      <c r="L642" s="112" t="s">
        <v>2870</v>
      </c>
      <c r="M642" s="46">
        <v>2.625</v>
      </c>
      <c r="N642" s="36">
        <f t="shared" si="152"/>
        <v>2.5625</v>
      </c>
      <c r="O642" s="36">
        <f t="shared" si="153"/>
        <v>2.6875</v>
      </c>
      <c r="P642" s="46">
        <v>9</v>
      </c>
      <c r="Q642" s="36">
        <f t="shared" si="154"/>
        <v>8.9375</v>
      </c>
      <c r="R642" s="36">
        <f t="shared" si="155"/>
        <v>9.0625</v>
      </c>
      <c r="V642" s="36">
        <v>6.25E-2</v>
      </c>
    </row>
    <row r="643" spans="1:22" ht="30" x14ac:dyDescent="0.15">
      <c r="A643" s="304" t="s">
        <v>9316</v>
      </c>
      <c r="B643" s="111" t="s">
        <v>9333</v>
      </c>
      <c r="C643" s="45" t="s">
        <v>4688</v>
      </c>
      <c r="E643" s="114">
        <v>41376</v>
      </c>
      <c r="F643" s="114">
        <v>41376</v>
      </c>
      <c r="G643" s="36" t="s">
        <v>8142</v>
      </c>
      <c r="I643" s="112" t="s">
        <v>4235</v>
      </c>
      <c r="J643" s="112" t="s">
        <v>4153</v>
      </c>
      <c r="K643" s="112" t="s">
        <v>4154</v>
      </c>
      <c r="L643" s="112" t="s">
        <v>2870</v>
      </c>
      <c r="M643" s="46">
        <v>2.625</v>
      </c>
      <c r="N643" s="36">
        <f t="shared" si="152"/>
        <v>2.5625</v>
      </c>
      <c r="O643" s="36">
        <f t="shared" si="153"/>
        <v>2.6875</v>
      </c>
      <c r="P643" s="46">
        <v>9</v>
      </c>
      <c r="Q643" s="36">
        <f t="shared" si="154"/>
        <v>8.9375</v>
      </c>
      <c r="R643" s="36">
        <f t="shared" si="155"/>
        <v>9.0625</v>
      </c>
      <c r="V643" s="36">
        <v>6.25E-2</v>
      </c>
    </row>
    <row r="644" spans="1:22" ht="30" x14ac:dyDescent="0.15">
      <c r="A644" s="304" t="s">
        <v>9324</v>
      </c>
      <c r="B644" s="111" t="s">
        <v>9334</v>
      </c>
      <c r="C644" s="45" t="s">
        <v>7606</v>
      </c>
      <c r="E644" s="114">
        <v>41376</v>
      </c>
      <c r="F644" s="114">
        <v>41376</v>
      </c>
      <c r="G644" s="36" t="s">
        <v>8143</v>
      </c>
      <c r="I644" s="112" t="s">
        <v>4235</v>
      </c>
      <c r="J644" s="112" t="s">
        <v>4153</v>
      </c>
      <c r="K644" s="112" t="s">
        <v>4154</v>
      </c>
      <c r="L644" s="112" t="s">
        <v>2870</v>
      </c>
      <c r="M644" s="46">
        <v>4.3335999999999997</v>
      </c>
      <c r="N644" s="36">
        <f t="shared" si="152"/>
        <v>4.2710999999999997</v>
      </c>
      <c r="O644" s="36">
        <f t="shared" si="153"/>
        <v>4.3960999999999997</v>
      </c>
      <c r="P644" s="46">
        <v>3.9659</v>
      </c>
      <c r="Q644" s="36">
        <f t="shared" si="154"/>
        <v>3.9034</v>
      </c>
      <c r="R644" s="36">
        <f t="shared" si="155"/>
        <v>4.0283999999999995</v>
      </c>
      <c r="V644" s="36">
        <v>6.25E-2</v>
      </c>
    </row>
    <row r="645" spans="1:22" ht="30" x14ac:dyDescent="0.15">
      <c r="A645" s="304" t="s">
        <v>9325</v>
      </c>
      <c r="B645" s="111" t="s">
        <v>9335</v>
      </c>
      <c r="C645" s="45" t="s">
        <v>7606</v>
      </c>
      <c r="E645" s="114">
        <v>41376</v>
      </c>
      <c r="F645" s="114">
        <v>41376</v>
      </c>
      <c r="G645" s="36" t="s">
        <v>8143</v>
      </c>
      <c r="I645" s="112" t="s">
        <v>4235</v>
      </c>
      <c r="J645" s="112" t="s">
        <v>4153</v>
      </c>
      <c r="K645" s="112" t="s">
        <v>4154</v>
      </c>
      <c r="L645" s="112" t="s">
        <v>2870</v>
      </c>
      <c r="M645" s="46">
        <v>4.3335999999999997</v>
      </c>
      <c r="N645" s="36">
        <f t="shared" si="152"/>
        <v>4.2710999999999997</v>
      </c>
      <c r="O645" s="36">
        <f t="shared" si="153"/>
        <v>4.3960999999999997</v>
      </c>
      <c r="P645" s="46">
        <v>3.9659</v>
      </c>
      <c r="Q645" s="36">
        <f t="shared" si="154"/>
        <v>3.9034</v>
      </c>
      <c r="R645" s="36">
        <f t="shared" si="155"/>
        <v>4.0283999999999995</v>
      </c>
      <c r="V645" s="36">
        <v>6.25E-2</v>
      </c>
    </row>
    <row r="646" spans="1:22" ht="30" x14ac:dyDescent="0.15">
      <c r="A646" s="304" t="s">
        <v>9326</v>
      </c>
      <c r="B646" s="111" t="s">
        <v>9336</v>
      </c>
      <c r="C646" s="45" t="s">
        <v>7606</v>
      </c>
      <c r="D646" s="112" t="s">
        <v>13834</v>
      </c>
      <c r="E646" s="114">
        <v>41376</v>
      </c>
      <c r="F646" s="114">
        <v>42045</v>
      </c>
      <c r="G646" s="36" t="s">
        <v>10297</v>
      </c>
      <c r="I646" s="112" t="s">
        <v>4235</v>
      </c>
      <c r="J646" s="112" t="s">
        <v>4153</v>
      </c>
      <c r="K646" s="112" t="s">
        <v>4154</v>
      </c>
      <c r="L646" s="112" t="s">
        <v>2870</v>
      </c>
      <c r="M646" s="46">
        <v>4.3335999999999997</v>
      </c>
      <c r="N646" s="36">
        <f t="shared" si="152"/>
        <v>4.2710999999999997</v>
      </c>
      <c r="O646" s="36">
        <f t="shared" si="153"/>
        <v>4.3960999999999997</v>
      </c>
      <c r="P646" s="46">
        <v>3.9659</v>
      </c>
      <c r="Q646" s="36">
        <f t="shared" si="154"/>
        <v>3.9034</v>
      </c>
      <c r="R646" s="36">
        <f t="shared" si="155"/>
        <v>4.0283999999999995</v>
      </c>
      <c r="V646" s="36">
        <v>6.25E-2</v>
      </c>
    </row>
    <row r="647" spans="1:22" ht="30" x14ac:dyDescent="0.15">
      <c r="A647" s="304" t="s">
        <v>9327</v>
      </c>
      <c r="B647" s="111" t="s">
        <v>9337</v>
      </c>
      <c r="C647" s="45" t="s">
        <v>7606</v>
      </c>
      <c r="D647" s="112" t="s">
        <v>13834</v>
      </c>
      <c r="E647" s="114">
        <v>41376</v>
      </c>
      <c r="F647" s="114">
        <v>42045</v>
      </c>
      <c r="G647" s="36" t="s">
        <v>10297</v>
      </c>
      <c r="I647" s="112" t="s">
        <v>4235</v>
      </c>
      <c r="J647" s="112" t="s">
        <v>4153</v>
      </c>
      <c r="K647" s="112" t="s">
        <v>4154</v>
      </c>
      <c r="L647" s="112" t="s">
        <v>2870</v>
      </c>
      <c r="M647" s="46">
        <v>4.3335999999999997</v>
      </c>
      <c r="N647" s="36">
        <f t="shared" si="152"/>
        <v>4.2710999999999997</v>
      </c>
      <c r="O647" s="36">
        <f t="shared" si="153"/>
        <v>4.3960999999999997</v>
      </c>
      <c r="P647" s="46">
        <v>3.9659</v>
      </c>
      <c r="Q647" s="36">
        <f t="shared" si="154"/>
        <v>3.9034</v>
      </c>
      <c r="R647" s="36">
        <f t="shared" si="155"/>
        <v>4.0283999999999995</v>
      </c>
      <c r="V647" s="36">
        <v>6.25E-2</v>
      </c>
    </row>
    <row r="648" spans="1:22" ht="30" x14ac:dyDescent="0.15">
      <c r="A648" s="304" t="s">
        <v>9328</v>
      </c>
      <c r="B648" s="111" t="s">
        <v>9336</v>
      </c>
      <c r="C648" s="45" t="s">
        <v>7606</v>
      </c>
      <c r="D648" s="112" t="s">
        <v>13834</v>
      </c>
      <c r="E648" s="114">
        <v>41376</v>
      </c>
      <c r="F648" s="114">
        <v>42045</v>
      </c>
      <c r="G648" s="36" t="s">
        <v>10297</v>
      </c>
      <c r="I648" s="112" t="s">
        <v>4235</v>
      </c>
      <c r="J648" s="112" t="s">
        <v>4153</v>
      </c>
      <c r="K648" s="112" t="s">
        <v>4154</v>
      </c>
      <c r="L648" s="112" t="s">
        <v>2870</v>
      </c>
      <c r="M648" s="46">
        <v>4.3335999999999997</v>
      </c>
      <c r="N648" s="36">
        <f t="shared" si="152"/>
        <v>4.2710999999999997</v>
      </c>
      <c r="O648" s="36">
        <f t="shared" si="153"/>
        <v>4.3960999999999997</v>
      </c>
      <c r="P648" s="46">
        <v>3.9659</v>
      </c>
      <c r="Q648" s="36">
        <f t="shared" si="154"/>
        <v>3.9034</v>
      </c>
      <c r="R648" s="36">
        <f t="shared" si="155"/>
        <v>4.0283999999999995</v>
      </c>
      <c r="V648" s="36">
        <v>6.25E-2</v>
      </c>
    </row>
    <row r="649" spans="1:22" ht="30" x14ac:dyDescent="0.15">
      <c r="A649" s="304" t="s">
        <v>9329</v>
      </c>
      <c r="B649" s="111" t="s">
        <v>9337</v>
      </c>
      <c r="C649" s="45" t="s">
        <v>7606</v>
      </c>
      <c r="E649" s="114">
        <v>41376</v>
      </c>
      <c r="F649" s="114">
        <v>41376</v>
      </c>
      <c r="G649" s="36" t="s">
        <v>8143</v>
      </c>
      <c r="I649" s="112" t="s">
        <v>4235</v>
      </c>
      <c r="J649" s="112" t="s">
        <v>4153</v>
      </c>
      <c r="K649" s="112" t="s">
        <v>4154</v>
      </c>
      <c r="L649" s="112" t="s">
        <v>2870</v>
      </c>
      <c r="M649" s="46">
        <v>4.3335999999999997</v>
      </c>
      <c r="N649" s="36">
        <f t="shared" si="152"/>
        <v>4.2710999999999997</v>
      </c>
      <c r="O649" s="36">
        <f t="shared" si="153"/>
        <v>4.3960999999999997</v>
      </c>
      <c r="P649" s="46">
        <v>3.9659</v>
      </c>
      <c r="Q649" s="36">
        <f t="shared" si="154"/>
        <v>3.9034</v>
      </c>
      <c r="R649" s="36">
        <f t="shared" si="155"/>
        <v>4.0283999999999995</v>
      </c>
      <c r="V649" s="36">
        <v>6.25E-2</v>
      </c>
    </row>
    <row r="650" spans="1:22" ht="30" x14ac:dyDescent="0.15">
      <c r="A650" s="304" t="s">
        <v>9362</v>
      </c>
      <c r="B650" s="111" t="s">
        <v>9365</v>
      </c>
      <c r="C650" s="45" t="s">
        <v>4688</v>
      </c>
      <c r="E650" s="114">
        <v>41387</v>
      </c>
      <c r="F650" s="114">
        <v>41387</v>
      </c>
      <c r="G650" s="36" t="s">
        <v>8142</v>
      </c>
      <c r="I650" s="112" t="s">
        <v>4235</v>
      </c>
      <c r="J650" s="112" t="s">
        <v>4153</v>
      </c>
      <c r="K650" s="112" t="s">
        <v>4154</v>
      </c>
      <c r="L650" s="112" t="s">
        <v>2870</v>
      </c>
      <c r="M650" s="46">
        <v>2.625</v>
      </c>
      <c r="N650" s="36">
        <f t="shared" ref="N650:N656" si="156">M650-V650</f>
        <v>2.5625</v>
      </c>
      <c r="O650" s="36">
        <f t="shared" ref="O650:O656" si="157">M650+V650</f>
        <v>2.6875</v>
      </c>
      <c r="P650" s="46">
        <v>9</v>
      </c>
      <c r="Q650" s="36">
        <f t="shared" ref="Q650:Q656" si="158">P650-V650</f>
        <v>8.9375</v>
      </c>
      <c r="R650" s="36">
        <f t="shared" ref="R650:R656" si="159">P650+V650</f>
        <v>9.0625</v>
      </c>
      <c r="V650" s="36">
        <v>6.25E-2</v>
      </c>
    </row>
    <row r="651" spans="1:22" ht="30" x14ac:dyDescent="0.15">
      <c r="A651" s="304" t="s">
        <v>9363</v>
      </c>
      <c r="B651" s="111" t="s">
        <v>9366</v>
      </c>
      <c r="C651" s="45" t="s">
        <v>4688</v>
      </c>
      <c r="E651" s="114">
        <v>41387</v>
      </c>
      <c r="F651" s="114">
        <v>41387</v>
      </c>
      <c r="G651" s="36" t="s">
        <v>8142</v>
      </c>
      <c r="I651" s="112" t="s">
        <v>4235</v>
      </c>
      <c r="J651" s="112" t="s">
        <v>4153</v>
      </c>
      <c r="K651" s="112" t="s">
        <v>4154</v>
      </c>
      <c r="L651" s="112" t="s">
        <v>2870</v>
      </c>
      <c r="M651" s="46">
        <v>2.625</v>
      </c>
      <c r="N651" s="36">
        <f t="shared" si="156"/>
        <v>2.5625</v>
      </c>
      <c r="O651" s="36">
        <f t="shared" si="157"/>
        <v>2.6875</v>
      </c>
      <c r="P651" s="46">
        <v>9</v>
      </c>
      <c r="Q651" s="36">
        <f t="shared" si="158"/>
        <v>8.9375</v>
      </c>
      <c r="R651" s="36">
        <f t="shared" si="159"/>
        <v>9.0625</v>
      </c>
      <c r="V651" s="36">
        <v>6.25E-2</v>
      </c>
    </row>
    <row r="652" spans="1:22" ht="30" x14ac:dyDescent="0.15">
      <c r="A652" s="304" t="s">
        <v>9364</v>
      </c>
      <c r="B652" s="111" t="s">
        <v>9367</v>
      </c>
      <c r="C652" s="45" t="s">
        <v>4688</v>
      </c>
      <c r="E652" s="114">
        <v>41387</v>
      </c>
      <c r="F652" s="114">
        <v>41387</v>
      </c>
      <c r="G652" s="36" t="s">
        <v>8142</v>
      </c>
      <c r="I652" s="112" t="s">
        <v>4235</v>
      </c>
      <c r="J652" s="112" t="s">
        <v>4153</v>
      </c>
      <c r="K652" s="112" t="s">
        <v>4154</v>
      </c>
      <c r="L652" s="112" t="s">
        <v>2870</v>
      </c>
      <c r="M652" s="46">
        <v>2.625</v>
      </c>
      <c r="N652" s="36">
        <f t="shared" si="156"/>
        <v>2.5625</v>
      </c>
      <c r="O652" s="36">
        <f t="shared" si="157"/>
        <v>2.6875</v>
      </c>
      <c r="P652" s="46">
        <v>9</v>
      </c>
      <c r="Q652" s="36">
        <f t="shared" si="158"/>
        <v>8.9375</v>
      </c>
      <c r="R652" s="36">
        <f t="shared" si="159"/>
        <v>9.0625</v>
      </c>
      <c r="V652" s="36">
        <v>6.25E-2</v>
      </c>
    </row>
    <row r="653" spans="1:22" ht="30" x14ac:dyDescent="0.15">
      <c r="A653" s="304" t="s">
        <v>9393</v>
      </c>
      <c r="B653" s="111" t="s">
        <v>9394</v>
      </c>
      <c r="C653" s="45" t="s">
        <v>4688</v>
      </c>
      <c r="E653" s="114">
        <v>41387</v>
      </c>
      <c r="F653" s="114">
        <v>41387</v>
      </c>
      <c r="G653" s="36" t="s">
        <v>8142</v>
      </c>
      <c r="I653" s="112" t="s">
        <v>4235</v>
      </c>
      <c r="J653" s="112" t="s">
        <v>4153</v>
      </c>
      <c r="K653" s="112" t="s">
        <v>4154</v>
      </c>
      <c r="L653" s="112" t="s">
        <v>2870</v>
      </c>
      <c r="M653" s="46">
        <v>2.625</v>
      </c>
      <c r="N653" s="36">
        <f t="shared" si="156"/>
        <v>2.5625</v>
      </c>
      <c r="O653" s="36">
        <f t="shared" si="157"/>
        <v>2.6875</v>
      </c>
      <c r="P653" s="46">
        <v>9</v>
      </c>
      <c r="Q653" s="36">
        <f t="shared" si="158"/>
        <v>8.9375</v>
      </c>
      <c r="R653" s="36">
        <f t="shared" si="159"/>
        <v>9.0625</v>
      </c>
      <c r="V653" s="36">
        <v>6.25E-2</v>
      </c>
    </row>
    <row r="654" spans="1:22" ht="30" x14ac:dyDescent="0.15">
      <c r="A654" s="304" t="s">
        <v>9443</v>
      </c>
      <c r="B654" s="111" t="s">
        <v>9444</v>
      </c>
      <c r="C654" s="45" t="s">
        <v>4688</v>
      </c>
      <c r="E654" s="114">
        <v>41387</v>
      </c>
      <c r="F654" s="114">
        <v>41439</v>
      </c>
      <c r="G654" s="36" t="s">
        <v>8142</v>
      </c>
      <c r="I654" s="112" t="s">
        <v>4235</v>
      </c>
      <c r="J654" s="112" t="s">
        <v>4153</v>
      </c>
      <c r="K654" s="112" t="s">
        <v>4154</v>
      </c>
      <c r="L654" s="112" t="s">
        <v>2870</v>
      </c>
      <c r="M654" s="46">
        <v>2.625</v>
      </c>
      <c r="N654" s="36">
        <f t="shared" si="156"/>
        <v>2.5625</v>
      </c>
      <c r="O654" s="36">
        <f t="shared" si="157"/>
        <v>2.6875</v>
      </c>
      <c r="P654" s="46">
        <v>9</v>
      </c>
      <c r="Q654" s="36">
        <f t="shared" si="158"/>
        <v>8.9375</v>
      </c>
      <c r="R654" s="36">
        <f t="shared" si="159"/>
        <v>9.0625</v>
      </c>
      <c r="V654" s="36">
        <v>6.25E-2</v>
      </c>
    </row>
    <row r="655" spans="1:22" ht="30" x14ac:dyDescent="0.15">
      <c r="A655" s="88" t="s">
        <v>9447</v>
      </c>
      <c r="B655" s="88" t="s">
        <v>9449</v>
      </c>
      <c r="C655" s="112" t="s">
        <v>4716</v>
      </c>
      <c r="E655" s="114">
        <v>41390</v>
      </c>
      <c r="F655" s="114">
        <v>41397</v>
      </c>
      <c r="G655" s="36" t="s">
        <v>8143</v>
      </c>
      <c r="I655" s="112" t="s">
        <v>4235</v>
      </c>
      <c r="J655" s="112" t="s">
        <v>4153</v>
      </c>
      <c r="K655" s="112" t="s">
        <v>4154</v>
      </c>
      <c r="L655" s="112" t="s">
        <v>2870</v>
      </c>
      <c r="M655" s="46">
        <v>6.25</v>
      </c>
      <c r="N655" s="36">
        <f t="shared" si="156"/>
        <v>6.1875</v>
      </c>
      <c r="O655" s="36">
        <f t="shared" si="157"/>
        <v>6.3125</v>
      </c>
      <c r="P655" s="46">
        <v>5.5625</v>
      </c>
      <c r="Q655" s="36">
        <f t="shared" si="158"/>
        <v>5.5</v>
      </c>
      <c r="R655" s="36">
        <f t="shared" si="159"/>
        <v>5.625</v>
      </c>
      <c r="V655" s="36">
        <v>6.25E-2</v>
      </c>
    </row>
    <row r="656" spans="1:22" ht="30" x14ac:dyDescent="0.15">
      <c r="A656" s="88" t="s">
        <v>9448</v>
      </c>
      <c r="B656" s="88" t="s">
        <v>9449</v>
      </c>
      <c r="C656" s="112" t="s">
        <v>4716</v>
      </c>
      <c r="E656" s="114">
        <v>41390</v>
      </c>
      <c r="F656" s="114">
        <v>41397</v>
      </c>
      <c r="G656" s="36" t="s">
        <v>8143</v>
      </c>
      <c r="I656" s="112" t="s">
        <v>4235</v>
      </c>
      <c r="J656" s="112" t="s">
        <v>4153</v>
      </c>
      <c r="K656" s="112" t="s">
        <v>4154</v>
      </c>
      <c r="L656" s="112" t="s">
        <v>2870</v>
      </c>
      <c r="M656" s="46">
        <v>6.25</v>
      </c>
      <c r="N656" s="36">
        <f t="shared" si="156"/>
        <v>6.1875</v>
      </c>
      <c r="O656" s="36">
        <f t="shared" si="157"/>
        <v>6.3125</v>
      </c>
      <c r="P656" s="46">
        <v>5.5625</v>
      </c>
      <c r="Q656" s="36">
        <f t="shared" si="158"/>
        <v>5.5</v>
      </c>
      <c r="R656" s="36">
        <f t="shared" si="159"/>
        <v>5.625</v>
      </c>
      <c r="V656" s="36">
        <v>6.25E-2</v>
      </c>
    </row>
    <row r="657" spans="1:22" ht="30" x14ac:dyDescent="0.15">
      <c r="A657" s="304" t="s">
        <v>9577</v>
      </c>
      <c r="B657" s="111" t="s">
        <v>9578</v>
      </c>
      <c r="C657" s="45" t="s">
        <v>4688</v>
      </c>
      <c r="E657" s="114">
        <v>41400</v>
      </c>
      <c r="F657" s="114">
        <v>41403</v>
      </c>
      <c r="G657" s="36" t="s">
        <v>8142</v>
      </c>
      <c r="I657" s="112" t="s">
        <v>4235</v>
      </c>
      <c r="J657" s="112" t="s">
        <v>4153</v>
      </c>
      <c r="K657" s="112" t="s">
        <v>4154</v>
      </c>
      <c r="L657" s="112" t="s">
        <v>2870</v>
      </c>
      <c r="M657" s="46">
        <v>2.625</v>
      </c>
      <c r="N657" s="36">
        <f t="shared" ref="N657:N673" si="160">M657-V657</f>
        <v>2.5625</v>
      </c>
      <c r="O657" s="36">
        <f t="shared" ref="O657:O673" si="161">M657+V657</f>
        <v>2.6875</v>
      </c>
      <c r="P657" s="46">
        <v>9</v>
      </c>
      <c r="Q657" s="36">
        <f t="shared" ref="Q657:Q673" si="162">P657-V657</f>
        <v>8.9375</v>
      </c>
      <c r="R657" s="36">
        <f t="shared" ref="R657:R673" si="163">P657+V657</f>
        <v>9.0625</v>
      </c>
      <c r="V657" s="36">
        <v>6.25E-2</v>
      </c>
    </row>
    <row r="658" spans="1:22" ht="30" x14ac:dyDescent="0.15">
      <c r="A658" s="88" t="s">
        <v>9602</v>
      </c>
      <c r="B658" s="111" t="s">
        <v>9603</v>
      </c>
      <c r="C658" s="45" t="s">
        <v>4698</v>
      </c>
      <c r="E658" s="114">
        <v>41402</v>
      </c>
      <c r="F658" s="114">
        <v>41403</v>
      </c>
      <c r="G658" s="36" t="s">
        <v>8142</v>
      </c>
      <c r="I658" s="112" t="s">
        <v>4235</v>
      </c>
      <c r="J658" s="112" t="s">
        <v>4153</v>
      </c>
      <c r="K658" s="112" t="s">
        <v>4154</v>
      </c>
      <c r="L658" s="112" t="s">
        <v>2870</v>
      </c>
      <c r="M658" s="46">
        <v>4</v>
      </c>
      <c r="N658" s="36">
        <f t="shared" si="160"/>
        <v>3.9375</v>
      </c>
      <c r="O658" s="36">
        <f t="shared" si="161"/>
        <v>4.0625</v>
      </c>
      <c r="P658" s="46">
        <v>6</v>
      </c>
      <c r="Q658" s="36">
        <f t="shared" si="162"/>
        <v>5.9375</v>
      </c>
      <c r="R658" s="36">
        <f t="shared" si="163"/>
        <v>6.0625</v>
      </c>
      <c r="V658" s="36">
        <v>6.25E-2</v>
      </c>
    </row>
    <row r="659" spans="1:22" ht="30" x14ac:dyDescent="0.15">
      <c r="A659" s="304" t="s">
        <v>9652</v>
      </c>
      <c r="B659" s="318" t="s">
        <v>9655</v>
      </c>
      <c r="C659" s="112" t="s">
        <v>4716</v>
      </c>
      <c r="E659" s="114">
        <v>41414</v>
      </c>
      <c r="F659" s="114">
        <v>41473</v>
      </c>
      <c r="G659" s="36" t="s">
        <v>8143</v>
      </c>
      <c r="I659" s="112" t="s">
        <v>4235</v>
      </c>
      <c r="J659" s="112" t="s">
        <v>4153</v>
      </c>
      <c r="K659" s="112" t="s">
        <v>4154</v>
      </c>
      <c r="L659" s="112" t="s">
        <v>2870</v>
      </c>
      <c r="M659" s="46">
        <v>6.25</v>
      </c>
      <c r="N659" s="36">
        <f t="shared" si="160"/>
        <v>6.1875</v>
      </c>
      <c r="O659" s="36">
        <f t="shared" si="161"/>
        <v>6.3125</v>
      </c>
      <c r="P659" s="46">
        <v>5.5625</v>
      </c>
      <c r="Q659" s="36">
        <f t="shared" si="162"/>
        <v>5.5</v>
      </c>
      <c r="R659" s="36">
        <f t="shared" si="163"/>
        <v>5.625</v>
      </c>
      <c r="V659" s="36">
        <v>6.25E-2</v>
      </c>
    </row>
    <row r="660" spans="1:22" ht="30" x14ac:dyDescent="0.15">
      <c r="A660" s="304" t="s">
        <v>9653</v>
      </c>
      <c r="B660" s="318" t="s">
        <v>9656</v>
      </c>
      <c r="C660" s="112" t="s">
        <v>4716</v>
      </c>
      <c r="E660" s="114">
        <v>41414</v>
      </c>
      <c r="F660" s="114">
        <v>41473</v>
      </c>
      <c r="G660" s="36" t="s">
        <v>8143</v>
      </c>
      <c r="I660" s="112" t="s">
        <v>4235</v>
      </c>
      <c r="J660" s="112" t="s">
        <v>4153</v>
      </c>
      <c r="K660" s="112" t="s">
        <v>4154</v>
      </c>
      <c r="L660" s="112" t="s">
        <v>2870</v>
      </c>
      <c r="M660" s="46">
        <v>6.25</v>
      </c>
      <c r="N660" s="36">
        <f t="shared" si="160"/>
        <v>6.1875</v>
      </c>
      <c r="O660" s="36">
        <f t="shared" si="161"/>
        <v>6.3125</v>
      </c>
      <c r="P660" s="46">
        <v>5.5625</v>
      </c>
      <c r="Q660" s="36">
        <f t="shared" si="162"/>
        <v>5.5</v>
      </c>
      <c r="R660" s="36">
        <f t="shared" si="163"/>
        <v>5.625</v>
      </c>
      <c r="V660" s="36">
        <v>6.25E-2</v>
      </c>
    </row>
    <row r="661" spans="1:22" ht="30" x14ac:dyDescent="0.15">
      <c r="A661" s="304" t="s">
        <v>9654</v>
      </c>
      <c r="B661" s="318" t="s">
        <v>9657</v>
      </c>
      <c r="C661" s="112" t="s">
        <v>4716</v>
      </c>
      <c r="E661" s="114">
        <v>41414</v>
      </c>
      <c r="F661" s="114">
        <v>41473</v>
      </c>
      <c r="G661" s="36" t="s">
        <v>8143</v>
      </c>
      <c r="I661" s="112" t="s">
        <v>4235</v>
      </c>
      <c r="J661" s="112" t="s">
        <v>4153</v>
      </c>
      <c r="K661" s="112" t="s">
        <v>4154</v>
      </c>
      <c r="L661" s="112" t="s">
        <v>2870</v>
      </c>
      <c r="M661" s="46">
        <v>6.25</v>
      </c>
      <c r="N661" s="36">
        <f t="shared" si="160"/>
        <v>6.1875</v>
      </c>
      <c r="O661" s="36">
        <f t="shared" si="161"/>
        <v>6.3125</v>
      </c>
      <c r="P661" s="46">
        <v>5.5625</v>
      </c>
      <c r="Q661" s="36">
        <f t="shared" si="162"/>
        <v>5.5</v>
      </c>
      <c r="R661" s="36">
        <f t="shared" si="163"/>
        <v>5.625</v>
      </c>
      <c r="V661" s="36">
        <v>6.25E-2</v>
      </c>
    </row>
    <row r="662" spans="1:22" ht="30" x14ac:dyDescent="0.15">
      <c r="A662" s="304" t="s">
        <v>9697</v>
      </c>
      <c r="B662" s="318" t="s">
        <v>9698</v>
      </c>
      <c r="C662" s="45" t="s">
        <v>4688</v>
      </c>
      <c r="E662" s="114">
        <v>41439</v>
      </c>
      <c r="F662" s="114">
        <v>41473</v>
      </c>
      <c r="G662" s="36" t="s">
        <v>8142</v>
      </c>
      <c r="I662" s="112" t="s">
        <v>4235</v>
      </c>
      <c r="J662" s="112" t="s">
        <v>4153</v>
      </c>
      <c r="K662" s="112" t="s">
        <v>4154</v>
      </c>
      <c r="L662" s="112" t="s">
        <v>2870</v>
      </c>
      <c r="M662" s="46">
        <v>2.625</v>
      </c>
      <c r="N662" s="36">
        <f t="shared" si="160"/>
        <v>2.5625</v>
      </c>
      <c r="O662" s="36">
        <f t="shared" si="161"/>
        <v>2.6875</v>
      </c>
      <c r="P662" s="46">
        <v>9</v>
      </c>
      <c r="Q662" s="36">
        <f t="shared" si="162"/>
        <v>8.9375</v>
      </c>
      <c r="R662" s="36">
        <f t="shared" si="163"/>
        <v>9.0625</v>
      </c>
      <c r="V662" s="36">
        <v>6.25E-2</v>
      </c>
    </row>
    <row r="663" spans="1:22" ht="30" x14ac:dyDescent="0.15">
      <c r="A663" s="304" t="s">
        <v>9700</v>
      </c>
      <c r="B663" s="318" t="s">
        <v>9701</v>
      </c>
      <c r="C663" s="112" t="s">
        <v>4716</v>
      </c>
      <c r="E663" s="114">
        <v>41439</v>
      </c>
      <c r="F663" s="114">
        <v>41473</v>
      </c>
      <c r="G663" s="36" t="s">
        <v>9750</v>
      </c>
      <c r="I663" s="112" t="s">
        <v>4235</v>
      </c>
      <c r="J663" s="112" t="s">
        <v>4153</v>
      </c>
      <c r="K663" s="112" t="s">
        <v>4154</v>
      </c>
      <c r="L663" s="112" t="s">
        <v>2870</v>
      </c>
      <c r="M663" s="46">
        <v>6.25</v>
      </c>
      <c r="N663" s="36">
        <f t="shared" si="160"/>
        <v>6.1875</v>
      </c>
      <c r="O663" s="36">
        <f t="shared" si="161"/>
        <v>6.3125</v>
      </c>
      <c r="P663" s="46">
        <v>5.5625</v>
      </c>
      <c r="Q663" s="36">
        <f t="shared" si="162"/>
        <v>5.5</v>
      </c>
      <c r="R663" s="36">
        <f t="shared" si="163"/>
        <v>5.625</v>
      </c>
      <c r="V663" s="36">
        <v>6.25E-2</v>
      </c>
    </row>
    <row r="664" spans="1:22" ht="30" x14ac:dyDescent="0.15">
      <c r="A664" s="304" t="s">
        <v>9687</v>
      </c>
      <c r="B664" s="318" t="s">
        <v>9713</v>
      </c>
      <c r="C664" s="45" t="s">
        <v>4688</v>
      </c>
      <c r="E664" s="114">
        <v>41439</v>
      </c>
      <c r="F664" s="114">
        <v>41439</v>
      </c>
      <c r="G664" s="36" t="s">
        <v>8142</v>
      </c>
      <c r="I664" s="112" t="s">
        <v>4235</v>
      </c>
      <c r="J664" s="112" t="s">
        <v>4153</v>
      </c>
      <c r="K664" s="112" t="s">
        <v>4154</v>
      </c>
      <c r="L664" s="112" t="s">
        <v>2870</v>
      </c>
      <c r="M664" s="46">
        <v>2.625</v>
      </c>
      <c r="N664" s="36">
        <f t="shared" si="160"/>
        <v>2.5625</v>
      </c>
      <c r="O664" s="36">
        <f t="shared" si="161"/>
        <v>2.6875</v>
      </c>
      <c r="P664" s="46">
        <v>9</v>
      </c>
      <c r="Q664" s="36">
        <f t="shared" si="162"/>
        <v>8.9375</v>
      </c>
      <c r="R664" s="36">
        <f t="shared" si="163"/>
        <v>9.0625</v>
      </c>
      <c r="V664" s="36">
        <v>6.25E-2</v>
      </c>
    </row>
    <row r="665" spans="1:22" ht="30" x14ac:dyDescent="0.15">
      <c r="A665" s="304" t="s">
        <v>9686</v>
      </c>
      <c r="B665" s="318" t="s">
        <v>9713</v>
      </c>
      <c r="C665" s="45" t="s">
        <v>4688</v>
      </c>
      <c r="E665" s="114">
        <v>41439</v>
      </c>
      <c r="F665" s="114">
        <v>41439</v>
      </c>
      <c r="G665" s="36" t="s">
        <v>8142</v>
      </c>
      <c r="I665" s="112" t="s">
        <v>4235</v>
      </c>
      <c r="J665" s="112" t="s">
        <v>4153</v>
      </c>
      <c r="K665" s="112" t="s">
        <v>4154</v>
      </c>
      <c r="L665" s="112" t="s">
        <v>2870</v>
      </c>
      <c r="M665" s="46">
        <v>2.625</v>
      </c>
      <c r="N665" s="36">
        <f t="shared" si="160"/>
        <v>2.5625</v>
      </c>
      <c r="O665" s="36">
        <f t="shared" si="161"/>
        <v>2.6875</v>
      </c>
      <c r="P665" s="46">
        <v>9</v>
      </c>
      <c r="Q665" s="36">
        <f t="shared" si="162"/>
        <v>8.9375</v>
      </c>
      <c r="R665" s="36">
        <f t="shared" si="163"/>
        <v>9.0625</v>
      </c>
      <c r="V665" s="36">
        <v>6.25E-2</v>
      </c>
    </row>
    <row r="666" spans="1:22" ht="30" x14ac:dyDescent="0.15">
      <c r="A666" s="304" t="s">
        <v>9711</v>
      </c>
      <c r="B666" s="318" t="s">
        <v>9449</v>
      </c>
      <c r="C666" s="112" t="s">
        <v>4716</v>
      </c>
      <c r="E666" s="114">
        <v>41439</v>
      </c>
      <c r="F666" s="114">
        <v>41473</v>
      </c>
      <c r="G666" s="36" t="s">
        <v>9751</v>
      </c>
      <c r="I666" s="112" t="s">
        <v>4235</v>
      </c>
      <c r="J666" s="112" t="s">
        <v>4153</v>
      </c>
      <c r="K666" s="112" t="s">
        <v>4154</v>
      </c>
      <c r="L666" s="112" t="s">
        <v>2870</v>
      </c>
      <c r="M666" s="46">
        <v>6.25</v>
      </c>
      <c r="N666" s="36">
        <f t="shared" si="160"/>
        <v>6.1875</v>
      </c>
      <c r="O666" s="36">
        <f t="shared" si="161"/>
        <v>6.3125</v>
      </c>
      <c r="P666" s="46">
        <v>5.5625</v>
      </c>
      <c r="Q666" s="36">
        <f t="shared" si="162"/>
        <v>5.5</v>
      </c>
      <c r="R666" s="36">
        <f t="shared" si="163"/>
        <v>5.625</v>
      </c>
      <c r="V666" s="36">
        <v>6.25E-2</v>
      </c>
    </row>
    <row r="667" spans="1:22" ht="30" x14ac:dyDescent="0.15">
      <c r="A667" s="304" t="s">
        <v>9712</v>
      </c>
      <c r="B667" s="318" t="s">
        <v>9449</v>
      </c>
      <c r="C667" s="112" t="s">
        <v>4716</v>
      </c>
      <c r="E667" s="114">
        <v>41439</v>
      </c>
      <c r="F667" s="114">
        <v>41473</v>
      </c>
      <c r="G667" s="36" t="s">
        <v>9751</v>
      </c>
      <c r="I667" s="112" t="s">
        <v>4235</v>
      </c>
      <c r="J667" s="112" t="s">
        <v>4153</v>
      </c>
      <c r="K667" s="112" t="s">
        <v>4154</v>
      </c>
      <c r="L667" s="112" t="s">
        <v>2870</v>
      </c>
      <c r="M667" s="46">
        <v>6.25</v>
      </c>
      <c r="N667" s="36">
        <f t="shared" si="160"/>
        <v>6.1875</v>
      </c>
      <c r="O667" s="36">
        <f t="shared" si="161"/>
        <v>6.3125</v>
      </c>
      <c r="P667" s="46">
        <v>5.5625</v>
      </c>
      <c r="Q667" s="36">
        <f t="shared" si="162"/>
        <v>5.5</v>
      </c>
      <c r="R667" s="36">
        <f t="shared" si="163"/>
        <v>5.625</v>
      </c>
      <c r="V667" s="36">
        <v>6.25E-2</v>
      </c>
    </row>
    <row r="668" spans="1:22" ht="30" x14ac:dyDescent="0.15">
      <c r="A668" s="304" t="s">
        <v>9714</v>
      </c>
      <c r="B668" s="318" t="s">
        <v>9715</v>
      </c>
      <c r="C668" s="45" t="s">
        <v>4688</v>
      </c>
      <c r="E668" s="114">
        <v>41439</v>
      </c>
      <c r="F668" s="114">
        <v>41439</v>
      </c>
      <c r="G668" s="36" t="s">
        <v>8142</v>
      </c>
      <c r="I668" s="112" t="s">
        <v>4235</v>
      </c>
      <c r="J668" s="112" t="s">
        <v>4153</v>
      </c>
      <c r="K668" s="112" t="s">
        <v>4154</v>
      </c>
      <c r="L668" s="112" t="s">
        <v>2870</v>
      </c>
      <c r="M668" s="46">
        <v>2.625</v>
      </c>
      <c r="N668" s="36">
        <f t="shared" si="160"/>
        <v>2.5625</v>
      </c>
      <c r="O668" s="36">
        <f t="shared" si="161"/>
        <v>2.6875</v>
      </c>
      <c r="P668" s="46">
        <v>9</v>
      </c>
      <c r="Q668" s="36">
        <f t="shared" si="162"/>
        <v>8.9375</v>
      </c>
      <c r="R668" s="36">
        <f t="shared" si="163"/>
        <v>9.0625</v>
      </c>
      <c r="V668" s="36">
        <v>6.25E-2</v>
      </c>
    </row>
    <row r="669" spans="1:22" ht="30" x14ac:dyDescent="0.15">
      <c r="A669" s="304" t="s">
        <v>9716</v>
      </c>
      <c r="B669" s="318" t="s">
        <v>9717</v>
      </c>
      <c r="C669" s="45" t="s">
        <v>9753</v>
      </c>
      <c r="E669" s="114">
        <v>41439</v>
      </c>
      <c r="F669" s="114">
        <v>41473</v>
      </c>
      <c r="G669" s="36" t="s">
        <v>9752</v>
      </c>
      <c r="H669" s="45" t="s">
        <v>4557</v>
      </c>
      <c r="I669" s="45" t="s">
        <v>4235</v>
      </c>
      <c r="J669" s="45" t="s">
        <v>4153</v>
      </c>
      <c r="K669" s="45" t="s">
        <v>4154</v>
      </c>
      <c r="L669" s="45" t="s">
        <v>2870</v>
      </c>
      <c r="M669" s="45">
        <v>85</v>
      </c>
      <c r="N669" s="46">
        <f t="shared" si="160"/>
        <v>83.412499999999994</v>
      </c>
      <c r="O669" s="46">
        <f t="shared" si="161"/>
        <v>86.587500000000006</v>
      </c>
      <c r="P669" s="46">
        <v>73</v>
      </c>
      <c r="Q669" s="46">
        <f t="shared" si="162"/>
        <v>71.412499999999994</v>
      </c>
      <c r="R669" s="46">
        <f t="shared" si="163"/>
        <v>74.587500000000006</v>
      </c>
      <c r="S669" s="46"/>
      <c r="T669" s="30"/>
      <c r="U669" s="30"/>
      <c r="V669" s="46">
        <v>1.5874999999999999</v>
      </c>
    </row>
    <row r="670" spans="1:22" ht="30" x14ac:dyDescent="0.15">
      <c r="A670" s="304" t="s">
        <v>9734</v>
      </c>
      <c r="B670" s="318" t="s">
        <v>8365</v>
      </c>
      <c r="C670" s="112" t="s">
        <v>4716</v>
      </c>
      <c r="E670" s="114">
        <v>41439</v>
      </c>
      <c r="F670" s="114">
        <v>41473</v>
      </c>
      <c r="G670" s="36" t="s">
        <v>9751</v>
      </c>
      <c r="I670" s="112" t="s">
        <v>4235</v>
      </c>
      <c r="J670" s="112" t="s">
        <v>4153</v>
      </c>
      <c r="K670" s="112" t="s">
        <v>4154</v>
      </c>
      <c r="L670" s="112" t="s">
        <v>2870</v>
      </c>
      <c r="M670" s="46">
        <v>6.25</v>
      </c>
      <c r="N670" s="36">
        <f t="shared" si="160"/>
        <v>6.1875</v>
      </c>
      <c r="O670" s="36">
        <f t="shared" si="161"/>
        <v>6.3125</v>
      </c>
      <c r="P670" s="46">
        <v>5.5625</v>
      </c>
      <c r="Q670" s="36">
        <f t="shared" si="162"/>
        <v>5.5</v>
      </c>
      <c r="R670" s="36">
        <f t="shared" si="163"/>
        <v>5.625</v>
      </c>
      <c r="V670" s="36">
        <v>6.25E-2</v>
      </c>
    </row>
    <row r="671" spans="1:22" ht="30" x14ac:dyDescent="0.15">
      <c r="A671" s="304" t="s">
        <v>9735</v>
      </c>
      <c r="B671" s="318" t="s">
        <v>8365</v>
      </c>
      <c r="C671" s="112" t="s">
        <v>4716</v>
      </c>
      <c r="E671" s="114">
        <v>41439</v>
      </c>
      <c r="F671" s="114">
        <v>41473</v>
      </c>
      <c r="G671" s="36" t="s">
        <v>9751</v>
      </c>
      <c r="I671" s="112" t="s">
        <v>4235</v>
      </c>
      <c r="J671" s="112" t="s">
        <v>4153</v>
      </c>
      <c r="K671" s="112" t="s">
        <v>4154</v>
      </c>
      <c r="L671" s="112" t="s">
        <v>2870</v>
      </c>
      <c r="M671" s="46">
        <v>6.25</v>
      </c>
      <c r="N671" s="36">
        <f t="shared" si="160"/>
        <v>6.1875</v>
      </c>
      <c r="O671" s="36">
        <f t="shared" si="161"/>
        <v>6.3125</v>
      </c>
      <c r="P671" s="46">
        <v>5.5625</v>
      </c>
      <c r="Q671" s="36">
        <f t="shared" si="162"/>
        <v>5.5</v>
      </c>
      <c r="R671" s="36">
        <f t="shared" si="163"/>
        <v>5.625</v>
      </c>
      <c r="V671" s="36">
        <v>6.25E-2</v>
      </c>
    </row>
    <row r="672" spans="1:22" ht="30" x14ac:dyDescent="0.15">
      <c r="A672" s="304" t="s">
        <v>9737</v>
      </c>
      <c r="B672" s="318" t="s">
        <v>9738</v>
      </c>
      <c r="C672" s="112" t="s">
        <v>4709</v>
      </c>
      <c r="E672" s="114">
        <v>41439</v>
      </c>
      <c r="F672" s="114">
        <v>41442</v>
      </c>
      <c r="G672" s="36" t="s">
        <v>8142</v>
      </c>
      <c r="I672" s="112" t="s">
        <v>4235</v>
      </c>
      <c r="J672" s="112" t="s">
        <v>4153</v>
      </c>
      <c r="K672" s="112" t="s">
        <v>4154</v>
      </c>
      <c r="L672" s="112" t="s">
        <v>2870</v>
      </c>
      <c r="M672" s="46">
        <v>5.25</v>
      </c>
      <c r="N672" s="36">
        <f t="shared" si="160"/>
        <v>5.1875</v>
      </c>
      <c r="O672" s="36">
        <f t="shared" si="161"/>
        <v>5.3125</v>
      </c>
      <c r="P672" s="46">
        <v>10.5</v>
      </c>
      <c r="Q672" s="36">
        <f t="shared" si="162"/>
        <v>10.4375</v>
      </c>
      <c r="R672" s="36">
        <f t="shared" si="163"/>
        <v>10.5625</v>
      </c>
      <c r="V672" s="36">
        <v>6.25E-2</v>
      </c>
    </row>
    <row r="673" spans="1:22" ht="30" x14ac:dyDescent="0.15">
      <c r="A673" s="88" t="s">
        <v>9744</v>
      </c>
      <c r="B673" s="111" t="s">
        <v>9754</v>
      </c>
      <c r="C673" s="112" t="s">
        <v>4710</v>
      </c>
      <c r="E673" s="114">
        <v>41439</v>
      </c>
      <c r="F673" s="114">
        <v>41444</v>
      </c>
      <c r="G673" s="36" t="s">
        <v>9750</v>
      </c>
      <c r="I673" s="112" t="s">
        <v>4235</v>
      </c>
      <c r="J673" s="112" t="s">
        <v>4153</v>
      </c>
      <c r="K673" s="112" t="s">
        <v>4154</v>
      </c>
      <c r="L673" s="112" t="s">
        <v>2870</v>
      </c>
      <c r="M673" s="46">
        <v>5.5</v>
      </c>
      <c r="N673" s="36">
        <f t="shared" si="160"/>
        <v>5.4375</v>
      </c>
      <c r="O673" s="36">
        <f t="shared" si="161"/>
        <v>5.5625</v>
      </c>
      <c r="P673" s="46">
        <v>4.25</v>
      </c>
      <c r="Q673" s="36">
        <f t="shared" si="162"/>
        <v>4.1875</v>
      </c>
      <c r="R673" s="36">
        <f t="shared" si="163"/>
        <v>4.3125</v>
      </c>
      <c r="V673" s="36">
        <v>6.25E-2</v>
      </c>
    </row>
    <row r="674" spans="1:22" s="355" customFormat="1" ht="30" x14ac:dyDescent="0.15">
      <c r="A674" s="356" t="s">
        <v>9872</v>
      </c>
      <c r="B674" s="357" t="s">
        <v>9873</v>
      </c>
      <c r="C674" s="358" t="s">
        <v>4693</v>
      </c>
      <c r="D674" s="359"/>
      <c r="E674" s="360">
        <v>41463</v>
      </c>
      <c r="F674" s="360">
        <v>41473</v>
      </c>
      <c r="G674" s="359" t="s">
        <v>8457</v>
      </c>
      <c r="H674" s="359"/>
      <c r="I674" s="361" t="s">
        <v>4235</v>
      </c>
      <c r="J674" s="361" t="s">
        <v>4153</v>
      </c>
      <c r="K674" s="361" t="s">
        <v>4154</v>
      </c>
      <c r="L674" s="361" t="s">
        <v>2870</v>
      </c>
      <c r="M674" s="362">
        <v>3.375</v>
      </c>
      <c r="N674" s="359">
        <f t="shared" ref="N674:N696" si="164">M674-V674</f>
        <v>3.3125</v>
      </c>
      <c r="O674" s="359">
        <f t="shared" ref="O674:O696" si="165">M674+V674</f>
        <v>3.4375</v>
      </c>
      <c r="P674" s="362">
        <v>2.3437000000000001</v>
      </c>
      <c r="Q674" s="359">
        <f t="shared" ref="Q674:Q696" si="166">P674-V674</f>
        <v>2.2812000000000001</v>
      </c>
      <c r="R674" s="359">
        <f t="shared" ref="R674:R696" si="167">P674+V674</f>
        <v>2.4062000000000001</v>
      </c>
      <c r="T674" s="302"/>
      <c r="U674" s="302"/>
      <c r="V674" s="355">
        <v>6.25E-2</v>
      </c>
    </row>
    <row r="675" spans="1:22" ht="30" x14ac:dyDescent="0.15">
      <c r="A675" s="88" t="s">
        <v>9985</v>
      </c>
      <c r="B675" s="111" t="s">
        <v>9986</v>
      </c>
      <c r="C675" s="112" t="s">
        <v>4716</v>
      </c>
      <c r="E675" s="114">
        <v>41471</v>
      </c>
      <c r="F675" s="114">
        <v>41471</v>
      </c>
      <c r="G675" s="36" t="s">
        <v>8143</v>
      </c>
      <c r="I675" s="112" t="s">
        <v>4235</v>
      </c>
      <c r="J675" s="112" t="s">
        <v>4153</v>
      </c>
      <c r="K675" s="112" t="s">
        <v>4154</v>
      </c>
      <c r="L675" s="112" t="s">
        <v>2870</v>
      </c>
      <c r="M675" s="46">
        <v>6.25</v>
      </c>
      <c r="N675" s="36">
        <f t="shared" si="164"/>
        <v>6.1875</v>
      </c>
      <c r="O675" s="36">
        <f t="shared" si="165"/>
        <v>6.3125</v>
      </c>
      <c r="P675" s="46">
        <v>5.5625</v>
      </c>
      <c r="Q675" s="36">
        <f t="shared" si="166"/>
        <v>5.5</v>
      </c>
      <c r="R675" s="36">
        <f t="shared" si="167"/>
        <v>5.625</v>
      </c>
      <c r="V675" s="36">
        <v>6.25E-2</v>
      </c>
    </row>
    <row r="676" spans="1:22" ht="30" x14ac:dyDescent="0.15">
      <c r="A676" s="88" t="s">
        <v>9987</v>
      </c>
      <c r="B676" s="111" t="s">
        <v>9988</v>
      </c>
      <c r="C676" s="112" t="s">
        <v>4696</v>
      </c>
      <c r="E676" s="114">
        <v>41471</v>
      </c>
      <c r="F676" s="114">
        <v>41471</v>
      </c>
      <c r="G676" s="36" t="s">
        <v>9751</v>
      </c>
      <c r="I676" s="112" t="s">
        <v>4235</v>
      </c>
      <c r="J676" s="112" t="s">
        <v>4153</v>
      </c>
      <c r="K676" s="112" t="s">
        <v>4154</v>
      </c>
      <c r="L676" s="112" t="s">
        <v>2870</v>
      </c>
      <c r="M676" s="46">
        <v>3.75</v>
      </c>
      <c r="N676" s="36">
        <f t="shared" si="164"/>
        <v>3.6875</v>
      </c>
      <c r="O676" s="36">
        <f t="shared" si="165"/>
        <v>3.8125</v>
      </c>
      <c r="P676" s="46">
        <v>6</v>
      </c>
      <c r="Q676" s="36">
        <f t="shared" si="166"/>
        <v>5.9375</v>
      </c>
      <c r="R676" s="36">
        <f t="shared" si="167"/>
        <v>6.0625</v>
      </c>
      <c r="V676" s="36">
        <v>6.25E-2</v>
      </c>
    </row>
    <row r="677" spans="1:22" ht="30" x14ac:dyDescent="0.15">
      <c r="A677" s="304" t="s">
        <v>10000</v>
      </c>
      <c r="B677" s="318" t="s">
        <v>10001</v>
      </c>
      <c r="C677" s="112" t="s">
        <v>4694</v>
      </c>
      <c r="E677" s="114">
        <v>41479</v>
      </c>
      <c r="F677" s="114">
        <v>41480</v>
      </c>
      <c r="G677" s="36" t="s">
        <v>8457</v>
      </c>
      <c r="I677" s="112" t="s">
        <v>4235</v>
      </c>
      <c r="J677" s="112" t="s">
        <v>4153</v>
      </c>
      <c r="K677" s="112" t="s">
        <v>4154</v>
      </c>
      <c r="L677" s="112" t="s">
        <v>2870</v>
      </c>
      <c r="M677" s="46">
        <v>3.5</v>
      </c>
      <c r="N677" s="36">
        <f t="shared" si="164"/>
        <v>3.4375</v>
      </c>
      <c r="O677" s="36">
        <f t="shared" si="165"/>
        <v>3.5625</v>
      </c>
      <c r="P677" s="46">
        <v>2.375</v>
      </c>
      <c r="Q677" s="36">
        <f t="shared" si="166"/>
        <v>2.3125</v>
      </c>
      <c r="R677" s="36">
        <f t="shared" si="167"/>
        <v>2.4375</v>
      </c>
      <c r="V677" s="36">
        <v>6.25E-2</v>
      </c>
    </row>
    <row r="678" spans="1:22" ht="30" x14ac:dyDescent="0.15">
      <c r="A678" s="304" t="s">
        <v>10002</v>
      </c>
      <c r="B678" s="318" t="s">
        <v>10003</v>
      </c>
      <c r="C678" s="112" t="s">
        <v>10022</v>
      </c>
      <c r="E678" s="114">
        <v>41479</v>
      </c>
      <c r="F678" s="114">
        <v>41480</v>
      </c>
      <c r="G678" s="36" t="s">
        <v>9751</v>
      </c>
      <c r="I678" s="112" t="s">
        <v>4235</v>
      </c>
      <c r="J678" s="112" t="s">
        <v>4153</v>
      </c>
      <c r="K678" s="112" t="s">
        <v>4154</v>
      </c>
      <c r="L678" s="112" t="s">
        <v>2870</v>
      </c>
      <c r="M678" s="46">
        <v>4.5</v>
      </c>
      <c r="N678" s="36">
        <f t="shared" si="164"/>
        <v>4.4375</v>
      </c>
      <c r="O678" s="36">
        <f t="shared" si="165"/>
        <v>4.5625</v>
      </c>
      <c r="P678" s="46">
        <v>4</v>
      </c>
      <c r="Q678" s="36">
        <f t="shared" si="166"/>
        <v>3.9375</v>
      </c>
      <c r="R678" s="36">
        <f t="shared" si="167"/>
        <v>4.0625</v>
      </c>
      <c r="V678" s="36">
        <v>6.25E-2</v>
      </c>
    </row>
    <row r="679" spans="1:22" ht="30" x14ac:dyDescent="0.15">
      <c r="A679" s="304" t="s">
        <v>10004</v>
      </c>
      <c r="B679" s="318" t="s">
        <v>10005</v>
      </c>
      <c r="C679" s="45" t="s">
        <v>4688</v>
      </c>
      <c r="E679" s="114">
        <v>41479</v>
      </c>
      <c r="F679" s="114">
        <v>41480</v>
      </c>
      <c r="G679" s="36" t="s">
        <v>8142</v>
      </c>
      <c r="I679" s="112" t="s">
        <v>4235</v>
      </c>
      <c r="J679" s="112" t="s">
        <v>4153</v>
      </c>
      <c r="K679" s="112" t="s">
        <v>4154</v>
      </c>
      <c r="L679" s="112" t="s">
        <v>2870</v>
      </c>
      <c r="M679" s="46">
        <v>2.625</v>
      </c>
      <c r="N679" s="36">
        <f t="shared" si="164"/>
        <v>2.5625</v>
      </c>
      <c r="O679" s="36">
        <f t="shared" si="165"/>
        <v>2.6875</v>
      </c>
      <c r="P679" s="46">
        <v>9</v>
      </c>
      <c r="Q679" s="36">
        <f t="shared" si="166"/>
        <v>8.9375</v>
      </c>
      <c r="R679" s="36">
        <f t="shared" si="167"/>
        <v>9.0625</v>
      </c>
      <c r="V679" s="36">
        <v>6.25E-2</v>
      </c>
    </row>
    <row r="680" spans="1:22" ht="30" x14ac:dyDescent="0.15">
      <c r="A680" s="88" t="s">
        <v>10020</v>
      </c>
      <c r="B680" s="111" t="s">
        <v>10023</v>
      </c>
      <c r="C680" s="112" t="s">
        <v>4710</v>
      </c>
      <c r="E680" s="114">
        <v>41479</v>
      </c>
      <c r="F680" s="114">
        <v>41480</v>
      </c>
      <c r="G680" s="36" t="s">
        <v>9750</v>
      </c>
      <c r="I680" s="112" t="s">
        <v>4235</v>
      </c>
      <c r="J680" s="112" t="s">
        <v>4153</v>
      </c>
      <c r="K680" s="112" t="s">
        <v>4154</v>
      </c>
      <c r="L680" s="112" t="s">
        <v>2870</v>
      </c>
      <c r="M680" s="46">
        <v>5.5</v>
      </c>
      <c r="N680" s="36">
        <f t="shared" si="164"/>
        <v>5.4375</v>
      </c>
      <c r="O680" s="36">
        <f t="shared" si="165"/>
        <v>5.5625</v>
      </c>
      <c r="P680" s="46">
        <v>4.25</v>
      </c>
      <c r="Q680" s="36">
        <f t="shared" si="166"/>
        <v>4.1875</v>
      </c>
      <c r="R680" s="36">
        <f t="shared" si="167"/>
        <v>4.3125</v>
      </c>
      <c r="V680" s="36">
        <v>6.25E-2</v>
      </c>
    </row>
    <row r="681" spans="1:22" ht="30" x14ac:dyDescent="0.15">
      <c r="A681" s="88" t="s">
        <v>10021</v>
      </c>
      <c r="B681" s="111" t="s">
        <v>10003</v>
      </c>
      <c r="C681" s="112" t="s">
        <v>10022</v>
      </c>
      <c r="E681" s="114">
        <v>41485</v>
      </c>
      <c r="F681" s="114">
        <v>41485</v>
      </c>
      <c r="G681" s="36" t="s">
        <v>9751</v>
      </c>
      <c r="I681" s="112" t="s">
        <v>4235</v>
      </c>
      <c r="J681" s="112" t="s">
        <v>4153</v>
      </c>
      <c r="K681" s="112" t="s">
        <v>4154</v>
      </c>
      <c r="L681" s="112" t="s">
        <v>2870</v>
      </c>
      <c r="M681" s="46">
        <v>4.5</v>
      </c>
      <c r="N681" s="36">
        <f t="shared" si="164"/>
        <v>4.4375</v>
      </c>
      <c r="O681" s="36">
        <f t="shared" si="165"/>
        <v>4.5625</v>
      </c>
      <c r="P681" s="46">
        <v>4</v>
      </c>
      <c r="Q681" s="36">
        <f t="shared" si="166"/>
        <v>3.9375</v>
      </c>
      <c r="R681" s="36">
        <f t="shared" si="167"/>
        <v>4.0625</v>
      </c>
      <c r="V681" s="36">
        <v>6.25E-2</v>
      </c>
    </row>
    <row r="682" spans="1:22" ht="30" x14ac:dyDescent="0.15">
      <c r="A682" s="304" t="s">
        <v>10040</v>
      </c>
      <c r="B682" s="318" t="s">
        <v>10041</v>
      </c>
      <c r="C682" s="45" t="s">
        <v>9753</v>
      </c>
      <c r="E682" s="114">
        <v>41480</v>
      </c>
      <c r="F682" s="114">
        <v>41480</v>
      </c>
      <c r="G682" s="36" t="s">
        <v>9752</v>
      </c>
      <c r="H682" s="45" t="s">
        <v>4557</v>
      </c>
      <c r="I682" s="45" t="s">
        <v>4235</v>
      </c>
      <c r="J682" s="45" t="s">
        <v>4153</v>
      </c>
      <c r="K682" s="45" t="s">
        <v>4154</v>
      </c>
      <c r="L682" s="45" t="s">
        <v>2870</v>
      </c>
      <c r="M682" s="45">
        <v>85</v>
      </c>
      <c r="N682" s="46">
        <f t="shared" si="164"/>
        <v>83.412499999999994</v>
      </c>
      <c r="O682" s="46">
        <f t="shared" si="165"/>
        <v>86.587500000000006</v>
      </c>
      <c r="P682" s="46">
        <v>73</v>
      </c>
      <c r="Q682" s="46">
        <f t="shared" si="166"/>
        <v>71.412499999999994</v>
      </c>
      <c r="R682" s="46">
        <f t="shared" si="167"/>
        <v>74.587500000000006</v>
      </c>
      <c r="S682" s="46"/>
      <c r="T682" s="30"/>
      <c r="U682" s="30"/>
      <c r="V682" s="46">
        <v>1.5874999999999999</v>
      </c>
    </row>
    <row r="683" spans="1:22" ht="30" x14ac:dyDescent="0.15">
      <c r="A683" s="88" t="s">
        <v>10096</v>
      </c>
      <c r="B683" s="111" t="s">
        <v>10095</v>
      </c>
      <c r="C683" s="45" t="s">
        <v>4697</v>
      </c>
      <c r="E683" s="114">
        <v>41491</v>
      </c>
      <c r="F683" s="114">
        <v>41491</v>
      </c>
      <c r="G683" s="36" t="s">
        <v>9750</v>
      </c>
      <c r="I683" s="112" t="s">
        <v>4235</v>
      </c>
      <c r="J683" s="112" t="s">
        <v>4153</v>
      </c>
      <c r="K683" s="112" t="s">
        <v>4154</v>
      </c>
      <c r="L683" s="112" t="s">
        <v>2870</v>
      </c>
      <c r="M683" s="46">
        <v>4</v>
      </c>
      <c r="N683" s="36">
        <f t="shared" si="164"/>
        <v>3.9375</v>
      </c>
      <c r="O683" s="36">
        <f t="shared" si="165"/>
        <v>4.0625</v>
      </c>
      <c r="P683" s="46">
        <v>4.5</v>
      </c>
      <c r="Q683" s="36">
        <f t="shared" si="166"/>
        <v>4.4375</v>
      </c>
      <c r="R683" s="36">
        <f t="shared" si="167"/>
        <v>4.5625</v>
      </c>
      <c r="V683" s="36">
        <v>6.25E-2</v>
      </c>
    </row>
    <row r="684" spans="1:22" ht="30" x14ac:dyDescent="0.15">
      <c r="A684" s="304" t="s">
        <v>10155</v>
      </c>
      <c r="B684" s="111" t="s">
        <v>10188</v>
      </c>
      <c r="C684" s="45" t="s">
        <v>4688</v>
      </c>
      <c r="E684" s="114">
        <v>41512</v>
      </c>
      <c r="F684" s="114">
        <v>41512</v>
      </c>
      <c r="G684" s="36" t="s">
        <v>8142</v>
      </c>
      <c r="I684" s="112" t="s">
        <v>4235</v>
      </c>
      <c r="J684" s="112" t="s">
        <v>4153</v>
      </c>
      <c r="K684" s="112" t="s">
        <v>4154</v>
      </c>
      <c r="L684" s="112" t="s">
        <v>2870</v>
      </c>
      <c r="M684" s="46">
        <v>2.625</v>
      </c>
      <c r="N684" s="36">
        <f t="shared" si="164"/>
        <v>2.5625</v>
      </c>
      <c r="O684" s="36">
        <f t="shared" si="165"/>
        <v>2.6875</v>
      </c>
      <c r="P684" s="46">
        <v>9</v>
      </c>
      <c r="Q684" s="36">
        <f t="shared" si="166"/>
        <v>8.9375</v>
      </c>
      <c r="R684" s="36">
        <f t="shared" si="167"/>
        <v>9.0625</v>
      </c>
      <c r="V684" s="36">
        <v>6.25E-2</v>
      </c>
    </row>
    <row r="685" spans="1:22" ht="30" x14ac:dyDescent="0.15">
      <c r="A685" s="304" t="s">
        <v>10156</v>
      </c>
      <c r="B685" s="111" t="s">
        <v>10189</v>
      </c>
      <c r="C685" s="45" t="s">
        <v>4691</v>
      </c>
      <c r="E685" s="114">
        <v>41512</v>
      </c>
      <c r="F685" s="114">
        <v>41512</v>
      </c>
      <c r="G685" s="36" t="s">
        <v>8483</v>
      </c>
      <c r="I685" s="112" t="s">
        <v>4235</v>
      </c>
      <c r="J685" s="112" t="s">
        <v>4153</v>
      </c>
      <c r="K685" s="112" t="s">
        <v>4154</v>
      </c>
      <c r="L685" s="112" t="s">
        <v>2870</v>
      </c>
      <c r="M685" s="46">
        <v>3.3125</v>
      </c>
      <c r="N685" s="36">
        <f t="shared" si="164"/>
        <v>3.25</v>
      </c>
      <c r="O685" s="36">
        <f t="shared" si="165"/>
        <v>3.375</v>
      </c>
      <c r="P685" s="46">
        <v>1.5625</v>
      </c>
      <c r="Q685" s="36">
        <f t="shared" si="166"/>
        <v>1.5</v>
      </c>
      <c r="R685" s="36">
        <f t="shared" si="167"/>
        <v>1.625</v>
      </c>
      <c r="V685" s="36">
        <v>6.25E-2</v>
      </c>
    </row>
    <row r="686" spans="1:22" ht="30" x14ac:dyDescent="0.15">
      <c r="A686" s="304" t="s">
        <v>10161</v>
      </c>
      <c r="B686" s="318" t="s">
        <v>8176</v>
      </c>
      <c r="C686" s="112" t="s">
        <v>4706</v>
      </c>
      <c r="D686" s="112"/>
      <c r="E686" s="114">
        <v>41514</v>
      </c>
      <c r="F686" s="114">
        <v>41514</v>
      </c>
      <c r="G686" s="36" t="s">
        <v>8142</v>
      </c>
      <c r="I686" s="45" t="s">
        <v>4235</v>
      </c>
      <c r="J686" s="45" t="s">
        <v>4153</v>
      </c>
      <c r="K686" s="45" t="s">
        <v>4154</v>
      </c>
      <c r="L686" s="45" t="s">
        <v>2870</v>
      </c>
      <c r="M686" s="46">
        <v>5</v>
      </c>
      <c r="N686" s="46">
        <f t="shared" si="164"/>
        <v>4.9375</v>
      </c>
      <c r="O686" s="46">
        <f t="shared" si="165"/>
        <v>5.0625</v>
      </c>
      <c r="P686" s="46">
        <v>6</v>
      </c>
      <c r="Q686" s="46">
        <f t="shared" si="166"/>
        <v>5.9375</v>
      </c>
      <c r="R686" s="46">
        <f t="shared" si="167"/>
        <v>6.0625</v>
      </c>
      <c r="V686" s="46">
        <v>6.25E-2</v>
      </c>
    </row>
    <row r="687" spans="1:22" ht="30" x14ac:dyDescent="0.15">
      <c r="A687" s="304" t="s">
        <v>10162</v>
      </c>
      <c r="B687" s="318" t="s">
        <v>8363</v>
      </c>
      <c r="C687" s="112" t="s">
        <v>4706</v>
      </c>
      <c r="E687" s="114">
        <v>41515</v>
      </c>
      <c r="F687" s="114">
        <v>41515</v>
      </c>
      <c r="G687" s="36" t="s">
        <v>8142</v>
      </c>
      <c r="I687" s="45" t="s">
        <v>4235</v>
      </c>
      <c r="J687" s="45" t="s">
        <v>4153</v>
      </c>
      <c r="K687" s="45" t="s">
        <v>4154</v>
      </c>
      <c r="L687" s="45" t="s">
        <v>2870</v>
      </c>
      <c r="M687" s="46">
        <v>5</v>
      </c>
      <c r="N687" s="46">
        <f t="shared" si="164"/>
        <v>4.9375</v>
      </c>
      <c r="O687" s="46">
        <f t="shared" si="165"/>
        <v>5.0625</v>
      </c>
      <c r="P687" s="46">
        <v>6</v>
      </c>
      <c r="Q687" s="46">
        <f t="shared" si="166"/>
        <v>5.9375</v>
      </c>
      <c r="R687" s="46">
        <f t="shared" si="167"/>
        <v>6.0625</v>
      </c>
      <c r="V687" s="46">
        <v>6.25E-2</v>
      </c>
    </row>
    <row r="688" spans="1:22" ht="30" x14ac:dyDescent="0.15">
      <c r="A688" s="304" t="s">
        <v>10163</v>
      </c>
      <c r="B688" s="318" t="s">
        <v>10164</v>
      </c>
      <c r="C688" s="45" t="s">
        <v>4688</v>
      </c>
      <c r="E688" s="114">
        <v>41526</v>
      </c>
      <c r="F688" s="114">
        <v>41527</v>
      </c>
      <c r="G688" s="36" t="s">
        <v>8142</v>
      </c>
      <c r="I688" s="112" t="s">
        <v>4235</v>
      </c>
      <c r="J688" s="112" t="s">
        <v>4153</v>
      </c>
      <c r="K688" s="112" t="s">
        <v>4154</v>
      </c>
      <c r="L688" s="112" t="s">
        <v>2870</v>
      </c>
      <c r="M688" s="46">
        <v>2.625</v>
      </c>
      <c r="N688" s="46">
        <f t="shared" si="164"/>
        <v>2.5625</v>
      </c>
      <c r="O688" s="46">
        <f t="shared" si="165"/>
        <v>2.6875</v>
      </c>
      <c r="P688" s="46">
        <v>9</v>
      </c>
      <c r="Q688" s="46">
        <f t="shared" si="166"/>
        <v>8.9375</v>
      </c>
      <c r="R688" s="46">
        <f t="shared" si="167"/>
        <v>9.0625</v>
      </c>
      <c r="V688" s="46">
        <v>6.25E-2</v>
      </c>
    </row>
    <row r="689" spans="1:22" ht="30" x14ac:dyDescent="0.15">
      <c r="A689" s="304" t="s">
        <v>10181</v>
      </c>
      <c r="B689" s="318" t="s">
        <v>10182</v>
      </c>
      <c r="C689" s="112" t="s">
        <v>4706</v>
      </c>
      <c r="E689" s="114">
        <v>41521</v>
      </c>
      <c r="F689" s="114">
        <v>41527</v>
      </c>
      <c r="G689" s="36" t="s">
        <v>8142</v>
      </c>
      <c r="I689" s="45" t="s">
        <v>4235</v>
      </c>
      <c r="J689" s="45" t="s">
        <v>4153</v>
      </c>
      <c r="K689" s="45" t="s">
        <v>4154</v>
      </c>
      <c r="L689" s="45" t="s">
        <v>2870</v>
      </c>
      <c r="M689" s="46">
        <v>5</v>
      </c>
      <c r="N689" s="46">
        <f t="shared" si="164"/>
        <v>4.9375</v>
      </c>
      <c r="O689" s="46">
        <f t="shared" si="165"/>
        <v>5.0625</v>
      </c>
      <c r="P689" s="46">
        <v>6</v>
      </c>
      <c r="Q689" s="46">
        <f t="shared" si="166"/>
        <v>5.9375</v>
      </c>
      <c r="R689" s="46">
        <f t="shared" si="167"/>
        <v>6.0625</v>
      </c>
      <c r="V689" s="46">
        <v>6.25E-2</v>
      </c>
    </row>
    <row r="690" spans="1:22" ht="30" x14ac:dyDescent="0.15">
      <c r="A690" s="304" t="s">
        <v>10215</v>
      </c>
      <c r="B690" s="318" t="s">
        <v>10216</v>
      </c>
      <c r="C690" s="112" t="s">
        <v>4693</v>
      </c>
      <c r="E690" s="114">
        <v>41521</v>
      </c>
      <c r="F690" s="114">
        <v>41521</v>
      </c>
      <c r="G690" s="36" t="s">
        <v>9313</v>
      </c>
      <c r="I690" s="45" t="s">
        <v>4235</v>
      </c>
      <c r="J690" s="45" t="s">
        <v>4153</v>
      </c>
      <c r="K690" s="45" t="s">
        <v>4154</v>
      </c>
      <c r="L690" s="45" t="s">
        <v>2870</v>
      </c>
      <c r="M690" s="46">
        <v>3.375</v>
      </c>
      <c r="N690" s="46">
        <f t="shared" si="164"/>
        <v>3.3125</v>
      </c>
      <c r="O690" s="46">
        <f t="shared" si="165"/>
        <v>3.4375</v>
      </c>
      <c r="P690" s="46">
        <v>2.3437000000000001</v>
      </c>
      <c r="Q690" s="46">
        <f t="shared" si="166"/>
        <v>2.2812000000000001</v>
      </c>
      <c r="R690" s="46">
        <f t="shared" si="167"/>
        <v>2.4062000000000001</v>
      </c>
      <c r="V690" s="46">
        <v>6.25E-2</v>
      </c>
    </row>
    <row r="691" spans="1:22" ht="30" x14ac:dyDescent="0.15">
      <c r="A691" s="304" t="s">
        <v>10217</v>
      </c>
      <c r="B691" s="318" t="s">
        <v>10233</v>
      </c>
      <c r="C691" s="45" t="s">
        <v>4688</v>
      </c>
      <c r="E691" s="114">
        <v>41526</v>
      </c>
      <c r="F691" s="114">
        <v>41527</v>
      </c>
      <c r="G691" s="36" t="s">
        <v>8142</v>
      </c>
      <c r="I691" s="112" t="s">
        <v>4235</v>
      </c>
      <c r="J691" s="112" t="s">
        <v>4153</v>
      </c>
      <c r="K691" s="112" t="s">
        <v>4154</v>
      </c>
      <c r="L691" s="112" t="s">
        <v>2870</v>
      </c>
      <c r="M691" s="46">
        <v>2.625</v>
      </c>
      <c r="N691" s="46">
        <f t="shared" si="164"/>
        <v>2.5625</v>
      </c>
      <c r="O691" s="46">
        <f t="shared" si="165"/>
        <v>2.6875</v>
      </c>
      <c r="P691" s="46">
        <v>9</v>
      </c>
      <c r="Q691" s="46">
        <f t="shared" si="166"/>
        <v>8.9375</v>
      </c>
      <c r="R691" s="46">
        <f t="shared" si="167"/>
        <v>9.0625</v>
      </c>
      <c r="V691" s="46">
        <v>6.25E-2</v>
      </c>
    </row>
    <row r="692" spans="1:22" ht="30" x14ac:dyDescent="0.15">
      <c r="A692" s="304" t="s">
        <v>10257</v>
      </c>
      <c r="B692" s="318" t="s">
        <v>10258</v>
      </c>
      <c r="C692" s="45" t="s">
        <v>4688</v>
      </c>
      <c r="E692" s="114">
        <v>41530</v>
      </c>
      <c r="F692" s="114">
        <v>41530</v>
      </c>
      <c r="G692" s="36" t="s">
        <v>8142</v>
      </c>
      <c r="I692" s="112" t="s">
        <v>4235</v>
      </c>
      <c r="J692" s="112" t="s">
        <v>4153</v>
      </c>
      <c r="K692" s="112" t="s">
        <v>4154</v>
      </c>
      <c r="L692" s="112" t="s">
        <v>2870</v>
      </c>
      <c r="M692" s="46">
        <v>2.625</v>
      </c>
      <c r="N692" s="46">
        <f t="shared" si="164"/>
        <v>2.5625</v>
      </c>
      <c r="O692" s="46">
        <f t="shared" si="165"/>
        <v>2.6875</v>
      </c>
      <c r="P692" s="46">
        <v>9</v>
      </c>
      <c r="Q692" s="46">
        <f t="shared" si="166"/>
        <v>8.9375</v>
      </c>
      <c r="R692" s="46">
        <f t="shared" si="167"/>
        <v>9.0625</v>
      </c>
      <c r="V692" s="46">
        <v>6.25E-2</v>
      </c>
    </row>
    <row r="693" spans="1:22" ht="30" x14ac:dyDescent="0.15">
      <c r="A693" s="304" t="s">
        <v>10269</v>
      </c>
      <c r="B693" s="307" t="s">
        <v>10270</v>
      </c>
      <c r="C693" s="112" t="s">
        <v>10408</v>
      </c>
      <c r="E693" s="114">
        <v>41570</v>
      </c>
      <c r="F693" s="114">
        <v>41571</v>
      </c>
      <c r="G693" s="36" t="s">
        <v>8457</v>
      </c>
      <c r="I693" s="112" t="s">
        <v>4235</v>
      </c>
      <c r="J693" s="112" t="s">
        <v>4153</v>
      </c>
      <c r="K693" s="112" t="s">
        <v>4154</v>
      </c>
      <c r="L693" s="112" t="s">
        <v>2870</v>
      </c>
      <c r="M693" s="46">
        <v>4.25</v>
      </c>
      <c r="N693" s="36">
        <f t="shared" si="164"/>
        <v>4.1875</v>
      </c>
      <c r="O693" s="36">
        <f t="shared" si="165"/>
        <v>4.3125</v>
      </c>
      <c r="P693" s="46">
        <v>2.25</v>
      </c>
      <c r="Q693" s="36">
        <f t="shared" si="166"/>
        <v>2.1875</v>
      </c>
      <c r="R693" s="36">
        <f t="shared" si="167"/>
        <v>2.3125</v>
      </c>
      <c r="V693" s="36">
        <v>6.25E-2</v>
      </c>
    </row>
    <row r="694" spans="1:22" ht="30" x14ac:dyDescent="0.15">
      <c r="A694" s="304" t="s">
        <v>10288</v>
      </c>
      <c r="B694" s="159" t="s">
        <v>10289</v>
      </c>
      <c r="C694" s="112" t="s">
        <v>10409</v>
      </c>
      <c r="E694" s="114">
        <v>41570</v>
      </c>
      <c r="F694" s="114">
        <v>41572</v>
      </c>
      <c r="G694" s="36" t="s">
        <v>9751</v>
      </c>
      <c r="I694" s="112" t="s">
        <v>4235</v>
      </c>
      <c r="J694" s="112" t="s">
        <v>4153</v>
      </c>
      <c r="K694" s="112" t="s">
        <v>4154</v>
      </c>
      <c r="L694" s="112" t="s">
        <v>2870</v>
      </c>
      <c r="M694" s="46">
        <v>4</v>
      </c>
      <c r="N694" s="36">
        <f t="shared" si="164"/>
        <v>3.9375</v>
      </c>
      <c r="O694" s="36">
        <f t="shared" si="165"/>
        <v>4.0625</v>
      </c>
      <c r="P694" s="46">
        <v>4.5</v>
      </c>
      <c r="Q694" s="36">
        <f t="shared" si="166"/>
        <v>4.4375</v>
      </c>
      <c r="R694" s="36">
        <f t="shared" si="167"/>
        <v>4.5625</v>
      </c>
      <c r="V694" s="36">
        <v>6.25E-2</v>
      </c>
    </row>
    <row r="695" spans="1:22" ht="30" x14ac:dyDescent="0.15">
      <c r="A695" s="88" t="s">
        <v>10311</v>
      </c>
      <c r="B695" s="308" t="s">
        <v>10312</v>
      </c>
      <c r="C695" s="45" t="s">
        <v>4688</v>
      </c>
      <c r="E695" s="114">
        <v>41548</v>
      </c>
      <c r="F695" s="114">
        <v>41548</v>
      </c>
      <c r="G695" s="36" t="s">
        <v>8142</v>
      </c>
      <c r="I695" s="112" t="s">
        <v>4235</v>
      </c>
      <c r="J695" s="112" t="s">
        <v>4153</v>
      </c>
      <c r="K695" s="112" t="s">
        <v>4154</v>
      </c>
      <c r="L695" s="112" t="s">
        <v>2870</v>
      </c>
      <c r="M695" s="46">
        <v>2.625</v>
      </c>
      <c r="N695" s="46">
        <f t="shared" si="164"/>
        <v>2.5625</v>
      </c>
      <c r="O695" s="46">
        <f t="shared" si="165"/>
        <v>2.6875</v>
      </c>
      <c r="P695" s="46">
        <v>9</v>
      </c>
      <c r="Q695" s="46">
        <f t="shared" si="166"/>
        <v>8.9375</v>
      </c>
      <c r="R695" s="46">
        <f t="shared" si="167"/>
        <v>9.0625</v>
      </c>
      <c r="V695" s="36">
        <v>6.25E-2</v>
      </c>
    </row>
    <row r="696" spans="1:22" ht="30" x14ac:dyDescent="0.15">
      <c r="A696" s="304" t="s">
        <v>10316</v>
      </c>
      <c r="B696" s="306" t="s">
        <v>10321</v>
      </c>
      <c r="C696" s="112" t="s">
        <v>10419</v>
      </c>
      <c r="E696" s="114">
        <v>41570</v>
      </c>
      <c r="F696" s="114">
        <v>41570</v>
      </c>
      <c r="G696" s="36" t="s">
        <v>8142</v>
      </c>
      <c r="I696" s="112" t="s">
        <v>4235</v>
      </c>
      <c r="J696" s="112" t="s">
        <v>4153</v>
      </c>
      <c r="K696" s="112" t="s">
        <v>4154</v>
      </c>
      <c r="L696" s="112" t="s">
        <v>2870</v>
      </c>
      <c r="M696" s="46">
        <v>2.625</v>
      </c>
      <c r="N696" s="46">
        <f t="shared" si="164"/>
        <v>2.5625</v>
      </c>
      <c r="O696" s="46">
        <f t="shared" si="165"/>
        <v>2.6875</v>
      </c>
      <c r="P696" s="46">
        <v>9</v>
      </c>
      <c r="Q696" s="46">
        <f t="shared" si="166"/>
        <v>8.9375</v>
      </c>
      <c r="R696" s="46">
        <f t="shared" si="167"/>
        <v>9.0625</v>
      </c>
      <c r="T696" s="378"/>
      <c r="U696" s="378"/>
      <c r="V696" s="36">
        <v>6.25E-2</v>
      </c>
    </row>
    <row r="697" spans="1:22" x14ac:dyDescent="0.15">
      <c r="A697" s="348" t="s">
        <v>10342</v>
      </c>
      <c r="B697" s="365" t="s">
        <v>10343</v>
      </c>
    </row>
    <row r="698" spans="1:22" ht="30" x14ac:dyDescent="0.15">
      <c r="A698" s="304" t="s">
        <v>10352</v>
      </c>
      <c r="B698" s="374" t="s">
        <v>10353</v>
      </c>
      <c r="C698" s="112" t="s">
        <v>4694</v>
      </c>
      <c r="E698" s="114">
        <v>41568</v>
      </c>
      <c r="F698" s="114">
        <v>41568</v>
      </c>
      <c r="G698" s="36" t="s">
        <v>8457</v>
      </c>
      <c r="I698" s="112" t="s">
        <v>4235</v>
      </c>
      <c r="J698" s="112" t="s">
        <v>4153</v>
      </c>
      <c r="K698" s="112" t="s">
        <v>4154</v>
      </c>
      <c r="L698" s="112" t="s">
        <v>2870</v>
      </c>
      <c r="M698" s="46">
        <v>3.5</v>
      </c>
      <c r="N698" s="36">
        <f t="shared" ref="N698:N709" si="168">M698-V698</f>
        <v>3.4375</v>
      </c>
      <c r="O698" s="36">
        <f t="shared" ref="O698:O709" si="169">M698+V698</f>
        <v>3.5625</v>
      </c>
      <c r="P698" s="46">
        <v>2.375</v>
      </c>
      <c r="Q698" s="36">
        <f t="shared" ref="Q698:Q709" si="170">P698-V698</f>
        <v>2.3125</v>
      </c>
      <c r="R698" s="36">
        <f t="shared" ref="R698:R709" si="171">P698+V698</f>
        <v>2.4375</v>
      </c>
      <c r="V698" s="36">
        <v>6.25E-2</v>
      </c>
    </row>
    <row r="699" spans="1:22" ht="30" x14ac:dyDescent="0.15">
      <c r="A699" s="304" t="s">
        <v>10363</v>
      </c>
      <c r="B699" s="306" t="s">
        <v>10364</v>
      </c>
      <c r="C699" s="112" t="s">
        <v>10416</v>
      </c>
      <c r="E699" s="114">
        <v>41570</v>
      </c>
      <c r="F699" s="114">
        <v>41570</v>
      </c>
      <c r="G699" s="36" t="s">
        <v>8142</v>
      </c>
      <c r="I699" s="112" t="s">
        <v>4235</v>
      </c>
      <c r="J699" s="112" t="s">
        <v>4153</v>
      </c>
      <c r="K699" s="112" t="s">
        <v>4154</v>
      </c>
      <c r="L699" s="112" t="s">
        <v>2870</v>
      </c>
      <c r="M699" s="46">
        <v>5</v>
      </c>
      <c r="N699" s="46">
        <f t="shared" si="168"/>
        <v>4.9375</v>
      </c>
      <c r="O699" s="46">
        <f t="shared" si="169"/>
        <v>5.0625</v>
      </c>
      <c r="P699" s="46">
        <v>6</v>
      </c>
      <c r="Q699" s="46">
        <f t="shared" si="170"/>
        <v>5.9375</v>
      </c>
      <c r="R699" s="46">
        <f t="shared" si="171"/>
        <v>6.0625</v>
      </c>
      <c r="T699" s="378"/>
      <c r="U699" s="378"/>
      <c r="V699" s="36">
        <v>6.25E-2</v>
      </c>
    </row>
    <row r="700" spans="1:22" ht="30" x14ac:dyDescent="0.15">
      <c r="A700" s="304" t="s">
        <v>10365</v>
      </c>
      <c r="B700" s="306" t="s">
        <v>10366</v>
      </c>
      <c r="C700" s="112" t="s">
        <v>10417</v>
      </c>
      <c r="E700" s="114">
        <v>41570</v>
      </c>
      <c r="F700" s="114">
        <v>41570</v>
      </c>
      <c r="G700" s="36" t="s">
        <v>8142</v>
      </c>
      <c r="I700" s="112" t="s">
        <v>4235</v>
      </c>
      <c r="J700" s="112" t="s">
        <v>4153</v>
      </c>
      <c r="K700" s="112" t="s">
        <v>4154</v>
      </c>
      <c r="L700" s="112" t="s">
        <v>2870</v>
      </c>
      <c r="M700" s="46">
        <v>4</v>
      </c>
      <c r="N700" s="46">
        <f t="shared" si="168"/>
        <v>3.9375</v>
      </c>
      <c r="O700" s="46">
        <f t="shared" si="169"/>
        <v>4.0625</v>
      </c>
      <c r="P700" s="46">
        <v>6</v>
      </c>
      <c r="Q700" s="46">
        <f t="shared" si="170"/>
        <v>5.9375</v>
      </c>
      <c r="R700" s="46">
        <f t="shared" si="171"/>
        <v>6.0625</v>
      </c>
      <c r="T700" s="378"/>
      <c r="U700" s="378"/>
      <c r="V700" s="36">
        <v>6.25E-2</v>
      </c>
    </row>
    <row r="701" spans="1:22" ht="30" x14ac:dyDescent="0.15">
      <c r="A701" s="304" t="s">
        <v>10383</v>
      </c>
      <c r="B701" s="399" t="s">
        <v>10384</v>
      </c>
      <c r="C701" s="112" t="s">
        <v>10418</v>
      </c>
      <c r="E701" s="114">
        <v>41570</v>
      </c>
      <c r="F701" s="114">
        <v>41570</v>
      </c>
      <c r="G701" s="36" t="s">
        <v>8457</v>
      </c>
      <c r="I701" s="112" t="s">
        <v>4235</v>
      </c>
      <c r="J701" s="112" t="s">
        <v>4153</v>
      </c>
      <c r="K701" s="112" t="s">
        <v>4154</v>
      </c>
      <c r="L701" s="112" t="s">
        <v>2870</v>
      </c>
      <c r="M701" s="46">
        <v>3.5</v>
      </c>
      <c r="N701" s="46">
        <f t="shared" si="168"/>
        <v>3.4375</v>
      </c>
      <c r="O701" s="46">
        <f t="shared" si="169"/>
        <v>3.5625</v>
      </c>
      <c r="P701" s="46">
        <v>2.375</v>
      </c>
      <c r="Q701" s="46">
        <f t="shared" si="170"/>
        <v>2.3125</v>
      </c>
      <c r="R701" s="46">
        <f t="shared" si="171"/>
        <v>2.4375</v>
      </c>
      <c r="T701" s="378"/>
      <c r="U701" s="378"/>
      <c r="V701" s="36">
        <v>6.25E-2</v>
      </c>
    </row>
    <row r="702" spans="1:22" ht="30" x14ac:dyDescent="0.15">
      <c r="A702" s="304" t="s">
        <v>10385</v>
      </c>
      <c r="B702" s="159" t="s">
        <v>10384</v>
      </c>
      <c r="C702" s="112" t="s">
        <v>10419</v>
      </c>
      <c r="E702" s="114">
        <v>41570</v>
      </c>
      <c r="F702" s="114">
        <v>41572</v>
      </c>
      <c r="G702" s="36" t="s">
        <v>8142</v>
      </c>
      <c r="I702" s="112" t="s">
        <v>4235</v>
      </c>
      <c r="J702" s="112" t="s">
        <v>4153</v>
      </c>
      <c r="K702" s="112" t="s">
        <v>4154</v>
      </c>
      <c r="L702" s="112" t="s">
        <v>2870</v>
      </c>
      <c r="M702" s="46">
        <v>2.625</v>
      </c>
      <c r="N702" s="46">
        <f t="shared" si="168"/>
        <v>2.5625</v>
      </c>
      <c r="O702" s="46">
        <f t="shared" si="169"/>
        <v>2.6875</v>
      </c>
      <c r="P702" s="46">
        <v>9</v>
      </c>
      <c r="Q702" s="46">
        <f t="shared" si="170"/>
        <v>8.9375</v>
      </c>
      <c r="R702" s="46">
        <f t="shared" si="171"/>
        <v>9.0625</v>
      </c>
      <c r="T702" s="378"/>
      <c r="U702" s="378"/>
      <c r="V702" s="36">
        <v>6.25E-2</v>
      </c>
    </row>
    <row r="703" spans="1:22" ht="30" x14ac:dyDescent="0.15">
      <c r="A703" s="380" t="s">
        <v>10394</v>
      </c>
      <c r="B703" s="381" t="s">
        <v>10395</v>
      </c>
      <c r="C703" s="112" t="s">
        <v>10420</v>
      </c>
      <c r="E703" s="114">
        <v>41571</v>
      </c>
      <c r="F703" s="114">
        <v>41571</v>
      </c>
      <c r="G703" s="36" t="s">
        <v>9752</v>
      </c>
      <c r="H703" s="45" t="s">
        <v>4557</v>
      </c>
      <c r="I703" s="45" t="s">
        <v>4235</v>
      </c>
      <c r="J703" s="45" t="s">
        <v>4153</v>
      </c>
      <c r="K703" s="45" t="s">
        <v>4154</v>
      </c>
      <c r="L703" s="45" t="s">
        <v>2870</v>
      </c>
      <c r="M703" s="45">
        <v>85</v>
      </c>
      <c r="N703" s="46">
        <f t="shared" si="168"/>
        <v>83.412499999999994</v>
      </c>
      <c r="O703" s="46">
        <f t="shared" si="169"/>
        <v>86.587500000000006</v>
      </c>
      <c r="P703" s="46">
        <v>73</v>
      </c>
      <c r="Q703" s="46">
        <f t="shared" si="170"/>
        <v>71.412499999999994</v>
      </c>
      <c r="R703" s="46">
        <f t="shared" si="171"/>
        <v>74.587500000000006</v>
      </c>
      <c r="S703" s="46"/>
      <c r="T703" s="30"/>
      <c r="U703" s="30"/>
      <c r="V703" s="46">
        <v>1.5874999999999999</v>
      </c>
    </row>
    <row r="704" spans="1:22" ht="30" x14ac:dyDescent="0.15">
      <c r="A704" s="380" t="s">
        <v>10396</v>
      </c>
      <c r="B704" s="381" t="s">
        <v>10397</v>
      </c>
      <c r="C704" s="112" t="s">
        <v>10420</v>
      </c>
      <c r="E704" s="114">
        <v>41576</v>
      </c>
      <c r="F704" s="114"/>
      <c r="G704" s="36" t="s">
        <v>9752</v>
      </c>
      <c r="H704" s="45" t="s">
        <v>4557</v>
      </c>
      <c r="I704" s="45" t="s">
        <v>4235</v>
      </c>
      <c r="J704" s="45" t="s">
        <v>4153</v>
      </c>
      <c r="K704" s="45" t="s">
        <v>4154</v>
      </c>
      <c r="L704" s="45" t="s">
        <v>2870</v>
      </c>
      <c r="M704" s="45">
        <v>85</v>
      </c>
      <c r="N704" s="46">
        <f t="shared" si="168"/>
        <v>83.412499999999994</v>
      </c>
      <c r="O704" s="46">
        <f t="shared" si="169"/>
        <v>86.587500000000006</v>
      </c>
      <c r="P704" s="46">
        <v>73</v>
      </c>
      <c r="Q704" s="46">
        <f t="shared" si="170"/>
        <v>71.412499999999994</v>
      </c>
      <c r="R704" s="46">
        <f t="shared" si="171"/>
        <v>74.587500000000006</v>
      </c>
      <c r="S704" s="46"/>
      <c r="T704" s="30"/>
      <c r="U704" s="30"/>
      <c r="V704" s="46">
        <v>1.5874999999999999</v>
      </c>
    </row>
    <row r="705" spans="1:22" ht="30" x14ac:dyDescent="0.15">
      <c r="A705" s="380" t="s">
        <v>10406</v>
      </c>
      <c r="B705" s="382" t="s">
        <v>6947</v>
      </c>
      <c r="C705" s="112" t="s">
        <v>10409</v>
      </c>
      <c r="E705" s="114">
        <v>41576</v>
      </c>
      <c r="F705" s="114"/>
      <c r="G705" s="36" t="s">
        <v>9751</v>
      </c>
      <c r="I705" s="112" t="s">
        <v>4235</v>
      </c>
      <c r="J705" s="112" t="s">
        <v>4153</v>
      </c>
      <c r="K705" s="112" t="s">
        <v>4154</v>
      </c>
      <c r="L705" s="112" t="s">
        <v>2870</v>
      </c>
      <c r="M705" s="46">
        <v>4</v>
      </c>
      <c r="N705" s="36">
        <f t="shared" si="168"/>
        <v>3.9375</v>
      </c>
      <c r="O705" s="36">
        <f t="shared" si="169"/>
        <v>4.0625</v>
      </c>
      <c r="P705" s="46">
        <v>4.5</v>
      </c>
      <c r="Q705" s="36">
        <f t="shared" si="170"/>
        <v>4.4375</v>
      </c>
      <c r="R705" s="36">
        <f t="shared" si="171"/>
        <v>4.5625</v>
      </c>
      <c r="T705" s="378"/>
      <c r="U705" s="378"/>
      <c r="V705" s="36">
        <v>6.25E-2</v>
      </c>
    </row>
    <row r="706" spans="1:22" ht="30" x14ac:dyDescent="0.15">
      <c r="A706" s="380" t="s">
        <v>10407</v>
      </c>
      <c r="B706" s="383" t="s">
        <v>6947</v>
      </c>
      <c r="C706" s="112" t="s">
        <v>10409</v>
      </c>
      <c r="E706" s="114">
        <v>41576</v>
      </c>
      <c r="F706" s="114"/>
      <c r="G706" s="36" t="s">
        <v>9751</v>
      </c>
      <c r="I706" s="112" t="s">
        <v>4235</v>
      </c>
      <c r="J706" s="112" t="s">
        <v>4153</v>
      </c>
      <c r="K706" s="112" t="s">
        <v>4154</v>
      </c>
      <c r="L706" s="112" t="s">
        <v>2870</v>
      </c>
      <c r="M706" s="46">
        <v>4</v>
      </c>
      <c r="N706" s="36">
        <f t="shared" si="168"/>
        <v>3.9375</v>
      </c>
      <c r="O706" s="36">
        <f t="shared" si="169"/>
        <v>4.0625</v>
      </c>
      <c r="P706" s="46">
        <v>4.5</v>
      </c>
      <c r="Q706" s="36">
        <f t="shared" si="170"/>
        <v>4.4375</v>
      </c>
      <c r="R706" s="36">
        <f t="shared" si="171"/>
        <v>4.5625</v>
      </c>
      <c r="T706" s="378"/>
      <c r="U706" s="378"/>
      <c r="V706" s="36">
        <v>6.25E-2</v>
      </c>
    </row>
    <row r="707" spans="1:22" ht="30" x14ac:dyDescent="0.15">
      <c r="A707" s="400" t="s">
        <v>10441</v>
      </c>
      <c r="B707" s="381" t="s">
        <v>10442</v>
      </c>
      <c r="C707" s="398" t="s">
        <v>10419</v>
      </c>
      <c r="E707" s="114">
        <v>41600</v>
      </c>
      <c r="F707" s="114">
        <v>41603</v>
      </c>
      <c r="G707" s="36" t="s">
        <v>8142</v>
      </c>
      <c r="I707" s="112" t="s">
        <v>4235</v>
      </c>
      <c r="J707" s="112" t="s">
        <v>4153</v>
      </c>
      <c r="K707" s="112" t="s">
        <v>4154</v>
      </c>
      <c r="L707" s="112" t="s">
        <v>2870</v>
      </c>
      <c r="M707" s="46">
        <v>2.625</v>
      </c>
      <c r="N707" s="46">
        <f t="shared" si="168"/>
        <v>2.5625</v>
      </c>
      <c r="O707" s="46">
        <f t="shared" si="169"/>
        <v>2.6875</v>
      </c>
      <c r="P707" s="46">
        <v>9</v>
      </c>
      <c r="Q707" s="46">
        <f t="shared" si="170"/>
        <v>8.9375</v>
      </c>
      <c r="R707" s="46">
        <f t="shared" si="171"/>
        <v>9.0625</v>
      </c>
      <c r="T707" s="378"/>
      <c r="U707" s="378"/>
      <c r="V707" s="36">
        <v>6.25E-2</v>
      </c>
    </row>
    <row r="708" spans="1:22" ht="45" x14ac:dyDescent="0.15">
      <c r="A708" s="304" t="s">
        <v>10574</v>
      </c>
      <c r="B708" s="306" t="s">
        <v>10569</v>
      </c>
      <c r="C708" s="398" t="s">
        <v>10616</v>
      </c>
      <c r="E708" s="114">
        <v>41611</v>
      </c>
      <c r="F708" s="114">
        <v>41612</v>
      </c>
      <c r="G708" s="36" t="s">
        <v>9751</v>
      </c>
      <c r="I708" s="112" t="s">
        <v>4235</v>
      </c>
      <c r="J708" s="112" t="s">
        <v>4153</v>
      </c>
      <c r="K708" s="112" t="s">
        <v>4154</v>
      </c>
      <c r="L708" s="112" t="s">
        <v>2870</v>
      </c>
      <c r="M708" s="46">
        <v>4.3335999999999997</v>
      </c>
      <c r="N708" s="36">
        <f t="shared" si="168"/>
        <v>4.2710999999999997</v>
      </c>
      <c r="O708" s="36">
        <f t="shared" si="169"/>
        <v>4.3960999999999997</v>
      </c>
      <c r="P708" s="46">
        <v>3.9659</v>
      </c>
      <c r="Q708" s="36">
        <f t="shared" si="170"/>
        <v>3.9034</v>
      </c>
      <c r="R708" s="36">
        <f t="shared" si="171"/>
        <v>4.0283999999999995</v>
      </c>
      <c r="T708" s="378"/>
      <c r="U708" s="378"/>
      <c r="V708" s="36">
        <v>6.25E-2</v>
      </c>
    </row>
    <row r="709" spans="1:22" ht="30" x14ac:dyDescent="0.15">
      <c r="A709" s="304" t="s">
        <v>10459</v>
      </c>
      <c r="B709" s="401" t="s">
        <v>10460</v>
      </c>
      <c r="C709" s="112" t="s">
        <v>10418</v>
      </c>
      <c r="E709" s="114">
        <v>41600</v>
      </c>
      <c r="F709" s="114">
        <v>41603</v>
      </c>
      <c r="G709" s="36" t="s">
        <v>8457</v>
      </c>
      <c r="I709" s="112" t="s">
        <v>4235</v>
      </c>
      <c r="J709" s="112" t="s">
        <v>4153</v>
      </c>
      <c r="K709" s="112" t="s">
        <v>4154</v>
      </c>
      <c r="L709" s="112" t="s">
        <v>2870</v>
      </c>
      <c r="M709" s="46">
        <v>3.5</v>
      </c>
      <c r="N709" s="46">
        <f t="shared" si="168"/>
        <v>3.4375</v>
      </c>
      <c r="O709" s="46">
        <f t="shared" si="169"/>
        <v>3.5625</v>
      </c>
      <c r="P709" s="46">
        <v>2.375</v>
      </c>
      <c r="Q709" s="46">
        <f t="shared" si="170"/>
        <v>2.3125</v>
      </c>
      <c r="R709" s="46">
        <f t="shared" si="171"/>
        <v>2.4375</v>
      </c>
      <c r="T709" s="378"/>
      <c r="U709" s="378"/>
      <c r="V709" s="36">
        <v>6.25E-2</v>
      </c>
    </row>
    <row r="710" spans="1:22" x14ac:dyDescent="0.15">
      <c r="A710" s="304" t="s">
        <v>10494</v>
      </c>
      <c r="B710" s="30" t="s">
        <v>10495</v>
      </c>
      <c r="C710" s="384"/>
      <c r="H710" s="36" t="s">
        <v>10617</v>
      </c>
    </row>
    <row r="711" spans="1:22" x14ac:dyDescent="0.15">
      <c r="A711" s="304" t="s">
        <v>10496</v>
      </c>
      <c r="B711" s="30" t="s">
        <v>10497</v>
      </c>
      <c r="H711" s="36" t="s">
        <v>10617</v>
      </c>
    </row>
    <row r="712" spans="1:22" ht="30" x14ac:dyDescent="0.15">
      <c r="A712" s="403" t="s">
        <v>10530</v>
      </c>
      <c r="B712" s="399" t="s">
        <v>10531</v>
      </c>
      <c r="C712" s="398" t="s">
        <v>10419</v>
      </c>
      <c r="E712" s="114">
        <v>41611</v>
      </c>
      <c r="F712" s="114">
        <v>41612</v>
      </c>
      <c r="G712" s="36" t="s">
        <v>8142</v>
      </c>
      <c r="I712" s="112" t="s">
        <v>4235</v>
      </c>
      <c r="J712" s="112" t="s">
        <v>4153</v>
      </c>
      <c r="K712" s="112" t="s">
        <v>4154</v>
      </c>
      <c r="L712" s="112" t="s">
        <v>2870</v>
      </c>
      <c r="M712" s="46">
        <v>2.625</v>
      </c>
      <c r="N712" s="46">
        <f t="shared" ref="N712:N725" si="172">M712-V712</f>
        <v>2.5625</v>
      </c>
      <c r="O712" s="46">
        <f t="shared" ref="O712:O725" si="173">M712+V712</f>
        <v>2.6875</v>
      </c>
      <c r="P712" s="46">
        <v>9</v>
      </c>
      <c r="Q712" s="46">
        <f t="shared" ref="Q712:Q725" si="174">P712-V712</f>
        <v>8.9375</v>
      </c>
      <c r="R712" s="46">
        <f t="shared" ref="R712:R725" si="175">P712+V712</f>
        <v>9.0625</v>
      </c>
      <c r="T712" s="378"/>
      <c r="U712" s="378"/>
      <c r="V712" s="36">
        <v>6.25E-2</v>
      </c>
    </row>
    <row r="713" spans="1:22" ht="30" x14ac:dyDescent="0.15">
      <c r="A713" s="304" t="s">
        <v>10555</v>
      </c>
      <c r="B713" s="306" t="s">
        <v>10556</v>
      </c>
      <c r="C713" s="398" t="s">
        <v>10618</v>
      </c>
      <c r="E713" s="114">
        <v>41611</v>
      </c>
      <c r="F713" s="114">
        <v>41612</v>
      </c>
      <c r="G713" s="36" t="s">
        <v>8142</v>
      </c>
      <c r="I713" s="112" t="s">
        <v>4235</v>
      </c>
      <c r="J713" s="112" t="s">
        <v>4153</v>
      </c>
      <c r="K713" s="112" t="s">
        <v>4154</v>
      </c>
      <c r="L713" s="112" t="s">
        <v>2870</v>
      </c>
      <c r="M713" s="46">
        <v>4.25</v>
      </c>
      <c r="N713" s="46">
        <f t="shared" si="172"/>
        <v>4.1875</v>
      </c>
      <c r="O713" s="46">
        <f t="shared" si="173"/>
        <v>4.3125</v>
      </c>
      <c r="P713" s="46">
        <v>10</v>
      </c>
      <c r="Q713" s="46">
        <f t="shared" si="174"/>
        <v>9.9375</v>
      </c>
      <c r="R713" s="46">
        <f t="shared" si="175"/>
        <v>10.0625</v>
      </c>
      <c r="T713" s="378"/>
      <c r="U713" s="378"/>
      <c r="V713" s="36">
        <v>6.25E-2</v>
      </c>
    </row>
    <row r="714" spans="1:22" ht="45" x14ac:dyDescent="0.15">
      <c r="A714" s="304" t="s">
        <v>10557</v>
      </c>
      <c r="B714" s="306" t="s">
        <v>10558</v>
      </c>
      <c r="C714" s="404" t="s">
        <v>10616</v>
      </c>
      <c r="E714" s="114">
        <v>41612</v>
      </c>
      <c r="F714" s="114">
        <v>41613</v>
      </c>
      <c r="G714" s="36" t="s">
        <v>9751</v>
      </c>
      <c r="I714" s="112" t="s">
        <v>4235</v>
      </c>
      <c r="J714" s="112" t="s">
        <v>4153</v>
      </c>
      <c r="K714" s="112" t="s">
        <v>4154</v>
      </c>
      <c r="L714" s="112" t="s">
        <v>2870</v>
      </c>
      <c r="M714" s="46">
        <v>4.3335999999999997</v>
      </c>
      <c r="N714" s="36">
        <f t="shared" si="172"/>
        <v>4.2710999999999997</v>
      </c>
      <c r="O714" s="36">
        <f t="shared" si="173"/>
        <v>4.3960999999999997</v>
      </c>
      <c r="P714" s="46">
        <v>3.9659</v>
      </c>
      <c r="Q714" s="36">
        <f t="shared" si="174"/>
        <v>3.9034</v>
      </c>
      <c r="R714" s="36">
        <f t="shared" si="175"/>
        <v>4.0283999999999995</v>
      </c>
      <c r="T714" s="378"/>
      <c r="U714" s="378"/>
      <c r="V714" s="36">
        <v>6.25E-2</v>
      </c>
    </row>
    <row r="715" spans="1:22" ht="45" x14ac:dyDescent="0.15">
      <c r="A715" s="304" t="s">
        <v>10559</v>
      </c>
      <c r="B715" s="306" t="s">
        <v>10560</v>
      </c>
      <c r="C715" s="404" t="s">
        <v>10616</v>
      </c>
      <c r="E715" s="114">
        <v>41612</v>
      </c>
      <c r="F715" s="114">
        <v>41613</v>
      </c>
      <c r="G715" s="36" t="s">
        <v>9751</v>
      </c>
      <c r="I715" s="112" t="s">
        <v>4235</v>
      </c>
      <c r="J715" s="112" t="s">
        <v>4153</v>
      </c>
      <c r="K715" s="112" t="s">
        <v>4154</v>
      </c>
      <c r="L715" s="112" t="s">
        <v>2870</v>
      </c>
      <c r="M715" s="46">
        <v>4.3335999999999997</v>
      </c>
      <c r="N715" s="36">
        <f t="shared" si="172"/>
        <v>4.2710999999999997</v>
      </c>
      <c r="O715" s="36">
        <f t="shared" si="173"/>
        <v>4.3960999999999997</v>
      </c>
      <c r="P715" s="46">
        <v>3.9659</v>
      </c>
      <c r="Q715" s="36">
        <f t="shared" si="174"/>
        <v>3.9034</v>
      </c>
      <c r="R715" s="36">
        <f t="shared" si="175"/>
        <v>4.0283999999999995</v>
      </c>
      <c r="T715" s="378"/>
      <c r="U715" s="378"/>
      <c r="V715" s="36">
        <v>6.25E-2</v>
      </c>
    </row>
    <row r="716" spans="1:22" ht="45" x14ac:dyDescent="0.15">
      <c r="A716" s="304" t="s">
        <v>10561</v>
      </c>
      <c r="B716" s="306" t="s">
        <v>10562</v>
      </c>
      <c r="C716" s="404" t="s">
        <v>10616</v>
      </c>
      <c r="E716" s="114">
        <v>41612</v>
      </c>
      <c r="F716" s="114">
        <v>41613</v>
      </c>
      <c r="G716" s="36" t="s">
        <v>9751</v>
      </c>
      <c r="I716" s="112" t="s">
        <v>4235</v>
      </c>
      <c r="J716" s="112" t="s">
        <v>4153</v>
      </c>
      <c r="K716" s="112" t="s">
        <v>4154</v>
      </c>
      <c r="L716" s="112" t="s">
        <v>2870</v>
      </c>
      <c r="M716" s="46">
        <v>4.3335999999999997</v>
      </c>
      <c r="N716" s="36">
        <f t="shared" si="172"/>
        <v>4.2710999999999997</v>
      </c>
      <c r="O716" s="36">
        <f t="shared" si="173"/>
        <v>4.3960999999999997</v>
      </c>
      <c r="P716" s="46">
        <v>3.9659</v>
      </c>
      <c r="Q716" s="36">
        <f t="shared" si="174"/>
        <v>3.9034</v>
      </c>
      <c r="R716" s="36">
        <f t="shared" si="175"/>
        <v>4.0283999999999995</v>
      </c>
      <c r="T716" s="378"/>
      <c r="U716" s="378"/>
      <c r="V716" s="36">
        <v>6.25E-2</v>
      </c>
    </row>
    <row r="717" spans="1:22" ht="45" x14ac:dyDescent="0.15">
      <c r="A717" s="304" t="s">
        <v>10563</v>
      </c>
      <c r="B717" s="306" t="s">
        <v>10562</v>
      </c>
      <c r="C717" s="404" t="s">
        <v>10616</v>
      </c>
      <c r="E717" s="114">
        <v>41613</v>
      </c>
      <c r="F717" s="114">
        <v>41617</v>
      </c>
      <c r="G717" s="36" t="s">
        <v>9751</v>
      </c>
      <c r="I717" s="112" t="s">
        <v>4235</v>
      </c>
      <c r="J717" s="112" t="s">
        <v>4153</v>
      </c>
      <c r="K717" s="112" t="s">
        <v>4154</v>
      </c>
      <c r="L717" s="112" t="s">
        <v>2870</v>
      </c>
      <c r="M717" s="46">
        <v>4.3335999999999997</v>
      </c>
      <c r="N717" s="36">
        <f t="shared" si="172"/>
        <v>4.2710999999999997</v>
      </c>
      <c r="O717" s="36">
        <f t="shared" si="173"/>
        <v>4.3960999999999997</v>
      </c>
      <c r="P717" s="46">
        <v>3.9659</v>
      </c>
      <c r="Q717" s="36">
        <f t="shared" si="174"/>
        <v>3.9034</v>
      </c>
      <c r="R717" s="36">
        <f t="shared" si="175"/>
        <v>4.0283999999999995</v>
      </c>
      <c r="T717" s="378"/>
      <c r="U717" s="378"/>
      <c r="V717" s="36">
        <v>6.25E-2</v>
      </c>
    </row>
    <row r="718" spans="1:22" ht="45" x14ac:dyDescent="0.15">
      <c r="A718" s="304" t="s">
        <v>10564</v>
      </c>
      <c r="B718" s="306" t="s">
        <v>10562</v>
      </c>
      <c r="C718" s="404" t="s">
        <v>10616</v>
      </c>
      <c r="E718" s="114">
        <v>41613</v>
      </c>
      <c r="F718" s="114">
        <v>41617</v>
      </c>
      <c r="G718" s="36" t="s">
        <v>9751</v>
      </c>
      <c r="I718" s="112" t="s">
        <v>4235</v>
      </c>
      <c r="J718" s="112" t="s">
        <v>4153</v>
      </c>
      <c r="K718" s="112" t="s">
        <v>4154</v>
      </c>
      <c r="L718" s="112" t="s">
        <v>2870</v>
      </c>
      <c r="M718" s="46">
        <v>4.3335999999999997</v>
      </c>
      <c r="N718" s="36">
        <f t="shared" si="172"/>
        <v>4.2710999999999997</v>
      </c>
      <c r="O718" s="36">
        <f t="shared" si="173"/>
        <v>4.3960999999999997</v>
      </c>
      <c r="P718" s="46">
        <v>3.9659</v>
      </c>
      <c r="Q718" s="36">
        <f t="shared" si="174"/>
        <v>3.9034</v>
      </c>
      <c r="R718" s="36">
        <f t="shared" si="175"/>
        <v>4.0283999999999995</v>
      </c>
      <c r="T718" s="378"/>
      <c r="U718" s="378"/>
      <c r="V718" s="36">
        <v>6.25E-2</v>
      </c>
    </row>
    <row r="719" spans="1:22" ht="30" x14ac:dyDescent="0.15">
      <c r="A719" s="304" t="s">
        <v>10572</v>
      </c>
      <c r="B719" s="159" t="s">
        <v>10573</v>
      </c>
      <c r="C719" s="112" t="s">
        <v>10418</v>
      </c>
      <c r="E719" s="114">
        <v>41613</v>
      </c>
      <c r="F719" s="114">
        <v>41617</v>
      </c>
      <c r="G719" s="36" t="s">
        <v>8457</v>
      </c>
      <c r="I719" s="112" t="s">
        <v>4235</v>
      </c>
      <c r="J719" s="112" t="s">
        <v>4153</v>
      </c>
      <c r="K719" s="112" t="s">
        <v>4154</v>
      </c>
      <c r="L719" s="112" t="s">
        <v>2870</v>
      </c>
      <c r="M719" s="46">
        <v>3.5</v>
      </c>
      <c r="N719" s="46">
        <f t="shared" si="172"/>
        <v>3.4375</v>
      </c>
      <c r="O719" s="46">
        <f t="shared" si="173"/>
        <v>3.5625</v>
      </c>
      <c r="P719" s="46">
        <v>2.375</v>
      </c>
      <c r="Q719" s="46">
        <f t="shared" si="174"/>
        <v>2.3125</v>
      </c>
      <c r="R719" s="46">
        <f t="shared" si="175"/>
        <v>2.4375</v>
      </c>
      <c r="T719" s="378"/>
      <c r="U719" s="378"/>
      <c r="V719" s="36">
        <v>6.25E-2</v>
      </c>
    </row>
    <row r="720" spans="1:22" ht="30" x14ac:dyDescent="0.15">
      <c r="A720" s="304" t="s">
        <v>10602</v>
      </c>
      <c r="B720" s="307" t="s">
        <v>10603</v>
      </c>
      <c r="C720" s="398" t="s">
        <v>10419</v>
      </c>
      <c r="E720" s="114">
        <v>41613</v>
      </c>
      <c r="F720" s="114">
        <v>41617</v>
      </c>
      <c r="G720" s="36" t="s">
        <v>8142</v>
      </c>
      <c r="I720" s="112" t="s">
        <v>4235</v>
      </c>
      <c r="J720" s="112" t="s">
        <v>4153</v>
      </c>
      <c r="K720" s="112" t="s">
        <v>4154</v>
      </c>
      <c r="L720" s="112" t="s">
        <v>2870</v>
      </c>
      <c r="M720" s="46">
        <v>2.625</v>
      </c>
      <c r="N720" s="46">
        <f t="shared" si="172"/>
        <v>2.625</v>
      </c>
      <c r="O720" s="46">
        <f t="shared" si="173"/>
        <v>2.625</v>
      </c>
      <c r="P720" s="46">
        <v>9</v>
      </c>
      <c r="Q720" s="46">
        <f t="shared" si="174"/>
        <v>9</v>
      </c>
      <c r="R720" s="46">
        <f t="shared" si="175"/>
        <v>9</v>
      </c>
    </row>
    <row r="721" spans="1:22" ht="30" x14ac:dyDescent="0.15">
      <c r="A721" s="304" t="s">
        <v>10604</v>
      </c>
      <c r="B721" s="307" t="s">
        <v>10605</v>
      </c>
      <c r="C721" s="398" t="s">
        <v>10419</v>
      </c>
      <c r="E721" s="114">
        <v>41613</v>
      </c>
      <c r="F721" s="114">
        <v>41617</v>
      </c>
      <c r="G721" s="36" t="s">
        <v>8142</v>
      </c>
      <c r="I721" s="112" t="s">
        <v>4235</v>
      </c>
      <c r="J721" s="112" t="s">
        <v>4153</v>
      </c>
      <c r="K721" s="112" t="s">
        <v>4154</v>
      </c>
      <c r="L721" s="112" t="s">
        <v>2870</v>
      </c>
      <c r="M721" s="46">
        <v>2.625</v>
      </c>
      <c r="N721" s="46">
        <f t="shared" si="172"/>
        <v>2.5625</v>
      </c>
      <c r="O721" s="46">
        <f t="shared" si="173"/>
        <v>2.6875</v>
      </c>
      <c r="P721" s="46">
        <v>9</v>
      </c>
      <c r="Q721" s="46">
        <f t="shared" si="174"/>
        <v>8.9375</v>
      </c>
      <c r="R721" s="46">
        <f t="shared" si="175"/>
        <v>9.0625</v>
      </c>
      <c r="T721" s="378"/>
      <c r="U721" s="378"/>
      <c r="V721" s="36">
        <v>6.25E-2</v>
      </c>
    </row>
    <row r="722" spans="1:22" ht="30" x14ac:dyDescent="0.15">
      <c r="A722" s="304" t="s">
        <v>10606</v>
      </c>
      <c r="B722" s="307" t="s">
        <v>10607</v>
      </c>
      <c r="C722" s="398" t="s">
        <v>10419</v>
      </c>
      <c r="E722" s="114">
        <v>41613</v>
      </c>
      <c r="F722" s="114">
        <v>41617</v>
      </c>
      <c r="G722" s="36" t="s">
        <v>8142</v>
      </c>
      <c r="I722" s="112" t="s">
        <v>4235</v>
      </c>
      <c r="J722" s="112" t="s">
        <v>4153</v>
      </c>
      <c r="K722" s="112" t="s">
        <v>4154</v>
      </c>
      <c r="L722" s="112" t="s">
        <v>2870</v>
      </c>
      <c r="M722" s="46">
        <v>2.625</v>
      </c>
      <c r="N722" s="46">
        <f t="shared" si="172"/>
        <v>2.5625</v>
      </c>
      <c r="O722" s="46">
        <f t="shared" si="173"/>
        <v>2.6875</v>
      </c>
      <c r="P722" s="46">
        <v>9</v>
      </c>
      <c r="Q722" s="46">
        <f t="shared" si="174"/>
        <v>8.9375</v>
      </c>
      <c r="R722" s="46">
        <f t="shared" si="175"/>
        <v>9.0625</v>
      </c>
      <c r="T722" s="378"/>
      <c r="U722" s="378"/>
      <c r="V722" s="36">
        <v>6.25E-2</v>
      </c>
    </row>
    <row r="723" spans="1:22" ht="30" x14ac:dyDescent="0.15">
      <c r="A723" s="304" t="s">
        <v>10608</v>
      </c>
      <c r="B723" s="307" t="s">
        <v>10609</v>
      </c>
      <c r="C723" s="398" t="s">
        <v>10419</v>
      </c>
      <c r="E723" s="114">
        <v>41613</v>
      </c>
      <c r="F723" s="114">
        <v>41617</v>
      </c>
      <c r="G723" s="36" t="s">
        <v>8142</v>
      </c>
      <c r="I723" s="112" t="s">
        <v>4235</v>
      </c>
      <c r="J723" s="112" t="s">
        <v>4153</v>
      </c>
      <c r="K723" s="112" t="s">
        <v>4154</v>
      </c>
      <c r="L723" s="112" t="s">
        <v>2870</v>
      </c>
      <c r="M723" s="46">
        <v>2.625</v>
      </c>
      <c r="N723" s="46">
        <f t="shared" si="172"/>
        <v>2.5625</v>
      </c>
      <c r="O723" s="46">
        <f t="shared" si="173"/>
        <v>2.6875</v>
      </c>
      <c r="P723" s="46">
        <v>9</v>
      </c>
      <c r="Q723" s="46">
        <f t="shared" si="174"/>
        <v>8.9375</v>
      </c>
      <c r="R723" s="46">
        <f t="shared" si="175"/>
        <v>9.0625</v>
      </c>
      <c r="T723" s="378"/>
      <c r="U723" s="378"/>
      <c r="V723" s="36">
        <v>6.25E-2</v>
      </c>
    </row>
    <row r="724" spans="1:22" ht="30" x14ac:dyDescent="0.15">
      <c r="A724" s="304" t="s">
        <v>10610</v>
      </c>
      <c r="B724" s="307" t="s">
        <v>10611</v>
      </c>
      <c r="C724" s="398" t="s">
        <v>10419</v>
      </c>
      <c r="E724" s="114">
        <v>41613</v>
      </c>
      <c r="F724" s="114">
        <v>41617</v>
      </c>
      <c r="G724" s="36" t="s">
        <v>8142</v>
      </c>
      <c r="I724" s="112" t="s">
        <v>4235</v>
      </c>
      <c r="J724" s="112" t="s">
        <v>4153</v>
      </c>
      <c r="K724" s="112" t="s">
        <v>4154</v>
      </c>
      <c r="L724" s="112" t="s">
        <v>2870</v>
      </c>
      <c r="M724" s="46">
        <v>2.625</v>
      </c>
      <c r="N724" s="46">
        <f t="shared" si="172"/>
        <v>2.5625</v>
      </c>
      <c r="O724" s="46">
        <f t="shared" si="173"/>
        <v>2.6875</v>
      </c>
      <c r="P724" s="46">
        <v>9</v>
      </c>
      <c r="Q724" s="46">
        <f t="shared" si="174"/>
        <v>8.9375</v>
      </c>
      <c r="R724" s="46">
        <f t="shared" si="175"/>
        <v>9.0625</v>
      </c>
      <c r="T724" s="378"/>
      <c r="U724" s="378"/>
      <c r="V724" s="36">
        <v>6.25E-2</v>
      </c>
    </row>
    <row r="725" spans="1:22" ht="30" x14ac:dyDescent="0.15">
      <c r="A725" s="304" t="s">
        <v>10612</v>
      </c>
      <c r="B725" s="307" t="s">
        <v>10613</v>
      </c>
      <c r="C725" s="398" t="s">
        <v>10419</v>
      </c>
      <c r="E725" s="114">
        <v>41613</v>
      </c>
      <c r="F725" s="114">
        <v>41617</v>
      </c>
      <c r="G725" s="36" t="s">
        <v>8142</v>
      </c>
      <c r="I725" s="112" t="s">
        <v>4235</v>
      </c>
      <c r="J725" s="112" t="s">
        <v>4153</v>
      </c>
      <c r="K725" s="112" t="s">
        <v>4154</v>
      </c>
      <c r="L725" s="112" t="s">
        <v>2870</v>
      </c>
      <c r="M725" s="46">
        <v>2.625</v>
      </c>
      <c r="N725" s="46">
        <f t="shared" si="172"/>
        <v>2.5625</v>
      </c>
      <c r="O725" s="46">
        <f t="shared" si="173"/>
        <v>2.6875</v>
      </c>
      <c r="P725" s="46">
        <v>9</v>
      </c>
      <c r="Q725" s="46">
        <f t="shared" si="174"/>
        <v>8.9375</v>
      </c>
      <c r="R725" s="46">
        <f t="shared" si="175"/>
        <v>9.0625</v>
      </c>
      <c r="T725" s="378"/>
      <c r="U725" s="378"/>
      <c r="V725" s="36">
        <v>6.25E-2</v>
      </c>
    </row>
    <row r="726" spans="1:22" x14ac:dyDescent="0.15">
      <c r="A726" s="304"/>
      <c r="B726" s="306"/>
      <c r="C726" s="404"/>
      <c r="E726" s="114"/>
      <c r="F726" s="114"/>
      <c r="I726" s="112"/>
      <c r="J726" s="112"/>
      <c r="K726" s="112"/>
      <c r="L726" s="112"/>
      <c r="T726" s="378"/>
      <c r="U726" s="378"/>
      <c r="V726" s="36">
        <v>6.25E-2</v>
      </c>
    </row>
    <row r="727" spans="1:22" ht="30" x14ac:dyDescent="0.15">
      <c r="A727" s="304" t="s">
        <v>10626</v>
      </c>
      <c r="B727" s="307" t="s">
        <v>10627</v>
      </c>
      <c r="C727" s="398" t="s">
        <v>10419</v>
      </c>
      <c r="E727" s="114">
        <v>41613</v>
      </c>
      <c r="F727" s="114">
        <v>41617</v>
      </c>
      <c r="G727" s="36" t="s">
        <v>8142</v>
      </c>
      <c r="I727" s="112" t="s">
        <v>4235</v>
      </c>
      <c r="J727" s="112" t="s">
        <v>4153</v>
      </c>
      <c r="K727" s="112" t="s">
        <v>4154</v>
      </c>
      <c r="L727" s="112" t="s">
        <v>2870</v>
      </c>
      <c r="M727" s="46">
        <v>2.625</v>
      </c>
      <c r="N727" s="46">
        <f t="shared" ref="N727:N740" si="176">M727-V727</f>
        <v>2.5625</v>
      </c>
      <c r="O727" s="46">
        <f t="shared" ref="O727:O740" si="177">M727+V727</f>
        <v>2.6875</v>
      </c>
      <c r="P727" s="46">
        <v>9</v>
      </c>
      <c r="Q727" s="46">
        <f t="shared" ref="Q727:Q740" si="178">P727-V727</f>
        <v>8.9375</v>
      </c>
      <c r="R727" s="46">
        <f t="shared" ref="R727:R740" si="179">P727+V727</f>
        <v>9.0625</v>
      </c>
      <c r="T727" s="378"/>
      <c r="U727" s="378"/>
      <c r="V727" s="36">
        <v>6.25E-2</v>
      </c>
    </row>
    <row r="728" spans="1:22" ht="30" x14ac:dyDescent="0.15">
      <c r="A728" s="304" t="s">
        <v>10628</v>
      </c>
      <c r="B728" s="306" t="s">
        <v>10629</v>
      </c>
      <c r="C728" s="398" t="s">
        <v>10419</v>
      </c>
      <c r="E728" s="114">
        <v>41613</v>
      </c>
      <c r="F728" s="114">
        <v>41617</v>
      </c>
      <c r="G728" s="36" t="s">
        <v>8142</v>
      </c>
      <c r="I728" s="112" t="s">
        <v>4235</v>
      </c>
      <c r="J728" s="112" t="s">
        <v>4153</v>
      </c>
      <c r="K728" s="112" t="s">
        <v>4154</v>
      </c>
      <c r="L728" s="112" t="s">
        <v>2870</v>
      </c>
      <c r="M728" s="46">
        <v>2.625</v>
      </c>
      <c r="N728" s="46">
        <f t="shared" si="176"/>
        <v>2.5625</v>
      </c>
      <c r="O728" s="46">
        <f t="shared" si="177"/>
        <v>2.6875</v>
      </c>
      <c r="P728" s="46">
        <v>9</v>
      </c>
      <c r="Q728" s="46">
        <f t="shared" si="178"/>
        <v>8.9375</v>
      </c>
      <c r="R728" s="46">
        <f t="shared" si="179"/>
        <v>9.0625</v>
      </c>
      <c r="T728" s="378"/>
      <c r="U728" s="378"/>
      <c r="V728" s="36">
        <v>6.25E-2</v>
      </c>
    </row>
    <row r="729" spans="1:22" ht="30" x14ac:dyDescent="0.15">
      <c r="A729" s="406" t="s">
        <v>10641</v>
      </c>
      <c r="B729" s="307" t="s">
        <v>10642</v>
      </c>
      <c r="C729" s="398" t="s">
        <v>10419</v>
      </c>
      <c r="E729" s="114">
        <v>41618</v>
      </c>
      <c r="F729" s="114">
        <v>41618</v>
      </c>
      <c r="G729" s="36" t="s">
        <v>8142</v>
      </c>
      <c r="I729" s="112" t="s">
        <v>4235</v>
      </c>
      <c r="J729" s="112" t="s">
        <v>4153</v>
      </c>
      <c r="K729" s="112" t="s">
        <v>4154</v>
      </c>
      <c r="L729" s="112" t="s">
        <v>2870</v>
      </c>
      <c r="M729" s="46">
        <v>2.625</v>
      </c>
      <c r="N729" s="46">
        <f t="shared" si="176"/>
        <v>2.5625</v>
      </c>
      <c r="O729" s="46">
        <f t="shared" si="177"/>
        <v>2.6875</v>
      </c>
      <c r="P729" s="46">
        <v>9</v>
      </c>
      <c r="Q729" s="46">
        <f t="shared" si="178"/>
        <v>8.9375</v>
      </c>
      <c r="R729" s="46">
        <f t="shared" si="179"/>
        <v>9.0625</v>
      </c>
      <c r="T729" s="378"/>
      <c r="U729" s="378"/>
      <c r="V729" s="36">
        <v>6.25E-2</v>
      </c>
    </row>
    <row r="730" spans="1:22" ht="30" x14ac:dyDescent="0.15">
      <c r="A730" s="304" t="s">
        <v>10670</v>
      </c>
      <c r="B730" s="306" t="s">
        <v>10671</v>
      </c>
      <c r="C730" s="398" t="s">
        <v>10419</v>
      </c>
      <c r="E730" s="114">
        <v>41620</v>
      </c>
      <c r="F730" s="114">
        <v>41620</v>
      </c>
      <c r="G730" s="36" t="s">
        <v>8142</v>
      </c>
      <c r="I730" s="112" t="s">
        <v>4235</v>
      </c>
      <c r="J730" s="112" t="s">
        <v>4153</v>
      </c>
      <c r="K730" s="112" t="s">
        <v>4154</v>
      </c>
      <c r="L730" s="112" t="s">
        <v>2870</v>
      </c>
      <c r="M730" s="46">
        <v>2.625</v>
      </c>
      <c r="N730" s="46">
        <f t="shared" si="176"/>
        <v>2.5625</v>
      </c>
      <c r="O730" s="46">
        <f t="shared" si="177"/>
        <v>2.6875</v>
      </c>
      <c r="P730" s="46">
        <v>9</v>
      </c>
      <c r="Q730" s="46">
        <f t="shared" si="178"/>
        <v>8.9375</v>
      </c>
      <c r="R730" s="46">
        <f t="shared" si="179"/>
        <v>9.0625</v>
      </c>
      <c r="T730" s="378"/>
      <c r="U730" s="378"/>
      <c r="V730" s="36">
        <v>6.25E-2</v>
      </c>
    </row>
    <row r="731" spans="1:22" ht="30" x14ac:dyDescent="0.15">
      <c r="A731" s="304" t="s">
        <v>10672</v>
      </c>
      <c r="B731" s="307" t="s">
        <v>10673</v>
      </c>
      <c r="C731" s="398" t="s">
        <v>10419</v>
      </c>
      <c r="E731" s="114">
        <v>41620</v>
      </c>
      <c r="F731" s="114">
        <v>41620</v>
      </c>
      <c r="G731" s="36" t="s">
        <v>8142</v>
      </c>
      <c r="I731" s="112" t="s">
        <v>4235</v>
      </c>
      <c r="J731" s="112" t="s">
        <v>4153</v>
      </c>
      <c r="K731" s="112" t="s">
        <v>4154</v>
      </c>
      <c r="L731" s="112" t="s">
        <v>2870</v>
      </c>
      <c r="M731" s="46">
        <v>2.625</v>
      </c>
      <c r="N731" s="46">
        <f t="shared" si="176"/>
        <v>2.5625</v>
      </c>
      <c r="O731" s="46">
        <f t="shared" si="177"/>
        <v>2.6875</v>
      </c>
      <c r="P731" s="46">
        <v>9</v>
      </c>
      <c r="Q731" s="46">
        <f t="shared" si="178"/>
        <v>8.9375</v>
      </c>
      <c r="R731" s="46">
        <f t="shared" si="179"/>
        <v>9.0625</v>
      </c>
      <c r="T731" s="378"/>
      <c r="U731" s="378"/>
      <c r="V731" s="36">
        <v>6.25E-2</v>
      </c>
    </row>
    <row r="732" spans="1:22" ht="30" x14ac:dyDescent="0.15">
      <c r="A732" s="304" t="s">
        <v>10705</v>
      </c>
      <c r="B732" s="318" t="s">
        <v>10642</v>
      </c>
      <c r="C732" s="398" t="s">
        <v>10419</v>
      </c>
      <c r="E732" s="114">
        <v>41625</v>
      </c>
      <c r="F732" s="114">
        <v>41625</v>
      </c>
      <c r="G732" s="36" t="s">
        <v>8142</v>
      </c>
      <c r="I732" s="112" t="s">
        <v>4235</v>
      </c>
      <c r="J732" s="112" t="s">
        <v>4153</v>
      </c>
      <c r="K732" s="112" t="s">
        <v>4154</v>
      </c>
      <c r="L732" s="112" t="s">
        <v>2870</v>
      </c>
      <c r="M732" s="46">
        <v>2.625</v>
      </c>
      <c r="N732" s="46">
        <f t="shared" si="176"/>
        <v>2.5625</v>
      </c>
      <c r="O732" s="46">
        <f t="shared" si="177"/>
        <v>2.6875</v>
      </c>
      <c r="P732" s="46">
        <v>9</v>
      </c>
      <c r="Q732" s="46">
        <f t="shared" si="178"/>
        <v>8.9375</v>
      </c>
      <c r="R732" s="46">
        <f t="shared" si="179"/>
        <v>9.0625</v>
      </c>
      <c r="T732" s="378"/>
      <c r="U732" s="378"/>
      <c r="V732" s="36">
        <v>6.25E-2</v>
      </c>
    </row>
    <row r="733" spans="1:22" ht="45" x14ac:dyDescent="0.15">
      <c r="A733" s="411" t="s">
        <v>10730</v>
      </c>
      <c r="B733" s="413" t="s">
        <v>7909</v>
      </c>
      <c r="C733" s="398" t="s">
        <v>10736</v>
      </c>
      <c r="E733" s="114">
        <v>41628</v>
      </c>
      <c r="F733" s="114">
        <v>41628</v>
      </c>
      <c r="G733" s="36" t="s">
        <v>9751</v>
      </c>
      <c r="I733" s="112" t="s">
        <v>4235</v>
      </c>
      <c r="J733" s="112" t="s">
        <v>4153</v>
      </c>
      <c r="K733" s="112" t="s">
        <v>4154</v>
      </c>
      <c r="L733" s="112" t="s">
        <v>2870</v>
      </c>
      <c r="M733" s="46">
        <v>6.25</v>
      </c>
      <c r="N733" s="36">
        <f t="shared" si="176"/>
        <v>6.1875</v>
      </c>
      <c r="O733" s="36">
        <f t="shared" si="177"/>
        <v>6.3125</v>
      </c>
      <c r="P733" s="46">
        <v>5.5625</v>
      </c>
      <c r="Q733" s="36">
        <f t="shared" si="178"/>
        <v>5.5</v>
      </c>
      <c r="R733" s="36">
        <f t="shared" si="179"/>
        <v>5.625</v>
      </c>
      <c r="T733" s="378"/>
      <c r="U733" s="378"/>
      <c r="V733" s="36">
        <v>6.25E-2</v>
      </c>
    </row>
    <row r="734" spans="1:22" ht="45" x14ac:dyDescent="0.15">
      <c r="A734" s="415" t="s">
        <v>10731</v>
      </c>
      <c r="B734" s="414" t="s">
        <v>7909</v>
      </c>
      <c r="C734" s="398" t="s">
        <v>10736</v>
      </c>
      <c r="E734" s="114">
        <v>41628</v>
      </c>
      <c r="F734" s="114">
        <v>41628</v>
      </c>
      <c r="G734" s="36" t="s">
        <v>9751</v>
      </c>
      <c r="I734" s="112" t="s">
        <v>4235</v>
      </c>
      <c r="J734" s="112" t="s">
        <v>4153</v>
      </c>
      <c r="K734" s="112" t="s">
        <v>4154</v>
      </c>
      <c r="L734" s="112" t="s">
        <v>2870</v>
      </c>
      <c r="M734" s="46">
        <v>6.25</v>
      </c>
      <c r="N734" s="36">
        <f t="shared" si="176"/>
        <v>6.1875</v>
      </c>
      <c r="O734" s="36">
        <f t="shared" si="177"/>
        <v>6.3125</v>
      </c>
      <c r="P734" s="46">
        <v>5.5625</v>
      </c>
      <c r="Q734" s="36">
        <f t="shared" si="178"/>
        <v>5.5</v>
      </c>
      <c r="R734" s="36">
        <f t="shared" si="179"/>
        <v>5.625</v>
      </c>
      <c r="T734" s="378"/>
      <c r="U734" s="378"/>
      <c r="V734" s="36">
        <v>6.25E-2</v>
      </c>
    </row>
    <row r="735" spans="1:22" ht="30" x14ac:dyDescent="0.15">
      <c r="A735" s="411" t="s">
        <v>10810</v>
      </c>
      <c r="B735" s="412" t="s">
        <v>8116</v>
      </c>
      <c r="C735" s="112" t="s">
        <v>10813</v>
      </c>
      <c r="E735" s="114">
        <v>41646</v>
      </c>
      <c r="F735" s="114">
        <v>41647</v>
      </c>
      <c r="G735" s="36" t="s">
        <v>8143</v>
      </c>
      <c r="I735" s="112" t="s">
        <v>4235</v>
      </c>
      <c r="J735" s="112" t="s">
        <v>4153</v>
      </c>
      <c r="K735" s="112" t="s">
        <v>4154</v>
      </c>
      <c r="L735" s="112" t="s">
        <v>2870</v>
      </c>
      <c r="M735" s="46">
        <v>4</v>
      </c>
      <c r="N735" s="36">
        <f t="shared" si="176"/>
        <v>3.9375</v>
      </c>
      <c r="O735" s="36">
        <f t="shared" si="177"/>
        <v>4.0625</v>
      </c>
      <c r="P735" s="46">
        <v>4.5</v>
      </c>
      <c r="Q735" s="36">
        <f t="shared" si="178"/>
        <v>4.4375</v>
      </c>
      <c r="R735" s="36">
        <f t="shared" si="179"/>
        <v>4.5625</v>
      </c>
      <c r="T735" s="378"/>
      <c r="U735" s="378"/>
      <c r="V735" s="36">
        <v>6.25E-2</v>
      </c>
    </row>
    <row r="736" spans="1:22" ht="30" x14ac:dyDescent="0.15">
      <c r="A736" s="411" t="s">
        <v>10811</v>
      </c>
      <c r="B736" s="412" t="s">
        <v>8117</v>
      </c>
      <c r="C736" s="112" t="s">
        <v>10409</v>
      </c>
      <c r="E736" s="114">
        <v>41646</v>
      </c>
      <c r="F736" s="114">
        <v>41647</v>
      </c>
      <c r="G736" s="36" t="s">
        <v>10297</v>
      </c>
      <c r="I736" s="112" t="s">
        <v>4235</v>
      </c>
      <c r="J736" s="112" t="s">
        <v>4153</v>
      </c>
      <c r="K736" s="112" t="s">
        <v>4154</v>
      </c>
      <c r="L736" s="112" t="s">
        <v>2870</v>
      </c>
      <c r="M736" s="46">
        <v>4</v>
      </c>
      <c r="N736" s="36">
        <f t="shared" si="176"/>
        <v>3.9375</v>
      </c>
      <c r="O736" s="36">
        <f t="shared" si="177"/>
        <v>4.0625</v>
      </c>
      <c r="P736" s="46">
        <v>4.5</v>
      </c>
      <c r="Q736" s="36">
        <f t="shared" si="178"/>
        <v>4.4375</v>
      </c>
      <c r="R736" s="36">
        <f t="shared" si="179"/>
        <v>4.5625</v>
      </c>
      <c r="T736" s="378"/>
      <c r="U736" s="378"/>
      <c r="V736" s="36">
        <v>6.25E-2</v>
      </c>
    </row>
    <row r="737" spans="1:41" ht="30" x14ac:dyDescent="0.15">
      <c r="A737" s="411" t="s">
        <v>10814</v>
      </c>
      <c r="B737" s="412" t="s">
        <v>7912</v>
      </c>
      <c r="C737" s="112" t="s">
        <v>10417</v>
      </c>
      <c r="E737" s="114">
        <v>41646</v>
      </c>
      <c r="F737" s="114">
        <v>41647</v>
      </c>
      <c r="G737" s="36" t="s">
        <v>8142</v>
      </c>
      <c r="I737" s="112" t="s">
        <v>4235</v>
      </c>
      <c r="J737" s="112" t="s">
        <v>4153</v>
      </c>
      <c r="K737" s="112" t="s">
        <v>4154</v>
      </c>
      <c r="L737" s="112" t="s">
        <v>2870</v>
      </c>
      <c r="M737" s="46">
        <v>4</v>
      </c>
      <c r="N737" s="46">
        <f t="shared" si="176"/>
        <v>3.9375</v>
      </c>
      <c r="O737" s="46">
        <f t="shared" si="177"/>
        <v>4.0625</v>
      </c>
      <c r="P737" s="46">
        <v>6</v>
      </c>
      <c r="Q737" s="46">
        <f t="shared" si="178"/>
        <v>5.9375</v>
      </c>
      <c r="R737" s="46">
        <f t="shared" si="179"/>
        <v>6.0625</v>
      </c>
      <c r="T737" s="378"/>
      <c r="U737" s="378"/>
      <c r="V737" s="36">
        <v>6.25E-2</v>
      </c>
    </row>
    <row r="738" spans="1:41" ht="30" x14ac:dyDescent="0.15">
      <c r="A738" s="304" t="s">
        <v>10812</v>
      </c>
      <c r="B738" s="412" t="s">
        <v>7912</v>
      </c>
      <c r="C738" s="112" t="s">
        <v>10417</v>
      </c>
      <c r="E738" s="114">
        <v>41646</v>
      </c>
      <c r="F738" s="114">
        <v>41647</v>
      </c>
      <c r="G738" s="36" t="s">
        <v>8142</v>
      </c>
      <c r="I738" s="112" t="s">
        <v>4235</v>
      </c>
      <c r="J738" s="112" t="s">
        <v>4153</v>
      </c>
      <c r="K738" s="112" t="s">
        <v>4154</v>
      </c>
      <c r="L738" s="112" t="s">
        <v>2870</v>
      </c>
      <c r="M738" s="46">
        <v>4</v>
      </c>
      <c r="N738" s="46">
        <f t="shared" si="176"/>
        <v>3.9375</v>
      </c>
      <c r="O738" s="46">
        <f t="shared" si="177"/>
        <v>4.0625</v>
      </c>
      <c r="P738" s="46">
        <v>6</v>
      </c>
      <c r="Q738" s="46">
        <f t="shared" si="178"/>
        <v>5.9375</v>
      </c>
      <c r="R738" s="46">
        <f t="shared" si="179"/>
        <v>6.0625</v>
      </c>
      <c r="T738" s="378"/>
      <c r="U738" s="378"/>
      <c r="V738" s="36">
        <v>6.25E-2</v>
      </c>
    </row>
    <row r="739" spans="1:41" ht="30" x14ac:dyDescent="0.15">
      <c r="A739" s="304" t="s">
        <v>10817</v>
      </c>
      <c r="B739" s="318" t="s">
        <v>10818</v>
      </c>
      <c r="C739" s="112" t="s">
        <v>10419</v>
      </c>
      <c r="E739" s="114">
        <v>41673</v>
      </c>
      <c r="F739" s="114">
        <v>41673</v>
      </c>
      <c r="G739" s="36" t="s">
        <v>8142</v>
      </c>
      <c r="I739" s="112" t="s">
        <v>4235</v>
      </c>
      <c r="J739" s="112" t="s">
        <v>4153</v>
      </c>
      <c r="K739" s="112" t="s">
        <v>4154</v>
      </c>
      <c r="L739" s="112" t="s">
        <v>2870</v>
      </c>
      <c r="M739" s="46">
        <v>2.625</v>
      </c>
      <c r="N739" s="46">
        <f t="shared" si="176"/>
        <v>2.5625</v>
      </c>
      <c r="O739" s="46">
        <f t="shared" si="177"/>
        <v>2.6875</v>
      </c>
      <c r="P739" s="46">
        <v>9</v>
      </c>
      <c r="Q739" s="46">
        <f t="shared" si="178"/>
        <v>8.9375</v>
      </c>
      <c r="R739" s="46">
        <f t="shared" si="179"/>
        <v>9.0625</v>
      </c>
      <c r="T739" s="378"/>
      <c r="U739" s="378"/>
      <c r="V739" s="36">
        <v>6.25E-2</v>
      </c>
    </row>
    <row r="740" spans="1:41" ht="30" x14ac:dyDescent="0.15">
      <c r="A740" s="304" t="s">
        <v>10819</v>
      </c>
      <c r="B740" s="318" t="s">
        <v>10820</v>
      </c>
      <c r="C740" s="112" t="s">
        <v>10419</v>
      </c>
      <c r="E740" s="114">
        <v>41673</v>
      </c>
      <c r="F740" s="114">
        <v>41673</v>
      </c>
      <c r="G740" s="36" t="s">
        <v>8142</v>
      </c>
      <c r="I740" s="112" t="s">
        <v>4235</v>
      </c>
      <c r="J740" s="112" t="s">
        <v>4153</v>
      </c>
      <c r="K740" s="112" t="s">
        <v>4154</v>
      </c>
      <c r="L740" s="112" t="s">
        <v>2870</v>
      </c>
      <c r="M740" s="46">
        <v>2.625</v>
      </c>
      <c r="N740" s="46">
        <f t="shared" si="176"/>
        <v>2.5625</v>
      </c>
      <c r="O740" s="46">
        <f t="shared" si="177"/>
        <v>2.6875</v>
      </c>
      <c r="P740" s="46">
        <v>9</v>
      </c>
      <c r="Q740" s="46">
        <f t="shared" si="178"/>
        <v>8.9375</v>
      </c>
      <c r="R740" s="46">
        <f t="shared" si="179"/>
        <v>9.0625</v>
      </c>
      <c r="T740" s="378"/>
      <c r="U740" s="378"/>
      <c r="V740" s="36">
        <v>6.25E-2</v>
      </c>
    </row>
    <row r="741" spans="1:41" ht="15" x14ac:dyDescent="0.15">
      <c r="A741" s="428" t="s">
        <v>10839</v>
      </c>
      <c r="B741" s="429" t="s">
        <v>10840</v>
      </c>
    </row>
    <row r="742" spans="1:41" ht="45" x14ac:dyDescent="0.15">
      <c r="A742" s="304" t="s">
        <v>10880</v>
      </c>
      <c r="B742" s="318" t="s">
        <v>10881</v>
      </c>
      <c r="C742" s="398" t="s">
        <v>10736</v>
      </c>
      <c r="E742" s="114">
        <v>41654</v>
      </c>
      <c r="F742" s="114">
        <v>41654</v>
      </c>
      <c r="G742" s="36" t="s">
        <v>9751</v>
      </c>
      <c r="I742" s="112" t="s">
        <v>4235</v>
      </c>
      <c r="J742" s="112" t="s">
        <v>4153</v>
      </c>
      <c r="K742" s="112" t="s">
        <v>4154</v>
      </c>
      <c r="L742" s="112" t="s">
        <v>2870</v>
      </c>
      <c r="M742" s="46">
        <v>6.25</v>
      </c>
      <c r="N742" s="36">
        <f t="shared" ref="N742:N773" si="180">M742-V742</f>
        <v>6.1875</v>
      </c>
      <c r="O742" s="36">
        <f t="shared" ref="O742:O773" si="181">M742+V742</f>
        <v>6.3125</v>
      </c>
      <c r="P742" s="46">
        <v>5.5625</v>
      </c>
      <c r="Q742" s="36">
        <f t="shared" ref="Q742:Q773" si="182">P742-V742</f>
        <v>5.5</v>
      </c>
      <c r="R742" s="36">
        <f t="shared" ref="R742:R773" si="183">P742+V742</f>
        <v>5.625</v>
      </c>
      <c r="T742" s="378"/>
      <c r="U742" s="378"/>
      <c r="V742" s="36">
        <v>6.25E-2</v>
      </c>
    </row>
    <row r="743" spans="1:41" ht="30" x14ac:dyDescent="0.15">
      <c r="A743" s="304" t="s">
        <v>10882</v>
      </c>
      <c r="B743" s="318" t="s">
        <v>10881</v>
      </c>
      <c r="C743" s="112" t="s">
        <v>10883</v>
      </c>
      <c r="E743" s="114">
        <v>41654</v>
      </c>
      <c r="F743" s="114">
        <v>41654</v>
      </c>
      <c r="G743" s="36" t="s">
        <v>8142</v>
      </c>
      <c r="I743" s="112" t="s">
        <v>4235</v>
      </c>
      <c r="J743" s="112" t="s">
        <v>4153</v>
      </c>
      <c r="K743" s="112" t="s">
        <v>4154</v>
      </c>
      <c r="L743" s="112" t="s">
        <v>2870</v>
      </c>
      <c r="M743" s="46">
        <v>7</v>
      </c>
      <c r="N743" s="46">
        <f t="shared" si="180"/>
        <v>6.9375</v>
      </c>
      <c r="O743" s="46">
        <f t="shared" si="181"/>
        <v>7.0625</v>
      </c>
      <c r="P743" s="46">
        <v>9</v>
      </c>
      <c r="Q743" s="46">
        <f t="shared" si="182"/>
        <v>8.9375</v>
      </c>
      <c r="R743" s="46">
        <f t="shared" si="183"/>
        <v>9.0625</v>
      </c>
      <c r="T743" s="378"/>
      <c r="U743" s="378"/>
      <c r="V743" s="36">
        <v>6.25E-2</v>
      </c>
    </row>
    <row r="744" spans="1:41" ht="30" x14ac:dyDescent="0.15">
      <c r="A744" s="304" t="s">
        <v>10928</v>
      </c>
      <c r="B744" s="318" t="s">
        <v>10929</v>
      </c>
      <c r="C744" s="112" t="s">
        <v>10419</v>
      </c>
      <c r="E744" s="114">
        <v>41656</v>
      </c>
      <c r="F744" s="114">
        <v>41659</v>
      </c>
      <c r="G744" s="36" t="s">
        <v>8142</v>
      </c>
      <c r="I744" s="112" t="s">
        <v>4235</v>
      </c>
      <c r="J744" s="112" t="s">
        <v>4153</v>
      </c>
      <c r="K744" s="112" t="s">
        <v>4154</v>
      </c>
      <c r="L744" s="112" t="s">
        <v>2870</v>
      </c>
      <c r="M744" s="46">
        <v>2.625</v>
      </c>
      <c r="N744" s="46">
        <f t="shared" si="180"/>
        <v>2.5625</v>
      </c>
      <c r="O744" s="46">
        <f t="shared" si="181"/>
        <v>2.6875</v>
      </c>
      <c r="P744" s="46">
        <v>9</v>
      </c>
      <c r="Q744" s="46">
        <f t="shared" si="182"/>
        <v>8.9375</v>
      </c>
      <c r="R744" s="46">
        <f t="shared" si="183"/>
        <v>9.0625</v>
      </c>
      <c r="T744" s="378"/>
      <c r="U744" s="378"/>
      <c r="V744" s="36">
        <v>6.25E-2</v>
      </c>
    </row>
    <row r="745" spans="1:41" ht="30" x14ac:dyDescent="0.15">
      <c r="A745" s="304" t="s">
        <v>10949</v>
      </c>
      <c r="B745" s="318" t="s">
        <v>10950</v>
      </c>
      <c r="C745" s="112" t="s">
        <v>10419</v>
      </c>
      <c r="E745" s="114">
        <v>41666</v>
      </c>
      <c r="F745" s="114">
        <v>41666</v>
      </c>
      <c r="G745" s="36" t="s">
        <v>8142</v>
      </c>
      <c r="I745" s="112" t="s">
        <v>4235</v>
      </c>
      <c r="J745" s="112" t="s">
        <v>4153</v>
      </c>
      <c r="K745" s="112" t="s">
        <v>4154</v>
      </c>
      <c r="L745" s="112" t="s">
        <v>2870</v>
      </c>
      <c r="M745" s="46">
        <v>2.625</v>
      </c>
      <c r="N745" s="46">
        <f t="shared" si="180"/>
        <v>2.5625</v>
      </c>
      <c r="O745" s="46">
        <f t="shared" si="181"/>
        <v>2.6875</v>
      </c>
      <c r="P745" s="46">
        <v>9</v>
      </c>
      <c r="Q745" s="46">
        <f t="shared" si="182"/>
        <v>8.9375</v>
      </c>
      <c r="R745" s="46">
        <f t="shared" si="183"/>
        <v>9.0625</v>
      </c>
      <c r="T745" s="378"/>
      <c r="U745" s="378"/>
      <c r="V745" s="36">
        <v>6.25E-2</v>
      </c>
    </row>
    <row r="746" spans="1:41" ht="30" x14ac:dyDescent="0.15">
      <c r="A746" s="304" t="s">
        <v>10951</v>
      </c>
      <c r="B746" s="318" t="s">
        <v>10952</v>
      </c>
      <c r="C746" s="112" t="s">
        <v>10419</v>
      </c>
      <c r="E746" s="114">
        <v>41666</v>
      </c>
      <c r="F746" s="114">
        <v>41666</v>
      </c>
      <c r="G746" s="36" t="s">
        <v>8142</v>
      </c>
      <c r="I746" s="112" t="s">
        <v>4235</v>
      </c>
      <c r="J746" s="112" t="s">
        <v>4153</v>
      </c>
      <c r="K746" s="112" t="s">
        <v>4154</v>
      </c>
      <c r="L746" s="112" t="s">
        <v>2870</v>
      </c>
      <c r="M746" s="46">
        <v>2.625</v>
      </c>
      <c r="N746" s="46">
        <f t="shared" si="180"/>
        <v>2.5625</v>
      </c>
      <c r="O746" s="46">
        <f t="shared" si="181"/>
        <v>2.6875</v>
      </c>
      <c r="P746" s="46">
        <v>9</v>
      </c>
      <c r="Q746" s="46">
        <f t="shared" si="182"/>
        <v>8.9375</v>
      </c>
      <c r="R746" s="46">
        <f t="shared" si="183"/>
        <v>9.0625</v>
      </c>
      <c r="T746" s="378"/>
      <c r="U746" s="378"/>
      <c r="V746" s="36">
        <v>6.25E-2</v>
      </c>
    </row>
    <row r="747" spans="1:41" ht="30" x14ac:dyDescent="0.15">
      <c r="A747" s="304" t="s">
        <v>10978</v>
      </c>
      <c r="B747" s="318" t="s">
        <v>10360</v>
      </c>
      <c r="C747" s="112" t="s">
        <v>10417</v>
      </c>
      <c r="E747" s="114">
        <v>41669</v>
      </c>
      <c r="F747" s="114">
        <v>41670</v>
      </c>
      <c r="G747" s="36" t="s">
        <v>8142</v>
      </c>
      <c r="I747" s="112" t="s">
        <v>4235</v>
      </c>
      <c r="J747" s="112" t="s">
        <v>4153</v>
      </c>
      <c r="K747" s="112" t="s">
        <v>4154</v>
      </c>
      <c r="L747" s="112" t="s">
        <v>2870</v>
      </c>
      <c r="M747" s="46">
        <v>4</v>
      </c>
      <c r="N747" s="46">
        <f t="shared" si="180"/>
        <v>3.9375</v>
      </c>
      <c r="O747" s="46">
        <f t="shared" si="181"/>
        <v>4.0625</v>
      </c>
      <c r="P747" s="46">
        <v>6</v>
      </c>
      <c r="Q747" s="46">
        <f t="shared" si="182"/>
        <v>5.9375</v>
      </c>
      <c r="R747" s="46">
        <f t="shared" si="183"/>
        <v>6.0625</v>
      </c>
      <c r="T747" s="378"/>
      <c r="U747" s="378"/>
      <c r="V747" s="36">
        <v>6.25E-2</v>
      </c>
    </row>
    <row r="748" spans="1:41" ht="30" x14ac:dyDescent="0.15">
      <c r="A748" s="304" t="s">
        <v>10996</v>
      </c>
      <c r="B748" s="318" t="s">
        <v>10997</v>
      </c>
      <c r="C748" s="112" t="s">
        <v>11000</v>
      </c>
      <c r="E748" s="114">
        <v>41673</v>
      </c>
      <c r="F748" s="114">
        <v>41673</v>
      </c>
      <c r="G748" s="36" t="s">
        <v>9313</v>
      </c>
      <c r="H748" s="112" t="s">
        <v>11001</v>
      </c>
      <c r="I748" s="45" t="s">
        <v>4235</v>
      </c>
      <c r="J748" s="45" t="s">
        <v>4153</v>
      </c>
      <c r="K748" s="45" t="s">
        <v>4154</v>
      </c>
      <c r="L748" s="45" t="s">
        <v>2870</v>
      </c>
      <c r="M748" s="46">
        <v>5.375</v>
      </c>
      <c r="N748" s="46">
        <f t="shared" si="180"/>
        <v>5.3125</v>
      </c>
      <c r="O748" s="46">
        <f t="shared" si="181"/>
        <v>5.4375</v>
      </c>
      <c r="P748" s="46">
        <v>2.625</v>
      </c>
      <c r="Q748" s="46">
        <f t="shared" si="182"/>
        <v>2.5625</v>
      </c>
      <c r="R748" s="46">
        <f t="shared" si="183"/>
        <v>2.6875</v>
      </c>
      <c r="T748" s="378"/>
      <c r="U748" s="378"/>
      <c r="V748" s="46">
        <v>6.25E-2</v>
      </c>
    </row>
    <row r="749" spans="1:41" ht="30" x14ac:dyDescent="0.15">
      <c r="A749" s="304" t="s">
        <v>11002</v>
      </c>
      <c r="B749" s="318" t="s">
        <v>7912</v>
      </c>
      <c r="C749" s="112" t="s">
        <v>10417</v>
      </c>
      <c r="E749" s="114">
        <v>41673</v>
      </c>
      <c r="F749" s="114">
        <v>41673</v>
      </c>
      <c r="G749" s="36" t="s">
        <v>8142</v>
      </c>
      <c r="I749" s="112" t="s">
        <v>4235</v>
      </c>
      <c r="J749" s="112" t="s">
        <v>4153</v>
      </c>
      <c r="K749" s="112" t="s">
        <v>4154</v>
      </c>
      <c r="L749" s="112" t="s">
        <v>2870</v>
      </c>
      <c r="M749" s="46">
        <v>4</v>
      </c>
      <c r="N749" s="46">
        <f t="shared" si="180"/>
        <v>3.9375</v>
      </c>
      <c r="O749" s="46">
        <f t="shared" si="181"/>
        <v>4.0625</v>
      </c>
      <c r="P749" s="46">
        <v>6</v>
      </c>
      <c r="Q749" s="46">
        <f t="shared" si="182"/>
        <v>5.9375</v>
      </c>
      <c r="R749" s="46">
        <f t="shared" si="183"/>
        <v>6.0625</v>
      </c>
      <c r="T749" s="378"/>
      <c r="U749" s="378"/>
      <c r="V749" s="36">
        <v>6.25E-2</v>
      </c>
    </row>
    <row r="750" spans="1:41" ht="30" x14ac:dyDescent="0.15">
      <c r="A750" s="304" t="s">
        <v>11046</v>
      </c>
      <c r="B750" s="318" t="s">
        <v>11047</v>
      </c>
      <c r="C750" s="112" t="s">
        <v>10419</v>
      </c>
      <c r="E750" s="114">
        <v>41682</v>
      </c>
      <c r="F750" s="114">
        <v>41682</v>
      </c>
      <c r="G750" s="36" t="s">
        <v>8142</v>
      </c>
      <c r="I750" s="112" t="s">
        <v>4235</v>
      </c>
      <c r="J750" s="112" t="s">
        <v>4153</v>
      </c>
      <c r="K750" s="112" t="s">
        <v>4154</v>
      </c>
      <c r="L750" s="112" t="s">
        <v>2870</v>
      </c>
      <c r="M750" s="46">
        <v>2.625</v>
      </c>
      <c r="N750" s="46">
        <f t="shared" si="180"/>
        <v>2.5625</v>
      </c>
      <c r="O750" s="46">
        <f t="shared" si="181"/>
        <v>2.6875</v>
      </c>
      <c r="P750" s="46">
        <v>9</v>
      </c>
      <c r="Q750" s="46">
        <f t="shared" si="182"/>
        <v>8.9375</v>
      </c>
      <c r="R750" s="46">
        <f t="shared" si="183"/>
        <v>9.0625</v>
      </c>
      <c r="T750" s="378"/>
      <c r="U750" s="378"/>
      <c r="V750" s="36">
        <v>6.25E-2</v>
      </c>
    </row>
    <row r="751" spans="1:41" ht="30" x14ac:dyDescent="0.15">
      <c r="A751" s="304" t="s">
        <v>11049</v>
      </c>
      <c r="B751" s="318" t="s">
        <v>11050</v>
      </c>
      <c r="C751" s="45" t="s">
        <v>11051</v>
      </c>
      <c r="D751" s="45"/>
      <c r="E751" s="108">
        <v>41682</v>
      </c>
      <c r="F751" s="108">
        <v>41682</v>
      </c>
      <c r="G751" s="108" t="s">
        <v>8457</v>
      </c>
      <c r="H751" s="45"/>
      <c r="I751" s="45" t="s">
        <v>4235</v>
      </c>
      <c r="J751" s="45" t="s">
        <v>4153</v>
      </c>
      <c r="K751" s="45" t="s">
        <v>4154</v>
      </c>
      <c r="L751" s="45" t="s">
        <v>2870</v>
      </c>
      <c r="M751" s="46">
        <v>2.25</v>
      </c>
      <c r="N751" s="46">
        <f t="shared" si="180"/>
        <v>2.1875</v>
      </c>
      <c r="O751" s="46">
        <f t="shared" si="181"/>
        <v>2.3125</v>
      </c>
      <c r="P751" s="45">
        <v>4.25</v>
      </c>
      <c r="Q751" s="46">
        <f t="shared" si="182"/>
        <v>4.1875</v>
      </c>
      <c r="R751" s="46">
        <f t="shared" si="183"/>
        <v>4.3125</v>
      </c>
      <c r="S751" s="46"/>
      <c r="T751" s="30"/>
      <c r="U751" s="30"/>
      <c r="V751" s="46">
        <v>6.25E-2</v>
      </c>
      <c r="W751" s="46"/>
      <c r="X751" s="46"/>
      <c r="Y751" s="46"/>
      <c r="Z751" s="46"/>
      <c r="AA751" s="46"/>
      <c r="AB751" s="46"/>
      <c r="AC751" s="46"/>
      <c r="AD751" s="46"/>
      <c r="AE751" s="46"/>
      <c r="AF751" s="46"/>
      <c r="AG751" s="46"/>
      <c r="AH751" s="46"/>
      <c r="AI751" s="46"/>
      <c r="AJ751" s="46"/>
      <c r="AK751" s="46"/>
      <c r="AL751" s="46"/>
      <c r="AM751" s="46"/>
      <c r="AN751" s="46"/>
      <c r="AO751" s="46"/>
    </row>
    <row r="752" spans="1:41" ht="30" x14ac:dyDescent="0.15">
      <c r="A752" s="304" t="s">
        <v>11052</v>
      </c>
      <c r="B752" s="318" t="s">
        <v>11053</v>
      </c>
      <c r="C752" s="112" t="s">
        <v>10419</v>
      </c>
      <c r="E752" s="114">
        <v>41684</v>
      </c>
      <c r="F752" s="114">
        <v>41684</v>
      </c>
      <c r="G752" s="36" t="s">
        <v>8142</v>
      </c>
      <c r="I752" s="112" t="s">
        <v>4235</v>
      </c>
      <c r="J752" s="112" t="s">
        <v>4153</v>
      </c>
      <c r="K752" s="112" t="s">
        <v>4154</v>
      </c>
      <c r="L752" s="112" t="s">
        <v>2870</v>
      </c>
      <c r="M752" s="46">
        <v>2.625</v>
      </c>
      <c r="N752" s="46">
        <f t="shared" si="180"/>
        <v>2.5625</v>
      </c>
      <c r="O752" s="46">
        <f t="shared" si="181"/>
        <v>2.6875</v>
      </c>
      <c r="P752" s="46">
        <v>9</v>
      </c>
      <c r="Q752" s="46">
        <f t="shared" si="182"/>
        <v>8.9375</v>
      </c>
      <c r="R752" s="46">
        <f t="shared" si="183"/>
        <v>9.0625</v>
      </c>
      <c r="T752" s="378"/>
      <c r="U752" s="378"/>
      <c r="V752" s="36">
        <v>6.25E-2</v>
      </c>
    </row>
    <row r="753" spans="1:22" ht="30" x14ac:dyDescent="0.15">
      <c r="A753" s="304" t="s">
        <v>11069</v>
      </c>
      <c r="B753" s="318" t="s">
        <v>11070</v>
      </c>
      <c r="C753" s="112" t="s">
        <v>10419</v>
      </c>
      <c r="E753" s="114">
        <v>41688</v>
      </c>
      <c r="F753" s="114">
        <v>41688</v>
      </c>
      <c r="G753" s="36" t="s">
        <v>8142</v>
      </c>
      <c r="I753" s="112" t="s">
        <v>4235</v>
      </c>
      <c r="J753" s="112" t="s">
        <v>4153</v>
      </c>
      <c r="K753" s="112" t="s">
        <v>4154</v>
      </c>
      <c r="L753" s="112" t="s">
        <v>2870</v>
      </c>
      <c r="M753" s="46">
        <v>2.625</v>
      </c>
      <c r="N753" s="46">
        <f t="shared" si="180"/>
        <v>2.5625</v>
      </c>
      <c r="O753" s="46">
        <f t="shared" si="181"/>
        <v>2.6875</v>
      </c>
      <c r="P753" s="46">
        <v>9</v>
      </c>
      <c r="Q753" s="46">
        <f t="shared" si="182"/>
        <v>8.9375</v>
      </c>
      <c r="R753" s="46">
        <f t="shared" si="183"/>
        <v>9.0625</v>
      </c>
      <c r="T753" s="378"/>
      <c r="U753" s="378"/>
      <c r="V753" s="36">
        <v>6.25E-2</v>
      </c>
    </row>
    <row r="754" spans="1:22" ht="30" x14ac:dyDescent="0.15">
      <c r="A754" s="304" t="s">
        <v>11079</v>
      </c>
      <c r="B754" s="318" t="s">
        <v>11080</v>
      </c>
      <c r="C754" s="112" t="s">
        <v>10419</v>
      </c>
      <c r="E754" s="114">
        <v>41689</v>
      </c>
      <c r="F754" s="114">
        <v>41689</v>
      </c>
      <c r="G754" s="36" t="s">
        <v>8142</v>
      </c>
      <c r="I754" s="112" t="s">
        <v>4235</v>
      </c>
      <c r="J754" s="112" t="s">
        <v>4153</v>
      </c>
      <c r="K754" s="112" t="s">
        <v>4154</v>
      </c>
      <c r="L754" s="112" t="s">
        <v>2870</v>
      </c>
      <c r="M754" s="46">
        <v>2.625</v>
      </c>
      <c r="N754" s="46">
        <f t="shared" si="180"/>
        <v>2.5625</v>
      </c>
      <c r="O754" s="46">
        <f t="shared" si="181"/>
        <v>2.6875</v>
      </c>
      <c r="P754" s="46">
        <v>9</v>
      </c>
      <c r="Q754" s="46">
        <f t="shared" si="182"/>
        <v>8.9375</v>
      </c>
      <c r="R754" s="46">
        <f t="shared" si="183"/>
        <v>9.0625</v>
      </c>
      <c r="T754" s="378"/>
      <c r="U754" s="378"/>
      <c r="V754" s="36">
        <v>6.25E-2</v>
      </c>
    </row>
    <row r="755" spans="1:22" ht="30" x14ac:dyDescent="0.15">
      <c r="A755" s="304" t="s">
        <v>11081</v>
      </c>
      <c r="B755" s="318" t="s">
        <v>11082</v>
      </c>
      <c r="C755" s="112" t="s">
        <v>11083</v>
      </c>
      <c r="E755" s="114">
        <v>41689</v>
      </c>
      <c r="F755" s="114">
        <v>41689</v>
      </c>
      <c r="G755" s="36" t="s">
        <v>8142</v>
      </c>
      <c r="I755" s="45" t="s">
        <v>4235</v>
      </c>
      <c r="J755" s="45" t="s">
        <v>4153</v>
      </c>
      <c r="K755" s="45" t="s">
        <v>4154</v>
      </c>
      <c r="L755" s="45" t="s">
        <v>2870</v>
      </c>
      <c r="M755" s="45">
        <v>5.25</v>
      </c>
      <c r="N755" s="46">
        <f t="shared" si="180"/>
        <v>5.1875</v>
      </c>
      <c r="O755" s="46">
        <f t="shared" si="181"/>
        <v>5.3125</v>
      </c>
      <c r="P755" s="46">
        <v>10.5</v>
      </c>
      <c r="Q755" s="46">
        <f t="shared" si="182"/>
        <v>10.4375</v>
      </c>
      <c r="R755" s="46">
        <f t="shared" si="183"/>
        <v>10.5625</v>
      </c>
      <c r="S755" s="46"/>
      <c r="T755" s="30"/>
      <c r="U755" s="30"/>
      <c r="V755" s="46">
        <v>6.25E-2</v>
      </c>
    </row>
    <row r="756" spans="1:22" ht="30" x14ac:dyDescent="0.15">
      <c r="A756" s="304" t="s">
        <v>11084</v>
      </c>
      <c r="B756" s="318" t="s">
        <v>11085</v>
      </c>
      <c r="C756" s="112" t="s">
        <v>10419</v>
      </c>
      <c r="E756" s="114">
        <v>41689</v>
      </c>
      <c r="F756" s="114">
        <v>41689</v>
      </c>
      <c r="G756" s="36" t="s">
        <v>8142</v>
      </c>
      <c r="I756" s="112" t="s">
        <v>4235</v>
      </c>
      <c r="J756" s="112" t="s">
        <v>4153</v>
      </c>
      <c r="K756" s="112" t="s">
        <v>4154</v>
      </c>
      <c r="L756" s="112" t="s">
        <v>2870</v>
      </c>
      <c r="M756" s="46">
        <v>2.625</v>
      </c>
      <c r="N756" s="46">
        <f t="shared" si="180"/>
        <v>2.5625</v>
      </c>
      <c r="O756" s="46">
        <f t="shared" si="181"/>
        <v>2.6875</v>
      </c>
      <c r="P756" s="46">
        <v>9</v>
      </c>
      <c r="Q756" s="46">
        <f t="shared" si="182"/>
        <v>8.9375</v>
      </c>
      <c r="R756" s="46">
        <f t="shared" si="183"/>
        <v>9.0625</v>
      </c>
      <c r="T756" s="378"/>
      <c r="U756" s="378"/>
      <c r="V756" s="36">
        <v>6.25E-2</v>
      </c>
    </row>
    <row r="757" spans="1:22" ht="30" x14ac:dyDescent="0.15">
      <c r="A757" s="304" t="s">
        <v>11086</v>
      </c>
      <c r="B757" s="318" t="s">
        <v>11087</v>
      </c>
      <c r="C757" s="112" t="s">
        <v>10419</v>
      </c>
      <c r="E757" s="114">
        <v>41689</v>
      </c>
      <c r="F757" s="114">
        <v>41689</v>
      </c>
      <c r="G757" s="36" t="s">
        <v>8142</v>
      </c>
      <c r="I757" s="112" t="s">
        <v>4235</v>
      </c>
      <c r="J757" s="112" t="s">
        <v>4153</v>
      </c>
      <c r="K757" s="112" t="s">
        <v>4154</v>
      </c>
      <c r="L757" s="112" t="s">
        <v>2870</v>
      </c>
      <c r="M757" s="46">
        <v>2.625</v>
      </c>
      <c r="N757" s="46">
        <f t="shared" si="180"/>
        <v>2.5625</v>
      </c>
      <c r="O757" s="46">
        <f t="shared" si="181"/>
        <v>2.6875</v>
      </c>
      <c r="P757" s="46">
        <v>9</v>
      </c>
      <c r="Q757" s="46">
        <f t="shared" si="182"/>
        <v>8.9375</v>
      </c>
      <c r="R757" s="46">
        <f t="shared" si="183"/>
        <v>9.0625</v>
      </c>
      <c r="T757" s="378"/>
      <c r="U757" s="378"/>
      <c r="V757" s="36">
        <v>6.25E-2</v>
      </c>
    </row>
    <row r="758" spans="1:22" ht="30" x14ac:dyDescent="0.15">
      <c r="A758" s="304" t="s">
        <v>11088</v>
      </c>
      <c r="B758" s="318" t="s">
        <v>11089</v>
      </c>
      <c r="C758" s="112" t="s">
        <v>10419</v>
      </c>
      <c r="E758" s="114">
        <v>41689</v>
      </c>
      <c r="F758" s="114">
        <v>41689</v>
      </c>
      <c r="G758" s="36" t="s">
        <v>8142</v>
      </c>
      <c r="I758" s="112" t="s">
        <v>4235</v>
      </c>
      <c r="J758" s="112" t="s">
        <v>4153</v>
      </c>
      <c r="K758" s="112" t="s">
        <v>4154</v>
      </c>
      <c r="L758" s="112" t="s">
        <v>2870</v>
      </c>
      <c r="M758" s="46">
        <v>2.625</v>
      </c>
      <c r="N758" s="46">
        <f t="shared" si="180"/>
        <v>2.5625</v>
      </c>
      <c r="O758" s="46">
        <f t="shared" si="181"/>
        <v>2.6875</v>
      </c>
      <c r="P758" s="46">
        <v>9</v>
      </c>
      <c r="Q758" s="46">
        <f t="shared" si="182"/>
        <v>8.9375</v>
      </c>
      <c r="R758" s="46">
        <f t="shared" si="183"/>
        <v>9.0625</v>
      </c>
      <c r="T758" s="378"/>
      <c r="U758" s="378"/>
      <c r="V758" s="36">
        <v>6.25E-2</v>
      </c>
    </row>
    <row r="759" spans="1:22" ht="30" x14ac:dyDescent="0.15">
      <c r="A759" s="304" t="s">
        <v>7828</v>
      </c>
      <c r="B759" s="318" t="s">
        <v>7829</v>
      </c>
      <c r="C759" s="112" t="s">
        <v>4698</v>
      </c>
      <c r="E759" s="114">
        <v>41690</v>
      </c>
      <c r="F759" s="114">
        <v>41690</v>
      </c>
      <c r="G759" s="36" t="s">
        <v>8142</v>
      </c>
      <c r="I759" s="112" t="s">
        <v>4235</v>
      </c>
      <c r="J759" s="112" t="s">
        <v>4153</v>
      </c>
      <c r="K759" s="112" t="s">
        <v>4154</v>
      </c>
      <c r="L759" s="112" t="s">
        <v>2870</v>
      </c>
      <c r="M759" s="46">
        <v>4</v>
      </c>
      <c r="N759" s="46">
        <f t="shared" si="180"/>
        <v>3.9375</v>
      </c>
      <c r="O759" s="46">
        <f t="shared" si="181"/>
        <v>4.0625</v>
      </c>
      <c r="P759" s="46">
        <v>6</v>
      </c>
      <c r="Q759" s="46">
        <f t="shared" si="182"/>
        <v>5.9375</v>
      </c>
      <c r="R759" s="46">
        <f t="shared" si="183"/>
        <v>6.0625</v>
      </c>
      <c r="T759" s="378"/>
      <c r="U759" s="378"/>
      <c r="V759" s="36">
        <v>6.25E-2</v>
      </c>
    </row>
    <row r="760" spans="1:22" ht="30" x14ac:dyDescent="0.15">
      <c r="A760" s="304" t="s">
        <v>11108</v>
      </c>
      <c r="B760" s="318" t="s">
        <v>11109</v>
      </c>
      <c r="C760" s="112" t="s">
        <v>10419</v>
      </c>
      <c r="E760" s="114">
        <v>41692</v>
      </c>
      <c r="F760" s="114">
        <v>41694</v>
      </c>
      <c r="G760" s="36" t="s">
        <v>8142</v>
      </c>
      <c r="I760" s="112" t="s">
        <v>4235</v>
      </c>
      <c r="J760" s="112" t="s">
        <v>4153</v>
      </c>
      <c r="K760" s="112" t="s">
        <v>4154</v>
      </c>
      <c r="L760" s="112" t="s">
        <v>2870</v>
      </c>
      <c r="M760" s="46">
        <v>2.625</v>
      </c>
      <c r="N760" s="46">
        <f t="shared" si="180"/>
        <v>2.5625</v>
      </c>
      <c r="O760" s="46">
        <f t="shared" si="181"/>
        <v>2.6875</v>
      </c>
      <c r="P760" s="46">
        <v>9</v>
      </c>
      <c r="Q760" s="46">
        <f t="shared" si="182"/>
        <v>8.9375</v>
      </c>
      <c r="R760" s="46">
        <f t="shared" si="183"/>
        <v>9.0625</v>
      </c>
      <c r="T760" s="378"/>
      <c r="U760" s="378"/>
      <c r="V760" s="36">
        <v>6.25E-2</v>
      </c>
    </row>
    <row r="761" spans="1:22" ht="30" x14ac:dyDescent="0.15">
      <c r="A761" s="304" t="s">
        <v>11110</v>
      </c>
      <c r="B761" s="318" t="s">
        <v>11111</v>
      </c>
      <c r="C761" s="112" t="s">
        <v>10419</v>
      </c>
      <c r="E761" s="114">
        <v>41692</v>
      </c>
      <c r="F761" s="114">
        <v>41694</v>
      </c>
      <c r="G761" s="36" t="s">
        <v>8142</v>
      </c>
      <c r="I761" s="112" t="s">
        <v>4235</v>
      </c>
      <c r="J761" s="112" t="s">
        <v>4153</v>
      </c>
      <c r="K761" s="112" t="s">
        <v>4154</v>
      </c>
      <c r="L761" s="112" t="s">
        <v>2870</v>
      </c>
      <c r="M761" s="46">
        <v>2.625</v>
      </c>
      <c r="N761" s="46">
        <f t="shared" si="180"/>
        <v>2.5625</v>
      </c>
      <c r="O761" s="46">
        <f t="shared" si="181"/>
        <v>2.6875</v>
      </c>
      <c r="P761" s="46">
        <v>9</v>
      </c>
      <c r="Q761" s="46">
        <f t="shared" si="182"/>
        <v>8.9375</v>
      </c>
      <c r="R761" s="46">
        <f t="shared" si="183"/>
        <v>9.0625</v>
      </c>
      <c r="T761" s="378"/>
      <c r="U761" s="378"/>
      <c r="V761" s="36">
        <v>6.25E-2</v>
      </c>
    </row>
    <row r="762" spans="1:22" ht="30" x14ac:dyDescent="0.15">
      <c r="A762" s="304" t="s">
        <v>11112</v>
      </c>
      <c r="B762" s="318" t="s">
        <v>11113</v>
      </c>
      <c r="C762" s="112" t="s">
        <v>10419</v>
      </c>
      <c r="E762" s="114">
        <v>41692</v>
      </c>
      <c r="F762" s="114">
        <v>41694</v>
      </c>
      <c r="G762" s="36" t="s">
        <v>8142</v>
      </c>
      <c r="I762" s="112" t="s">
        <v>4235</v>
      </c>
      <c r="J762" s="112" t="s">
        <v>4153</v>
      </c>
      <c r="K762" s="112" t="s">
        <v>4154</v>
      </c>
      <c r="L762" s="112" t="s">
        <v>2870</v>
      </c>
      <c r="M762" s="46">
        <v>2.625</v>
      </c>
      <c r="N762" s="46">
        <f t="shared" si="180"/>
        <v>2.5625</v>
      </c>
      <c r="O762" s="46">
        <f t="shared" si="181"/>
        <v>2.6875</v>
      </c>
      <c r="P762" s="46">
        <v>9</v>
      </c>
      <c r="Q762" s="46">
        <f t="shared" si="182"/>
        <v>8.9375</v>
      </c>
      <c r="R762" s="46">
        <f t="shared" si="183"/>
        <v>9.0625</v>
      </c>
      <c r="T762" s="378"/>
      <c r="U762" s="378"/>
      <c r="V762" s="36">
        <v>6.25E-2</v>
      </c>
    </row>
    <row r="763" spans="1:22" ht="30" x14ac:dyDescent="0.15">
      <c r="A763" s="304" t="s">
        <v>11114</v>
      </c>
      <c r="B763" s="318" t="s">
        <v>11115</v>
      </c>
      <c r="C763" s="112" t="s">
        <v>10419</v>
      </c>
      <c r="E763" s="114">
        <v>41692</v>
      </c>
      <c r="F763" s="114">
        <v>41694</v>
      </c>
      <c r="G763" s="36" t="s">
        <v>8142</v>
      </c>
      <c r="I763" s="112" t="s">
        <v>4235</v>
      </c>
      <c r="J763" s="112" t="s">
        <v>4153</v>
      </c>
      <c r="K763" s="112" t="s">
        <v>4154</v>
      </c>
      <c r="L763" s="112" t="s">
        <v>2870</v>
      </c>
      <c r="M763" s="46">
        <v>2.625</v>
      </c>
      <c r="N763" s="46">
        <f t="shared" si="180"/>
        <v>2.5625</v>
      </c>
      <c r="O763" s="46">
        <f t="shared" si="181"/>
        <v>2.6875</v>
      </c>
      <c r="P763" s="46">
        <v>9</v>
      </c>
      <c r="Q763" s="46">
        <f t="shared" si="182"/>
        <v>8.9375</v>
      </c>
      <c r="R763" s="46">
        <f t="shared" si="183"/>
        <v>9.0625</v>
      </c>
      <c r="T763" s="378"/>
      <c r="U763" s="378"/>
      <c r="V763" s="36">
        <v>6.25E-2</v>
      </c>
    </row>
    <row r="764" spans="1:22" ht="30" x14ac:dyDescent="0.15">
      <c r="A764" s="304" t="s">
        <v>11116</v>
      </c>
      <c r="B764" s="318" t="s">
        <v>11117</v>
      </c>
      <c r="C764" s="112" t="s">
        <v>10419</v>
      </c>
      <c r="E764" s="114">
        <v>41692</v>
      </c>
      <c r="F764" s="114">
        <v>41694</v>
      </c>
      <c r="G764" s="36" t="s">
        <v>8142</v>
      </c>
      <c r="I764" s="112" t="s">
        <v>4235</v>
      </c>
      <c r="J764" s="112" t="s">
        <v>4153</v>
      </c>
      <c r="K764" s="112" t="s">
        <v>4154</v>
      </c>
      <c r="L764" s="112" t="s">
        <v>2870</v>
      </c>
      <c r="M764" s="46">
        <v>2.625</v>
      </c>
      <c r="N764" s="46">
        <f t="shared" si="180"/>
        <v>2.5625</v>
      </c>
      <c r="O764" s="46">
        <f t="shared" si="181"/>
        <v>2.6875</v>
      </c>
      <c r="P764" s="46">
        <v>9</v>
      </c>
      <c r="Q764" s="46">
        <f t="shared" si="182"/>
        <v>8.9375</v>
      </c>
      <c r="R764" s="46">
        <f t="shared" si="183"/>
        <v>9.0625</v>
      </c>
      <c r="T764" s="378"/>
      <c r="U764" s="378"/>
      <c r="V764" s="36">
        <v>6.25E-2</v>
      </c>
    </row>
    <row r="765" spans="1:22" ht="30" x14ac:dyDescent="0.15">
      <c r="A765" s="304" t="s">
        <v>11118</v>
      </c>
      <c r="B765" s="318" t="s">
        <v>11119</v>
      </c>
      <c r="C765" s="112" t="s">
        <v>10419</v>
      </c>
      <c r="E765" s="114">
        <v>41692</v>
      </c>
      <c r="F765" s="114">
        <v>41694</v>
      </c>
      <c r="G765" s="36" t="s">
        <v>8142</v>
      </c>
      <c r="I765" s="112" t="s">
        <v>4235</v>
      </c>
      <c r="J765" s="112" t="s">
        <v>4153</v>
      </c>
      <c r="K765" s="112" t="s">
        <v>4154</v>
      </c>
      <c r="L765" s="112" t="s">
        <v>2870</v>
      </c>
      <c r="M765" s="46">
        <v>2.625</v>
      </c>
      <c r="N765" s="46">
        <f t="shared" si="180"/>
        <v>2.5625</v>
      </c>
      <c r="O765" s="46">
        <f t="shared" si="181"/>
        <v>2.6875</v>
      </c>
      <c r="P765" s="46">
        <v>9</v>
      </c>
      <c r="Q765" s="46">
        <f t="shared" si="182"/>
        <v>8.9375</v>
      </c>
      <c r="R765" s="46">
        <f t="shared" si="183"/>
        <v>9.0625</v>
      </c>
      <c r="T765" s="378"/>
      <c r="U765" s="378"/>
      <c r="V765" s="36">
        <v>6.25E-2</v>
      </c>
    </row>
    <row r="766" spans="1:22" ht="15" x14ac:dyDescent="0.15">
      <c r="A766" s="304" t="s">
        <v>11120</v>
      </c>
      <c r="B766" s="318" t="s">
        <v>11121</v>
      </c>
      <c r="C766" s="112" t="s">
        <v>11122</v>
      </c>
      <c r="E766" s="114">
        <v>41692</v>
      </c>
      <c r="F766" s="114">
        <v>41694</v>
      </c>
      <c r="G766" s="36" t="s">
        <v>3131</v>
      </c>
      <c r="M766" s="46">
        <v>8.5</v>
      </c>
      <c r="N766" s="46">
        <f t="shared" si="180"/>
        <v>8.4375</v>
      </c>
      <c r="O766" s="46">
        <f t="shared" si="181"/>
        <v>8.5625</v>
      </c>
      <c r="P766" s="46">
        <v>11</v>
      </c>
      <c r="Q766" s="46">
        <f t="shared" si="182"/>
        <v>10.9375</v>
      </c>
      <c r="R766" s="46">
        <f t="shared" si="183"/>
        <v>11.0625</v>
      </c>
      <c r="T766" s="378"/>
      <c r="U766" s="378"/>
      <c r="V766" s="36">
        <v>6.25E-2</v>
      </c>
    </row>
    <row r="767" spans="1:22" ht="30" x14ac:dyDescent="0.15">
      <c r="A767" s="304" t="s">
        <v>11229</v>
      </c>
      <c r="B767" s="318" t="s">
        <v>8060</v>
      </c>
      <c r="C767" s="112" t="s">
        <v>11048</v>
      </c>
      <c r="D767" s="112"/>
      <c r="E767" s="114">
        <v>41709</v>
      </c>
      <c r="F767" s="114">
        <v>41710</v>
      </c>
      <c r="G767" s="36" t="s">
        <v>10297</v>
      </c>
      <c r="I767" s="112" t="s">
        <v>4235</v>
      </c>
      <c r="J767" s="112" t="s">
        <v>4153</v>
      </c>
      <c r="K767" s="112" t="s">
        <v>4154</v>
      </c>
      <c r="L767" s="112" t="s">
        <v>2870</v>
      </c>
      <c r="M767" s="46">
        <v>3.75</v>
      </c>
      <c r="N767" s="36">
        <f t="shared" si="180"/>
        <v>3.6875</v>
      </c>
      <c r="O767" s="36">
        <f t="shared" si="181"/>
        <v>3.8125</v>
      </c>
      <c r="P767" s="46">
        <v>6</v>
      </c>
      <c r="Q767" s="36">
        <f t="shared" si="182"/>
        <v>5.9375</v>
      </c>
      <c r="R767" s="36">
        <f t="shared" si="183"/>
        <v>6.0625</v>
      </c>
      <c r="T767" s="378"/>
      <c r="U767" s="378"/>
      <c r="V767" s="36">
        <v>6.25E-2</v>
      </c>
    </row>
    <row r="768" spans="1:22" ht="30" x14ac:dyDescent="0.15">
      <c r="A768" s="304" t="s">
        <v>11230</v>
      </c>
      <c r="B768" s="318" t="s">
        <v>7911</v>
      </c>
      <c r="C768" s="112" t="s">
        <v>11048</v>
      </c>
      <c r="D768" s="112"/>
      <c r="E768" s="114">
        <v>41709</v>
      </c>
      <c r="F768" s="114">
        <v>41710</v>
      </c>
      <c r="G768" s="36" t="s">
        <v>10297</v>
      </c>
      <c r="I768" s="112" t="s">
        <v>4235</v>
      </c>
      <c r="J768" s="112" t="s">
        <v>4153</v>
      </c>
      <c r="K768" s="112" t="s">
        <v>4154</v>
      </c>
      <c r="L768" s="112" t="s">
        <v>2870</v>
      </c>
      <c r="M768" s="46">
        <v>3.75</v>
      </c>
      <c r="N768" s="36">
        <f t="shared" si="180"/>
        <v>3.6875</v>
      </c>
      <c r="O768" s="36">
        <f t="shared" si="181"/>
        <v>3.8125</v>
      </c>
      <c r="P768" s="46">
        <v>6</v>
      </c>
      <c r="Q768" s="36">
        <f t="shared" si="182"/>
        <v>5.9375</v>
      </c>
      <c r="R768" s="36">
        <f t="shared" si="183"/>
        <v>6.0625</v>
      </c>
      <c r="T768" s="378"/>
      <c r="U768" s="378"/>
      <c r="V768" s="36">
        <v>6.25E-2</v>
      </c>
    </row>
    <row r="769" spans="1:22" ht="45" x14ac:dyDescent="0.15">
      <c r="A769" s="304" t="s">
        <v>11247</v>
      </c>
      <c r="B769" s="318" t="s">
        <v>11248</v>
      </c>
      <c r="C769" s="398" t="s">
        <v>11249</v>
      </c>
      <c r="E769" s="114">
        <v>41712</v>
      </c>
      <c r="F769" s="114">
        <v>41718</v>
      </c>
      <c r="G769" s="36" t="s">
        <v>9751</v>
      </c>
      <c r="I769" s="112" t="s">
        <v>4235</v>
      </c>
      <c r="J769" s="112" t="s">
        <v>4153</v>
      </c>
      <c r="K769" s="112" t="s">
        <v>4154</v>
      </c>
      <c r="L769" s="112" t="s">
        <v>2870</v>
      </c>
      <c r="M769" s="46">
        <v>6.25</v>
      </c>
      <c r="N769" s="36">
        <f t="shared" si="180"/>
        <v>6.1875</v>
      </c>
      <c r="O769" s="36">
        <f t="shared" si="181"/>
        <v>6.3125</v>
      </c>
      <c r="P769" s="46">
        <v>5.25</v>
      </c>
      <c r="Q769" s="36">
        <f t="shared" si="182"/>
        <v>5.1875</v>
      </c>
      <c r="R769" s="36">
        <f t="shared" si="183"/>
        <v>5.3125</v>
      </c>
      <c r="T769" s="378"/>
      <c r="U769" s="378"/>
      <c r="V769" s="36">
        <v>6.25E-2</v>
      </c>
    </row>
    <row r="770" spans="1:22" ht="45" x14ac:dyDescent="0.15">
      <c r="A770" s="304" t="s">
        <v>11250</v>
      </c>
      <c r="B770" s="318" t="s">
        <v>11248</v>
      </c>
      <c r="C770" s="398" t="s">
        <v>11249</v>
      </c>
      <c r="E770" s="114">
        <v>41712</v>
      </c>
      <c r="F770" s="114">
        <v>41718</v>
      </c>
      <c r="G770" s="36" t="s">
        <v>9751</v>
      </c>
      <c r="I770" s="112" t="s">
        <v>4235</v>
      </c>
      <c r="J770" s="112" t="s">
        <v>4153</v>
      </c>
      <c r="K770" s="112" t="s">
        <v>4154</v>
      </c>
      <c r="L770" s="112" t="s">
        <v>2870</v>
      </c>
      <c r="M770" s="46">
        <v>6.25</v>
      </c>
      <c r="N770" s="36">
        <f t="shared" si="180"/>
        <v>6.1875</v>
      </c>
      <c r="O770" s="36">
        <f t="shared" si="181"/>
        <v>6.3125</v>
      </c>
      <c r="P770" s="46">
        <v>5.25</v>
      </c>
      <c r="Q770" s="36">
        <f t="shared" si="182"/>
        <v>5.1875</v>
      </c>
      <c r="R770" s="36">
        <f t="shared" si="183"/>
        <v>5.3125</v>
      </c>
      <c r="T770" s="378"/>
      <c r="U770" s="378"/>
      <c r="V770" s="36">
        <v>6.25E-2</v>
      </c>
    </row>
    <row r="771" spans="1:22" ht="30" x14ac:dyDescent="0.15">
      <c r="A771" s="304" t="s">
        <v>11251</v>
      </c>
      <c r="B771" s="318" t="s">
        <v>11252</v>
      </c>
      <c r="C771" s="112" t="s">
        <v>10419</v>
      </c>
      <c r="E771" s="114">
        <v>41712</v>
      </c>
      <c r="F771" s="114">
        <v>41718</v>
      </c>
      <c r="G771" s="36" t="s">
        <v>8142</v>
      </c>
      <c r="I771" s="112" t="s">
        <v>4235</v>
      </c>
      <c r="J771" s="112" t="s">
        <v>4153</v>
      </c>
      <c r="K771" s="112" t="s">
        <v>4154</v>
      </c>
      <c r="L771" s="112" t="s">
        <v>2870</v>
      </c>
      <c r="M771" s="46">
        <v>2.625</v>
      </c>
      <c r="N771" s="46">
        <f t="shared" si="180"/>
        <v>2.5625</v>
      </c>
      <c r="O771" s="46">
        <f t="shared" si="181"/>
        <v>2.6875</v>
      </c>
      <c r="P771" s="46">
        <v>9</v>
      </c>
      <c r="Q771" s="46">
        <f t="shared" si="182"/>
        <v>8.9375</v>
      </c>
      <c r="R771" s="46">
        <f t="shared" si="183"/>
        <v>9.0625</v>
      </c>
      <c r="T771" s="378"/>
      <c r="U771" s="378"/>
      <c r="V771" s="36">
        <v>6.25E-2</v>
      </c>
    </row>
    <row r="772" spans="1:22" ht="30" x14ac:dyDescent="0.15">
      <c r="A772" s="304" t="s">
        <v>11256</v>
      </c>
      <c r="B772" s="318" t="s">
        <v>11257</v>
      </c>
      <c r="C772" s="112" t="s">
        <v>10416</v>
      </c>
      <c r="E772" s="114">
        <v>41712</v>
      </c>
      <c r="F772" s="114">
        <v>41718</v>
      </c>
      <c r="G772" s="36" t="s">
        <v>8142</v>
      </c>
      <c r="I772" s="112" t="s">
        <v>4235</v>
      </c>
      <c r="J772" s="112" t="s">
        <v>4153</v>
      </c>
      <c r="K772" s="112" t="s">
        <v>4154</v>
      </c>
      <c r="L772" s="112" t="s">
        <v>2870</v>
      </c>
      <c r="M772" s="46">
        <v>5</v>
      </c>
      <c r="N772" s="46">
        <f t="shared" si="180"/>
        <v>4.9375</v>
      </c>
      <c r="O772" s="46">
        <f t="shared" si="181"/>
        <v>5.0625</v>
      </c>
      <c r="P772" s="46">
        <v>6</v>
      </c>
      <c r="Q772" s="46">
        <f t="shared" si="182"/>
        <v>5.9375</v>
      </c>
      <c r="R772" s="46">
        <f t="shared" si="183"/>
        <v>6.0625</v>
      </c>
      <c r="T772" s="378"/>
      <c r="U772" s="378"/>
      <c r="V772" s="36">
        <v>6.25E-2</v>
      </c>
    </row>
    <row r="773" spans="1:22" ht="30" x14ac:dyDescent="0.15">
      <c r="A773" s="304" t="s">
        <v>11307</v>
      </c>
      <c r="B773" s="318" t="s">
        <v>7829</v>
      </c>
      <c r="C773" s="112" t="s">
        <v>10417</v>
      </c>
      <c r="E773" s="114">
        <v>41717</v>
      </c>
      <c r="F773" s="114">
        <v>41717</v>
      </c>
      <c r="G773" s="36" t="s">
        <v>8142</v>
      </c>
      <c r="I773" s="112" t="s">
        <v>4235</v>
      </c>
      <c r="J773" s="112" t="s">
        <v>4153</v>
      </c>
      <c r="K773" s="112" t="s">
        <v>4154</v>
      </c>
      <c r="L773" s="112" t="s">
        <v>2870</v>
      </c>
      <c r="M773" s="46">
        <v>4</v>
      </c>
      <c r="N773" s="46">
        <f t="shared" si="180"/>
        <v>3.9375</v>
      </c>
      <c r="O773" s="46">
        <f t="shared" si="181"/>
        <v>4.0625</v>
      </c>
      <c r="P773" s="46">
        <v>6</v>
      </c>
      <c r="Q773" s="46">
        <f t="shared" si="182"/>
        <v>5.9375</v>
      </c>
      <c r="R773" s="46">
        <f t="shared" si="183"/>
        <v>6.0625</v>
      </c>
      <c r="T773" s="378"/>
      <c r="U773" s="378"/>
      <c r="V773" s="36">
        <v>6.25E-2</v>
      </c>
    </row>
    <row r="774" spans="1:22" ht="30" x14ac:dyDescent="0.15">
      <c r="A774" s="304" t="s">
        <v>11369</v>
      </c>
      <c r="B774" s="318" t="s">
        <v>11370</v>
      </c>
      <c r="C774" s="112" t="s">
        <v>10419</v>
      </c>
      <c r="E774" s="114">
        <v>41725</v>
      </c>
      <c r="F774" s="114">
        <v>41726</v>
      </c>
      <c r="G774" s="36" t="s">
        <v>8142</v>
      </c>
      <c r="I774" s="112" t="s">
        <v>4235</v>
      </c>
      <c r="J774" s="112" t="s">
        <v>4153</v>
      </c>
      <c r="K774" s="112" t="s">
        <v>4154</v>
      </c>
      <c r="L774" s="112" t="s">
        <v>2870</v>
      </c>
      <c r="M774" s="46">
        <v>2.625</v>
      </c>
      <c r="N774" s="46">
        <f t="shared" ref="N774:N799" si="184">M774-V774</f>
        <v>2.5625</v>
      </c>
      <c r="O774" s="46">
        <f t="shared" ref="O774:O799" si="185">M774+V774</f>
        <v>2.6875</v>
      </c>
      <c r="P774" s="46">
        <v>9</v>
      </c>
      <c r="Q774" s="46">
        <f t="shared" ref="Q774:Q799" si="186">P774-V774</f>
        <v>8.9375</v>
      </c>
      <c r="R774" s="46">
        <f t="shared" ref="R774:R799" si="187">P774+V774</f>
        <v>9.0625</v>
      </c>
      <c r="T774" s="378"/>
      <c r="U774" s="378"/>
      <c r="V774" s="36">
        <v>6.25E-2</v>
      </c>
    </row>
    <row r="775" spans="1:22" ht="30" x14ac:dyDescent="0.15">
      <c r="A775" s="304" t="s">
        <v>11371</v>
      </c>
      <c r="B775" s="318" t="s">
        <v>11372</v>
      </c>
      <c r="C775" s="112" t="s">
        <v>10419</v>
      </c>
      <c r="E775" s="114">
        <v>41725</v>
      </c>
      <c r="F775" s="114">
        <v>41726</v>
      </c>
      <c r="G775" s="36" t="s">
        <v>8142</v>
      </c>
      <c r="I775" s="112" t="s">
        <v>4235</v>
      </c>
      <c r="J775" s="112" t="s">
        <v>4153</v>
      </c>
      <c r="K775" s="112" t="s">
        <v>4154</v>
      </c>
      <c r="L775" s="112" t="s">
        <v>2870</v>
      </c>
      <c r="M775" s="46">
        <v>2.625</v>
      </c>
      <c r="N775" s="46">
        <f t="shared" si="184"/>
        <v>2.5625</v>
      </c>
      <c r="O775" s="46">
        <f t="shared" si="185"/>
        <v>2.6875</v>
      </c>
      <c r="P775" s="46">
        <v>9</v>
      </c>
      <c r="Q775" s="46">
        <f t="shared" si="186"/>
        <v>8.9375</v>
      </c>
      <c r="R775" s="46">
        <f t="shared" si="187"/>
        <v>9.0625</v>
      </c>
      <c r="T775" s="378"/>
      <c r="U775" s="378"/>
      <c r="V775" s="36">
        <v>6.25E-2</v>
      </c>
    </row>
    <row r="776" spans="1:22" ht="30" x14ac:dyDescent="0.15">
      <c r="A776" s="304" t="s">
        <v>11373</v>
      </c>
      <c r="B776" s="318" t="s">
        <v>11374</v>
      </c>
      <c r="C776" s="112" t="s">
        <v>10419</v>
      </c>
      <c r="E776" s="114">
        <v>41725</v>
      </c>
      <c r="F776" s="114">
        <v>41726</v>
      </c>
      <c r="G776" s="36" t="s">
        <v>8142</v>
      </c>
      <c r="I776" s="112" t="s">
        <v>4235</v>
      </c>
      <c r="J776" s="112" t="s">
        <v>4153</v>
      </c>
      <c r="K776" s="112" t="s">
        <v>4154</v>
      </c>
      <c r="L776" s="112" t="s">
        <v>2870</v>
      </c>
      <c r="M776" s="46">
        <v>2.625</v>
      </c>
      <c r="N776" s="46">
        <f t="shared" si="184"/>
        <v>2.5625</v>
      </c>
      <c r="O776" s="46">
        <f t="shared" si="185"/>
        <v>2.6875</v>
      </c>
      <c r="P776" s="46">
        <v>9</v>
      </c>
      <c r="Q776" s="46">
        <f t="shared" si="186"/>
        <v>8.9375</v>
      </c>
      <c r="R776" s="46">
        <f t="shared" si="187"/>
        <v>9.0625</v>
      </c>
      <c r="T776" s="378"/>
      <c r="U776" s="378"/>
      <c r="V776" s="36">
        <v>6.25E-2</v>
      </c>
    </row>
    <row r="777" spans="1:22" ht="30" x14ac:dyDescent="0.15">
      <c r="A777" s="304" t="s">
        <v>11375</v>
      </c>
      <c r="B777" s="318" t="s">
        <v>11376</v>
      </c>
      <c r="C777" s="112" t="s">
        <v>10419</v>
      </c>
      <c r="E777" s="114">
        <v>41725</v>
      </c>
      <c r="F777" s="114">
        <v>41726</v>
      </c>
      <c r="G777" s="36" t="s">
        <v>8142</v>
      </c>
      <c r="I777" s="112" t="s">
        <v>4235</v>
      </c>
      <c r="J777" s="112" t="s">
        <v>4153</v>
      </c>
      <c r="K777" s="112" t="s">
        <v>4154</v>
      </c>
      <c r="L777" s="112" t="s">
        <v>2870</v>
      </c>
      <c r="M777" s="46">
        <v>2.625</v>
      </c>
      <c r="N777" s="46">
        <f t="shared" si="184"/>
        <v>2.5625</v>
      </c>
      <c r="O777" s="46">
        <f t="shared" si="185"/>
        <v>2.6875</v>
      </c>
      <c r="P777" s="46">
        <v>9</v>
      </c>
      <c r="Q777" s="46">
        <f t="shared" si="186"/>
        <v>8.9375</v>
      </c>
      <c r="R777" s="46">
        <f t="shared" si="187"/>
        <v>9.0625</v>
      </c>
      <c r="T777" s="378"/>
      <c r="U777" s="378"/>
      <c r="V777" s="36">
        <v>6.25E-2</v>
      </c>
    </row>
    <row r="778" spans="1:22" ht="30" x14ac:dyDescent="0.15">
      <c r="A778" s="304" t="s">
        <v>11394</v>
      </c>
      <c r="B778" s="318" t="s">
        <v>11395</v>
      </c>
      <c r="C778" s="112" t="s">
        <v>10419</v>
      </c>
      <c r="E778" s="114">
        <v>41726</v>
      </c>
      <c r="F778" s="114">
        <v>41726</v>
      </c>
      <c r="G778" s="36" t="s">
        <v>8142</v>
      </c>
      <c r="I778" s="112" t="s">
        <v>4235</v>
      </c>
      <c r="J778" s="112" t="s">
        <v>4153</v>
      </c>
      <c r="K778" s="112" t="s">
        <v>4154</v>
      </c>
      <c r="L778" s="112" t="s">
        <v>2870</v>
      </c>
      <c r="M778" s="46">
        <v>2.625</v>
      </c>
      <c r="N778" s="46">
        <f t="shared" si="184"/>
        <v>2.5625</v>
      </c>
      <c r="O778" s="46">
        <f t="shared" si="185"/>
        <v>2.6875</v>
      </c>
      <c r="P778" s="46">
        <v>9</v>
      </c>
      <c r="Q778" s="46">
        <f t="shared" si="186"/>
        <v>8.9375</v>
      </c>
      <c r="R778" s="46">
        <f t="shared" si="187"/>
        <v>9.0625</v>
      </c>
      <c r="T778" s="378"/>
      <c r="U778" s="378"/>
      <c r="V778" s="36">
        <v>6.25E-2</v>
      </c>
    </row>
    <row r="779" spans="1:22" ht="30" x14ac:dyDescent="0.15">
      <c r="A779" s="304" t="s">
        <v>11491</v>
      </c>
      <c r="B779" s="318" t="s">
        <v>11492</v>
      </c>
      <c r="C779" s="112" t="s">
        <v>10419</v>
      </c>
      <c r="E779" s="114">
        <v>41737</v>
      </c>
      <c r="F779" s="114">
        <v>41738</v>
      </c>
      <c r="G779" s="36" t="s">
        <v>8142</v>
      </c>
      <c r="I779" s="112" t="s">
        <v>4235</v>
      </c>
      <c r="J779" s="112" t="s">
        <v>4153</v>
      </c>
      <c r="K779" s="112" t="s">
        <v>4154</v>
      </c>
      <c r="L779" s="112" t="s">
        <v>2870</v>
      </c>
      <c r="M779" s="46">
        <v>2.625</v>
      </c>
      <c r="N779" s="46">
        <f t="shared" si="184"/>
        <v>2.5625</v>
      </c>
      <c r="O779" s="46">
        <f t="shared" si="185"/>
        <v>2.6875</v>
      </c>
      <c r="P779" s="46">
        <v>9</v>
      </c>
      <c r="Q779" s="46">
        <f t="shared" si="186"/>
        <v>8.9375</v>
      </c>
      <c r="R779" s="46">
        <f t="shared" si="187"/>
        <v>9.0625</v>
      </c>
      <c r="T779" s="378"/>
      <c r="U779" s="378"/>
      <c r="V779" s="36">
        <v>6.25E-2</v>
      </c>
    </row>
    <row r="780" spans="1:22" ht="30" x14ac:dyDescent="0.15">
      <c r="A780" s="304" t="s">
        <v>11493</v>
      </c>
      <c r="B780" s="318" t="s">
        <v>11494</v>
      </c>
      <c r="C780" s="112" t="s">
        <v>10419</v>
      </c>
      <c r="E780" s="114">
        <v>41737</v>
      </c>
      <c r="F780" s="114">
        <v>41738</v>
      </c>
      <c r="G780" s="36" t="s">
        <v>8142</v>
      </c>
      <c r="I780" s="112" t="s">
        <v>4235</v>
      </c>
      <c r="J780" s="112" t="s">
        <v>4153</v>
      </c>
      <c r="K780" s="112" t="s">
        <v>4154</v>
      </c>
      <c r="L780" s="112" t="s">
        <v>2870</v>
      </c>
      <c r="M780" s="46">
        <v>2.625</v>
      </c>
      <c r="N780" s="46">
        <f t="shared" si="184"/>
        <v>2.5625</v>
      </c>
      <c r="O780" s="46">
        <f t="shared" si="185"/>
        <v>2.6875</v>
      </c>
      <c r="P780" s="46">
        <v>9</v>
      </c>
      <c r="Q780" s="46">
        <f t="shared" si="186"/>
        <v>8.9375</v>
      </c>
      <c r="R780" s="46">
        <f t="shared" si="187"/>
        <v>9.0625</v>
      </c>
      <c r="T780" s="378"/>
      <c r="U780" s="378"/>
      <c r="V780" s="36">
        <v>6.25E-2</v>
      </c>
    </row>
    <row r="781" spans="1:22" ht="30" x14ac:dyDescent="0.15">
      <c r="A781" s="304" t="s">
        <v>11530</v>
      </c>
      <c r="B781" s="318" t="s">
        <v>11531</v>
      </c>
      <c r="C781" s="112" t="s">
        <v>10419</v>
      </c>
      <c r="E781" s="114">
        <v>41739</v>
      </c>
      <c r="F781" s="114">
        <v>41740</v>
      </c>
      <c r="G781" s="36" t="s">
        <v>8142</v>
      </c>
      <c r="I781" s="112" t="s">
        <v>4235</v>
      </c>
      <c r="J781" s="112" t="s">
        <v>4153</v>
      </c>
      <c r="K781" s="112" t="s">
        <v>4154</v>
      </c>
      <c r="L781" s="112" t="s">
        <v>2870</v>
      </c>
      <c r="M781" s="46">
        <v>2.625</v>
      </c>
      <c r="N781" s="46">
        <f t="shared" si="184"/>
        <v>2.5625</v>
      </c>
      <c r="O781" s="46">
        <f t="shared" si="185"/>
        <v>2.6875</v>
      </c>
      <c r="P781" s="46">
        <v>9</v>
      </c>
      <c r="Q781" s="46">
        <f t="shared" si="186"/>
        <v>8.9375</v>
      </c>
      <c r="R781" s="46">
        <f t="shared" si="187"/>
        <v>9.0625</v>
      </c>
      <c r="T781" s="378"/>
      <c r="U781" s="378"/>
      <c r="V781" s="36">
        <v>6.25E-2</v>
      </c>
    </row>
    <row r="782" spans="1:22" ht="45" x14ac:dyDescent="0.15">
      <c r="A782" s="304" t="s">
        <v>11532</v>
      </c>
      <c r="B782" s="306" t="s">
        <v>10560</v>
      </c>
      <c r="C782" s="404" t="s">
        <v>10616</v>
      </c>
      <c r="E782" s="114">
        <v>41739</v>
      </c>
      <c r="F782" s="114">
        <v>41740</v>
      </c>
      <c r="G782" s="36" t="s">
        <v>9751</v>
      </c>
      <c r="I782" s="112" t="s">
        <v>4235</v>
      </c>
      <c r="J782" s="112" t="s">
        <v>4153</v>
      </c>
      <c r="K782" s="112" t="s">
        <v>4154</v>
      </c>
      <c r="L782" s="112" t="s">
        <v>2870</v>
      </c>
      <c r="M782" s="46">
        <v>4.3335999999999997</v>
      </c>
      <c r="N782" s="36">
        <f t="shared" si="184"/>
        <v>4.2710999999999997</v>
      </c>
      <c r="O782" s="36">
        <f t="shared" si="185"/>
        <v>4.3960999999999997</v>
      </c>
      <c r="P782" s="46">
        <v>3.9659</v>
      </c>
      <c r="Q782" s="36">
        <f t="shared" si="186"/>
        <v>3.9034</v>
      </c>
      <c r="R782" s="36">
        <f t="shared" si="187"/>
        <v>4.0283999999999995</v>
      </c>
      <c r="T782" s="378"/>
      <c r="U782" s="378"/>
      <c r="V782" s="36">
        <v>6.25E-2</v>
      </c>
    </row>
    <row r="783" spans="1:22" ht="45" x14ac:dyDescent="0.15">
      <c r="A783" s="304" t="s">
        <v>11533</v>
      </c>
      <c r="B783" s="306" t="s">
        <v>10562</v>
      </c>
      <c r="C783" s="404" t="s">
        <v>10616</v>
      </c>
      <c r="E783" s="114">
        <v>41739</v>
      </c>
      <c r="F783" s="114">
        <v>41740</v>
      </c>
      <c r="G783" s="36" t="s">
        <v>9751</v>
      </c>
      <c r="I783" s="112" t="s">
        <v>4235</v>
      </c>
      <c r="J783" s="112" t="s">
        <v>4153</v>
      </c>
      <c r="K783" s="112" t="s">
        <v>4154</v>
      </c>
      <c r="L783" s="112" t="s">
        <v>2870</v>
      </c>
      <c r="M783" s="46">
        <v>4.3335999999999997</v>
      </c>
      <c r="N783" s="36">
        <f t="shared" si="184"/>
        <v>4.2710999999999997</v>
      </c>
      <c r="O783" s="36">
        <f t="shared" si="185"/>
        <v>4.3960999999999997</v>
      </c>
      <c r="P783" s="46">
        <v>3.9659</v>
      </c>
      <c r="Q783" s="36">
        <f t="shared" si="186"/>
        <v>3.9034</v>
      </c>
      <c r="R783" s="36">
        <f t="shared" si="187"/>
        <v>4.0283999999999995</v>
      </c>
      <c r="T783" s="378"/>
      <c r="U783" s="378"/>
      <c r="V783" s="36">
        <v>6.25E-2</v>
      </c>
    </row>
    <row r="784" spans="1:22" ht="30" x14ac:dyDescent="0.15">
      <c r="A784" s="304" t="s">
        <v>11541</v>
      </c>
      <c r="B784" s="318" t="s">
        <v>11542</v>
      </c>
      <c r="C784" s="112" t="s">
        <v>10409</v>
      </c>
      <c r="E784" s="114">
        <v>41743</v>
      </c>
      <c r="F784" s="114">
        <v>41760</v>
      </c>
      <c r="G784" s="36" t="s">
        <v>10297</v>
      </c>
      <c r="I784" s="112" t="s">
        <v>4235</v>
      </c>
      <c r="J784" s="112" t="s">
        <v>4153</v>
      </c>
      <c r="K784" s="112" t="s">
        <v>4154</v>
      </c>
      <c r="L784" s="112" t="s">
        <v>2870</v>
      </c>
      <c r="M784" s="46">
        <v>4</v>
      </c>
      <c r="N784" s="36">
        <f t="shared" si="184"/>
        <v>3.9375</v>
      </c>
      <c r="O784" s="36">
        <f t="shared" si="185"/>
        <v>4.0625</v>
      </c>
      <c r="P784" s="46">
        <v>4.5</v>
      </c>
      <c r="Q784" s="36">
        <f t="shared" si="186"/>
        <v>4.4375</v>
      </c>
      <c r="R784" s="36">
        <f t="shared" si="187"/>
        <v>4.5625</v>
      </c>
      <c r="T784" s="378"/>
      <c r="U784" s="378"/>
      <c r="V784" s="36">
        <v>6.25E-2</v>
      </c>
    </row>
    <row r="785" spans="1:33" ht="30" x14ac:dyDescent="0.15">
      <c r="A785" s="304" t="s">
        <v>11543</v>
      </c>
      <c r="B785" s="318" t="s">
        <v>11542</v>
      </c>
      <c r="C785" s="112" t="s">
        <v>10409</v>
      </c>
      <c r="E785" s="114">
        <v>41743</v>
      </c>
      <c r="F785" s="114">
        <v>41760</v>
      </c>
      <c r="G785" s="36" t="s">
        <v>10297</v>
      </c>
      <c r="I785" s="112" t="s">
        <v>4235</v>
      </c>
      <c r="J785" s="112" t="s">
        <v>4153</v>
      </c>
      <c r="K785" s="112" t="s">
        <v>4154</v>
      </c>
      <c r="L785" s="112" t="s">
        <v>2870</v>
      </c>
      <c r="M785" s="46">
        <v>4</v>
      </c>
      <c r="N785" s="36">
        <f t="shared" si="184"/>
        <v>3.9375</v>
      </c>
      <c r="O785" s="36">
        <f t="shared" si="185"/>
        <v>4.0625</v>
      </c>
      <c r="P785" s="46">
        <v>4.5</v>
      </c>
      <c r="Q785" s="36">
        <f t="shared" si="186"/>
        <v>4.4375</v>
      </c>
      <c r="R785" s="36">
        <f t="shared" si="187"/>
        <v>4.5625</v>
      </c>
      <c r="T785" s="378"/>
      <c r="U785" s="378"/>
      <c r="V785" s="36">
        <v>6.25E-2</v>
      </c>
    </row>
    <row r="786" spans="1:33" ht="30" x14ac:dyDescent="0.15">
      <c r="A786" s="304" t="s">
        <v>11546</v>
      </c>
      <c r="B786" s="318" t="s">
        <v>8364</v>
      </c>
      <c r="C786" s="112" t="s">
        <v>10416</v>
      </c>
      <c r="E786" s="114">
        <v>41743</v>
      </c>
      <c r="F786" s="114">
        <v>41760</v>
      </c>
      <c r="G786" s="36" t="s">
        <v>8142</v>
      </c>
      <c r="I786" s="112" t="s">
        <v>4235</v>
      </c>
      <c r="J786" s="112" t="s">
        <v>4153</v>
      </c>
      <c r="K786" s="112" t="s">
        <v>4154</v>
      </c>
      <c r="L786" s="112" t="s">
        <v>2870</v>
      </c>
      <c r="M786" s="46">
        <v>5</v>
      </c>
      <c r="N786" s="46">
        <f t="shared" si="184"/>
        <v>4.9375</v>
      </c>
      <c r="O786" s="46">
        <f t="shared" si="185"/>
        <v>5.0625</v>
      </c>
      <c r="P786" s="46">
        <v>6</v>
      </c>
      <c r="Q786" s="46">
        <f t="shared" si="186"/>
        <v>5.9375</v>
      </c>
      <c r="R786" s="46">
        <f t="shared" si="187"/>
        <v>6.0625</v>
      </c>
      <c r="T786" s="378"/>
      <c r="U786" s="378"/>
      <c r="V786" s="36">
        <v>6.25E-2</v>
      </c>
    </row>
    <row r="787" spans="1:33" ht="30" x14ac:dyDescent="0.15">
      <c r="A787" s="304" t="s">
        <v>11547</v>
      </c>
      <c r="B787" s="318" t="s">
        <v>8364</v>
      </c>
      <c r="C787" s="112" t="s">
        <v>10416</v>
      </c>
      <c r="E787" s="114">
        <v>41743</v>
      </c>
      <c r="F787" s="114">
        <v>41760</v>
      </c>
      <c r="G787" s="36" t="s">
        <v>8142</v>
      </c>
      <c r="I787" s="112" t="s">
        <v>4235</v>
      </c>
      <c r="J787" s="112" t="s">
        <v>4153</v>
      </c>
      <c r="K787" s="112" t="s">
        <v>4154</v>
      </c>
      <c r="L787" s="112" t="s">
        <v>2870</v>
      </c>
      <c r="M787" s="46">
        <v>5</v>
      </c>
      <c r="N787" s="46">
        <f t="shared" si="184"/>
        <v>4.9375</v>
      </c>
      <c r="O787" s="46">
        <f t="shared" si="185"/>
        <v>5.0625</v>
      </c>
      <c r="P787" s="46">
        <v>6</v>
      </c>
      <c r="Q787" s="46">
        <f t="shared" si="186"/>
        <v>5.9375</v>
      </c>
      <c r="R787" s="46">
        <f t="shared" si="187"/>
        <v>6.0625</v>
      </c>
      <c r="T787" s="378"/>
      <c r="U787" s="378"/>
      <c r="V787" s="36">
        <v>6.25E-2</v>
      </c>
    </row>
    <row r="788" spans="1:33" ht="30" x14ac:dyDescent="0.15">
      <c r="A788" s="304" t="s">
        <v>11548</v>
      </c>
      <c r="B788" s="318" t="s">
        <v>8364</v>
      </c>
      <c r="C788" s="112" t="s">
        <v>10416</v>
      </c>
      <c r="E788" s="114">
        <v>41743</v>
      </c>
      <c r="F788" s="114">
        <v>41760</v>
      </c>
      <c r="G788" s="36" t="s">
        <v>8142</v>
      </c>
      <c r="I788" s="112" t="s">
        <v>4235</v>
      </c>
      <c r="J788" s="112" t="s">
        <v>4153</v>
      </c>
      <c r="K788" s="112" t="s">
        <v>4154</v>
      </c>
      <c r="L788" s="112" t="s">
        <v>2870</v>
      </c>
      <c r="M788" s="46">
        <v>5</v>
      </c>
      <c r="N788" s="46">
        <f t="shared" si="184"/>
        <v>4.9375</v>
      </c>
      <c r="O788" s="46">
        <f t="shared" si="185"/>
        <v>5.0625</v>
      </c>
      <c r="P788" s="46">
        <v>6</v>
      </c>
      <c r="Q788" s="46">
        <f t="shared" si="186"/>
        <v>5.9375</v>
      </c>
      <c r="R788" s="46">
        <f t="shared" si="187"/>
        <v>6.0625</v>
      </c>
      <c r="T788" s="378"/>
      <c r="U788" s="378"/>
      <c r="V788" s="36">
        <v>6.25E-2</v>
      </c>
    </row>
    <row r="789" spans="1:33" ht="30" x14ac:dyDescent="0.15">
      <c r="A789" s="304" t="s">
        <v>11549</v>
      </c>
      <c r="B789" s="318" t="s">
        <v>8392</v>
      </c>
      <c r="C789" s="112" t="s">
        <v>10416</v>
      </c>
      <c r="E789" s="114">
        <v>41743</v>
      </c>
      <c r="F789" s="114">
        <v>41760</v>
      </c>
      <c r="G789" s="36" t="s">
        <v>8142</v>
      </c>
      <c r="I789" s="112" t="s">
        <v>4235</v>
      </c>
      <c r="J789" s="112" t="s">
        <v>4153</v>
      </c>
      <c r="K789" s="112" t="s">
        <v>4154</v>
      </c>
      <c r="L789" s="112" t="s">
        <v>2870</v>
      </c>
      <c r="M789" s="46">
        <v>5</v>
      </c>
      <c r="N789" s="46">
        <f t="shared" si="184"/>
        <v>4.9375</v>
      </c>
      <c r="O789" s="46">
        <f t="shared" si="185"/>
        <v>5.0625</v>
      </c>
      <c r="P789" s="46">
        <v>6</v>
      </c>
      <c r="Q789" s="46">
        <f t="shared" si="186"/>
        <v>5.9375</v>
      </c>
      <c r="R789" s="46">
        <f t="shared" si="187"/>
        <v>6.0625</v>
      </c>
      <c r="T789" s="378"/>
      <c r="U789" s="378"/>
      <c r="V789" s="36">
        <v>6.25E-2</v>
      </c>
    </row>
    <row r="790" spans="1:33" ht="30" x14ac:dyDescent="0.15">
      <c r="A790" s="304" t="s">
        <v>11550</v>
      </c>
      <c r="B790" s="318" t="s">
        <v>8364</v>
      </c>
      <c r="C790" s="112" t="s">
        <v>10416</v>
      </c>
      <c r="E790" s="114">
        <v>41743</v>
      </c>
      <c r="F790" s="114">
        <v>41760</v>
      </c>
      <c r="G790" s="36" t="s">
        <v>8142</v>
      </c>
      <c r="I790" s="112" t="s">
        <v>4235</v>
      </c>
      <c r="J790" s="112" t="s">
        <v>4153</v>
      </c>
      <c r="K790" s="112" t="s">
        <v>4154</v>
      </c>
      <c r="L790" s="112" t="s">
        <v>2870</v>
      </c>
      <c r="M790" s="46">
        <v>5</v>
      </c>
      <c r="N790" s="46">
        <f t="shared" si="184"/>
        <v>4.9375</v>
      </c>
      <c r="O790" s="46">
        <f t="shared" si="185"/>
        <v>5.0625</v>
      </c>
      <c r="P790" s="46">
        <v>6</v>
      </c>
      <c r="Q790" s="46">
        <f t="shared" si="186"/>
        <v>5.9375</v>
      </c>
      <c r="R790" s="46">
        <f t="shared" si="187"/>
        <v>6.0625</v>
      </c>
      <c r="T790" s="378"/>
      <c r="U790" s="378"/>
      <c r="V790" s="36">
        <v>6.25E-2</v>
      </c>
    </row>
    <row r="791" spans="1:33" ht="30" x14ac:dyDescent="0.15">
      <c r="A791" s="304" t="s">
        <v>11551</v>
      </c>
      <c r="B791" s="318" t="s">
        <v>8363</v>
      </c>
      <c r="C791" s="112" t="s">
        <v>10416</v>
      </c>
      <c r="E791" s="114">
        <v>41743</v>
      </c>
      <c r="F791" s="114">
        <v>41760</v>
      </c>
      <c r="G791" s="36" t="s">
        <v>8142</v>
      </c>
      <c r="I791" s="112" t="s">
        <v>4235</v>
      </c>
      <c r="J791" s="112" t="s">
        <v>4153</v>
      </c>
      <c r="K791" s="112" t="s">
        <v>4154</v>
      </c>
      <c r="L791" s="112" t="s">
        <v>2870</v>
      </c>
      <c r="M791" s="46">
        <v>5</v>
      </c>
      <c r="N791" s="46">
        <f t="shared" si="184"/>
        <v>4.9375</v>
      </c>
      <c r="O791" s="46">
        <f t="shared" si="185"/>
        <v>5.0625</v>
      </c>
      <c r="P791" s="46">
        <v>6</v>
      </c>
      <c r="Q791" s="46">
        <f t="shared" si="186"/>
        <v>5.9375</v>
      </c>
      <c r="R791" s="46">
        <f t="shared" si="187"/>
        <v>6.0625</v>
      </c>
      <c r="T791" s="378"/>
      <c r="U791" s="378"/>
      <c r="V791" s="36">
        <v>6.25E-2</v>
      </c>
    </row>
    <row r="792" spans="1:33" ht="30" x14ac:dyDescent="0.15">
      <c r="A792" s="304" t="s">
        <v>11552</v>
      </c>
      <c r="B792" s="318" t="s">
        <v>11553</v>
      </c>
      <c r="C792" s="112" t="s">
        <v>10419</v>
      </c>
      <c r="E792" s="114">
        <v>41743</v>
      </c>
      <c r="F792" s="114">
        <v>41760</v>
      </c>
      <c r="G792" s="36" t="s">
        <v>8142</v>
      </c>
      <c r="I792" s="112" t="s">
        <v>4235</v>
      </c>
      <c r="J792" s="112" t="s">
        <v>4153</v>
      </c>
      <c r="K792" s="112" t="s">
        <v>4154</v>
      </c>
      <c r="L792" s="112" t="s">
        <v>2870</v>
      </c>
      <c r="M792" s="46">
        <v>2.625</v>
      </c>
      <c r="N792" s="46">
        <f t="shared" si="184"/>
        <v>2.5625</v>
      </c>
      <c r="O792" s="46">
        <f t="shared" si="185"/>
        <v>2.6875</v>
      </c>
      <c r="P792" s="46">
        <v>9</v>
      </c>
      <c r="Q792" s="46">
        <f t="shared" si="186"/>
        <v>8.9375</v>
      </c>
      <c r="R792" s="46">
        <f t="shared" si="187"/>
        <v>9.0625</v>
      </c>
      <c r="T792" s="378"/>
      <c r="U792" s="378"/>
      <c r="V792" s="36">
        <v>6.25E-2</v>
      </c>
    </row>
    <row r="793" spans="1:33" ht="30" x14ac:dyDescent="0.15">
      <c r="A793" s="304" t="s">
        <v>11609</v>
      </c>
      <c r="B793" s="318" t="s">
        <v>8363</v>
      </c>
      <c r="C793" s="112" t="s">
        <v>10416</v>
      </c>
      <c r="E793" s="114">
        <v>41752</v>
      </c>
      <c r="F793" s="114">
        <v>41755</v>
      </c>
      <c r="G793" s="36" t="s">
        <v>8142</v>
      </c>
      <c r="I793" s="112" t="s">
        <v>4235</v>
      </c>
      <c r="J793" s="112" t="s">
        <v>4153</v>
      </c>
      <c r="K793" s="112" t="s">
        <v>4154</v>
      </c>
      <c r="L793" s="112" t="s">
        <v>2870</v>
      </c>
      <c r="M793" s="46">
        <v>5</v>
      </c>
      <c r="N793" s="46">
        <f t="shared" si="184"/>
        <v>4.9375</v>
      </c>
      <c r="O793" s="46">
        <f t="shared" si="185"/>
        <v>5.0625</v>
      </c>
      <c r="P793" s="46">
        <v>6</v>
      </c>
      <c r="Q793" s="46">
        <f t="shared" si="186"/>
        <v>5.9375</v>
      </c>
      <c r="R793" s="46">
        <f t="shared" si="187"/>
        <v>6.0625</v>
      </c>
      <c r="T793" s="378"/>
      <c r="U793" s="378"/>
      <c r="V793" s="36">
        <v>6.25E-2</v>
      </c>
    </row>
    <row r="794" spans="1:33" ht="30" x14ac:dyDescent="0.15">
      <c r="A794" s="304" t="s">
        <v>11610</v>
      </c>
      <c r="B794" s="318" t="s">
        <v>8364</v>
      </c>
      <c r="C794" s="112" t="s">
        <v>10416</v>
      </c>
      <c r="E794" s="114">
        <v>41752</v>
      </c>
      <c r="F794" s="114">
        <v>41755</v>
      </c>
      <c r="G794" s="36" t="s">
        <v>8142</v>
      </c>
      <c r="I794" s="112" t="s">
        <v>4235</v>
      </c>
      <c r="J794" s="112" t="s">
        <v>4153</v>
      </c>
      <c r="K794" s="112" t="s">
        <v>4154</v>
      </c>
      <c r="L794" s="112" t="s">
        <v>2870</v>
      </c>
      <c r="M794" s="46">
        <v>5</v>
      </c>
      <c r="N794" s="46">
        <f t="shared" si="184"/>
        <v>4.9375</v>
      </c>
      <c r="O794" s="46">
        <f t="shared" si="185"/>
        <v>5.0625</v>
      </c>
      <c r="P794" s="46">
        <v>6</v>
      </c>
      <c r="Q794" s="46">
        <f t="shared" si="186"/>
        <v>5.9375</v>
      </c>
      <c r="R794" s="46">
        <f t="shared" si="187"/>
        <v>6.0625</v>
      </c>
      <c r="T794" s="378"/>
      <c r="U794" s="378"/>
      <c r="V794" s="36">
        <v>6.25E-2</v>
      </c>
    </row>
    <row r="795" spans="1:33" ht="30" x14ac:dyDescent="0.15">
      <c r="A795" s="304" t="s">
        <v>11611</v>
      </c>
      <c r="B795" s="318" t="s">
        <v>8364</v>
      </c>
      <c r="C795" s="112" t="s">
        <v>10416</v>
      </c>
      <c r="E795" s="114">
        <v>41752</v>
      </c>
      <c r="F795" s="114">
        <v>41755</v>
      </c>
      <c r="G795" s="36" t="s">
        <v>8142</v>
      </c>
      <c r="I795" s="112" t="s">
        <v>4235</v>
      </c>
      <c r="J795" s="112" t="s">
        <v>4153</v>
      </c>
      <c r="K795" s="112" t="s">
        <v>4154</v>
      </c>
      <c r="L795" s="112" t="s">
        <v>2870</v>
      </c>
      <c r="M795" s="46">
        <v>5</v>
      </c>
      <c r="N795" s="46">
        <f t="shared" si="184"/>
        <v>4.9375</v>
      </c>
      <c r="O795" s="46">
        <f t="shared" si="185"/>
        <v>5.0625</v>
      </c>
      <c r="P795" s="46">
        <v>6</v>
      </c>
      <c r="Q795" s="46">
        <f t="shared" si="186"/>
        <v>5.9375</v>
      </c>
      <c r="R795" s="46">
        <f t="shared" si="187"/>
        <v>6.0625</v>
      </c>
      <c r="T795" s="378"/>
      <c r="U795" s="378"/>
      <c r="V795" s="36">
        <v>6.25E-2</v>
      </c>
    </row>
    <row r="796" spans="1:33" ht="30" x14ac:dyDescent="0.15">
      <c r="A796" s="304" t="s">
        <v>11617</v>
      </c>
      <c r="B796" s="318" t="s">
        <v>8392</v>
      </c>
      <c r="C796" s="112" t="s">
        <v>10416</v>
      </c>
      <c r="E796" s="114">
        <v>41753</v>
      </c>
      <c r="F796" s="114">
        <v>41755</v>
      </c>
      <c r="G796" s="36" t="s">
        <v>8142</v>
      </c>
      <c r="I796" s="112" t="s">
        <v>4235</v>
      </c>
      <c r="J796" s="112" t="s">
        <v>4153</v>
      </c>
      <c r="K796" s="112" t="s">
        <v>4154</v>
      </c>
      <c r="L796" s="112" t="s">
        <v>2870</v>
      </c>
      <c r="M796" s="46">
        <v>5</v>
      </c>
      <c r="N796" s="46">
        <f t="shared" si="184"/>
        <v>4.9375</v>
      </c>
      <c r="O796" s="46">
        <f t="shared" si="185"/>
        <v>5.0625</v>
      </c>
      <c r="P796" s="46">
        <v>6</v>
      </c>
      <c r="Q796" s="46">
        <f t="shared" si="186"/>
        <v>5.9375</v>
      </c>
      <c r="R796" s="46">
        <f t="shared" si="187"/>
        <v>6.0625</v>
      </c>
      <c r="T796" s="378"/>
      <c r="U796" s="378"/>
      <c r="V796" s="36">
        <v>6.25E-2</v>
      </c>
    </row>
    <row r="797" spans="1:33" ht="30" x14ac:dyDescent="0.15">
      <c r="A797" s="304" t="s">
        <v>11620</v>
      </c>
      <c r="B797" s="318" t="s">
        <v>11621</v>
      </c>
      <c r="C797" s="112" t="s">
        <v>10419</v>
      </c>
      <c r="E797" s="114">
        <v>41753</v>
      </c>
      <c r="F797" s="114">
        <v>41755</v>
      </c>
      <c r="G797" s="36" t="s">
        <v>8142</v>
      </c>
      <c r="I797" s="112" t="s">
        <v>4235</v>
      </c>
      <c r="J797" s="112" t="s">
        <v>4153</v>
      </c>
      <c r="K797" s="112" t="s">
        <v>4154</v>
      </c>
      <c r="L797" s="112" t="s">
        <v>2870</v>
      </c>
      <c r="M797" s="46">
        <v>2.625</v>
      </c>
      <c r="N797" s="46">
        <f t="shared" si="184"/>
        <v>2.5625</v>
      </c>
      <c r="O797" s="46">
        <f t="shared" si="185"/>
        <v>2.6875</v>
      </c>
      <c r="P797" s="46">
        <v>9</v>
      </c>
      <c r="Q797" s="46">
        <f t="shared" si="186"/>
        <v>8.9375</v>
      </c>
      <c r="R797" s="46">
        <f t="shared" si="187"/>
        <v>9.0625</v>
      </c>
      <c r="T797" s="378"/>
      <c r="U797" s="378"/>
      <c r="V797" s="36">
        <v>6.25E-2</v>
      </c>
    </row>
    <row r="798" spans="1:33" ht="30" x14ac:dyDescent="0.15">
      <c r="A798" s="304" t="s">
        <v>11625</v>
      </c>
      <c r="B798" s="318" t="s">
        <v>7244</v>
      </c>
      <c r="C798" s="112" t="s">
        <v>11627</v>
      </c>
      <c r="D798" s="45"/>
      <c r="E798" s="114">
        <v>41753</v>
      </c>
      <c r="F798" s="114">
        <v>41755</v>
      </c>
      <c r="G798" s="45" t="s">
        <v>11626</v>
      </c>
      <c r="H798" s="45" t="s">
        <v>4557</v>
      </c>
      <c r="I798" s="45" t="s">
        <v>4235</v>
      </c>
      <c r="J798" s="45" t="s">
        <v>4153</v>
      </c>
      <c r="K798" s="45" t="s">
        <v>4154</v>
      </c>
      <c r="L798" s="45" t="s">
        <v>2870</v>
      </c>
      <c r="M798" s="45">
        <v>73</v>
      </c>
      <c r="N798" s="46">
        <f t="shared" si="184"/>
        <v>71.412499999999994</v>
      </c>
      <c r="O798" s="46">
        <f t="shared" si="185"/>
        <v>74.587500000000006</v>
      </c>
      <c r="P798" s="46">
        <v>85</v>
      </c>
      <c r="Q798" s="46">
        <f t="shared" si="186"/>
        <v>83.412499999999994</v>
      </c>
      <c r="R798" s="46">
        <f t="shared" si="187"/>
        <v>86.587500000000006</v>
      </c>
      <c r="S798" s="46"/>
      <c r="T798" s="30"/>
      <c r="U798" s="30"/>
      <c r="V798" s="46">
        <v>1.5874999999999999</v>
      </c>
      <c r="W798" s="46"/>
      <c r="X798" s="46"/>
      <c r="Y798" s="46"/>
      <c r="Z798" s="46"/>
      <c r="AA798" s="46"/>
      <c r="AB798" s="46"/>
      <c r="AC798" s="46"/>
      <c r="AD798" s="46"/>
      <c r="AE798" s="46"/>
      <c r="AF798" s="46"/>
      <c r="AG798" s="46"/>
    </row>
    <row r="799" spans="1:33" ht="45" x14ac:dyDescent="0.15">
      <c r="A799" s="304" t="s">
        <v>11628</v>
      </c>
      <c r="B799" s="318" t="s">
        <v>10562</v>
      </c>
      <c r="C799" s="404" t="s">
        <v>10616</v>
      </c>
      <c r="E799" s="114">
        <v>41753</v>
      </c>
      <c r="F799" s="114">
        <v>41755</v>
      </c>
      <c r="G799" s="36" t="s">
        <v>9751</v>
      </c>
      <c r="I799" s="112" t="s">
        <v>4235</v>
      </c>
      <c r="J799" s="112" t="s">
        <v>4153</v>
      </c>
      <c r="K799" s="112" t="s">
        <v>4154</v>
      </c>
      <c r="L799" s="112" t="s">
        <v>2870</v>
      </c>
      <c r="M799" s="46">
        <v>4.3335999999999997</v>
      </c>
      <c r="N799" s="36">
        <f t="shared" si="184"/>
        <v>4.2710999999999997</v>
      </c>
      <c r="O799" s="36">
        <f t="shared" si="185"/>
        <v>4.3960999999999997</v>
      </c>
      <c r="P799" s="46">
        <v>3.9659</v>
      </c>
      <c r="Q799" s="36">
        <f t="shared" si="186"/>
        <v>3.9034</v>
      </c>
      <c r="R799" s="36">
        <f t="shared" si="187"/>
        <v>4.0283999999999995</v>
      </c>
      <c r="T799" s="378"/>
      <c r="U799" s="378"/>
      <c r="V799" s="36">
        <v>6.25E-2</v>
      </c>
    </row>
    <row r="800" spans="1:33" ht="45" x14ac:dyDescent="0.15">
      <c r="A800" s="304" t="s">
        <v>11629</v>
      </c>
      <c r="B800" s="318" t="s">
        <v>10569</v>
      </c>
      <c r="C800" s="404" t="s">
        <v>10616</v>
      </c>
      <c r="E800" s="114">
        <v>41754</v>
      </c>
      <c r="F800" s="114">
        <v>41755</v>
      </c>
      <c r="G800" s="36" t="s">
        <v>9751</v>
      </c>
      <c r="I800" s="112" t="s">
        <v>4235</v>
      </c>
      <c r="J800" s="112" t="s">
        <v>4153</v>
      </c>
      <c r="K800" s="112" t="s">
        <v>4154</v>
      </c>
      <c r="L800" s="112" t="s">
        <v>2870</v>
      </c>
      <c r="M800" s="46">
        <v>4.3335999999999997</v>
      </c>
      <c r="N800" s="36">
        <f t="shared" ref="N800:N805" si="188">M800-V800</f>
        <v>4.2710999999999997</v>
      </c>
      <c r="O800" s="36">
        <f t="shared" ref="O800:O805" si="189">M800+V800</f>
        <v>4.3960999999999997</v>
      </c>
      <c r="P800" s="46">
        <v>3.9659</v>
      </c>
      <c r="Q800" s="36">
        <f t="shared" ref="Q800:Q805" si="190">P800-V800</f>
        <v>3.9034</v>
      </c>
      <c r="R800" s="36">
        <f t="shared" ref="R800:R805" si="191">P800+V800</f>
        <v>4.0283999999999995</v>
      </c>
      <c r="T800" s="378"/>
      <c r="U800" s="378"/>
      <c r="V800" s="36">
        <v>6.25E-2</v>
      </c>
    </row>
    <row r="801" spans="1:22" ht="30" x14ac:dyDescent="0.15">
      <c r="A801" s="304" t="s">
        <v>11630</v>
      </c>
      <c r="B801" s="318" t="s">
        <v>11631</v>
      </c>
      <c r="C801" s="398" t="s">
        <v>11633</v>
      </c>
      <c r="E801" s="114">
        <v>41754</v>
      </c>
      <c r="F801" s="114">
        <v>41755</v>
      </c>
      <c r="G801" s="36" t="s">
        <v>11632</v>
      </c>
      <c r="I801" s="112" t="s">
        <v>4235</v>
      </c>
      <c r="J801" s="112" t="s">
        <v>4153</v>
      </c>
      <c r="K801" s="112" t="s">
        <v>4154</v>
      </c>
      <c r="L801" s="112" t="s">
        <v>2870</v>
      </c>
      <c r="M801" s="46">
        <v>6.25</v>
      </c>
      <c r="N801" s="36">
        <f t="shared" si="188"/>
        <v>6.1875</v>
      </c>
      <c r="O801" s="36">
        <f t="shared" si="189"/>
        <v>6.3125</v>
      </c>
      <c r="P801" s="46">
        <v>5.5625</v>
      </c>
      <c r="Q801" s="36">
        <f t="shared" si="190"/>
        <v>5.5</v>
      </c>
      <c r="R801" s="36">
        <f t="shared" si="191"/>
        <v>5.625</v>
      </c>
      <c r="T801" s="378"/>
      <c r="U801" s="378"/>
      <c r="V801" s="36">
        <v>6.25E-2</v>
      </c>
    </row>
    <row r="802" spans="1:22" ht="30" x14ac:dyDescent="0.15">
      <c r="A802" s="304" t="s">
        <v>11634</v>
      </c>
      <c r="B802" s="318" t="s">
        <v>11635</v>
      </c>
      <c r="C802" s="112" t="s">
        <v>11636</v>
      </c>
      <c r="D802" s="112"/>
      <c r="E802" s="114">
        <v>41754</v>
      </c>
      <c r="F802" s="114">
        <v>41755</v>
      </c>
      <c r="G802" s="36" t="s">
        <v>11637</v>
      </c>
      <c r="I802" s="112" t="s">
        <v>4235</v>
      </c>
      <c r="J802" s="112" t="s">
        <v>4153</v>
      </c>
      <c r="K802" s="112" t="s">
        <v>4154</v>
      </c>
      <c r="L802" s="112" t="s">
        <v>2870</v>
      </c>
      <c r="M802" s="46">
        <v>3.75</v>
      </c>
      <c r="N802" s="36">
        <f t="shared" si="188"/>
        <v>3.6875</v>
      </c>
      <c r="O802" s="36">
        <f t="shared" si="189"/>
        <v>3.8125</v>
      </c>
      <c r="P802" s="46">
        <v>6</v>
      </c>
      <c r="Q802" s="36">
        <f t="shared" si="190"/>
        <v>5.9375</v>
      </c>
      <c r="R802" s="36">
        <f t="shared" si="191"/>
        <v>6.0625</v>
      </c>
      <c r="T802" s="378"/>
      <c r="U802" s="378"/>
      <c r="V802" s="36">
        <v>6.25E-2</v>
      </c>
    </row>
    <row r="803" spans="1:22" ht="30" x14ac:dyDescent="0.15">
      <c r="A803" s="304" t="s">
        <v>11649</v>
      </c>
      <c r="B803" s="318" t="s">
        <v>11621</v>
      </c>
      <c r="C803" s="112" t="s">
        <v>10419</v>
      </c>
      <c r="E803" s="114">
        <v>41754</v>
      </c>
      <c r="F803" s="114">
        <v>41755</v>
      </c>
      <c r="G803" s="36" t="s">
        <v>8142</v>
      </c>
      <c r="I803" s="112" t="s">
        <v>4235</v>
      </c>
      <c r="J803" s="112" t="s">
        <v>4153</v>
      </c>
      <c r="K803" s="112" t="s">
        <v>4154</v>
      </c>
      <c r="L803" s="112" t="s">
        <v>2870</v>
      </c>
      <c r="M803" s="46">
        <v>2.625</v>
      </c>
      <c r="N803" s="46">
        <f t="shared" si="188"/>
        <v>2.5625</v>
      </c>
      <c r="O803" s="46">
        <f t="shared" si="189"/>
        <v>2.6875</v>
      </c>
      <c r="P803" s="46">
        <v>9</v>
      </c>
      <c r="Q803" s="46">
        <f t="shared" si="190"/>
        <v>8.9375</v>
      </c>
      <c r="R803" s="46">
        <f t="shared" si="191"/>
        <v>9.0625</v>
      </c>
      <c r="T803" s="378"/>
      <c r="U803" s="378"/>
      <c r="V803" s="36">
        <v>6.25E-2</v>
      </c>
    </row>
    <row r="804" spans="1:22" ht="30" x14ac:dyDescent="0.15">
      <c r="A804" s="304" t="s">
        <v>11673</v>
      </c>
      <c r="B804" s="318" t="s">
        <v>11674</v>
      </c>
      <c r="C804" s="112" t="s">
        <v>11675</v>
      </c>
      <c r="E804" s="114">
        <v>41758</v>
      </c>
      <c r="F804" s="114">
        <v>41758</v>
      </c>
      <c r="G804" s="36" t="s">
        <v>8483</v>
      </c>
      <c r="I804" s="112" t="s">
        <v>4235</v>
      </c>
      <c r="J804" s="112" t="s">
        <v>4153</v>
      </c>
      <c r="K804" s="112" t="s">
        <v>4154</v>
      </c>
      <c r="L804" s="112" t="s">
        <v>2870</v>
      </c>
      <c r="M804" s="46">
        <v>3.3125</v>
      </c>
      <c r="N804" s="36">
        <f t="shared" si="188"/>
        <v>3.25</v>
      </c>
      <c r="O804" s="36">
        <f t="shared" si="189"/>
        <v>3.375</v>
      </c>
      <c r="P804" s="46">
        <v>1.5625</v>
      </c>
      <c r="Q804" s="36">
        <f t="shared" si="190"/>
        <v>1.5</v>
      </c>
      <c r="R804" s="36">
        <f t="shared" si="191"/>
        <v>1.625</v>
      </c>
      <c r="T804" s="378"/>
      <c r="U804" s="378"/>
      <c r="V804" s="36">
        <v>6.25E-2</v>
      </c>
    </row>
    <row r="805" spans="1:22" ht="30" x14ac:dyDescent="0.15">
      <c r="A805" s="304" t="s">
        <v>11676</v>
      </c>
      <c r="B805" s="318" t="s">
        <v>11677</v>
      </c>
      <c r="C805" s="112" t="s">
        <v>11048</v>
      </c>
      <c r="D805" s="112"/>
      <c r="E805" s="114">
        <v>41758</v>
      </c>
      <c r="F805" s="114">
        <v>41759</v>
      </c>
      <c r="G805" s="36" t="s">
        <v>10297</v>
      </c>
      <c r="I805" s="112" t="s">
        <v>4235</v>
      </c>
      <c r="J805" s="112" t="s">
        <v>4153</v>
      </c>
      <c r="K805" s="112" t="s">
        <v>4154</v>
      </c>
      <c r="L805" s="112" t="s">
        <v>2870</v>
      </c>
      <c r="M805" s="46">
        <v>3.75</v>
      </c>
      <c r="N805" s="36">
        <f t="shared" si="188"/>
        <v>3.6875</v>
      </c>
      <c r="O805" s="36">
        <f t="shared" si="189"/>
        <v>3.8125</v>
      </c>
      <c r="P805" s="46">
        <v>6</v>
      </c>
      <c r="Q805" s="36">
        <f t="shared" si="190"/>
        <v>5.9375</v>
      </c>
      <c r="R805" s="36">
        <f t="shared" si="191"/>
        <v>6.0625</v>
      </c>
      <c r="T805" s="378"/>
      <c r="U805" s="378"/>
      <c r="V805" s="36">
        <v>6.25E-2</v>
      </c>
    </row>
    <row r="806" spans="1:22" ht="30" x14ac:dyDescent="0.15">
      <c r="A806" s="304" t="s">
        <v>11678</v>
      </c>
      <c r="B806" s="318" t="s">
        <v>11679</v>
      </c>
      <c r="C806" s="112" t="s">
        <v>10883</v>
      </c>
      <c r="E806" s="114">
        <v>41758</v>
      </c>
      <c r="F806" s="114">
        <v>41766</v>
      </c>
      <c r="G806" s="36" t="s">
        <v>8142</v>
      </c>
      <c r="I806" s="112" t="s">
        <v>4235</v>
      </c>
      <c r="J806" s="112" t="s">
        <v>4153</v>
      </c>
      <c r="K806" s="112" t="s">
        <v>4154</v>
      </c>
      <c r="L806" s="112" t="s">
        <v>2870</v>
      </c>
      <c r="M806" s="46">
        <v>7</v>
      </c>
      <c r="N806" s="46">
        <f t="shared" ref="N806:N840" si="192">M806-V806</f>
        <v>6.9375</v>
      </c>
      <c r="O806" s="46">
        <f t="shared" ref="O806:O840" si="193">M806+V806</f>
        <v>7.0625</v>
      </c>
      <c r="P806" s="46">
        <v>9</v>
      </c>
      <c r="Q806" s="46">
        <f t="shared" ref="Q806:Q840" si="194">P806-V806</f>
        <v>8.9375</v>
      </c>
      <c r="R806" s="46">
        <f t="shared" ref="R806:R840" si="195">P806+V806</f>
        <v>9.0625</v>
      </c>
      <c r="T806" s="378"/>
      <c r="U806" s="378"/>
      <c r="V806" s="36">
        <v>6.25E-2</v>
      </c>
    </row>
    <row r="807" spans="1:22" ht="30" x14ac:dyDescent="0.15">
      <c r="A807" s="304" t="s">
        <v>11734</v>
      </c>
      <c r="B807" s="318" t="s">
        <v>11735</v>
      </c>
      <c r="C807" s="112" t="s">
        <v>10419</v>
      </c>
      <c r="E807" s="114">
        <v>41766</v>
      </c>
      <c r="F807" s="114">
        <v>41767</v>
      </c>
      <c r="G807" s="36" t="s">
        <v>8142</v>
      </c>
      <c r="I807" s="112" t="s">
        <v>4235</v>
      </c>
      <c r="J807" s="112" t="s">
        <v>4153</v>
      </c>
      <c r="K807" s="112" t="s">
        <v>4154</v>
      </c>
      <c r="L807" s="112" t="s">
        <v>2870</v>
      </c>
      <c r="M807" s="46">
        <v>2.625</v>
      </c>
      <c r="N807" s="46">
        <f t="shared" si="192"/>
        <v>2.5625</v>
      </c>
      <c r="O807" s="46">
        <f t="shared" si="193"/>
        <v>2.6875</v>
      </c>
      <c r="P807" s="46">
        <v>9</v>
      </c>
      <c r="Q807" s="46">
        <f t="shared" si="194"/>
        <v>8.9375</v>
      </c>
      <c r="R807" s="46">
        <f t="shared" si="195"/>
        <v>9.0625</v>
      </c>
      <c r="T807" s="378"/>
      <c r="U807" s="378"/>
      <c r="V807" s="36">
        <v>6.25E-2</v>
      </c>
    </row>
    <row r="808" spans="1:22" ht="30" x14ac:dyDescent="0.15">
      <c r="A808" s="304" t="s">
        <v>11736</v>
      </c>
      <c r="B808" s="318" t="s">
        <v>11737</v>
      </c>
      <c r="C808" s="112" t="s">
        <v>11636</v>
      </c>
      <c r="D808" s="112"/>
      <c r="E808" s="114">
        <v>41766</v>
      </c>
      <c r="F808" s="114">
        <v>41767</v>
      </c>
      <c r="G808" s="36" t="s">
        <v>11637</v>
      </c>
      <c r="I808" s="112" t="s">
        <v>4235</v>
      </c>
      <c r="J808" s="112" t="s">
        <v>4153</v>
      </c>
      <c r="K808" s="112" t="s">
        <v>4154</v>
      </c>
      <c r="L808" s="112" t="s">
        <v>2870</v>
      </c>
      <c r="M808" s="46">
        <v>3.75</v>
      </c>
      <c r="N808" s="36">
        <f t="shared" si="192"/>
        <v>3.6875</v>
      </c>
      <c r="O808" s="36">
        <f t="shared" si="193"/>
        <v>3.8125</v>
      </c>
      <c r="P808" s="46">
        <v>6</v>
      </c>
      <c r="Q808" s="36">
        <f t="shared" si="194"/>
        <v>5.9375</v>
      </c>
      <c r="R808" s="36">
        <f t="shared" si="195"/>
        <v>6.0625</v>
      </c>
      <c r="T808" s="378"/>
      <c r="U808" s="378"/>
      <c r="V808" s="36">
        <v>6.25E-2</v>
      </c>
    </row>
    <row r="809" spans="1:22" ht="30" x14ac:dyDescent="0.15">
      <c r="A809" s="304" t="s">
        <v>11738</v>
      </c>
      <c r="B809" s="318" t="s">
        <v>11737</v>
      </c>
      <c r="C809" s="112" t="s">
        <v>11636</v>
      </c>
      <c r="D809" s="112"/>
      <c r="E809" s="114">
        <v>41766</v>
      </c>
      <c r="F809" s="114">
        <v>41767</v>
      </c>
      <c r="G809" s="36" t="s">
        <v>11637</v>
      </c>
      <c r="I809" s="112" t="s">
        <v>4235</v>
      </c>
      <c r="J809" s="112" t="s">
        <v>4153</v>
      </c>
      <c r="K809" s="112" t="s">
        <v>4154</v>
      </c>
      <c r="L809" s="112" t="s">
        <v>2870</v>
      </c>
      <c r="M809" s="46">
        <v>3.75</v>
      </c>
      <c r="N809" s="36">
        <f t="shared" si="192"/>
        <v>3.6875</v>
      </c>
      <c r="O809" s="36">
        <f t="shared" si="193"/>
        <v>3.8125</v>
      </c>
      <c r="P809" s="46">
        <v>6</v>
      </c>
      <c r="Q809" s="36">
        <f t="shared" si="194"/>
        <v>5.9375</v>
      </c>
      <c r="R809" s="36">
        <f t="shared" si="195"/>
        <v>6.0625</v>
      </c>
      <c r="T809" s="378"/>
      <c r="U809" s="378"/>
      <c r="V809" s="36">
        <v>6.25E-2</v>
      </c>
    </row>
    <row r="810" spans="1:22" ht="30" x14ac:dyDescent="0.15">
      <c r="A810" s="304" t="s">
        <v>11803</v>
      </c>
      <c r="B810" s="318" t="s">
        <v>11804</v>
      </c>
      <c r="C810" s="112" t="s">
        <v>11805</v>
      </c>
      <c r="E810" s="114">
        <v>41778</v>
      </c>
      <c r="F810" s="114">
        <v>41781</v>
      </c>
      <c r="G810" s="36" t="s">
        <v>8457</v>
      </c>
      <c r="I810" s="112" t="s">
        <v>4235</v>
      </c>
      <c r="J810" s="112" t="s">
        <v>4153</v>
      </c>
      <c r="K810" s="112" t="s">
        <v>4154</v>
      </c>
      <c r="L810" s="112" t="s">
        <v>2870</v>
      </c>
      <c r="M810" s="46">
        <v>3.3464999999999998</v>
      </c>
      <c r="N810" s="46">
        <f t="shared" si="192"/>
        <v>3.2839999999999998</v>
      </c>
      <c r="O810" s="46">
        <f t="shared" si="193"/>
        <v>3.4089999999999998</v>
      </c>
      <c r="P810" s="46">
        <v>2.8740000000000001</v>
      </c>
      <c r="Q810" s="46">
        <f t="shared" si="194"/>
        <v>2.8115000000000001</v>
      </c>
      <c r="R810" s="46">
        <f t="shared" si="195"/>
        <v>2.9365000000000001</v>
      </c>
      <c r="T810" s="378"/>
      <c r="U810" s="378"/>
      <c r="V810" s="36">
        <v>6.25E-2</v>
      </c>
    </row>
    <row r="811" spans="1:22" ht="30" x14ac:dyDescent="0.15">
      <c r="A811" s="304" t="s">
        <v>11818</v>
      </c>
      <c r="B811" s="318" t="s">
        <v>7912</v>
      </c>
      <c r="C811" s="112" t="s">
        <v>10417</v>
      </c>
      <c r="E811" s="114">
        <v>41778</v>
      </c>
      <c r="F811" s="114">
        <v>41781</v>
      </c>
      <c r="G811" s="36" t="s">
        <v>8142</v>
      </c>
      <c r="I811" s="112" t="s">
        <v>4235</v>
      </c>
      <c r="J811" s="112" t="s">
        <v>4153</v>
      </c>
      <c r="K811" s="112" t="s">
        <v>4154</v>
      </c>
      <c r="L811" s="112" t="s">
        <v>2870</v>
      </c>
      <c r="M811" s="46">
        <v>4</v>
      </c>
      <c r="N811" s="46">
        <f t="shared" si="192"/>
        <v>3.9375</v>
      </c>
      <c r="O811" s="46">
        <f t="shared" si="193"/>
        <v>4.0625</v>
      </c>
      <c r="P811" s="46">
        <v>6</v>
      </c>
      <c r="Q811" s="46">
        <f t="shared" si="194"/>
        <v>5.9375</v>
      </c>
      <c r="R811" s="46">
        <f t="shared" si="195"/>
        <v>6.0625</v>
      </c>
      <c r="T811" s="378"/>
      <c r="U811" s="378"/>
      <c r="V811" s="36">
        <v>6.25E-2</v>
      </c>
    </row>
    <row r="812" spans="1:22" ht="45" x14ac:dyDescent="0.15">
      <c r="A812" s="304" t="s">
        <v>11823</v>
      </c>
      <c r="B812" s="318" t="s">
        <v>11824</v>
      </c>
      <c r="C812" s="404" t="s">
        <v>10616</v>
      </c>
      <c r="E812" s="114">
        <v>41778</v>
      </c>
      <c r="F812" s="114">
        <v>41781</v>
      </c>
      <c r="G812" s="36" t="s">
        <v>9751</v>
      </c>
      <c r="I812" s="112" t="s">
        <v>4235</v>
      </c>
      <c r="J812" s="112" t="s">
        <v>4153</v>
      </c>
      <c r="K812" s="112" t="s">
        <v>4154</v>
      </c>
      <c r="L812" s="112" t="s">
        <v>2870</v>
      </c>
      <c r="M812" s="46">
        <v>4.3335999999999997</v>
      </c>
      <c r="N812" s="36">
        <f t="shared" si="192"/>
        <v>4.2710999999999997</v>
      </c>
      <c r="O812" s="36">
        <f t="shared" si="193"/>
        <v>4.3960999999999997</v>
      </c>
      <c r="P812" s="46">
        <v>3.9659</v>
      </c>
      <c r="Q812" s="36">
        <f t="shared" si="194"/>
        <v>3.9034</v>
      </c>
      <c r="R812" s="36">
        <f t="shared" si="195"/>
        <v>4.0283999999999995</v>
      </c>
      <c r="T812" s="378"/>
      <c r="U812" s="378"/>
      <c r="V812" s="36">
        <v>6.25E-2</v>
      </c>
    </row>
    <row r="813" spans="1:22" ht="45" x14ac:dyDescent="0.15">
      <c r="A813" s="304" t="s">
        <v>11825</v>
      </c>
      <c r="B813" s="318" t="s">
        <v>11824</v>
      </c>
      <c r="C813" s="404" t="s">
        <v>10616</v>
      </c>
      <c r="E813" s="114">
        <v>41778</v>
      </c>
      <c r="F813" s="114">
        <v>41786</v>
      </c>
      <c r="G813" s="36" t="s">
        <v>9751</v>
      </c>
      <c r="I813" s="112" t="s">
        <v>4235</v>
      </c>
      <c r="J813" s="112" t="s">
        <v>4153</v>
      </c>
      <c r="K813" s="112" t="s">
        <v>4154</v>
      </c>
      <c r="L813" s="112" t="s">
        <v>2870</v>
      </c>
      <c r="M813" s="46">
        <v>4.3335999999999997</v>
      </c>
      <c r="N813" s="36">
        <f t="shared" si="192"/>
        <v>4.2710999999999997</v>
      </c>
      <c r="O813" s="36">
        <f t="shared" si="193"/>
        <v>4.3960999999999997</v>
      </c>
      <c r="P813" s="46">
        <v>3.9659</v>
      </c>
      <c r="Q813" s="36">
        <f t="shared" si="194"/>
        <v>3.9034</v>
      </c>
      <c r="R813" s="36">
        <f t="shared" si="195"/>
        <v>4.0283999999999995</v>
      </c>
      <c r="T813" s="378"/>
      <c r="U813" s="378"/>
      <c r="V813" s="36">
        <v>6.25E-2</v>
      </c>
    </row>
    <row r="814" spans="1:22" ht="30" x14ac:dyDescent="0.15">
      <c r="A814" s="304" t="s">
        <v>11870</v>
      </c>
      <c r="B814" s="318" t="s">
        <v>11871</v>
      </c>
      <c r="C814" s="112" t="s">
        <v>10418</v>
      </c>
      <c r="E814" s="114">
        <v>41781</v>
      </c>
      <c r="F814" s="114">
        <v>41786</v>
      </c>
      <c r="G814" s="36" t="s">
        <v>8457</v>
      </c>
      <c r="I814" s="112" t="s">
        <v>4235</v>
      </c>
      <c r="J814" s="112" t="s">
        <v>4153</v>
      </c>
      <c r="K814" s="112" t="s">
        <v>4154</v>
      </c>
      <c r="L814" s="112" t="s">
        <v>2870</v>
      </c>
      <c r="M814" s="46">
        <v>3.5</v>
      </c>
      <c r="N814" s="46">
        <f t="shared" si="192"/>
        <v>3.4375</v>
      </c>
      <c r="O814" s="46">
        <f t="shared" si="193"/>
        <v>3.5625</v>
      </c>
      <c r="P814" s="46">
        <v>2.375</v>
      </c>
      <c r="Q814" s="46">
        <f t="shared" si="194"/>
        <v>2.3125</v>
      </c>
      <c r="R814" s="46">
        <f t="shared" si="195"/>
        <v>2.4375</v>
      </c>
      <c r="T814" s="378"/>
      <c r="U814" s="378"/>
      <c r="V814" s="36">
        <v>6.25E-2</v>
      </c>
    </row>
    <row r="815" spans="1:22" ht="30" x14ac:dyDescent="0.15">
      <c r="A815" s="304" t="s">
        <v>11876</v>
      </c>
      <c r="B815" s="318" t="s">
        <v>11877</v>
      </c>
      <c r="C815" s="112" t="s">
        <v>10419</v>
      </c>
      <c r="E815" s="114">
        <v>41783</v>
      </c>
      <c r="F815" s="114">
        <v>41786</v>
      </c>
      <c r="G815" s="36" t="s">
        <v>8142</v>
      </c>
      <c r="I815" s="112" t="s">
        <v>4235</v>
      </c>
      <c r="J815" s="112" t="s">
        <v>4153</v>
      </c>
      <c r="K815" s="112" t="s">
        <v>4154</v>
      </c>
      <c r="L815" s="112" t="s">
        <v>2870</v>
      </c>
      <c r="M815" s="46">
        <v>2.625</v>
      </c>
      <c r="N815" s="46">
        <f t="shared" si="192"/>
        <v>2.5625</v>
      </c>
      <c r="O815" s="46">
        <f t="shared" si="193"/>
        <v>2.6875</v>
      </c>
      <c r="P815" s="46">
        <v>9</v>
      </c>
      <c r="Q815" s="46">
        <f t="shared" si="194"/>
        <v>8.9375</v>
      </c>
      <c r="R815" s="46">
        <f t="shared" si="195"/>
        <v>9.0625</v>
      </c>
      <c r="T815" s="378"/>
      <c r="U815" s="378"/>
      <c r="V815" s="36">
        <v>6.25E-2</v>
      </c>
    </row>
    <row r="816" spans="1:22" ht="30" x14ac:dyDescent="0.15">
      <c r="A816" s="304" t="s">
        <v>11881</v>
      </c>
      <c r="B816" s="318" t="s">
        <v>11882</v>
      </c>
      <c r="C816" s="112" t="s">
        <v>10419</v>
      </c>
      <c r="E816" s="114">
        <v>41786</v>
      </c>
      <c r="F816" s="114">
        <v>41786</v>
      </c>
      <c r="G816" s="36" t="s">
        <v>8142</v>
      </c>
      <c r="I816" s="112" t="s">
        <v>4235</v>
      </c>
      <c r="J816" s="112" t="s">
        <v>4153</v>
      </c>
      <c r="K816" s="112" t="s">
        <v>4154</v>
      </c>
      <c r="L816" s="112" t="s">
        <v>2870</v>
      </c>
      <c r="M816" s="46">
        <v>2.625</v>
      </c>
      <c r="N816" s="46">
        <f t="shared" si="192"/>
        <v>2.5625</v>
      </c>
      <c r="O816" s="46">
        <f t="shared" si="193"/>
        <v>2.6875</v>
      </c>
      <c r="P816" s="46">
        <v>9</v>
      </c>
      <c r="Q816" s="46">
        <f t="shared" si="194"/>
        <v>8.9375</v>
      </c>
      <c r="R816" s="46">
        <f t="shared" si="195"/>
        <v>9.0625</v>
      </c>
      <c r="T816" s="378"/>
      <c r="U816" s="378"/>
      <c r="V816" s="36">
        <v>6.25E-2</v>
      </c>
    </row>
    <row r="817" spans="1:22" ht="30" x14ac:dyDescent="0.15">
      <c r="A817" s="304" t="s">
        <v>11883</v>
      </c>
      <c r="B817" s="318" t="s">
        <v>11821</v>
      </c>
      <c r="C817" s="112" t="s">
        <v>11884</v>
      </c>
      <c r="E817" s="114">
        <v>41786</v>
      </c>
      <c r="F817" s="114">
        <v>41787</v>
      </c>
      <c r="G817" s="36" t="s">
        <v>8457</v>
      </c>
      <c r="I817" s="112" t="s">
        <v>4235</v>
      </c>
      <c r="J817" s="112" t="s">
        <v>4153</v>
      </c>
      <c r="K817" s="112" t="s">
        <v>4154</v>
      </c>
      <c r="L817" s="112" t="s">
        <v>2870</v>
      </c>
      <c r="M817" s="46">
        <v>5.375</v>
      </c>
      <c r="N817" s="46">
        <f t="shared" si="192"/>
        <v>5.3125</v>
      </c>
      <c r="O817" s="46">
        <f t="shared" si="193"/>
        <v>5.4375</v>
      </c>
      <c r="P817" s="46">
        <v>2.625</v>
      </c>
      <c r="Q817" s="46">
        <f t="shared" si="194"/>
        <v>2.5625</v>
      </c>
      <c r="R817" s="46">
        <f t="shared" si="195"/>
        <v>2.6875</v>
      </c>
      <c r="T817" s="378"/>
      <c r="U817" s="378"/>
      <c r="V817" s="36">
        <v>6.25E-2</v>
      </c>
    </row>
    <row r="818" spans="1:22" ht="30" x14ac:dyDescent="0.15">
      <c r="A818" s="304" t="s">
        <v>11885</v>
      </c>
      <c r="B818" s="318" t="s">
        <v>11886</v>
      </c>
      <c r="C818" s="112" t="s">
        <v>10883</v>
      </c>
      <c r="E818" s="114">
        <v>41786</v>
      </c>
      <c r="F818" s="114">
        <v>41787</v>
      </c>
      <c r="G818" s="36" t="s">
        <v>8142</v>
      </c>
      <c r="I818" s="112" t="s">
        <v>4235</v>
      </c>
      <c r="J818" s="112" t="s">
        <v>4153</v>
      </c>
      <c r="K818" s="112" t="s">
        <v>4154</v>
      </c>
      <c r="L818" s="112" t="s">
        <v>2870</v>
      </c>
      <c r="M818" s="46">
        <v>7</v>
      </c>
      <c r="N818" s="46">
        <f t="shared" si="192"/>
        <v>6.9375</v>
      </c>
      <c r="O818" s="46">
        <f t="shared" si="193"/>
        <v>7.0625</v>
      </c>
      <c r="P818" s="46">
        <v>9</v>
      </c>
      <c r="Q818" s="46">
        <f t="shared" si="194"/>
        <v>8.9375</v>
      </c>
      <c r="R818" s="46">
        <f t="shared" si="195"/>
        <v>9.0625</v>
      </c>
      <c r="T818" s="378"/>
      <c r="U818" s="378"/>
      <c r="V818" s="36">
        <v>6.25E-2</v>
      </c>
    </row>
    <row r="819" spans="1:22" ht="30" x14ac:dyDescent="0.15">
      <c r="A819" s="304" t="s">
        <v>11887</v>
      </c>
      <c r="B819" s="318" t="s">
        <v>11886</v>
      </c>
      <c r="C819" s="112" t="s">
        <v>10883</v>
      </c>
      <c r="E819" s="114">
        <v>41786</v>
      </c>
      <c r="F819" s="114">
        <v>41787</v>
      </c>
      <c r="G819" s="36" t="s">
        <v>8142</v>
      </c>
      <c r="I819" s="112" t="s">
        <v>4235</v>
      </c>
      <c r="J819" s="112" t="s">
        <v>4153</v>
      </c>
      <c r="K819" s="112" t="s">
        <v>4154</v>
      </c>
      <c r="L819" s="112" t="s">
        <v>2870</v>
      </c>
      <c r="M819" s="46">
        <v>7</v>
      </c>
      <c r="N819" s="46">
        <f t="shared" si="192"/>
        <v>6.9375</v>
      </c>
      <c r="O819" s="46">
        <f t="shared" si="193"/>
        <v>7.0625</v>
      </c>
      <c r="P819" s="46">
        <v>9</v>
      </c>
      <c r="Q819" s="46">
        <f t="shared" si="194"/>
        <v>8.9375</v>
      </c>
      <c r="R819" s="46">
        <f t="shared" si="195"/>
        <v>9.0625</v>
      </c>
      <c r="T819" s="378"/>
      <c r="U819" s="378"/>
      <c r="V819" s="36">
        <v>6.25E-2</v>
      </c>
    </row>
    <row r="820" spans="1:22" ht="30" x14ac:dyDescent="0.15">
      <c r="A820" s="304" t="s">
        <v>11914</v>
      </c>
      <c r="B820" s="318" t="s">
        <v>8392</v>
      </c>
      <c r="C820" s="112" t="s">
        <v>10416</v>
      </c>
      <c r="E820" s="114">
        <v>41792</v>
      </c>
      <c r="F820" s="114">
        <v>41793</v>
      </c>
      <c r="G820" s="36" t="s">
        <v>8142</v>
      </c>
      <c r="I820" s="112" t="s">
        <v>4235</v>
      </c>
      <c r="J820" s="112" t="s">
        <v>4153</v>
      </c>
      <c r="K820" s="112" t="s">
        <v>4154</v>
      </c>
      <c r="L820" s="112" t="s">
        <v>2870</v>
      </c>
      <c r="M820" s="46">
        <v>5</v>
      </c>
      <c r="N820" s="46">
        <f t="shared" si="192"/>
        <v>4.9375</v>
      </c>
      <c r="O820" s="46">
        <f t="shared" si="193"/>
        <v>5.0625</v>
      </c>
      <c r="P820" s="46">
        <v>6</v>
      </c>
      <c r="Q820" s="46">
        <f t="shared" si="194"/>
        <v>5.9375</v>
      </c>
      <c r="R820" s="46">
        <f t="shared" si="195"/>
        <v>6.0625</v>
      </c>
      <c r="T820" s="378"/>
      <c r="U820" s="378"/>
      <c r="V820" s="36">
        <v>6.25E-2</v>
      </c>
    </row>
    <row r="821" spans="1:22" ht="30" x14ac:dyDescent="0.15">
      <c r="A821" s="304" t="s">
        <v>11915</v>
      </c>
      <c r="B821" s="318" t="s">
        <v>8364</v>
      </c>
      <c r="C821" s="112" t="s">
        <v>10416</v>
      </c>
      <c r="E821" s="114">
        <v>41792</v>
      </c>
      <c r="F821" s="114">
        <v>41793</v>
      </c>
      <c r="G821" s="36" t="s">
        <v>8142</v>
      </c>
      <c r="I821" s="112" t="s">
        <v>4235</v>
      </c>
      <c r="J821" s="112" t="s">
        <v>4153</v>
      </c>
      <c r="K821" s="112" t="s">
        <v>4154</v>
      </c>
      <c r="L821" s="112" t="s">
        <v>2870</v>
      </c>
      <c r="M821" s="46">
        <v>5</v>
      </c>
      <c r="N821" s="46">
        <f t="shared" si="192"/>
        <v>4.9375</v>
      </c>
      <c r="O821" s="46">
        <f t="shared" si="193"/>
        <v>5.0625</v>
      </c>
      <c r="P821" s="46">
        <v>6</v>
      </c>
      <c r="Q821" s="46">
        <f t="shared" si="194"/>
        <v>5.9375</v>
      </c>
      <c r="R821" s="46">
        <f t="shared" si="195"/>
        <v>6.0625</v>
      </c>
      <c r="T821" s="378"/>
      <c r="U821" s="378"/>
      <c r="V821" s="36">
        <v>6.25E-2</v>
      </c>
    </row>
    <row r="822" spans="1:22" ht="30" x14ac:dyDescent="0.15">
      <c r="A822" s="304" t="s">
        <v>11916</v>
      </c>
      <c r="B822" s="318" t="s">
        <v>8364</v>
      </c>
      <c r="C822" s="112" t="s">
        <v>10416</v>
      </c>
      <c r="E822" s="114">
        <v>41792</v>
      </c>
      <c r="F822" s="114">
        <v>41793</v>
      </c>
      <c r="G822" s="36" t="s">
        <v>8142</v>
      </c>
      <c r="I822" s="112" t="s">
        <v>4235</v>
      </c>
      <c r="J822" s="112" t="s">
        <v>4153</v>
      </c>
      <c r="K822" s="112" t="s">
        <v>4154</v>
      </c>
      <c r="L822" s="112" t="s">
        <v>2870</v>
      </c>
      <c r="M822" s="46">
        <v>5</v>
      </c>
      <c r="N822" s="46">
        <f t="shared" si="192"/>
        <v>4.9375</v>
      </c>
      <c r="O822" s="46">
        <f t="shared" si="193"/>
        <v>5.0625</v>
      </c>
      <c r="P822" s="46">
        <v>6</v>
      </c>
      <c r="Q822" s="46">
        <f t="shared" si="194"/>
        <v>5.9375</v>
      </c>
      <c r="R822" s="46">
        <f t="shared" si="195"/>
        <v>6.0625</v>
      </c>
      <c r="T822" s="378"/>
      <c r="U822" s="378"/>
      <c r="V822" s="36">
        <v>6.25E-2</v>
      </c>
    </row>
    <row r="823" spans="1:22" ht="45" x14ac:dyDescent="0.15">
      <c r="A823" s="304" t="s">
        <v>11917</v>
      </c>
      <c r="B823" s="318" t="s">
        <v>11918</v>
      </c>
      <c r="C823" s="398" t="s">
        <v>10736</v>
      </c>
      <c r="E823" s="114">
        <v>41792</v>
      </c>
      <c r="F823" s="114">
        <v>41793</v>
      </c>
      <c r="G823" s="36" t="s">
        <v>9751</v>
      </c>
      <c r="I823" s="112" t="s">
        <v>4235</v>
      </c>
      <c r="J823" s="112" t="s">
        <v>4153</v>
      </c>
      <c r="K823" s="112" t="s">
        <v>4154</v>
      </c>
      <c r="L823" s="112" t="s">
        <v>2870</v>
      </c>
      <c r="M823" s="46">
        <v>6.25</v>
      </c>
      <c r="N823" s="36">
        <f t="shared" si="192"/>
        <v>6.1875</v>
      </c>
      <c r="O823" s="36">
        <f t="shared" si="193"/>
        <v>6.3125</v>
      </c>
      <c r="P823" s="46">
        <v>5.5625</v>
      </c>
      <c r="Q823" s="36">
        <f t="shared" si="194"/>
        <v>5.5</v>
      </c>
      <c r="R823" s="36">
        <f t="shared" si="195"/>
        <v>5.625</v>
      </c>
      <c r="T823" s="378"/>
      <c r="U823" s="378"/>
      <c r="V823" s="36">
        <v>6.25E-2</v>
      </c>
    </row>
    <row r="824" spans="1:22" ht="30" x14ac:dyDescent="0.15">
      <c r="A824" s="304" t="s">
        <v>11919</v>
      </c>
      <c r="B824" s="318" t="s">
        <v>11635</v>
      </c>
      <c r="C824" s="112" t="s">
        <v>11048</v>
      </c>
      <c r="D824" s="112"/>
      <c r="E824" s="114">
        <v>41792</v>
      </c>
      <c r="F824" s="114">
        <v>41793</v>
      </c>
      <c r="G824" s="36" t="s">
        <v>10297</v>
      </c>
      <c r="I824" s="112" t="s">
        <v>4235</v>
      </c>
      <c r="J824" s="112" t="s">
        <v>4153</v>
      </c>
      <c r="K824" s="112" t="s">
        <v>4154</v>
      </c>
      <c r="L824" s="112" t="s">
        <v>2870</v>
      </c>
      <c r="M824" s="46">
        <v>3.75</v>
      </c>
      <c r="N824" s="36">
        <f t="shared" si="192"/>
        <v>3.6875</v>
      </c>
      <c r="O824" s="36">
        <f t="shared" si="193"/>
        <v>3.8125</v>
      </c>
      <c r="P824" s="46">
        <v>6</v>
      </c>
      <c r="Q824" s="36">
        <f t="shared" si="194"/>
        <v>5.9375</v>
      </c>
      <c r="R824" s="36">
        <f t="shared" si="195"/>
        <v>6.0625</v>
      </c>
      <c r="T824" s="378"/>
      <c r="U824" s="378"/>
      <c r="V824" s="36">
        <v>6.25E-2</v>
      </c>
    </row>
    <row r="825" spans="1:22" ht="30" x14ac:dyDescent="0.15">
      <c r="A825" s="304" t="s">
        <v>11978</v>
      </c>
      <c r="B825" s="318" t="s">
        <v>11542</v>
      </c>
      <c r="C825" s="112" t="s">
        <v>10409</v>
      </c>
      <c r="E825" s="114">
        <v>41797</v>
      </c>
      <c r="F825" s="114">
        <v>41800</v>
      </c>
      <c r="G825" s="36" t="s">
        <v>10297</v>
      </c>
      <c r="I825" s="112" t="s">
        <v>4235</v>
      </c>
      <c r="J825" s="112" t="s">
        <v>4153</v>
      </c>
      <c r="K825" s="112" t="s">
        <v>4154</v>
      </c>
      <c r="L825" s="112" t="s">
        <v>2870</v>
      </c>
      <c r="M825" s="46">
        <v>4</v>
      </c>
      <c r="N825" s="36">
        <f t="shared" si="192"/>
        <v>3.9375</v>
      </c>
      <c r="O825" s="36">
        <f t="shared" si="193"/>
        <v>4.0625</v>
      </c>
      <c r="P825" s="46">
        <v>4.5</v>
      </c>
      <c r="Q825" s="36">
        <f t="shared" si="194"/>
        <v>4.4375</v>
      </c>
      <c r="R825" s="36">
        <f t="shared" si="195"/>
        <v>4.5625</v>
      </c>
      <c r="T825" s="378"/>
      <c r="U825" s="378"/>
      <c r="V825" s="36">
        <v>6.25E-2</v>
      </c>
    </row>
    <row r="826" spans="1:22" ht="30" x14ac:dyDescent="0.15">
      <c r="A826" s="304" t="s">
        <v>11982</v>
      </c>
      <c r="B826" s="318" t="s">
        <v>11983</v>
      </c>
      <c r="C826" s="112" t="s">
        <v>10419</v>
      </c>
      <c r="E826" s="114">
        <v>41799</v>
      </c>
      <c r="F826" s="114">
        <v>41800</v>
      </c>
      <c r="G826" s="36" t="s">
        <v>8142</v>
      </c>
      <c r="I826" s="112" t="s">
        <v>4235</v>
      </c>
      <c r="J826" s="112" t="s">
        <v>4153</v>
      </c>
      <c r="K826" s="112" t="s">
        <v>4154</v>
      </c>
      <c r="L826" s="112" t="s">
        <v>2870</v>
      </c>
      <c r="M826" s="46">
        <v>2.625</v>
      </c>
      <c r="N826" s="46">
        <f t="shared" si="192"/>
        <v>2.5625</v>
      </c>
      <c r="O826" s="46">
        <f t="shared" si="193"/>
        <v>2.6875</v>
      </c>
      <c r="P826" s="46">
        <v>9</v>
      </c>
      <c r="Q826" s="46">
        <f t="shared" si="194"/>
        <v>8.9375</v>
      </c>
      <c r="R826" s="46">
        <f t="shared" si="195"/>
        <v>9.0625</v>
      </c>
      <c r="T826" s="378"/>
      <c r="U826" s="378"/>
      <c r="V826" s="36">
        <v>6.25E-2</v>
      </c>
    </row>
    <row r="827" spans="1:22" ht="30" x14ac:dyDescent="0.15">
      <c r="A827" s="304" t="s">
        <v>11984</v>
      </c>
      <c r="B827" s="318" t="s">
        <v>11542</v>
      </c>
      <c r="C827" s="112" t="s">
        <v>10409</v>
      </c>
      <c r="E827" s="114">
        <v>41799</v>
      </c>
      <c r="F827" s="114">
        <v>41800</v>
      </c>
      <c r="G827" s="36" t="s">
        <v>10297</v>
      </c>
      <c r="I827" s="112" t="s">
        <v>4235</v>
      </c>
      <c r="J827" s="112" t="s">
        <v>4153</v>
      </c>
      <c r="K827" s="112" t="s">
        <v>4154</v>
      </c>
      <c r="L827" s="112" t="s">
        <v>2870</v>
      </c>
      <c r="M827" s="46">
        <v>4</v>
      </c>
      <c r="N827" s="36">
        <f t="shared" si="192"/>
        <v>3.9375</v>
      </c>
      <c r="O827" s="36">
        <f t="shared" si="193"/>
        <v>4.0625</v>
      </c>
      <c r="P827" s="46">
        <v>4.5</v>
      </c>
      <c r="Q827" s="36">
        <f t="shared" si="194"/>
        <v>4.4375</v>
      </c>
      <c r="R827" s="36">
        <f t="shared" si="195"/>
        <v>4.5625</v>
      </c>
      <c r="T827" s="378"/>
      <c r="U827" s="378"/>
      <c r="V827" s="36">
        <v>6.25E-2</v>
      </c>
    </row>
    <row r="828" spans="1:22" ht="30" x14ac:dyDescent="0.15">
      <c r="A828" s="304" t="s">
        <v>11985</v>
      </c>
      <c r="B828" s="318" t="s">
        <v>11986</v>
      </c>
      <c r="C828" s="112" t="s">
        <v>10419</v>
      </c>
      <c r="E828" s="114">
        <v>41800</v>
      </c>
      <c r="F828" s="114">
        <v>41802</v>
      </c>
      <c r="G828" s="36" t="s">
        <v>8142</v>
      </c>
      <c r="I828" s="112" t="s">
        <v>4235</v>
      </c>
      <c r="J828" s="112" t="s">
        <v>4153</v>
      </c>
      <c r="K828" s="112" t="s">
        <v>4154</v>
      </c>
      <c r="L828" s="112" t="s">
        <v>2870</v>
      </c>
      <c r="M828" s="46">
        <v>2.625</v>
      </c>
      <c r="N828" s="46">
        <f t="shared" si="192"/>
        <v>2.5625</v>
      </c>
      <c r="O828" s="46">
        <f t="shared" si="193"/>
        <v>2.6875</v>
      </c>
      <c r="P828" s="46">
        <v>9</v>
      </c>
      <c r="Q828" s="46">
        <f t="shared" si="194"/>
        <v>8.9375</v>
      </c>
      <c r="R828" s="46">
        <f t="shared" si="195"/>
        <v>9.0625</v>
      </c>
      <c r="T828" s="378"/>
      <c r="U828" s="378"/>
      <c r="V828" s="36">
        <v>6.25E-2</v>
      </c>
    </row>
    <row r="829" spans="1:22" ht="30" x14ac:dyDescent="0.15">
      <c r="A829" s="304" t="s">
        <v>11987</v>
      </c>
      <c r="B829" s="318" t="s">
        <v>11988</v>
      </c>
      <c r="C829" s="112" t="s">
        <v>11989</v>
      </c>
      <c r="D829" s="45"/>
      <c r="E829" s="114">
        <v>41800</v>
      </c>
      <c r="F829" s="114">
        <v>41802</v>
      </c>
      <c r="G829" s="36" t="s">
        <v>8457</v>
      </c>
      <c r="I829" s="45" t="s">
        <v>4235</v>
      </c>
      <c r="J829" s="45" t="s">
        <v>4153</v>
      </c>
      <c r="K829" s="45" t="s">
        <v>4154</v>
      </c>
      <c r="L829" s="45" t="s">
        <v>2870</v>
      </c>
      <c r="M829" s="46">
        <v>3.375</v>
      </c>
      <c r="N829" s="46">
        <f t="shared" si="192"/>
        <v>3.3125</v>
      </c>
      <c r="O829" s="46">
        <f t="shared" si="193"/>
        <v>3.4375</v>
      </c>
      <c r="P829" s="46">
        <v>2.3437000000000001</v>
      </c>
      <c r="Q829" s="46">
        <f t="shared" si="194"/>
        <v>2.2812000000000001</v>
      </c>
      <c r="R829" s="46">
        <f t="shared" si="195"/>
        <v>2.4062000000000001</v>
      </c>
      <c r="T829" s="378"/>
      <c r="U829" s="378"/>
      <c r="V829" s="46">
        <v>6.25E-2</v>
      </c>
    </row>
    <row r="830" spans="1:22" ht="30" x14ac:dyDescent="0.15">
      <c r="A830" s="304" t="s">
        <v>12005</v>
      </c>
      <c r="B830" s="306" t="s">
        <v>12006</v>
      </c>
      <c r="C830" s="112" t="s">
        <v>10419</v>
      </c>
      <c r="E830" s="114">
        <v>41801</v>
      </c>
      <c r="F830" s="114">
        <v>41802</v>
      </c>
      <c r="G830" s="36" t="s">
        <v>8142</v>
      </c>
      <c r="I830" s="112" t="s">
        <v>4235</v>
      </c>
      <c r="J830" s="112" t="s">
        <v>4153</v>
      </c>
      <c r="K830" s="112" t="s">
        <v>4154</v>
      </c>
      <c r="L830" s="112" t="s">
        <v>2870</v>
      </c>
      <c r="M830" s="46">
        <v>2.625</v>
      </c>
      <c r="N830" s="46">
        <f t="shared" si="192"/>
        <v>2.5625</v>
      </c>
      <c r="O830" s="46">
        <f t="shared" si="193"/>
        <v>2.6875</v>
      </c>
      <c r="P830" s="46">
        <v>9</v>
      </c>
      <c r="Q830" s="46">
        <f t="shared" si="194"/>
        <v>8.9375</v>
      </c>
      <c r="R830" s="46">
        <f t="shared" si="195"/>
        <v>9.0625</v>
      </c>
      <c r="T830" s="378"/>
      <c r="U830" s="378"/>
      <c r="V830" s="36">
        <v>6.25E-2</v>
      </c>
    </row>
    <row r="831" spans="1:22" ht="30" x14ac:dyDescent="0.15">
      <c r="A831" s="304" t="s">
        <v>12078</v>
      </c>
      <c r="B831" s="318" t="s">
        <v>12079</v>
      </c>
      <c r="C831" s="112" t="s">
        <v>10419</v>
      </c>
      <c r="E831" s="114">
        <v>41809</v>
      </c>
      <c r="F831" s="114">
        <v>41810</v>
      </c>
      <c r="G831" s="36" t="s">
        <v>8142</v>
      </c>
      <c r="I831" s="112" t="s">
        <v>4235</v>
      </c>
      <c r="J831" s="112" t="s">
        <v>4153</v>
      </c>
      <c r="K831" s="112" t="s">
        <v>4154</v>
      </c>
      <c r="L831" s="112" t="s">
        <v>2870</v>
      </c>
      <c r="M831" s="46">
        <v>2.625</v>
      </c>
      <c r="N831" s="46">
        <f t="shared" si="192"/>
        <v>2.5625</v>
      </c>
      <c r="O831" s="46">
        <f t="shared" si="193"/>
        <v>2.6875</v>
      </c>
      <c r="P831" s="46">
        <v>9</v>
      </c>
      <c r="Q831" s="46">
        <f t="shared" si="194"/>
        <v>8.9375</v>
      </c>
      <c r="R831" s="46">
        <f t="shared" si="195"/>
        <v>9.0625</v>
      </c>
      <c r="T831" s="378"/>
      <c r="U831" s="378"/>
      <c r="V831" s="36">
        <v>6.25E-2</v>
      </c>
    </row>
    <row r="832" spans="1:22" ht="30" x14ac:dyDescent="0.15">
      <c r="A832" s="304" t="s">
        <v>12080</v>
      </c>
      <c r="B832" s="318" t="s">
        <v>12081</v>
      </c>
      <c r="C832" s="112" t="s">
        <v>12082</v>
      </c>
      <c r="E832" s="114">
        <v>41809</v>
      </c>
      <c r="F832" s="114">
        <v>41810</v>
      </c>
      <c r="G832" s="36" t="s">
        <v>11637</v>
      </c>
      <c r="I832" s="112" t="s">
        <v>4235</v>
      </c>
      <c r="J832" s="112" t="s">
        <v>4153</v>
      </c>
      <c r="K832" s="112" t="s">
        <v>4154</v>
      </c>
      <c r="L832" s="112" t="s">
        <v>2870</v>
      </c>
      <c r="M832" s="46">
        <v>5.5</v>
      </c>
      <c r="N832" s="36">
        <f t="shared" si="192"/>
        <v>5.4375</v>
      </c>
      <c r="O832" s="36">
        <f t="shared" si="193"/>
        <v>5.5625</v>
      </c>
      <c r="P832" s="46">
        <v>4.25</v>
      </c>
      <c r="Q832" s="36">
        <f t="shared" si="194"/>
        <v>4.1875</v>
      </c>
      <c r="R832" s="36">
        <f t="shared" si="195"/>
        <v>4.3125</v>
      </c>
      <c r="T832" s="378"/>
      <c r="U832" s="378"/>
      <c r="V832" s="46">
        <v>6.25E-2</v>
      </c>
    </row>
    <row r="833" spans="1:33" ht="30" x14ac:dyDescent="0.15">
      <c r="A833" s="304" t="s">
        <v>12083</v>
      </c>
      <c r="B833" s="318" t="s">
        <v>7244</v>
      </c>
      <c r="C833" s="112" t="s">
        <v>12084</v>
      </c>
      <c r="D833" s="45"/>
      <c r="E833" s="114">
        <v>41809</v>
      </c>
      <c r="F833" s="114">
        <v>41810</v>
      </c>
      <c r="G833" s="45" t="s">
        <v>11626</v>
      </c>
      <c r="H833" s="45" t="s">
        <v>4557</v>
      </c>
      <c r="I833" s="45" t="s">
        <v>4235</v>
      </c>
      <c r="J833" s="45" t="s">
        <v>4153</v>
      </c>
      <c r="K833" s="45" t="s">
        <v>4154</v>
      </c>
      <c r="L833" s="45" t="s">
        <v>2870</v>
      </c>
      <c r="M833" s="45">
        <v>73</v>
      </c>
      <c r="N833" s="46">
        <f t="shared" si="192"/>
        <v>71.412499999999994</v>
      </c>
      <c r="O833" s="46">
        <f t="shared" si="193"/>
        <v>74.587500000000006</v>
      </c>
      <c r="P833" s="46">
        <v>85</v>
      </c>
      <c r="Q833" s="46">
        <f t="shared" si="194"/>
        <v>83.412499999999994</v>
      </c>
      <c r="R833" s="46">
        <f t="shared" si="195"/>
        <v>86.587500000000006</v>
      </c>
      <c r="S833" s="46"/>
      <c r="T833" s="30"/>
      <c r="U833" s="30"/>
      <c r="V833" s="46">
        <v>1.5874999999999999</v>
      </c>
      <c r="W833" s="46"/>
      <c r="X833" s="46"/>
      <c r="Y833" s="46"/>
      <c r="Z833" s="46"/>
      <c r="AA833" s="46"/>
      <c r="AB833" s="46"/>
      <c r="AC833" s="46"/>
      <c r="AD833" s="46"/>
      <c r="AE833" s="46"/>
      <c r="AF833" s="46"/>
      <c r="AG833" s="46"/>
    </row>
    <row r="834" spans="1:33" ht="30" x14ac:dyDescent="0.15">
      <c r="A834" s="304" t="s">
        <v>12085</v>
      </c>
      <c r="B834" s="318" t="s">
        <v>12086</v>
      </c>
      <c r="C834" s="398" t="s">
        <v>11633</v>
      </c>
      <c r="E834" s="114">
        <v>41809</v>
      </c>
      <c r="F834" s="114">
        <v>41810</v>
      </c>
      <c r="G834" s="36" t="s">
        <v>11637</v>
      </c>
      <c r="I834" s="112" t="s">
        <v>4235</v>
      </c>
      <c r="J834" s="112" t="s">
        <v>4153</v>
      </c>
      <c r="K834" s="112" t="s">
        <v>4154</v>
      </c>
      <c r="L834" s="112" t="s">
        <v>2870</v>
      </c>
      <c r="M834" s="46">
        <v>6.25</v>
      </c>
      <c r="N834" s="36">
        <f t="shared" si="192"/>
        <v>6.1875</v>
      </c>
      <c r="O834" s="36">
        <f t="shared" si="193"/>
        <v>6.3125</v>
      </c>
      <c r="P834" s="46">
        <v>5.5625</v>
      </c>
      <c r="Q834" s="36">
        <f t="shared" si="194"/>
        <v>5.5</v>
      </c>
      <c r="R834" s="36">
        <f t="shared" si="195"/>
        <v>5.625</v>
      </c>
      <c r="T834" s="378"/>
      <c r="U834" s="378"/>
      <c r="V834" s="36">
        <v>6.25E-2</v>
      </c>
    </row>
    <row r="835" spans="1:33" ht="30" x14ac:dyDescent="0.15">
      <c r="A835" s="304" t="s">
        <v>12119</v>
      </c>
      <c r="B835" s="318" t="s">
        <v>12120</v>
      </c>
      <c r="C835" s="112" t="s">
        <v>10419</v>
      </c>
      <c r="E835" s="114">
        <v>41813</v>
      </c>
      <c r="F835" s="114">
        <v>41813</v>
      </c>
      <c r="G835" s="36" t="s">
        <v>8142</v>
      </c>
      <c r="I835" s="112" t="s">
        <v>4235</v>
      </c>
      <c r="J835" s="112" t="s">
        <v>4153</v>
      </c>
      <c r="K835" s="112" t="s">
        <v>4154</v>
      </c>
      <c r="L835" s="112" t="s">
        <v>2870</v>
      </c>
      <c r="M835" s="46">
        <v>2.625</v>
      </c>
      <c r="N835" s="46">
        <f t="shared" si="192"/>
        <v>2.5625</v>
      </c>
      <c r="O835" s="46">
        <f t="shared" si="193"/>
        <v>2.6875</v>
      </c>
      <c r="P835" s="46">
        <v>9</v>
      </c>
      <c r="Q835" s="46">
        <f t="shared" si="194"/>
        <v>8.9375</v>
      </c>
      <c r="R835" s="46">
        <f t="shared" si="195"/>
        <v>9.0625</v>
      </c>
      <c r="T835" s="378"/>
      <c r="U835" s="378"/>
      <c r="V835" s="36">
        <v>6.25E-2</v>
      </c>
    </row>
    <row r="836" spans="1:33" ht="30" x14ac:dyDescent="0.15">
      <c r="A836" s="304" t="s">
        <v>12121</v>
      </c>
      <c r="B836" s="318" t="s">
        <v>12120</v>
      </c>
      <c r="C836" s="112" t="s">
        <v>10419</v>
      </c>
      <c r="E836" s="114">
        <v>41813</v>
      </c>
      <c r="F836" s="114">
        <v>41813</v>
      </c>
      <c r="G836" s="36" t="s">
        <v>8142</v>
      </c>
      <c r="I836" s="112" t="s">
        <v>4235</v>
      </c>
      <c r="J836" s="112" t="s">
        <v>4153</v>
      </c>
      <c r="K836" s="112" t="s">
        <v>4154</v>
      </c>
      <c r="L836" s="112" t="s">
        <v>2870</v>
      </c>
      <c r="M836" s="46">
        <v>2.625</v>
      </c>
      <c r="N836" s="46">
        <f t="shared" si="192"/>
        <v>2.5625</v>
      </c>
      <c r="O836" s="46">
        <f t="shared" si="193"/>
        <v>2.6875</v>
      </c>
      <c r="P836" s="46">
        <v>9</v>
      </c>
      <c r="Q836" s="46">
        <f t="shared" si="194"/>
        <v>8.9375</v>
      </c>
      <c r="R836" s="46">
        <f t="shared" si="195"/>
        <v>9.0625</v>
      </c>
      <c r="T836" s="378"/>
      <c r="U836" s="378"/>
      <c r="V836" s="36">
        <v>6.25E-2</v>
      </c>
    </row>
    <row r="837" spans="1:33" ht="30" x14ac:dyDescent="0.15">
      <c r="A837" s="304" t="s">
        <v>12122</v>
      </c>
      <c r="B837" s="318" t="s">
        <v>10270</v>
      </c>
      <c r="C837" s="112" t="s">
        <v>10419</v>
      </c>
      <c r="E837" s="114">
        <v>41813</v>
      </c>
      <c r="F837" s="114">
        <v>41813</v>
      </c>
      <c r="G837" s="36" t="s">
        <v>8142</v>
      </c>
      <c r="I837" s="112" t="s">
        <v>4235</v>
      </c>
      <c r="J837" s="112" t="s">
        <v>4153</v>
      </c>
      <c r="K837" s="112" t="s">
        <v>4154</v>
      </c>
      <c r="L837" s="112" t="s">
        <v>2870</v>
      </c>
      <c r="M837" s="46">
        <v>2.625</v>
      </c>
      <c r="N837" s="46">
        <f t="shared" si="192"/>
        <v>2.5625</v>
      </c>
      <c r="O837" s="46">
        <f t="shared" si="193"/>
        <v>2.6875</v>
      </c>
      <c r="P837" s="46">
        <v>9</v>
      </c>
      <c r="Q837" s="46">
        <f t="shared" si="194"/>
        <v>8.9375</v>
      </c>
      <c r="R837" s="46">
        <f t="shared" si="195"/>
        <v>9.0625</v>
      </c>
      <c r="T837" s="378"/>
      <c r="U837" s="378"/>
      <c r="V837" s="36">
        <v>6.25E-2</v>
      </c>
    </row>
    <row r="838" spans="1:33" ht="30" x14ac:dyDescent="0.15">
      <c r="A838" s="304" t="s">
        <v>12165</v>
      </c>
      <c r="B838" s="318" t="s">
        <v>12166</v>
      </c>
      <c r="C838" s="112" t="s">
        <v>10419</v>
      </c>
      <c r="E838" s="114">
        <v>41818</v>
      </c>
      <c r="F838" s="114">
        <v>41885</v>
      </c>
      <c r="G838" s="36" t="s">
        <v>8142</v>
      </c>
      <c r="I838" s="112" t="s">
        <v>4235</v>
      </c>
      <c r="J838" s="112" t="s">
        <v>4153</v>
      </c>
      <c r="K838" s="112" t="s">
        <v>4154</v>
      </c>
      <c r="L838" s="112" t="s">
        <v>2870</v>
      </c>
      <c r="M838" s="46">
        <v>2.625</v>
      </c>
      <c r="N838" s="46">
        <f t="shared" si="192"/>
        <v>2.5625</v>
      </c>
      <c r="O838" s="46">
        <f t="shared" si="193"/>
        <v>2.6875</v>
      </c>
      <c r="P838" s="46">
        <v>9</v>
      </c>
      <c r="Q838" s="46">
        <f t="shared" si="194"/>
        <v>8.9375</v>
      </c>
      <c r="R838" s="46">
        <f t="shared" si="195"/>
        <v>9.0625</v>
      </c>
      <c r="T838" s="378"/>
      <c r="U838" s="378"/>
      <c r="V838" s="36">
        <v>6.25E-2</v>
      </c>
    </row>
    <row r="839" spans="1:33" ht="30" x14ac:dyDescent="0.15">
      <c r="A839" s="304" t="s">
        <v>12201</v>
      </c>
      <c r="B839" s="318" t="s">
        <v>12202</v>
      </c>
      <c r="C839" s="398" t="s">
        <v>11633</v>
      </c>
      <c r="E839" s="114">
        <v>41829</v>
      </c>
      <c r="F839" s="114">
        <v>41830</v>
      </c>
      <c r="G839" s="36" t="s">
        <v>11637</v>
      </c>
      <c r="I839" s="112" t="s">
        <v>4235</v>
      </c>
      <c r="J839" s="112" t="s">
        <v>4153</v>
      </c>
      <c r="K839" s="112" t="s">
        <v>4154</v>
      </c>
      <c r="L839" s="112" t="s">
        <v>2870</v>
      </c>
      <c r="M839" s="46">
        <v>6.25</v>
      </c>
      <c r="N839" s="36">
        <f t="shared" si="192"/>
        <v>6.1875</v>
      </c>
      <c r="O839" s="36">
        <f t="shared" si="193"/>
        <v>6.3125</v>
      </c>
      <c r="P839" s="46">
        <v>5.5625</v>
      </c>
      <c r="Q839" s="36">
        <f t="shared" si="194"/>
        <v>5.5</v>
      </c>
      <c r="R839" s="36">
        <f t="shared" si="195"/>
        <v>5.625</v>
      </c>
      <c r="T839" s="378"/>
      <c r="U839" s="378"/>
      <c r="V839" s="36">
        <v>6.25E-2</v>
      </c>
    </row>
    <row r="840" spans="1:33" ht="30" x14ac:dyDescent="0.15">
      <c r="A840" s="304" t="s">
        <v>12203</v>
      </c>
      <c r="B840" s="318" t="s">
        <v>12204</v>
      </c>
      <c r="C840" s="112" t="s">
        <v>10419</v>
      </c>
      <c r="E840" s="114">
        <v>41829</v>
      </c>
      <c r="F840" s="114">
        <v>41830</v>
      </c>
      <c r="G840" s="36" t="s">
        <v>8142</v>
      </c>
      <c r="I840" s="112" t="s">
        <v>4235</v>
      </c>
      <c r="J840" s="112" t="s">
        <v>4153</v>
      </c>
      <c r="K840" s="112" t="s">
        <v>4154</v>
      </c>
      <c r="L840" s="112" t="s">
        <v>2870</v>
      </c>
      <c r="M840" s="46">
        <v>2.625</v>
      </c>
      <c r="N840" s="46">
        <f t="shared" si="192"/>
        <v>2.5625</v>
      </c>
      <c r="O840" s="46">
        <f t="shared" si="193"/>
        <v>2.6875</v>
      </c>
      <c r="P840" s="46">
        <v>9</v>
      </c>
      <c r="Q840" s="46">
        <f t="shared" si="194"/>
        <v>8.9375</v>
      </c>
      <c r="R840" s="46">
        <f t="shared" si="195"/>
        <v>9.0625</v>
      </c>
      <c r="T840" s="378"/>
      <c r="U840" s="378"/>
      <c r="V840" s="36">
        <v>6.25E-2</v>
      </c>
    </row>
    <row r="841" spans="1:33" ht="30" x14ac:dyDescent="0.15">
      <c r="A841" s="304" t="s">
        <v>12325</v>
      </c>
      <c r="B841" s="318" t="s">
        <v>12326</v>
      </c>
      <c r="C841" s="112" t="s">
        <v>11989</v>
      </c>
      <c r="D841" s="45"/>
      <c r="E841" s="108">
        <v>41841</v>
      </c>
      <c r="F841" s="114">
        <v>41844</v>
      </c>
      <c r="G841" s="108" t="s">
        <v>8457</v>
      </c>
      <c r="H841" s="45"/>
      <c r="I841" s="45" t="s">
        <v>4235</v>
      </c>
      <c r="J841" s="45" t="s">
        <v>4153</v>
      </c>
      <c r="K841" s="45" t="s">
        <v>4154</v>
      </c>
      <c r="L841" s="45" t="s">
        <v>2870</v>
      </c>
      <c r="M841" s="45">
        <v>3.375</v>
      </c>
      <c r="N841" s="46">
        <f>M841-S841</f>
        <v>3.375</v>
      </c>
      <c r="O841" s="46">
        <f>M841+S841</f>
        <v>3.375</v>
      </c>
      <c r="P841" s="46">
        <v>2.3437000000000001</v>
      </c>
      <c r="Q841" s="46">
        <f>P841-Y841</f>
        <v>2.3437000000000001</v>
      </c>
      <c r="R841" s="46">
        <f>P841+Y841</f>
        <v>2.3437000000000001</v>
      </c>
      <c r="S841" s="46"/>
      <c r="T841" s="30"/>
      <c r="U841" s="30"/>
      <c r="V841" s="46">
        <v>6.25E-2</v>
      </c>
      <c r="W841" s="46"/>
      <c r="X841" s="46"/>
    </row>
    <row r="842" spans="1:33" ht="30" x14ac:dyDescent="0.15">
      <c r="A842" s="304" t="s">
        <v>12344</v>
      </c>
      <c r="B842" s="318" t="s">
        <v>12345</v>
      </c>
      <c r="C842" s="112" t="s">
        <v>12346</v>
      </c>
      <c r="E842" s="114">
        <v>41841</v>
      </c>
      <c r="F842" s="114">
        <v>41844</v>
      </c>
      <c r="G842" s="36" t="s">
        <v>9752</v>
      </c>
      <c r="H842" s="45" t="s">
        <v>4557</v>
      </c>
      <c r="I842" s="45" t="s">
        <v>4235</v>
      </c>
      <c r="J842" s="45" t="s">
        <v>4153</v>
      </c>
      <c r="K842" s="45" t="s">
        <v>4154</v>
      </c>
      <c r="L842" s="45" t="s">
        <v>2870</v>
      </c>
      <c r="M842" s="45">
        <v>61</v>
      </c>
      <c r="N842" s="46">
        <f t="shared" ref="N842:N871" si="196">M842-V842</f>
        <v>59.412500000000001</v>
      </c>
      <c r="O842" s="46">
        <f t="shared" ref="O842:O871" si="197">M842+V842</f>
        <v>62.587499999999999</v>
      </c>
      <c r="P842" s="46">
        <v>78</v>
      </c>
      <c r="Q842" s="46">
        <f t="shared" ref="Q842:Q871" si="198">P842-V842</f>
        <v>76.412499999999994</v>
      </c>
      <c r="R842" s="46">
        <f t="shared" ref="R842:R871" si="199">P842+V842</f>
        <v>79.587500000000006</v>
      </c>
      <c r="S842" s="46"/>
      <c r="T842" s="30"/>
      <c r="U842" s="30"/>
      <c r="V842" s="46">
        <v>1.5874999999999999</v>
      </c>
    </row>
    <row r="843" spans="1:33" ht="30" x14ac:dyDescent="0.15">
      <c r="A843" s="304" t="s">
        <v>12347</v>
      </c>
      <c r="B843" s="318" t="s">
        <v>12345</v>
      </c>
      <c r="C843" s="112" t="s">
        <v>10420</v>
      </c>
      <c r="E843" s="114">
        <v>41841</v>
      </c>
      <c r="F843" s="114">
        <v>41844</v>
      </c>
      <c r="G843" s="36" t="s">
        <v>9752</v>
      </c>
      <c r="H843" s="45" t="s">
        <v>4557</v>
      </c>
      <c r="I843" s="45" t="s">
        <v>4235</v>
      </c>
      <c r="J843" s="45" t="s">
        <v>4153</v>
      </c>
      <c r="K843" s="45" t="s">
        <v>4154</v>
      </c>
      <c r="L843" s="45" t="s">
        <v>2870</v>
      </c>
      <c r="M843" s="45">
        <v>73</v>
      </c>
      <c r="N843" s="46">
        <f t="shared" si="196"/>
        <v>71.412499999999994</v>
      </c>
      <c r="O843" s="46">
        <f t="shared" si="197"/>
        <v>74.587500000000006</v>
      </c>
      <c r="P843" s="46">
        <v>85</v>
      </c>
      <c r="Q843" s="46">
        <f t="shared" si="198"/>
        <v>83.412499999999994</v>
      </c>
      <c r="R843" s="46">
        <f t="shared" si="199"/>
        <v>86.587500000000006</v>
      </c>
      <c r="S843" s="46"/>
      <c r="T843" s="30"/>
      <c r="U843" s="30"/>
      <c r="V843" s="46">
        <v>1.5874999999999999</v>
      </c>
    </row>
    <row r="844" spans="1:33" ht="30" x14ac:dyDescent="0.15">
      <c r="A844" s="304" t="s">
        <v>12348</v>
      </c>
      <c r="B844" s="318" t="s">
        <v>9032</v>
      </c>
      <c r="C844" s="112" t="s">
        <v>12980</v>
      </c>
      <c r="E844" s="114">
        <v>41841</v>
      </c>
      <c r="F844" s="114">
        <v>41916</v>
      </c>
      <c r="G844" s="36" t="s">
        <v>9313</v>
      </c>
      <c r="H844" s="36" t="s">
        <v>11854</v>
      </c>
      <c r="I844" s="112" t="s">
        <v>4235</v>
      </c>
      <c r="J844" s="112" t="s">
        <v>4153</v>
      </c>
      <c r="K844" s="112" t="s">
        <v>4154</v>
      </c>
      <c r="L844" s="112" t="s">
        <v>2870</v>
      </c>
      <c r="M844" s="45">
        <v>3.375</v>
      </c>
      <c r="N844" s="36">
        <f t="shared" si="196"/>
        <v>3.3125</v>
      </c>
      <c r="O844" s="36">
        <f t="shared" si="197"/>
        <v>3.4375</v>
      </c>
      <c r="P844" s="46">
        <v>2.3437000000000001</v>
      </c>
      <c r="Q844" s="36">
        <f t="shared" si="198"/>
        <v>2.2812000000000001</v>
      </c>
      <c r="R844" s="36">
        <f t="shared" si="199"/>
        <v>2.4062000000000001</v>
      </c>
      <c r="T844" s="378"/>
      <c r="U844" s="378"/>
      <c r="V844" s="36">
        <v>6.25E-2</v>
      </c>
    </row>
    <row r="845" spans="1:33" ht="30" x14ac:dyDescent="0.15">
      <c r="A845" s="304" t="s">
        <v>12377</v>
      </c>
      <c r="B845" s="318" t="s">
        <v>12378</v>
      </c>
      <c r="C845" s="112" t="s">
        <v>10420</v>
      </c>
      <c r="E845" s="114">
        <v>41842</v>
      </c>
      <c r="F845" s="114">
        <v>41844</v>
      </c>
      <c r="G845" s="36" t="s">
        <v>9752</v>
      </c>
      <c r="H845" s="45" t="s">
        <v>4557</v>
      </c>
      <c r="I845" s="45" t="s">
        <v>4235</v>
      </c>
      <c r="J845" s="45" t="s">
        <v>4153</v>
      </c>
      <c r="K845" s="45" t="s">
        <v>4154</v>
      </c>
      <c r="L845" s="45" t="s">
        <v>2870</v>
      </c>
      <c r="M845" s="45">
        <v>73</v>
      </c>
      <c r="N845" s="46">
        <f t="shared" si="196"/>
        <v>71.412499999999994</v>
      </c>
      <c r="O845" s="46">
        <f t="shared" si="197"/>
        <v>74.587500000000006</v>
      </c>
      <c r="P845" s="46">
        <v>85</v>
      </c>
      <c r="Q845" s="46">
        <f t="shared" si="198"/>
        <v>83.412499999999994</v>
      </c>
      <c r="R845" s="46">
        <f t="shared" si="199"/>
        <v>86.587500000000006</v>
      </c>
      <c r="S845" s="46"/>
      <c r="T845" s="30"/>
      <c r="U845" s="30"/>
      <c r="V845" s="46">
        <v>1.5874999999999999</v>
      </c>
    </row>
    <row r="846" spans="1:33" ht="30" x14ac:dyDescent="0.15">
      <c r="A846" s="304" t="s">
        <v>12397</v>
      </c>
      <c r="B846" s="318" t="s">
        <v>12398</v>
      </c>
      <c r="C846" s="112" t="s">
        <v>11636</v>
      </c>
      <c r="D846" s="112"/>
      <c r="E846" s="114">
        <v>41843</v>
      </c>
      <c r="F846" s="114">
        <v>41844</v>
      </c>
      <c r="G846" s="36" t="s">
        <v>11637</v>
      </c>
      <c r="I846" s="112" t="s">
        <v>4235</v>
      </c>
      <c r="J846" s="112" t="s">
        <v>4153</v>
      </c>
      <c r="K846" s="112" t="s">
        <v>4154</v>
      </c>
      <c r="L846" s="112" t="s">
        <v>2870</v>
      </c>
      <c r="M846" s="46">
        <v>3.75</v>
      </c>
      <c r="N846" s="36">
        <f t="shared" si="196"/>
        <v>3.6875</v>
      </c>
      <c r="O846" s="36">
        <f t="shared" si="197"/>
        <v>3.8125</v>
      </c>
      <c r="P846" s="46">
        <v>6</v>
      </c>
      <c r="Q846" s="36">
        <f t="shared" si="198"/>
        <v>5.9375</v>
      </c>
      <c r="R846" s="36">
        <f t="shared" si="199"/>
        <v>6.0625</v>
      </c>
      <c r="T846" s="378"/>
      <c r="U846" s="378"/>
      <c r="V846" s="36">
        <v>6.25E-2</v>
      </c>
    </row>
    <row r="847" spans="1:33" ht="30" x14ac:dyDescent="0.15">
      <c r="A847" s="304" t="s">
        <v>12399</v>
      </c>
      <c r="B847" s="318" t="s">
        <v>9701</v>
      </c>
      <c r="C847" s="398" t="s">
        <v>11633</v>
      </c>
      <c r="E847" s="114">
        <v>41843</v>
      </c>
      <c r="F847" s="114">
        <v>41848</v>
      </c>
      <c r="G847" s="36" t="s">
        <v>11637</v>
      </c>
      <c r="I847" s="112" t="s">
        <v>4235</v>
      </c>
      <c r="J847" s="112" t="s">
        <v>4153</v>
      </c>
      <c r="K847" s="112" t="s">
        <v>4154</v>
      </c>
      <c r="L847" s="112" t="s">
        <v>2870</v>
      </c>
      <c r="M847" s="46">
        <v>6.25</v>
      </c>
      <c r="N847" s="36">
        <f t="shared" si="196"/>
        <v>6.1875</v>
      </c>
      <c r="O847" s="36">
        <f t="shared" si="197"/>
        <v>6.3125</v>
      </c>
      <c r="P847" s="46">
        <v>5.5625</v>
      </c>
      <c r="Q847" s="36">
        <f t="shared" si="198"/>
        <v>5.5</v>
      </c>
      <c r="R847" s="36">
        <f t="shared" si="199"/>
        <v>5.625</v>
      </c>
      <c r="T847" s="378"/>
      <c r="U847" s="378"/>
      <c r="V847" s="36">
        <v>6.25E-2</v>
      </c>
    </row>
    <row r="848" spans="1:33" ht="30" x14ac:dyDescent="0.15">
      <c r="A848" s="304" t="s">
        <v>12400</v>
      </c>
      <c r="B848" s="318" t="s">
        <v>9701</v>
      </c>
      <c r="C848" s="398" t="s">
        <v>11633</v>
      </c>
      <c r="E848" s="114">
        <v>41843</v>
      </c>
      <c r="F848" s="114">
        <v>41848</v>
      </c>
      <c r="G848" s="36" t="s">
        <v>11637</v>
      </c>
      <c r="I848" s="112" t="s">
        <v>4235</v>
      </c>
      <c r="J848" s="112" t="s">
        <v>4153</v>
      </c>
      <c r="K848" s="112" t="s">
        <v>4154</v>
      </c>
      <c r="L848" s="112" t="s">
        <v>2870</v>
      </c>
      <c r="M848" s="46">
        <v>6.25</v>
      </c>
      <c r="N848" s="36">
        <f t="shared" si="196"/>
        <v>6.1875</v>
      </c>
      <c r="O848" s="36">
        <f t="shared" si="197"/>
        <v>6.3125</v>
      </c>
      <c r="P848" s="46">
        <v>5.5625</v>
      </c>
      <c r="Q848" s="36">
        <f t="shared" si="198"/>
        <v>5.5</v>
      </c>
      <c r="R848" s="36">
        <f t="shared" si="199"/>
        <v>5.625</v>
      </c>
      <c r="T848" s="378"/>
      <c r="U848" s="378"/>
      <c r="V848" s="36">
        <v>6.25E-2</v>
      </c>
    </row>
    <row r="849" spans="1:28" ht="30" x14ac:dyDescent="0.15">
      <c r="A849" s="304" t="s">
        <v>12401</v>
      </c>
      <c r="B849" s="318" t="s">
        <v>12402</v>
      </c>
      <c r="C849" s="112" t="s">
        <v>11636</v>
      </c>
      <c r="D849" s="112"/>
      <c r="E849" s="114">
        <v>41843</v>
      </c>
      <c r="F849" s="114">
        <v>41848</v>
      </c>
      <c r="G849" s="36" t="s">
        <v>11637</v>
      </c>
      <c r="I849" s="112" t="s">
        <v>4235</v>
      </c>
      <c r="J849" s="112" t="s">
        <v>4153</v>
      </c>
      <c r="K849" s="112" t="s">
        <v>4154</v>
      </c>
      <c r="L849" s="112" t="s">
        <v>2870</v>
      </c>
      <c r="M849" s="46">
        <v>3.75</v>
      </c>
      <c r="N849" s="36">
        <f t="shared" si="196"/>
        <v>3.6875</v>
      </c>
      <c r="O849" s="36">
        <f t="shared" si="197"/>
        <v>3.8125</v>
      </c>
      <c r="P849" s="46">
        <v>6</v>
      </c>
      <c r="Q849" s="36">
        <f t="shared" si="198"/>
        <v>5.9375</v>
      </c>
      <c r="R849" s="36">
        <f t="shared" si="199"/>
        <v>6.0625</v>
      </c>
      <c r="T849" s="378"/>
      <c r="U849" s="378"/>
      <c r="V849" s="36">
        <v>6.25E-2</v>
      </c>
    </row>
    <row r="850" spans="1:28" ht="30" x14ac:dyDescent="0.15">
      <c r="A850" s="304" t="s">
        <v>12403</v>
      </c>
      <c r="B850" s="318" t="s">
        <v>12404</v>
      </c>
      <c r="C850" s="398" t="s">
        <v>11633</v>
      </c>
      <c r="E850" s="114">
        <v>41844</v>
      </c>
      <c r="F850" s="114">
        <v>41848</v>
      </c>
      <c r="G850" s="36" t="s">
        <v>11637</v>
      </c>
      <c r="I850" s="112" t="s">
        <v>4235</v>
      </c>
      <c r="J850" s="112" t="s">
        <v>4153</v>
      </c>
      <c r="K850" s="112" t="s">
        <v>4154</v>
      </c>
      <c r="L850" s="112" t="s">
        <v>2870</v>
      </c>
      <c r="M850" s="46">
        <v>6.25</v>
      </c>
      <c r="N850" s="36">
        <f t="shared" si="196"/>
        <v>6.1875</v>
      </c>
      <c r="O850" s="36">
        <f t="shared" si="197"/>
        <v>6.3125</v>
      </c>
      <c r="P850" s="46">
        <v>5.5625</v>
      </c>
      <c r="Q850" s="36">
        <f t="shared" si="198"/>
        <v>5.5</v>
      </c>
      <c r="R850" s="36">
        <f t="shared" si="199"/>
        <v>5.625</v>
      </c>
      <c r="T850" s="378"/>
      <c r="U850" s="378"/>
      <c r="V850" s="36">
        <v>6.25E-2</v>
      </c>
    </row>
    <row r="851" spans="1:28" ht="30" x14ac:dyDescent="0.15">
      <c r="A851" s="304" t="s">
        <v>12405</v>
      </c>
      <c r="B851" s="318" t="s">
        <v>10881</v>
      </c>
      <c r="C851" s="112" t="s">
        <v>10883</v>
      </c>
      <c r="E851" s="114">
        <v>41844</v>
      </c>
      <c r="F851" s="114">
        <v>41848</v>
      </c>
      <c r="G851" s="36" t="s">
        <v>8142</v>
      </c>
      <c r="I851" s="112" t="s">
        <v>4235</v>
      </c>
      <c r="J851" s="112" t="s">
        <v>4153</v>
      </c>
      <c r="K851" s="112" t="s">
        <v>4154</v>
      </c>
      <c r="L851" s="112" t="s">
        <v>2870</v>
      </c>
      <c r="M851" s="46">
        <v>7</v>
      </c>
      <c r="N851" s="46">
        <f t="shared" si="196"/>
        <v>6.9375</v>
      </c>
      <c r="O851" s="46">
        <f t="shared" si="197"/>
        <v>7.0625</v>
      </c>
      <c r="P851" s="46">
        <v>9</v>
      </c>
      <c r="Q851" s="46">
        <f t="shared" si="198"/>
        <v>8.9375</v>
      </c>
      <c r="R851" s="46">
        <f t="shared" si="199"/>
        <v>9.0625</v>
      </c>
      <c r="T851" s="378"/>
      <c r="U851" s="378"/>
      <c r="V851" s="36">
        <v>6.25E-2</v>
      </c>
    </row>
    <row r="852" spans="1:28" ht="30" x14ac:dyDescent="0.15">
      <c r="A852" s="304" t="s">
        <v>12439</v>
      </c>
      <c r="B852" s="318" t="s">
        <v>11679</v>
      </c>
      <c r="C852" s="112" t="s">
        <v>10883</v>
      </c>
      <c r="E852" s="114">
        <v>41849</v>
      </c>
      <c r="F852" s="114">
        <v>41849</v>
      </c>
      <c r="G852" s="36" t="s">
        <v>8142</v>
      </c>
      <c r="I852" s="112" t="s">
        <v>4235</v>
      </c>
      <c r="J852" s="112" t="s">
        <v>4153</v>
      </c>
      <c r="K852" s="112" t="s">
        <v>4154</v>
      </c>
      <c r="L852" s="112" t="s">
        <v>2870</v>
      </c>
      <c r="M852" s="46">
        <v>7</v>
      </c>
      <c r="N852" s="46">
        <f t="shared" si="196"/>
        <v>6.9375</v>
      </c>
      <c r="O852" s="46">
        <f t="shared" si="197"/>
        <v>7.0625</v>
      </c>
      <c r="P852" s="46">
        <v>9</v>
      </c>
      <c r="Q852" s="46">
        <f t="shared" si="198"/>
        <v>8.9375</v>
      </c>
      <c r="R852" s="46">
        <f t="shared" si="199"/>
        <v>9.0625</v>
      </c>
      <c r="T852" s="378"/>
      <c r="U852" s="378"/>
      <c r="V852" s="36">
        <v>6.25E-2</v>
      </c>
    </row>
    <row r="853" spans="1:28" ht="30" x14ac:dyDescent="0.15">
      <c r="A853" s="304" t="s">
        <v>12440</v>
      </c>
      <c r="B853" s="318" t="s">
        <v>11677</v>
      </c>
      <c r="C853" s="112" t="s">
        <v>11636</v>
      </c>
      <c r="D853" s="112"/>
      <c r="E853" s="114">
        <v>41849</v>
      </c>
      <c r="F853" s="114">
        <v>41849</v>
      </c>
      <c r="G853" s="36" t="s">
        <v>11637</v>
      </c>
      <c r="I853" s="112" t="s">
        <v>4235</v>
      </c>
      <c r="J853" s="112" t="s">
        <v>4153</v>
      </c>
      <c r="K853" s="112" t="s">
        <v>4154</v>
      </c>
      <c r="L853" s="112" t="s">
        <v>2870</v>
      </c>
      <c r="M853" s="46">
        <v>3.75</v>
      </c>
      <c r="N853" s="36">
        <f t="shared" si="196"/>
        <v>3.6875</v>
      </c>
      <c r="O853" s="36">
        <f t="shared" si="197"/>
        <v>3.8125</v>
      </c>
      <c r="P853" s="46">
        <v>6</v>
      </c>
      <c r="Q853" s="36">
        <f t="shared" si="198"/>
        <v>5.9375</v>
      </c>
      <c r="R853" s="36">
        <f t="shared" si="199"/>
        <v>6.0625</v>
      </c>
      <c r="T853" s="378"/>
      <c r="U853" s="378"/>
      <c r="V853" s="36">
        <v>6.25E-2</v>
      </c>
    </row>
    <row r="854" spans="1:28" ht="30" x14ac:dyDescent="0.15">
      <c r="A854" s="304" t="s">
        <v>12457</v>
      </c>
      <c r="B854" s="318" t="s">
        <v>12458</v>
      </c>
      <c r="C854" s="112" t="s">
        <v>11884</v>
      </c>
      <c r="E854" s="114">
        <v>41850</v>
      </c>
      <c r="F854" s="114">
        <v>41850</v>
      </c>
      <c r="G854" s="36" t="s">
        <v>8457</v>
      </c>
      <c r="I854" s="112" t="s">
        <v>4235</v>
      </c>
      <c r="J854" s="112" t="s">
        <v>4153</v>
      </c>
      <c r="K854" s="112" t="s">
        <v>4154</v>
      </c>
      <c r="L854" s="112" t="s">
        <v>2870</v>
      </c>
      <c r="M854" s="46">
        <v>5.375</v>
      </c>
      <c r="N854" s="46">
        <f t="shared" si="196"/>
        <v>5.3125</v>
      </c>
      <c r="O854" s="46">
        <f t="shared" si="197"/>
        <v>5.4375</v>
      </c>
      <c r="P854" s="46">
        <v>2.625</v>
      </c>
      <c r="Q854" s="46">
        <f t="shared" si="198"/>
        <v>2.5625</v>
      </c>
      <c r="R854" s="46">
        <f t="shared" si="199"/>
        <v>2.6875</v>
      </c>
      <c r="T854" s="378"/>
      <c r="U854" s="378"/>
      <c r="V854" s="36">
        <v>6.25E-2</v>
      </c>
    </row>
    <row r="855" spans="1:28" ht="30" x14ac:dyDescent="0.15">
      <c r="A855" s="304" t="s">
        <v>12459</v>
      </c>
      <c r="B855" s="318" t="s">
        <v>12460</v>
      </c>
      <c r="C855" s="112" t="s">
        <v>11884</v>
      </c>
      <c r="E855" s="114">
        <v>41850</v>
      </c>
      <c r="F855" s="114">
        <v>41850</v>
      </c>
      <c r="G855" s="36" t="s">
        <v>8457</v>
      </c>
      <c r="I855" s="112" t="s">
        <v>4235</v>
      </c>
      <c r="J855" s="112" t="s">
        <v>4153</v>
      </c>
      <c r="K855" s="112" t="s">
        <v>4154</v>
      </c>
      <c r="L855" s="112" t="s">
        <v>2870</v>
      </c>
      <c r="M855" s="46">
        <v>5.375</v>
      </c>
      <c r="N855" s="46">
        <f t="shared" si="196"/>
        <v>5.3125</v>
      </c>
      <c r="O855" s="46">
        <f t="shared" si="197"/>
        <v>5.4375</v>
      </c>
      <c r="P855" s="46">
        <v>2.625</v>
      </c>
      <c r="Q855" s="46">
        <f t="shared" si="198"/>
        <v>2.5625</v>
      </c>
      <c r="R855" s="46">
        <f t="shared" si="199"/>
        <v>2.6875</v>
      </c>
      <c r="T855" s="378"/>
      <c r="U855" s="378"/>
      <c r="V855" s="36">
        <v>6.25E-2</v>
      </c>
    </row>
    <row r="856" spans="1:28" ht="30" x14ac:dyDescent="0.15">
      <c r="A856" s="443" t="s">
        <v>12515</v>
      </c>
      <c r="B856" s="444" t="s">
        <v>12516</v>
      </c>
      <c r="C856" s="112" t="s">
        <v>11636</v>
      </c>
      <c r="D856" s="112"/>
      <c r="E856" s="114">
        <v>41857</v>
      </c>
      <c r="F856" s="114"/>
      <c r="G856" s="36" t="s">
        <v>11637</v>
      </c>
      <c r="I856" s="112" t="s">
        <v>4235</v>
      </c>
      <c r="J856" s="112" t="s">
        <v>4153</v>
      </c>
      <c r="K856" s="112" t="s">
        <v>4154</v>
      </c>
      <c r="L856" s="112" t="s">
        <v>2870</v>
      </c>
      <c r="M856" s="46">
        <v>3.75</v>
      </c>
      <c r="N856" s="36">
        <f t="shared" si="196"/>
        <v>3.6875</v>
      </c>
      <c r="O856" s="36">
        <f t="shared" si="197"/>
        <v>3.8125</v>
      </c>
      <c r="P856" s="46">
        <v>6</v>
      </c>
      <c r="Q856" s="36">
        <f t="shared" si="198"/>
        <v>5.9375</v>
      </c>
      <c r="R856" s="36">
        <f t="shared" si="199"/>
        <v>6.0625</v>
      </c>
      <c r="T856" s="378"/>
      <c r="U856" s="378"/>
      <c r="V856" s="36">
        <v>6.25E-2</v>
      </c>
    </row>
    <row r="857" spans="1:28" ht="30" x14ac:dyDescent="0.15">
      <c r="A857" s="443" t="s">
        <v>12517</v>
      </c>
      <c r="B857" s="444" t="s">
        <v>12516</v>
      </c>
      <c r="C857" s="112" t="s">
        <v>11636</v>
      </c>
      <c r="D857" s="112"/>
      <c r="E857" s="114">
        <v>41857</v>
      </c>
      <c r="F857" s="114"/>
      <c r="G857" s="36" t="s">
        <v>11637</v>
      </c>
      <c r="I857" s="112" t="s">
        <v>4235</v>
      </c>
      <c r="J857" s="112" t="s">
        <v>4153</v>
      </c>
      <c r="K857" s="112" t="s">
        <v>4154</v>
      </c>
      <c r="L857" s="112" t="s">
        <v>2870</v>
      </c>
      <c r="M857" s="46">
        <v>3.75</v>
      </c>
      <c r="N857" s="36">
        <f t="shared" si="196"/>
        <v>3.6875</v>
      </c>
      <c r="O857" s="36">
        <f t="shared" si="197"/>
        <v>3.8125</v>
      </c>
      <c r="P857" s="46">
        <v>6</v>
      </c>
      <c r="Q857" s="36">
        <f t="shared" si="198"/>
        <v>5.9375</v>
      </c>
      <c r="R857" s="36">
        <f t="shared" si="199"/>
        <v>6.0625</v>
      </c>
      <c r="T857" s="378"/>
      <c r="U857" s="378"/>
      <c r="V857" s="36">
        <v>6.25E-2</v>
      </c>
    </row>
    <row r="858" spans="1:28" ht="30" x14ac:dyDescent="0.15">
      <c r="A858" s="443" t="s">
        <v>12518</v>
      </c>
      <c r="B858" s="444" t="s">
        <v>7242</v>
      </c>
      <c r="C858" s="398" t="s">
        <v>11633</v>
      </c>
      <c r="E858" s="114">
        <v>41857</v>
      </c>
      <c r="F858" s="114"/>
      <c r="G858" s="36" t="s">
        <v>11637</v>
      </c>
      <c r="I858" s="112" t="s">
        <v>4235</v>
      </c>
      <c r="J858" s="112" t="s">
        <v>4153</v>
      </c>
      <c r="K858" s="112" t="s">
        <v>4154</v>
      </c>
      <c r="L858" s="112" t="s">
        <v>2870</v>
      </c>
      <c r="M858" s="46">
        <v>6.25</v>
      </c>
      <c r="N858" s="36">
        <f t="shared" si="196"/>
        <v>6.1875</v>
      </c>
      <c r="O858" s="36">
        <f t="shared" si="197"/>
        <v>6.3125</v>
      </c>
      <c r="P858" s="46">
        <v>5.5625</v>
      </c>
      <c r="Q858" s="36">
        <f t="shared" si="198"/>
        <v>5.5</v>
      </c>
      <c r="R858" s="36">
        <f t="shared" si="199"/>
        <v>5.625</v>
      </c>
      <c r="T858" s="378"/>
      <c r="U858" s="378"/>
      <c r="V858" s="36">
        <v>6.25E-2</v>
      </c>
    </row>
    <row r="859" spans="1:28" ht="30" x14ac:dyDescent="0.15">
      <c r="A859" s="443" t="s">
        <v>12519</v>
      </c>
      <c r="B859" s="444" t="s">
        <v>7242</v>
      </c>
      <c r="C859" s="398" t="s">
        <v>11633</v>
      </c>
      <c r="E859" s="114">
        <v>41857</v>
      </c>
      <c r="F859" s="114"/>
      <c r="G859" s="36" t="s">
        <v>11637</v>
      </c>
      <c r="I859" s="112" t="s">
        <v>4235</v>
      </c>
      <c r="J859" s="112" t="s">
        <v>4153</v>
      </c>
      <c r="K859" s="112" t="s">
        <v>4154</v>
      </c>
      <c r="L859" s="112" t="s">
        <v>2870</v>
      </c>
      <c r="M859" s="46">
        <v>6.25</v>
      </c>
      <c r="N859" s="36">
        <f t="shared" si="196"/>
        <v>6.1875</v>
      </c>
      <c r="O859" s="36">
        <f t="shared" si="197"/>
        <v>6.3125</v>
      </c>
      <c r="P859" s="46">
        <v>5.5625</v>
      </c>
      <c r="Q859" s="36">
        <f t="shared" si="198"/>
        <v>5.5</v>
      </c>
      <c r="R859" s="36">
        <f t="shared" si="199"/>
        <v>5.625</v>
      </c>
      <c r="T859" s="378"/>
      <c r="U859" s="378"/>
      <c r="V859" s="36">
        <v>6.25E-2</v>
      </c>
    </row>
    <row r="860" spans="1:28" ht="30" x14ac:dyDescent="0.15">
      <c r="A860" s="443" t="s">
        <v>12547</v>
      </c>
      <c r="B860" s="444" t="s">
        <v>11821</v>
      </c>
      <c r="C860" s="112" t="s">
        <v>11884</v>
      </c>
      <c r="E860" s="114">
        <v>41859</v>
      </c>
      <c r="F860" s="114"/>
      <c r="G860" s="36" t="s">
        <v>8457</v>
      </c>
      <c r="I860" s="112" t="s">
        <v>4235</v>
      </c>
      <c r="J860" s="112" t="s">
        <v>4153</v>
      </c>
      <c r="K860" s="112" t="s">
        <v>4154</v>
      </c>
      <c r="L860" s="112" t="s">
        <v>2870</v>
      </c>
      <c r="M860" s="46">
        <v>5.375</v>
      </c>
      <c r="N860" s="46">
        <f t="shared" si="196"/>
        <v>5.3125</v>
      </c>
      <c r="O860" s="46">
        <f t="shared" si="197"/>
        <v>5.4375</v>
      </c>
      <c r="P860" s="46">
        <v>2.625</v>
      </c>
      <c r="Q860" s="46">
        <f t="shared" si="198"/>
        <v>2.5625</v>
      </c>
      <c r="R860" s="46">
        <f t="shared" si="199"/>
        <v>2.6875</v>
      </c>
      <c r="T860" s="378"/>
      <c r="U860" s="378"/>
      <c r="V860" s="36">
        <v>6.25E-2</v>
      </c>
    </row>
    <row r="861" spans="1:28" ht="30" x14ac:dyDescent="0.15">
      <c r="A861" s="443" t="s">
        <v>12554</v>
      </c>
      <c r="B861" s="444" t="s">
        <v>10001</v>
      </c>
      <c r="C861" s="112" t="s">
        <v>10418</v>
      </c>
      <c r="E861" s="114">
        <v>41859</v>
      </c>
      <c r="F861" s="114"/>
      <c r="G861" s="36" t="s">
        <v>8457</v>
      </c>
      <c r="I861" s="112" t="s">
        <v>4235</v>
      </c>
      <c r="J861" s="112" t="s">
        <v>4153</v>
      </c>
      <c r="K861" s="112" t="s">
        <v>4154</v>
      </c>
      <c r="L861" s="112" t="s">
        <v>2870</v>
      </c>
      <c r="M861" s="46">
        <v>3.5</v>
      </c>
      <c r="N861" s="46">
        <f t="shared" si="196"/>
        <v>3.4375</v>
      </c>
      <c r="O861" s="46">
        <f t="shared" si="197"/>
        <v>3.5625</v>
      </c>
      <c r="P861" s="46">
        <v>2.375</v>
      </c>
      <c r="Q861" s="46">
        <f t="shared" si="198"/>
        <v>2.3125</v>
      </c>
      <c r="R861" s="46">
        <f t="shared" si="199"/>
        <v>2.4375</v>
      </c>
      <c r="T861" s="378"/>
      <c r="U861" s="378"/>
      <c r="V861" s="36">
        <v>6.25E-2</v>
      </c>
    </row>
    <row r="862" spans="1:28" ht="30" x14ac:dyDescent="0.15">
      <c r="A862" s="443" t="s">
        <v>12555</v>
      </c>
      <c r="B862" s="444" t="s">
        <v>12556</v>
      </c>
      <c r="C862" s="112" t="s">
        <v>12084</v>
      </c>
      <c r="D862" s="45"/>
      <c r="E862" s="114">
        <v>41859</v>
      </c>
      <c r="F862" s="114"/>
      <c r="G862" s="45" t="s">
        <v>11626</v>
      </c>
      <c r="H862" s="45" t="s">
        <v>4557</v>
      </c>
      <c r="I862" s="45" t="s">
        <v>4235</v>
      </c>
      <c r="J862" s="45" t="s">
        <v>4153</v>
      </c>
      <c r="K862" s="45" t="s">
        <v>4154</v>
      </c>
      <c r="L862" s="45" t="s">
        <v>2870</v>
      </c>
      <c r="M862" s="45">
        <v>73</v>
      </c>
      <c r="N862" s="46">
        <f t="shared" si="196"/>
        <v>71.412499999999994</v>
      </c>
      <c r="O862" s="46">
        <f t="shared" si="197"/>
        <v>74.587500000000006</v>
      </c>
      <c r="P862" s="46">
        <v>85</v>
      </c>
      <c r="Q862" s="46">
        <f t="shared" si="198"/>
        <v>83.412499999999994</v>
      </c>
      <c r="R862" s="46">
        <f t="shared" si="199"/>
        <v>86.587500000000006</v>
      </c>
      <c r="S862" s="46"/>
      <c r="T862" s="30"/>
      <c r="U862" s="30"/>
      <c r="V862" s="46">
        <v>1.5874999999999999</v>
      </c>
      <c r="W862" s="46"/>
      <c r="X862" s="46"/>
      <c r="Y862" s="46"/>
      <c r="Z862" s="46"/>
      <c r="AA862" s="46"/>
      <c r="AB862" s="46"/>
    </row>
    <row r="863" spans="1:28" ht="30" x14ac:dyDescent="0.15">
      <c r="A863" s="304" t="s">
        <v>12604</v>
      </c>
      <c r="B863" s="318" t="s">
        <v>12605</v>
      </c>
      <c r="C863" s="112" t="s">
        <v>10419</v>
      </c>
      <c r="E863" s="114">
        <v>41864</v>
      </c>
      <c r="F863" s="114">
        <v>41865</v>
      </c>
      <c r="G863" s="36" t="s">
        <v>8142</v>
      </c>
      <c r="I863" s="112" t="s">
        <v>4235</v>
      </c>
      <c r="J863" s="112" t="s">
        <v>4153</v>
      </c>
      <c r="K863" s="112" t="s">
        <v>4154</v>
      </c>
      <c r="L863" s="112" t="s">
        <v>2870</v>
      </c>
      <c r="M863" s="46">
        <v>2.625</v>
      </c>
      <c r="N863" s="46">
        <f t="shared" si="196"/>
        <v>2.5625</v>
      </c>
      <c r="O863" s="46">
        <f t="shared" si="197"/>
        <v>2.6875</v>
      </c>
      <c r="P863" s="46">
        <v>9</v>
      </c>
      <c r="Q863" s="46">
        <f t="shared" si="198"/>
        <v>8.9375</v>
      </c>
      <c r="R863" s="46">
        <f t="shared" si="199"/>
        <v>9.0625</v>
      </c>
      <c r="T863" s="378"/>
      <c r="U863" s="378"/>
      <c r="V863" s="36">
        <v>6.25E-2</v>
      </c>
    </row>
    <row r="864" spans="1:28" ht="30" x14ac:dyDescent="0.15">
      <c r="A864" s="304" t="s">
        <v>12606</v>
      </c>
      <c r="B864" s="318" t="s">
        <v>12607</v>
      </c>
      <c r="C864" s="398" t="s">
        <v>12608</v>
      </c>
      <c r="E864" s="114">
        <v>41864</v>
      </c>
      <c r="F864" s="114">
        <v>41865</v>
      </c>
      <c r="G864" s="36" t="s">
        <v>11637</v>
      </c>
      <c r="I864" s="112" t="s">
        <v>4235</v>
      </c>
      <c r="J864" s="112" t="s">
        <v>4153</v>
      </c>
      <c r="K864" s="112" t="s">
        <v>4154</v>
      </c>
      <c r="L864" s="112" t="s">
        <v>2870</v>
      </c>
      <c r="M864" s="46">
        <v>6.25</v>
      </c>
      <c r="N864" s="36">
        <f t="shared" si="196"/>
        <v>6.1875</v>
      </c>
      <c r="O864" s="36">
        <f t="shared" si="197"/>
        <v>6.3125</v>
      </c>
      <c r="P864" s="46">
        <v>5.25</v>
      </c>
      <c r="Q864" s="36">
        <f t="shared" si="198"/>
        <v>5.1875</v>
      </c>
      <c r="R864" s="36">
        <f t="shared" si="199"/>
        <v>5.3125</v>
      </c>
      <c r="T864" s="378"/>
      <c r="U864" s="378"/>
      <c r="V864" s="36">
        <v>6.25E-2</v>
      </c>
    </row>
    <row r="865" spans="1:28" ht="30" x14ac:dyDescent="0.15">
      <c r="A865" s="304" t="s">
        <v>12609</v>
      </c>
      <c r="B865" s="318" t="s">
        <v>12610</v>
      </c>
      <c r="C865" s="112" t="s">
        <v>11083</v>
      </c>
      <c r="E865" s="114">
        <v>41864</v>
      </c>
      <c r="F865" s="114">
        <v>41865</v>
      </c>
      <c r="G865" s="36" t="s">
        <v>8142</v>
      </c>
      <c r="I865" s="45" t="s">
        <v>4235</v>
      </c>
      <c r="J865" s="45" t="s">
        <v>4153</v>
      </c>
      <c r="K865" s="45" t="s">
        <v>4154</v>
      </c>
      <c r="L865" s="45" t="s">
        <v>2870</v>
      </c>
      <c r="M865" s="45">
        <v>5.25</v>
      </c>
      <c r="N865" s="46">
        <f t="shared" si="196"/>
        <v>5.1875</v>
      </c>
      <c r="O865" s="46">
        <f t="shared" si="197"/>
        <v>5.3125</v>
      </c>
      <c r="P865" s="46">
        <v>10.5</v>
      </c>
      <c r="Q865" s="46">
        <f t="shared" si="198"/>
        <v>10.4375</v>
      </c>
      <c r="R865" s="46">
        <f t="shared" si="199"/>
        <v>10.5625</v>
      </c>
      <c r="S865" s="46"/>
      <c r="T865" s="30"/>
      <c r="U865" s="30"/>
      <c r="V865" s="46">
        <v>6.25E-2</v>
      </c>
    </row>
    <row r="866" spans="1:28" ht="30" x14ac:dyDescent="0.15">
      <c r="A866" s="304" t="s">
        <v>12611</v>
      </c>
      <c r="B866" s="318" t="s">
        <v>12612</v>
      </c>
      <c r="C866" s="112" t="s">
        <v>12613</v>
      </c>
      <c r="E866" s="114">
        <v>41864</v>
      </c>
      <c r="F866" s="114">
        <v>41865</v>
      </c>
      <c r="G866" s="36" t="s">
        <v>12614</v>
      </c>
      <c r="I866" s="45" t="s">
        <v>4235</v>
      </c>
      <c r="J866" s="45" t="s">
        <v>4153</v>
      </c>
      <c r="K866" s="45" t="s">
        <v>4154</v>
      </c>
      <c r="L866" s="45" t="s">
        <v>2870</v>
      </c>
      <c r="M866" s="46">
        <v>2.0625</v>
      </c>
      <c r="N866" s="46">
        <f t="shared" si="196"/>
        <v>2</v>
      </c>
      <c r="O866" s="46">
        <f t="shared" si="197"/>
        <v>2.125</v>
      </c>
      <c r="P866" s="46">
        <v>2.125</v>
      </c>
      <c r="Q866" s="46">
        <f t="shared" si="198"/>
        <v>2.0625</v>
      </c>
      <c r="R866" s="46">
        <f t="shared" si="199"/>
        <v>2.1875</v>
      </c>
      <c r="T866" s="378"/>
      <c r="U866" s="378"/>
      <c r="V866" s="36">
        <v>6.25E-2</v>
      </c>
    </row>
    <row r="867" spans="1:28" ht="30" x14ac:dyDescent="0.15">
      <c r="A867" s="304" t="s">
        <v>12615</v>
      </c>
      <c r="B867" s="318" t="s">
        <v>12616</v>
      </c>
      <c r="C867" s="112" t="s">
        <v>10419</v>
      </c>
      <c r="E867" s="114">
        <v>41864</v>
      </c>
      <c r="F867" s="114">
        <v>41865</v>
      </c>
      <c r="G867" s="36" t="s">
        <v>8142</v>
      </c>
      <c r="I867" s="112" t="s">
        <v>4235</v>
      </c>
      <c r="J867" s="112" t="s">
        <v>4153</v>
      </c>
      <c r="K867" s="112" t="s">
        <v>4154</v>
      </c>
      <c r="L867" s="112" t="s">
        <v>2870</v>
      </c>
      <c r="M867" s="46">
        <v>2.625</v>
      </c>
      <c r="N867" s="46">
        <f t="shared" si="196"/>
        <v>2.5625</v>
      </c>
      <c r="O867" s="46">
        <f t="shared" si="197"/>
        <v>2.6875</v>
      </c>
      <c r="P867" s="46">
        <v>9</v>
      </c>
      <c r="Q867" s="46">
        <f t="shared" si="198"/>
        <v>8.9375</v>
      </c>
      <c r="R867" s="46">
        <f t="shared" si="199"/>
        <v>9.0625</v>
      </c>
      <c r="T867" s="378"/>
      <c r="U867" s="378"/>
      <c r="V867" s="36">
        <v>6.25E-2</v>
      </c>
    </row>
    <row r="868" spans="1:28" ht="30" x14ac:dyDescent="0.15">
      <c r="A868" s="304" t="s">
        <v>12679</v>
      </c>
      <c r="B868" s="318" t="s">
        <v>12556</v>
      </c>
      <c r="C868" s="112" t="s">
        <v>12084</v>
      </c>
      <c r="D868" s="45"/>
      <c r="E868" s="114">
        <v>41872</v>
      </c>
      <c r="F868" s="114">
        <v>41873</v>
      </c>
      <c r="G868" s="45" t="s">
        <v>11626</v>
      </c>
      <c r="H868" s="45" t="s">
        <v>4557</v>
      </c>
      <c r="I868" s="45" t="s">
        <v>4235</v>
      </c>
      <c r="J868" s="45" t="s">
        <v>4153</v>
      </c>
      <c r="K868" s="45" t="s">
        <v>4154</v>
      </c>
      <c r="L868" s="45" t="s">
        <v>2870</v>
      </c>
      <c r="M868" s="45">
        <v>73</v>
      </c>
      <c r="N868" s="46">
        <f t="shared" si="196"/>
        <v>71.412499999999994</v>
      </c>
      <c r="O868" s="46">
        <f t="shared" si="197"/>
        <v>74.587500000000006</v>
      </c>
      <c r="P868" s="46">
        <v>85</v>
      </c>
      <c r="Q868" s="46">
        <f t="shared" si="198"/>
        <v>83.412499999999994</v>
      </c>
      <c r="R868" s="46">
        <f t="shared" si="199"/>
        <v>86.587500000000006</v>
      </c>
      <c r="S868" s="46"/>
      <c r="T868" s="30"/>
      <c r="U868" s="30"/>
      <c r="V868" s="46">
        <v>1.5874999999999999</v>
      </c>
      <c r="W868" s="46"/>
      <c r="X868" s="46"/>
      <c r="Y868" s="46"/>
      <c r="Z868" s="46"/>
      <c r="AA868" s="46"/>
      <c r="AB868" s="46"/>
    </row>
    <row r="869" spans="1:28" ht="30" x14ac:dyDescent="0.15">
      <c r="A869" s="304" t="s">
        <v>12680</v>
      </c>
      <c r="B869" s="318" t="s">
        <v>12556</v>
      </c>
      <c r="C869" s="112" t="s">
        <v>12084</v>
      </c>
      <c r="D869" s="45"/>
      <c r="E869" s="114">
        <v>41872</v>
      </c>
      <c r="F869" s="114">
        <v>41873</v>
      </c>
      <c r="G869" s="45" t="s">
        <v>11626</v>
      </c>
      <c r="H869" s="45" t="s">
        <v>4557</v>
      </c>
      <c r="I869" s="45" t="s">
        <v>4235</v>
      </c>
      <c r="J869" s="45" t="s">
        <v>4153</v>
      </c>
      <c r="K869" s="45" t="s">
        <v>4154</v>
      </c>
      <c r="L869" s="45" t="s">
        <v>2870</v>
      </c>
      <c r="M869" s="45">
        <v>73</v>
      </c>
      <c r="N869" s="46">
        <f t="shared" si="196"/>
        <v>71.412499999999994</v>
      </c>
      <c r="O869" s="46">
        <f t="shared" si="197"/>
        <v>74.587500000000006</v>
      </c>
      <c r="P869" s="46">
        <v>85</v>
      </c>
      <c r="Q869" s="46">
        <f t="shared" si="198"/>
        <v>83.412499999999994</v>
      </c>
      <c r="R869" s="46">
        <f t="shared" si="199"/>
        <v>86.587500000000006</v>
      </c>
      <c r="S869" s="46"/>
      <c r="T869" s="30"/>
      <c r="U869" s="30"/>
      <c r="V869" s="46">
        <v>1.5874999999999999</v>
      </c>
      <c r="W869" s="46"/>
      <c r="X869" s="46"/>
      <c r="Y869" s="46"/>
      <c r="Z869" s="46"/>
      <c r="AA869" s="46"/>
      <c r="AB869" s="46"/>
    </row>
    <row r="870" spans="1:28" ht="30" x14ac:dyDescent="0.15">
      <c r="A870" s="304" t="s">
        <v>12681</v>
      </c>
      <c r="B870" s="318" t="s">
        <v>12345</v>
      </c>
      <c r="C870" s="112" t="s">
        <v>17581</v>
      </c>
      <c r="D870" s="36" t="s">
        <v>10426</v>
      </c>
      <c r="E870" s="114">
        <v>41873</v>
      </c>
      <c r="F870" s="114">
        <v>42908</v>
      </c>
      <c r="G870" s="36" t="s">
        <v>17580</v>
      </c>
      <c r="H870" s="45" t="s">
        <v>12682</v>
      </c>
      <c r="I870" s="45" t="s">
        <v>4235</v>
      </c>
      <c r="J870" s="45" t="s">
        <v>4153</v>
      </c>
      <c r="K870" s="45" t="s">
        <v>4154</v>
      </c>
      <c r="L870" s="45" t="s">
        <v>2870</v>
      </c>
      <c r="M870" s="45">
        <v>61</v>
      </c>
      <c r="N870" s="46">
        <f t="shared" si="196"/>
        <v>59.412500000000001</v>
      </c>
      <c r="O870" s="46">
        <f t="shared" si="197"/>
        <v>62.587499999999999</v>
      </c>
      <c r="P870" s="46">
        <v>78</v>
      </c>
      <c r="Q870" s="46">
        <f t="shared" si="198"/>
        <v>76.412499999999994</v>
      </c>
      <c r="R870" s="46">
        <f t="shared" si="199"/>
        <v>79.587500000000006</v>
      </c>
      <c r="S870" s="46"/>
      <c r="T870" s="30"/>
      <c r="U870" s="30"/>
      <c r="V870" s="46">
        <v>1.5874999999999999</v>
      </c>
    </row>
    <row r="871" spans="1:28" ht="30" x14ac:dyDescent="0.15">
      <c r="A871" s="304" t="s">
        <v>12686</v>
      </c>
      <c r="B871" s="318" t="s">
        <v>12687</v>
      </c>
      <c r="C871" s="112" t="s">
        <v>12688</v>
      </c>
      <c r="E871" s="114">
        <v>41873</v>
      </c>
      <c r="F871" s="114">
        <v>41884</v>
      </c>
      <c r="G871" s="36" t="s">
        <v>9752</v>
      </c>
      <c r="H871" s="45" t="s">
        <v>12682</v>
      </c>
      <c r="I871" s="45" t="s">
        <v>4235</v>
      </c>
      <c r="J871" s="45" t="s">
        <v>4153</v>
      </c>
      <c r="K871" s="45" t="s">
        <v>4154</v>
      </c>
      <c r="L871" s="45" t="s">
        <v>2870</v>
      </c>
      <c r="M871" s="45">
        <v>73</v>
      </c>
      <c r="N871" s="46">
        <f t="shared" si="196"/>
        <v>71.412499999999994</v>
      </c>
      <c r="O871" s="46">
        <f t="shared" si="197"/>
        <v>74.587500000000006</v>
      </c>
      <c r="P871" s="46">
        <v>85</v>
      </c>
      <c r="Q871" s="46">
        <f t="shared" si="198"/>
        <v>83.412499999999994</v>
      </c>
      <c r="R871" s="46">
        <f t="shared" si="199"/>
        <v>86.587500000000006</v>
      </c>
      <c r="S871" s="46"/>
      <c r="T871" s="30"/>
      <c r="U871" s="30"/>
      <c r="V871" s="46">
        <v>1.5874999999999999</v>
      </c>
      <c r="W871" s="46"/>
    </row>
    <row r="872" spans="1:28" ht="30" x14ac:dyDescent="0.15">
      <c r="A872" s="304" t="s">
        <v>12689</v>
      </c>
      <c r="B872" s="318" t="s">
        <v>12690</v>
      </c>
      <c r="C872" s="112" t="s">
        <v>12691</v>
      </c>
      <c r="D872" s="45"/>
      <c r="E872" s="108">
        <v>41873</v>
      </c>
      <c r="F872" s="114">
        <v>41884</v>
      </c>
      <c r="G872" s="108" t="s">
        <v>8457</v>
      </c>
      <c r="H872" s="45"/>
      <c r="I872" s="45" t="s">
        <v>4235</v>
      </c>
      <c r="J872" s="45" t="s">
        <v>4153</v>
      </c>
      <c r="K872" s="45" t="s">
        <v>4154</v>
      </c>
      <c r="L872" s="45" t="s">
        <v>2870</v>
      </c>
      <c r="M872" s="45">
        <v>2.3437000000000001</v>
      </c>
      <c r="N872" s="46">
        <f>M872-S872</f>
        <v>2.3437000000000001</v>
      </c>
      <c r="O872" s="46">
        <f>M872+S872</f>
        <v>2.3437000000000001</v>
      </c>
      <c r="P872" s="46">
        <v>3.375</v>
      </c>
      <c r="Q872" s="46">
        <f>P872-Y872</f>
        <v>3.375</v>
      </c>
      <c r="R872" s="46">
        <f>P872+Y872</f>
        <v>3.375</v>
      </c>
      <c r="S872" s="46"/>
      <c r="T872" s="30"/>
      <c r="U872" s="30"/>
      <c r="V872" s="46">
        <v>6.25E-2</v>
      </c>
      <c r="W872" s="46"/>
      <c r="X872" s="46"/>
    </row>
    <row r="873" spans="1:28" ht="30" x14ac:dyDescent="0.15">
      <c r="A873" s="304" t="s">
        <v>12692</v>
      </c>
      <c r="B873" s="318" t="s">
        <v>12690</v>
      </c>
      <c r="C873" s="112" t="s">
        <v>12691</v>
      </c>
      <c r="D873" s="45"/>
      <c r="E873" s="108">
        <v>41873</v>
      </c>
      <c r="F873" s="114">
        <v>41884</v>
      </c>
      <c r="G873" s="108" t="s">
        <v>8457</v>
      </c>
      <c r="H873" s="45"/>
      <c r="I873" s="45" t="s">
        <v>4235</v>
      </c>
      <c r="J873" s="45" t="s">
        <v>4153</v>
      </c>
      <c r="K873" s="45" t="s">
        <v>4154</v>
      </c>
      <c r="L873" s="45" t="s">
        <v>2870</v>
      </c>
      <c r="M873" s="45">
        <v>2.3437000000000001</v>
      </c>
      <c r="N873" s="46">
        <f>M873-S873</f>
        <v>2.3437000000000001</v>
      </c>
      <c r="O873" s="46">
        <f>M873+S873</f>
        <v>2.3437000000000001</v>
      </c>
      <c r="P873" s="46">
        <v>3.375</v>
      </c>
      <c r="Q873" s="46">
        <f>P873-Y873</f>
        <v>3.375</v>
      </c>
      <c r="R873" s="46">
        <f>P873+Y873</f>
        <v>3.375</v>
      </c>
      <c r="S873" s="46"/>
      <c r="T873" s="30"/>
      <c r="U873" s="30"/>
      <c r="V873" s="46">
        <v>6.25E-2</v>
      </c>
      <c r="W873" s="46"/>
      <c r="X873" s="46"/>
    </row>
    <row r="874" spans="1:28" ht="30" x14ac:dyDescent="0.15">
      <c r="A874" s="304" t="s">
        <v>12741</v>
      </c>
      <c r="B874" s="318" t="s">
        <v>12742</v>
      </c>
      <c r="C874" s="398" t="s">
        <v>12743</v>
      </c>
      <c r="E874" s="114">
        <v>41880</v>
      </c>
      <c r="F874" s="114">
        <v>41884</v>
      </c>
      <c r="G874" s="36" t="s">
        <v>11637</v>
      </c>
      <c r="I874" s="112" t="s">
        <v>4235</v>
      </c>
      <c r="J874" s="112" t="s">
        <v>4153</v>
      </c>
      <c r="K874" s="112" t="s">
        <v>4154</v>
      </c>
      <c r="L874" s="112" t="s">
        <v>2870</v>
      </c>
      <c r="M874" s="46">
        <v>5.625</v>
      </c>
      <c r="N874" s="36">
        <f t="shared" ref="N874:N896" si="200">M874-V874</f>
        <v>5.5625</v>
      </c>
      <c r="O874" s="36">
        <f t="shared" ref="O874:O896" si="201">M874+V874</f>
        <v>5.6875</v>
      </c>
      <c r="P874" s="46">
        <v>5.25</v>
      </c>
      <c r="Q874" s="36">
        <f t="shared" ref="Q874:Q896" si="202">P874-V874</f>
        <v>5.1875</v>
      </c>
      <c r="R874" s="36">
        <f t="shared" ref="R874:R896" si="203">P874+V874</f>
        <v>5.3125</v>
      </c>
      <c r="T874" s="378"/>
      <c r="U874" s="378"/>
      <c r="V874" s="36">
        <v>6.25E-2</v>
      </c>
    </row>
    <row r="875" spans="1:28" ht="30" x14ac:dyDescent="0.15">
      <c r="A875" s="304" t="s">
        <v>12744</v>
      </c>
      <c r="B875" s="318" t="s">
        <v>12745</v>
      </c>
      <c r="C875" s="398" t="s">
        <v>12743</v>
      </c>
      <c r="E875" s="114">
        <v>41880</v>
      </c>
      <c r="F875" s="114">
        <v>41884</v>
      </c>
      <c r="G875" s="36" t="s">
        <v>11637</v>
      </c>
      <c r="I875" s="112" t="s">
        <v>4235</v>
      </c>
      <c r="J875" s="112" t="s">
        <v>4153</v>
      </c>
      <c r="K875" s="112" t="s">
        <v>4154</v>
      </c>
      <c r="L875" s="112" t="s">
        <v>2870</v>
      </c>
      <c r="M875" s="46">
        <v>5.625</v>
      </c>
      <c r="N875" s="36">
        <f t="shared" si="200"/>
        <v>5.5625</v>
      </c>
      <c r="O875" s="36">
        <f t="shared" si="201"/>
        <v>5.6875</v>
      </c>
      <c r="P875" s="46">
        <v>5.25</v>
      </c>
      <c r="Q875" s="36">
        <f t="shared" si="202"/>
        <v>5.1875</v>
      </c>
      <c r="R875" s="36">
        <f t="shared" si="203"/>
        <v>5.3125</v>
      </c>
      <c r="T875" s="378"/>
      <c r="U875" s="378"/>
      <c r="V875" s="36">
        <v>6.25E-2</v>
      </c>
    </row>
    <row r="876" spans="1:28" ht="30" x14ac:dyDescent="0.15">
      <c r="A876" s="304" t="s">
        <v>12746</v>
      </c>
      <c r="B876" s="318" t="s">
        <v>12742</v>
      </c>
      <c r="C876" s="398" t="s">
        <v>12743</v>
      </c>
      <c r="E876" s="114">
        <v>41880</v>
      </c>
      <c r="F876" s="114">
        <v>41884</v>
      </c>
      <c r="G876" s="36" t="s">
        <v>11637</v>
      </c>
      <c r="I876" s="112" t="s">
        <v>4235</v>
      </c>
      <c r="J876" s="112" t="s">
        <v>4153</v>
      </c>
      <c r="K876" s="112" t="s">
        <v>4154</v>
      </c>
      <c r="L876" s="112" t="s">
        <v>2870</v>
      </c>
      <c r="M876" s="46">
        <v>5.625</v>
      </c>
      <c r="N876" s="36">
        <f t="shared" si="200"/>
        <v>5.5625</v>
      </c>
      <c r="O876" s="36">
        <f t="shared" si="201"/>
        <v>5.6875</v>
      </c>
      <c r="P876" s="46">
        <v>5.25</v>
      </c>
      <c r="Q876" s="36">
        <f t="shared" si="202"/>
        <v>5.1875</v>
      </c>
      <c r="R876" s="36">
        <f t="shared" si="203"/>
        <v>5.3125</v>
      </c>
      <c r="T876" s="378"/>
      <c r="U876" s="378"/>
      <c r="V876" s="36">
        <v>6.25E-2</v>
      </c>
    </row>
    <row r="877" spans="1:28" ht="30" x14ac:dyDescent="0.15">
      <c r="A877" s="304" t="s">
        <v>12747</v>
      </c>
      <c r="B877" s="318" t="s">
        <v>8507</v>
      </c>
      <c r="C877" s="112" t="s">
        <v>10883</v>
      </c>
      <c r="E877" s="114">
        <v>41880</v>
      </c>
      <c r="F877" s="114">
        <v>41884</v>
      </c>
      <c r="G877" s="36" t="s">
        <v>8142</v>
      </c>
      <c r="I877" s="112" t="s">
        <v>4235</v>
      </c>
      <c r="J877" s="112" t="s">
        <v>4153</v>
      </c>
      <c r="K877" s="112" t="s">
        <v>4154</v>
      </c>
      <c r="L877" s="112" t="s">
        <v>2870</v>
      </c>
      <c r="M877" s="46">
        <v>7</v>
      </c>
      <c r="N877" s="46">
        <f t="shared" si="200"/>
        <v>6.9375</v>
      </c>
      <c r="O877" s="46">
        <f t="shared" si="201"/>
        <v>7.0625</v>
      </c>
      <c r="P877" s="46">
        <v>9</v>
      </c>
      <c r="Q877" s="46">
        <f t="shared" si="202"/>
        <v>8.9375</v>
      </c>
      <c r="R877" s="46">
        <f t="shared" si="203"/>
        <v>9.0625</v>
      </c>
      <c r="T877" s="378"/>
      <c r="U877" s="378"/>
      <c r="V877" s="36">
        <v>6.25E-2</v>
      </c>
    </row>
    <row r="878" spans="1:28" ht="30" x14ac:dyDescent="0.15">
      <c r="A878" s="304" t="s">
        <v>12748</v>
      </c>
      <c r="B878" s="318" t="s">
        <v>12749</v>
      </c>
      <c r="C878" s="112" t="s">
        <v>10883</v>
      </c>
      <c r="E878" s="114">
        <v>41880</v>
      </c>
      <c r="F878" s="114">
        <v>41884</v>
      </c>
      <c r="G878" s="36" t="s">
        <v>8142</v>
      </c>
      <c r="I878" s="112" t="s">
        <v>4235</v>
      </c>
      <c r="J878" s="112" t="s">
        <v>4153</v>
      </c>
      <c r="K878" s="112" t="s">
        <v>4154</v>
      </c>
      <c r="L878" s="112" t="s">
        <v>2870</v>
      </c>
      <c r="M878" s="46">
        <v>7</v>
      </c>
      <c r="N878" s="46">
        <f t="shared" si="200"/>
        <v>6.9375</v>
      </c>
      <c r="O878" s="46">
        <f t="shared" si="201"/>
        <v>7.0625</v>
      </c>
      <c r="P878" s="46">
        <v>9</v>
      </c>
      <c r="Q878" s="46">
        <f t="shared" si="202"/>
        <v>8.9375</v>
      </c>
      <c r="R878" s="46">
        <f t="shared" si="203"/>
        <v>9.0625</v>
      </c>
      <c r="T878" s="378"/>
      <c r="U878" s="378"/>
      <c r="V878" s="36">
        <v>6.25E-2</v>
      </c>
    </row>
    <row r="879" spans="1:28" ht="30" x14ac:dyDescent="0.15">
      <c r="A879" s="304" t="s">
        <v>12750</v>
      </c>
      <c r="B879" s="318" t="s">
        <v>12751</v>
      </c>
      <c r="C879" s="112" t="s">
        <v>11636</v>
      </c>
      <c r="D879" s="112"/>
      <c r="E879" s="114">
        <v>41880</v>
      </c>
      <c r="F879" s="114">
        <v>41884</v>
      </c>
      <c r="G879" s="36" t="s">
        <v>11637</v>
      </c>
      <c r="I879" s="112" t="s">
        <v>4235</v>
      </c>
      <c r="J879" s="112" t="s">
        <v>4153</v>
      </c>
      <c r="K879" s="112" t="s">
        <v>4154</v>
      </c>
      <c r="L879" s="112" t="s">
        <v>2870</v>
      </c>
      <c r="M879" s="46">
        <v>3.75</v>
      </c>
      <c r="N879" s="36">
        <f t="shared" si="200"/>
        <v>3.6875</v>
      </c>
      <c r="O879" s="36">
        <f t="shared" si="201"/>
        <v>3.8125</v>
      </c>
      <c r="P879" s="46">
        <v>6</v>
      </c>
      <c r="Q879" s="36">
        <f t="shared" si="202"/>
        <v>5.9375</v>
      </c>
      <c r="R879" s="36">
        <f t="shared" si="203"/>
        <v>6.0625</v>
      </c>
      <c r="T879" s="378"/>
      <c r="U879" s="378"/>
      <c r="V879" s="36">
        <v>6.25E-2</v>
      </c>
    </row>
    <row r="880" spans="1:28" ht="30" x14ac:dyDescent="0.15">
      <c r="A880" s="304" t="s">
        <v>12752</v>
      </c>
      <c r="B880" s="318" t="s">
        <v>8285</v>
      </c>
      <c r="C880" s="112" t="s">
        <v>12082</v>
      </c>
      <c r="E880" s="114">
        <v>41881</v>
      </c>
      <c r="F880" s="114">
        <v>41886</v>
      </c>
      <c r="G880" s="36" t="s">
        <v>11637</v>
      </c>
      <c r="I880" s="112" t="s">
        <v>4235</v>
      </c>
      <c r="J880" s="112" t="s">
        <v>4153</v>
      </c>
      <c r="K880" s="112" t="s">
        <v>4154</v>
      </c>
      <c r="L880" s="112" t="s">
        <v>2870</v>
      </c>
      <c r="M880" s="46">
        <v>5.5</v>
      </c>
      <c r="N880" s="36">
        <f t="shared" si="200"/>
        <v>5.4375</v>
      </c>
      <c r="O880" s="36">
        <f t="shared" si="201"/>
        <v>5.5625</v>
      </c>
      <c r="P880" s="46">
        <v>4.25</v>
      </c>
      <c r="Q880" s="36">
        <f t="shared" si="202"/>
        <v>4.1875</v>
      </c>
      <c r="R880" s="36">
        <f t="shared" si="203"/>
        <v>4.3125</v>
      </c>
      <c r="T880" s="378"/>
      <c r="U880" s="378"/>
      <c r="V880" s="46">
        <v>6.25E-2</v>
      </c>
    </row>
    <row r="881" spans="1:22" ht="30" x14ac:dyDescent="0.15">
      <c r="A881" s="304" t="s">
        <v>12753</v>
      </c>
      <c r="B881" s="318" t="s">
        <v>12754</v>
      </c>
      <c r="C881" s="112" t="s">
        <v>12755</v>
      </c>
      <c r="E881" s="114">
        <v>41881</v>
      </c>
      <c r="F881" s="114">
        <v>41886</v>
      </c>
      <c r="G881" s="36" t="s">
        <v>8415</v>
      </c>
      <c r="I881" s="112" t="s">
        <v>4235</v>
      </c>
      <c r="J881" s="112" t="s">
        <v>4153</v>
      </c>
      <c r="K881" s="112" t="s">
        <v>4154</v>
      </c>
      <c r="L881" s="112" t="s">
        <v>2870</v>
      </c>
      <c r="M881" s="46">
        <v>2.625</v>
      </c>
      <c r="N881" s="46">
        <f t="shared" si="200"/>
        <v>2.5625</v>
      </c>
      <c r="O881" s="46">
        <f t="shared" si="201"/>
        <v>2.6875</v>
      </c>
      <c r="P881" s="46">
        <v>9</v>
      </c>
      <c r="Q881" s="46">
        <f t="shared" si="202"/>
        <v>8.9375</v>
      </c>
      <c r="R881" s="46">
        <f t="shared" si="203"/>
        <v>9.0625</v>
      </c>
      <c r="T881" s="378"/>
      <c r="U881" s="378"/>
      <c r="V881" s="36">
        <v>6.25E-2</v>
      </c>
    </row>
    <row r="882" spans="1:22" ht="30" x14ac:dyDescent="0.15">
      <c r="A882" s="304" t="s">
        <v>12756</v>
      </c>
      <c r="B882" s="318" t="s">
        <v>12751</v>
      </c>
      <c r="C882" s="112" t="s">
        <v>11636</v>
      </c>
      <c r="D882" s="112"/>
      <c r="E882" s="114">
        <v>41884</v>
      </c>
      <c r="F882" s="114">
        <v>41886</v>
      </c>
      <c r="G882" s="36" t="s">
        <v>11637</v>
      </c>
      <c r="I882" s="112" t="s">
        <v>4235</v>
      </c>
      <c r="J882" s="112" t="s">
        <v>4153</v>
      </c>
      <c r="K882" s="112" t="s">
        <v>4154</v>
      </c>
      <c r="L882" s="112" t="s">
        <v>2870</v>
      </c>
      <c r="M882" s="46">
        <v>3.75</v>
      </c>
      <c r="N882" s="36">
        <f t="shared" si="200"/>
        <v>3.6875</v>
      </c>
      <c r="O882" s="36">
        <f t="shared" si="201"/>
        <v>3.8125</v>
      </c>
      <c r="P882" s="46">
        <v>6</v>
      </c>
      <c r="Q882" s="36">
        <f t="shared" si="202"/>
        <v>5.9375</v>
      </c>
      <c r="R882" s="36">
        <f t="shared" si="203"/>
        <v>6.0625</v>
      </c>
      <c r="T882" s="378"/>
      <c r="U882" s="378"/>
      <c r="V882" s="36">
        <v>6.25E-2</v>
      </c>
    </row>
    <row r="883" spans="1:22" ht="30" x14ac:dyDescent="0.15">
      <c r="A883" s="304" t="s">
        <v>12757</v>
      </c>
      <c r="B883" s="318" t="s">
        <v>12758</v>
      </c>
      <c r="C883" s="112" t="s">
        <v>12759</v>
      </c>
      <c r="E883" s="114">
        <v>41884</v>
      </c>
      <c r="F883" s="114">
        <v>41886</v>
      </c>
      <c r="G883" s="36" t="s">
        <v>8457</v>
      </c>
      <c r="I883" s="112" t="s">
        <v>4235</v>
      </c>
      <c r="J883" s="112" t="s">
        <v>4153</v>
      </c>
      <c r="K883" s="112" t="s">
        <v>4154</v>
      </c>
      <c r="L883" s="112" t="s">
        <v>2870</v>
      </c>
      <c r="M883" s="46">
        <v>2.375</v>
      </c>
      <c r="N883" s="46">
        <f t="shared" si="200"/>
        <v>2.3125</v>
      </c>
      <c r="O883" s="46">
        <f t="shared" si="201"/>
        <v>2.4375</v>
      </c>
      <c r="P883" s="46">
        <v>3.5</v>
      </c>
      <c r="Q883" s="46">
        <f t="shared" si="202"/>
        <v>3.4375</v>
      </c>
      <c r="R883" s="46">
        <f t="shared" si="203"/>
        <v>3.5625</v>
      </c>
      <c r="T883" s="378"/>
      <c r="U883" s="378"/>
      <c r="V883" s="36">
        <v>6.25E-2</v>
      </c>
    </row>
    <row r="884" spans="1:22" ht="30" x14ac:dyDescent="0.15">
      <c r="A884" s="304" t="s">
        <v>12760</v>
      </c>
      <c r="B884" s="318" t="s">
        <v>12761</v>
      </c>
      <c r="C884" s="398" t="s">
        <v>12608</v>
      </c>
      <c r="E884" s="114">
        <v>41884</v>
      </c>
      <c r="F884" s="114">
        <v>41886</v>
      </c>
      <c r="G884" s="36" t="s">
        <v>11637</v>
      </c>
      <c r="I884" s="112" t="s">
        <v>4235</v>
      </c>
      <c r="J884" s="112" t="s">
        <v>4153</v>
      </c>
      <c r="K884" s="112" t="s">
        <v>4154</v>
      </c>
      <c r="L884" s="112" t="s">
        <v>2870</v>
      </c>
      <c r="M884" s="46">
        <v>6.25</v>
      </c>
      <c r="N884" s="36">
        <f t="shared" si="200"/>
        <v>6.1875</v>
      </c>
      <c r="O884" s="36">
        <f t="shared" si="201"/>
        <v>6.3125</v>
      </c>
      <c r="P884" s="46">
        <v>5.25</v>
      </c>
      <c r="Q884" s="36">
        <f t="shared" si="202"/>
        <v>5.1875</v>
      </c>
      <c r="R884" s="36">
        <f t="shared" si="203"/>
        <v>5.3125</v>
      </c>
      <c r="T884" s="378"/>
      <c r="U884" s="378"/>
      <c r="V884" s="36">
        <v>6.25E-2</v>
      </c>
    </row>
    <row r="885" spans="1:22" ht="30" x14ac:dyDescent="0.15">
      <c r="A885" s="304" t="s">
        <v>12762</v>
      </c>
      <c r="B885" s="318" t="s">
        <v>12763</v>
      </c>
      <c r="C885" s="112" t="s">
        <v>12764</v>
      </c>
      <c r="E885" s="114">
        <v>41884</v>
      </c>
      <c r="F885" s="114">
        <v>41886</v>
      </c>
      <c r="G885" s="36" t="s">
        <v>11637</v>
      </c>
      <c r="I885" s="112" t="s">
        <v>4235</v>
      </c>
      <c r="J885" s="112" t="s">
        <v>4153</v>
      </c>
      <c r="K885" s="112" t="s">
        <v>4154</v>
      </c>
      <c r="L885" s="112" t="s">
        <v>2870</v>
      </c>
      <c r="M885" s="46">
        <v>1.5</v>
      </c>
      <c r="N885" s="36">
        <f t="shared" si="200"/>
        <v>1.4375</v>
      </c>
      <c r="O885" s="36">
        <f t="shared" si="201"/>
        <v>1.5625</v>
      </c>
      <c r="P885" s="46">
        <v>4.5</v>
      </c>
      <c r="Q885" s="36">
        <f t="shared" si="202"/>
        <v>4.4375</v>
      </c>
      <c r="R885" s="36">
        <f t="shared" si="203"/>
        <v>4.5625</v>
      </c>
      <c r="T885" s="378"/>
      <c r="U885" s="378"/>
      <c r="V885" s="36">
        <v>6.25E-2</v>
      </c>
    </row>
    <row r="886" spans="1:22" ht="30" x14ac:dyDescent="0.15">
      <c r="A886" s="304" t="s">
        <v>12765</v>
      </c>
      <c r="B886" s="318" t="s">
        <v>12766</v>
      </c>
      <c r="C886" s="112" t="s">
        <v>11083</v>
      </c>
      <c r="E886" s="114">
        <v>41884</v>
      </c>
      <c r="F886" s="114">
        <v>41886</v>
      </c>
      <c r="G886" s="36" t="s">
        <v>8142</v>
      </c>
      <c r="I886" s="45" t="s">
        <v>4235</v>
      </c>
      <c r="J886" s="45" t="s">
        <v>4153</v>
      </c>
      <c r="K886" s="45" t="s">
        <v>4154</v>
      </c>
      <c r="L886" s="45" t="s">
        <v>2870</v>
      </c>
      <c r="M886" s="45">
        <v>5.25</v>
      </c>
      <c r="N886" s="46">
        <f t="shared" si="200"/>
        <v>5.1875</v>
      </c>
      <c r="O886" s="46">
        <f t="shared" si="201"/>
        <v>5.3125</v>
      </c>
      <c r="P886" s="46">
        <v>10.5</v>
      </c>
      <c r="Q886" s="46">
        <f t="shared" si="202"/>
        <v>10.4375</v>
      </c>
      <c r="R886" s="46">
        <f t="shared" si="203"/>
        <v>10.5625</v>
      </c>
      <c r="S886" s="46"/>
      <c r="T886" s="30"/>
      <c r="U886" s="30"/>
      <c r="V886" s="46">
        <v>6.25E-2</v>
      </c>
    </row>
    <row r="887" spans="1:22" ht="30" x14ac:dyDescent="0.15">
      <c r="A887" s="304" t="s">
        <v>12767</v>
      </c>
      <c r="B887" s="318" t="s">
        <v>5732</v>
      </c>
      <c r="C887" s="112" t="s">
        <v>11083</v>
      </c>
      <c r="E887" s="114">
        <v>41884</v>
      </c>
      <c r="F887" s="114">
        <v>41886</v>
      </c>
      <c r="G887" s="36" t="s">
        <v>8142</v>
      </c>
      <c r="I887" s="45" t="s">
        <v>4235</v>
      </c>
      <c r="J887" s="45" t="s">
        <v>4153</v>
      </c>
      <c r="K887" s="45" t="s">
        <v>4154</v>
      </c>
      <c r="L887" s="45" t="s">
        <v>2870</v>
      </c>
      <c r="M887" s="45">
        <v>5.25</v>
      </c>
      <c r="N887" s="46">
        <f t="shared" si="200"/>
        <v>5.1875</v>
      </c>
      <c r="O887" s="46">
        <f t="shared" si="201"/>
        <v>5.3125</v>
      </c>
      <c r="P887" s="46">
        <v>10.5</v>
      </c>
      <c r="Q887" s="46">
        <f t="shared" si="202"/>
        <v>10.4375</v>
      </c>
      <c r="R887" s="46">
        <f t="shared" si="203"/>
        <v>10.5625</v>
      </c>
      <c r="S887" s="46"/>
      <c r="T887" s="30"/>
      <c r="U887" s="30"/>
      <c r="V887" s="46">
        <v>6.25E-2</v>
      </c>
    </row>
    <row r="888" spans="1:22" ht="30" x14ac:dyDescent="0.15">
      <c r="A888" s="304" t="s">
        <v>12770</v>
      </c>
      <c r="B888" s="318" t="s">
        <v>12771</v>
      </c>
      <c r="C888" s="112" t="s">
        <v>10883</v>
      </c>
      <c r="E888" s="114">
        <v>41884</v>
      </c>
      <c r="F888" s="114">
        <v>41886</v>
      </c>
      <c r="G888" s="36" t="s">
        <v>8142</v>
      </c>
      <c r="I888" s="112" t="s">
        <v>4235</v>
      </c>
      <c r="J888" s="112" t="s">
        <v>4153</v>
      </c>
      <c r="K888" s="112" t="s">
        <v>4154</v>
      </c>
      <c r="L888" s="112" t="s">
        <v>2870</v>
      </c>
      <c r="M888" s="46">
        <v>7</v>
      </c>
      <c r="N888" s="46">
        <f t="shared" si="200"/>
        <v>6.9375</v>
      </c>
      <c r="O888" s="46">
        <f t="shared" si="201"/>
        <v>7.0625</v>
      </c>
      <c r="P888" s="46">
        <v>9</v>
      </c>
      <c r="Q888" s="46">
        <f t="shared" si="202"/>
        <v>8.9375</v>
      </c>
      <c r="R888" s="46">
        <f t="shared" si="203"/>
        <v>9.0625</v>
      </c>
      <c r="T888" s="378"/>
      <c r="U888" s="378"/>
      <c r="V888" s="36">
        <v>6.25E-2</v>
      </c>
    </row>
    <row r="889" spans="1:22" ht="30" x14ac:dyDescent="0.15">
      <c r="A889" s="304" t="s">
        <v>12788</v>
      </c>
      <c r="B889" s="318" t="s">
        <v>12751</v>
      </c>
      <c r="C889" s="112" t="s">
        <v>11636</v>
      </c>
      <c r="D889" s="112"/>
      <c r="E889" s="114">
        <v>41885</v>
      </c>
      <c r="F889" s="114">
        <v>41886</v>
      </c>
      <c r="G889" s="36" t="s">
        <v>11637</v>
      </c>
      <c r="I889" s="112" t="s">
        <v>4235</v>
      </c>
      <c r="J889" s="112" t="s">
        <v>4153</v>
      </c>
      <c r="K889" s="112" t="s">
        <v>4154</v>
      </c>
      <c r="L889" s="112" t="s">
        <v>2870</v>
      </c>
      <c r="M889" s="46">
        <v>3.75</v>
      </c>
      <c r="N889" s="36">
        <f t="shared" si="200"/>
        <v>3.6875</v>
      </c>
      <c r="O889" s="36">
        <f t="shared" si="201"/>
        <v>3.8125</v>
      </c>
      <c r="P889" s="46">
        <v>6</v>
      </c>
      <c r="Q889" s="36">
        <f t="shared" si="202"/>
        <v>5.9375</v>
      </c>
      <c r="R889" s="36">
        <f t="shared" si="203"/>
        <v>6.0625</v>
      </c>
      <c r="T889" s="378"/>
      <c r="U889" s="378"/>
      <c r="V889" s="36">
        <v>6.25E-2</v>
      </c>
    </row>
    <row r="890" spans="1:22" ht="30" x14ac:dyDescent="0.15">
      <c r="A890" s="304" t="s">
        <v>7522</v>
      </c>
      <c r="B890" s="318" t="s">
        <v>12851</v>
      </c>
      <c r="C890" s="398" t="s">
        <v>11633</v>
      </c>
      <c r="E890" s="114">
        <v>41893</v>
      </c>
      <c r="F890" s="114">
        <v>41897</v>
      </c>
      <c r="G890" s="36" t="s">
        <v>11637</v>
      </c>
      <c r="I890" s="112" t="s">
        <v>4235</v>
      </c>
      <c r="J890" s="112" t="s">
        <v>4153</v>
      </c>
      <c r="K890" s="112" t="s">
        <v>4154</v>
      </c>
      <c r="L890" s="112" t="s">
        <v>2870</v>
      </c>
      <c r="M890" s="46">
        <v>6.25</v>
      </c>
      <c r="N890" s="36">
        <f t="shared" si="200"/>
        <v>6.1875</v>
      </c>
      <c r="O890" s="36">
        <f t="shared" si="201"/>
        <v>6.3125</v>
      </c>
      <c r="P890" s="46">
        <v>5.5625</v>
      </c>
      <c r="Q890" s="36">
        <f t="shared" si="202"/>
        <v>5.5</v>
      </c>
      <c r="R890" s="36">
        <f t="shared" si="203"/>
        <v>5.625</v>
      </c>
      <c r="T890" s="378"/>
      <c r="U890" s="378"/>
      <c r="V890" s="36">
        <v>6.25E-2</v>
      </c>
    </row>
    <row r="891" spans="1:22" ht="30" x14ac:dyDescent="0.15">
      <c r="A891" s="304" t="s">
        <v>7385</v>
      </c>
      <c r="B891" s="318" t="s">
        <v>12851</v>
      </c>
      <c r="C891" s="398" t="s">
        <v>11633</v>
      </c>
      <c r="E891" s="114">
        <v>41894</v>
      </c>
      <c r="F891" s="114">
        <v>41897</v>
      </c>
      <c r="G891" s="36" t="s">
        <v>11637</v>
      </c>
      <c r="I891" s="112" t="s">
        <v>4235</v>
      </c>
      <c r="J891" s="112" t="s">
        <v>4153</v>
      </c>
      <c r="K891" s="112" t="s">
        <v>4154</v>
      </c>
      <c r="L891" s="112" t="s">
        <v>2870</v>
      </c>
      <c r="M891" s="46">
        <v>6.25</v>
      </c>
      <c r="N891" s="36">
        <f t="shared" si="200"/>
        <v>6.1875</v>
      </c>
      <c r="O891" s="36">
        <f t="shared" si="201"/>
        <v>6.3125</v>
      </c>
      <c r="P891" s="46">
        <v>5.5625</v>
      </c>
      <c r="Q891" s="36">
        <f t="shared" si="202"/>
        <v>5.5</v>
      </c>
      <c r="R891" s="36">
        <f t="shared" si="203"/>
        <v>5.625</v>
      </c>
      <c r="T891" s="378"/>
      <c r="U891" s="378"/>
      <c r="V891" s="36">
        <v>6.25E-2</v>
      </c>
    </row>
    <row r="892" spans="1:22" ht="30" x14ac:dyDescent="0.15">
      <c r="A892" s="304" t="s">
        <v>12852</v>
      </c>
      <c r="B892" s="318" t="s">
        <v>12853</v>
      </c>
      <c r="C892" s="398" t="s">
        <v>11633</v>
      </c>
      <c r="E892" s="114">
        <v>41894</v>
      </c>
      <c r="F892" s="114">
        <v>42262</v>
      </c>
      <c r="G892" s="36" t="s">
        <v>11637</v>
      </c>
      <c r="I892" s="112" t="s">
        <v>4235</v>
      </c>
      <c r="J892" s="112" t="s">
        <v>4153</v>
      </c>
      <c r="K892" s="112" t="s">
        <v>4154</v>
      </c>
      <c r="L892" s="112" t="s">
        <v>2870</v>
      </c>
      <c r="M892" s="46">
        <v>6.25</v>
      </c>
      <c r="N892" s="36">
        <f t="shared" si="200"/>
        <v>6.1875</v>
      </c>
      <c r="O892" s="36">
        <f t="shared" si="201"/>
        <v>6.3125</v>
      </c>
      <c r="P892" s="46">
        <v>5.5625</v>
      </c>
      <c r="Q892" s="36">
        <f t="shared" si="202"/>
        <v>5.5</v>
      </c>
      <c r="R892" s="36">
        <f t="shared" si="203"/>
        <v>5.625</v>
      </c>
      <c r="T892" s="378"/>
      <c r="U892" s="378"/>
      <c r="V892" s="36">
        <v>6.25E-2</v>
      </c>
    </row>
    <row r="893" spans="1:22" ht="30" x14ac:dyDescent="0.15">
      <c r="A893" s="304" t="s">
        <v>12854</v>
      </c>
      <c r="B893" s="318" t="s">
        <v>12853</v>
      </c>
      <c r="C893" s="398" t="s">
        <v>11633</v>
      </c>
      <c r="E893" s="114">
        <v>41894</v>
      </c>
      <c r="F893" s="114">
        <v>41897</v>
      </c>
      <c r="G893" s="36" t="s">
        <v>11637</v>
      </c>
      <c r="I893" s="112" t="s">
        <v>4235</v>
      </c>
      <c r="J893" s="112" t="s">
        <v>4153</v>
      </c>
      <c r="K893" s="112" t="s">
        <v>4154</v>
      </c>
      <c r="L893" s="112" t="s">
        <v>2870</v>
      </c>
      <c r="M893" s="46">
        <v>6.25</v>
      </c>
      <c r="N893" s="36">
        <f t="shared" si="200"/>
        <v>6.1875</v>
      </c>
      <c r="O893" s="36">
        <f t="shared" si="201"/>
        <v>6.3125</v>
      </c>
      <c r="P893" s="46">
        <v>5.5625</v>
      </c>
      <c r="Q893" s="36">
        <f t="shared" si="202"/>
        <v>5.5</v>
      </c>
      <c r="R893" s="36">
        <f t="shared" si="203"/>
        <v>5.625</v>
      </c>
      <c r="T893" s="378"/>
      <c r="U893" s="378"/>
      <c r="V893" s="36">
        <v>6.25E-2</v>
      </c>
    </row>
    <row r="894" spans="1:22" ht="30" x14ac:dyDescent="0.15">
      <c r="A894" s="304" t="s">
        <v>8184</v>
      </c>
      <c r="B894" s="318" t="s">
        <v>12863</v>
      </c>
      <c r="C894" s="398" t="s">
        <v>11633</v>
      </c>
      <c r="E894" s="114">
        <v>41894</v>
      </c>
      <c r="F894" s="114">
        <v>41897</v>
      </c>
      <c r="G894" s="36" t="s">
        <v>11637</v>
      </c>
      <c r="I894" s="112" t="s">
        <v>4235</v>
      </c>
      <c r="J894" s="112" t="s">
        <v>4153</v>
      </c>
      <c r="K894" s="112" t="s">
        <v>4154</v>
      </c>
      <c r="L894" s="112" t="s">
        <v>2870</v>
      </c>
      <c r="M894" s="46">
        <v>6.25</v>
      </c>
      <c r="N894" s="36">
        <f t="shared" si="200"/>
        <v>6.1875</v>
      </c>
      <c r="O894" s="36">
        <f t="shared" si="201"/>
        <v>6.3125</v>
      </c>
      <c r="P894" s="46">
        <v>5.5625</v>
      </c>
      <c r="Q894" s="36">
        <f t="shared" si="202"/>
        <v>5.5</v>
      </c>
      <c r="R894" s="36">
        <f t="shared" si="203"/>
        <v>5.625</v>
      </c>
      <c r="T894" s="378"/>
      <c r="U894" s="378"/>
      <c r="V894" s="36">
        <v>6.25E-2</v>
      </c>
    </row>
    <row r="895" spans="1:22" ht="30" x14ac:dyDescent="0.15">
      <c r="A895" s="304" t="s">
        <v>12864</v>
      </c>
      <c r="B895" s="318" t="s">
        <v>12865</v>
      </c>
      <c r="C895" s="112" t="s">
        <v>10419</v>
      </c>
      <c r="E895" s="114">
        <v>41897</v>
      </c>
      <c r="F895" s="114">
        <v>41898</v>
      </c>
      <c r="G895" s="36" t="s">
        <v>8142</v>
      </c>
      <c r="I895" s="112" t="s">
        <v>4235</v>
      </c>
      <c r="J895" s="112" t="s">
        <v>4153</v>
      </c>
      <c r="K895" s="112" t="s">
        <v>4154</v>
      </c>
      <c r="L895" s="112" t="s">
        <v>2870</v>
      </c>
      <c r="M895" s="46">
        <v>2.625</v>
      </c>
      <c r="N895" s="46">
        <f t="shared" si="200"/>
        <v>2.5625</v>
      </c>
      <c r="O895" s="46">
        <f t="shared" si="201"/>
        <v>2.6875</v>
      </c>
      <c r="P895" s="46">
        <v>9</v>
      </c>
      <c r="Q895" s="46">
        <f t="shared" si="202"/>
        <v>8.9375</v>
      </c>
      <c r="R895" s="46">
        <f t="shared" si="203"/>
        <v>9.0625</v>
      </c>
      <c r="T895" s="378"/>
      <c r="U895" s="378"/>
      <c r="V895" s="36">
        <v>6.25E-2</v>
      </c>
    </row>
    <row r="896" spans="1:22" ht="30" x14ac:dyDescent="0.15">
      <c r="A896" s="304" t="s">
        <v>12866</v>
      </c>
      <c r="B896" s="318" t="s">
        <v>12867</v>
      </c>
      <c r="C896" s="112" t="s">
        <v>10419</v>
      </c>
      <c r="E896" s="114">
        <v>41897</v>
      </c>
      <c r="F896" s="114">
        <v>41898</v>
      </c>
      <c r="G896" s="36" t="s">
        <v>8142</v>
      </c>
      <c r="I896" s="112" t="s">
        <v>4235</v>
      </c>
      <c r="J896" s="112" t="s">
        <v>4153</v>
      </c>
      <c r="K896" s="112" t="s">
        <v>4154</v>
      </c>
      <c r="L896" s="112" t="s">
        <v>2870</v>
      </c>
      <c r="M896" s="46">
        <v>2.625</v>
      </c>
      <c r="N896" s="46">
        <f t="shared" si="200"/>
        <v>2.5625</v>
      </c>
      <c r="O896" s="46">
        <f t="shared" si="201"/>
        <v>2.6875</v>
      </c>
      <c r="P896" s="46">
        <v>9</v>
      </c>
      <c r="Q896" s="46">
        <f t="shared" si="202"/>
        <v>8.9375</v>
      </c>
      <c r="R896" s="46">
        <f t="shared" si="203"/>
        <v>9.0625</v>
      </c>
      <c r="T896" s="378"/>
      <c r="U896" s="378"/>
      <c r="V896" s="36">
        <v>6.25E-2</v>
      </c>
    </row>
    <row r="897" spans="1:24" ht="30" x14ac:dyDescent="0.15">
      <c r="A897" s="304" t="s">
        <v>12891</v>
      </c>
      <c r="B897" s="318" t="s">
        <v>12690</v>
      </c>
      <c r="C897" s="112" t="s">
        <v>12691</v>
      </c>
      <c r="D897" s="45"/>
      <c r="E897" s="108">
        <v>41900</v>
      </c>
      <c r="F897" s="114">
        <v>41901</v>
      </c>
      <c r="G897" s="108" t="s">
        <v>8457</v>
      </c>
      <c r="H897" s="45"/>
      <c r="I897" s="45" t="s">
        <v>4235</v>
      </c>
      <c r="J897" s="45" t="s">
        <v>4153</v>
      </c>
      <c r="K897" s="45" t="s">
        <v>4154</v>
      </c>
      <c r="L897" s="45" t="s">
        <v>2870</v>
      </c>
      <c r="M897" s="45">
        <v>2.3437000000000001</v>
      </c>
      <c r="N897" s="46">
        <f>M897-S897</f>
        <v>2.3437000000000001</v>
      </c>
      <c r="O897" s="46">
        <f>M897+S897</f>
        <v>2.3437000000000001</v>
      </c>
      <c r="P897" s="46">
        <v>3.375</v>
      </c>
      <c r="Q897" s="46">
        <f>P897-Y897</f>
        <v>3.375</v>
      </c>
      <c r="R897" s="46">
        <f>P897+Y897</f>
        <v>3.375</v>
      </c>
      <c r="S897" s="46"/>
      <c r="T897" s="30"/>
      <c r="U897" s="30"/>
      <c r="V897" s="46">
        <v>6.25E-2</v>
      </c>
      <c r="W897" s="46"/>
      <c r="X897" s="46"/>
    </row>
    <row r="898" spans="1:24" ht="30" x14ac:dyDescent="0.15">
      <c r="A898" s="304" t="s">
        <v>12892</v>
      </c>
      <c r="B898" s="318" t="s">
        <v>12893</v>
      </c>
      <c r="C898" s="112" t="s">
        <v>12688</v>
      </c>
      <c r="E898" s="114">
        <v>41900</v>
      </c>
      <c r="F898" s="114">
        <v>41901</v>
      </c>
      <c r="G898" s="36" t="s">
        <v>9752</v>
      </c>
      <c r="H898" s="45" t="s">
        <v>12682</v>
      </c>
      <c r="I898" s="45" t="s">
        <v>4235</v>
      </c>
      <c r="J898" s="45" t="s">
        <v>4153</v>
      </c>
      <c r="K898" s="45" t="s">
        <v>4154</v>
      </c>
      <c r="L898" s="45" t="s">
        <v>2870</v>
      </c>
      <c r="M898" s="45">
        <v>73</v>
      </c>
      <c r="N898" s="46">
        <f t="shared" ref="N898:N921" si="204">M898-V898</f>
        <v>71.412499999999994</v>
      </c>
      <c r="O898" s="46">
        <f t="shared" ref="O898:O921" si="205">M898+V898</f>
        <v>74.587500000000006</v>
      </c>
      <c r="P898" s="46">
        <v>85</v>
      </c>
      <c r="Q898" s="46">
        <f t="shared" ref="Q898:Q921" si="206">P898-V898</f>
        <v>83.412499999999994</v>
      </c>
      <c r="R898" s="46">
        <f t="shared" ref="R898:R921" si="207">P898+V898</f>
        <v>86.587500000000006</v>
      </c>
      <c r="S898" s="46"/>
      <c r="T898" s="30"/>
      <c r="U898" s="30"/>
      <c r="V898" s="46">
        <v>1.5874999999999999</v>
      </c>
      <c r="W898" s="46"/>
    </row>
    <row r="899" spans="1:24" ht="30" x14ac:dyDescent="0.15">
      <c r="A899" s="304" t="s">
        <v>12894</v>
      </c>
      <c r="B899" s="318" t="s">
        <v>12895</v>
      </c>
      <c r="C899" s="112" t="s">
        <v>10419</v>
      </c>
      <c r="E899" s="114">
        <v>41900</v>
      </c>
      <c r="F899" s="114">
        <v>41901</v>
      </c>
      <c r="G899" s="36" t="s">
        <v>8142</v>
      </c>
      <c r="I899" s="112" t="s">
        <v>4235</v>
      </c>
      <c r="J899" s="112" t="s">
        <v>4153</v>
      </c>
      <c r="K899" s="112" t="s">
        <v>4154</v>
      </c>
      <c r="L899" s="112" t="s">
        <v>2870</v>
      </c>
      <c r="M899" s="46">
        <v>2.625</v>
      </c>
      <c r="N899" s="46">
        <f t="shared" si="204"/>
        <v>2.5625</v>
      </c>
      <c r="O899" s="46">
        <f t="shared" si="205"/>
        <v>2.6875</v>
      </c>
      <c r="P899" s="46">
        <v>9</v>
      </c>
      <c r="Q899" s="46">
        <f t="shared" si="206"/>
        <v>8.9375</v>
      </c>
      <c r="R899" s="46">
        <f t="shared" si="207"/>
        <v>9.0625</v>
      </c>
      <c r="T899" s="378"/>
      <c r="U899" s="378"/>
      <c r="V899" s="36">
        <v>6.25E-2</v>
      </c>
    </row>
    <row r="900" spans="1:24" ht="30" x14ac:dyDescent="0.15">
      <c r="A900" s="304" t="s">
        <v>12917</v>
      </c>
      <c r="B900" s="318" t="s">
        <v>11376</v>
      </c>
      <c r="C900" s="112" t="s">
        <v>10419</v>
      </c>
      <c r="E900" s="114">
        <v>41901</v>
      </c>
      <c r="F900" s="114">
        <v>41904</v>
      </c>
      <c r="G900" s="36" t="s">
        <v>8142</v>
      </c>
      <c r="I900" s="112" t="s">
        <v>4235</v>
      </c>
      <c r="J900" s="112" t="s">
        <v>4153</v>
      </c>
      <c r="K900" s="112" t="s">
        <v>4154</v>
      </c>
      <c r="L900" s="112" t="s">
        <v>2870</v>
      </c>
      <c r="M900" s="46">
        <v>2.625</v>
      </c>
      <c r="N900" s="46">
        <f t="shared" si="204"/>
        <v>2.5625</v>
      </c>
      <c r="O900" s="46">
        <f t="shared" si="205"/>
        <v>2.6875</v>
      </c>
      <c r="P900" s="46">
        <v>9</v>
      </c>
      <c r="Q900" s="46">
        <f t="shared" si="206"/>
        <v>8.9375</v>
      </c>
      <c r="R900" s="46">
        <f t="shared" si="207"/>
        <v>9.0625</v>
      </c>
      <c r="T900" s="378"/>
      <c r="U900" s="378"/>
      <c r="V900" s="36">
        <v>6.25E-2</v>
      </c>
    </row>
    <row r="901" spans="1:24" ht="30" x14ac:dyDescent="0.15">
      <c r="A901" s="304" t="s">
        <v>12923</v>
      </c>
      <c r="B901" s="318" t="s">
        <v>12924</v>
      </c>
      <c r="C901" s="112" t="s">
        <v>10417</v>
      </c>
      <c r="E901" s="114">
        <v>41901</v>
      </c>
      <c r="F901" s="114">
        <v>41904</v>
      </c>
      <c r="G901" s="36" t="s">
        <v>8142</v>
      </c>
      <c r="I901" s="112" t="s">
        <v>4235</v>
      </c>
      <c r="J901" s="112" t="s">
        <v>4153</v>
      </c>
      <c r="K901" s="112" t="s">
        <v>4154</v>
      </c>
      <c r="L901" s="112" t="s">
        <v>2870</v>
      </c>
      <c r="M901" s="46">
        <v>4</v>
      </c>
      <c r="N901" s="46">
        <f t="shared" si="204"/>
        <v>3.9375</v>
      </c>
      <c r="O901" s="46">
        <f t="shared" si="205"/>
        <v>4.0625</v>
      </c>
      <c r="P901" s="46">
        <v>6</v>
      </c>
      <c r="Q901" s="46">
        <f t="shared" si="206"/>
        <v>5.9375</v>
      </c>
      <c r="R901" s="46">
        <f t="shared" si="207"/>
        <v>6.0625</v>
      </c>
      <c r="T901" s="378"/>
      <c r="U901" s="378"/>
      <c r="V901" s="36">
        <v>6.25E-2</v>
      </c>
    </row>
    <row r="902" spans="1:24" ht="30" x14ac:dyDescent="0.15">
      <c r="A902" s="304" t="s">
        <v>12925</v>
      </c>
      <c r="B902" s="318" t="s">
        <v>12926</v>
      </c>
      <c r="C902" s="112" t="s">
        <v>10419</v>
      </c>
      <c r="E902" s="114">
        <v>41904</v>
      </c>
      <c r="F902" s="114">
        <v>41904</v>
      </c>
      <c r="G902" s="36" t="s">
        <v>8142</v>
      </c>
      <c r="I902" s="112" t="s">
        <v>4235</v>
      </c>
      <c r="J902" s="112" t="s">
        <v>4153</v>
      </c>
      <c r="K902" s="112" t="s">
        <v>4154</v>
      </c>
      <c r="L902" s="112" t="s">
        <v>2870</v>
      </c>
      <c r="M902" s="46">
        <v>2.625</v>
      </c>
      <c r="N902" s="46">
        <f t="shared" si="204"/>
        <v>2.5625</v>
      </c>
      <c r="O902" s="46">
        <f t="shared" si="205"/>
        <v>2.6875</v>
      </c>
      <c r="P902" s="46">
        <v>9</v>
      </c>
      <c r="Q902" s="46">
        <f t="shared" si="206"/>
        <v>8.9375</v>
      </c>
      <c r="R902" s="46">
        <f t="shared" si="207"/>
        <v>9.0625</v>
      </c>
      <c r="T902" s="378"/>
      <c r="U902" s="378"/>
      <c r="V902" s="36">
        <v>6.25E-2</v>
      </c>
    </row>
    <row r="903" spans="1:24" ht="30" x14ac:dyDescent="0.15">
      <c r="A903" s="304" t="s">
        <v>12927</v>
      </c>
      <c r="B903" s="318" t="s">
        <v>12928</v>
      </c>
      <c r="C903" s="112" t="s">
        <v>10416</v>
      </c>
      <c r="E903" s="114">
        <v>41904</v>
      </c>
      <c r="F903" s="114">
        <v>41904</v>
      </c>
      <c r="G903" s="36" t="s">
        <v>8142</v>
      </c>
      <c r="I903" s="112" t="s">
        <v>4235</v>
      </c>
      <c r="J903" s="112" t="s">
        <v>4153</v>
      </c>
      <c r="K903" s="112" t="s">
        <v>4154</v>
      </c>
      <c r="L903" s="112" t="s">
        <v>2870</v>
      </c>
      <c r="M903" s="46">
        <v>5</v>
      </c>
      <c r="N903" s="46">
        <f t="shared" si="204"/>
        <v>4.9375</v>
      </c>
      <c r="O903" s="46">
        <f t="shared" si="205"/>
        <v>5.0625</v>
      </c>
      <c r="P903" s="46">
        <v>6</v>
      </c>
      <c r="Q903" s="46">
        <f t="shared" si="206"/>
        <v>5.9375</v>
      </c>
      <c r="R903" s="46">
        <f t="shared" si="207"/>
        <v>6.0625</v>
      </c>
      <c r="T903" s="378"/>
      <c r="U903" s="378"/>
      <c r="V903" s="36">
        <v>6.25E-2</v>
      </c>
    </row>
    <row r="904" spans="1:24" ht="30" x14ac:dyDescent="0.15">
      <c r="A904" s="304" t="s">
        <v>12973</v>
      </c>
      <c r="B904" s="318" t="s">
        <v>10001</v>
      </c>
      <c r="C904" s="112" t="s">
        <v>10418</v>
      </c>
      <c r="E904" s="114">
        <v>41915</v>
      </c>
      <c r="F904" s="114">
        <v>41922</v>
      </c>
      <c r="G904" s="36" t="s">
        <v>8457</v>
      </c>
      <c r="I904" s="112" t="s">
        <v>4235</v>
      </c>
      <c r="J904" s="112" t="s">
        <v>4153</v>
      </c>
      <c r="K904" s="112" t="s">
        <v>4154</v>
      </c>
      <c r="L904" s="112" t="s">
        <v>2870</v>
      </c>
      <c r="M904" s="46">
        <v>3.5</v>
      </c>
      <c r="N904" s="46">
        <f t="shared" si="204"/>
        <v>3.4375</v>
      </c>
      <c r="O904" s="46">
        <f t="shared" si="205"/>
        <v>3.5625</v>
      </c>
      <c r="P904" s="46">
        <v>2.375</v>
      </c>
      <c r="Q904" s="46">
        <f t="shared" si="206"/>
        <v>2.3125</v>
      </c>
      <c r="R904" s="46">
        <f t="shared" si="207"/>
        <v>2.4375</v>
      </c>
      <c r="T904" s="378"/>
      <c r="U904" s="378"/>
      <c r="V904" s="36">
        <v>6.25E-2</v>
      </c>
    </row>
    <row r="905" spans="1:24" ht="30" x14ac:dyDescent="0.15">
      <c r="A905" s="304" t="s">
        <v>12974</v>
      </c>
      <c r="B905" s="318" t="s">
        <v>12975</v>
      </c>
      <c r="C905" s="112" t="s">
        <v>10418</v>
      </c>
      <c r="E905" s="114">
        <v>41916</v>
      </c>
      <c r="F905" s="114">
        <v>41922</v>
      </c>
      <c r="G905" s="36" t="s">
        <v>8457</v>
      </c>
      <c r="I905" s="112" t="s">
        <v>4235</v>
      </c>
      <c r="J905" s="112" t="s">
        <v>4153</v>
      </c>
      <c r="K905" s="112" t="s">
        <v>4154</v>
      </c>
      <c r="L905" s="112" t="s">
        <v>2870</v>
      </c>
      <c r="M905" s="46">
        <v>3.5</v>
      </c>
      <c r="N905" s="46">
        <f t="shared" si="204"/>
        <v>3.4375</v>
      </c>
      <c r="O905" s="46">
        <f t="shared" si="205"/>
        <v>3.5625</v>
      </c>
      <c r="P905" s="46">
        <v>2.375</v>
      </c>
      <c r="Q905" s="46">
        <f t="shared" si="206"/>
        <v>2.3125</v>
      </c>
      <c r="R905" s="46">
        <f t="shared" si="207"/>
        <v>2.4375</v>
      </c>
      <c r="T905" s="378"/>
      <c r="U905" s="378"/>
      <c r="V905" s="36">
        <v>6.25E-2</v>
      </c>
    </row>
    <row r="906" spans="1:24" ht="30" x14ac:dyDescent="0.15">
      <c r="A906" s="304" t="s">
        <v>12976</v>
      </c>
      <c r="B906" s="318" t="s">
        <v>12977</v>
      </c>
      <c r="C906" s="112" t="s">
        <v>12082</v>
      </c>
      <c r="E906" s="114">
        <v>41916</v>
      </c>
      <c r="F906" s="114">
        <v>41922</v>
      </c>
      <c r="G906" s="36" t="s">
        <v>11637</v>
      </c>
      <c r="I906" s="112" t="s">
        <v>4235</v>
      </c>
      <c r="J906" s="112" t="s">
        <v>4153</v>
      </c>
      <c r="K906" s="112" t="s">
        <v>4154</v>
      </c>
      <c r="L906" s="112" t="s">
        <v>2870</v>
      </c>
      <c r="M906" s="46">
        <v>5.5</v>
      </c>
      <c r="N906" s="36">
        <f t="shared" si="204"/>
        <v>5.4375</v>
      </c>
      <c r="O906" s="36">
        <f t="shared" si="205"/>
        <v>5.5625</v>
      </c>
      <c r="P906" s="46">
        <v>4.25</v>
      </c>
      <c r="Q906" s="36">
        <f t="shared" si="206"/>
        <v>4.1875</v>
      </c>
      <c r="R906" s="36">
        <f t="shared" si="207"/>
        <v>4.3125</v>
      </c>
      <c r="T906" s="378"/>
      <c r="U906" s="378"/>
      <c r="V906" s="46">
        <v>6.25E-2</v>
      </c>
    </row>
    <row r="907" spans="1:24" ht="30" x14ac:dyDescent="0.15">
      <c r="A907" s="304" t="s">
        <v>12978</v>
      </c>
      <c r="B907" s="318" t="s">
        <v>12979</v>
      </c>
      <c r="C907" s="112" t="s">
        <v>12082</v>
      </c>
      <c r="E907" s="114">
        <v>41916</v>
      </c>
      <c r="F907" s="114">
        <v>41922</v>
      </c>
      <c r="G907" s="36" t="s">
        <v>11637</v>
      </c>
      <c r="I907" s="112" t="s">
        <v>4235</v>
      </c>
      <c r="J907" s="112" t="s">
        <v>4153</v>
      </c>
      <c r="K907" s="112" t="s">
        <v>4154</v>
      </c>
      <c r="L907" s="112" t="s">
        <v>2870</v>
      </c>
      <c r="M907" s="46">
        <v>5.5</v>
      </c>
      <c r="N907" s="36">
        <f t="shared" si="204"/>
        <v>5.4375</v>
      </c>
      <c r="O907" s="36">
        <f t="shared" si="205"/>
        <v>5.5625</v>
      </c>
      <c r="P907" s="46">
        <v>4.25</v>
      </c>
      <c r="Q907" s="36">
        <f t="shared" si="206"/>
        <v>4.1875</v>
      </c>
      <c r="R907" s="36">
        <f t="shared" si="207"/>
        <v>4.3125</v>
      </c>
      <c r="T907" s="378"/>
      <c r="U907" s="378"/>
      <c r="V907" s="46">
        <v>6.25E-2</v>
      </c>
    </row>
    <row r="908" spans="1:24" ht="30" x14ac:dyDescent="0.15">
      <c r="A908" s="304" t="s">
        <v>12983</v>
      </c>
      <c r="B908" s="318" t="s">
        <v>8364</v>
      </c>
      <c r="C908" s="112" t="s">
        <v>10416</v>
      </c>
      <c r="E908" s="114">
        <v>41920</v>
      </c>
      <c r="F908" s="114">
        <v>41925</v>
      </c>
      <c r="G908" s="36" t="s">
        <v>8142</v>
      </c>
      <c r="I908" s="112" t="s">
        <v>4235</v>
      </c>
      <c r="J908" s="112" t="s">
        <v>4153</v>
      </c>
      <c r="K908" s="112" t="s">
        <v>4154</v>
      </c>
      <c r="L908" s="112" t="s">
        <v>2870</v>
      </c>
      <c r="M908" s="46">
        <v>5</v>
      </c>
      <c r="N908" s="46">
        <f t="shared" si="204"/>
        <v>4.9375</v>
      </c>
      <c r="O908" s="46">
        <f t="shared" si="205"/>
        <v>5.0625</v>
      </c>
      <c r="P908" s="46">
        <v>6</v>
      </c>
      <c r="Q908" s="46">
        <f t="shared" si="206"/>
        <v>5.9375</v>
      </c>
      <c r="R908" s="46">
        <f t="shared" si="207"/>
        <v>6.0625</v>
      </c>
      <c r="T908" s="378"/>
      <c r="U908" s="378"/>
      <c r="V908" s="36">
        <v>6.25E-2</v>
      </c>
    </row>
    <row r="909" spans="1:24" ht="30" x14ac:dyDescent="0.15">
      <c r="A909" s="304" t="s">
        <v>12988</v>
      </c>
      <c r="B909" s="318" t="s">
        <v>8364</v>
      </c>
      <c r="C909" s="112" t="s">
        <v>10416</v>
      </c>
      <c r="E909" s="114">
        <v>41923</v>
      </c>
      <c r="F909" s="114">
        <v>41933</v>
      </c>
      <c r="G909" s="36" t="s">
        <v>8142</v>
      </c>
      <c r="I909" s="112" t="s">
        <v>4235</v>
      </c>
      <c r="J909" s="112" t="s">
        <v>4153</v>
      </c>
      <c r="K909" s="112" t="s">
        <v>4154</v>
      </c>
      <c r="L909" s="112" t="s">
        <v>2870</v>
      </c>
      <c r="M909" s="46">
        <v>5</v>
      </c>
      <c r="N909" s="46">
        <f t="shared" si="204"/>
        <v>4.9375</v>
      </c>
      <c r="O909" s="46">
        <f t="shared" si="205"/>
        <v>5.0625</v>
      </c>
      <c r="P909" s="46">
        <v>6</v>
      </c>
      <c r="Q909" s="46">
        <f t="shared" si="206"/>
        <v>5.9375</v>
      </c>
      <c r="R909" s="46">
        <f t="shared" si="207"/>
        <v>6.0625</v>
      </c>
      <c r="T909" s="378"/>
      <c r="U909" s="378"/>
      <c r="V909" s="36">
        <v>6.25E-2</v>
      </c>
    </row>
    <row r="910" spans="1:24" ht="30" x14ac:dyDescent="0.15">
      <c r="A910" s="304" t="s">
        <v>12989</v>
      </c>
      <c r="B910" s="318" t="s">
        <v>8392</v>
      </c>
      <c r="C910" s="112" t="s">
        <v>10416</v>
      </c>
      <c r="E910" s="114">
        <v>41923</v>
      </c>
      <c r="F910" s="114">
        <v>41933</v>
      </c>
      <c r="G910" s="36" t="s">
        <v>8142</v>
      </c>
      <c r="I910" s="112" t="s">
        <v>4235</v>
      </c>
      <c r="J910" s="112" t="s">
        <v>4153</v>
      </c>
      <c r="K910" s="112" t="s">
        <v>4154</v>
      </c>
      <c r="L910" s="112" t="s">
        <v>2870</v>
      </c>
      <c r="M910" s="46">
        <v>5</v>
      </c>
      <c r="N910" s="46">
        <f t="shared" si="204"/>
        <v>4.9375</v>
      </c>
      <c r="O910" s="46">
        <f t="shared" si="205"/>
        <v>5.0625</v>
      </c>
      <c r="P910" s="46">
        <v>6</v>
      </c>
      <c r="Q910" s="46">
        <f t="shared" si="206"/>
        <v>5.9375</v>
      </c>
      <c r="R910" s="46">
        <f t="shared" si="207"/>
        <v>6.0625</v>
      </c>
      <c r="T910" s="378"/>
      <c r="U910" s="378"/>
      <c r="V910" s="36">
        <v>6.25E-2</v>
      </c>
    </row>
    <row r="911" spans="1:24" ht="30" x14ac:dyDescent="0.15">
      <c r="A911" s="304" t="s">
        <v>12990</v>
      </c>
      <c r="B911" s="318" t="s">
        <v>8363</v>
      </c>
      <c r="C911" s="112" t="s">
        <v>10416</v>
      </c>
      <c r="E911" s="114">
        <v>41923</v>
      </c>
      <c r="F911" s="114">
        <v>41933</v>
      </c>
      <c r="G911" s="36" t="s">
        <v>8142</v>
      </c>
      <c r="I911" s="112" t="s">
        <v>4235</v>
      </c>
      <c r="J911" s="112" t="s">
        <v>4153</v>
      </c>
      <c r="K911" s="112" t="s">
        <v>4154</v>
      </c>
      <c r="L911" s="112" t="s">
        <v>2870</v>
      </c>
      <c r="M911" s="46">
        <v>5</v>
      </c>
      <c r="N911" s="46">
        <f t="shared" si="204"/>
        <v>4.9375</v>
      </c>
      <c r="O911" s="46">
        <f t="shared" si="205"/>
        <v>5.0625</v>
      </c>
      <c r="P911" s="46">
        <v>6</v>
      </c>
      <c r="Q911" s="46">
        <f t="shared" si="206"/>
        <v>5.9375</v>
      </c>
      <c r="R911" s="46">
        <f t="shared" si="207"/>
        <v>6.0625</v>
      </c>
      <c r="T911" s="378"/>
      <c r="U911" s="378"/>
      <c r="V911" s="36">
        <v>6.25E-2</v>
      </c>
    </row>
    <row r="912" spans="1:24" ht="30" x14ac:dyDescent="0.15">
      <c r="A912" s="304" t="s">
        <v>12991</v>
      </c>
      <c r="B912" s="318" t="s">
        <v>8364</v>
      </c>
      <c r="C912" s="112" t="s">
        <v>10416</v>
      </c>
      <c r="E912" s="114">
        <v>41925</v>
      </c>
      <c r="F912" s="114">
        <v>41933</v>
      </c>
      <c r="G912" s="36" t="s">
        <v>8142</v>
      </c>
      <c r="I912" s="112" t="s">
        <v>4235</v>
      </c>
      <c r="J912" s="112" t="s">
        <v>4153</v>
      </c>
      <c r="K912" s="112" t="s">
        <v>4154</v>
      </c>
      <c r="L912" s="112" t="s">
        <v>2870</v>
      </c>
      <c r="M912" s="46">
        <v>5</v>
      </c>
      <c r="N912" s="46">
        <f t="shared" si="204"/>
        <v>4.9375</v>
      </c>
      <c r="O912" s="46">
        <f t="shared" si="205"/>
        <v>5.0625</v>
      </c>
      <c r="P912" s="46">
        <v>6</v>
      </c>
      <c r="Q912" s="46">
        <f t="shared" si="206"/>
        <v>5.9375</v>
      </c>
      <c r="R912" s="46">
        <f t="shared" si="207"/>
        <v>6.0625</v>
      </c>
      <c r="T912" s="378"/>
      <c r="U912" s="378"/>
      <c r="V912" s="36">
        <v>6.25E-2</v>
      </c>
    </row>
    <row r="913" spans="1:22" ht="30" x14ac:dyDescent="0.15">
      <c r="A913" s="304" t="s">
        <v>12992</v>
      </c>
      <c r="B913" s="318" t="s">
        <v>8364</v>
      </c>
      <c r="C913" s="112" t="s">
        <v>10416</v>
      </c>
      <c r="E913" s="114">
        <v>41925</v>
      </c>
      <c r="F913" s="114">
        <v>41933</v>
      </c>
      <c r="G913" s="36" t="s">
        <v>8142</v>
      </c>
      <c r="I913" s="112" t="s">
        <v>4235</v>
      </c>
      <c r="J913" s="112" t="s">
        <v>4153</v>
      </c>
      <c r="K913" s="112" t="s">
        <v>4154</v>
      </c>
      <c r="L913" s="112" t="s">
        <v>2870</v>
      </c>
      <c r="M913" s="46">
        <v>5</v>
      </c>
      <c r="N913" s="46">
        <f t="shared" si="204"/>
        <v>4.9375</v>
      </c>
      <c r="O913" s="46">
        <f t="shared" si="205"/>
        <v>5.0625</v>
      </c>
      <c r="P913" s="46">
        <v>6</v>
      </c>
      <c r="Q913" s="46">
        <f t="shared" si="206"/>
        <v>5.9375</v>
      </c>
      <c r="R913" s="46">
        <f t="shared" si="207"/>
        <v>6.0625</v>
      </c>
      <c r="T913" s="378"/>
      <c r="U913" s="378"/>
      <c r="V913" s="36">
        <v>6.25E-2</v>
      </c>
    </row>
    <row r="914" spans="1:22" ht="30" x14ac:dyDescent="0.15">
      <c r="A914" s="304" t="s">
        <v>13100</v>
      </c>
      <c r="B914" s="318" t="s">
        <v>13101</v>
      </c>
      <c r="C914" s="398" t="s">
        <v>12608</v>
      </c>
      <c r="E914" s="114">
        <v>41932</v>
      </c>
      <c r="F914" s="114">
        <v>41932</v>
      </c>
      <c r="G914" s="36" t="s">
        <v>11637</v>
      </c>
      <c r="I914" s="112" t="s">
        <v>4235</v>
      </c>
      <c r="J914" s="112" t="s">
        <v>4153</v>
      </c>
      <c r="K914" s="112" t="s">
        <v>4154</v>
      </c>
      <c r="L914" s="112" t="s">
        <v>2870</v>
      </c>
      <c r="M914" s="46">
        <v>6.25</v>
      </c>
      <c r="N914" s="36">
        <f t="shared" si="204"/>
        <v>6.1875</v>
      </c>
      <c r="O914" s="36">
        <f t="shared" si="205"/>
        <v>6.3125</v>
      </c>
      <c r="P914" s="46">
        <v>5.25</v>
      </c>
      <c r="Q914" s="36">
        <f t="shared" si="206"/>
        <v>5.1875</v>
      </c>
      <c r="R914" s="36">
        <f t="shared" si="207"/>
        <v>5.3125</v>
      </c>
      <c r="T914" s="378"/>
      <c r="U914" s="378"/>
      <c r="V914" s="36">
        <v>6.25E-2</v>
      </c>
    </row>
    <row r="915" spans="1:22" ht="30" x14ac:dyDescent="0.15">
      <c r="A915" s="304" t="s">
        <v>13145</v>
      </c>
      <c r="B915" s="318" t="s">
        <v>13146</v>
      </c>
      <c r="C915" s="112" t="s">
        <v>10419</v>
      </c>
      <c r="E915" s="114">
        <v>41934</v>
      </c>
      <c r="F915" s="114">
        <v>41939</v>
      </c>
      <c r="G915" s="36" t="s">
        <v>8142</v>
      </c>
      <c r="I915" s="112" t="s">
        <v>4235</v>
      </c>
      <c r="J915" s="112" t="s">
        <v>4153</v>
      </c>
      <c r="K915" s="112" t="s">
        <v>4154</v>
      </c>
      <c r="L915" s="112" t="s">
        <v>2870</v>
      </c>
      <c r="M915" s="46">
        <v>2.625</v>
      </c>
      <c r="N915" s="46">
        <f t="shared" si="204"/>
        <v>2.5625</v>
      </c>
      <c r="O915" s="46">
        <f t="shared" si="205"/>
        <v>2.6875</v>
      </c>
      <c r="P915" s="46">
        <v>9</v>
      </c>
      <c r="Q915" s="46">
        <f t="shared" si="206"/>
        <v>8.9375</v>
      </c>
      <c r="R915" s="46">
        <f t="shared" si="207"/>
        <v>9.0625</v>
      </c>
      <c r="T915" s="378"/>
      <c r="U915" s="378"/>
      <c r="V915" s="36">
        <v>6.25E-2</v>
      </c>
    </row>
    <row r="916" spans="1:22" ht="30" x14ac:dyDescent="0.15">
      <c r="A916" s="304" t="s">
        <v>13220</v>
      </c>
      <c r="B916" s="318" t="s">
        <v>13221</v>
      </c>
      <c r="C916" s="398" t="s">
        <v>11633</v>
      </c>
      <c r="E916" s="114">
        <v>41940</v>
      </c>
      <c r="F916" s="114">
        <v>41942</v>
      </c>
      <c r="G916" s="36" t="s">
        <v>11637</v>
      </c>
      <c r="I916" s="112" t="s">
        <v>4235</v>
      </c>
      <c r="J916" s="112" t="s">
        <v>4153</v>
      </c>
      <c r="K916" s="112" t="s">
        <v>4154</v>
      </c>
      <c r="L916" s="112" t="s">
        <v>2870</v>
      </c>
      <c r="M916" s="46">
        <v>6.25</v>
      </c>
      <c r="N916" s="36">
        <f t="shared" si="204"/>
        <v>6.1875</v>
      </c>
      <c r="O916" s="36">
        <f t="shared" si="205"/>
        <v>6.3125</v>
      </c>
      <c r="P916" s="46">
        <v>5.5625</v>
      </c>
      <c r="Q916" s="36">
        <f t="shared" si="206"/>
        <v>5.5</v>
      </c>
      <c r="R916" s="36">
        <f t="shared" si="207"/>
        <v>5.625</v>
      </c>
      <c r="T916" s="378"/>
      <c r="U916" s="378"/>
      <c r="V916" s="36">
        <v>6.25E-2</v>
      </c>
    </row>
    <row r="917" spans="1:22" ht="30" x14ac:dyDescent="0.15">
      <c r="A917" s="304" t="s">
        <v>13260</v>
      </c>
      <c r="B917" s="318" t="s">
        <v>9603</v>
      </c>
      <c r="C917" s="112" t="s">
        <v>10417</v>
      </c>
      <c r="E917" s="114">
        <v>41946</v>
      </c>
      <c r="F917" s="114">
        <v>41947</v>
      </c>
      <c r="G917" s="36" t="s">
        <v>8142</v>
      </c>
      <c r="I917" s="112" t="s">
        <v>4235</v>
      </c>
      <c r="J917" s="112" t="s">
        <v>4153</v>
      </c>
      <c r="K917" s="112" t="s">
        <v>4154</v>
      </c>
      <c r="L917" s="112" t="s">
        <v>2870</v>
      </c>
      <c r="M917" s="46">
        <v>4</v>
      </c>
      <c r="N917" s="46">
        <f t="shared" si="204"/>
        <v>3.9375</v>
      </c>
      <c r="O917" s="46">
        <f t="shared" si="205"/>
        <v>4.0625</v>
      </c>
      <c r="P917" s="46">
        <v>6</v>
      </c>
      <c r="Q917" s="46">
        <f t="shared" si="206"/>
        <v>5.9375</v>
      </c>
      <c r="R917" s="46">
        <f t="shared" si="207"/>
        <v>6.0625</v>
      </c>
      <c r="T917" s="378"/>
      <c r="U917" s="378"/>
      <c r="V917" s="36">
        <v>6.25E-2</v>
      </c>
    </row>
    <row r="918" spans="1:22" ht="30" x14ac:dyDescent="0.15">
      <c r="A918" s="304" t="s">
        <v>13261</v>
      </c>
      <c r="B918" s="318" t="s">
        <v>12821</v>
      </c>
      <c r="C918" s="112" t="s">
        <v>10417</v>
      </c>
      <c r="E918" s="114">
        <v>41946</v>
      </c>
      <c r="F918" s="114">
        <v>41947</v>
      </c>
      <c r="G918" s="36" t="s">
        <v>8142</v>
      </c>
      <c r="I918" s="112" t="s">
        <v>4235</v>
      </c>
      <c r="J918" s="112" t="s">
        <v>4153</v>
      </c>
      <c r="K918" s="112" t="s">
        <v>4154</v>
      </c>
      <c r="L918" s="112" t="s">
        <v>2870</v>
      </c>
      <c r="M918" s="46">
        <v>4</v>
      </c>
      <c r="N918" s="46">
        <f t="shared" si="204"/>
        <v>3.9375</v>
      </c>
      <c r="O918" s="46">
        <f t="shared" si="205"/>
        <v>4.0625</v>
      </c>
      <c r="P918" s="46">
        <v>6</v>
      </c>
      <c r="Q918" s="46">
        <f t="shared" si="206"/>
        <v>5.9375</v>
      </c>
      <c r="R918" s="46">
        <f t="shared" si="207"/>
        <v>6.0625</v>
      </c>
      <c r="T918" s="378"/>
      <c r="U918" s="378"/>
      <c r="V918" s="36">
        <v>6.25E-2</v>
      </c>
    </row>
    <row r="919" spans="1:22" ht="30" x14ac:dyDescent="0.15">
      <c r="A919" s="304" t="s">
        <v>13262</v>
      </c>
      <c r="B919" s="318" t="s">
        <v>13263</v>
      </c>
      <c r="C919" s="112" t="s">
        <v>10419</v>
      </c>
      <c r="E919" s="114">
        <v>41946</v>
      </c>
      <c r="F919" s="114">
        <v>41947</v>
      </c>
      <c r="G919" s="36" t="s">
        <v>8142</v>
      </c>
      <c r="I919" s="112" t="s">
        <v>4235</v>
      </c>
      <c r="J919" s="112" t="s">
        <v>4153</v>
      </c>
      <c r="K919" s="112" t="s">
        <v>4154</v>
      </c>
      <c r="L919" s="112" t="s">
        <v>2870</v>
      </c>
      <c r="M919" s="46">
        <v>2.625</v>
      </c>
      <c r="N919" s="46">
        <f t="shared" si="204"/>
        <v>2.5625</v>
      </c>
      <c r="O919" s="46">
        <f t="shared" si="205"/>
        <v>2.6875</v>
      </c>
      <c r="P919" s="46">
        <v>9</v>
      </c>
      <c r="Q919" s="46">
        <f t="shared" si="206"/>
        <v>8.9375</v>
      </c>
      <c r="R919" s="46">
        <f t="shared" si="207"/>
        <v>9.0625</v>
      </c>
      <c r="T919" s="378"/>
      <c r="U919" s="378"/>
      <c r="V919" s="36">
        <v>6.25E-2</v>
      </c>
    </row>
    <row r="920" spans="1:22" ht="30" x14ac:dyDescent="0.15">
      <c r="A920" s="304" t="s">
        <v>13286</v>
      </c>
      <c r="B920" s="318" t="s">
        <v>13287</v>
      </c>
      <c r="C920" s="112" t="s">
        <v>10419</v>
      </c>
      <c r="E920" s="114">
        <v>41947</v>
      </c>
      <c r="F920" s="114">
        <v>41948</v>
      </c>
      <c r="G920" s="36" t="s">
        <v>8142</v>
      </c>
      <c r="I920" s="112" t="s">
        <v>4235</v>
      </c>
      <c r="J920" s="112" t="s">
        <v>4153</v>
      </c>
      <c r="K920" s="112" t="s">
        <v>4154</v>
      </c>
      <c r="L920" s="112" t="s">
        <v>2870</v>
      </c>
      <c r="M920" s="46">
        <v>2.625</v>
      </c>
      <c r="N920" s="46">
        <f t="shared" si="204"/>
        <v>2.5625</v>
      </c>
      <c r="O920" s="46">
        <f t="shared" si="205"/>
        <v>2.6875</v>
      </c>
      <c r="P920" s="46">
        <v>9</v>
      </c>
      <c r="Q920" s="46">
        <f t="shared" si="206"/>
        <v>8.9375</v>
      </c>
      <c r="R920" s="46">
        <f t="shared" si="207"/>
        <v>9.0625</v>
      </c>
      <c r="T920" s="378"/>
      <c r="U920" s="378"/>
      <c r="V920" s="36">
        <v>6.25E-2</v>
      </c>
    </row>
    <row r="921" spans="1:22" ht="30" x14ac:dyDescent="0.15">
      <c r="A921" s="304" t="s">
        <v>13303</v>
      </c>
      <c r="B921" s="318" t="s">
        <v>13263</v>
      </c>
      <c r="C921" s="112" t="s">
        <v>10419</v>
      </c>
      <c r="E921" s="114">
        <v>41948</v>
      </c>
      <c r="F921" s="114">
        <v>41962</v>
      </c>
      <c r="G921" s="36" t="s">
        <v>8142</v>
      </c>
      <c r="I921" s="112" t="s">
        <v>4235</v>
      </c>
      <c r="J921" s="112" t="s">
        <v>4153</v>
      </c>
      <c r="K921" s="112" t="s">
        <v>4154</v>
      </c>
      <c r="L921" s="112" t="s">
        <v>2870</v>
      </c>
      <c r="M921" s="46">
        <v>2.625</v>
      </c>
      <c r="N921" s="46">
        <f t="shared" si="204"/>
        <v>2.5625</v>
      </c>
      <c r="O921" s="46">
        <f t="shared" si="205"/>
        <v>2.6875</v>
      </c>
      <c r="P921" s="46">
        <v>9</v>
      </c>
      <c r="Q921" s="46">
        <f t="shared" si="206"/>
        <v>8.9375</v>
      </c>
      <c r="R921" s="46">
        <f t="shared" si="207"/>
        <v>9.0625</v>
      </c>
      <c r="T921" s="378"/>
      <c r="U921" s="378"/>
      <c r="V921" s="36">
        <v>6.25E-2</v>
      </c>
    </row>
    <row r="922" spans="1:22" ht="30" x14ac:dyDescent="0.15">
      <c r="A922" s="304" t="s">
        <v>13353</v>
      </c>
      <c r="B922" s="318" t="s">
        <v>13354</v>
      </c>
      <c r="C922" s="112" t="s">
        <v>10419</v>
      </c>
      <c r="E922" s="114">
        <v>41954</v>
      </c>
      <c r="F922" s="114">
        <v>41962</v>
      </c>
      <c r="G922" s="36" t="s">
        <v>8142</v>
      </c>
      <c r="I922" s="112" t="s">
        <v>4235</v>
      </c>
      <c r="J922" s="112" t="s">
        <v>4153</v>
      </c>
      <c r="K922" s="112" t="s">
        <v>4154</v>
      </c>
      <c r="L922" s="112" t="s">
        <v>2870</v>
      </c>
      <c r="M922" s="46">
        <v>2.625</v>
      </c>
      <c r="N922" s="46">
        <f t="shared" ref="N922:N927" si="208">M922-V922</f>
        <v>2.5625</v>
      </c>
      <c r="O922" s="46">
        <f t="shared" ref="O922:O927" si="209">M922+V922</f>
        <v>2.6875</v>
      </c>
      <c r="P922" s="46">
        <v>9</v>
      </c>
      <c r="Q922" s="46">
        <f t="shared" ref="Q922:Q927" si="210">P922-V922</f>
        <v>8.9375</v>
      </c>
      <c r="R922" s="46">
        <f t="shared" ref="R922:R927" si="211">P922+V922</f>
        <v>9.0625</v>
      </c>
      <c r="T922" s="378"/>
      <c r="U922" s="378"/>
      <c r="V922" s="36">
        <v>6.25E-2</v>
      </c>
    </row>
    <row r="923" spans="1:22" ht="30" x14ac:dyDescent="0.15">
      <c r="A923" s="304" t="s">
        <v>13355</v>
      </c>
      <c r="B923" s="318" t="s">
        <v>13356</v>
      </c>
      <c r="C923" s="398" t="s">
        <v>13357</v>
      </c>
      <c r="E923" s="114">
        <v>41954</v>
      </c>
      <c r="F923" s="114">
        <v>41962</v>
      </c>
      <c r="G923" s="36" t="s">
        <v>11637</v>
      </c>
      <c r="I923" s="112" t="s">
        <v>4235</v>
      </c>
      <c r="J923" s="112" t="s">
        <v>4153</v>
      </c>
      <c r="K923" s="112" t="s">
        <v>4154</v>
      </c>
      <c r="L923" s="112" t="s">
        <v>2870</v>
      </c>
      <c r="M923" s="46">
        <v>4.3335999999999997</v>
      </c>
      <c r="N923" s="46">
        <f t="shared" si="208"/>
        <v>4.2710999999999997</v>
      </c>
      <c r="O923" s="46">
        <f t="shared" si="209"/>
        <v>4.3960999999999997</v>
      </c>
      <c r="P923" s="45">
        <v>3.9659</v>
      </c>
      <c r="Q923" s="46">
        <f t="shared" si="210"/>
        <v>3.9034</v>
      </c>
      <c r="R923" s="46">
        <f t="shared" si="211"/>
        <v>4.0283999999999995</v>
      </c>
      <c r="T923" s="378"/>
      <c r="U923" s="378"/>
      <c r="V923" s="46">
        <v>6.25E-2</v>
      </c>
    </row>
    <row r="924" spans="1:22" ht="30" x14ac:dyDescent="0.15">
      <c r="A924" s="304" t="s">
        <v>13362</v>
      </c>
      <c r="B924" s="318" t="s">
        <v>6914</v>
      </c>
      <c r="C924" s="398" t="s">
        <v>11633</v>
      </c>
      <c r="E924" s="114">
        <v>41956</v>
      </c>
      <c r="F924" s="114">
        <v>41962</v>
      </c>
      <c r="G924" s="36" t="s">
        <v>11637</v>
      </c>
      <c r="I924" s="112" t="s">
        <v>4235</v>
      </c>
      <c r="J924" s="112" t="s">
        <v>4153</v>
      </c>
      <c r="K924" s="112" t="s">
        <v>4154</v>
      </c>
      <c r="L924" s="112" t="s">
        <v>2870</v>
      </c>
      <c r="M924" s="46">
        <v>6.25</v>
      </c>
      <c r="N924" s="36">
        <f t="shared" si="208"/>
        <v>6.1875</v>
      </c>
      <c r="O924" s="36">
        <f t="shared" si="209"/>
        <v>6.3125</v>
      </c>
      <c r="P924" s="46">
        <v>5.5625</v>
      </c>
      <c r="Q924" s="36">
        <f t="shared" si="210"/>
        <v>5.5</v>
      </c>
      <c r="R924" s="36">
        <f t="shared" si="211"/>
        <v>5.625</v>
      </c>
      <c r="T924" s="378"/>
      <c r="U924" s="378"/>
      <c r="V924" s="36">
        <v>6.25E-2</v>
      </c>
    </row>
    <row r="925" spans="1:22" ht="30" x14ac:dyDescent="0.15">
      <c r="A925" s="304" t="s">
        <v>13382</v>
      </c>
      <c r="B925" s="318" t="s">
        <v>7015</v>
      </c>
      <c r="C925" s="112" t="s">
        <v>11636</v>
      </c>
      <c r="D925" s="112"/>
      <c r="E925" s="114">
        <v>41956</v>
      </c>
      <c r="F925" s="114">
        <v>41962</v>
      </c>
      <c r="G925" s="36" t="s">
        <v>11637</v>
      </c>
      <c r="I925" s="112" t="s">
        <v>4235</v>
      </c>
      <c r="J925" s="112" t="s">
        <v>4153</v>
      </c>
      <c r="K925" s="112" t="s">
        <v>4154</v>
      </c>
      <c r="L925" s="112" t="s">
        <v>2870</v>
      </c>
      <c r="M925" s="46">
        <v>3.75</v>
      </c>
      <c r="N925" s="36">
        <f t="shared" si="208"/>
        <v>3.6875</v>
      </c>
      <c r="O925" s="36">
        <f t="shared" si="209"/>
        <v>3.8125</v>
      </c>
      <c r="P925" s="46">
        <v>6</v>
      </c>
      <c r="Q925" s="36">
        <f t="shared" si="210"/>
        <v>5.9375</v>
      </c>
      <c r="R925" s="36">
        <f t="shared" si="211"/>
        <v>6.0625</v>
      </c>
      <c r="T925" s="378"/>
      <c r="U925" s="378"/>
      <c r="V925" s="36">
        <v>6.25E-2</v>
      </c>
    </row>
    <row r="926" spans="1:22" ht="30" x14ac:dyDescent="0.15">
      <c r="A926" s="304" t="s">
        <v>13383</v>
      </c>
      <c r="B926" s="318" t="s">
        <v>13384</v>
      </c>
      <c r="C926" s="112" t="s">
        <v>11675</v>
      </c>
      <c r="E926" s="114">
        <v>41956</v>
      </c>
      <c r="F926" s="114">
        <v>41962</v>
      </c>
      <c r="G926" s="36" t="s">
        <v>8483</v>
      </c>
      <c r="I926" s="112" t="s">
        <v>4235</v>
      </c>
      <c r="J926" s="112" t="s">
        <v>4153</v>
      </c>
      <c r="K926" s="112" t="s">
        <v>4154</v>
      </c>
      <c r="L926" s="112" t="s">
        <v>2870</v>
      </c>
      <c r="M926" s="46">
        <v>3.3125</v>
      </c>
      <c r="N926" s="36">
        <f t="shared" si="208"/>
        <v>3.25</v>
      </c>
      <c r="O926" s="36">
        <f t="shared" si="209"/>
        <v>3.375</v>
      </c>
      <c r="P926" s="46">
        <v>1.5625</v>
      </c>
      <c r="Q926" s="36">
        <f t="shared" si="210"/>
        <v>1.5</v>
      </c>
      <c r="R926" s="36">
        <f t="shared" si="211"/>
        <v>1.625</v>
      </c>
      <c r="T926" s="378"/>
      <c r="U926" s="378"/>
      <c r="V926" s="36">
        <v>6.25E-2</v>
      </c>
    </row>
    <row r="927" spans="1:22" ht="30" x14ac:dyDescent="0.15">
      <c r="A927" s="304" t="s">
        <v>13394</v>
      </c>
      <c r="B927" s="318" t="s">
        <v>12556</v>
      </c>
      <c r="C927" s="112" t="s">
        <v>17582</v>
      </c>
      <c r="D927" s="36" t="s">
        <v>10426</v>
      </c>
      <c r="E927" s="114">
        <v>41958</v>
      </c>
      <c r="F927" s="114">
        <v>42908</v>
      </c>
      <c r="G927" s="36" t="s">
        <v>17583</v>
      </c>
      <c r="H927" s="45" t="s">
        <v>4557</v>
      </c>
      <c r="I927" s="45" t="s">
        <v>4235</v>
      </c>
      <c r="J927" s="45" t="s">
        <v>4153</v>
      </c>
      <c r="K927" s="45" t="s">
        <v>4154</v>
      </c>
      <c r="L927" s="45" t="s">
        <v>2870</v>
      </c>
      <c r="M927" s="45">
        <v>85</v>
      </c>
      <c r="N927" s="46">
        <f t="shared" si="208"/>
        <v>83.412499999999994</v>
      </c>
      <c r="O927" s="46">
        <f t="shared" si="209"/>
        <v>86.587500000000006</v>
      </c>
      <c r="P927" s="46">
        <v>73</v>
      </c>
      <c r="Q927" s="46">
        <f t="shared" si="210"/>
        <v>71.412499999999994</v>
      </c>
      <c r="R927" s="46">
        <f t="shared" si="211"/>
        <v>74.587500000000006</v>
      </c>
      <c r="S927" s="46"/>
      <c r="T927" s="30"/>
      <c r="U927" s="30"/>
      <c r="V927" s="46">
        <v>1.5874999999999999</v>
      </c>
    </row>
    <row r="928" spans="1:22" ht="30" x14ac:dyDescent="0.15">
      <c r="A928" s="304" t="s">
        <v>13413</v>
      </c>
      <c r="B928" s="318" t="s">
        <v>13414</v>
      </c>
      <c r="C928" s="398" t="s">
        <v>13357</v>
      </c>
      <c r="E928" s="114">
        <v>41962</v>
      </c>
      <c r="F928" s="114">
        <v>41967</v>
      </c>
      <c r="G928" s="36" t="s">
        <v>11637</v>
      </c>
      <c r="I928" s="112" t="s">
        <v>4235</v>
      </c>
      <c r="J928" s="112" t="s">
        <v>4153</v>
      </c>
      <c r="K928" s="112" t="s">
        <v>4154</v>
      </c>
      <c r="L928" s="112" t="s">
        <v>2870</v>
      </c>
      <c r="M928" s="46">
        <v>4.3335999999999997</v>
      </c>
      <c r="N928" s="46">
        <f t="shared" ref="N928:N946" si="212">M928-V928</f>
        <v>4.2710999999999997</v>
      </c>
      <c r="O928" s="46">
        <f t="shared" ref="O928:O946" si="213">M928+V928</f>
        <v>4.3960999999999997</v>
      </c>
      <c r="P928" s="45">
        <v>3.9659</v>
      </c>
      <c r="Q928" s="46">
        <f t="shared" ref="Q928:Q946" si="214">P928-V928</f>
        <v>3.9034</v>
      </c>
      <c r="R928" s="46">
        <f t="shared" ref="R928:R946" si="215">P928+V928</f>
        <v>4.0283999999999995</v>
      </c>
      <c r="T928" s="378"/>
      <c r="U928" s="378"/>
      <c r="V928" s="46">
        <v>6.25E-2</v>
      </c>
    </row>
    <row r="929" spans="1:24" ht="30" x14ac:dyDescent="0.15">
      <c r="A929" s="304" t="s">
        <v>13415</v>
      </c>
      <c r="B929" s="318" t="s">
        <v>13414</v>
      </c>
      <c r="C929" s="398" t="s">
        <v>13357</v>
      </c>
      <c r="E929" s="114">
        <v>41962</v>
      </c>
      <c r="F929" s="114">
        <v>41967</v>
      </c>
      <c r="G929" s="36" t="s">
        <v>11637</v>
      </c>
      <c r="I929" s="112" t="s">
        <v>4235</v>
      </c>
      <c r="J929" s="112" t="s">
        <v>4153</v>
      </c>
      <c r="K929" s="112" t="s">
        <v>4154</v>
      </c>
      <c r="L929" s="112" t="s">
        <v>2870</v>
      </c>
      <c r="M929" s="46">
        <v>4.3335999999999997</v>
      </c>
      <c r="N929" s="46">
        <f t="shared" si="212"/>
        <v>4.2710999999999997</v>
      </c>
      <c r="O929" s="46">
        <f t="shared" si="213"/>
        <v>4.3960999999999997</v>
      </c>
      <c r="P929" s="45">
        <v>3.9659</v>
      </c>
      <c r="Q929" s="46">
        <f t="shared" si="214"/>
        <v>3.9034</v>
      </c>
      <c r="R929" s="46">
        <f t="shared" si="215"/>
        <v>4.0283999999999995</v>
      </c>
      <c r="T929" s="378"/>
      <c r="U929" s="378"/>
      <c r="V929" s="46">
        <v>6.25E-2</v>
      </c>
    </row>
    <row r="930" spans="1:24" ht="30" x14ac:dyDescent="0.15">
      <c r="A930" s="304" t="s">
        <v>13454</v>
      </c>
      <c r="B930" s="318" t="s">
        <v>13455</v>
      </c>
      <c r="C930" s="112" t="s">
        <v>12759</v>
      </c>
      <c r="E930" s="114">
        <v>41969</v>
      </c>
      <c r="F930" s="114">
        <v>41975</v>
      </c>
      <c r="G930" s="36" t="s">
        <v>8457</v>
      </c>
      <c r="I930" s="112" t="s">
        <v>4235</v>
      </c>
      <c r="J930" s="112" t="s">
        <v>4153</v>
      </c>
      <c r="K930" s="112" t="s">
        <v>4154</v>
      </c>
      <c r="L930" s="112" t="s">
        <v>2870</v>
      </c>
      <c r="M930" s="46">
        <v>2.375</v>
      </c>
      <c r="N930" s="46">
        <f t="shared" si="212"/>
        <v>2.3125</v>
      </c>
      <c r="O930" s="46">
        <f t="shared" si="213"/>
        <v>2.4375</v>
      </c>
      <c r="P930" s="46">
        <v>3.5</v>
      </c>
      <c r="Q930" s="46">
        <f t="shared" si="214"/>
        <v>3.4375</v>
      </c>
      <c r="R930" s="46">
        <f t="shared" si="215"/>
        <v>3.5625</v>
      </c>
      <c r="T930" s="378"/>
      <c r="U930" s="378"/>
      <c r="V930" s="36">
        <v>6.25E-2</v>
      </c>
    </row>
    <row r="931" spans="1:24" ht="30" x14ac:dyDescent="0.15">
      <c r="A931" s="304" t="s">
        <v>13456</v>
      </c>
      <c r="B931" s="318" t="s">
        <v>13457</v>
      </c>
      <c r="C931" s="112" t="s">
        <v>10419</v>
      </c>
      <c r="E931" s="114">
        <v>41969</v>
      </c>
      <c r="F931" s="114">
        <v>41975</v>
      </c>
      <c r="G931" s="36" t="s">
        <v>8142</v>
      </c>
      <c r="I931" s="112" t="s">
        <v>4235</v>
      </c>
      <c r="J931" s="112" t="s">
        <v>4153</v>
      </c>
      <c r="K931" s="112" t="s">
        <v>4154</v>
      </c>
      <c r="L931" s="112" t="s">
        <v>2870</v>
      </c>
      <c r="M931" s="46">
        <v>2.625</v>
      </c>
      <c r="N931" s="46">
        <f t="shared" si="212"/>
        <v>2.5625</v>
      </c>
      <c r="O931" s="46">
        <f t="shared" si="213"/>
        <v>2.6875</v>
      </c>
      <c r="P931" s="46">
        <v>9</v>
      </c>
      <c r="Q931" s="46">
        <f t="shared" si="214"/>
        <v>8.9375</v>
      </c>
      <c r="R931" s="46">
        <f t="shared" si="215"/>
        <v>9.0625</v>
      </c>
      <c r="T931" s="378"/>
      <c r="U931" s="378"/>
      <c r="V931" s="36">
        <v>6.25E-2</v>
      </c>
    </row>
    <row r="932" spans="1:24" ht="30" x14ac:dyDescent="0.15">
      <c r="A932" s="304" t="s">
        <v>13474</v>
      </c>
      <c r="B932" s="318" t="s">
        <v>13475</v>
      </c>
      <c r="C932" s="112" t="s">
        <v>10419</v>
      </c>
      <c r="E932" s="114">
        <v>41978</v>
      </c>
      <c r="F932" s="114">
        <v>41981</v>
      </c>
      <c r="G932" s="36" t="s">
        <v>8142</v>
      </c>
      <c r="I932" s="112" t="s">
        <v>4235</v>
      </c>
      <c r="J932" s="112" t="s">
        <v>4153</v>
      </c>
      <c r="K932" s="112" t="s">
        <v>4154</v>
      </c>
      <c r="L932" s="112" t="s">
        <v>2870</v>
      </c>
      <c r="M932" s="46">
        <v>2.625</v>
      </c>
      <c r="N932" s="46">
        <f t="shared" si="212"/>
        <v>2.5625</v>
      </c>
      <c r="O932" s="46">
        <f t="shared" si="213"/>
        <v>2.6875</v>
      </c>
      <c r="P932" s="46">
        <v>9</v>
      </c>
      <c r="Q932" s="46">
        <f t="shared" si="214"/>
        <v>8.9375</v>
      </c>
      <c r="R932" s="46">
        <f t="shared" si="215"/>
        <v>9.0625</v>
      </c>
      <c r="T932" s="378"/>
      <c r="U932" s="378"/>
      <c r="V932" s="36">
        <v>6.25E-2</v>
      </c>
    </row>
    <row r="933" spans="1:24" ht="30" x14ac:dyDescent="0.15">
      <c r="A933" s="304" t="s">
        <v>13514</v>
      </c>
      <c r="B933" s="318" t="s">
        <v>13515</v>
      </c>
      <c r="C933" s="112" t="s">
        <v>10419</v>
      </c>
      <c r="E933" s="114">
        <v>41985</v>
      </c>
      <c r="F933" s="114">
        <v>41989</v>
      </c>
      <c r="G933" s="36" t="s">
        <v>8142</v>
      </c>
      <c r="I933" s="112" t="s">
        <v>4235</v>
      </c>
      <c r="J933" s="112" t="s">
        <v>4153</v>
      </c>
      <c r="K933" s="112" t="s">
        <v>4154</v>
      </c>
      <c r="L933" s="112" t="s">
        <v>2870</v>
      </c>
      <c r="M933" s="46">
        <v>2.625</v>
      </c>
      <c r="N933" s="46">
        <f t="shared" si="212"/>
        <v>2.625</v>
      </c>
      <c r="O933" s="46">
        <f t="shared" si="213"/>
        <v>2.625</v>
      </c>
      <c r="P933" s="46">
        <v>9</v>
      </c>
      <c r="Q933" s="46">
        <f t="shared" si="214"/>
        <v>9</v>
      </c>
      <c r="R933" s="46">
        <f t="shared" si="215"/>
        <v>9</v>
      </c>
      <c r="T933" s="378"/>
    </row>
    <row r="934" spans="1:24" ht="30" x14ac:dyDescent="0.15">
      <c r="A934" s="304" t="s">
        <v>13550</v>
      </c>
      <c r="B934" s="318" t="s">
        <v>13551</v>
      </c>
      <c r="C934" s="112" t="s">
        <v>13552</v>
      </c>
      <c r="E934" s="114">
        <v>41989</v>
      </c>
      <c r="F934" s="114">
        <v>41990</v>
      </c>
      <c r="G934" s="36" t="s">
        <v>9313</v>
      </c>
      <c r="I934" s="112" t="s">
        <v>4235</v>
      </c>
      <c r="J934" s="112" t="s">
        <v>4153</v>
      </c>
      <c r="K934" s="112" t="s">
        <v>4154</v>
      </c>
      <c r="L934" s="112" t="s">
        <v>2870</v>
      </c>
      <c r="M934" s="45">
        <v>3.3125</v>
      </c>
      <c r="N934" s="36">
        <f t="shared" si="212"/>
        <v>3.25</v>
      </c>
      <c r="O934" s="36">
        <f t="shared" si="213"/>
        <v>3.375</v>
      </c>
      <c r="P934" s="46">
        <v>1.5625</v>
      </c>
      <c r="Q934" s="36">
        <f t="shared" si="214"/>
        <v>1.5</v>
      </c>
      <c r="R934" s="36">
        <f t="shared" si="215"/>
        <v>1.625</v>
      </c>
      <c r="T934" s="378"/>
      <c r="U934" s="378"/>
      <c r="V934" s="36">
        <v>6.25E-2</v>
      </c>
    </row>
    <row r="935" spans="1:24" ht="30" x14ac:dyDescent="0.15">
      <c r="A935" s="304" t="s">
        <v>13553</v>
      </c>
      <c r="B935" s="318" t="s">
        <v>12690</v>
      </c>
      <c r="C935" s="112" t="s">
        <v>11989</v>
      </c>
      <c r="E935" s="114">
        <v>41989</v>
      </c>
      <c r="F935" s="114">
        <v>41990</v>
      </c>
      <c r="G935" s="36" t="s">
        <v>8457</v>
      </c>
      <c r="I935" s="112" t="s">
        <v>4235</v>
      </c>
      <c r="J935" s="112" t="s">
        <v>4153</v>
      </c>
      <c r="K935" s="112" t="s">
        <v>4154</v>
      </c>
      <c r="L935" s="112" t="s">
        <v>2870</v>
      </c>
      <c r="M935" s="46">
        <v>3.375</v>
      </c>
      <c r="N935" s="46">
        <f t="shared" si="212"/>
        <v>3.3125</v>
      </c>
      <c r="O935" s="46">
        <f t="shared" si="213"/>
        <v>3.4375</v>
      </c>
      <c r="P935" s="46">
        <v>2.3437000000000001</v>
      </c>
      <c r="Q935" s="46">
        <f t="shared" si="214"/>
        <v>2.2812000000000001</v>
      </c>
      <c r="R935" s="46">
        <f t="shared" si="215"/>
        <v>2.4062000000000001</v>
      </c>
      <c r="T935" s="378"/>
      <c r="U935" s="378"/>
      <c r="V935" s="36">
        <v>6.25E-2</v>
      </c>
      <c r="W935" s="46"/>
      <c r="X935" s="46"/>
    </row>
    <row r="936" spans="1:24" ht="30" x14ac:dyDescent="0.15">
      <c r="A936" s="304" t="s">
        <v>13560</v>
      </c>
      <c r="B936" s="318" t="s">
        <v>13561</v>
      </c>
      <c r="C936" s="398" t="s">
        <v>13357</v>
      </c>
      <c r="E936" s="114">
        <v>41991</v>
      </c>
      <c r="F936" s="114">
        <v>42009</v>
      </c>
      <c r="G936" s="36" t="s">
        <v>11637</v>
      </c>
      <c r="I936" s="112" t="s">
        <v>4235</v>
      </c>
      <c r="J936" s="112" t="s">
        <v>4153</v>
      </c>
      <c r="K936" s="112" t="s">
        <v>4154</v>
      </c>
      <c r="L936" s="112" t="s">
        <v>2870</v>
      </c>
      <c r="M936" s="46">
        <v>4.3335999999999997</v>
      </c>
      <c r="N936" s="46">
        <f t="shared" si="212"/>
        <v>4.2710999999999997</v>
      </c>
      <c r="O936" s="46">
        <f t="shared" si="213"/>
        <v>4.3960999999999997</v>
      </c>
      <c r="P936" s="45">
        <v>3.9659</v>
      </c>
      <c r="Q936" s="46">
        <f t="shared" si="214"/>
        <v>3.9034</v>
      </c>
      <c r="R936" s="46">
        <f t="shared" si="215"/>
        <v>4.0283999999999995</v>
      </c>
      <c r="T936" s="378"/>
      <c r="U936" s="378"/>
      <c r="V936" s="46">
        <v>6.25E-2</v>
      </c>
    </row>
    <row r="937" spans="1:24" ht="30" x14ac:dyDescent="0.15">
      <c r="A937" s="304" t="s">
        <v>13614</v>
      </c>
      <c r="B937" s="318" t="s">
        <v>13263</v>
      </c>
      <c r="C937" s="112" t="s">
        <v>10419</v>
      </c>
      <c r="E937" s="114">
        <v>42012</v>
      </c>
      <c r="F937" s="114">
        <v>42013</v>
      </c>
      <c r="G937" s="36" t="s">
        <v>8142</v>
      </c>
      <c r="I937" s="112" t="s">
        <v>4235</v>
      </c>
      <c r="J937" s="112" t="s">
        <v>4153</v>
      </c>
      <c r="K937" s="112" t="s">
        <v>4154</v>
      </c>
      <c r="L937" s="112" t="s">
        <v>2870</v>
      </c>
      <c r="M937" s="46">
        <v>2.625</v>
      </c>
      <c r="N937" s="46">
        <f t="shared" si="212"/>
        <v>2.5625</v>
      </c>
      <c r="O937" s="46">
        <f t="shared" si="213"/>
        <v>2.6875</v>
      </c>
      <c r="P937" s="46">
        <v>9</v>
      </c>
      <c r="Q937" s="46">
        <f t="shared" si="214"/>
        <v>8.9375</v>
      </c>
      <c r="R937" s="46">
        <f t="shared" si="215"/>
        <v>9.0625</v>
      </c>
      <c r="T937" s="378"/>
      <c r="U937" s="378"/>
      <c r="V937" s="36">
        <v>6.25E-2</v>
      </c>
    </row>
    <row r="938" spans="1:24" ht="30" x14ac:dyDescent="0.15">
      <c r="A938" s="304" t="s">
        <v>13615</v>
      </c>
      <c r="B938" s="318" t="s">
        <v>13616</v>
      </c>
      <c r="C938" s="112" t="s">
        <v>10419</v>
      </c>
      <c r="E938" s="114">
        <v>42012</v>
      </c>
      <c r="F938" s="114">
        <v>42013</v>
      </c>
      <c r="G938" s="36" t="s">
        <v>8142</v>
      </c>
      <c r="I938" s="112" t="s">
        <v>4235</v>
      </c>
      <c r="J938" s="112" t="s">
        <v>4153</v>
      </c>
      <c r="K938" s="112" t="s">
        <v>4154</v>
      </c>
      <c r="L938" s="112" t="s">
        <v>2870</v>
      </c>
      <c r="M938" s="46">
        <v>2.625</v>
      </c>
      <c r="N938" s="46">
        <f t="shared" si="212"/>
        <v>2.5625</v>
      </c>
      <c r="O938" s="46">
        <f t="shared" si="213"/>
        <v>2.6875</v>
      </c>
      <c r="P938" s="46">
        <v>9</v>
      </c>
      <c r="Q938" s="46">
        <f t="shared" si="214"/>
        <v>8.9375</v>
      </c>
      <c r="R938" s="46">
        <f t="shared" si="215"/>
        <v>9.0625</v>
      </c>
      <c r="T938" s="378"/>
      <c r="U938" s="378"/>
      <c r="V938" s="36">
        <v>6.25E-2</v>
      </c>
    </row>
    <row r="939" spans="1:24" ht="30" x14ac:dyDescent="0.15">
      <c r="A939" s="304" t="s">
        <v>13617</v>
      </c>
      <c r="B939" s="318" t="s">
        <v>13263</v>
      </c>
      <c r="C939" s="112" t="s">
        <v>10419</v>
      </c>
      <c r="E939" s="114">
        <v>42012</v>
      </c>
      <c r="F939" s="114">
        <v>42013</v>
      </c>
      <c r="G939" s="36" t="s">
        <v>8142</v>
      </c>
      <c r="I939" s="112" t="s">
        <v>4235</v>
      </c>
      <c r="J939" s="112" t="s">
        <v>4153</v>
      </c>
      <c r="K939" s="112" t="s">
        <v>4154</v>
      </c>
      <c r="L939" s="112" t="s">
        <v>2870</v>
      </c>
      <c r="M939" s="46">
        <v>2.625</v>
      </c>
      <c r="N939" s="46">
        <f t="shared" si="212"/>
        <v>2.5625</v>
      </c>
      <c r="O939" s="46">
        <f t="shared" si="213"/>
        <v>2.6875</v>
      </c>
      <c r="P939" s="46">
        <v>9</v>
      </c>
      <c r="Q939" s="46">
        <f t="shared" si="214"/>
        <v>8.9375</v>
      </c>
      <c r="R939" s="46">
        <f t="shared" si="215"/>
        <v>9.0625</v>
      </c>
      <c r="T939" s="378"/>
      <c r="U939" s="378"/>
      <c r="V939" s="36">
        <v>6.25E-2</v>
      </c>
    </row>
    <row r="940" spans="1:24" ht="30" x14ac:dyDescent="0.15">
      <c r="A940" s="304" t="s">
        <v>13649</v>
      </c>
      <c r="B940" s="318" t="s">
        <v>8392</v>
      </c>
      <c r="C940" s="112" t="s">
        <v>10416</v>
      </c>
      <c r="E940" s="114">
        <v>42016</v>
      </c>
      <c r="F940" s="114">
        <v>42017</v>
      </c>
      <c r="G940" s="36" t="s">
        <v>8142</v>
      </c>
      <c r="I940" s="112" t="s">
        <v>4235</v>
      </c>
      <c r="J940" s="112" t="s">
        <v>4153</v>
      </c>
      <c r="K940" s="112" t="s">
        <v>4154</v>
      </c>
      <c r="L940" s="112" t="s">
        <v>2870</v>
      </c>
      <c r="M940" s="46">
        <v>5</v>
      </c>
      <c r="N940" s="46">
        <f t="shared" si="212"/>
        <v>4.9375</v>
      </c>
      <c r="O940" s="46">
        <f t="shared" si="213"/>
        <v>5.0625</v>
      </c>
      <c r="P940" s="46">
        <v>6</v>
      </c>
      <c r="Q940" s="46">
        <f t="shared" si="214"/>
        <v>5.9375</v>
      </c>
      <c r="R940" s="46">
        <f t="shared" si="215"/>
        <v>6.0625</v>
      </c>
      <c r="T940" s="378"/>
      <c r="U940" s="378"/>
      <c r="V940" s="36">
        <v>6.25E-2</v>
      </c>
    </row>
    <row r="941" spans="1:24" ht="30" x14ac:dyDescent="0.15">
      <c r="A941" s="304" t="s">
        <v>13650</v>
      </c>
      <c r="B941" s="318" t="s">
        <v>13651</v>
      </c>
      <c r="C941" s="112" t="s">
        <v>10418</v>
      </c>
      <c r="E941" s="114">
        <v>42016</v>
      </c>
      <c r="F941" s="114">
        <v>42017</v>
      </c>
      <c r="G941" s="36" t="s">
        <v>8457</v>
      </c>
      <c r="I941" s="112" t="s">
        <v>4235</v>
      </c>
      <c r="J941" s="112" t="s">
        <v>4153</v>
      </c>
      <c r="K941" s="112" t="s">
        <v>4154</v>
      </c>
      <c r="L941" s="112" t="s">
        <v>2870</v>
      </c>
      <c r="M941" s="46">
        <v>3.5</v>
      </c>
      <c r="N941" s="46">
        <f t="shared" si="212"/>
        <v>3.4375</v>
      </c>
      <c r="O941" s="46">
        <f t="shared" si="213"/>
        <v>3.5625</v>
      </c>
      <c r="P941" s="46">
        <v>2.375</v>
      </c>
      <c r="Q941" s="46">
        <f t="shared" si="214"/>
        <v>2.3125</v>
      </c>
      <c r="R941" s="46">
        <f t="shared" si="215"/>
        <v>2.4375</v>
      </c>
      <c r="T941" s="378"/>
      <c r="U941" s="378"/>
      <c r="V941" s="36">
        <v>6.25E-2</v>
      </c>
    </row>
    <row r="942" spans="1:24" ht="30" x14ac:dyDescent="0.15">
      <c r="A942" s="304" t="s">
        <v>13681</v>
      </c>
      <c r="B942" s="318" t="s">
        <v>13682</v>
      </c>
      <c r="C942" s="112" t="s">
        <v>10419</v>
      </c>
      <c r="E942" s="114">
        <v>42018</v>
      </c>
      <c r="F942" s="114">
        <v>42023</v>
      </c>
      <c r="G942" s="36" t="s">
        <v>8142</v>
      </c>
      <c r="I942" s="112" t="s">
        <v>4235</v>
      </c>
      <c r="J942" s="112" t="s">
        <v>4153</v>
      </c>
      <c r="K942" s="112" t="s">
        <v>4154</v>
      </c>
      <c r="L942" s="112" t="s">
        <v>2870</v>
      </c>
      <c r="M942" s="46">
        <v>2.625</v>
      </c>
      <c r="N942" s="46">
        <f t="shared" si="212"/>
        <v>2.5625</v>
      </c>
      <c r="O942" s="46">
        <f t="shared" si="213"/>
        <v>2.6875</v>
      </c>
      <c r="P942" s="46">
        <v>9</v>
      </c>
      <c r="Q942" s="46">
        <f t="shared" si="214"/>
        <v>8.9375</v>
      </c>
      <c r="R942" s="46">
        <f t="shared" si="215"/>
        <v>9.0625</v>
      </c>
      <c r="T942" s="378"/>
      <c r="U942" s="378"/>
      <c r="V942" s="36">
        <v>6.25E-2</v>
      </c>
    </row>
    <row r="943" spans="1:24" ht="30" x14ac:dyDescent="0.15">
      <c r="A943" s="304" t="s">
        <v>13748</v>
      </c>
      <c r="B943" s="318" t="s">
        <v>13749</v>
      </c>
      <c r="C943" s="112" t="s">
        <v>10419</v>
      </c>
      <c r="E943" s="114">
        <v>42033</v>
      </c>
      <c r="F943" s="114">
        <v>42038</v>
      </c>
      <c r="G943" s="36" t="s">
        <v>8142</v>
      </c>
      <c r="I943" s="112" t="s">
        <v>4235</v>
      </c>
      <c r="J943" s="112" t="s">
        <v>4153</v>
      </c>
      <c r="K943" s="112" t="s">
        <v>4154</v>
      </c>
      <c r="L943" s="112" t="s">
        <v>2870</v>
      </c>
      <c r="M943" s="46">
        <v>2.625</v>
      </c>
      <c r="N943" s="46">
        <f t="shared" si="212"/>
        <v>2.5625</v>
      </c>
      <c r="O943" s="46">
        <f t="shared" si="213"/>
        <v>2.6875</v>
      </c>
      <c r="P943" s="46">
        <v>9</v>
      </c>
      <c r="Q943" s="46">
        <f t="shared" si="214"/>
        <v>8.9375</v>
      </c>
      <c r="R943" s="46">
        <f t="shared" si="215"/>
        <v>9.0625</v>
      </c>
      <c r="T943" s="378"/>
      <c r="U943" s="378"/>
      <c r="V943" s="36">
        <v>6.25E-2</v>
      </c>
    </row>
    <row r="944" spans="1:24" ht="30" x14ac:dyDescent="0.15">
      <c r="A944" s="304" t="s">
        <v>13752</v>
      </c>
      <c r="B944" s="318" t="s">
        <v>13753</v>
      </c>
      <c r="C944" s="398" t="s">
        <v>13357</v>
      </c>
      <c r="E944" s="114">
        <v>42033</v>
      </c>
      <c r="F944" s="114">
        <v>42038</v>
      </c>
      <c r="G944" s="36" t="s">
        <v>11637</v>
      </c>
      <c r="I944" s="112" t="s">
        <v>4235</v>
      </c>
      <c r="J944" s="112" t="s">
        <v>4153</v>
      </c>
      <c r="K944" s="112" t="s">
        <v>4154</v>
      </c>
      <c r="L944" s="112" t="s">
        <v>2870</v>
      </c>
      <c r="M944" s="46">
        <v>4.3335999999999997</v>
      </c>
      <c r="N944" s="46">
        <f t="shared" si="212"/>
        <v>4.2710999999999997</v>
      </c>
      <c r="O944" s="46">
        <f t="shared" si="213"/>
        <v>4.3960999999999997</v>
      </c>
      <c r="P944" s="45">
        <v>3.9659</v>
      </c>
      <c r="Q944" s="46">
        <f t="shared" si="214"/>
        <v>3.9034</v>
      </c>
      <c r="R944" s="46">
        <f t="shared" si="215"/>
        <v>4.0283999999999995</v>
      </c>
      <c r="T944" s="378"/>
      <c r="U944" s="378"/>
      <c r="V944" s="46">
        <v>6.25E-2</v>
      </c>
    </row>
    <row r="945" spans="1:24" ht="30" x14ac:dyDescent="0.15">
      <c r="A945" s="304" t="s">
        <v>13750</v>
      </c>
      <c r="B945" s="318" t="s">
        <v>10001</v>
      </c>
      <c r="C945" s="112" t="s">
        <v>10418</v>
      </c>
      <c r="E945" s="114">
        <v>42033</v>
      </c>
      <c r="F945" s="114">
        <v>42038</v>
      </c>
      <c r="G945" s="36" t="s">
        <v>8457</v>
      </c>
      <c r="I945" s="112" t="s">
        <v>4235</v>
      </c>
      <c r="J945" s="112" t="s">
        <v>4153</v>
      </c>
      <c r="K945" s="112" t="s">
        <v>4154</v>
      </c>
      <c r="L945" s="112" t="s">
        <v>2870</v>
      </c>
      <c r="M945" s="46">
        <v>3.5</v>
      </c>
      <c r="N945" s="46">
        <f t="shared" si="212"/>
        <v>3.4375</v>
      </c>
      <c r="O945" s="46">
        <f t="shared" si="213"/>
        <v>3.5625</v>
      </c>
      <c r="P945" s="46">
        <v>2.375</v>
      </c>
      <c r="Q945" s="46">
        <f t="shared" si="214"/>
        <v>2.3125</v>
      </c>
      <c r="R945" s="46">
        <f t="shared" si="215"/>
        <v>2.4375</v>
      </c>
      <c r="T945" s="378"/>
      <c r="U945" s="378"/>
      <c r="V945" s="36">
        <v>6.25E-2</v>
      </c>
    </row>
    <row r="946" spans="1:24" ht="30" x14ac:dyDescent="0.15">
      <c r="A946" s="304" t="s">
        <v>13754</v>
      </c>
      <c r="B946" s="318" t="s">
        <v>13755</v>
      </c>
      <c r="C946" s="112" t="s">
        <v>10419</v>
      </c>
      <c r="E946" s="114">
        <v>42033</v>
      </c>
      <c r="F946" s="114">
        <v>42038</v>
      </c>
      <c r="G946" s="36" t="s">
        <v>8142</v>
      </c>
      <c r="I946" s="112" t="s">
        <v>4235</v>
      </c>
      <c r="J946" s="112" t="s">
        <v>4153</v>
      </c>
      <c r="K946" s="112" t="s">
        <v>4154</v>
      </c>
      <c r="L946" s="112" t="s">
        <v>2870</v>
      </c>
      <c r="M946" s="46">
        <v>2.625</v>
      </c>
      <c r="N946" s="46">
        <f t="shared" si="212"/>
        <v>2.5625</v>
      </c>
      <c r="O946" s="46">
        <f t="shared" si="213"/>
        <v>2.6875</v>
      </c>
      <c r="P946" s="46">
        <v>9</v>
      </c>
      <c r="Q946" s="46">
        <f t="shared" si="214"/>
        <v>8.9375</v>
      </c>
      <c r="R946" s="46">
        <f t="shared" si="215"/>
        <v>9.0625</v>
      </c>
      <c r="T946" s="378"/>
      <c r="U946" s="378"/>
      <c r="V946" s="36">
        <v>6.25E-2</v>
      </c>
    </row>
    <row r="947" spans="1:24" ht="30" x14ac:dyDescent="0.15">
      <c r="A947" s="304" t="s">
        <v>13756</v>
      </c>
      <c r="B947" s="318" t="s">
        <v>13757</v>
      </c>
      <c r="C947" s="112" t="s">
        <v>10419</v>
      </c>
      <c r="E947" s="114">
        <v>42033</v>
      </c>
      <c r="F947" s="114">
        <v>42038</v>
      </c>
      <c r="G947" s="36" t="s">
        <v>8142</v>
      </c>
      <c r="I947" s="112" t="s">
        <v>4235</v>
      </c>
      <c r="J947" s="112" t="s">
        <v>4153</v>
      </c>
      <c r="K947" s="112" t="s">
        <v>4154</v>
      </c>
      <c r="L947" s="112" t="s">
        <v>2870</v>
      </c>
      <c r="M947" s="46">
        <v>2.625</v>
      </c>
      <c r="N947" s="46">
        <f t="shared" ref="N947:N953" si="216">M947-V947</f>
        <v>2.5625</v>
      </c>
      <c r="O947" s="46">
        <f t="shared" ref="O947:O953" si="217">M947+V947</f>
        <v>2.6875</v>
      </c>
      <c r="P947" s="46">
        <v>9</v>
      </c>
      <c r="Q947" s="46">
        <f t="shared" ref="Q947:Q953" si="218">P947-V947</f>
        <v>8.9375</v>
      </c>
      <c r="R947" s="46">
        <f t="shared" ref="R947:R953" si="219">P947+V947</f>
        <v>9.0625</v>
      </c>
      <c r="T947" s="378"/>
      <c r="U947" s="378"/>
      <c r="V947" s="36">
        <v>6.25E-2</v>
      </c>
    </row>
    <row r="948" spans="1:24" ht="30" x14ac:dyDescent="0.15">
      <c r="A948" s="304" t="s">
        <v>13761</v>
      </c>
      <c r="B948" s="318" t="s">
        <v>13762</v>
      </c>
      <c r="C948" s="112" t="s">
        <v>11805</v>
      </c>
      <c r="E948" s="114">
        <v>42033</v>
      </c>
      <c r="F948" s="114">
        <v>42038</v>
      </c>
      <c r="G948" s="36" t="s">
        <v>8457</v>
      </c>
      <c r="I948" s="112" t="s">
        <v>4235</v>
      </c>
      <c r="J948" s="112" t="s">
        <v>4153</v>
      </c>
      <c r="K948" s="112" t="s">
        <v>4154</v>
      </c>
      <c r="L948" s="112" t="s">
        <v>2870</v>
      </c>
      <c r="M948" s="46">
        <v>3.3464999999999998</v>
      </c>
      <c r="N948" s="46">
        <f t="shared" si="216"/>
        <v>3.2839999999999998</v>
      </c>
      <c r="O948" s="46">
        <f t="shared" si="217"/>
        <v>3.4089999999999998</v>
      </c>
      <c r="P948" s="46">
        <v>2.8740000000000001</v>
      </c>
      <c r="Q948" s="46">
        <f t="shared" si="218"/>
        <v>2.8115000000000001</v>
      </c>
      <c r="R948" s="46">
        <f t="shared" si="219"/>
        <v>2.9365000000000001</v>
      </c>
      <c r="T948" s="378"/>
      <c r="U948" s="378"/>
      <c r="V948" s="36">
        <v>6.25E-2</v>
      </c>
    </row>
    <row r="949" spans="1:24" ht="30" x14ac:dyDescent="0.15">
      <c r="A949" s="304" t="s">
        <v>13766</v>
      </c>
      <c r="B949" s="318" t="s">
        <v>13561</v>
      </c>
      <c r="C949" s="398" t="s">
        <v>13357</v>
      </c>
      <c r="E949" s="114">
        <v>42034</v>
      </c>
      <c r="F949" s="114">
        <v>42038</v>
      </c>
      <c r="G949" s="36" t="s">
        <v>11637</v>
      </c>
      <c r="I949" s="112" t="s">
        <v>4235</v>
      </c>
      <c r="J949" s="112" t="s">
        <v>4153</v>
      </c>
      <c r="K949" s="112" t="s">
        <v>4154</v>
      </c>
      <c r="L949" s="112" t="s">
        <v>2870</v>
      </c>
      <c r="M949" s="46">
        <v>4.3335999999999997</v>
      </c>
      <c r="N949" s="46">
        <f t="shared" si="216"/>
        <v>4.2710999999999997</v>
      </c>
      <c r="O949" s="46">
        <f t="shared" si="217"/>
        <v>4.3960999999999997</v>
      </c>
      <c r="P949" s="45">
        <v>3.9659</v>
      </c>
      <c r="Q949" s="46">
        <f t="shared" si="218"/>
        <v>3.9034</v>
      </c>
      <c r="R949" s="46">
        <f t="shared" si="219"/>
        <v>4.0283999999999995</v>
      </c>
      <c r="T949" s="378"/>
      <c r="U949" s="378"/>
      <c r="V949" s="46">
        <v>6.25E-2</v>
      </c>
    </row>
    <row r="950" spans="1:24" ht="30" x14ac:dyDescent="0.15">
      <c r="A950" s="304" t="s">
        <v>13767</v>
      </c>
      <c r="B950" s="318" t="s">
        <v>13768</v>
      </c>
      <c r="C950" s="112" t="s">
        <v>10419</v>
      </c>
      <c r="E950" s="114">
        <v>42034</v>
      </c>
      <c r="F950" s="114">
        <v>42038</v>
      </c>
      <c r="G950" s="36" t="s">
        <v>8142</v>
      </c>
      <c r="I950" s="112" t="s">
        <v>4235</v>
      </c>
      <c r="J950" s="112" t="s">
        <v>4153</v>
      </c>
      <c r="K950" s="112" t="s">
        <v>4154</v>
      </c>
      <c r="L950" s="112" t="s">
        <v>2870</v>
      </c>
      <c r="M950" s="46">
        <v>2.625</v>
      </c>
      <c r="N950" s="46">
        <f t="shared" si="216"/>
        <v>2.5625</v>
      </c>
      <c r="O950" s="46">
        <f t="shared" si="217"/>
        <v>2.6875</v>
      </c>
      <c r="P950" s="46">
        <v>9</v>
      </c>
      <c r="Q950" s="46">
        <f t="shared" si="218"/>
        <v>8.9375</v>
      </c>
      <c r="R950" s="46">
        <f t="shared" si="219"/>
        <v>9.0625</v>
      </c>
      <c r="T950" s="378"/>
      <c r="U950" s="378"/>
      <c r="V950" s="36">
        <v>6.25E-2</v>
      </c>
    </row>
    <row r="951" spans="1:24" ht="30" x14ac:dyDescent="0.15">
      <c r="A951" s="304" t="s">
        <v>13777</v>
      </c>
      <c r="B951" s="318" t="s">
        <v>13778</v>
      </c>
      <c r="C951" s="112" t="s">
        <v>13779</v>
      </c>
      <c r="E951" s="114">
        <v>42038</v>
      </c>
      <c r="F951" s="114">
        <v>42040</v>
      </c>
      <c r="G951" s="36" t="s">
        <v>8483</v>
      </c>
      <c r="I951" s="112" t="s">
        <v>4235</v>
      </c>
      <c r="J951" s="112" t="s">
        <v>4153</v>
      </c>
      <c r="K951" s="112" t="s">
        <v>4154</v>
      </c>
      <c r="L951" s="112" t="s">
        <v>2870</v>
      </c>
      <c r="M951" s="46">
        <v>3.875</v>
      </c>
      <c r="N951" s="36">
        <f t="shared" si="216"/>
        <v>3.8125</v>
      </c>
      <c r="O951" s="36">
        <f t="shared" si="217"/>
        <v>3.9375</v>
      </c>
      <c r="P951" s="46">
        <v>2.25</v>
      </c>
      <c r="Q951" s="36">
        <f t="shared" si="218"/>
        <v>2.1875</v>
      </c>
      <c r="R951" s="36">
        <f t="shared" si="219"/>
        <v>2.3125</v>
      </c>
      <c r="T951" s="378"/>
      <c r="U951" s="378"/>
      <c r="V951" s="36">
        <v>6.25E-2</v>
      </c>
    </row>
    <row r="952" spans="1:24" ht="30" x14ac:dyDescent="0.15">
      <c r="A952" s="304" t="s">
        <v>13782</v>
      </c>
      <c r="B952" s="318" t="s">
        <v>13783</v>
      </c>
      <c r="C952" s="398" t="s">
        <v>13357</v>
      </c>
      <c r="E952" s="114">
        <v>42038</v>
      </c>
      <c r="F952" s="114">
        <v>42040</v>
      </c>
      <c r="G952" s="36" t="s">
        <v>11637</v>
      </c>
      <c r="I952" s="112" t="s">
        <v>4235</v>
      </c>
      <c r="J952" s="112" t="s">
        <v>4153</v>
      </c>
      <c r="K952" s="112" t="s">
        <v>4154</v>
      </c>
      <c r="L952" s="112" t="s">
        <v>2870</v>
      </c>
      <c r="M952" s="46">
        <v>4.3335999999999997</v>
      </c>
      <c r="N952" s="46">
        <f t="shared" si="216"/>
        <v>4.2710999999999997</v>
      </c>
      <c r="O952" s="46">
        <f t="shared" si="217"/>
        <v>4.3960999999999997</v>
      </c>
      <c r="P952" s="45">
        <v>3.9659</v>
      </c>
      <c r="Q952" s="46">
        <f t="shared" si="218"/>
        <v>3.9034</v>
      </c>
      <c r="R952" s="46">
        <f t="shared" si="219"/>
        <v>4.0283999999999995</v>
      </c>
      <c r="T952" s="378"/>
      <c r="U952" s="378"/>
      <c r="V952" s="46">
        <v>6.25E-2</v>
      </c>
    </row>
    <row r="953" spans="1:24" ht="30" x14ac:dyDescent="0.15">
      <c r="A953" s="304" t="s">
        <v>13809</v>
      </c>
      <c r="B953" s="318" t="s">
        <v>12751</v>
      </c>
      <c r="C953" s="112" t="s">
        <v>11636</v>
      </c>
      <c r="D953" s="112"/>
      <c r="E953" s="114">
        <v>42042</v>
      </c>
      <c r="F953" s="114">
        <v>41680</v>
      </c>
      <c r="G953" s="36" t="s">
        <v>11637</v>
      </c>
      <c r="I953" s="112" t="s">
        <v>4235</v>
      </c>
      <c r="J953" s="112" t="s">
        <v>4153</v>
      </c>
      <c r="K953" s="112" t="s">
        <v>4154</v>
      </c>
      <c r="L953" s="112" t="s">
        <v>2870</v>
      </c>
      <c r="M953" s="46">
        <v>3.75</v>
      </c>
      <c r="N953" s="36">
        <f t="shared" si="216"/>
        <v>3.6875</v>
      </c>
      <c r="O953" s="36">
        <f t="shared" si="217"/>
        <v>3.8125</v>
      </c>
      <c r="P953" s="46">
        <v>6</v>
      </c>
      <c r="Q953" s="36">
        <f t="shared" si="218"/>
        <v>5.9375</v>
      </c>
      <c r="R953" s="36">
        <f t="shared" si="219"/>
        <v>6.0625</v>
      </c>
      <c r="T953" s="378"/>
      <c r="U953" s="378"/>
      <c r="V953" s="36">
        <v>6.25E-2</v>
      </c>
    </row>
    <row r="954" spans="1:24" ht="30" x14ac:dyDescent="0.15">
      <c r="A954" s="304" t="s">
        <v>13810</v>
      </c>
      <c r="B954" s="318" t="s">
        <v>12751</v>
      </c>
      <c r="C954" s="112" t="s">
        <v>11636</v>
      </c>
      <c r="D954" s="112"/>
      <c r="E954" s="114">
        <v>42042</v>
      </c>
      <c r="F954" s="114">
        <v>42045</v>
      </c>
      <c r="G954" s="36" t="s">
        <v>11637</v>
      </c>
      <c r="I954" s="112" t="s">
        <v>4235</v>
      </c>
      <c r="J954" s="112" t="s">
        <v>4153</v>
      </c>
      <c r="K954" s="112" t="s">
        <v>4154</v>
      </c>
      <c r="L954" s="112" t="s">
        <v>2870</v>
      </c>
      <c r="M954" s="46">
        <v>3.75</v>
      </c>
      <c r="N954" s="36">
        <f>M954-V954</f>
        <v>3.75</v>
      </c>
      <c r="O954" s="36">
        <f>M954+V954</f>
        <v>3.75</v>
      </c>
      <c r="P954" s="46">
        <v>6</v>
      </c>
      <c r="Q954" s="36">
        <f>P954-V954</f>
        <v>6</v>
      </c>
      <c r="R954" s="36">
        <f>P954+V954</f>
        <v>6</v>
      </c>
    </row>
    <row r="955" spans="1:24" ht="30" x14ac:dyDescent="0.15">
      <c r="A955" s="304" t="s">
        <v>13811</v>
      </c>
      <c r="B955" s="318" t="s">
        <v>12771</v>
      </c>
      <c r="C955" s="112" t="s">
        <v>10883</v>
      </c>
      <c r="E955" s="114">
        <v>42042</v>
      </c>
      <c r="F955" s="114">
        <v>42045</v>
      </c>
      <c r="G955" s="36" t="s">
        <v>8142</v>
      </c>
      <c r="I955" s="112" t="s">
        <v>4235</v>
      </c>
      <c r="J955" s="112" t="s">
        <v>4153</v>
      </c>
      <c r="K955" s="112" t="s">
        <v>4154</v>
      </c>
      <c r="L955" s="112" t="s">
        <v>2870</v>
      </c>
      <c r="M955" s="46">
        <v>7</v>
      </c>
      <c r="N955" s="46">
        <f>M955-V955</f>
        <v>6.9375</v>
      </c>
      <c r="O955" s="46">
        <f>M955+V955</f>
        <v>7.0625</v>
      </c>
      <c r="P955" s="46">
        <v>9</v>
      </c>
      <c r="Q955" s="46">
        <f>P955-V955</f>
        <v>8.9375</v>
      </c>
      <c r="R955" s="46">
        <f>P955+V955</f>
        <v>9.0625</v>
      </c>
      <c r="T955" s="378"/>
      <c r="U955" s="378"/>
      <c r="V955" s="36">
        <v>6.25E-2</v>
      </c>
    </row>
    <row r="956" spans="1:24" ht="30" x14ac:dyDescent="0.15">
      <c r="A956" s="304" t="s">
        <v>13818</v>
      </c>
      <c r="B956" s="318" t="s">
        <v>13819</v>
      </c>
      <c r="C956" s="112" t="s">
        <v>13820</v>
      </c>
      <c r="E956" s="114">
        <v>42042</v>
      </c>
      <c r="F956" s="114">
        <v>42045</v>
      </c>
      <c r="G956" s="36" t="s">
        <v>8142</v>
      </c>
      <c r="I956" s="112" t="s">
        <v>4235</v>
      </c>
      <c r="J956" s="112" t="s">
        <v>4153</v>
      </c>
      <c r="K956" s="112" t="s">
        <v>4154</v>
      </c>
      <c r="L956" s="112" t="s">
        <v>2870</v>
      </c>
      <c r="M956" s="46">
        <v>5.25</v>
      </c>
      <c r="N956" s="46">
        <f>M956-V956</f>
        <v>5.1875</v>
      </c>
      <c r="O956" s="46">
        <f>M956+V956</f>
        <v>5.3125</v>
      </c>
      <c r="P956" s="46">
        <v>7.75</v>
      </c>
      <c r="Q956" s="46">
        <f>P956-V956</f>
        <v>7.6875</v>
      </c>
      <c r="R956" s="46">
        <f>P956+V956</f>
        <v>7.8125</v>
      </c>
      <c r="T956" s="378"/>
      <c r="U956" s="378"/>
      <c r="V956" s="36">
        <v>6.25E-2</v>
      </c>
    </row>
    <row r="957" spans="1:24" ht="30" x14ac:dyDescent="0.15">
      <c r="A957" s="304" t="s">
        <v>13822</v>
      </c>
      <c r="B957" s="318" t="s">
        <v>13823</v>
      </c>
      <c r="C957" s="112" t="s">
        <v>13820</v>
      </c>
      <c r="E957" s="114">
        <v>42042</v>
      </c>
      <c r="F957" s="114">
        <v>42045</v>
      </c>
      <c r="G957" s="36" t="s">
        <v>8142</v>
      </c>
      <c r="I957" s="112" t="s">
        <v>4235</v>
      </c>
      <c r="J957" s="112" t="s">
        <v>4153</v>
      </c>
      <c r="K957" s="112" t="s">
        <v>4154</v>
      </c>
      <c r="L957" s="112" t="s">
        <v>2870</v>
      </c>
      <c r="M957" s="46">
        <v>5.25</v>
      </c>
      <c r="N957" s="46">
        <f>M957-V957</f>
        <v>5.1875</v>
      </c>
      <c r="O957" s="46">
        <f>M957+V957</f>
        <v>5.3125</v>
      </c>
      <c r="P957" s="46">
        <v>7.75</v>
      </c>
      <c r="Q957" s="46">
        <f>P957-V957</f>
        <v>7.6875</v>
      </c>
      <c r="R957" s="46">
        <f>P957+V957</f>
        <v>7.8125</v>
      </c>
      <c r="T957" s="378"/>
      <c r="U957" s="378"/>
      <c r="V957" s="36">
        <v>6.25E-2</v>
      </c>
    </row>
    <row r="958" spans="1:24" ht="30" x14ac:dyDescent="0.15">
      <c r="A958" s="304" t="s">
        <v>13910</v>
      </c>
      <c r="B958" s="318" t="s">
        <v>12326</v>
      </c>
      <c r="C958" s="112" t="s">
        <v>12691</v>
      </c>
      <c r="D958" s="45"/>
      <c r="E958" s="108">
        <v>42065</v>
      </c>
      <c r="F958" s="114">
        <v>42069</v>
      </c>
      <c r="G958" s="108" t="s">
        <v>8457</v>
      </c>
      <c r="H958" s="45"/>
      <c r="I958" s="45" t="s">
        <v>4235</v>
      </c>
      <c r="J958" s="45" t="s">
        <v>4153</v>
      </c>
      <c r="K958" s="45" t="s">
        <v>4154</v>
      </c>
      <c r="L958" s="45" t="s">
        <v>2870</v>
      </c>
      <c r="M958" s="45">
        <v>2.3437000000000001</v>
      </c>
      <c r="N958" s="46">
        <f>M958-S958</f>
        <v>2.3437000000000001</v>
      </c>
      <c r="O958" s="46">
        <f>M958+S958</f>
        <v>2.3437000000000001</v>
      </c>
      <c r="P958" s="46">
        <v>3.375</v>
      </c>
      <c r="Q958" s="46">
        <f>P958-Y958</f>
        <v>3.375</v>
      </c>
      <c r="R958" s="46">
        <f>P958+Y958</f>
        <v>3.375</v>
      </c>
      <c r="S958" s="46"/>
      <c r="T958" s="30"/>
      <c r="U958" s="30"/>
      <c r="V958" s="46">
        <v>6.25E-2</v>
      </c>
      <c r="W958" s="46"/>
      <c r="X958" s="46"/>
    </row>
    <row r="959" spans="1:24" ht="30" x14ac:dyDescent="0.15">
      <c r="A959" s="304" t="s">
        <v>13911</v>
      </c>
      <c r="B959" s="318" t="s">
        <v>13868</v>
      </c>
      <c r="C959" s="112" t="s">
        <v>10419</v>
      </c>
      <c r="E959" s="114">
        <v>42065</v>
      </c>
      <c r="F959" s="114">
        <v>42069</v>
      </c>
      <c r="G959" s="36" t="s">
        <v>8142</v>
      </c>
      <c r="I959" s="112" t="s">
        <v>4235</v>
      </c>
      <c r="J959" s="112" t="s">
        <v>4153</v>
      </c>
      <c r="K959" s="112" t="s">
        <v>4154</v>
      </c>
      <c r="L959" s="112" t="s">
        <v>2870</v>
      </c>
      <c r="M959" s="46">
        <v>2.625</v>
      </c>
      <c r="N959" s="46">
        <f t="shared" ref="N959:N968" si="220">M959-V959</f>
        <v>2.5625</v>
      </c>
      <c r="O959" s="46">
        <f t="shared" ref="O959:O968" si="221">M959+V959</f>
        <v>2.6875</v>
      </c>
      <c r="P959" s="46">
        <v>9</v>
      </c>
      <c r="Q959" s="46">
        <f t="shared" ref="Q959:Q968" si="222">P959-V959</f>
        <v>8.9375</v>
      </c>
      <c r="R959" s="46">
        <f t="shared" ref="R959:R968" si="223">P959+V959</f>
        <v>9.0625</v>
      </c>
      <c r="T959" s="378"/>
      <c r="U959" s="378"/>
      <c r="V959" s="36">
        <v>6.25E-2</v>
      </c>
    </row>
    <row r="960" spans="1:24" ht="30" x14ac:dyDescent="0.15">
      <c r="A960" s="304" t="s">
        <v>13993</v>
      </c>
      <c r="B960" s="318" t="s">
        <v>13994</v>
      </c>
      <c r="C960" s="112" t="s">
        <v>10419</v>
      </c>
      <c r="E960" s="114">
        <v>42076</v>
      </c>
      <c r="F960" s="114">
        <v>42079</v>
      </c>
      <c r="G960" s="36" t="s">
        <v>8142</v>
      </c>
      <c r="I960" s="112" t="s">
        <v>4235</v>
      </c>
      <c r="J960" s="112" t="s">
        <v>4153</v>
      </c>
      <c r="K960" s="112" t="s">
        <v>4154</v>
      </c>
      <c r="L960" s="112" t="s">
        <v>2870</v>
      </c>
      <c r="M960" s="46">
        <v>2.625</v>
      </c>
      <c r="N960" s="46">
        <f t="shared" si="220"/>
        <v>2.5625</v>
      </c>
      <c r="O960" s="46">
        <f t="shared" si="221"/>
        <v>2.6875</v>
      </c>
      <c r="P960" s="46">
        <v>9</v>
      </c>
      <c r="Q960" s="46">
        <f t="shared" si="222"/>
        <v>8.9375</v>
      </c>
      <c r="R960" s="46">
        <f t="shared" si="223"/>
        <v>9.0625</v>
      </c>
      <c r="T960" s="378"/>
      <c r="U960" s="378"/>
      <c r="V960" s="36">
        <v>6.25E-2</v>
      </c>
    </row>
    <row r="961" spans="1:24" ht="30" x14ac:dyDescent="0.15">
      <c r="A961" s="304" t="s">
        <v>13995</v>
      </c>
      <c r="B961" s="318" t="s">
        <v>13994</v>
      </c>
      <c r="C961" s="112" t="s">
        <v>10419</v>
      </c>
      <c r="E961" s="114">
        <v>42076</v>
      </c>
      <c r="F961" s="114">
        <v>42079</v>
      </c>
      <c r="G961" s="36" t="s">
        <v>8142</v>
      </c>
      <c r="I961" s="112" t="s">
        <v>4235</v>
      </c>
      <c r="J961" s="112" t="s">
        <v>4153</v>
      </c>
      <c r="K961" s="112" t="s">
        <v>4154</v>
      </c>
      <c r="L961" s="112" t="s">
        <v>2870</v>
      </c>
      <c r="M961" s="46">
        <v>2.625</v>
      </c>
      <c r="N961" s="46">
        <f t="shared" si="220"/>
        <v>2.5625</v>
      </c>
      <c r="O961" s="46">
        <f t="shared" si="221"/>
        <v>2.6875</v>
      </c>
      <c r="P961" s="46">
        <v>9</v>
      </c>
      <c r="Q961" s="46">
        <f t="shared" si="222"/>
        <v>8.9375</v>
      </c>
      <c r="R961" s="46">
        <f t="shared" si="223"/>
        <v>9.0625</v>
      </c>
      <c r="T961" s="378"/>
      <c r="U961" s="378"/>
      <c r="V961" s="36">
        <v>6.25E-2</v>
      </c>
    </row>
    <row r="962" spans="1:24" ht="30" x14ac:dyDescent="0.15">
      <c r="A962" s="304" t="s">
        <v>14089</v>
      </c>
      <c r="B962" s="318" t="s">
        <v>14090</v>
      </c>
      <c r="C962" s="398" t="s">
        <v>13357</v>
      </c>
      <c r="E962" s="114">
        <v>42095</v>
      </c>
      <c r="F962" s="114">
        <v>42100</v>
      </c>
      <c r="G962" s="36" t="s">
        <v>11637</v>
      </c>
      <c r="I962" s="112" t="s">
        <v>4235</v>
      </c>
      <c r="J962" s="112" t="s">
        <v>4153</v>
      </c>
      <c r="K962" s="112" t="s">
        <v>4154</v>
      </c>
      <c r="L962" s="112" t="s">
        <v>2870</v>
      </c>
      <c r="M962" s="46">
        <v>4.3335999999999997</v>
      </c>
      <c r="N962" s="46">
        <f t="shared" si="220"/>
        <v>4.2710999999999997</v>
      </c>
      <c r="O962" s="46">
        <f t="shared" si="221"/>
        <v>4.3960999999999997</v>
      </c>
      <c r="P962" s="45">
        <v>3.9659</v>
      </c>
      <c r="Q962" s="46">
        <f t="shared" si="222"/>
        <v>3.9034</v>
      </c>
      <c r="R962" s="46">
        <f t="shared" si="223"/>
        <v>4.0283999999999995</v>
      </c>
      <c r="T962" s="378"/>
      <c r="U962" s="378"/>
      <c r="V962" s="46">
        <v>6.25E-2</v>
      </c>
    </row>
    <row r="963" spans="1:24" ht="30" x14ac:dyDescent="0.15">
      <c r="A963" s="304" t="s">
        <v>14095</v>
      </c>
      <c r="B963" s="318" t="s">
        <v>14096</v>
      </c>
      <c r="C963" s="112" t="s">
        <v>10418</v>
      </c>
      <c r="E963" s="114">
        <v>42100</v>
      </c>
      <c r="F963" s="114">
        <v>42101</v>
      </c>
      <c r="G963" s="36" t="s">
        <v>8457</v>
      </c>
      <c r="I963" s="112" t="s">
        <v>4235</v>
      </c>
      <c r="J963" s="112" t="s">
        <v>4153</v>
      </c>
      <c r="K963" s="112" t="s">
        <v>4154</v>
      </c>
      <c r="L963" s="112" t="s">
        <v>2870</v>
      </c>
      <c r="M963" s="46">
        <v>3.5</v>
      </c>
      <c r="N963" s="46">
        <f t="shared" si="220"/>
        <v>3.4375</v>
      </c>
      <c r="O963" s="46">
        <f t="shared" si="221"/>
        <v>3.5625</v>
      </c>
      <c r="P963" s="46">
        <v>2.375</v>
      </c>
      <c r="Q963" s="46">
        <f t="shared" si="222"/>
        <v>2.3125</v>
      </c>
      <c r="R963" s="46">
        <f t="shared" si="223"/>
        <v>2.4375</v>
      </c>
      <c r="T963" s="378"/>
      <c r="U963" s="378"/>
      <c r="V963" s="36">
        <v>6.25E-2</v>
      </c>
    </row>
    <row r="964" spans="1:24" ht="30" x14ac:dyDescent="0.15">
      <c r="A964" s="304" t="s">
        <v>14123</v>
      </c>
      <c r="B964" s="318" t="s">
        <v>7244</v>
      </c>
      <c r="C964" s="112" t="s">
        <v>17582</v>
      </c>
      <c r="D964" s="36" t="s">
        <v>10426</v>
      </c>
      <c r="E964" s="114">
        <v>42107</v>
      </c>
      <c r="F964" s="114">
        <v>42908</v>
      </c>
      <c r="G964" s="36" t="s">
        <v>17583</v>
      </c>
      <c r="H964" s="45" t="s">
        <v>4557</v>
      </c>
      <c r="I964" s="45" t="s">
        <v>4235</v>
      </c>
      <c r="J964" s="45" t="s">
        <v>4153</v>
      </c>
      <c r="K964" s="45" t="s">
        <v>4154</v>
      </c>
      <c r="L964" s="45" t="s">
        <v>2870</v>
      </c>
      <c r="M964" s="45">
        <v>73</v>
      </c>
      <c r="N964" s="46">
        <f t="shared" si="220"/>
        <v>71.412499999999994</v>
      </c>
      <c r="O964" s="46">
        <f t="shared" si="221"/>
        <v>74.587500000000006</v>
      </c>
      <c r="P964" s="46">
        <v>85</v>
      </c>
      <c r="Q964" s="46">
        <f t="shared" si="222"/>
        <v>83.412499999999994</v>
      </c>
      <c r="R964" s="46">
        <f t="shared" si="223"/>
        <v>86.587500000000006</v>
      </c>
      <c r="S964" s="46"/>
      <c r="T964" s="30"/>
      <c r="U964" s="30"/>
      <c r="V964" s="46">
        <v>1.5874999999999999</v>
      </c>
    </row>
    <row r="965" spans="1:24" ht="30" x14ac:dyDescent="0.15">
      <c r="A965" s="304" t="s">
        <v>14138</v>
      </c>
      <c r="B965" s="318" t="s">
        <v>7244</v>
      </c>
      <c r="C965" s="112" t="s">
        <v>17582</v>
      </c>
      <c r="D965" s="36" t="s">
        <v>10426</v>
      </c>
      <c r="E965" s="114">
        <v>42110</v>
      </c>
      <c r="F965" s="114">
        <v>42908</v>
      </c>
      <c r="G965" s="36" t="s">
        <v>17583</v>
      </c>
      <c r="H965" s="45" t="s">
        <v>4557</v>
      </c>
      <c r="I965" s="45" t="s">
        <v>4235</v>
      </c>
      <c r="J965" s="45" t="s">
        <v>4153</v>
      </c>
      <c r="K965" s="45" t="s">
        <v>4154</v>
      </c>
      <c r="L965" s="45" t="s">
        <v>2870</v>
      </c>
      <c r="M965" s="45">
        <v>73</v>
      </c>
      <c r="N965" s="46">
        <f t="shared" si="220"/>
        <v>71.412499999999994</v>
      </c>
      <c r="O965" s="46">
        <f t="shared" si="221"/>
        <v>74.587500000000006</v>
      </c>
      <c r="P965" s="46">
        <v>85</v>
      </c>
      <c r="Q965" s="46">
        <f t="shared" si="222"/>
        <v>83.412499999999994</v>
      </c>
      <c r="R965" s="46">
        <f t="shared" si="223"/>
        <v>86.587500000000006</v>
      </c>
      <c r="S965" s="46"/>
      <c r="T965" s="30"/>
      <c r="U965" s="30"/>
      <c r="V965" s="46">
        <v>1.5874999999999999</v>
      </c>
    </row>
    <row r="966" spans="1:24" ht="30" x14ac:dyDescent="0.15">
      <c r="A966" s="304" t="s">
        <v>14221</v>
      </c>
      <c r="B966" s="318" t="s">
        <v>14222</v>
      </c>
      <c r="C966" s="112" t="s">
        <v>14223</v>
      </c>
      <c r="D966" s="45"/>
      <c r="E966" s="108">
        <v>42144</v>
      </c>
      <c r="F966" s="114">
        <v>42150</v>
      </c>
      <c r="G966" s="108" t="s">
        <v>8457</v>
      </c>
      <c r="H966" s="45"/>
      <c r="I966" s="45" t="s">
        <v>4235</v>
      </c>
      <c r="J966" s="45" t="s">
        <v>4153</v>
      </c>
      <c r="K966" s="45" t="s">
        <v>4154</v>
      </c>
      <c r="L966" s="45" t="s">
        <v>2870</v>
      </c>
      <c r="M966" s="45">
        <v>1.375</v>
      </c>
      <c r="N966" s="46">
        <f t="shared" si="220"/>
        <v>1.3125</v>
      </c>
      <c r="O966" s="46">
        <f t="shared" si="221"/>
        <v>1.4375</v>
      </c>
      <c r="P966" s="46">
        <v>2</v>
      </c>
      <c r="Q966" s="46">
        <f t="shared" si="222"/>
        <v>1.9375</v>
      </c>
      <c r="R966" s="46">
        <f t="shared" si="223"/>
        <v>2.0625</v>
      </c>
      <c r="S966" s="46"/>
      <c r="T966" s="30"/>
      <c r="U966" s="30"/>
      <c r="V966" s="46">
        <v>6.25E-2</v>
      </c>
      <c r="W966" s="46"/>
      <c r="X966" s="46"/>
    </row>
    <row r="967" spans="1:24" ht="30" x14ac:dyDescent="0.15">
      <c r="A967" s="304" t="s">
        <v>14228</v>
      </c>
      <c r="B967" s="318" t="s">
        <v>14229</v>
      </c>
      <c r="C967" s="112" t="s">
        <v>10419</v>
      </c>
      <c r="E967" s="114">
        <v>42150</v>
      </c>
      <c r="F967" s="114">
        <v>42153</v>
      </c>
      <c r="G967" s="36" t="s">
        <v>8142</v>
      </c>
      <c r="I967" s="112" t="s">
        <v>4235</v>
      </c>
      <c r="J967" s="112" t="s">
        <v>4153</v>
      </c>
      <c r="K967" s="112" t="s">
        <v>4154</v>
      </c>
      <c r="L967" s="112" t="s">
        <v>2870</v>
      </c>
      <c r="M967" s="46">
        <v>2.625</v>
      </c>
      <c r="N967" s="46">
        <f t="shared" si="220"/>
        <v>2.5625</v>
      </c>
      <c r="O967" s="46">
        <f t="shared" si="221"/>
        <v>2.6875</v>
      </c>
      <c r="P967" s="46">
        <v>9</v>
      </c>
      <c r="Q967" s="46">
        <f t="shared" si="222"/>
        <v>8.9375</v>
      </c>
      <c r="R967" s="46">
        <f t="shared" si="223"/>
        <v>9.0625</v>
      </c>
      <c r="T967" s="378"/>
      <c r="U967" s="378"/>
      <c r="V967" s="36">
        <v>6.25E-2</v>
      </c>
    </row>
    <row r="968" spans="1:24" ht="30" x14ac:dyDescent="0.15">
      <c r="A968" s="304" t="s">
        <v>14320</v>
      </c>
      <c r="B968" s="318" t="s">
        <v>14321</v>
      </c>
      <c r="C968" s="112" t="s">
        <v>14322</v>
      </c>
      <c r="D968" s="112"/>
      <c r="E968" s="114">
        <v>42173</v>
      </c>
      <c r="F968" s="114">
        <v>42177</v>
      </c>
      <c r="G968" s="36" t="s">
        <v>8143</v>
      </c>
      <c r="I968" s="112" t="s">
        <v>4235</v>
      </c>
      <c r="J968" s="112" t="s">
        <v>4153</v>
      </c>
      <c r="K968" s="112" t="s">
        <v>4154</v>
      </c>
      <c r="L968" s="112" t="s">
        <v>2870</v>
      </c>
      <c r="M968" s="46">
        <v>3.75</v>
      </c>
      <c r="N968" s="36">
        <f t="shared" si="220"/>
        <v>3.6875</v>
      </c>
      <c r="O968" s="36">
        <f t="shared" si="221"/>
        <v>3.8125</v>
      </c>
      <c r="P968" s="46">
        <v>6</v>
      </c>
      <c r="Q968" s="36">
        <f t="shared" si="222"/>
        <v>5.9375</v>
      </c>
      <c r="R968" s="36">
        <f t="shared" si="223"/>
        <v>6.0625</v>
      </c>
      <c r="T968" s="378"/>
      <c r="U968" s="378"/>
      <c r="V968" s="36">
        <v>6.25E-2</v>
      </c>
    </row>
    <row r="969" spans="1:24" ht="30" x14ac:dyDescent="0.15">
      <c r="A969" s="304" t="s">
        <v>14323</v>
      </c>
      <c r="B969" s="318" t="s">
        <v>14324</v>
      </c>
      <c r="C969" s="112" t="s">
        <v>14322</v>
      </c>
      <c r="D969" s="112"/>
      <c r="E969" s="114">
        <v>42173</v>
      </c>
      <c r="F969" s="114">
        <v>42177</v>
      </c>
      <c r="G969" s="36" t="s">
        <v>8143</v>
      </c>
      <c r="I969" s="112" t="s">
        <v>4235</v>
      </c>
      <c r="J969" s="112" t="s">
        <v>4153</v>
      </c>
      <c r="K969" s="112" t="s">
        <v>4154</v>
      </c>
      <c r="L969" s="112" t="s">
        <v>2870</v>
      </c>
      <c r="M969" s="46">
        <v>3.75</v>
      </c>
      <c r="N969" s="36">
        <f t="shared" ref="N969:N975" si="224">M969-V969</f>
        <v>3.6875</v>
      </c>
      <c r="O969" s="36">
        <f t="shared" ref="O969:O975" si="225">M969+V969</f>
        <v>3.8125</v>
      </c>
      <c r="P969" s="46">
        <v>6</v>
      </c>
      <c r="Q969" s="36">
        <f t="shared" ref="Q969:Q975" si="226">P969-V969</f>
        <v>5.9375</v>
      </c>
      <c r="R969" s="36">
        <f t="shared" ref="R969:R975" si="227">P969+V969</f>
        <v>6.0625</v>
      </c>
      <c r="T969" s="378"/>
      <c r="U969" s="378"/>
      <c r="V969" s="36">
        <v>6.25E-2</v>
      </c>
    </row>
    <row r="970" spans="1:24" ht="30" x14ac:dyDescent="0.15">
      <c r="A970" s="304" t="s">
        <v>14431</v>
      </c>
      <c r="B970" s="318" t="s">
        <v>6914</v>
      </c>
      <c r="C970" s="398" t="s">
        <v>11633</v>
      </c>
      <c r="E970" s="114">
        <v>42209</v>
      </c>
      <c r="F970" s="114">
        <v>42214</v>
      </c>
      <c r="G970" s="36" t="s">
        <v>11637</v>
      </c>
      <c r="I970" s="112" t="s">
        <v>4235</v>
      </c>
      <c r="J970" s="112" t="s">
        <v>4153</v>
      </c>
      <c r="K970" s="112" t="s">
        <v>4154</v>
      </c>
      <c r="L970" s="112" t="s">
        <v>2870</v>
      </c>
      <c r="M970" s="46">
        <v>6.25</v>
      </c>
      <c r="N970" s="36">
        <f t="shared" si="224"/>
        <v>6.1875</v>
      </c>
      <c r="O970" s="36">
        <f t="shared" si="225"/>
        <v>6.3125</v>
      </c>
      <c r="P970" s="46">
        <v>5.5625</v>
      </c>
      <c r="Q970" s="36">
        <f t="shared" si="226"/>
        <v>5.5</v>
      </c>
      <c r="R970" s="36">
        <f t="shared" si="227"/>
        <v>5.625</v>
      </c>
      <c r="T970" s="378"/>
      <c r="U970" s="378"/>
      <c r="V970" s="36">
        <v>6.25E-2</v>
      </c>
    </row>
    <row r="971" spans="1:24" ht="30" x14ac:dyDescent="0.15">
      <c r="A971" s="304" t="s">
        <v>14497</v>
      </c>
      <c r="B971" s="318" t="s">
        <v>14498</v>
      </c>
      <c r="C971" s="112" t="s">
        <v>10419</v>
      </c>
      <c r="E971" s="114">
        <v>42240</v>
      </c>
      <c r="F971" s="114">
        <v>42241</v>
      </c>
      <c r="G971" s="36" t="s">
        <v>8142</v>
      </c>
      <c r="I971" s="112" t="s">
        <v>4235</v>
      </c>
      <c r="J971" s="112" t="s">
        <v>4153</v>
      </c>
      <c r="K971" s="112" t="s">
        <v>4154</v>
      </c>
      <c r="L971" s="112" t="s">
        <v>2870</v>
      </c>
      <c r="M971" s="46">
        <v>2.625</v>
      </c>
      <c r="N971" s="46">
        <f t="shared" si="224"/>
        <v>2.5625</v>
      </c>
      <c r="O971" s="46">
        <f t="shared" si="225"/>
        <v>2.6875</v>
      </c>
      <c r="P971" s="46">
        <v>9</v>
      </c>
      <c r="Q971" s="46">
        <f t="shared" si="226"/>
        <v>8.9375</v>
      </c>
      <c r="R971" s="46">
        <f t="shared" si="227"/>
        <v>9.0625</v>
      </c>
      <c r="T971" s="378"/>
      <c r="U971" s="378"/>
      <c r="V971" s="36">
        <v>6.25E-2</v>
      </c>
    </row>
    <row r="972" spans="1:24" ht="30" x14ac:dyDescent="0.15">
      <c r="A972" s="304" t="s">
        <v>14506</v>
      </c>
      <c r="B972" s="318" t="s">
        <v>14507</v>
      </c>
      <c r="C972" s="398" t="s">
        <v>13357</v>
      </c>
      <c r="E972" s="114">
        <v>42243</v>
      </c>
      <c r="F972" s="114">
        <v>42247</v>
      </c>
      <c r="G972" s="36" t="s">
        <v>11637</v>
      </c>
      <c r="I972" s="112" t="s">
        <v>4235</v>
      </c>
      <c r="J972" s="112" t="s">
        <v>4153</v>
      </c>
      <c r="K972" s="112" t="s">
        <v>4154</v>
      </c>
      <c r="L972" s="112" t="s">
        <v>2870</v>
      </c>
      <c r="M972" s="46">
        <v>4.3335999999999997</v>
      </c>
      <c r="N972" s="46">
        <f t="shared" si="224"/>
        <v>4.2710999999999997</v>
      </c>
      <c r="O972" s="46">
        <f t="shared" si="225"/>
        <v>4.3960999999999997</v>
      </c>
      <c r="P972" s="45">
        <v>3.9659</v>
      </c>
      <c r="Q972" s="46">
        <f t="shared" si="226"/>
        <v>3.9034</v>
      </c>
      <c r="R972" s="46">
        <f t="shared" si="227"/>
        <v>4.0283999999999995</v>
      </c>
      <c r="T972" s="378"/>
      <c r="U972" s="378"/>
      <c r="V972" s="46">
        <v>6.25E-2</v>
      </c>
    </row>
    <row r="973" spans="1:24" ht="30" x14ac:dyDescent="0.15">
      <c r="A973" s="304" t="s">
        <v>14510</v>
      </c>
      <c r="B973" s="318" t="s">
        <v>14511</v>
      </c>
      <c r="C973" s="45" t="s">
        <v>14512</v>
      </c>
      <c r="D973" s="45"/>
      <c r="E973" s="114">
        <v>42244</v>
      </c>
      <c r="F973" s="114">
        <v>42247</v>
      </c>
      <c r="G973" s="114" t="s">
        <v>9039</v>
      </c>
      <c r="H973" s="45" t="s">
        <v>4557</v>
      </c>
      <c r="I973" s="45" t="s">
        <v>4235</v>
      </c>
      <c r="J973" s="45" t="s">
        <v>4153</v>
      </c>
      <c r="K973" s="45" t="s">
        <v>4154</v>
      </c>
      <c r="L973" s="45" t="s">
        <v>2870</v>
      </c>
      <c r="M973" s="45">
        <v>85</v>
      </c>
      <c r="N973" s="46">
        <f t="shared" si="224"/>
        <v>83.412499999999994</v>
      </c>
      <c r="O973" s="46">
        <f t="shared" si="225"/>
        <v>86.587500000000006</v>
      </c>
      <c r="P973" s="46">
        <v>73</v>
      </c>
      <c r="Q973" s="46">
        <f t="shared" si="226"/>
        <v>71.412499999999994</v>
      </c>
      <c r="R973" s="46">
        <f t="shared" si="227"/>
        <v>74.587500000000006</v>
      </c>
      <c r="S973" s="46"/>
      <c r="T973" s="30"/>
      <c r="U973" s="30"/>
      <c r="V973" s="46">
        <v>1.5874999999999999</v>
      </c>
    </row>
    <row r="974" spans="1:24" ht="30" x14ac:dyDescent="0.15">
      <c r="A974" s="304" t="s">
        <v>14513</v>
      </c>
      <c r="B974" s="318" t="s">
        <v>14514</v>
      </c>
      <c r="C974" s="398" t="s">
        <v>13357</v>
      </c>
      <c r="E974" s="114">
        <v>42244</v>
      </c>
      <c r="F974" s="114">
        <v>42247</v>
      </c>
      <c r="G974" s="36" t="s">
        <v>11637</v>
      </c>
      <c r="I974" s="112" t="s">
        <v>4235</v>
      </c>
      <c r="J974" s="112" t="s">
        <v>4153</v>
      </c>
      <c r="K974" s="112" t="s">
        <v>4154</v>
      </c>
      <c r="L974" s="112" t="s">
        <v>2870</v>
      </c>
      <c r="M974" s="46">
        <v>4.3335999999999997</v>
      </c>
      <c r="N974" s="46">
        <f t="shared" si="224"/>
        <v>4.2710999999999997</v>
      </c>
      <c r="O974" s="46">
        <f t="shared" si="225"/>
        <v>4.3960999999999997</v>
      </c>
      <c r="P974" s="45">
        <v>3.9659</v>
      </c>
      <c r="Q974" s="46">
        <f t="shared" si="226"/>
        <v>3.9034</v>
      </c>
      <c r="R974" s="46">
        <f t="shared" si="227"/>
        <v>4.0283999999999995</v>
      </c>
      <c r="T974" s="378"/>
      <c r="U974" s="378"/>
      <c r="V974" s="46">
        <v>6.25E-2</v>
      </c>
    </row>
    <row r="975" spans="1:24" ht="30" x14ac:dyDescent="0.15">
      <c r="A975" s="304" t="s">
        <v>14521</v>
      </c>
      <c r="B975" s="318" t="s">
        <v>11631</v>
      </c>
      <c r="C975" s="398" t="s">
        <v>14522</v>
      </c>
      <c r="E975" s="114">
        <v>42250</v>
      </c>
      <c r="F975" s="114">
        <v>42251</v>
      </c>
      <c r="G975" s="36" t="s">
        <v>11632</v>
      </c>
      <c r="I975" s="112" t="s">
        <v>4235</v>
      </c>
      <c r="J975" s="112" t="s">
        <v>4153</v>
      </c>
      <c r="K975" s="112" t="s">
        <v>4154</v>
      </c>
      <c r="L975" s="112" t="s">
        <v>2870</v>
      </c>
      <c r="M975" s="46">
        <v>5.8125</v>
      </c>
      <c r="N975" s="36">
        <f t="shared" si="224"/>
        <v>5.75</v>
      </c>
      <c r="O975" s="36">
        <f t="shared" si="225"/>
        <v>5.875</v>
      </c>
      <c r="P975" s="46">
        <v>6.5</v>
      </c>
      <c r="Q975" s="36">
        <f t="shared" si="226"/>
        <v>6.4375</v>
      </c>
      <c r="R975" s="36">
        <f t="shared" si="227"/>
        <v>6.5625</v>
      </c>
      <c r="T975" s="378"/>
      <c r="U975" s="378"/>
      <c r="V975" s="36">
        <v>6.25E-2</v>
      </c>
    </row>
    <row r="976" spans="1:24" ht="30" x14ac:dyDescent="0.15">
      <c r="A976" s="304" t="s">
        <v>14523</v>
      </c>
      <c r="B976" s="318" t="s">
        <v>11918</v>
      </c>
      <c r="C976" s="398" t="s">
        <v>14522</v>
      </c>
      <c r="E976" s="114">
        <v>42250</v>
      </c>
      <c r="F976" s="114">
        <v>42251</v>
      </c>
      <c r="G976" s="36" t="s">
        <v>11632</v>
      </c>
      <c r="I976" s="112" t="s">
        <v>4235</v>
      </c>
      <c r="J976" s="112" t="s">
        <v>4153</v>
      </c>
      <c r="K976" s="112" t="s">
        <v>4154</v>
      </c>
      <c r="L976" s="112" t="s">
        <v>2870</v>
      </c>
      <c r="M976" s="46">
        <v>5.8125</v>
      </c>
      <c r="N976" s="36">
        <f t="shared" ref="N976:N1017" si="228">M976-V976</f>
        <v>5.75</v>
      </c>
      <c r="O976" s="36">
        <f t="shared" ref="O976:O1017" si="229">M976+V976</f>
        <v>5.875</v>
      </c>
      <c r="P976" s="46">
        <v>6.5</v>
      </c>
      <c r="Q976" s="36">
        <f t="shared" ref="Q976:Q1017" si="230">P976-V976</f>
        <v>6.4375</v>
      </c>
      <c r="R976" s="36">
        <f t="shared" ref="R976:R1017" si="231">P976+V976</f>
        <v>6.5625</v>
      </c>
      <c r="T976" s="378"/>
      <c r="U976" s="378"/>
      <c r="V976" s="36">
        <v>6.25E-2</v>
      </c>
    </row>
    <row r="977" spans="1:35" ht="30" x14ac:dyDescent="0.15">
      <c r="A977" s="304" t="s">
        <v>14565</v>
      </c>
      <c r="B977" s="318" t="s">
        <v>14566</v>
      </c>
      <c r="C977" s="112" t="s">
        <v>12084</v>
      </c>
      <c r="D977" s="45"/>
      <c r="E977" s="114">
        <v>42262</v>
      </c>
      <c r="F977" s="114">
        <v>42264</v>
      </c>
      <c r="G977" s="45" t="s">
        <v>11626</v>
      </c>
      <c r="H977" s="45" t="s">
        <v>4557</v>
      </c>
      <c r="I977" s="45" t="s">
        <v>4235</v>
      </c>
      <c r="J977" s="45" t="s">
        <v>4153</v>
      </c>
      <c r="K977" s="45" t="s">
        <v>4154</v>
      </c>
      <c r="L977" s="45" t="s">
        <v>2870</v>
      </c>
      <c r="M977" s="45">
        <v>73</v>
      </c>
      <c r="N977" s="46">
        <f t="shared" si="228"/>
        <v>71.412499999999994</v>
      </c>
      <c r="O977" s="46">
        <f t="shared" si="229"/>
        <v>74.587500000000006</v>
      </c>
      <c r="P977" s="46">
        <v>85</v>
      </c>
      <c r="Q977" s="46">
        <f t="shared" si="230"/>
        <v>83.412499999999994</v>
      </c>
      <c r="R977" s="46">
        <f t="shared" si="231"/>
        <v>86.587500000000006</v>
      </c>
      <c r="S977" s="46"/>
      <c r="T977" s="30"/>
      <c r="U977" s="30"/>
      <c r="V977" s="46">
        <v>1.5874999999999999</v>
      </c>
      <c r="W977" s="46"/>
      <c r="X977" s="46"/>
      <c r="Y977" s="46"/>
      <c r="Z977" s="46"/>
      <c r="AA977" s="46"/>
      <c r="AB977" s="46"/>
    </row>
    <row r="978" spans="1:35" ht="30" x14ac:dyDescent="0.15">
      <c r="A978" s="304" t="s">
        <v>14567</v>
      </c>
      <c r="B978" s="318" t="s">
        <v>11635</v>
      </c>
      <c r="C978" s="398" t="s">
        <v>14569</v>
      </c>
      <c r="E978" s="114">
        <v>42262</v>
      </c>
      <c r="F978" s="114">
        <v>42264</v>
      </c>
      <c r="G978" s="36" t="s">
        <v>11637</v>
      </c>
      <c r="I978" s="112" t="s">
        <v>4235</v>
      </c>
      <c r="J978" s="112" t="s">
        <v>4153</v>
      </c>
      <c r="K978" s="112" t="s">
        <v>4154</v>
      </c>
      <c r="L978" s="112" t="s">
        <v>2870</v>
      </c>
      <c r="M978" s="46">
        <v>4</v>
      </c>
      <c r="N978" s="36">
        <f t="shared" si="228"/>
        <v>3.9375</v>
      </c>
      <c r="O978" s="36">
        <f t="shared" si="229"/>
        <v>4.0625</v>
      </c>
      <c r="P978" s="46">
        <v>6.25</v>
      </c>
      <c r="Q978" s="36">
        <f t="shared" si="230"/>
        <v>6.1875</v>
      </c>
      <c r="R978" s="36">
        <f t="shared" si="231"/>
        <v>6.3125</v>
      </c>
      <c r="T978" s="378"/>
      <c r="U978" s="378"/>
      <c r="V978" s="36">
        <v>6.25E-2</v>
      </c>
    </row>
    <row r="979" spans="1:35" ht="30" x14ac:dyDescent="0.15">
      <c r="A979" s="304" t="s">
        <v>14568</v>
      </c>
      <c r="B979" s="318" t="s">
        <v>11635</v>
      </c>
      <c r="C979" s="398" t="s">
        <v>14569</v>
      </c>
      <c r="E979" s="114">
        <v>42262</v>
      </c>
      <c r="F979" s="114">
        <v>42264</v>
      </c>
      <c r="G979" s="36" t="s">
        <v>11637</v>
      </c>
      <c r="I979" s="112" t="s">
        <v>4235</v>
      </c>
      <c r="J979" s="112" t="s">
        <v>4153</v>
      </c>
      <c r="K979" s="112" t="s">
        <v>4154</v>
      </c>
      <c r="L979" s="112" t="s">
        <v>2870</v>
      </c>
      <c r="M979" s="46">
        <v>4</v>
      </c>
      <c r="N979" s="36">
        <f t="shared" si="228"/>
        <v>3.9375</v>
      </c>
      <c r="O979" s="36">
        <f t="shared" si="229"/>
        <v>4.0625</v>
      </c>
      <c r="P979" s="46">
        <v>6.25</v>
      </c>
      <c r="Q979" s="36">
        <f t="shared" si="230"/>
        <v>6.1875</v>
      </c>
      <c r="R979" s="36">
        <f t="shared" si="231"/>
        <v>6.3125</v>
      </c>
      <c r="T979" s="378"/>
      <c r="U979" s="378"/>
      <c r="V979" s="36">
        <v>6.25E-2</v>
      </c>
    </row>
    <row r="980" spans="1:35" ht="30" x14ac:dyDescent="0.15">
      <c r="A980" s="304" t="s">
        <v>14580</v>
      </c>
      <c r="B980" s="318" t="s">
        <v>14581</v>
      </c>
      <c r="C980" s="112" t="s">
        <v>10419</v>
      </c>
      <c r="E980" s="114">
        <v>42268</v>
      </c>
      <c r="F980" s="114">
        <v>42269</v>
      </c>
      <c r="G980" s="36" t="s">
        <v>8142</v>
      </c>
      <c r="I980" s="112" t="s">
        <v>4235</v>
      </c>
      <c r="J980" s="112" t="s">
        <v>4153</v>
      </c>
      <c r="K980" s="112" t="s">
        <v>4154</v>
      </c>
      <c r="L980" s="112" t="s">
        <v>2870</v>
      </c>
      <c r="M980" s="46">
        <v>2.625</v>
      </c>
      <c r="N980" s="46">
        <f t="shared" si="228"/>
        <v>2.5625</v>
      </c>
      <c r="O980" s="46">
        <f t="shared" si="229"/>
        <v>2.6875</v>
      </c>
      <c r="P980" s="46">
        <v>9</v>
      </c>
      <c r="Q980" s="46">
        <f t="shared" si="230"/>
        <v>8.9375</v>
      </c>
      <c r="R980" s="46">
        <f t="shared" si="231"/>
        <v>9.0625</v>
      </c>
      <c r="T980" s="378"/>
      <c r="U980" s="378"/>
      <c r="V980" s="36">
        <v>6.25E-2</v>
      </c>
    </row>
    <row r="981" spans="1:35" ht="30" x14ac:dyDescent="0.15">
      <c r="A981" s="304" t="s">
        <v>14597</v>
      </c>
      <c r="B981" s="318" t="s">
        <v>14598</v>
      </c>
      <c r="C981" s="112" t="s">
        <v>12980</v>
      </c>
      <c r="D981" s="114"/>
      <c r="E981" s="114">
        <v>42270</v>
      </c>
      <c r="F981" s="114">
        <v>42276</v>
      </c>
      <c r="G981" s="36" t="s">
        <v>9313</v>
      </c>
      <c r="H981" s="36" t="s">
        <v>11854</v>
      </c>
      <c r="I981" s="112" t="s">
        <v>4235</v>
      </c>
      <c r="J981" s="112" t="s">
        <v>4153</v>
      </c>
      <c r="K981" s="112" t="s">
        <v>4154</v>
      </c>
      <c r="L981" s="112" t="s">
        <v>2870</v>
      </c>
      <c r="M981" s="45">
        <v>2.3437000000000001</v>
      </c>
      <c r="N981" s="36">
        <f t="shared" si="228"/>
        <v>2.2812000000000001</v>
      </c>
      <c r="O981" s="36">
        <f t="shared" si="229"/>
        <v>2.4062000000000001</v>
      </c>
      <c r="P981" s="46">
        <v>3.375</v>
      </c>
      <c r="Q981" s="36">
        <f t="shared" si="230"/>
        <v>3.3125</v>
      </c>
      <c r="R981" s="36">
        <f t="shared" si="231"/>
        <v>3.4375</v>
      </c>
      <c r="T981" s="378"/>
      <c r="U981" s="378"/>
      <c r="V981" s="36">
        <v>6.25E-2</v>
      </c>
    </row>
    <row r="982" spans="1:35" ht="30" x14ac:dyDescent="0.15">
      <c r="A982" s="304" t="s">
        <v>14599</v>
      </c>
      <c r="B982" s="318" t="s">
        <v>14514</v>
      </c>
      <c r="C982" s="398" t="s">
        <v>13357</v>
      </c>
      <c r="D982" s="114"/>
      <c r="E982" s="114">
        <v>42276</v>
      </c>
      <c r="F982" s="114">
        <v>42276</v>
      </c>
      <c r="G982" s="36" t="s">
        <v>11637</v>
      </c>
      <c r="I982" s="112" t="s">
        <v>4235</v>
      </c>
      <c r="J982" s="112" t="s">
        <v>4153</v>
      </c>
      <c r="K982" s="112" t="s">
        <v>4154</v>
      </c>
      <c r="L982" s="112" t="s">
        <v>2870</v>
      </c>
      <c r="M982" s="46">
        <v>4.3335999999999997</v>
      </c>
      <c r="N982" s="46">
        <f t="shared" si="228"/>
        <v>4.2710999999999997</v>
      </c>
      <c r="O982" s="46">
        <f t="shared" si="229"/>
        <v>4.3960999999999997</v>
      </c>
      <c r="P982" s="45">
        <v>3.9659</v>
      </c>
      <c r="Q982" s="46">
        <f t="shared" si="230"/>
        <v>3.9034</v>
      </c>
      <c r="R982" s="46">
        <f t="shared" si="231"/>
        <v>4.0283999999999995</v>
      </c>
      <c r="T982" s="378"/>
      <c r="U982" s="378"/>
      <c r="V982" s="46">
        <v>6.25E-2</v>
      </c>
    </row>
    <row r="983" spans="1:35" ht="30" x14ac:dyDescent="0.15">
      <c r="A983" s="304" t="s">
        <v>14608</v>
      </c>
      <c r="B983" s="318" t="s">
        <v>14609</v>
      </c>
      <c r="C983" s="112" t="s">
        <v>10419</v>
      </c>
      <c r="D983" s="114"/>
      <c r="E983" s="114">
        <v>42276</v>
      </c>
      <c r="F983" s="114">
        <v>42276</v>
      </c>
      <c r="G983" s="36" t="s">
        <v>8142</v>
      </c>
      <c r="I983" s="112" t="s">
        <v>4235</v>
      </c>
      <c r="J983" s="112" t="s">
        <v>4153</v>
      </c>
      <c r="K983" s="112" t="s">
        <v>4154</v>
      </c>
      <c r="L983" s="112" t="s">
        <v>2870</v>
      </c>
      <c r="M983" s="46">
        <v>2.625</v>
      </c>
      <c r="N983" s="46">
        <f t="shared" si="228"/>
        <v>2.5625</v>
      </c>
      <c r="O983" s="46">
        <f t="shared" si="229"/>
        <v>2.6875</v>
      </c>
      <c r="P983" s="46">
        <v>9</v>
      </c>
      <c r="Q983" s="46">
        <f t="shared" si="230"/>
        <v>8.9375</v>
      </c>
      <c r="R983" s="46">
        <f t="shared" si="231"/>
        <v>9.0625</v>
      </c>
      <c r="T983" s="378"/>
      <c r="U983" s="378"/>
      <c r="V983" s="36">
        <v>6.25E-2</v>
      </c>
    </row>
    <row r="984" spans="1:35" ht="30" x14ac:dyDescent="0.15">
      <c r="A984" s="304" t="s">
        <v>14691</v>
      </c>
      <c r="B984" s="318" t="s">
        <v>14692</v>
      </c>
      <c r="C984" s="112" t="s">
        <v>10419</v>
      </c>
      <c r="D984" s="114"/>
      <c r="E984" s="114">
        <v>42282</v>
      </c>
      <c r="F984" s="114">
        <v>42283</v>
      </c>
      <c r="G984" s="36" t="s">
        <v>8142</v>
      </c>
      <c r="I984" s="112" t="s">
        <v>4235</v>
      </c>
      <c r="J984" s="112" t="s">
        <v>4153</v>
      </c>
      <c r="K984" s="112" t="s">
        <v>4154</v>
      </c>
      <c r="L984" s="112" t="s">
        <v>2870</v>
      </c>
      <c r="M984" s="46">
        <v>2.625</v>
      </c>
      <c r="N984" s="46">
        <f t="shared" si="228"/>
        <v>2.5625</v>
      </c>
      <c r="O984" s="46">
        <f t="shared" si="229"/>
        <v>2.6875</v>
      </c>
      <c r="P984" s="46">
        <v>9</v>
      </c>
      <c r="Q984" s="46">
        <f t="shared" si="230"/>
        <v>8.9375</v>
      </c>
      <c r="R984" s="46">
        <f t="shared" si="231"/>
        <v>9.0625</v>
      </c>
      <c r="T984" s="378"/>
      <c r="U984" s="378"/>
      <c r="V984" s="36">
        <v>6.25E-2</v>
      </c>
    </row>
    <row r="985" spans="1:35" ht="30" x14ac:dyDescent="0.15">
      <c r="A985" s="304" t="s">
        <v>14745</v>
      </c>
      <c r="B985" s="318" t="s">
        <v>8282</v>
      </c>
      <c r="C985" s="398" t="s">
        <v>13357</v>
      </c>
      <c r="D985" s="114"/>
      <c r="E985" s="114">
        <v>42290</v>
      </c>
      <c r="F985" s="114">
        <v>42292</v>
      </c>
      <c r="G985" s="36" t="s">
        <v>11637</v>
      </c>
      <c r="I985" s="112" t="s">
        <v>4235</v>
      </c>
      <c r="J985" s="112" t="s">
        <v>4153</v>
      </c>
      <c r="K985" s="112" t="s">
        <v>4154</v>
      </c>
      <c r="L985" s="112" t="s">
        <v>2870</v>
      </c>
      <c r="M985" s="46">
        <v>4.3335999999999997</v>
      </c>
      <c r="N985" s="46">
        <f t="shared" si="228"/>
        <v>4.2710999999999997</v>
      </c>
      <c r="O985" s="46">
        <f t="shared" si="229"/>
        <v>4.3960999999999997</v>
      </c>
      <c r="P985" s="45">
        <v>3.9659</v>
      </c>
      <c r="Q985" s="46">
        <f t="shared" si="230"/>
        <v>3.9034</v>
      </c>
      <c r="R985" s="46">
        <f t="shared" si="231"/>
        <v>4.0283999999999995</v>
      </c>
      <c r="T985" s="378"/>
      <c r="U985" s="378"/>
      <c r="V985" s="46">
        <v>6.25E-2</v>
      </c>
    </row>
    <row r="986" spans="1:35" ht="30" x14ac:dyDescent="0.15">
      <c r="A986" s="304" t="s">
        <v>14746</v>
      </c>
      <c r="B986" s="318" t="s">
        <v>14747</v>
      </c>
      <c r="C986" s="398" t="s">
        <v>11633</v>
      </c>
      <c r="E986" s="114">
        <v>42290</v>
      </c>
      <c r="F986" s="114">
        <v>42292</v>
      </c>
      <c r="G986" s="36" t="s">
        <v>11637</v>
      </c>
      <c r="I986" s="112" t="s">
        <v>4235</v>
      </c>
      <c r="J986" s="112" t="s">
        <v>4153</v>
      </c>
      <c r="K986" s="112" t="s">
        <v>4154</v>
      </c>
      <c r="L986" s="112" t="s">
        <v>2870</v>
      </c>
      <c r="M986" s="46">
        <v>6.25</v>
      </c>
      <c r="N986" s="36">
        <f t="shared" si="228"/>
        <v>6.1875</v>
      </c>
      <c r="O986" s="36">
        <f t="shared" si="229"/>
        <v>6.3125</v>
      </c>
      <c r="P986" s="46">
        <v>5.5625</v>
      </c>
      <c r="Q986" s="36">
        <f t="shared" si="230"/>
        <v>5.5</v>
      </c>
      <c r="R986" s="36">
        <f t="shared" si="231"/>
        <v>5.625</v>
      </c>
      <c r="T986" s="378"/>
      <c r="U986" s="378"/>
      <c r="V986" s="36">
        <v>6.25E-2</v>
      </c>
    </row>
    <row r="987" spans="1:35" ht="30" x14ac:dyDescent="0.15">
      <c r="A987" s="304" t="s">
        <v>14769</v>
      </c>
      <c r="B987" s="318" t="s">
        <v>14770</v>
      </c>
      <c r="C987" s="112" t="s">
        <v>10419</v>
      </c>
      <c r="D987" s="114"/>
      <c r="E987" s="114">
        <v>42296</v>
      </c>
      <c r="F987" s="114">
        <v>42297</v>
      </c>
      <c r="G987" s="36" t="s">
        <v>8142</v>
      </c>
      <c r="I987" s="112" t="s">
        <v>4235</v>
      </c>
      <c r="J987" s="112" t="s">
        <v>4153</v>
      </c>
      <c r="K987" s="112" t="s">
        <v>4154</v>
      </c>
      <c r="L987" s="112" t="s">
        <v>2870</v>
      </c>
      <c r="M987" s="46">
        <v>2.625</v>
      </c>
      <c r="N987" s="46">
        <f t="shared" si="228"/>
        <v>2.5625</v>
      </c>
      <c r="O987" s="46">
        <f t="shared" si="229"/>
        <v>2.6875</v>
      </c>
      <c r="P987" s="46">
        <v>9</v>
      </c>
      <c r="Q987" s="46">
        <f t="shared" si="230"/>
        <v>8.9375</v>
      </c>
      <c r="R987" s="46">
        <f t="shared" si="231"/>
        <v>9.0625</v>
      </c>
      <c r="T987" s="378"/>
      <c r="U987" s="378"/>
      <c r="V987" s="36">
        <v>6.25E-2</v>
      </c>
    </row>
    <row r="988" spans="1:35" ht="30" x14ac:dyDescent="0.15">
      <c r="A988" s="304" t="s">
        <v>14774</v>
      </c>
      <c r="B988" s="318" t="s">
        <v>12556</v>
      </c>
      <c r="C988" s="112" t="s">
        <v>11627</v>
      </c>
      <c r="D988" s="45"/>
      <c r="E988" s="114">
        <v>42297</v>
      </c>
      <c r="F988" s="114">
        <v>42298</v>
      </c>
      <c r="G988" s="45" t="s">
        <v>11626</v>
      </c>
      <c r="H988" s="45" t="s">
        <v>4557</v>
      </c>
      <c r="I988" s="45" t="s">
        <v>4235</v>
      </c>
      <c r="J988" s="45" t="s">
        <v>4153</v>
      </c>
      <c r="K988" s="45" t="s">
        <v>4154</v>
      </c>
      <c r="L988" s="45" t="s">
        <v>2870</v>
      </c>
      <c r="M988" s="45">
        <v>85</v>
      </c>
      <c r="N988" s="46">
        <f t="shared" si="228"/>
        <v>83.412499999999994</v>
      </c>
      <c r="O988" s="46">
        <f t="shared" si="229"/>
        <v>86.587500000000006</v>
      </c>
      <c r="P988" s="46">
        <v>73</v>
      </c>
      <c r="Q988" s="46">
        <f t="shared" si="230"/>
        <v>71.412499999999994</v>
      </c>
      <c r="R988" s="46">
        <f t="shared" si="231"/>
        <v>74.587500000000006</v>
      </c>
      <c r="S988" s="46"/>
      <c r="T988" s="30"/>
      <c r="U988" s="30"/>
      <c r="V988" s="46">
        <v>1.5874999999999999</v>
      </c>
      <c r="W988" s="46"/>
      <c r="X988" s="46"/>
      <c r="Y988" s="46"/>
      <c r="Z988" s="46"/>
      <c r="AA988" s="46"/>
      <c r="AB988" s="46"/>
      <c r="AC988" s="46"/>
      <c r="AD988" s="46"/>
      <c r="AE988" s="46"/>
      <c r="AF988" s="46"/>
      <c r="AG988" s="46"/>
    </row>
    <row r="989" spans="1:35" ht="30" x14ac:dyDescent="0.15">
      <c r="A989" s="304" t="s">
        <v>14775</v>
      </c>
      <c r="B989" s="318" t="s">
        <v>14776</v>
      </c>
      <c r="C989" s="112" t="s">
        <v>10418</v>
      </c>
      <c r="E989" s="114">
        <v>42297</v>
      </c>
      <c r="F989" s="114">
        <v>42307</v>
      </c>
      <c r="G989" s="36" t="s">
        <v>8457</v>
      </c>
      <c r="I989" s="112" t="s">
        <v>4235</v>
      </c>
      <c r="J989" s="112" t="s">
        <v>4153</v>
      </c>
      <c r="K989" s="112" t="s">
        <v>4154</v>
      </c>
      <c r="L989" s="112" t="s">
        <v>2870</v>
      </c>
      <c r="M989" s="46">
        <v>3.5</v>
      </c>
      <c r="N989" s="46">
        <f t="shared" si="228"/>
        <v>3.4375</v>
      </c>
      <c r="O989" s="46">
        <f t="shared" si="229"/>
        <v>3.5625</v>
      </c>
      <c r="P989" s="46">
        <v>2.375</v>
      </c>
      <c r="Q989" s="46">
        <f t="shared" si="230"/>
        <v>2.3125</v>
      </c>
      <c r="R989" s="46">
        <f t="shared" si="231"/>
        <v>2.4375</v>
      </c>
      <c r="T989" s="378"/>
      <c r="U989" s="378"/>
      <c r="V989" s="36">
        <v>6.25E-2</v>
      </c>
    </row>
    <row r="990" spans="1:35" ht="30" x14ac:dyDescent="0.15">
      <c r="A990" s="304" t="s">
        <v>14778</v>
      </c>
      <c r="B990" s="318" t="s">
        <v>5091</v>
      </c>
      <c r="C990" s="112" t="s">
        <v>14779</v>
      </c>
      <c r="D990" s="45"/>
      <c r="E990" s="108">
        <v>42297</v>
      </c>
      <c r="F990" s="108">
        <v>42298</v>
      </c>
      <c r="G990" s="108" t="s">
        <v>14780</v>
      </c>
      <c r="I990" s="45" t="s">
        <v>4235</v>
      </c>
      <c r="J990" s="45" t="s">
        <v>4153</v>
      </c>
      <c r="K990" s="45" t="s">
        <v>4154</v>
      </c>
      <c r="L990" s="45" t="s">
        <v>2870</v>
      </c>
      <c r="M990" s="46">
        <v>1.375</v>
      </c>
      <c r="N990" s="46">
        <f t="shared" si="228"/>
        <v>1.3125</v>
      </c>
      <c r="O990" s="46">
        <f t="shared" si="229"/>
        <v>1.4375</v>
      </c>
      <c r="P990" s="46">
        <v>2</v>
      </c>
      <c r="Q990" s="46">
        <f t="shared" si="230"/>
        <v>1.9375</v>
      </c>
      <c r="R990" s="46">
        <f t="shared" si="231"/>
        <v>2.0625</v>
      </c>
      <c r="T990" s="378"/>
      <c r="U990" s="378"/>
      <c r="V990" s="46">
        <v>6.25E-2</v>
      </c>
      <c r="X990" s="46"/>
      <c r="Y990" s="46"/>
      <c r="Z990" s="46"/>
      <c r="AA990" s="46"/>
      <c r="AB990" s="46"/>
      <c r="AC990" s="46"/>
      <c r="AD990" s="46"/>
      <c r="AE990" s="46"/>
      <c r="AF990" s="46"/>
      <c r="AG990" s="46"/>
      <c r="AH990" s="46"/>
      <c r="AI990" s="46"/>
    </row>
    <row r="991" spans="1:35" ht="30" x14ac:dyDescent="0.15">
      <c r="A991" s="304" t="s">
        <v>14781</v>
      </c>
      <c r="B991" s="318" t="s">
        <v>14782</v>
      </c>
      <c r="C991" s="45" t="s">
        <v>14512</v>
      </c>
      <c r="D991" s="45"/>
      <c r="E991" s="114">
        <v>42297</v>
      </c>
      <c r="F991" s="114">
        <v>42298</v>
      </c>
      <c r="G991" s="114" t="s">
        <v>9039</v>
      </c>
      <c r="H991" s="45" t="s">
        <v>4557</v>
      </c>
      <c r="I991" s="45" t="s">
        <v>4235</v>
      </c>
      <c r="J991" s="45" t="s">
        <v>4153</v>
      </c>
      <c r="K991" s="45" t="s">
        <v>4154</v>
      </c>
      <c r="L991" s="45" t="s">
        <v>2870</v>
      </c>
      <c r="M991" s="45">
        <v>85</v>
      </c>
      <c r="N991" s="46">
        <f t="shared" si="228"/>
        <v>83.412499999999994</v>
      </c>
      <c r="O991" s="46">
        <f t="shared" si="229"/>
        <v>86.587500000000006</v>
      </c>
      <c r="P991" s="46">
        <v>73</v>
      </c>
      <c r="Q991" s="46">
        <f t="shared" si="230"/>
        <v>71.412499999999994</v>
      </c>
      <c r="R991" s="46">
        <f t="shared" si="231"/>
        <v>74.587500000000006</v>
      </c>
      <c r="S991" s="46"/>
      <c r="T991" s="30"/>
      <c r="U991" s="30"/>
      <c r="V991" s="46">
        <v>1.5874999999999999</v>
      </c>
    </row>
    <row r="992" spans="1:35" ht="30" x14ac:dyDescent="0.15">
      <c r="A992" s="304" t="s">
        <v>14783</v>
      </c>
      <c r="B992" s="318" t="s">
        <v>12378</v>
      </c>
      <c r="C992" s="112" t="s">
        <v>10420</v>
      </c>
      <c r="E992" s="114">
        <v>42297</v>
      </c>
      <c r="F992" s="114">
        <v>42298</v>
      </c>
      <c r="G992" s="36" t="s">
        <v>9752</v>
      </c>
      <c r="H992" s="45" t="s">
        <v>4557</v>
      </c>
      <c r="I992" s="45" t="s">
        <v>4235</v>
      </c>
      <c r="J992" s="45" t="s">
        <v>4153</v>
      </c>
      <c r="K992" s="45" t="s">
        <v>4154</v>
      </c>
      <c r="L992" s="45" t="s">
        <v>2870</v>
      </c>
      <c r="M992" s="45">
        <v>85</v>
      </c>
      <c r="N992" s="46">
        <f t="shared" si="228"/>
        <v>83.412499999999994</v>
      </c>
      <c r="O992" s="46">
        <f t="shared" si="229"/>
        <v>86.587500000000006</v>
      </c>
      <c r="P992" s="46">
        <v>73</v>
      </c>
      <c r="Q992" s="46">
        <f t="shared" si="230"/>
        <v>71.412499999999994</v>
      </c>
      <c r="R992" s="46">
        <f t="shared" si="231"/>
        <v>74.587500000000006</v>
      </c>
      <c r="S992" s="46"/>
      <c r="T992" s="30"/>
      <c r="U992" s="30"/>
      <c r="V992" s="46">
        <v>1.5874999999999999</v>
      </c>
    </row>
    <row r="993" spans="1:22" ht="30" x14ac:dyDescent="0.15">
      <c r="A993" s="304" t="s">
        <v>14808</v>
      </c>
      <c r="B993" s="318" t="s">
        <v>5092</v>
      </c>
      <c r="C993" s="398" t="s">
        <v>11633</v>
      </c>
      <c r="E993" s="114">
        <v>42300</v>
      </c>
      <c r="F993" s="114">
        <v>42307</v>
      </c>
      <c r="G993" s="36" t="s">
        <v>11637</v>
      </c>
      <c r="I993" s="112" t="s">
        <v>4235</v>
      </c>
      <c r="J993" s="112" t="s">
        <v>4153</v>
      </c>
      <c r="K993" s="112" t="s">
        <v>4154</v>
      </c>
      <c r="L993" s="112" t="s">
        <v>2870</v>
      </c>
      <c r="M993" s="46">
        <v>6.25</v>
      </c>
      <c r="N993" s="36">
        <f t="shared" si="228"/>
        <v>6.1875</v>
      </c>
      <c r="O993" s="36">
        <f t="shared" si="229"/>
        <v>6.3125</v>
      </c>
      <c r="P993" s="46">
        <v>5.5625</v>
      </c>
      <c r="Q993" s="36">
        <f t="shared" si="230"/>
        <v>5.5</v>
      </c>
      <c r="R993" s="36">
        <f t="shared" si="231"/>
        <v>5.625</v>
      </c>
      <c r="T993" s="378"/>
      <c r="U993" s="378"/>
      <c r="V993" s="36">
        <v>6.25E-2</v>
      </c>
    </row>
    <row r="994" spans="1:22" ht="30" x14ac:dyDescent="0.15">
      <c r="A994" s="304" t="s">
        <v>14829</v>
      </c>
      <c r="B994" s="318" t="s">
        <v>12687</v>
      </c>
      <c r="C994" s="112" t="s">
        <v>10420</v>
      </c>
      <c r="E994" s="114">
        <v>42680</v>
      </c>
      <c r="F994" s="114">
        <v>42317</v>
      </c>
      <c r="G994" s="36" t="s">
        <v>9752</v>
      </c>
      <c r="H994" s="45" t="s">
        <v>4557</v>
      </c>
      <c r="I994" s="45" t="s">
        <v>4235</v>
      </c>
      <c r="J994" s="45" t="s">
        <v>4153</v>
      </c>
      <c r="K994" s="45" t="s">
        <v>4154</v>
      </c>
      <c r="L994" s="45" t="s">
        <v>2870</v>
      </c>
      <c r="M994" s="45">
        <v>85</v>
      </c>
      <c r="N994" s="46">
        <f t="shared" si="228"/>
        <v>83.412499999999994</v>
      </c>
      <c r="O994" s="46">
        <f t="shared" si="229"/>
        <v>86.587500000000006</v>
      </c>
      <c r="P994" s="46">
        <v>73</v>
      </c>
      <c r="Q994" s="46">
        <f t="shared" si="230"/>
        <v>71.412499999999994</v>
      </c>
      <c r="R994" s="46">
        <f t="shared" si="231"/>
        <v>74.587500000000006</v>
      </c>
      <c r="S994" s="46"/>
      <c r="T994" s="30"/>
      <c r="U994" s="30"/>
      <c r="V994" s="46">
        <v>1.5874999999999999</v>
      </c>
    </row>
    <row r="995" spans="1:22" ht="30" x14ac:dyDescent="0.15">
      <c r="A995" s="304" t="s">
        <v>14840</v>
      </c>
      <c r="B995" s="318" t="s">
        <v>12345</v>
      </c>
      <c r="C995" s="112" t="s">
        <v>10420</v>
      </c>
      <c r="E995" s="114">
        <v>42319</v>
      </c>
      <c r="F995" s="114">
        <v>42325</v>
      </c>
      <c r="G995" s="36" t="s">
        <v>9752</v>
      </c>
      <c r="H995" s="45" t="s">
        <v>4557</v>
      </c>
      <c r="I995" s="45" t="s">
        <v>4235</v>
      </c>
      <c r="J995" s="45" t="s">
        <v>4153</v>
      </c>
      <c r="K995" s="45" t="s">
        <v>4154</v>
      </c>
      <c r="L995" s="45" t="s">
        <v>2870</v>
      </c>
      <c r="M995" s="45">
        <v>85</v>
      </c>
      <c r="N995" s="46">
        <f t="shared" si="228"/>
        <v>83.412499999999994</v>
      </c>
      <c r="O995" s="46">
        <f t="shared" si="229"/>
        <v>86.587500000000006</v>
      </c>
      <c r="P995" s="46">
        <v>73</v>
      </c>
      <c r="Q995" s="46">
        <f t="shared" si="230"/>
        <v>71.412499999999994</v>
      </c>
      <c r="R995" s="46">
        <f t="shared" si="231"/>
        <v>74.587500000000006</v>
      </c>
      <c r="S995" s="46"/>
      <c r="T995" s="30"/>
      <c r="U995" s="30"/>
      <c r="V995" s="46">
        <v>1.5874999999999999</v>
      </c>
    </row>
    <row r="996" spans="1:22" ht="30" x14ac:dyDescent="0.15">
      <c r="A996" s="304" t="s">
        <v>14841</v>
      </c>
      <c r="B996" s="318" t="s">
        <v>14842</v>
      </c>
      <c r="C996" s="112" t="s">
        <v>17582</v>
      </c>
      <c r="D996" s="36" t="s">
        <v>10426</v>
      </c>
      <c r="E996" s="114">
        <v>42319</v>
      </c>
      <c r="F996" s="114">
        <v>42907</v>
      </c>
      <c r="G996" s="36" t="s">
        <v>17583</v>
      </c>
      <c r="H996" s="45" t="s">
        <v>4557</v>
      </c>
      <c r="I996" s="45" t="s">
        <v>4235</v>
      </c>
      <c r="J996" s="45" t="s">
        <v>4153</v>
      </c>
      <c r="K996" s="45" t="s">
        <v>4154</v>
      </c>
      <c r="L996" s="45" t="s">
        <v>2870</v>
      </c>
      <c r="M996" s="45">
        <v>85</v>
      </c>
      <c r="N996" s="46">
        <f t="shared" si="228"/>
        <v>83.412499999999994</v>
      </c>
      <c r="O996" s="46">
        <f t="shared" si="229"/>
        <v>86.587500000000006</v>
      </c>
      <c r="P996" s="46">
        <v>73</v>
      </c>
      <c r="Q996" s="46">
        <f t="shared" si="230"/>
        <v>71.412499999999994</v>
      </c>
      <c r="R996" s="46">
        <f t="shared" si="231"/>
        <v>74.587500000000006</v>
      </c>
      <c r="S996" s="46"/>
      <c r="T996" s="30"/>
      <c r="U996" s="30"/>
      <c r="V996" s="46">
        <v>1.5874999999999999</v>
      </c>
    </row>
    <row r="997" spans="1:22" ht="30" x14ac:dyDescent="0.15">
      <c r="A997" s="304" t="s">
        <v>14843</v>
      </c>
      <c r="B997" s="318" t="s">
        <v>14844</v>
      </c>
      <c r="C997" s="112" t="s">
        <v>10420</v>
      </c>
      <c r="E997" s="114">
        <v>42319</v>
      </c>
      <c r="F997" s="114">
        <v>42325</v>
      </c>
      <c r="G997" s="36" t="s">
        <v>9752</v>
      </c>
      <c r="H997" s="45" t="s">
        <v>4557</v>
      </c>
      <c r="I997" s="45" t="s">
        <v>4235</v>
      </c>
      <c r="J997" s="45" t="s">
        <v>4153</v>
      </c>
      <c r="K997" s="45" t="s">
        <v>4154</v>
      </c>
      <c r="L997" s="45" t="s">
        <v>2870</v>
      </c>
      <c r="M997" s="45">
        <v>85</v>
      </c>
      <c r="N997" s="46">
        <f t="shared" si="228"/>
        <v>83.412499999999994</v>
      </c>
      <c r="O997" s="46">
        <f t="shared" si="229"/>
        <v>86.587500000000006</v>
      </c>
      <c r="P997" s="46">
        <v>73</v>
      </c>
      <c r="Q997" s="46">
        <f t="shared" si="230"/>
        <v>71.412499999999994</v>
      </c>
      <c r="R997" s="46">
        <f t="shared" si="231"/>
        <v>74.587500000000006</v>
      </c>
      <c r="S997" s="46"/>
      <c r="T997" s="30"/>
      <c r="U997" s="30"/>
      <c r="V997" s="46">
        <v>1.5874999999999999</v>
      </c>
    </row>
    <row r="998" spans="1:22" ht="30" x14ac:dyDescent="0.15">
      <c r="A998" s="304" t="s">
        <v>14857</v>
      </c>
      <c r="B998" s="318" t="s">
        <v>5091</v>
      </c>
      <c r="C998" s="112" t="s">
        <v>14858</v>
      </c>
      <c r="D998" s="45"/>
      <c r="E998" s="108">
        <v>42320</v>
      </c>
      <c r="F998" s="108">
        <v>42325</v>
      </c>
      <c r="G998" s="108" t="s">
        <v>14780</v>
      </c>
      <c r="I998" s="45" t="s">
        <v>4235</v>
      </c>
      <c r="J998" s="45" t="s">
        <v>4153</v>
      </c>
      <c r="K998" s="45" t="s">
        <v>4154</v>
      </c>
      <c r="L998" s="45" t="s">
        <v>2870</v>
      </c>
      <c r="M998" s="46">
        <v>2</v>
      </c>
      <c r="N998" s="36">
        <f t="shared" si="228"/>
        <v>1.9375</v>
      </c>
      <c r="O998" s="36">
        <f t="shared" si="229"/>
        <v>2.0625</v>
      </c>
      <c r="P998" s="46">
        <v>1.375</v>
      </c>
      <c r="Q998" s="36">
        <f t="shared" si="230"/>
        <v>1.3125</v>
      </c>
      <c r="R998" s="36">
        <f t="shared" si="231"/>
        <v>1.4375</v>
      </c>
      <c r="T998" s="378"/>
      <c r="U998" s="378"/>
      <c r="V998" s="36">
        <v>6.25E-2</v>
      </c>
    </row>
    <row r="999" spans="1:22" ht="30" x14ac:dyDescent="0.15">
      <c r="A999" s="304" t="s">
        <v>14885</v>
      </c>
      <c r="B999" s="318" t="s">
        <v>11804</v>
      </c>
      <c r="C999" s="112" t="s">
        <v>11805</v>
      </c>
      <c r="E999" s="114">
        <v>42324</v>
      </c>
      <c r="F999" s="114">
        <v>42325</v>
      </c>
      <c r="G999" s="36" t="s">
        <v>8457</v>
      </c>
      <c r="I999" s="112" t="s">
        <v>4235</v>
      </c>
      <c r="J999" s="112" t="s">
        <v>4153</v>
      </c>
      <c r="K999" s="112" t="s">
        <v>4154</v>
      </c>
      <c r="L999" s="112" t="s">
        <v>2870</v>
      </c>
      <c r="M999" s="46">
        <v>3.3464999999999998</v>
      </c>
      <c r="N999" s="46">
        <f t="shared" si="228"/>
        <v>3.2839999999999998</v>
      </c>
      <c r="O999" s="46">
        <f t="shared" si="229"/>
        <v>3.4089999999999998</v>
      </c>
      <c r="P999" s="46">
        <v>2.8740000000000001</v>
      </c>
      <c r="Q999" s="46">
        <f t="shared" si="230"/>
        <v>2.8115000000000001</v>
      </c>
      <c r="R999" s="46">
        <f t="shared" si="231"/>
        <v>2.9365000000000001</v>
      </c>
      <c r="T999" s="378"/>
      <c r="U999" s="378"/>
      <c r="V999" s="36">
        <v>6.25E-2</v>
      </c>
    </row>
    <row r="1000" spans="1:22" ht="30" x14ac:dyDescent="0.15">
      <c r="A1000" s="304" t="s">
        <v>14896</v>
      </c>
      <c r="B1000" s="318" t="s">
        <v>14897</v>
      </c>
      <c r="C1000" s="398" t="s">
        <v>13357</v>
      </c>
      <c r="E1000" s="114">
        <v>42328</v>
      </c>
      <c r="F1000" s="114">
        <v>42340</v>
      </c>
      <c r="G1000" s="36" t="s">
        <v>11637</v>
      </c>
      <c r="I1000" s="112" t="s">
        <v>4235</v>
      </c>
      <c r="J1000" s="112" t="s">
        <v>4153</v>
      </c>
      <c r="K1000" s="112" t="s">
        <v>4154</v>
      </c>
      <c r="L1000" s="112" t="s">
        <v>2870</v>
      </c>
      <c r="M1000" s="46">
        <v>4.3335999999999997</v>
      </c>
      <c r="N1000" s="46">
        <f t="shared" si="228"/>
        <v>4.2710999999999997</v>
      </c>
      <c r="O1000" s="46">
        <f t="shared" si="229"/>
        <v>4.3960999999999997</v>
      </c>
      <c r="P1000" s="45">
        <v>3.9659</v>
      </c>
      <c r="Q1000" s="46">
        <f t="shared" si="230"/>
        <v>3.9034</v>
      </c>
      <c r="R1000" s="46">
        <f t="shared" si="231"/>
        <v>4.0283999999999995</v>
      </c>
      <c r="T1000" s="378"/>
      <c r="U1000" s="378"/>
      <c r="V1000" s="46">
        <v>6.25E-2</v>
      </c>
    </row>
    <row r="1001" spans="1:22" ht="30" x14ac:dyDescent="0.15">
      <c r="A1001" s="304" t="s">
        <v>14898</v>
      </c>
      <c r="B1001" s="318" t="s">
        <v>14897</v>
      </c>
      <c r="C1001" s="398" t="s">
        <v>13357</v>
      </c>
      <c r="E1001" s="114">
        <v>42328</v>
      </c>
      <c r="F1001" s="114">
        <v>42340</v>
      </c>
      <c r="G1001" s="36" t="s">
        <v>11637</v>
      </c>
      <c r="I1001" s="112" t="s">
        <v>4235</v>
      </c>
      <c r="J1001" s="112" t="s">
        <v>4153</v>
      </c>
      <c r="K1001" s="112" t="s">
        <v>4154</v>
      </c>
      <c r="L1001" s="112" t="s">
        <v>2870</v>
      </c>
      <c r="M1001" s="46">
        <v>4.3335999999999997</v>
      </c>
      <c r="N1001" s="46">
        <f t="shared" si="228"/>
        <v>4.2710999999999997</v>
      </c>
      <c r="O1001" s="46">
        <f t="shared" si="229"/>
        <v>4.3960999999999997</v>
      </c>
      <c r="P1001" s="45">
        <v>3.9659</v>
      </c>
      <c r="Q1001" s="46">
        <f t="shared" si="230"/>
        <v>3.9034</v>
      </c>
      <c r="R1001" s="46">
        <f t="shared" si="231"/>
        <v>4.0283999999999995</v>
      </c>
      <c r="T1001" s="378"/>
      <c r="U1001" s="378"/>
      <c r="V1001" s="46">
        <v>6.25E-2</v>
      </c>
    </row>
    <row r="1002" spans="1:22" ht="30" x14ac:dyDescent="0.15">
      <c r="A1002" s="304" t="s">
        <v>14899</v>
      </c>
      <c r="B1002" s="318" t="s">
        <v>14900</v>
      </c>
      <c r="C1002" s="112" t="s">
        <v>12759</v>
      </c>
      <c r="E1002" s="114">
        <v>42328</v>
      </c>
      <c r="F1002" s="114">
        <v>42340</v>
      </c>
      <c r="G1002" s="36" t="s">
        <v>8457</v>
      </c>
      <c r="I1002" s="112" t="s">
        <v>4235</v>
      </c>
      <c r="J1002" s="112" t="s">
        <v>4153</v>
      </c>
      <c r="K1002" s="112" t="s">
        <v>4154</v>
      </c>
      <c r="L1002" s="112" t="s">
        <v>2870</v>
      </c>
      <c r="M1002" s="46">
        <v>2.375</v>
      </c>
      <c r="N1002" s="46">
        <f t="shared" si="228"/>
        <v>2.3125</v>
      </c>
      <c r="O1002" s="46">
        <f t="shared" si="229"/>
        <v>2.4375</v>
      </c>
      <c r="P1002" s="46">
        <v>3.5</v>
      </c>
      <c r="Q1002" s="46">
        <f t="shared" si="230"/>
        <v>3.4375</v>
      </c>
      <c r="R1002" s="46">
        <f t="shared" si="231"/>
        <v>3.5625</v>
      </c>
      <c r="T1002" s="378"/>
      <c r="U1002" s="378"/>
      <c r="V1002" s="36">
        <v>6.25E-2</v>
      </c>
    </row>
    <row r="1003" spans="1:22" ht="30" x14ac:dyDescent="0.15">
      <c r="A1003" s="304" t="s">
        <v>14919</v>
      </c>
      <c r="B1003" s="318" t="s">
        <v>7910</v>
      </c>
      <c r="C1003" s="398" t="s">
        <v>14920</v>
      </c>
      <c r="E1003" s="114">
        <v>42346</v>
      </c>
      <c r="F1003" s="114">
        <v>42359</v>
      </c>
      <c r="G1003" s="36" t="s">
        <v>11637</v>
      </c>
      <c r="I1003" s="112" t="s">
        <v>4235</v>
      </c>
      <c r="J1003" s="112" t="s">
        <v>4153</v>
      </c>
      <c r="K1003" s="112" t="s">
        <v>4154</v>
      </c>
      <c r="L1003" s="112" t="s">
        <v>2870</v>
      </c>
      <c r="M1003" s="46">
        <v>4.5</v>
      </c>
      <c r="N1003" s="36">
        <f t="shared" si="228"/>
        <v>4.4375</v>
      </c>
      <c r="O1003" s="36">
        <f t="shared" si="229"/>
        <v>4.5625</v>
      </c>
      <c r="P1003" s="46">
        <v>4</v>
      </c>
      <c r="Q1003" s="36">
        <f t="shared" si="230"/>
        <v>3.9375</v>
      </c>
      <c r="R1003" s="36">
        <f t="shared" si="231"/>
        <v>4.0625</v>
      </c>
      <c r="T1003" s="378"/>
      <c r="U1003" s="378"/>
      <c r="V1003" s="36">
        <v>6.25E-2</v>
      </c>
    </row>
    <row r="1004" spans="1:22" ht="30" x14ac:dyDescent="0.15">
      <c r="A1004" s="304" t="s">
        <v>14921</v>
      </c>
      <c r="B1004" s="318" t="s">
        <v>14922</v>
      </c>
      <c r="C1004" s="112" t="s">
        <v>10419</v>
      </c>
      <c r="E1004" s="114">
        <v>42346</v>
      </c>
      <c r="F1004" s="114">
        <v>42359</v>
      </c>
      <c r="G1004" s="36" t="s">
        <v>8142</v>
      </c>
      <c r="I1004" s="112" t="s">
        <v>4235</v>
      </c>
      <c r="J1004" s="112" t="s">
        <v>4153</v>
      </c>
      <c r="K1004" s="112" t="s">
        <v>4154</v>
      </c>
      <c r="L1004" s="112" t="s">
        <v>2870</v>
      </c>
      <c r="M1004" s="46">
        <v>2.625</v>
      </c>
      <c r="N1004" s="46">
        <f t="shared" si="228"/>
        <v>2.5625</v>
      </c>
      <c r="O1004" s="46">
        <f t="shared" si="229"/>
        <v>2.6875</v>
      </c>
      <c r="P1004" s="46">
        <v>9</v>
      </c>
      <c r="Q1004" s="46">
        <f t="shared" si="230"/>
        <v>8.9375</v>
      </c>
      <c r="R1004" s="46">
        <f t="shared" si="231"/>
        <v>9.0625</v>
      </c>
      <c r="T1004" s="378"/>
      <c r="U1004" s="378"/>
      <c r="V1004" s="36">
        <v>6.25E-2</v>
      </c>
    </row>
    <row r="1005" spans="1:22" ht="30" x14ac:dyDescent="0.15">
      <c r="A1005" s="304" t="s">
        <v>14923</v>
      </c>
      <c r="B1005" s="318" t="s">
        <v>14924</v>
      </c>
      <c r="C1005" s="112" t="s">
        <v>10419</v>
      </c>
      <c r="E1005" s="114">
        <v>42346</v>
      </c>
      <c r="F1005" s="114">
        <v>42359</v>
      </c>
      <c r="G1005" s="36" t="s">
        <v>8142</v>
      </c>
      <c r="I1005" s="112" t="s">
        <v>4235</v>
      </c>
      <c r="J1005" s="112" t="s">
        <v>4153</v>
      </c>
      <c r="K1005" s="112" t="s">
        <v>4154</v>
      </c>
      <c r="L1005" s="112" t="s">
        <v>2870</v>
      </c>
      <c r="M1005" s="46">
        <v>2.625</v>
      </c>
      <c r="N1005" s="46">
        <f t="shared" si="228"/>
        <v>2.5625</v>
      </c>
      <c r="O1005" s="46">
        <f t="shared" si="229"/>
        <v>2.6875</v>
      </c>
      <c r="P1005" s="46">
        <v>9</v>
      </c>
      <c r="Q1005" s="46">
        <f t="shared" si="230"/>
        <v>8.9375</v>
      </c>
      <c r="R1005" s="46">
        <f t="shared" si="231"/>
        <v>9.0625</v>
      </c>
      <c r="T1005" s="378"/>
      <c r="U1005" s="378"/>
      <c r="V1005" s="36">
        <v>6.25E-2</v>
      </c>
    </row>
    <row r="1006" spans="1:22" ht="30" x14ac:dyDescent="0.15">
      <c r="A1006" s="304" t="s">
        <v>14925</v>
      </c>
      <c r="B1006" s="318" t="s">
        <v>14924</v>
      </c>
      <c r="C1006" s="112" t="s">
        <v>10419</v>
      </c>
      <c r="E1006" s="114">
        <v>42346</v>
      </c>
      <c r="F1006" s="114">
        <v>42359</v>
      </c>
      <c r="G1006" s="36" t="s">
        <v>8142</v>
      </c>
      <c r="I1006" s="112" t="s">
        <v>4235</v>
      </c>
      <c r="J1006" s="112" t="s">
        <v>4153</v>
      </c>
      <c r="K1006" s="112" t="s">
        <v>4154</v>
      </c>
      <c r="L1006" s="112" t="s">
        <v>2870</v>
      </c>
      <c r="M1006" s="46">
        <v>2.625</v>
      </c>
      <c r="N1006" s="46">
        <f t="shared" si="228"/>
        <v>2.5625</v>
      </c>
      <c r="O1006" s="46">
        <f t="shared" si="229"/>
        <v>2.6875</v>
      </c>
      <c r="P1006" s="46">
        <v>9</v>
      </c>
      <c r="Q1006" s="46">
        <f t="shared" si="230"/>
        <v>8.9375</v>
      </c>
      <c r="R1006" s="46">
        <f t="shared" si="231"/>
        <v>9.0625</v>
      </c>
      <c r="T1006" s="378"/>
      <c r="U1006" s="378"/>
      <c r="V1006" s="36">
        <v>6.25E-2</v>
      </c>
    </row>
    <row r="1007" spans="1:22" ht="30" x14ac:dyDescent="0.15">
      <c r="A1007" s="304" t="s">
        <v>14926</v>
      </c>
      <c r="B1007" s="318" t="s">
        <v>14927</v>
      </c>
      <c r="C1007" s="398" t="s">
        <v>14522</v>
      </c>
      <c r="E1007" s="114">
        <v>42346</v>
      </c>
      <c r="F1007" s="114">
        <v>42359</v>
      </c>
      <c r="G1007" s="36" t="s">
        <v>11632</v>
      </c>
      <c r="I1007" s="112" t="s">
        <v>4235</v>
      </c>
      <c r="J1007" s="112" t="s">
        <v>4153</v>
      </c>
      <c r="K1007" s="112" t="s">
        <v>4154</v>
      </c>
      <c r="L1007" s="112" t="s">
        <v>2870</v>
      </c>
      <c r="M1007" s="46">
        <v>5.8125</v>
      </c>
      <c r="N1007" s="36">
        <f t="shared" si="228"/>
        <v>5.75</v>
      </c>
      <c r="O1007" s="36">
        <f t="shared" si="229"/>
        <v>5.875</v>
      </c>
      <c r="P1007" s="46">
        <v>6.5</v>
      </c>
      <c r="Q1007" s="36">
        <f t="shared" si="230"/>
        <v>6.4375</v>
      </c>
      <c r="R1007" s="36">
        <f t="shared" si="231"/>
        <v>6.5625</v>
      </c>
      <c r="T1007" s="378"/>
      <c r="U1007" s="378"/>
      <c r="V1007" s="36">
        <v>6.25E-2</v>
      </c>
    </row>
    <row r="1008" spans="1:22" ht="30" x14ac:dyDescent="0.15">
      <c r="A1008" s="304" t="s">
        <v>14934</v>
      </c>
      <c r="B1008" s="318" t="s">
        <v>14935</v>
      </c>
      <c r="C1008" s="112" t="s">
        <v>10419</v>
      </c>
      <c r="E1008" s="114">
        <v>42347</v>
      </c>
      <c r="F1008" s="114">
        <v>42359</v>
      </c>
      <c r="G1008" s="36" t="s">
        <v>8142</v>
      </c>
      <c r="I1008" s="112" t="s">
        <v>4235</v>
      </c>
      <c r="J1008" s="112" t="s">
        <v>4153</v>
      </c>
      <c r="K1008" s="112" t="s">
        <v>4154</v>
      </c>
      <c r="L1008" s="112" t="s">
        <v>2870</v>
      </c>
      <c r="M1008" s="46">
        <v>2.625</v>
      </c>
      <c r="N1008" s="46">
        <f t="shared" si="228"/>
        <v>2.5625</v>
      </c>
      <c r="O1008" s="46">
        <f t="shared" si="229"/>
        <v>2.6875</v>
      </c>
      <c r="P1008" s="46">
        <v>9</v>
      </c>
      <c r="Q1008" s="46">
        <f t="shared" si="230"/>
        <v>8.9375</v>
      </c>
      <c r="R1008" s="46">
        <f t="shared" si="231"/>
        <v>9.0625</v>
      </c>
      <c r="T1008" s="378"/>
      <c r="U1008" s="378"/>
      <c r="V1008" s="36">
        <v>6.25E-2</v>
      </c>
    </row>
    <row r="1009" spans="1:24" ht="30" x14ac:dyDescent="0.15">
      <c r="A1009" s="304" t="s">
        <v>15023</v>
      </c>
      <c r="B1009" s="318" t="s">
        <v>15024</v>
      </c>
      <c r="C1009" s="112" t="s">
        <v>15071</v>
      </c>
      <c r="E1009" s="114">
        <v>42394</v>
      </c>
      <c r="F1009" s="114">
        <v>42397</v>
      </c>
      <c r="G1009" s="36" t="s">
        <v>15072</v>
      </c>
      <c r="I1009" s="112" t="s">
        <v>4235</v>
      </c>
      <c r="J1009" s="112" t="s">
        <v>4153</v>
      </c>
      <c r="K1009" s="112" t="s">
        <v>4154</v>
      </c>
      <c r="L1009" s="112" t="s">
        <v>2870</v>
      </c>
      <c r="M1009" s="46">
        <v>3</v>
      </c>
      <c r="N1009" s="46">
        <f t="shared" si="228"/>
        <v>2.9375</v>
      </c>
      <c r="O1009" s="46">
        <f t="shared" si="229"/>
        <v>3.0625</v>
      </c>
      <c r="P1009" s="46">
        <v>3.5</v>
      </c>
      <c r="Q1009" s="46">
        <f t="shared" si="230"/>
        <v>3.4375</v>
      </c>
      <c r="R1009" s="46">
        <f t="shared" si="231"/>
        <v>3.5625</v>
      </c>
      <c r="T1009" s="378"/>
      <c r="U1009" s="378"/>
      <c r="V1009" s="36">
        <v>6.25E-2</v>
      </c>
    </row>
    <row r="1010" spans="1:24" ht="30" x14ac:dyDescent="0.15">
      <c r="A1010" s="304" t="s">
        <v>15073</v>
      </c>
      <c r="B1010" s="318" t="s">
        <v>15074</v>
      </c>
      <c r="C1010" s="112" t="s">
        <v>10419</v>
      </c>
      <c r="E1010" s="114">
        <v>42395</v>
      </c>
      <c r="F1010" s="114">
        <v>42397</v>
      </c>
      <c r="G1010" s="36" t="s">
        <v>8142</v>
      </c>
      <c r="I1010" s="112" t="s">
        <v>4235</v>
      </c>
      <c r="J1010" s="112" t="s">
        <v>4153</v>
      </c>
      <c r="K1010" s="112" t="s">
        <v>4154</v>
      </c>
      <c r="L1010" s="112" t="s">
        <v>2870</v>
      </c>
      <c r="M1010" s="46">
        <v>2.625</v>
      </c>
      <c r="N1010" s="46">
        <f t="shared" si="228"/>
        <v>2.5625</v>
      </c>
      <c r="O1010" s="46">
        <f t="shared" si="229"/>
        <v>2.6875</v>
      </c>
      <c r="P1010" s="46">
        <v>9</v>
      </c>
      <c r="Q1010" s="46">
        <f t="shared" si="230"/>
        <v>8.9375</v>
      </c>
      <c r="R1010" s="46">
        <f t="shared" si="231"/>
        <v>9.0625</v>
      </c>
      <c r="T1010" s="378"/>
      <c r="U1010" s="378"/>
      <c r="V1010" s="36">
        <v>6.25E-2</v>
      </c>
    </row>
    <row r="1011" spans="1:24" ht="30" x14ac:dyDescent="0.15">
      <c r="A1011" s="304" t="s">
        <v>15076</v>
      </c>
      <c r="B1011" s="318" t="s">
        <v>15077</v>
      </c>
      <c r="C1011" s="112" t="s">
        <v>10419</v>
      </c>
      <c r="E1011" s="114">
        <v>42395</v>
      </c>
      <c r="F1011" s="114">
        <v>42397</v>
      </c>
      <c r="G1011" s="36" t="s">
        <v>8142</v>
      </c>
      <c r="I1011" s="112" t="s">
        <v>4235</v>
      </c>
      <c r="J1011" s="112" t="s">
        <v>4153</v>
      </c>
      <c r="K1011" s="112" t="s">
        <v>4154</v>
      </c>
      <c r="L1011" s="112" t="s">
        <v>2870</v>
      </c>
      <c r="M1011" s="46">
        <v>2.625</v>
      </c>
      <c r="N1011" s="46">
        <f t="shared" si="228"/>
        <v>2.5625</v>
      </c>
      <c r="O1011" s="46">
        <f t="shared" si="229"/>
        <v>2.6875</v>
      </c>
      <c r="P1011" s="46">
        <v>9</v>
      </c>
      <c r="Q1011" s="46">
        <f t="shared" si="230"/>
        <v>8.9375</v>
      </c>
      <c r="R1011" s="46">
        <f t="shared" si="231"/>
        <v>9.0625</v>
      </c>
      <c r="T1011" s="378"/>
      <c r="U1011" s="378"/>
      <c r="V1011" s="36">
        <v>6.25E-2</v>
      </c>
    </row>
    <row r="1012" spans="1:24" ht="30" x14ac:dyDescent="0.15">
      <c r="A1012" s="304" t="s">
        <v>15078</v>
      </c>
      <c r="B1012" s="318" t="s">
        <v>15079</v>
      </c>
      <c r="C1012" s="112" t="s">
        <v>10419</v>
      </c>
      <c r="E1012" s="114">
        <v>42395</v>
      </c>
      <c r="F1012" s="114">
        <v>42397</v>
      </c>
      <c r="G1012" s="36" t="s">
        <v>8142</v>
      </c>
      <c r="I1012" s="112" t="s">
        <v>4235</v>
      </c>
      <c r="J1012" s="112" t="s">
        <v>4153</v>
      </c>
      <c r="K1012" s="112" t="s">
        <v>4154</v>
      </c>
      <c r="L1012" s="112" t="s">
        <v>2870</v>
      </c>
      <c r="M1012" s="46">
        <v>2.625</v>
      </c>
      <c r="N1012" s="46">
        <f t="shared" si="228"/>
        <v>2.5625</v>
      </c>
      <c r="O1012" s="46">
        <f t="shared" si="229"/>
        <v>2.6875</v>
      </c>
      <c r="P1012" s="46">
        <v>9</v>
      </c>
      <c r="Q1012" s="46">
        <f t="shared" si="230"/>
        <v>8.9375</v>
      </c>
      <c r="R1012" s="46">
        <f t="shared" si="231"/>
        <v>9.0625</v>
      </c>
      <c r="T1012" s="378"/>
      <c r="U1012" s="378"/>
      <c r="V1012" s="36">
        <v>6.25E-2</v>
      </c>
    </row>
    <row r="1013" spans="1:24" ht="30" x14ac:dyDescent="0.15">
      <c r="A1013" s="304" t="s">
        <v>15080</v>
      </c>
      <c r="B1013" s="318" t="s">
        <v>15081</v>
      </c>
      <c r="C1013" s="112" t="s">
        <v>10419</v>
      </c>
      <c r="E1013" s="114">
        <v>42395</v>
      </c>
      <c r="F1013" s="114">
        <v>42397</v>
      </c>
      <c r="G1013" s="36" t="s">
        <v>8142</v>
      </c>
      <c r="I1013" s="112" t="s">
        <v>4235</v>
      </c>
      <c r="J1013" s="112" t="s">
        <v>4153</v>
      </c>
      <c r="K1013" s="112" t="s">
        <v>4154</v>
      </c>
      <c r="L1013" s="112" t="s">
        <v>2870</v>
      </c>
      <c r="M1013" s="46">
        <v>2.625</v>
      </c>
      <c r="N1013" s="46">
        <f t="shared" si="228"/>
        <v>2.5625</v>
      </c>
      <c r="O1013" s="46">
        <f t="shared" si="229"/>
        <v>2.6875</v>
      </c>
      <c r="P1013" s="46">
        <v>9</v>
      </c>
      <c r="Q1013" s="46">
        <f t="shared" si="230"/>
        <v>8.9375</v>
      </c>
      <c r="R1013" s="46">
        <f t="shared" si="231"/>
        <v>9.0625</v>
      </c>
      <c r="T1013" s="378"/>
      <c r="U1013" s="378"/>
      <c r="V1013" s="36">
        <v>6.25E-2</v>
      </c>
    </row>
    <row r="1014" spans="1:24" ht="30" x14ac:dyDescent="0.15">
      <c r="A1014" s="304" t="s">
        <v>15082</v>
      </c>
      <c r="B1014" s="318" t="s">
        <v>15083</v>
      </c>
      <c r="C1014" s="112" t="s">
        <v>10419</v>
      </c>
      <c r="E1014" s="114">
        <v>42395</v>
      </c>
      <c r="F1014" s="114">
        <v>42397</v>
      </c>
      <c r="G1014" s="36" t="s">
        <v>8142</v>
      </c>
      <c r="I1014" s="112" t="s">
        <v>4235</v>
      </c>
      <c r="J1014" s="112" t="s">
        <v>4153</v>
      </c>
      <c r="K1014" s="112" t="s">
        <v>4154</v>
      </c>
      <c r="L1014" s="112" t="s">
        <v>2870</v>
      </c>
      <c r="M1014" s="46">
        <v>2.625</v>
      </c>
      <c r="N1014" s="46">
        <f t="shared" si="228"/>
        <v>2.5625</v>
      </c>
      <c r="O1014" s="46">
        <f t="shared" si="229"/>
        <v>2.6875</v>
      </c>
      <c r="P1014" s="46">
        <v>9</v>
      </c>
      <c r="Q1014" s="46">
        <f t="shared" si="230"/>
        <v>8.9375</v>
      </c>
      <c r="R1014" s="46">
        <f t="shared" si="231"/>
        <v>9.0625</v>
      </c>
      <c r="T1014" s="378"/>
      <c r="U1014" s="378"/>
      <c r="V1014" s="36">
        <v>6.25E-2</v>
      </c>
    </row>
    <row r="1015" spans="1:24" ht="30" x14ac:dyDescent="0.15">
      <c r="A1015" s="304" t="s">
        <v>15086</v>
      </c>
      <c r="B1015" s="318" t="s">
        <v>14927</v>
      </c>
      <c r="C1015" s="398" t="s">
        <v>14522</v>
      </c>
      <c r="E1015" s="114">
        <v>42030</v>
      </c>
      <c r="F1015" s="114">
        <v>42397</v>
      </c>
      <c r="G1015" s="36" t="s">
        <v>11632</v>
      </c>
      <c r="I1015" s="112" t="s">
        <v>4235</v>
      </c>
      <c r="J1015" s="112" t="s">
        <v>4153</v>
      </c>
      <c r="K1015" s="112" t="s">
        <v>4154</v>
      </c>
      <c r="L1015" s="112" t="s">
        <v>2870</v>
      </c>
      <c r="M1015" s="46">
        <v>5.8125</v>
      </c>
      <c r="N1015" s="36">
        <f t="shared" si="228"/>
        <v>5.75</v>
      </c>
      <c r="O1015" s="36">
        <f t="shared" si="229"/>
        <v>5.875</v>
      </c>
      <c r="P1015" s="46">
        <v>6.5</v>
      </c>
      <c r="Q1015" s="36">
        <f t="shared" si="230"/>
        <v>6.4375</v>
      </c>
      <c r="R1015" s="36">
        <f t="shared" si="231"/>
        <v>6.5625</v>
      </c>
      <c r="T1015" s="378"/>
      <c r="U1015" s="378"/>
      <c r="V1015" s="36">
        <v>6.25E-2</v>
      </c>
    </row>
    <row r="1016" spans="1:24" ht="30" x14ac:dyDescent="0.15">
      <c r="A1016" s="304" t="s">
        <v>15093</v>
      </c>
      <c r="B1016" s="318" t="s">
        <v>15094</v>
      </c>
      <c r="C1016" s="112" t="s">
        <v>10419</v>
      </c>
      <c r="E1016" s="114">
        <v>42396</v>
      </c>
      <c r="F1016" s="114">
        <v>42397</v>
      </c>
      <c r="G1016" s="36" t="s">
        <v>8142</v>
      </c>
      <c r="I1016" s="112" t="s">
        <v>4235</v>
      </c>
      <c r="J1016" s="112" t="s">
        <v>4153</v>
      </c>
      <c r="K1016" s="112" t="s">
        <v>4154</v>
      </c>
      <c r="L1016" s="112" t="s">
        <v>2870</v>
      </c>
      <c r="M1016" s="46">
        <v>2.625</v>
      </c>
      <c r="N1016" s="46">
        <f t="shared" si="228"/>
        <v>2.5625</v>
      </c>
      <c r="O1016" s="46">
        <f t="shared" si="229"/>
        <v>2.6875</v>
      </c>
      <c r="P1016" s="46">
        <v>9</v>
      </c>
      <c r="Q1016" s="46">
        <f t="shared" si="230"/>
        <v>8.9375</v>
      </c>
      <c r="R1016" s="46">
        <f t="shared" si="231"/>
        <v>9.0625</v>
      </c>
      <c r="T1016" s="378"/>
      <c r="U1016" s="378"/>
      <c r="V1016" s="36">
        <v>6.25E-2</v>
      </c>
    </row>
    <row r="1017" spans="1:24" ht="30" x14ac:dyDescent="0.15">
      <c r="A1017" s="304" t="s">
        <v>15116</v>
      </c>
      <c r="B1017" s="318" t="s">
        <v>5093</v>
      </c>
      <c r="C1017" s="398" t="s">
        <v>11633</v>
      </c>
      <c r="E1017" s="114">
        <v>42397</v>
      </c>
      <c r="F1017" s="114">
        <v>42404</v>
      </c>
      <c r="G1017" s="36" t="s">
        <v>11637</v>
      </c>
      <c r="I1017" s="112" t="s">
        <v>4235</v>
      </c>
      <c r="J1017" s="112" t="s">
        <v>4153</v>
      </c>
      <c r="K1017" s="112" t="s">
        <v>4154</v>
      </c>
      <c r="L1017" s="112" t="s">
        <v>2870</v>
      </c>
      <c r="M1017" s="46">
        <v>6.25</v>
      </c>
      <c r="N1017" s="36">
        <f t="shared" si="228"/>
        <v>6.1875</v>
      </c>
      <c r="O1017" s="36">
        <f t="shared" si="229"/>
        <v>6.3125</v>
      </c>
      <c r="P1017" s="46">
        <v>5.5625</v>
      </c>
      <c r="Q1017" s="36">
        <f t="shared" si="230"/>
        <v>5.5</v>
      </c>
      <c r="R1017" s="36">
        <f t="shared" si="231"/>
        <v>5.625</v>
      </c>
      <c r="T1017" s="378"/>
      <c r="U1017" s="378"/>
      <c r="V1017" s="36">
        <v>6.25E-2</v>
      </c>
    </row>
    <row r="1018" spans="1:24" ht="30" x14ac:dyDescent="0.15">
      <c r="A1018" s="304" t="s">
        <v>15197</v>
      </c>
      <c r="B1018" s="318" t="s">
        <v>15198</v>
      </c>
      <c r="C1018" s="112" t="s">
        <v>12691</v>
      </c>
      <c r="D1018" s="45"/>
      <c r="E1018" s="108">
        <v>42408</v>
      </c>
      <c r="F1018" s="114">
        <v>42411</v>
      </c>
      <c r="G1018" s="108" t="s">
        <v>8457</v>
      </c>
      <c r="H1018" s="45"/>
      <c r="I1018" s="45" t="s">
        <v>4235</v>
      </c>
      <c r="J1018" s="45" t="s">
        <v>4153</v>
      </c>
      <c r="K1018" s="45" t="s">
        <v>4154</v>
      </c>
      <c r="L1018" s="45" t="s">
        <v>2870</v>
      </c>
      <c r="M1018" s="45">
        <v>2.3437000000000001</v>
      </c>
      <c r="N1018" s="46">
        <f>M1018-S1018</f>
        <v>2.3437000000000001</v>
      </c>
      <c r="O1018" s="46">
        <f>M1018+S1018</f>
        <v>2.3437000000000001</v>
      </c>
      <c r="P1018" s="46">
        <v>3.375</v>
      </c>
      <c r="Q1018" s="46">
        <v>3.3125</v>
      </c>
      <c r="R1018" s="46">
        <v>3.4375</v>
      </c>
      <c r="S1018" s="46"/>
      <c r="T1018" s="30"/>
      <c r="U1018" s="30"/>
      <c r="V1018" s="46">
        <v>6.25E-2</v>
      </c>
      <c r="W1018" s="46"/>
      <c r="X1018" s="46"/>
    </row>
    <row r="1019" spans="1:24" ht="30" x14ac:dyDescent="0.15">
      <c r="A1019" s="304" t="s">
        <v>15243</v>
      </c>
      <c r="B1019" s="318" t="s">
        <v>15244</v>
      </c>
      <c r="C1019" s="398" t="s">
        <v>14920</v>
      </c>
      <c r="E1019" s="114">
        <v>42416</v>
      </c>
      <c r="F1019" s="114">
        <v>42418</v>
      </c>
      <c r="G1019" s="36" t="s">
        <v>11637</v>
      </c>
      <c r="I1019" s="112" t="s">
        <v>4235</v>
      </c>
      <c r="J1019" s="112" t="s">
        <v>4153</v>
      </c>
      <c r="K1019" s="112" t="s">
        <v>4154</v>
      </c>
      <c r="L1019" s="112" t="s">
        <v>2870</v>
      </c>
      <c r="M1019" s="46">
        <v>4.5</v>
      </c>
      <c r="N1019" s="36">
        <f t="shared" ref="N1019:N1032" si="232">M1019-V1019</f>
        <v>4.4375</v>
      </c>
      <c r="O1019" s="36">
        <f t="shared" ref="O1019:O1032" si="233">M1019+V1019</f>
        <v>4.5625</v>
      </c>
      <c r="P1019" s="46">
        <v>4</v>
      </c>
      <c r="Q1019" s="36">
        <f t="shared" ref="Q1019:Q1032" si="234">P1019-V1019</f>
        <v>3.9375</v>
      </c>
      <c r="R1019" s="36">
        <f t="shared" ref="R1019:R1032" si="235">P1019+V1019</f>
        <v>4.0625</v>
      </c>
      <c r="T1019" s="378"/>
      <c r="U1019" s="378"/>
      <c r="V1019" s="36">
        <v>6.25E-2</v>
      </c>
    </row>
    <row r="1020" spans="1:24" ht="30" x14ac:dyDescent="0.15">
      <c r="A1020" s="304" t="s">
        <v>15245</v>
      </c>
      <c r="B1020" s="318" t="s">
        <v>15244</v>
      </c>
      <c r="C1020" s="398" t="s">
        <v>14920</v>
      </c>
      <c r="E1020" s="114">
        <v>42416</v>
      </c>
      <c r="F1020" s="114">
        <v>42418</v>
      </c>
      <c r="G1020" s="36" t="s">
        <v>11637</v>
      </c>
      <c r="I1020" s="112" t="s">
        <v>4235</v>
      </c>
      <c r="J1020" s="112" t="s">
        <v>4153</v>
      </c>
      <c r="K1020" s="112" t="s">
        <v>4154</v>
      </c>
      <c r="L1020" s="112" t="s">
        <v>2870</v>
      </c>
      <c r="M1020" s="46">
        <v>4.5</v>
      </c>
      <c r="N1020" s="36">
        <f t="shared" si="232"/>
        <v>4.4375</v>
      </c>
      <c r="O1020" s="36">
        <f t="shared" si="233"/>
        <v>4.5625</v>
      </c>
      <c r="P1020" s="46">
        <v>4</v>
      </c>
      <c r="Q1020" s="36">
        <f t="shared" si="234"/>
        <v>3.9375</v>
      </c>
      <c r="R1020" s="36">
        <f t="shared" si="235"/>
        <v>4.0625</v>
      </c>
      <c r="T1020" s="378"/>
      <c r="U1020" s="378"/>
      <c r="V1020" s="36">
        <v>6.25E-2</v>
      </c>
    </row>
    <row r="1021" spans="1:24" ht="30" x14ac:dyDescent="0.15">
      <c r="A1021" s="304" t="s">
        <v>15248</v>
      </c>
      <c r="B1021" s="318" t="s">
        <v>15249</v>
      </c>
      <c r="C1021" s="112" t="s">
        <v>15250</v>
      </c>
      <c r="D1021" s="114"/>
      <c r="E1021" s="114">
        <v>42418</v>
      </c>
      <c r="F1021" s="114">
        <v>42425</v>
      </c>
      <c r="G1021" s="36" t="s">
        <v>9313</v>
      </c>
      <c r="I1021" s="112" t="s">
        <v>4235</v>
      </c>
      <c r="J1021" s="112" t="s">
        <v>4153</v>
      </c>
      <c r="K1021" s="112" t="s">
        <v>4154</v>
      </c>
      <c r="L1021" s="112" t="s">
        <v>2870</v>
      </c>
      <c r="M1021" s="45">
        <v>4.375</v>
      </c>
      <c r="N1021" s="36">
        <f t="shared" si="232"/>
        <v>4.3125</v>
      </c>
      <c r="O1021" s="36">
        <f t="shared" si="233"/>
        <v>4.4375</v>
      </c>
      <c r="P1021" s="46">
        <v>1.9375</v>
      </c>
      <c r="Q1021" s="36">
        <f t="shared" si="234"/>
        <v>1.875</v>
      </c>
      <c r="R1021" s="36">
        <f t="shared" si="235"/>
        <v>2</v>
      </c>
      <c r="T1021" s="378"/>
      <c r="U1021" s="378"/>
      <c r="V1021" s="36">
        <v>6.25E-2</v>
      </c>
    </row>
    <row r="1022" spans="1:24" ht="30" x14ac:dyDescent="0.15">
      <c r="A1022" s="304" t="s">
        <v>15260</v>
      </c>
      <c r="B1022" s="318" t="s">
        <v>15004</v>
      </c>
      <c r="C1022" s="112" t="s">
        <v>15262</v>
      </c>
      <c r="E1022" s="114">
        <v>42418</v>
      </c>
      <c r="F1022" s="114">
        <v>42425</v>
      </c>
      <c r="G1022" s="36" t="s">
        <v>15261</v>
      </c>
      <c r="I1022" s="112" t="s">
        <v>4235</v>
      </c>
      <c r="J1022" s="112" t="s">
        <v>4153</v>
      </c>
      <c r="K1022" s="112" t="s">
        <v>4154</v>
      </c>
      <c r="L1022" s="112" t="s">
        <v>2870</v>
      </c>
      <c r="M1022" s="46">
        <v>4.625</v>
      </c>
      <c r="N1022" s="46">
        <f t="shared" si="232"/>
        <v>4.5625</v>
      </c>
      <c r="O1022" s="46">
        <f t="shared" si="233"/>
        <v>4.6875</v>
      </c>
      <c r="P1022" s="46">
        <v>2.5</v>
      </c>
      <c r="Q1022" s="46">
        <f t="shared" si="234"/>
        <v>2.4375</v>
      </c>
      <c r="R1022" s="46">
        <f t="shared" si="235"/>
        <v>2.5625</v>
      </c>
      <c r="T1022" s="378"/>
      <c r="U1022" s="378"/>
      <c r="V1022" s="36">
        <v>6.25E-2</v>
      </c>
    </row>
    <row r="1023" spans="1:24" ht="30" x14ac:dyDescent="0.15">
      <c r="A1023" s="304" t="s">
        <v>15344</v>
      </c>
      <c r="B1023" s="318" t="s">
        <v>7910</v>
      </c>
      <c r="C1023" s="398" t="s">
        <v>14920</v>
      </c>
      <c r="E1023" s="114">
        <v>42437</v>
      </c>
      <c r="F1023" s="114">
        <v>42439</v>
      </c>
      <c r="G1023" s="36" t="s">
        <v>11637</v>
      </c>
      <c r="I1023" s="112" t="s">
        <v>4235</v>
      </c>
      <c r="J1023" s="112" t="s">
        <v>4153</v>
      </c>
      <c r="K1023" s="112" t="s">
        <v>4154</v>
      </c>
      <c r="L1023" s="112" t="s">
        <v>2870</v>
      </c>
      <c r="M1023" s="46">
        <v>4.5</v>
      </c>
      <c r="N1023" s="36">
        <f t="shared" si="232"/>
        <v>4.4375</v>
      </c>
      <c r="O1023" s="36">
        <f t="shared" si="233"/>
        <v>4.5625</v>
      </c>
      <c r="P1023" s="46">
        <v>4</v>
      </c>
      <c r="Q1023" s="36">
        <f t="shared" si="234"/>
        <v>3.9375</v>
      </c>
      <c r="R1023" s="36">
        <f t="shared" si="235"/>
        <v>4.0625</v>
      </c>
      <c r="T1023" s="378"/>
      <c r="U1023" s="378"/>
      <c r="V1023" s="36">
        <v>6.25E-2</v>
      </c>
    </row>
    <row r="1024" spans="1:24" ht="30" x14ac:dyDescent="0.15">
      <c r="A1024" s="304" t="s">
        <v>15351</v>
      </c>
      <c r="B1024" s="318" t="s">
        <v>15352</v>
      </c>
      <c r="C1024" s="112" t="s">
        <v>15262</v>
      </c>
      <c r="E1024" s="114">
        <v>42438</v>
      </c>
      <c r="F1024" s="114">
        <v>42439</v>
      </c>
      <c r="G1024" s="36" t="s">
        <v>15261</v>
      </c>
      <c r="I1024" s="112" t="s">
        <v>4235</v>
      </c>
      <c r="J1024" s="112" t="s">
        <v>4153</v>
      </c>
      <c r="K1024" s="112" t="s">
        <v>4154</v>
      </c>
      <c r="L1024" s="112" t="s">
        <v>2870</v>
      </c>
      <c r="M1024" s="46">
        <v>4.625</v>
      </c>
      <c r="N1024" s="46">
        <f t="shared" si="232"/>
        <v>4.5625</v>
      </c>
      <c r="O1024" s="46">
        <f t="shared" si="233"/>
        <v>4.6875</v>
      </c>
      <c r="P1024" s="46">
        <v>2.5</v>
      </c>
      <c r="Q1024" s="46">
        <f t="shared" si="234"/>
        <v>2.4375</v>
      </c>
      <c r="R1024" s="46">
        <f t="shared" si="235"/>
        <v>2.5625</v>
      </c>
      <c r="T1024" s="378"/>
      <c r="U1024" s="378"/>
      <c r="V1024" s="36">
        <v>6.25E-2</v>
      </c>
    </row>
    <row r="1025" spans="1:24" ht="30" x14ac:dyDescent="0.15">
      <c r="A1025" s="304" t="s">
        <v>15356</v>
      </c>
      <c r="B1025" s="318" t="s">
        <v>12928</v>
      </c>
      <c r="C1025" s="112" t="s">
        <v>10416</v>
      </c>
      <c r="E1025" s="114">
        <v>42438</v>
      </c>
      <c r="F1025" s="114">
        <v>42439</v>
      </c>
      <c r="G1025" s="36" t="s">
        <v>8142</v>
      </c>
      <c r="I1025" s="112" t="s">
        <v>4235</v>
      </c>
      <c r="J1025" s="112" t="s">
        <v>4153</v>
      </c>
      <c r="K1025" s="112" t="s">
        <v>4154</v>
      </c>
      <c r="L1025" s="112" t="s">
        <v>2870</v>
      </c>
      <c r="M1025" s="46">
        <v>5</v>
      </c>
      <c r="N1025" s="46">
        <f t="shared" si="232"/>
        <v>4.9375</v>
      </c>
      <c r="O1025" s="46">
        <f t="shared" si="233"/>
        <v>5.0625</v>
      </c>
      <c r="P1025" s="46">
        <v>6</v>
      </c>
      <c r="Q1025" s="46">
        <f t="shared" si="234"/>
        <v>5.9375</v>
      </c>
      <c r="R1025" s="46">
        <f t="shared" si="235"/>
        <v>6.0625</v>
      </c>
      <c r="T1025" s="378"/>
      <c r="U1025" s="378"/>
      <c r="V1025" s="36">
        <v>6.25E-2</v>
      </c>
    </row>
    <row r="1026" spans="1:24" ht="30" x14ac:dyDescent="0.15">
      <c r="A1026" s="304" t="s">
        <v>15371</v>
      </c>
      <c r="B1026" s="318" t="s">
        <v>15372</v>
      </c>
      <c r="C1026" s="112" t="s">
        <v>10419</v>
      </c>
      <c r="E1026" s="114">
        <v>42439</v>
      </c>
      <c r="F1026" s="114">
        <v>42458</v>
      </c>
      <c r="G1026" s="36" t="s">
        <v>8142</v>
      </c>
      <c r="I1026" s="112" t="s">
        <v>4235</v>
      </c>
      <c r="J1026" s="112" t="s">
        <v>4153</v>
      </c>
      <c r="K1026" s="112" t="s">
        <v>4154</v>
      </c>
      <c r="L1026" s="112" t="s">
        <v>2870</v>
      </c>
      <c r="M1026" s="46">
        <v>2.625</v>
      </c>
      <c r="N1026" s="46">
        <f t="shared" si="232"/>
        <v>2.5625</v>
      </c>
      <c r="O1026" s="46">
        <f t="shared" si="233"/>
        <v>2.6875</v>
      </c>
      <c r="P1026" s="46">
        <v>9</v>
      </c>
      <c r="Q1026" s="46">
        <f t="shared" si="234"/>
        <v>8.9375</v>
      </c>
      <c r="R1026" s="46">
        <f t="shared" si="235"/>
        <v>9.0625</v>
      </c>
      <c r="T1026" s="378"/>
      <c r="U1026" s="378"/>
      <c r="V1026" s="36">
        <v>6.25E-2</v>
      </c>
    </row>
    <row r="1027" spans="1:24" ht="30" x14ac:dyDescent="0.15">
      <c r="A1027" s="304" t="s">
        <v>15390</v>
      </c>
      <c r="B1027" s="318" t="s">
        <v>15391</v>
      </c>
      <c r="C1027" s="112" t="s">
        <v>15393</v>
      </c>
      <c r="E1027" s="114">
        <v>42444</v>
      </c>
      <c r="F1027" s="114">
        <v>42646</v>
      </c>
      <c r="G1027" s="36" t="s">
        <v>15392</v>
      </c>
      <c r="I1027" s="112" t="s">
        <v>4235</v>
      </c>
      <c r="J1027" s="112" t="s">
        <v>4153</v>
      </c>
      <c r="K1027" s="112" t="s">
        <v>4154</v>
      </c>
      <c r="L1027" s="112" t="s">
        <v>2870</v>
      </c>
      <c r="M1027" s="46">
        <v>1.1875</v>
      </c>
      <c r="N1027" s="46">
        <f t="shared" si="232"/>
        <v>1.125</v>
      </c>
      <c r="O1027" s="46">
        <f t="shared" si="233"/>
        <v>1.25</v>
      </c>
      <c r="P1027" s="46">
        <v>2.5625</v>
      </c>
      <c r="Q1027" s="46">
        <f t="shared" si="234"/>
        <v>2.5</v>
      </c>
      <c r="R1027" s="46">
        <f t="shared" si="235"/>
        <v>2.625</v>
      </c>
      <c r="T1027" s="378"/>
      <c r="U1027" s="378"/>
      <c r="V1027" s="36">
        <v>6.25E-2</v>
      </c>
    </row>
    <row r="1028" spans="1:24" ht="30" x14ac:dyDescent="0.15">
      <c r="A1028" s="443" t="s">
        <v>15435</v>
      </c>
      <c r="B1028" s="444" t="s">
        <v>5102</v>
      </c>
      <c r="C1028" s="112" t="s">
        <v>15436</v>
      </c>
      <c r="D1028" s="45"/>
      <c r="E1028" s="108">
        <v>42468</v>
      </c>
      <c r="F1028" s="108"/>
      <c r="G1028" s="108" t="s">
        <v>14780</v>
      </c>
      <c r="I1028" s="45" t="s">
        <v>4235</v>
      </c>
      <c r="J1028" s="45" t="s">
        <v>4153</v>
      </c>
      <c r="K1028" s="45" t="s">
        <v>4154</v>
      </c>
      <c r="L1028" s="45" t="s">
        <v>2870</v>
      </c>
      <c r="M1028" s="46">
        <v>1.875</v>
      </c>
      <c r="N1028" s="36">
        <f t="shared" si="232"/>
        <v>1.8125</v>
      </c>
      <c r="O1028" s="36">
        <f t="shared" si="233"/>
        <v>1.9375</v>
      </c>
      <c r="P1028" s="46">
        <v>1.9375</v>
      </c>
      <c r="Q1028" s="36">
        <f t="shared" si="234"/>
        <v>1.875</v>
      </c>
      <c r="R1028" s="36">
        <f t="shared" si="235"/>
        <v>2</v>
      </c>
      <c r="T1028" s="378"/>
      <c r="U1028" s="378"/>
      <c r="V1028" s="36">
        <v>6.25E-2</v>
      </c>
    </row>
    <row r="1029" spans="1:24" ht="30" x14ac:dyDescent="0.15">
      <c r="A1029" s="304" t="s">
        <v>15476</v>
      </c>
      <c r="B1029" s="318" t="s">
        <v>15477</v>
      </c>
      <c r="C1029" s="398" t="s">
        <v>13357</v>
      </c>
      <c r="E1029" s="114">
        <v>42474</v>
      </c>
      <c r="F1029" s="114">
        <v>42541</v>
      </c>
      <c r="G1029" s="36" t="s">
        <v>11637</v>
      </c>
      <c r="I1029" s="112" t="s">
        <v>4235</v>
      </c>
      <c r="J1029" s="112" t="s">
        <v>4153</v>
      </c>
      <c r="K1029" s="112" t="s">
        <v>4154</v>
      </c>
      <c r="L1029" s="112" t="s">
        <v>2870</v>
      </c>
      <c r="M1029" s="46">
        <v>4.3335999999999997</v>
      </c>
      <c r="N1029" s="46">
        <f t="shared" si="232"/>
        <v>4.2710999999999997</v>
      </c>
      <c r="O1029" s="46">
        <f t="shared" si="233"/>
        <v>4.3960999999999997</v>
      </c>
      <c r="P1029" s="45">
        <v>3.9659</v>
      </c>
      <c r="Q1029" s="46">
        <f t="shared" si="234"/>
        <v>3.9034</v>
      </c>
      <c r="R1029" s="46">
        <f t="shared" si="235"/>
        <v>4.0283999999999995</v>
      </c>
      <c r="T1029" s="378"/>
      <c r="U1029" s="378"/>
      <c r="V1029" s="46">
        <v>6.25E-2</v>
      </c>
    </row>
    <row r="1030" spans="1:24" ht="30" x14ac:dyDescent="0.15">
      <c r="A1030" s="304" t="s">
        <v>15478</v>
      </c>
      <c r="B1030" s="318" t="s">
        <v>15477</v>
      </c>
      <c r="C1030" s="398" t="s">
        <v>13357</v>
      </c>
      <c r="E1030" s="114">
        <v>42474</v>
      </c>
      <c r="F1030" s="114">
        <v>42541</v>
      </c>
      <c r="G1030" s="36" t="s">
        <v>11637</v>
      </c>
      <c r="I1030" s="112" t="s">
        <v>4235</v>
      </c>
      <c r="J1030" s="112" t="s">
        <v>4153</v>
      </c>
      <c r="K1030" s="112" t="s">
        <v>4154</v>
      </c>
      <c r="L1030" s="112" t="s">
        <v>2870</v>
      </c>
      <c r="M1030" s="46">
        <v>4.3335999999999997</v>
      </c>
      <c r="N1030" s="46">
        <f t="shared" si="232"/>
        <v>4.2710999999999997</v>
      </c>
      <c r="O1030" s="46">
        <f t="shared" si="233"/>
        <v>4.3960999999999997</v>
      </c>
      <c r="P1030" s="45">
        <v>3.9659</v>
      </c>
      <c r="Q1030" s="46">
        <f t="shared" si="234"/>
        <v>3.9034</v>
      </c>
      <c r="R1030" s="46">
        <f t="shared" si="235"/>
        <v>4.0283999999999995</v>
      </c>
      <c r="T1030" s="378"/>
      <c r="U1030" s="378"/>
      <c r="V1030" s="46">
        <v>6.25E-2</v>
      </c>
    </row>
    <row r="1031" spans="1:24" ht="30" x14ac:dyDescent="0.15">
      <c r="A1031" s="304" t="s">
        <v>15533</v>
      </c>
      <c r="B1031" s="318" t="s">
        <v>15534</v>
      </c>
      <c r="C1031" s="112" t="s">
        <v>12759</v>
      </c>
      <c r="E1031" s="114">
        <v>42482</v>
      </c>
      <c r="F1031" s="114">
        <v>42541</v>
      </c>
      <c r="G1031" s="36" t="s">
        <v>8457</v>
      </c>
      <c r="I1031" s="112" t="s">
        <v>4235</v>
      </c>
      <c r="J1031" s="112" t="s">
        <v>4153</v>
      </c>
      <c r="K1031" s="112" t="s">
        <v>4154</v>
      </c>
      <c r="L1031" s="112" t="s">
        <v>2870</v>
      </c>
      <c r="M1031" s="46">
        <v>2.375</v>
      </c>
      <c r="N1031" s="46">
        <f t="shared" si="232"/>
        <v>2.3125</v>
      </c>
      <c r="O1031" s="46">
        <f t="shared" si="233"/>
        <v>2.4375</v>
      </c>
      <c r="P1031" s="46">
        <v>3.5</v>
      </c>
      <c r="Q1031" s="46">
        <f t="shared" si="234"/>
        <v>3.4375</v>
      </c>
      <c r="R1031" s="46">
        <f t="shared" si="235"/>
        <v>3.5625</v>
      </c>
      <c r="T1031" s="378"/>
      <c r="U1031" s="378"/>
      <c r="V1031" s="36">
        <v>6.25E-2</v>
      </c>
    </row>
    <row r="1032" spans="1:24" ht="30" x14ac:dyDescent="0.15">
      <c r="A1032" s="304" t="s">
        <v>15536</v>
      </c>
      <c r="B1032" s="318" t="s">
        <v>15537</v>
      </c>
      <c r="C1032" s="112" t="s">
        <v>10419</v>
      </c>
      <c r="E1032" s="114">
        <v>42487</v>
      </c>
      <c r="F1032" s="114">
        <v>42541</v>
      </c>
      <c r="G1032" s="36" t="s">
        <v>8142</v>
      </c>
      <c r="I1032" s="112" t="s">
        <v>4235</v>
      </c>
      <c r="J1032" s="112" t="s">
        <v>4153</v>
      </c>
      <c r="K1032" s="112" t="s">
        <v>4154</v>
      </c>
      <c r="L1032" s="112" t="s">
        <v>2870</v>
      </c>
      <c r="M1032" s="46">
        <v>2.625</v>
      </c>
      <c r="N1032" s="46">
        <f t="shared" si="232"/>
        <v>2.5625</v>
      </c>
      <c r="O1032" s="46">
        <f t="shared" si="233"/>
        <v>2.6875</v>
      </c>
      <c r="P1032" s="46">
        <v>9</v>
      </c>
      <c r="Q1032" s="46">
        <f t="shared" si="234"/>
        <v>8.9375</v>
      </c>
      <c r="R1032" s="46">
        <f t="shared" si="235"/>
        <v>9.0625</v>
      </c>
      <c r="T1032" s="378"/>
      <c r="U1032" s="378"/>
      <c r="V1032" s="36">
        <v>6.25E-2</v>
      </c>
    </row>
    <row r="1033" spans="1:24" ht="30" x14ac:dyDescent="0.15">
      <c r="A1033" s="304" t="s">
        <v>15540</v>
      </c>
      <c r="B1033" s="318" t="s">
        <v>12690</v>
      </c>
      <c r="C1033" s="112" t="s">
        <v>12691</v>
      </c>
      <c r="D1033" s="45"/>
      <c r="E1033" s="108">
        <v>42487</v>
      </c>
      <c r="F1033" s="114">
        <v>42541</v>
      </c>
      <c r="G1033" s="108" t="s">
        <v>8457</v>
      </c>
      <c r="H1033" s="45"/>
      <c r="I1033" s="45" t="s">
        <v>4235</v>
      </c>
      <c r="J1033" s="45" t="s">
        <v>4153</v>
      </c>
      <c r="K1033" s="45" t="s">
        <v>4154</v>
      </c>
      <c r="L1033" s="45" t="s">
        <v>2870</v>
      </c>
      <c r="M1033" s="45">
        <v>2.3437000000000001</v>
      </c>
      <c r="N1033" s="46">
        <f>M1033-S1033</f>
        <v>2.3437000000000001</v>
      </c>
      <c r="O1033" s="46">
        <f>M1033+S1033</f>
        <v>2.3437000000000001</v>
      </c>
      <c r="P1033" s="46">
        <v>3.375</v>
      </c>
      <c r="Q1033" s="46">
        <v>3.3125</v>
      </c>
      <c r="R1033" s="46">
        <v>3.4375</v>
      </c>
      <c r="S1033" s="46"/>
      <c r="T1033" s="30"/>
      <c r="U1033" s="30"/>
      <c r="V1033" s="46">
        <v>6.25E-2</v>
      </c>
      <c r="W1033" s="46"/>
      <c r="X1033" s="46"/>
    </row>
    <row r="1034" spans="1:24" ht="30" x14ac:dyDescent="0.15">
      <c r="A1034" s="304" t="s">
        <v>15581</v>
      </c>
      <c r="B1034" s="318" t="s">
        <v>15582</v>
      </c>
      <c r="C1034" s="112" t="s">
        <v>10419</v>
      </c>
      <c r="E1034" s="114">
        <v>42500</v>
      </c>
      <c r="F1034" s="114">
        <v>42541</v>
      </c>
      <c r="G1034" s="36" t="s">
        <v>8142</v>
      </c>
      <c r="I1034" s="112" t="s">
        <v>4235</v>
      </c>
      <c r="J1034" s="112" t="s">
        <v>4153</v>
      </c>
      <c r="K1034" s="112" t="s">
        <v>4154</v>
      </c>
      <c r="L1034" s="112" t="s">
        <v>2870</v>
      </c>
      <c r="M1034" s="46">
        <v>2.625</v>
      </c>
      <c r="N1034" s="46">
        <f t="shared" ref="N1034:N1047" si="236">M1034-V1034</f>
        <v>2.5625</v>
      </c>
      <c r="O1034" s="46">
        <f t="shared" ref="O1034:O1047" si="237">M1034+V1034</f>
        <v>2.6875</v>
      </c>
      <c r="P1034" s="46">
        <v>9</v>
      </c>
      <c r="Q1034" s="46">
        <f t="shared" ref="Q1034:Q1047" si="238">P1034-V1034</f>
        <v>8.9375</v>
      </c>
      <c r="R1034" s="46">
        <f t="shared" ref="R1034:R1047" si="239">P1034+V1034</f>
        <v>9.0625</v>
      </c>
      <c r="T1034" s="378"/>
      <c r="U1034" s="378"/>
      <c r="V1034" s="36">
        <v>6.25E-2</v>
      </c>
    </row>
    <row r="1035" spans="1:24" ht="30" x14ac:dyDescent="0.15">
      <c r="A1035" s="304" t="s">
        <v>15642</v>
      </c>
      <c r="B1035" s="318" t="s">
        <v>15643</v>
      </c>
      <c r="C1035" s="112" t="s">
        <v>10419</v>
      </c>
      <c r="E1035" s="114">
        <v>42515</v>
      </c>
      <c r="F1035" s="114">
        <v>42541</v>
      </c>
      <c r="G1035" s="36" t="s">
        <v>8142</v>
      </c>
      <c r="I1035" s="112" t="s">
        <v>4235</v>
      </c>
      <c r="J1035" s="112" t="s">
        <v>4153</v>
      </c>
      <c r="K1035" s="112" t="s">
        <v>4154</v>
      </c>
      <c r="L1035" s="112" t="s">
        <v>2870</v>
      </c>
      <c r="M1035" s="46">
        <v>2.625</v>
      </c>
      <c r="N1035" s="46">
        <f t="shared" si="236"/>
        <v>2.5625</v>
      </c>
      <c r="O1035" s="46">
        <f t="shared" si="237"/>
        <v>2.6875</v>
      </c>
      <c r="P1035" s="46">
        <v>9</v>
      </c>
      <c r="Q1035" s="46">
        <f t="shared" si="238"/>
        <v>8.9375</v>
      </c>
      <c r="R1035" s="46">
        <f t="shared" si="239"/>
        <v>9.0625</v>
      </c>
      <c r="T1035" s="378"/>
      <c r="U1035" s="378"/>
      <c r="V1035" s="36">
        <v>6.25E-2</v>
      </c>
    </row>
    <row r="1036" spans="1:24" ht="30" x14ac:dyDescent="0.15">
      <c r="A1036" s="304" t="s">
        <v>15644</v>
      </c>
      <c r="B1036" s="318" t="s">
        <v>15645</v>
      </c>
      <c r="C1036" s="112" t="s">
        <v>10419</v>
      </c>
      <c r="E1036" s="114">
        <v>42515</v>
      </c>
      <c r="F1036" s="114">
        <v>42541</v>
      </c>
      <c r="G1036" s="36" t="s">
        <v>8142</v>
      </c>
      <c r="I1036" s="112" t="s">
        <v>4235</v>
      </c>
      <c r="J1036" s="112" t="s">
        <v>4153</v>
      </c>
      <c r="K1036" s="112" t="s">
        <v>4154</v>
      </c>
      <c r="L1036" s="112" t="s">
        <v>2870</v>
      </c>
      <c r="M1036" s="46">
        <v>2.625</v>
      </c>
      <c r="N1036" s="46">
        <f t="shared" si="236"/>
        <v>2.5625</v>
      </c>
      <c r="O1036" s="46">
        <f t="shared" si="237"/>
        <v>2.6875</v>
      </c>
      <c r="P1036" s="46">
        <v>9</v>
      </c>
      <c r="Q1036" s="46">
        <f t="shared" si="238"/>
        <v>8.9375</v>
      </c>
      <c r="R1036" s="46">
        <f t="shared" si="239"/>
        <v>9.0625</v>
      </c>
      <c r="T1036" s="378"/>
      <c r="U1036" s="378"/>
      <c r="V1036" s="36">
        <v>6.25E-2</v>
      </c>
    </row>
    <row r="1037" spans="1:24" ht="30" x14ac:dyDescent="0.15">
      <c r="A1037" s="304" t="s">
        <v>15646</v>
      </c>
      <c r="B1037" s="318" t="s">
        <v>15647</v>
      </c>
      <c r="C1037" s="112" t="s">
        <v>10419</v>
      </c>
      <c r="E1037" s="114">
        <v>42515</v>
      </c>
      <c r="F1037" s="114">
        <v>42541</v>
      </c>
      <c r="G1037" s="36" t="s">
        <v>8142</v>
      </c>
      <c r="I1037" s="112" t="s">
        <v>4235</v>
      </c>
      <c r="J1037" s="112" t="s">
        <v>4153</v>
      </c>
      <c r="K1037" s="112" t="s">
        <v>4154</v>
      </c>
      <c r="L1037" s="112" t="s">
        <v>2870</v>
      </c>
      <c r="M1037" s="46">
        <v>2.625</v>
      </c>
      <c r="N1037" s="46">
        <f t="shared" si="236"/>
        <v>2.5625</v>
      </c>
      <c r="O1037" s="46">
        <f t="shared" si="237"/>
        <v>2.6875</v>
      </c>
      <c r="P1037" s="46">
        <v>9</v>
      </c>
      <c r="Q1037" s="46">
        <f t="shared" si="238"/>
        <v>8.9375</v>
      </c>
      <c r="R1037" s="46">
        <f t="shared" si="239"/>
        <v>9.0625</v>
      </c>
      <c r="T1037" s="378"/>
      <c r="U1037" s="378"/>
      <c r="V1037" s="36">
        <v>6.25E-2</v>
      </c>
    </row>
    <row r="1038" spans="1:24" ht="30" x14ac:dyDescent="0.15">
      <c r="A1038" s="304" t="s">
        <v>15648</v>
      </c>
      <c r="B1038" s="318" t="s">
        <v>15649</v>
      </c>
      <c r="C1038" s="112" t="s">
        <v>10419</v>
      </c>
      <c r="E1038" s="114">
        <v>42516</v>
      </c>
      <c r="F1038" s="114">
        <v>42541</v>
      </c>
      <c r="G1038" s="36" t="s">
        <v>8142</v>
      </c>
      <c r="I1038" s="112" t="s">
        <v>4235</v>
      </c>
      <c r="J1038" s="112" t="s">
        <v>4153</v>
      </c>
      <c r="K1038" s="112" t="s">
        <v>4154</v>
      </c>
      <c r="L1038" s="112" t="s">
        <v>2870</v>
      </c>
      <c r="M1038" s="46">
        <v>2.625</v>
      </c>
      <c r="N1038" s="46">
        <f t="shared" si="236"/>
        <v>2.5625</v>
      </c>
      <c r="O1038" s="46">
        <f t="shared" si="237"/>
        <v>2.6875</v>
      </c>
      <c r="P1038" s="46">
        <v>9</v>
      </c>
      <c r="Q1038" s="46">
        <f t="shared" si="238"/>
        <v>8.9375</v>
      </c>
      <c r="R1038" s="46">
        <f t="shared" si="239"/>
        <v>9.0625</v>
      </c>
      <c r="T1038" s="378"/>
      <c r="U1038" s="378"/>
      <c r="V1038" s="36">
        <v>6.25E-2</v>
      </c>
    </row>
    <row r="1039" spans="1:24" ht="30" x14ac:dyDescent="0.15">
      <c r="A1039" s="304" t="s">
        <v>15695</v>
      </c>
      <c r="B1039" s="318" t="s">
        <v>15696</v>
      </c>
      <c r="C1039" s="112" t="s">
        <v>10419</v>
      </c>
      <c r="E1039" s="114">
        <v>42541</v>
      </c>
      <c r="F1039" s="114">
        <v>42551</v>
      </c>
      <c r="G1039" s="36" t="s">
        <v>8142</v>
      </c>
      <c r="I1039" s="112" t="s">
        <v>4235</v>
      </c>
      <c r="J1039" s="112" t="s">
        <v>4153</v>
      </c>
      <c r="K1039" s="112" t="s">
        <v>4154</v>
      </c>
      <c r="L1039" s="112" t="s">
        <v>2870</v>
      </c>
      <c r="M1039" s="46">
        <v>2.625</v>
      </c>
      <c r="N1039" s="46">
        <f t="shared" si="236"/>
        <v>2.5625</v>
      </c>
      <c r="O1039" s="46">
        <f t="shared" si="237"/>
        <v>2.6875</v>
      </c>
      <c r="P1039" s="46">
        <v>9</v>
      </c>
      <c r="Q1039" s="46">
        <f t="shared" si="238"/>
        <v>8.9375</v>
      </c>
      <c r="R1039" s="46">
        <f t="shared" si="239"/>
        <v>9.0625</v>
      </c>
      <c r="T1039" s="378"/>
      <c r="U1039" s="378"/>
      <c r="V1039" s="36">
        <v>6.25E-2</v>
      </c>
    </row>
    <row r="1040" spans="1:24" ht="30" x14ac:dyDescent="0.15">
      <c r="A1040" s="304" t="s">
        <v>15724</v>
      </c>
      <c r="B1040" s="318" t="s">
        <v>15725</v>
      </c>
      <c r="C1040" s="112" t="s">
        <v>10418</v>
      </c>
      <c r="E1040" s="114">
        <v>42543</v>
      </c>
      <c r="F1040" s="114">
        <v>42551</v>
      </c>
      <c r="G1040" s="36" t="s">
        <v>8457</v>
      </c>
      <c r="I1040" s="112" t="s">
        <v>4235</v>
      </c>
      <c r="J1040" s="112" t="s">
        <v>4153</v>
      </c>
      <c r="K1040" s="112" t="s">
        <v>4154</v>
      </c>
      <c r="L1040" s="112" t="s">
        <v>2870</v>
      </c>
      <c r="M1040" s="46">
        <v>3.5</v>
      </c>
      <c r="N1040" s="46">
        <f t="shared" si="236"/>
        <v>3.4375</v>
      </c>
      <c r="O1040" s="46">
        <f t="shared" si="237"/>
        <v>3.5625</v>
      </c>
      <c r="P1040" s="46">
        <v>2.375</v>
      </c>
      <c r="Q1040" s="46">
        <f t="shared" si="238"/>
        <v>2.3125</v>
      </c>
      <c r="R1040" s="46">
        <f t="shared" si="239"/>
        <v>2.4375</v>
      </c>
      <c r="T1040" s="378"/>
      <c r="U1040" s="378"/>
      <c r="V1040" s="36">
        <v>6.25E-2</v>
      </c>
    </row>
    <row r="1041" spans="1:22" ht="30" x14ac:dyDescent="0.15">
      <c r="A1041" s="304" t="s">
        <v>15726</v>
      </c>
      <c r="B1041" s="318" t="s">
        <v>15727</v>
      </c>
      <c r="C1041" s="398" t="s">
        <v>14569</v>
      </c>
      <c r="E1041" s="114">
        <v>42543</v>
      </c>
      <c r="F1041" s="114">
        <v>42551</v>
      </c>
      <c r="G1041" s="36" t="s">
        <v>11637</v>
      </c>
      <c r="I1041" s="112" t="s">
        <v>4235</v>
      </c>
      <c r="J1041" s="112" t="s">
        <v>4153</v>
      </c>
      <c r="K1041" s="112" t="s">
        <v>4154</v>
      </c>
      <c r="L1041" s="112" t="s">
        <v>2870</v>
      </c>
      <c r="M1041" s="46">
        <v>4</v>
      </c>
      <c r="N1041" s="36">
        <f t="shared" si="236"/>
        <v>3.9375</v>
      </c>
      <c r="O1041" s="36">
        <f t="shared" si="237"/>
        <v>4.0625</v>
      </c>
      <c r="P1041" s="46">
        <v>6.25</v>
      </c>
      <c r="Q1041" s="36">
        <f t="shared" si="238"/>
        <v>6.1875</v>
      </c>
      <c r="R1041" s="36">
        <f t="shared" si="239"/>
        <v>6.3125</v>
      </c>
      <c r="T1041" s="378"/>
      <c r="U1041" s="378"/>
      <c r="V1041" s="36">
        <v>6.25E-2</v>
      </c>
    </row>
    <row r="1042" spans="1:22" ht="30" x14ac:dyDescent="0.15">
      <c r="A1042" s="304"/>
      <c r="B1042" s="318" t="s">
        <v>15743</v>
      </c>
      <c r="C1042" s="112" t="s">
        <v>15744</v>
      </c>
      <c r="E1042" s="114">
        <v>42544</v>
      </c>
      <c r="F1042" s="114">
        <v>42551</v>
      </c>
      <c r="G1042" s="36" t="s">
        <v>8142</v>
      </c>
      <c r="I1042" s="112" t="s">
        <v>4235</v>
      </c>
      <c r="J1042" s="112" t="s">
        <v>4153</v>
      </c>
      <c r="K1042" s="112" t="s">
        <v>4154</v>
      </c>
      <c r="L1042" s="112" t="s">
        <v>2870</v>
      </c>
      <c r="M1042" s="46">
        <v>6.5</v>
      </c>
      <c r="N1042" s="46">
        <f t="shared" si="236"/>
        <v>6.4375</v>
      </c>
      <c r="O1042" s="46">
        <f t="shared" si="237"/>
        <v>6.5625</v>
      </c>
      <c r="P1042" s="46">
        <v>8.5</v>
      </c>
      <c r="Q1042" s="46">
        <f t="shared" si="238"/>
        <v>8.4375</v>
      </c>
      <c r="R1042" s="46">
        <f t="shared" si="239"/>
        <v>8.5625</v>
      </c>
      <c r="T1042" s="378"/>
      <c r="U1042" s="378"/>
      <c r="V1042" s="36">
        <v>6.25E-2</v>
      </c>
    </row>
    <row r="1043" spans="1:22" ht="30" x14ac:dyDescent="0.15">
      <c r="A1043" s="443" t="s">
        <v>15766</v>
      </c>
      <c r="B1043" s="444" t="s">
        <v>10673</v>
      </c>
      <c r="C1043" s="112" t="s">
        <v>10419</v>
      </c>
      <c r="E1043" s="114">
        <v>42548</v>
      </c>
      <c r="F1043" s="114"/>
      <c r="G1043" s="36" t="s">
        <v>8142</v>
      </c>
      <c r="I1043" s="112" t="s">
        <v>4235</v>
      </c>
      <c r="J1043" s="112" t="s">
        <v>4153</v>
      </c>
      <c r="K1043" s="112" t="s">
        <v>4154</v>
      </c>
      <c r="L1043" s="112" t="s">
        <v>2870</v>
      </c>
      <c r="M1043" s="46">
        <v>2.625</v>
      </c>
      <c r="N1043" s="46">
        <f t="shared" si="236"/>
        <v>2.5625</v>
      </c>
      <c r="O1043" s="46">
        <f t="shared" si="237"/>
        <v>2.6875</v>
      </c>
      <c r="P1043" s="46">
        <v>9</v>
      </c>
      <c r="Q1043" s="46">
        <f t="shared" si="238"/>
        <v>8.9375</v>
      </c>
      <c r="R1043" s="46">
        <f t="shared" si="239"/>
        <v>9.0625</v>
      </c>
      <c r="T1043" s="378"/>
      <c r="U1043" s="378"/>
      <c r="V1043" s="36">
        <v>6.25E-2</v>
      </c>
    </row>
    <row r="1044" spans="1:22" ht="30" x14ac:dyDescent="0.15">
      <c r="A1044" s="443" t="s">
        <v>15767</v>
      </c>
      <c r="B1044" s="444" t="s">
        <v>15768</v>
      </c>
      <c r="C1044" s="398" t="s">
        <v>15769</v>
      </c>
      <c r="E1044" s="114">
        <v>42548</v>
      </c>
      <c r="F1044" s="114"/>
      <c r="G1044" s="36" t="s">
        <v>11632</v>
      </c>
      <c r="I1044" s="112" t="s">
        <v>4235</v>
      </c>
      <c r="J1044" s="112" t="s">
        <v>4153</v>
      </c>
      <c r="K1044" s="112" t="s">
        <v>4154</v>
      </c>
      <c r="L1044" s="112" t="s">
        <v>2870</v>
      </c>
      <c r="M1044" s="46">
        <v>6.5</v>
      </c>
      <c r="N1044" s="36">
        <f t="shared" si="236"/>
        <v>6.4375</v>
      </c>
      <c r="O1044" s="36">
        <f t="shared" si="237"/>
        <v>6.5625</v>
      </c>
      <c r="P1044" s="46">
        <v>5.8125</v>
      </c>
      <c r="Q1044" s="36">
        <f t="shared" si="238"/>
        <v>5.75</v>
      </c>
      <c r="R1044" s="36">
        <f t="shared" si="239"/>
        <v>5.875</v>
      </c>
      <c r="T1044" s="378"/>
      <c r="U1044" s="378"/>
      <c r="V1044" s="36">
        <v>6.25E-2</v>
      </c>
    </row>
    <row r="1045" spans="1:22" ht="30" x14ac:dyDescent="0.15">
      <c r="A1045" s="443" t="s">
        <v>15770</v>
      </c>
      <c r="B1045" s="444" t="s">
        <v>15771</v>
      </c>
      <c r="C1045" s="398" t="s">
        <v>15769</v>
      </c>
      <c r="E1045" s="114">
        <v>42548</v>
      </c>
      <c r="F1045" s="114"/>
      <c r="G1045" s="36" t="s">
        <v>11632</v>
      </c>
      <c r="I1045" s="112" t="s">
        <v>4235</v>
      </c>
      <c r="J1045" s="112" t="s">
        <v>4153</v>
      </c>
      <c r="K1045" s="112" t="s">
        <v>4154</v>
      </c>
      <c r="L1045" s="112" t="s">
        <v>2870</v>
      </c>
      <c r="M1045" s="46">
        <v>6.5</v>
      </c>
      <c r="N1045" s="36">
        <f t="shared" si="236"/>
        <v>6.4375</v>
      </c>
      <c r="O1045" s="36">
        <f t="shared" si="237"/>
        <v>6.5625</v>
      </c>
      <c r="P1045" s="46">
        <v>5.8125</v>
      </c>
      <c r="Q1045" s="36">
        <f t="shared" si="238"/>
        <v>5.75</v>
      </c>
      <c r="R1045" s="36">
        <f t="shared" si="239"/>
        <v>5.875</v>
      </c>
      <c r="T1045" s="378"/>
      <c r="U1045" s="378"/>
      <c r="V1045" s="36">
        <v>6.25E-2</v>
      </c>
    </row>
    <row r="1046" spans="1:22" ht="30" x14ac:dyDescent="0.15">
      <c r="A1046" s="443" t="s">
        <v>15792</v>
      </c>
      <c r="B1046" s="444" t="s">
        <v>15793</v>
      </c>
      <c r="C1046" s="112" t="s">
        <v>10419</v>
      </c>
      <c r="E1046" s="114">
        <v>42549</v>
      </c>
      <c r="F1046" s="114"/>
      <c r="G1046" s="36" t="s">
        <v>8142</v>
      </c>
      <c r="I1046" s="112" t="s">
        <v>4235</v>
      </c>
      <c r="J1046" s="112" t="s">
        <v>4153</v>
      </c>
      <c r="K1046" s="112" t="s">
        <v>4154</v>
      </c>
      <c r="L1046" s="112" t="s">
        <v>2870</v>
      </c>
      <c r="M1046" s="46">
        <v>2.625</v>
      </c>
      <c r="N1046" s="46">
        <f t="shared" si="236"/>
        <v>2.5625</v>
      </c>
      <c r="O1046" s="46">
        <f t="shared" si="237"/>
        <v>2.6875</v>
      </c>
      <c r="P1046" s="46">
        <v>9</v>
      </c>
      <c r="Q1046" s="46">
        <f t="shared" si="238"/>
        <v>8.9375</v>
      </c>
      <c r="R1046" s="46">
        <f t="shared" si="239"/>
        <v>9.0625</v>
      </c>
      <c r="T1046" s="378"/>
      <c r="U1046" s="378"/>
      <c r="V1046" s="36">
        <v>6.25E-2</v>
      </c>
    </row>
    <row r="1047" spans="1:22" ht="30" x14ac:dyDescent="0.15">
      <c r="A1047" s="443" t="s">
        <v>15794</v>
      </c>
      <c r="B1047" s="444" t="s">
        <v>15793</v>
      </c>
      <c r="C1047" s="112" t="s">
        <v>10419</v>
      </c>
      <c r="E1047" s="114">
        <v>42549</v>
      </c>
      <c r="F1047" s="114"/>
      <c r="G1047" s="36" t="s">
        <v>8142</v>
      </c>
      <c r="I1047" s="112" t="s">
        <v>4235</v>
      </c>
      <c r="J1047" s="112" t="s">
        <v>4153</v>
      </c>
      <c r="K1047" s="112" t="s">
        <v>4154</v>
      </c>
      <c r="L1047" s="112" t="s">
        <v>2870</v>
      </c>
      <c r="M1047" s="46">
        <v>2.625</v>
      </c>
      <c r="N1047" s="46">
        <f t="shared" si="236"/>
        <v>2.5625</v>
      </c>
      <c r="O1047" s="46">
        <f t="shared" si="237"/>
        <v>2.6875</v>
      </c>
      <c r="P1047" s="46">
        <v>9</v>
      </c>
      <c r="Q1047" s="46">
        <f t="shared" si="238"/>
        <v>8.9375</v>
      </c>
      <c r="R1047" s="46">
        <f t="shared" si="239"/>
        <v>9.0625</v>
      </c>
      <c r="T1047" s="378"/>
      <c r="U1047" s="378"/>
      <c r="V1047" s="36">
        <v>6.25E-2</v>
      </c>
    </row>
    <row r="1048" spans="1:22" ht="30" x14ac:dyDescent="0.15">
      <c r="A1048" s="443" t="s">
        <v>15924</v>
      </c>
      <c r="B1048" s="444" t="s">
        <v>15727</v>
      </c>
      <c r="C1048" s="398" t="s">
        <v>14569</v>
      </c>
      <c r="E1048" s="114">
        <v>42573</v>
      </c>
      <c r="F1048" s="114"/>
      <c r="G1048" s="36" t="s">
        <v>11637</v>
      </c>
      <c r="I1048" s="112" t="s">
        <v>4235</v>
      </c>
      <c r="J1048" s="112" t="s">
        <v>4153</v>
      </c>
      <c r="K1048" s="112" t="s">
        <v>4154</v>
      </c>
      <c r="L1048" s="112" t="s">
        <v>2870</v>
      </c>
      <c r="M1048" s="46">
        <v>4</v>
      </c>
      <c r="N1048" s="36">
        <f t="shared" ref="N1048:N1051" si="240">M1048-V1048</f>
        <v>3.9375</v>
      </c>
      <c r="O1048" s="36">
        <f t="shared" ref="O1048:O1051" si="241">M1048+V1048</f>
        <v>4.0625</v>
      </c>
      <c r="P1048" s="46">
        <v>6.25</v>
      </c>
      <c r="Q1048" s="36">
        <f t="shared" ref="Q1048:Q1051" si="242">P1048-V1048</f>
        <v>6.1875</v>
      </c>
      <c r="R1048" s="36">
        <f t="shared" ref="R1048:R1051" si="243">P1048+V1048</f>
        <v>6.3125</v>
      </c>
      <c r="T1048" s="378"/>
      <c r="U1048" s="378"/>
      <c r="V1048" s="36">
        <v>6.25E-2</v>
      </c>
    </row>
    <row r="1049" spans="1:22" ht="30" x14ac:dyDescent="0.15">
      <c r="A1049" s="443" t="s">
        <v>15930</v>
      </c>
      <c r="B1049" s="444" t="s">
        <v>15931</v>
      </c>
      <c r="C1049" s="398" t="s">
        <v>15769</v>
      </c>
      <c r="E1049" s="114">
        <v>42573</v>
      </c>
      <c r="F1049" s="114"/>
      <c r="G1049" s="36" t="s">
        <v>11632</v>
      </c>
      <c r="I1049" s="112" t="s">
        <v>4235</v>
      </c>
      <c r="J1049" s="112" t="s">
        <v>4153</v>
      </c>
      <c r="K1049" s="112" t="s">
        <v>4154</v>
      </c>
      <c r="L1049" s="112" t="s">
        <v>2870</v>
      </c>
      <c r="M1049" s="46">
        <v>6.5</v>
      </c>
      <c r="N1049" s="36">
        <f t="shared" si="240"/>
        <v>6.4375</v>
      </c>
      <c r="O1049" s="36">
        <f t="shared" si="241"/>
        <v>6.5625</v>
      </c>
      <c r="P1049" s="46">
        <v>5.8125</v>
      </c>
      <c r="Q1049" s="36">
        <f t="shared" si="242"/>
        <v>5.75</v>
      </c>
      <c r="R1049" s="36">
        <f t="shared" si="243"/>
        <v>5.875</v>
      </c>
      <c r="T1049" s="378"/>
      <c r="U1049" s="378"/>
      <c r="V1049" s="36">
        <v>6.25E-2</v>
      </c>
    </row>
    <row r="1050" spans="1:22" ht="30" x14ac:dyDescent="0.15">
      <c r="A1050" s="443" t="s">
        <v>15995</v>
      </c>
      <c r="B1050" s="444" t="s">
        <v>15996</v>
      </c>
      <c r="C1050" s="112" t="s">
        <v>15997</v>
      </c>
      <c r="D1050" s="112"/>
      <c r="E1050" s="114">
        <v>42584</v>
      </c>
      <c r="F1050" s="114"/>
      <c r="G1050" s="36" t="s">
        <v>15998</v>
      </c>
      <c r="I1050" s="112" t="s">
        <v>4235</v>
      </c>
      <c r="J1050" s="112" t="s">
        <v>4153</v>
      </c>
      <c r="K1050" s="112" t="s">
        <v>4154</v>
      </c>
      <c r="L1050" s="112" t="s">
        <v>2870</v>
      </c>
      <c r="M1050" s="46">
        <v>3.3464999999999998</v>
      </c>
      <c r="N1050" s="36">
        <f t="shared" si="240"/>
        <v>3.2839999999999998</v>
      </c>
      <c r="O1050" s="36">
        <f t="shared" si="241"/>
        <v>3.4089999999999998</v>
      </c>
      <c r="P1050" s="46">
        <v>2.8740000000000001</v>
      </c>
      <c r="Q1050" s="36">
        <f t="shared" si="242"/>
        <v>2.8115000000000001</v>
      </c>
      <c r="R1050" s="36">
        <f t="shared" si="243"/>
        <v>2.9365000000000001</v>
      </c>
      <c r="T1050" s="378"/>
      <c r="U1050" s="378"/>
      <c r="V1050" s="36">
        <v>6.25E-2</v>
      </c>
    </row>
    <row r="1051" spans="1:22" ht="30" x14ac:dyDescent="0.15">
      <c r="A1051" s="443" t="s">
        <v>16048</v>
      </c>
      <c r="B1051" s="444" t="s">
        <v>11804</v>
      </c>
      <c r="C1051" s="112" t="s">
        <v>16049</v>
      </c>
      <c r="E1051" s="114">
        <v>42587</v>
      </c>
      <c r="F1051" s="114"/>
      <c r="G1051" s="36" t="s">
        <v>8457</v>
      </c>
      <c r="I1051" s="112" t="s">
        <v>4235</v>
      </c>
      <c r="J1051" s="112" t="s">
        <v>4153</v>
      </c>
      <c r="K1051" s="112" t="s">
        <v>4154</v>
      </c>
      <c r="L1051" s="112" t="s">
        <v>2870</v>
      </c>
      <c r="M1051" s="46">
        <v>2.8740000000000001</v>
      </c>
      <c r="N1051" s="46">
        <f t="shared" si="240"/>
        <v>2.8115000000000001</v>
      </c>
      <c r="O1051" s="46">
        <f t="shared" si="241"/>
        <v>2.9365000000000001</v>
      </c>
      <c r="P1051" s="46">
        <v>3.3464999999999998</v>
      </c>
      <c r="Q1051" s="46">
        <f t="shared" si="242"/>
        <v>3.2839999999999998</v>
      </c>
      <c r="R1051" s="46">
        <f t="shared" si="243"/>
        <v>3.4089999999999998</v>
      </c>
      <c r="T1051" s="378"/>
      <c r="U1051" s="378"/>
      <c r="V1051" s="36">
        <v>6.25E-2</v>
      </c>
    </row>
    <row r="1052" spans="1:22" ht="30" x14ac:dyDescent="0.15">
      <c r="A1052" s="443" t="s">
        <v>16069</v>
      </c>
      <c r="B1052" s="444" t="s">
        <v>16070</v>
      </c>
      <c r="C1052" s="398" t="s">
        <v>15769</v>
      </c>
      <c r="E1052" s="114">
        <v>42593</v>
      </c>
      <c r="F1052" s="114"/>
      <c r="G1052" s="36" t="s">
        <v>11632</v>
      </c>
      <c r="I1052" s="112" t="s">
        <v>4235</v>
      </c>
      <c r="J1052" s="112" t="s">
        <v>4153</v>
      </c>
      <c r="K1052" s="112" t="s">
        <v>4154</v>
      </c>
      <c r="L1052" s="112" t="s">
        <v>2870</v>
      </c>
      <c r="M1052" s="46">
        <v>6.5</v>
      </c>
      <c r="N1052" s="36">
        <f t="shared" ref="N1052:N1055" si="244">M1052-V1052</f>
        <v>6.4375</v>
      </c>
      <c r="O1052" s="36">
        <f t="shared" ref="O1052:O1055" si="245">M1052+V1052</f>
        <v>6.5625</v>
      </c>
      <c r="P1052" s="46">
        <v>5.8125</v>
      </c>
      <c r="Q1052" s="36">
        <f t="shared" ref="Q1052:Q1055" si="246">P1052-V1052</f>
        <v>5.75</v>
      </c>
      <c r="R1052" s="36">
        <f t="shared" ref="R1052:R1055" si="247">P1052+V1052</f>
        <v>5.875</v>
      </c>
      <c r="T1052" s="378"/>
      <c r="U1052" s="378"/>
      <c r="V1052" s="36">
        <v>6.25E-2</v>
      </c>
    </row>
    <row r="1053" spans="1:22" ht="30" x14ac:dyDescent="0.15">
      <c r="A1053" s="443" t="s">
        <v>16074</v>
      </c>
      <c r="B1053" s="444" t="s">
        <v>16075</v>
      </c>
      <c r="C1053" s="398" t="s">
        <v>16076</v>
      </c>
      <c r="E1053" s="114">
        <v>42599</v>
      </c>
      <c r="F1053" s="114"/>
      <c r="G1053" s="36" t="s">
        <v>15998</v>
      </c>
      <c r="I1053" s="112" t="s">
        <v>4235</v>
      </c>
      <c r="J1053" s="112" t="s">
        <v>4153</v>
      </c>
      <c r="K1053" s="112" t="s">
        <v>4154</v>
      </c>
      <c r="L1053" s="112" t="s">
        <v>2870</v>
      </c>
      <c r="M1053" s="46">
        <v>2.375</v>
      </c>
      <c r="N1053" s="36">
        <f t="shared" si="244"/>
        <v>2.3125</v>
      </c>
      <c r="O1053" s="36">
        <f t="shared" si="245"/>
        <v>2.4375</v>
      </c>
      <c r="P1053" s="46">
        <v>3.5</v>
      </c>
      <c r="Q1053" s="36">
        <f t="shared" si="246"/>
        <v>3.4375</v>
      </c>
      <c r="R1053" s="36">
        <f t="shared" si="247"/>
        <v>3.5625</v>
      </c>
      <c r="T1053" s="378"/>
      <c r="U1053" s="378"/>
      <c r="V1053" s="36">
        <v>6.25E-2</v>
      </c>
    </row>
    <row r="1054" spans="1:22" ht="30" x14ac:dyDescent="0.15">
      <c r="A1054" s="304" t="s">
        <v>16105</v>
      </c>
      <c r="B1054" s="318" t="s">
        <v>15576</v>
      </c>
      <c r="C1054" s="112" t="s">
        <v>12759</v>
      </c>
      <c r="E1054" s="114">
        <v>42587</v>
      </c>
      <c r="F1054" s="114">
        <v>42663</v>
      </c>
      <c r="G1054" s="36" t="s">
        <v>8457</v>
      </c>
      <c r="I1054" s="112" t="s">
        <v>4235</v>
      </c>
      <c r="J1054" s="112" t="s">
        <v>4153</v>
      </c>
      <c r="K1054" s="112" t="s">
        <v>4154</v>
      </c>
      <c r="L1054" s="112" t="s">
        <v>2870</v>
      </c>
      <c r="M1054" s="46">
        <v>2.375</v>
      </c>
      <c r="N1054" s="46">
        <f t="shared" si="244"/>
        <v>2.3125</v>
      </c>
      <c r="O1054" s="46">
        <f t="shared" si="245"/>
        <v>2.4375</v>
      </c>
      <c r="P1054" s="46">
        <v>3.5</v>
      </c>
      <c r="Q1054" s="46">
        <f t="shared" si="246"/>
        <v>3.4375</v>
      </c>
      <c r="R1054" s="46">
        <f t="shared" si="247"/>
        <v>3.5625</v>
      </c>
      <c r="T1054" s="378"/>
      <c r="U1054" s="378"/>
      <c r="V1054" s="36">
        <v>6.25E-2</v>
      </c>
    </row>
    <row r="1055" spans="1:22" ht="30" x14ac:dyDescent="0.15">
      <c r="A1055" s="304" t="s">
        <v>16109</v>
      </c>
      <c r="B1055" s="318" t="s">
        <v>15537</v>
      </c>
      <c r="C1055" s="112" t="s">
        <v>10419</v>
      </c>
      <c r="E1055" s="114">
        <v>42611</v>
      </c>
      <c r="F1055" s="114">
        <v>42612</v>
      </c>
      <c r="G1055" s="36" t="s">
        <v>8142</v>
      </c>
      <c r="I1055" s="112" t="s">
        <v>4235</v>
      </c>
      <c r="J1055" s="112" t="s">
        <v>4153</v>
      </c>
      <c r="K1055" s="112" t="s">
        <v>4154</v>
      </c>
      <c r="L1055" s="112" t="s">
        <v>2870</v>
      </c>
      <c r="M1055" s="46">
        <v>2.625</v>
      </c>
      <c r="N1055" s="46">
        <f t="shared" si="244"/>
        <v>2.5625</v>
      </c>
      <c r="O1055" s="46">
        <f t="shared" si="245"/>
        <v>2.6875</v>
      </c>
      <c r="P1055" s="46">
        <v>9</v>
      </c>
      <c r="Q1055" s="46">
        <f t="shared" si="246"/>
        <v>8.9375</v>
      </c>
      <c r="R1055" s="46">
        <f t="shared" si="247"/>
        <v>9.0625</v>
      </c>
      <c r="T1055" s="378"/>
      <c r="U1055" s="378"/>
      <c r="V1055" s="36">
        <v>6.25E-2</v>
      </c>
    </row>
    <row r="1056" spans="1:22" ht="30" x14ac:dyDescent="0.15">
      <c r="A1056" s="304" t="s">
        <v>16116</v>
      </c>
      <c r="B1056" s="318" t="s">
        <v>16117</v>
      </c>
      <c r="C1056" s="112" t="s">
        <v>16118</v>
      </c>
      <c r="E1056" s="114">
        <v>42611</v>
      </c>
      <c r="F1056" s="114">
        <v>42612</v>
      </c>
      <c r="G1056" s="36" t="s">
        <v>8457</v>
      </c>
      <c r="I1056" s="112" t="s">
        <v>4235</v>
      </c>
      <c r="J1056" s="112" t="s">
        <v>4153</v>
      </c>
      <c r="K1056" s="112" t="s">
        <v>4154</v>
      </c>
      <c r="L1056" s="112" t="s">
        <v>2870</v>
      </c>
      <c r="M1056" s="46">
        <v>2.625</v>
      </c>
      <c r="N1056" s="46">
        <f t="shared" ref="N1056:N1062" si="248">M1056-V1056</f>
        <v>2.5625</v>
      </c>
      <c r="O1056" s="46">
        <f t="shared" ref="O1056:O1062" si="249">M1056+V1056</f>
        <v>2.6875</v>
      </c>
      <c r="P1056" s="46">
        <v>3.375</v>
      </c>
      <c r="Q1056" s="46">
        <f t="shared" ref="Q1056:Q1062" si="250">P1056-V1056</f>
        <v>3.3125</v>
      </c>
      <c r="R1056" s="46">
        <f t="shared" ref="R1056:R1062" si="251">P1056+V1056</f>
        <v>3.4375</v>
      </c>
      <c r="T1056" s="378"/>
      <c r="U1056" s="378"/>
      <c r="V1056" s="36">
        <v>6.25E-2</v>
      </c>
    </row>
    <row r="1057" spans="1:22" ht="30" x14ac:dyDescent="0.15">
      <c r="A1057" s="304" t="s">
        <v>16161</v>
      </c>
      <c r="B1057" s="318" t="s">
        <v>8117</v>
      </c>
      <c r="C1057" s="112" t="s">
        <v>16162</v>
      </c>
      <c r="E1057" s="114">
        <v>42628</v>
      </c>
      <c r="F1057" s="114">
        <v>42640</v>
      </c>
      <c r="G1057" s="36" t="s">
        <v>11637</v>
      </c>
      <c r="I1057" s="112" t="s">
        <v>4235</v>
      </c>
      <c r="J1057" s="112" t="s">
        <v>4153</v>
      </c>
      <c r="K1057" s="112" t="s">
        <v>4154</v>
      </c>
      <c r="L1057" s="112" t="s">
        <v>2870</v>
      </c>
      <c r="M1057" s="46">
        <v>4</v>
      </c>
      <c r="N1057" s="36">
        <f t="shared" si="248"/>
        <v>3.9375</v>
      </c>
      <c r="O1057" s="36">
        <f t="shared" si="249"/>
        <v>4.0625</v>
      </c>
      <c r="P1057" s="46">
        <v>4.5</v>
      </c>
      <c r="Q1057" s="36">
        <f t="shared" si="250"/>
        <v>4.4375</v>
      </c>
      <c r="R1057" s="36">
        <f t="shared" si="251"/>
        <v>4.5625</v>
      </c>
      <c r="T1057" s="378"/>
      <c r="U1057" s="378"/>
      <c r="V1057" s="36">
        <v>6.25E-2</v>
      </c>
    </row>
    <row r="1058" spans="1:22" ht="30" x14ac:dyDescent="0.15">
      <c r="A1058" s="304" t="s">
        <v>16176</v>
      </c>
      <c r="B1058" s="318" t="s">
        <v>16177</v>
      </c>
      <c r="C1058" s="398" t="s">
        <v>16076</v>
      </c>
      <c r="E1058" s="114">
        <v>42632</v>
      </c>
      <c r="F1058" s="114">
        <v>42639</v>
      </c>
      <c r="G1058" s="36" t="s">
        <v>15998</v>
      </c>
      <c r="I1058" s="112" t="s">
        <v>4235</v>
      </c>
      <c r="J1058" s="112" t="s">
        <v>4153</v>
      </c>
      <c r="K1058" s="112" t="s">
        <v>4154</v>
      </c>
      <c r="L1058" s="112" t="s">
        <v>2870</v>
      </c>
      <c r="M1058" s="46">
        <v>2.375</v>
      </c>
      <c r="N1058" s="36">
        <f t="shared" si="248"/>
        <v>2.3125</v>
      </c>
      <c r="O1058" s="36">
        <f t="shared" si="249"/>
        <v>2.4375</v>
      </c>
      <c r="P1058" s="46">
        <v>3.5</v>
      </c>
      <c r="Q1058" s="36">
        <f t="shared" si="250"/>
        <v>3.4375</v>
      </c>
      <c r="R1058" s="36">
        <f t="shared" si="251"/>
        <v>3.5625</v>
      </c>
      <c r="T1058" s="378"/>
      <c r="U1058" s="378"/>
      <c r="V1058" s="36">
        <v>6.25E-2</v>
      </c>
    </row>
    <row r="1059" spans="1:22" ht="30" x14ac:dyDescent="0.15">
      <c r="A1059" s="304" t="s">
        <v>16207</v>
      </c>
      <c r="B1059" s="318" t="s">
        <v>16070</v>
      </c>
      <c r="C1059" s="398" t="s">
        <v>15769</v>
      </c>
      <c r="E1059" s="114">
        <v>42643</v>
      </c>
      <c r="F1059" s="114">
        <v>42646</v>
      </c>
      <c r="G1059" s="36" t="s">
        <v>11632</v>
      </c>
      <c r="I1059" s="112" t="s">
        <v>4235</v>
      </c>
      <c r="J1059" s="112" t="s">
        <v>4153</v>
      </c>
      <c r="K1059" s="112" t="s">
        <v>4154</v>
      </c>
      <c r="L1059" s="112" t="s">
        <v>2870</v>
      </c>
      <c r="M1059" s="46">
        <v>6.5</v>
      </c>
      <c r="N1059" s="36">
        <f t="shared" si="248"/>
        <v>6.4375</v>
      </c>
      <c r="O1059" s="36">
        <f t="shared" si="249"/>
        <v>6.5625</v>
      </c>
      <c r="P1059" s="46">
        <v>5.8125</v>
      </c>
      <c r="Q1059" s="36">
        <f t="shared" si="250"/>
        <v>5.75</v>
      </c>
      <c r="R1059" s="36">
        <f t="shared" si="251"/>
        <v>5.875</v>
      </c>
      <c r="T1059" s="378"/>
      <c r="U1059" s="378"/>
      <c r="V1059" s="36">
        <v>6.25E-2</v>
      </c>
    </row>
    <row r="1060" spans="1:22" ht="30" x14ac:dyDescent="0.15">
      <c r="A1060" s="304" t="s">
        <v>16240</v>
      </c>
      <c r="B1060" s="318" t="s">
        <v>16241</v>
      </c>
      <c r="C1060" s="112" t="s">
        <v>10419</v>
      </c>
      <c r="E1060" s="114">
        <v>42650</v>
      </c>
      <c r="F1060" s="114">
        <v>42654</v>
      </c>
      <c r="G1060" s="36" t="s">
        <v>8142</v>
      </c>
      <c r="I1060" s="112" t="s">
        <v>4235</v>
      </c>
      <c r="J1060" s="112" t="s">
        <v>4153</v>
      </c>
      <c r="K1060" s="112" t="s">
        <v>4154</v>
      </c>
      <c r="L1060" s="112" t="s">
        <v>2870</v>
      </c>
      <c r="M1060" s="46">
        <v>2.625</v>
      </c>
      <c r="N1060" s="46">
        <f t="shared" si="248"/>
        <v>2.5625</v>
      </c>
      <c r="O1060" s="46">
        <f t="shared" si="249"/>
        <v>2.6875</v>
      </c>
      <c r="P1060" s="46">
        <v>9</v>
      </c>
      <c r="Q1060" s="46">
        <f t="shared" si="250"/>
        <v>8.9375</v>
      </c>
      <c r="R1060" s="46">
        <f t="shared" si="251"/>
        <v>9.0625</v>
      </c>
      <c r="T1060" s="378"/>
      <c r="U1060" s="378"/>
      <c r="V1060" s="36">
        <v>6.25E-2</v>
      </c>
    </row>
    <row r="1061" spans="1:22" ht="30" x14ac:dyDescent="0.15">
      <c r="A1061" s="304" t="s">
        <v>16258</v>
      </c>
      <c r="B1061" s="318" t="s">
        <v>13762</v>
      </c>
      <c r="C1061" s="112" t="s">
        <v>16049</v>
      </c>
      <c r="E1061" s="114">
        <v>42657</v>
      </c>
      <c r="F1061" s="114">
        <v>42663</v>
      </c>
      <c r="G1061" s="36" t="s">
        <v>8457</v>
      </c>
      <c r="I1061" s="112" t="s">
        <v>4235</v>
      </c>
      <c r="J1061" s="112" t="s">
        <v>4153</v>
      </c>
      <c r="K1061" s="112" t="s">
        <v>4154</v>
      </c>
      <c r="L1061" s="112" t="s">
        <v>2870</v>
      </c>
      <c r="M1061" s="46">
        <v>2.8740000000000001</v>
      </c>
      <c r="N1061" s="46">
        <f t="shared" si="248"/>
        <v>2.8115000000000001</v>
      </c>
      <c r="O1061" s="46">
        <f t="shared" si="249"/>
        <v>2.9365000000000001</v>
      </c>
      <c r="P1061" s="46">
        <v>3.3464999999999998</v>
      </c>
      <c r="Q1061" s="46">
        <f t="shared" si="250"/>
        <v>3.2839999999999998</v>
      </c>
      <c r="R1061" s="46">
        <f t="shared" si="251"/>
        <v>3.4089999999999998</v>
      </c>
      <c r="T1061" s="378"/>
      <c r="U1061" s="378"/>
      <c r="V1061" s="36">
        <v>6.25E-2</v>
      </c>
    </row>
    <row r="1062" spans="1:22" ht="30" x14ac:dyDescent="0.15">
      <c r="A1062" s="304" t="s">
        <v>16282</v>
      </c>
      <c r="B1062" s="318" t="s">
        <v>7912</v>
      </c>
      <c r="C1062" s="112" t="s">
        <v>10417</v>
      </c>
      <c r="E1062" s="114">
        <v>42668</v>
      </c>
      <c r="F1062" s="114">
        <v>42670</v>
      </c>
      <c r="G1062" s="36" t="s">
        <v>8142</v>
      </c>
      <c r="I1062" s="112" t="s">
        <v>4235</v>
      </c>
      <c r="J1062" s="112" t="s">
        <v>4153</v>
      </c>
      <c r="K1062" s="112" t="s">
        <v>4154</v>
      </c>
      <c r="L1062" s="112" t="s">
        <v>2870</v>
      </c>
      <c r="M1062" s="46">
        <v>4</v>
      </c>
      <c r="N1062" s="46">
        <f t="shared" si="248"/>
        <v>3.9375</v>
      </c>
      <c r="O1062" s="46">
        <f t="shared" si="249"/>
        <v>4.0625</v>
      </c>
      <c r="P1062" s="46">
        <v>6</v>
      </c>
      <c r="Q1062" s="46">
        <f t="shared" si="250"/>
        <v>5.9375</v>
      </c>
      <c r="R1062" s="46">
        <f t="shared" si="251"/>
        <v>6.0625</v>
      </c>
      <c r="T1062" s="378"/>
      <c r="U1062" s="378"/>
      <c r="V1062" s="36">
        <v>6.25E-2</v>
      </c>
    </row>
    <row r="1063" spans="1:22" ht="30" x14ac:dyDescent="0.15">
      <c r="A1063" s="304" t="s">
        <v>16357</v>
      </c>
      <c r="B1063" s="318" t="s">
        <v>16358</v>
      </c>
      <c r="C1063" s="112" t="s">
        <v>10419</v>
      </c>
      <c r="E1063" s="114">
        <v>42691</v>
      </c>
      <c r="F1063" s="114">
        <v>42713</v>
      </c>
      <c r="G1063" s="36" t="s">
        <v>8142</v>
      </c>
      <c r="I1063" s="112" t="s">
        <v>4235</v>
      </c>
      <c r="J1063" s="112" t="s">
        <v>4153</v>
      </c>
      <c r="K1063" s="112" t="s">
        <v>4154</v>
      </c>
      <c r="L1063" s="112" t="s">
        <v>2870</v>
      </c>
      <c r="M1063" s="46">
        <v>2.625</v>
      </c>
      <c r="N1063" s="46">
        <f t="shared" ref="N1063:N1065" si="252">M1063-V1063</f>
        <v>2.5625</v>
      </c>
      <c r="O1063" s="46">
        <f t="shared" ref="O1063:O1065" si="253">M1063+V1063</f>
        <v>2.6875</v>
      </c>
      <c r="P1063" s="46">
        <v>9</v>
      </c>
      <c r="Q1063" s="46">
        <f t="shared" ref="Q1063:Q1065" si="254">P1063-V1063</f>
        <v>8.9375</v>
      </c>
      <c r="R1063" s="46">
        <f t="shared" ref="R1063:R1065" si="255">P1063+V1063</f>
        <v>9.0625</v>
      </c>
      <c r="T1063" s="378"/>
      <c r="U1063" s="378"/>
      <c r="V1063" s="36">
        <v>6.25E-2</v>
      </c>
    </row>
    <row r="1064" spans="1:22" ht="30" x14ac:dyDescent="0.15">
      <c r="A1064" s="304" t="s">
        <v>16359</v>
      </c>
      <c r="B1064" s="318" t="s">
        <v>8060</v>
      </c>
      <c r="C1064" s="398" t="s">
        <v>14569</v>
      </c>
      <c r="E1064" s="114">
        <v>42691</v>
      </c>
      <c r="F1064" s="114">
        <v>42713</v>
      </c>
      <c r="G1064" s="36" t="s">
        <v>11637</v>
      </c>
      <c r="I1064" s="112" t="s">
        <v>4235</v>
      </c>
      <c r="J1064" s="112" t="s">
        <v>4153</v>
      </c>
      <c r="K1064" s="112" t="s">
        <v>4154</v>
      </c>
      <c r="L1064" s="112" t="s">
        <v>2870</v>
      </c>
      <c r="M1064" s="46">
        <v>4</v>
      </c>
      <c r="N1064" s="36">
        <f t="shared" si="252"/>
        <v>3.9375</v>
      </c>
      <c r="O1064" s="36">
        <f t="shared" si="253"/>
        <v>4.0625</v>
      </c>
      <c r="P1064" s="46">
        <v>6.25</v>
      </c>
      <c r="Q1064" s="36">
        <f t="shared" si="254"/>
        <v>6.1875</v>
      </c>
      <c r="R1064" s="36">
        <f t="shared" si="255"/>
        <v>6.3125</v>
      </c>
      <c r="T1064" s="378"/>
      <c r="U1064" s="378"/>
      <c r="V1064" s="36">
        <v>6.25E-2</v>
      </c>
    </row>
    <row r="1065" spans="1:22" ht="30" x14ac:dyDescent="0.15">
      <c r="A1065" s="304" t="s">
        <v>16360</v>
      </c>
      <c r="B1065" s="318" t="s">
        <v>7912</v>
      </c>
      <c r="C1065" s="112" t="s">
        <v>10417</v>
      </c>
      <c r="E1065" s="114">
        <v>42691</v>
      </c>
      <c r="F1065" s="114">
        <v>42713</v>
      </c>
      <c r="G1065" s="36" t="s">
        <v>8142</v>
      </c>
      <c r="I1065" s="112" t="s">
        <v>4235</v>
      </c>
      <c r="J1065" s="112" t="s">
        <v>4153</v>
      </c>
      <c r="K1065" s="112" t="s">
        <v>4154</v>
      </c>
      <c r="L1065" s="112" t="s">
        <v>2870</v>
      </c>
      <c r="M1065" s="46">
        <v>4</v>
      </c>
      <c r="N1065" s="46">
        <f t="shared" si="252"/>
        <v>3.9375</v>
      </c>
      <c r="O1065" s="46">
        <f t="shared" si="253"/>
        <v>4.0625</v>
      </c>
      <c r="P1065" s="46">
        <v>6</v>
      </c>
      <c r="Q1065" s="46">
        <f t="shared" si="254"/>
        <v>5.9375</v>
      </c>
      <c r="R1065" s="46">
        <f t="shared" si="255"/>
        <v>6.0625</v>
      </c>
      <c r="T1065" s="378"/>
      <c r="U1065" s="378"/>
      <c r="V1065" s="36">
        <v>6.25E-2</v>
      </c>
    </row>
    <row r="1066" spans="1:22" ht="30" x14ac:dyDescent="0.15">
      <c r="A1066" s="304" t="s">
        <v>16390</v>
      </c>
      <c r="B1066" s="318" t="s">
        <v>16391</v>
      </c>
      <c r="C1066" s="398" t="s">
        <v>14569</v>
      </c>
      <c r="E1066" s="114">
        <v>42696</v>
      </c>
      <c r="F1066" s="114">
        <v>42713</v>
      </c>
      <c r="G1066" s="36" t="s">
        <v>11637</v>
      </c>
      <c r="I1066" s="112" t="s">
        <v>4235</v>
      </c>
      <c r="J1066" s="112" t="s">
        <v>4153</v>
      </c>
      <c r="K1066" s="112" t="s">
        <v>4154</v>
      </c>
      <c r="L1066" s="112" t="s">
        <v>2870</v>
      </c>
      <c r="M1066" s="46">
        <v>4</v>
      </c>
      <c r="N1066" s="36">
        <f t="shared" ref="N1066:N1068" si="256">M1066-V1066</f>
        <v>3.9375</v>
      </c>
      <c r="O1066" s="36">
        <f t="shared" ref="O1066:O1068" si="257">M1066+V1066</f>
        <v>4.0625</v>
      </c>
      <c r="P1066" s="46">
        <v>6.25</v>
      </c>
      <c r="Q1066" s="36">
        <f t="shared" ref="Q1066:Q1068" si="258">P1066-V1066</f>
        <v>6.1875</v>
      </c>
      <c r="R1066" s="36">
        <f t="shared" ref="R1066:R1068" si="259">P1066+V1066</f>
        <v>6.3125</v>
      </c>
      <c r="T1066" s="378"/>
      <c r="U1066" s="378"/>
      <c r="V1066" s="36">
        <v>6.25E-2</v>
      </c>
    </row>
    <row r="1067" spans="1:22" ht="30" x14ac:dyDescent="0.15">
      <c r="A1067" s="304" t="s">
        <v>16398</v>
      </c>
      <c r="B1067" s="318" t="s">
        <v>16070</v>
      </c>
      <c r="C1067" s="398" t="s">
        <v>15769</v>
      </c>
      <c r="E1067" s="114">
        <v>42697</v>
      </c>
      <c r="F1067" s="114">
        <v>42713</v>
      </c>
      <c r="G1067" s="36" t="s">
        <v>11632</v>
      </c>
      <c r="I1067" s="112" t="s">
        <v>4235</v>
      </c>
      <c r="J1067" s="112" t="s">
        <v>4153</v>
      </c>
      <c r="K1067" s="112" t="s">
        <v>4154</v>
      </c>
      <c r="L1067" s="112" t="s">
        <v>2870</v>
      </c>
      <c r="M1067" s="46">
        <v>6.5</v>
      </c>
      <c r="N1067" s="36">
        <f t="shared" si="256"/>
        <v>6.4375</v>
      </c>
      <c r="O1067" s="36">
        <f t="shared" si="257"/>
        <v>6.5625</v>
      </c>
      <c r="P1067" s="46">
        <v>5.8125</v>
      </c>
      <c r="Q1067" s="36">
        <f t="shared" si="258"/>
        <v>5.75</v>
      </c>
      <c r="R1067" s="36">
        <f t="shared" si="259"/>
        <v>5.875</v>
      </c>
      <c r="T1067" s="378"/>
      <c r="U1067" s="378"/>
      <c r="V1067" s="36">
        <v>6.25E-2</v>
      </c>
    </row>
    <row r="1068" spans="1:22" ht="30" x14ac:dyDescent="0.15">
      <c r="A1068" s="304" t="s">
        <v>16399</v>
      </c>
      <c r="B1068" s="318" t="s">
        <v>16400</v>
      </c>
      <c r="C1068" s="112" t="s">
        <v>10419</v>
      </c>
      <c r="E1068" s="114">
        <v>42697</v>
      </c>
      <c r="F1068" s="114">
        <v>42713</v>
      </c>
      <c r="G1068" s="36" t="s">
        <v>8142</v>
      </c>
      <c r="I1068" s="112" t="s">
        <v>4235</v>
      </c>
      <c r="J1068" s="112" t="s">
        <v>4153</v>
      </c>
      <c r="K1068" s="112" t="s">
        <v>4154</v>
      </c>
      <c r="L1068" s="112" t="s">
        <v>2870</v>
      </c>
      <c r="M1068" s="46">
        <v>2.625</v>
      </c>
      <c r="N1068" s="46">
        <f t="shared" si="256"/>
        <v>2.5625</v>
      </c>
      <c r="O1068" s="46">
        <f t="shared" si="257"/>
        <v>2.6875</v>
      </c>
      <c r="P1068" s="46">
        <v>9</v>
      </c>
      <c r="Q1068" s="46">
        <f t="shared" si="258"/>
        <v>8.9375</v>
      </c>
      <c r="R1068" s="46">
        <f t="shared" si="259"/>
        <v>9.0625</v>
      </c>
      <c r="T1068" s="378"/>
      <c r="U1068" s="378"/>
      <c r="V1068" s="36">
        <v>6.25E-2</v>
      </c>
    </row>
    <row r="1069" spans="1:22" ht="30" x14ac:dyDescent="0.15">
      <c r="A1069" s="304" t="s">
        <v>16401</v>
      </c>
      <c r="B1069" s="318" t="s">
        <v>6914</v>
      </c>
      <c r="C1069" s="398" t="s">
        <v>15769</v>
      </c>
      <c r="E1069" s="114">
        <v>42697</v>
      </c>
      <c r="F1069" s="114">
        <v>42713</v>
      </c>
      <c r="G1069" s="36" t="s">
        <v>11632</v>
      </c>
      <c r="I1069" s="112" t="s">
        <v>4235</v>
      </c>
      <c r="J1069" s="112" t="s">
        <v>4153</v>
      </c>
      <c r="K1069" s="112" t="s">
        <v>4154</v>
      </c>
      <c r="L1069" s="112" t="s">
        <v>2870</v>
      </c>
      <c r="M1069" s="46">
        <v>6.5</v>
      </c>
      <c r="N1069" s="36">
        <f t="shared" ref="N1069" si="260">M1069-V1069</f>
        <v>6.4375</v>
      </c>
      <c r="O1069" s="36">
        <f t="shared" ref="O1069" si="261">M1069+V1069</f>
        <v>6.5625</v>
      </c>
      <c r="P1069" s="46">
        <v>5.8125</v>
      </c>
      <c r="Q1069" s="36">
        <f t="shared" ref="Q1069" si="262">P1069-V1069</f>
        <v>5.75</v>
      </c>
      <c r="R1069" s="36">
        <f t="shared" ref="R1069" si="263">P1069+V1069</f>
        <v>5.875</v>
      </c>
      <c r="T1069" s="378"/>
      <c r="U1069" s="378"/>
      <c r="V1069" s="36">
        <v>6.25E-2</v>
      </c>
    </row>
    <row r="1070" spans="1:22" ht="30" x14ac:dyDescent="0.15">
      <c r="A1070" s="304" t="s">
        <v>16472</v>
      </c>
      <c r="B1070" s="318" t="s">
        <v>16070</v>
      </c>
      <c r="C1070" s="398" t="s">
        <v>15769</v>
      </c>
      <c r="E1070" s="114">
        <v>42712</v>
      </c>
      <c r="F1070" s="114">
        <v>42716</v>
      </c>
      <c r="G1070" s="36" t="s">
        <v>11632</v>
      </c>
      <c r="I1070" s="112" t="s">
        <v>4235</v>
      </c>
      <c r="J1070" s="112" t="s">
        <v>4153</v>
      </c>
      <c r="K1070" s="112" t="s">
        <v>4154</v>
      </c>
      <c r="L1070" s="112" t="s">
        <v>2870</v>
      </c>
      <c r="M1070" s="46">
        <v>6.5</v>
      </c>
      <c r="N1070" s="36">
        <f t="shared" ref="N1070" si="264">M1070-V1070</f>
        <v>6.4375</v>
      </c>
      <c r="O1070" s="36">
        <f t="shared" ref="O1070" si="265">M1070+V1070</f>
        <v>6.5625</v>
      </c>
      <c r="P1070" s="46">
        <v>5.8125</v>
      </c>
      <c r="Q1070" s="36">
        <f t="shared" ref="Q1070" si="266">P1070-V1070</f>
        <v>5.75</v>
      </c>
      <c r="R1070" s="36">
        <f t="shared" ref="R1070" si="267">P1070+V1070</f>
        <v>5.875</v>
      </c>
      <c r="T1070" s="378"/>
      <c r="U1070" s="378"/>
      <c r="V1070" s="36">
        <v>6.25E-2</v>
      </c>
    </row>
    <row r="1071" spans="1:22" ht="30" x14ac:dyDescent="0.15">
      <c r="A1071" s="304" t="s">
        <v>16473</v>
      </c>
      <c r="B1071" s="318" t="s">
        <v>6914</v>
      </c>
      <c r="C1071" s="398" t="s">
        <v>15769</v>
      </c>
      <c r="E1071" s="114">
        <v>42712</v>
      </c>
      <c r="F1071" s="114">
        <v>42716</v>
      </c>
      <c r="G1071" s="36" t="s">
        <v>11632</v>
      </c>
      <c r="I1071" s="112" t="s">
        <v>4235</v>
      </c>
      <c r="J1071" s="112" t="s">
        <v>4153</v>
      </c>
      <c r="K1071" s="112" t="s">
        <v>4154</v>
      </c>
      <c r="L1071" s="112" t="s">
        <v>2870</v>
      </c>
      <c r="M1071" s="46">
        <v>6.5</v>
      </c>
      <c r="N1071" s="36">
        <f t="shared" ref="N1071:N1074" si="268">M1071-V1071</f>
        <v>6.4375</v>
      </c>
      <c r="O1071" s="36">
        <f t="shared" ref="O1071:O1074" si="269">M1071+V1071</f>
        <v>6.5625</v>
      </c>
      <c r="P1071" s="46">
        <v>5.8125</v>
      </c>
      <c r="Q1071" s="36">
        <f t="shared" ref="Q1071:Q1074" si="270">P1071-V1071</f>
        <v>5.75</v>
      </c>
      <c r="R1071" s="36">
        <f t="shared" ref="R1071:R1074" si="271">P1071+V1071</f>
        <v>5.875</v>
      </c>
      <c r="T1071" s="378"/>
      <c r="U1071" s="378"/>
      <c r="V1071" s="36">
        <v>6.25E-2</v>
      </c>
    </row>
    <row r="1072" spans="1:22" ht="30" x14ac:dyDescent="0.15">
      <c r="A1072" s="304" t="s">
        <v>16479</v>
      </c>
      <c r="B1072" s="318" t="s">
        <v>11635</v>
      </c>
      <c r="C1072" s="398" t="s">
        <v>14569</v>
      </c>
      <c r="E1072" s="114">
        <v>42713</v>
      </c>
      <c r="F1072" s="114">
        <v>42716</v>
      </c>
      <c r="G1072" s="36" t="s">
        <v>11637</v>
      </c>
      <c r="I1072" s="112" t="s">
        <v>4235</v>
      </c>
      <c r="J1072" s="112" t="s">
        <v>4153</v>
      </c>
      <c r="K1072" s="112" t="s">
        <v>4154</v>
      </c>
      <c r="L1072" s="112" t="s">
        <v>2870</v>
      </c>
      <c r="M1072" s="46">
        <v>4</v>
      </c>
      <c r="N1072" s="36">
        <f t="shared" si="268"/>
        <v>3.9375</v>
      </c>
      <c r="O1072" s="36">
        <f t="shared" si="269"/>
        <v>4.0625</v>
      </c>
      <c r="P1072" s="46">
        <v>6.25</v>
      </c>
      <c r="Q1072" s="36">
        <f t="shared" si="270"/>
        <v>6.1875</v>
      </c>
      <c r="R1072" s="36">
        <f t="shared" si="271"/>
        <v>6.3125</v>
      </c>
      <c r="T1072" s="378"/>
      <c r="U1072" s="378"/>
      <c r="V1072" s="36">
        <v>6.25E-2</v>
      </c>
    </row>
    <row r="1073" spans="1:22" ht="30" x14ac:dyDescent="0.15">
      <c r="A1073" s="304" t="s">
        <v>16498</v>
      </c>
      <c r="B1073" s="318" t="s">
        <v>16499</v>
      </c>
      <c r="C1073" s="112" t="s">
        <v>11989</v>
      </c>
      <c r="E1073" s="114">
        <v>42713</v>
      </c>
      <c r="F1073" s="114">
        <v>42716</v>
      </c>
      <c r="G1073" s="36" t="s">
        <v>8457</v>
      </c>
      <c r="I1073" s="112" t="s">
        <v>4235</v>
      </c>
      <c r="J1073" s="112" t="s">
        <v>4153</v>
      </c>
      <c r="K1073" s="112" t="s">
        <v>4154</v>
      </c>
      <c r="L1073" s="112" t="s">
        <v>2870</v>
      </c>
      <c r="M1073" s="46">
        <v>3.375</v>
      </c>
      <c r="N1073" s="46">
        <f t="shared" si="268"/>
        <v>3.3125</v>
      </c>
      <c r="O1073" s="46">
        <f t="shared" si="269"/>
        <v>3.4375</v>
      </c>
      <c r="P1073" s="46">
        <v>2.3437000000000001</v>
      </c>
      <c r="Q1073" s="46">
        <f t="shared" si="270"/>
        <v>2.2812000000000001</v>
      </c>
      <c r="R1073" s="46">
        <f t="shared" si="271"/>
        <v>2.4062000000000001</v>
      </c>
      <c r="T1073" s="378"/>
      <c r="U1073" s="378"/>
      <c r="V1073" s="36">
        <v>6.25E-2</v>
      </c>
    </row>
    <row r="1074" spans="1:22" ht="30" x14ac:dyDescent="0.15">
      <c r="A1074" s="304" t="s">
        <v>16502</v>
      </c>
      <c r="B1074" s="318" t="s">
        <v>11918</v>
      </c>
      <c r="C1074" s="398" t="s">
        <v>14522</v>
      </c>
      <c r="E1074" s="114">
        <v>42713</v>
      </c>
      <c r="F1074" s="114">
        <v>42716</v>
      </c>
      <c r="G1074" s="36" t="s">
        <v>11632</v>
      </c>
      <c r="I1074" s="112" t="s">
        <v>4235</v>
      </c>
      <c r="J1074" s="112" t="s">
        <v>4153</v>
      </c>
      <c r="K1074" s="112" t="s">
        <v>4154</v>
      </c>
      <c r="L1074" s="112" t="s">
        <v>2870</v>
      </c>
      <c r="M1074" s="46">
        <v>5.8125</v>
      </c>
      <c r="N1074" s="36">
        <f t="shared" si="268"/>
        <v>5.75</v>
      </c>
      <c r="O1074" s="36">
        <f t="shared" si="269"/>
        <v>5.875</v>
      </c>
      <c r="P1074" s="46">
        <v>6.5</v>
      </c>
      <c r="Q1074" s="36">
        <f t="shared" si="270"/>
        <v>6.4375</v>
      </c>
      <c r="R1074" s="36">
        <f t="shared" si="271"/>
        <v>6.5625</v>
      </c>
      <c r="T1074" s="378"/>
      <c r="U1074" s="378"/>
      <c r="V1074" s="36">
        <v>6.25E-2</v>
      </c>
    </row>
    <row r="1075" spans="1:22" ht="30" x14ac:dyDescent="0.15">
      <c r="A1075" s="304" t="s">
        <v>16513</v>
      </c>
      <c r="B1075" s="318" t="s">
        <v>16497</v>
      </c>
      <c r="C1075" s="398" t="s">
        <v>15769</v>
      </c>
      <c r="E1075" s="114">
        <v>42718</v>
      </c>
      <c r="F1075" s="114">
        <v>42719</v>
      </c>
      <c r="G1075" s="36" t="s">
        <v>11632</v>
      </c>
      <c r="I1075" s="112" t="s">
        <v>4235</v>
      </c>
      <c r="J1075" s="112" t="s">
        <v>4153</v>
      </c>
      <c r="K1075" s="112" t="s">
        <v>4154</v>
      </c>
      <c r="L1075" s="112" t="s">
        <v>2870</v>
      </c>
      <c r="M1075" s="46">
        <v>6.5</v>
      </c>
      <c r="N1075" s="36">
        <f t="shared" ref="N1075" si="272">M1075-V1075</f>
        <v>6.4375</v>
      </c>
      <c r="O1075" s="36">
        <f t="shared" ref="O1075" si="273">M1075+V1075</f>
        <v>6.5625</v>
      </c>
      <c r="P1075" s="46">
        <v>5.8125</v>
      </c>
      <c r="Q1075" s="36">
        <f t="shared" ref="Q1075" si="274">P1075-V1075</f>
        <v>5.75</v>
      </c>
      <c r="R1075" s="36">
        <f t="shared" ref="R1075" si="275">P1075+V1075</f>
        <v>5.875</v>
      </c>
      <c r="T1075" s="378"/>
      <c r="U1075" s="378"/>
      <c r="V1075" s="36">
        <v>6.25E-2</v>
      </c>
    </row>
    <row r="1076" spans="1:22" ht="30" x14ac:dyDescent="0.15">
      <c r="A1076" s="304" t="s">
        <v>16514</v>
      </c>
      <c r="B1076" s="318" t="s">
        <v>16497</v>
      </c>
      <c r="C1076" s="398" t="s">
        <v>15769</v>
      </c>
      <c r="E1076" s="114">
        <v>42718</v>
      </c>
      <c r="F1076" s="114">
        <v>42719</v>
      </c>
      <c r="G1076" s="36" t="s">
        <v>11632</v>
      </c>
      <c r="I1076" s="112" t="s">
        <v>4235</v>
      </c>
      <c r="J1076" s="112" t="s">
        <v>4153</v>
      </c>
      <c r="K1076" s="112" t="s">
        <v>4154</v>
      </c>
      <c r="L1076" s="112" t="s">
        <v>2870</v>
      </c>
      <c r="M1076" s="46">
        <v>6.5</v>
      </c>
      <c r="N1076" s="36">
        <f t="shared" ref="N1076:N1077" si="276">M1076-V1076</f>
        <v>6.4375</v>
      </c>
      <c r="O1076" s="36">
        <f t="shared" ref="O1076:O1077" si="277">M1076+V1076</f>
        <v>6.5625</v>
      </c>
      <c r="P1076" s="46">
        <v>5.8125</v>
      </c>
      <c r="Q1076" s="36">
        <f t="shared" ref="Q1076:Q1077" si="278">P1076-V1076</f>
        <v>5.75</v>
      </c>
      <c r="R1076" s="36">
        <f t="shared" ref="R1076:R1077" si="279">P1076+V1076</f>
        <v>5.875</v>
      </c>
      <c r="T1076" s="378"/>
      <c r="U1076" s="378"/>
      <c r="V1076" s="36">
        <v>6.25E-2</v>
      </c>
    </row>
    <row r="1077" spans="1:22" ht="30" x14ac:dyDescent="0.15">
      <c r="A1077" s="304" t="s">
        <v>16522</v>
      </c>
      <c r="B1077" s="318" t="s">
        <v>10003</v>
      </c>
      <c r="C1077" s="398" t="s">
        <v>14920</v>
      </c>
      <c r="E1077" s="114">
        <v>42720</v>
      </c>
      <c r="F1077" s="114">
        <v>42723</v>
      </c>
      <c r="G1077" s="36" t="s">
        <v>11637</v>
      </c>
      <c r="I1077" s="112" t="s">
        <v>4235</v>
      </c>
      <c r="J1077" s="112" t="s">
        <v>4153</v>
      </c>
      <c r="K1077" s="112" t="s">
        <v>4154</v>
      </c>
      <c r="L1077" s="112" t="s">
        <v>2870</v>
      </c>
      <c r="M1077" s="46">
        <v>4.5</v>
      </c>
      <c r="N1077" s="36">
        <f t="shared" si="276"/>
        <v>4.4375</v>
      </c>
      <c r="O1077" s="36">
        <f t="shared" si="277"/>
        <v>4.5625</v>
      </c>
      <c r="P1077" s="46">
        <v>4</v>
      </c>
      <c r="Q1077" s="36">
        <f t="shared" si="278"/>
        <v>3.9375</v>
      </c>
      <c r="R1077" s="36">
        <f t="shared" si="279"/>
        <v>4.0625</v>
      </c>
      <c r="T1077" s="378"/>
      <c r="U1077" s="378"/>
      <c r="V1077" s="36">
        <v>6.25E-2</v>
      </c>
    </row>
    <row r="1078" spans="1:22" ht="30" x14ac:dyDescent="0.15">
      <c r="A1078" s="304" t="s">
        <v>16523</v>
      </c>
      <c r="B1078" s="318" t="s">
        <v>16524</v>
      </c>
      <c r="C1078" s="398" t="s">
        <v>15769</v>
      </c>
      <c r="E1078" s="114">
        <v>42720</v>
      </c>
      <c r="F1078" s="114">
        <v>42723</v>
      </c>
      <c r="G1078" s="36" t="s">
        <v>11632</v>
      </c>
      <c r="I1078" s="112" t="s">
        <v>4235</v>
      </c>
      <c r="J1078" s="112" t="s">
        <v>4153</v>
      </c>
      <c r="K1078" s="112" t="s">
        <v>4154</v>
      </c>
      <c r="L1078" s="112" t="s">
        <v>2870</v>
      </c>
      <c r="M1078" s="46">
        <v>6.5</v>
      </c>
      <c r="N1078" s="36">
        <f t="shared" ref="N1078" si="280">M1078-V1078</f>
        <v>6.4375</v>
      </c>
      <c r="O1078" s="36">
        <f t="shared" ref="O1078" si="281">M1078+V1078</f>
        <v>6.5625</v>
      </c>
      <c r="P1078" s="46">
        <v>5.8125</v>
      </c>
      <c r="Q1078" s="36">
        <f t="shared" ref="Q1078" si="282">P1078-V1078</f>
        <v>5.75</v>
      </c>
      <c r="R1078" s="36">
        <f t="shared" ref="R1078" si="283">P1078+V1078</f>
        <v>5.875</v>
      </c>
      <c r="T1078" s="378"/>
      <c r="U1078" s="378"/>
      <c r="V1078" s="36">
        <v>6.25E-2</v>
      </c>
    </row>
    <row r="1079" spans="1:22" ht="30" x14ac:dyDescent="0.15">
      <c r="A1079" s="304" t="s">
        <v>16525</v>
      </c>
      <c r="B1079" s="318" t="s">
        <v>14747</v>
      </c>
      <c r="C1079" s="398" t="s">
        <v>15769</v>
      </c>
      <c r="E1079" s="114">
        <v>42720</v>
      </c>
      <c r="F1079" s="114">
        <v>42723</v>
      </c>
      <c r="G1079" s="36" t="s">
        <v>11632</v>
      </c>
      <c r="I1079" s="112" t="s">
        <v>4235</v>
      </c>
      <c r="J1079" s="112" t="s">
        <v>4153</v>
      </c>
      <c r="K1079" s="112" t="s">
        <v>4154</v>
      </c>
      <c r="L1079" s="112" t="s">
        <v>2870</v>
      </c>
      <c r="M1079" s="46">
        <v>6.5</v>
      </c>
      <c r="N1079" s="36">
        <f t="shared" ref="N1079:N1084" si="284">M1079-V1079</f>
        <v>6.4375</v>
      </c>
      <c r="O1079" s="36">
        <f t="shared" ref="O1079:O1084" si="285">M1079+V1079</f>
        <v>6.5625</v>
      </c>
      <c r="P1079" s="46">
        <v>5.8125</v>
      </c>
      <c r="Q1079" s="36">
        <f t="shared" ref="Q1079:Q1084" si="286">P1079-V1079</f>
        <v>5.75</v>
      </c>
      <c r="R1079" s="36">
        <f t="shared" ref="R1079:R1084" si="287">P1079+V1079</f>
        <v>5.875</v>
      </c>
      <c r="T1079" s="378"/>
      <c r="U1079" s="378"/>
      <c r="V1079" s="36">
        <v>6.25E-2</v>
      </c>
    </row>
    <row r="1080" spans="1:22" ht="30" x14ac:dyDescent="0.15">
      <c r="A1080" s="304" t="s">
        <v>16526</v>
      </c>
      <c r="B1080" s="318" t="s">
        <v>16527</v>
      </c>
      <c r="C1080" s="398" t="s">
        <v>14920</v>
      </c>
      <c r="E1080" s="114">
        <v>42720</v>
      </c>
      <c r="F1080" s="114">
        <v>42723</v>
      </c>
      <c r="G1080" s="36" t="s">
        <v>11637</v>
      </c>
      <c r="I1080" s="112" t="s">
        <v>4235</v>
      </c>
      <c r="J1080" s="112" t="s">
        <v>4153</v>
      </c>
      <c r="K1080" s="112" t="s">
        <v>4154</v>
      </c>
      <c r="L1080" s="112" t="s">
        <v>2870</v>
      </c>
      <c r="M1080" s="46">
        <v>4.5</v>
      </c>
      <c r="N1080" s="36">
        <f t="shared" si="284"/>
        <v>4.4375</v>
      </c>
      <c r="O1080" s="36">
        <f t="shared" si="285"/>
        <v>4.5625</v>
      </c>
      <c r="P1080" s="46">
        <v>4</v>
      </c>
      <c r="Q1080" s="36">
        <f t="shared" si="286"/>
        <v>3.9375</v>
      </c>
      <c r="R1080" s="36">
        <f t="shared" si="287"/>
        <v>4.0625</v>
      </c>
      <c r="T1080" s="378"/>
      <c r="U1080" s="378"/>
      <c r="V1080" s="36">
        <v>6.25E-2</v>
      </c>
    </row>
    <row r="1081" spans="1:22" ht="30" x14ac:dyDescent="0.15">
      <c r="A1081" s="304" t="s">
        <v>16680</v>
      </c>
      <c r="B1081" s="318" t="s">
        <v>16681</v>
      </c>
      <c r="C1081" s="112" t="s">
        <v>12759</v>
      </c>
      <c r="E1081" s="114">
        <v>42746</v>
      </c>
      <c r="F1081" s="114">
        <v>42755</v>
      </c>
      <c r="G1081" s="36" t="s">
        <v>8457</v>
      </c>
      <c r="I1081" s="112" t="s">
        <v>4235</v>
      </c>
      <c r="J1081" s="112" t="s">
        <v>4153</v>
      </c>
      <c r="K1081" s="112" t="s">
        <v>4154</v>
      </c>
      <c r="L1081" s="112" t="s">
        <v>2870</v>
      </c>
      <c r="M1081" s="46">
        <v>2.375</v>
      </c>
      <c r="N1081" s="46">
        <f t="shared" si="284"/>
        <v>2.3125</v>
      </c>
      <c r="O1081" s="46">
        <f t="shared" si="285"/>
        <v>2.4375</v>
      </c>
      <c r="P1081" s="46">
        <v>3.5</v>
      </c>
      <c r="Q1081" s="46">
        <f t="shared" si="286"/>
        <v>3.4375</v>
      </c>
      <c r="R1081" s="46">
        <f t="shared" si="287"/>
        <v>3.5625</v>
      </c>
      <c r="T1081" s="378"/>
      <c r="U1081" s="378"/>
      <c r="V1081" s="36">
        <v>6.25E-2</v>
      </c>
    </row>
    <row r="1082" spans="1:22" ht="30" x14ac:dyDescent="0.15">
      <c r="A1082" s="304" t="s">
        <v>16746</v>
      </c>
      <c r="B1082" s="318" t="s">
        <v>16747</v>
      </c>
      <c r="C1082" s="398" t="s">
        <v>14569</v>
      </c>
      <c r="E1082" s="114">
        <v>42753</v>
      </c>
      <c r="F1082" s="114">
        <v>42755</v>
      </c>
      <c r="G1082" s="36" t="s">
        <v>11637</v>
      </c>
      <c r="I1082" s="112" t="s">
        <v>4235</v>
      </c>
      <c r="J1082" s="112" t="s">
        <v>4153</v>
      </c>
      <c r="K1082" s="112" t="s">
        <v>4154</v>
      </c>
      <c r="L1082" s="112" t="s">
        <v>2870</v>
      </c>
      <c r="M1082" s="46">
        <v>4</v>
      </c>
      <c r="N1082" s="36">
        <f t="shared" si="284"/>
        <v>3.9375</v>
      </c>
      <c r="O1082" s="36">
        <f t="shared" si="285"/>
        <v>4.0625</v>
      </c>
      <c r="P1082" s="46">
        <v>6.25</v>
      </c>
      <c r="Q1082" s="36">
        <f t="shared" si="286"/>
        <v>6.1875</v>
      </c>
      <c r="R1082" s="36">
        <f t="shared" si="287"/>
        <v>6.3125</v>
      </c>
      <c r="T1082" s="378"/>
      <c r="U1082" s="378"/>
      <c r="V1082" s="36">
        <v>6.25E-2</v>
      </c>
    </row>
    <row r="1083" spans="1:22" ht="30" x14ac:dyDescent="0.15">
      <c r="A1083" s="304" t="s">
        <v>16857</v>
      </c>
      <c r="B1083" s="318" t="s">
        <v>9701</v>
      </c>
      <c r="C1083" s="398" t="s">
        <v>11633</v>
      </c>
      <c r="E1083" s="114">
        <v>42768</v>
      </c>
      <c r="F1083" s="114">
        <v>42782</v>
      </c>
      <c r="G1083" s="36" t="s">
        <v>11637</v>
      </c>
      <c r="I1083" s="112" t="s">
        <v>4235</v>
      </c>
      <c r="J1083" s="112" t="s">
        <v>4153</v>
      </c>
      <c r="K1083" s="112" t="s">
        <v>4154</v>
      </c>
      <c r="L1083" s="112" t="s">
        <v>2870</v>
      </c>
      <c r="M1083" s="46">
        <v>6.25</v>
      </c>
      <c r="N1083" s="36">
        <f t="shared" si="284"/>
        <v>6.1875</v>
      </c>
      <c r="O1083" s="36">
        <f t="shared" si="285"/>
        <v>6.3125</v>
      </c>
      <c r="P1083" s="46">
        <v>5.5625</v>
      </c>
      <c r="Q1083" s="36">
        <f t="shared" si="286"/>
        <v>5.5</v>
      </c>
      <c r="R1083" s="36">
        <f t="shared" si="287"/>
        <v>5.625</v>
      </c>
      <c r="T1083" s="378"/>
      <c r="U1083" s="378"/>
      <c r="V1083" s="36">
        <v>6.25E-2</v>
      </c>
    </row>
    <row r="1084" spans="1:22" ht="30" x14ac:dyDescent="0.15">
      <c r="A1084" s="304" t="s">
        <v>16909</v>
      </c>
      <c r="B1084" s="318" t="s">
        <v>8364</v>
      </c>
      <c r="C1084" s="112" t="s">
        <v>10416</v>
      </c>
      <c r="E1084" s="114">
        <v>42781</v>
      </c>
      <c r="F1084" s="114">
        <v>42782</v>
      </c>
      <c r="G1084" s="36" t="s">
        <v>8142</v>
      </c>
      <c r="I1084" s="112" t="s">
        <v>4235</v>
      </c>
      <c r="J1084" s="112" t="s">
        <v>4153</v>
      </c>
      <c r="K1084" s="112" t="s">
        <v>4154</v>
      </c>
      <c r="L1084" s="112" t="s">
        <v>2870</v>
      </c>
      <c r="M1084" s="46">
        <v>5</v>
      </c>
      <c r="N1084" s="46">
        <f t="shared" si="284"/>
        <v>4.9375</v>
      </c>
      <c r="O1084" s="46">
        <f t="shared" si="285"/>
        <v>5.0625</v>
      </c>
      <c r="P1084" s="46">
        <v>6</v>
      </c>
      <c r="Q1084" s="46">
        <f t="shared" si="286"/>
        <v>5.9375</v>
      </c>
      <c r="R1084" s="46">
        <f t="shared" si="287"/>
        <v>6.0625</v>
      </c>
      <c r="T1084" s="378"/>
      <c r="U1084" s="378"/>
      <c r="V1084" s="36">
        <v>6.25E-2</v>
      </c>
    </row>
    <row r="1085" spans="1:22" ht="30" x14ac:dyDescent="0.15">
      <c r="A1085" s="304" t="s">
        <v>16910</v>
      </c>
      <c r="B1085" s="318" t="s">
        <v>8364</v>
      </c>
      <c r="C1085" s="112" t="s">
        <v>10416</v>
      </c>
      <c r="E1085" s="114">
        <v>42781</v>
      </c>
      <c r="F1085" s="114">
        <v>42782</v>
      </c>
      <c r="G1085" s="36" t="s">
        <v>8142</v>
      </c>
      <c r="I1085" s="112" t="s">
        <v>4235</v>
      </c>
      <c r="J1085" s="112" t="s">
        <v>4153</v>
      </c>
      <c r="K1085" s="112" t="s">
        <v>4154</v>
      </c>
      <c r="L1085" s="112" t="s">
        <v>2870</v>
      </c>
      <c r="M1085" s="46">
        <v>5</v>
      </c>
      <c r="N1085" s="46">
        <f t="shared" ref="N1085" si="288">M1085-V1085</f>
        <v>4.9375</v>
      </c>
      <c r="O1085" s="46">
        <f t="shared" ref="O1085" si="289">M1085+V1085</f>
        <v>5.0625</v>
      </c>
      <c r="P1085" s="46">
        <v>6</v>
      </c>
      <c r="Q1085" s="46">
        <f t="shared" ref="Q1085" si="290">P1085-V1085</f>
        <v>5.9375</v>
      </c>
      <c r="R1085" s="46">
        <f t="shared" ref="R1085" si="291">P1085+V1085</f>
        <v>6.0625</v>
      </c>
      <c r="T1085" s="378"/>
      <c r="U1085" s="378"/>
      <c r="V1085" s="36">
        <v>6.25E-2</v>
      </c>
    </row>
    <row r="1086" spans="1:22" ht="30" x14ac:dyDescent="0.15">
      <c r="A1086" s="304" t="s">
        <v>16911</v>
      </c>
      <c r="B1086" s="318" t="s">
        <v>8364</v>
      </c>
      <c r="C1086" s="112" t="s">
        <v>10416</v>
      </c>
      <c r="E1086" s="114">
        <v>42781</v>
      </c>
      <c r="F1086" s="114">
        <v>42782</v>
      </c>
      <c r="G1086" s="36" t="s">
        <v>8142</v>
      </c>
      <c r="I1086" s="112" t="s">
        <v>4235</v>
      </c>
      <c r="J1086" s="112" t="s">
        <v>4153</v>
      </c>
      <c r="K1086" s="112" t="s">
        <v>4154</v>
      </c>
      <c r="L1086" s="112" t="s">
        <v>2870</v>
      </c>
      <c r="M1086" s="46">
        <v>5</v>
      </c>
      <c r="N1086" s="46">
        <f t="shared" ref="N1086" si="292">M1086-V1086</f>
        <v>4.9375</v>
      </c>
      <c r="O1086" s="46">
        <f t="shared" ref="O1086" si="293">M1086+V1086</f>
        <v>5.0625</v>
      </c>
      <c r="P1086" s="46">
        <v>6</v>
      </c>
      <c r="Q1086" s="46">
        <f t="shared" ref="Q1086" si="294">P1086-V1086</f>
        <v>5.9375</v>
      </c>
      <c r="R1086" s="46">
        <f t="shared" ref="R1086" si="295">P1086+V1086</f>
        <v>6.0625</v>
      </c>
      <c r="T1086" s="378"/>
      <c r="U1086" s="378"/>
      <c r="V1086" s="36">
        <v>6.25E-2</v>
      </c>
    </row>
    <row r="1087" spans="1:22" ht="30" x14ac:dyDescent="0.15">
      <c r="A1087" s="304" t="s">
        <v>16912</v>
      </c>
      <c r="B1087" s="318" t="s">
        <v>8364</v>
      </c>
      <c r="C1087" s="112" t="s">
        <v>10416</v>
      </c>
      <c r="E1087" s="114">
        <v>42781</v>
      </c>
      <c r="F1087" s="114">
        <v>42782</v>
      </c>
      <c r="G1087" s="36" t="s">
        <v>8142</v>
      </c>
      <c r="I1087" s="112" t="s">
        <v>4235</v>
      </c>
      <c r="J1087" s="112" t="s">
        <v>4153</v>
      </c>
      <c r="K1087" s="112" t="s">
        <v>4154</v>
      </c>
      <c r="L1087" s="112" t="s">
        <v>2870</v>
      </c>
      <c r="M1087" s="46">
        <v>5</v>
      </c>
      <c r="N1087" s="46">
        <f t="shared" ref="N1087" si="296">M1087-V1087</f>
        <v>4.9375</v>
      </c>
      <c r="O1087" s="46">
        <f t="shared" ref="O1087" si="297">M1087+V1087</f>
        <v>5.0625</v>
      </c>
      <c r="P1087" s="46">
        <v>6</v>
      </c>
      <c r="Q1087" s="46">
        <f t="shared" ref="Q1087" si="298">P1087-V1087</f>
        <v>5.9375</v>
      </c>
      <c r="R1087" s="46">
        <f t="shared" ref="R1087" si="299">P1087+V1087</f>
        <v>6.0625</v>
      </c>
      <c r="T1087" s="378"/>
      <c r="U1087" s="378"/>
      <c r="V1087" s="36">
        <v>6.25E-2</v>
      </c>
    </row>
    <row r="1088" spans="1:22" ht="30" x14ac:dyDescent="0.15">
      <c r="A1088" s="304" t="s">
        <v>16913</v>
      </c>
      <c r="B1088" s="318" t="s">
        <v>8392</v>
      </c>
      <c r="C1088" s="112" t="s">
        <v>10416</v>
      </c>
      <c r="E1088" s="114">
        <v>42781</v>
      </c>
      <c r="F1088" s="114">
        <v>42782</v>
      </c>
      <c r="G1088" s="36" t="s">
        <v>8142</v>
      </c>
      <c r="I1088" s="112" t="s">
        <v>4235</v>
      </c>
      <c r="J1088" s="112" t="s">
        <v>4153</v>
      </c>
      <c r="K1088" s="112" t="s">
        <v>4154</v>
      </c>
      <c r="L1088" s="112" t="s">
        <v>2870</v>
      </c>
      <c r="M1088" s="46">
        <v>5</v>
      </c>
      <c r="N1088" s="46">
        <f t="shared" ref="N1088" si="300">M1088-V1088</f>
        <v>4.9375</v>
      </c>
      <c r="O1088" s="46">
        <f t="shared" ref="O1088" si="301">M1088+V1088</f>
        <v>5.0625</v>
      </c>
      <c r="P1088" s="46">
        <v>6</v>
      </c>
      <c r="Q1088" s="46">
        <f t="shared" ref="Q1088" si="302">P1088-V1088</f>
        <v>5.9375</v>
      </c>
      <c r="R1088" s="46">
        <f t="shared" ref="R1088" si="303">P1088+V1088</f>
        <v>6.0625</v>
      </c>
      <c r="T1088" s="378"/>
      <c r="U1088" s="378"/>
      <c r="V1088" s="36">
        <v>6.25E-2</v>
      </c>
    </row>
    <row r="1089" spans="1:22" ht="30" x14ac:dyDescent="0.15">
      <c r="A1089" s="304" t="s">
        <v>16914</v>
      </c>
      <c r="B1089" s="318" t="s">
        <v>8363</v>
      </c>
      <c r="C1089" s="112" t="s">
        <v>10416</v>
      </c>
      <c r="E1089" s="114">
        <v>42781</v>
      </c>
      <c r="F1089" s="114">
        <v>42782</v>
      </c>
      <c r="G1089" s="36" t="s">
        <v>8142</v>
      </c>
      <c r="I1089" s="112" t="s">
        <v>4235</v>
      </c>
      <c r="J1089" s="112" t="s">
        <v>4153</v>
      </c>
      <c r="K1089" s="112" t="s">
        <v>4154</v>
      </c>
      <c r="L1089" s="112" t="s">
        <v>2870</v>
      </c>
      <c r="M1089" s="46">
        <v>5</v>
      </c>
      <c r="N1089" s="46">
        <f t="shared" ref="N1089" si="304">M1089-V1089</f>
        <v>4.9375</v>
      </c>
      <c r="O1089" s="46">
        <f t="shared" ref="O1089" si="305">M1089+V1089</f>
        <v>5.0625</v>
      </c>
      <c r="P1089" s="46">
        <v>6</v>
      </c>
      <c r="Q1089" s="46">
        <f t="shared" ref="Q1089" si="306">P1089-V1089</f>
        <v>5.9375</v>
      </c>
      <c r="R1089" s="46">
        <f t="shared" ref="R1089" si="307">P1089+V1089</f>
        <v>6.0625</v>
      </c>
      <c r="T1089" s="378"/>
      <c r="U1089" s="378"/>
      <c r="V1089" s="36">
        <v>6.25E-2</v>
      </c>
    </row>
    <row r="1090" spans="1:22" ht="30" x14ac:dyDescent="0.15">
      <c r="A1090" s="304" t="s">
        <v>16915</v>
      </c>
      <c r="B1090" s="318" t="s">
        <v>8392</v>
      </c>
      <c r="C1090" s="112" t="s">
        <v>10416</v>
      </c>
      <c r="E1090" s="114">
        <v>42781</v>
      </c>
      <c r="F1090" s="114">
        <v>42782</v>
      </c>
      <c r="G1090" s="36" t="s">
        <v>8142</v>
      </c>
      <c r="I1090" s="112" t="s">
        <v>4235</v>
      </c>
      <c r="J1090" s="112" t="s">
        <v>4153</v>
      </c>
      <c r="K1090" s="112" t="s">
        <v>4154</v>
      </c>
      <c r="L1090" s="112" t="s">
        <v>2870</v>
      </c>
      <c r="M1090" s="46">
        <v>5</v>
      </c>
      <c r="N1090" s="46">
        <f t="shared" ref="N1090" si="308">M1090-V1090</f>
        <v>4.9375</v>
      </c>
      <c r="O1090" s="46">
        <f t="shared" ref="O1090" si="309">M1090+V1090</f>
        <v>5.0625</v>
      </c>
      <c r="P1090" s="46">
        <v>6</v>
      </c>
      <c r="Q1090" s="46">
        <f t="shared" ref="Q1090" si="310">P1090-V1090</f>
        <v>5.9375</v>
      </c>
      <c r="R1090" s="46">
        <f t="shared" ref="R1090" si="311">P1090+V1090</f>
        <v>6.0625</v>
      </c>
      <c r="T1090" s="378"/>
      <c r="U1090" s="378"/>
      <c r="V1090" s="36">
        <v>6.25E-2</v>
      </c>
    </row>
    <row r="1091" spans="1:22" ht="30" x14ac:dyDescent="0.15">
      <c r="A1091" s="304" t="s">
        <v>16916</v>
      </c>
      <c r="B1091" s="318" t="s">
        <v>12928</v>
      </c>
      <c r="C1091" s="112" t="s">
        <v>10416</v>
      </c>
      <c r="E1091" s="114">
        <v>42781</v>
      </c>
      <c r="F1091" s="114">
        <v>42782</v>
      </c>
      <c r="G1091" s="36" t="s">
        <v>8142</v>
      </c>
      <c r="I1091" s="112" t="s">
        <v>4235</v>
      </c>
      <c r="J1091" s="112" t="s">
        <v>4153</v>
      </c>
      <c r="K1091" s="112" t="s">
        <v>4154</v>
      </c>
      <c r="L1091" s="112" t="s">
        <v>2870</v>
      </c>
      <c r="M1091" s="46">
        <v>5</v>
      </c>
      <c r="N1091" s="46">
        <f t="shared" ref="N1091:N1092" si="312">M1091-V1091</f>
        <v>4.9375</v>
      </c>
      <c r="O1091" s="46">
        <f t="shared" ref="O1091:O1092" si="313">M1091+V1091</f>
        <v>5.0625</v>
      </c>
      <c r="P1091" s="46">
        <v>6</v>
      </c>
      <c r="Q1091" s="46">
        <f t="shared" ref="Q1091:Q1092" si="314">P1091-V1091</f>
        <v>5.9375</v>
      </c>
      <c r="R1091" s="46">
        <f t="shared" ref="R1091:R1092" si="315">P1091+V1091</f>
        <v>6.0625</v>
      </c>
      <c r="T1091" s="378"/>
      <c r="U1091" s="378"/>
      <c r="V1091" s="36">
        <v>6.25E-2</v>
      </c>
    </row>
    <row r="1092" spans="1:22" ht="30" x14ac:dyDescent="0.15">
      <c r="A1092" s="304" t="s">
        <v>16917</v>
      </c>
      <c r="B1092" s="318" t="s">
        <v>16918</v>
      </c>
      <c r="C1092" s="398" t="s">
        <v>14569</v>
      </c>
      <c r="E1092" s="114">
        <v>42781</v>
      </c>
      <c r="F1092" s="114">
        <v>42782</v>
      </c>
      <c r="G1092" s="36" t="s">
        <v>11637</v>
      </c>
      <c r="I1092" s="112" t="s">
        <v>4235</v>
      </c>
      <c r="J1092" s="112" t="s">
        <v>4153</v>
      </c>
      <c r="K1092" s="112" t="s">
        <v>4154</v>
      </c>
      <c r="L1092" s="112" t="s">
        <v>2870</v>
      </c>
      <c r="M1092" s="46">
        <v>4</v>
      </c>
      <c r="N1092" s="36">
        <f t="shared" si="312"/>
        <v>3.9375</v>
      </c>
      <c r="O1092" s="36">
        <f t="shared" si="313"/>
        <v>4.0625</v>
      </c>
      <c r="P1092" s="46">
        <v>6.25</v>
      </c>
      <c r="Q1092" s="36">
        <f t="shared" si="314"/>
        <v>6.1875</v>
      </c>
      <c r="R1092" s="36">
        <f t="shared" si="315"/>
        <v>6.3125</v>
      </c>
      <c r="T1092" s="378"/>
      <c r="U1092" s="378"/>
      <c r="V1092" s="36">
        <v>6.25E-2</v>
      </c>
    </row>
    <row r="1093" spans="1:22" ht="30" x14ac:dyDescent="0.15">
      <c r="A1093" s="304" t="s">
        <v>16919</v>
      </c>
      <c r="B1093" s="318" t="s">
        <v>16920</v>
      </c>
      <c r="C1093" s="398" t="s">
        <v>14569</v>
      </c>
      <c r="E1093" s="114">
        <v>42781</v>
      </c>
      <c r="F1093" s="114">
        <v>42782</v>
      </c>
      <c r="G1093" s="36" t="s">
        <v>11637</v>
      </c>
      <c r="I1093" s="112" t="s">
        <v>4235</v>
      </c>
      <c r="J1093" s="112" t="s">
        <v>4153</v>
      </c>
      <c r="K1093" s="112" t="s">
        <v>4154</v>
      </c>
      <c r="L1093" s="112" t="s">
        <v>2870</v>
      </c>
      <c r="M1093" s="46">
        <v>4</v>
      </c>
      <c r="N1093" s="36">
        <f t="shared" ref="N1093:N1096" si="316">M1093-V1093</f>
        <v>3.9375</v>
      </c>
      <c r="O1093" s="36">
        <f t="shared" ref="O1093:O1096" si="317">M1093+V1093</f>
        <v>4.0625</v>
      </c>
      <c r="P1093" s="46">
        <v>6.25</v>
      </c>
      <c r="Q1093" s="36">
        <f t="shared" ref="Q1093:Q1096" si="318">P1093-V1093</f>
        <v>6.1875</v>
      </c>
      <c r="R1093" s="36">
        <f t="shared" ref="R1093:R1096" si="319">P1093+V1093</f>
        <v>6.3125</v>
      </c>
      <c r="T1093" s="378"/>
      <c r="U1093" s="378"/>
      <c r="V1093" s="36">
        <v>6.25E-2</v>
      </c>
    </row>
    <row r="1094" spans="1:22" ht="30" x14ac:dyDescent="0.15">
      <c r="A1094" s="304" t="s">
        <v>17008</v>
      </c>
      <c r="B1094" s="318" t="s">
        <v>17009</v>
      </c>
      <c r="C1094" s="112" t="s">
        <v>11083</v>
      </c>
      <c r="E1094" s="114">
        <v>42789</v>
      </c>
      <c r="F1094" s="114">
        <v>42789</v>
      </c>
      <c r="G1094" s="36" t="s">
        <v>8142</v>
      </c>
      <c r="I1094" s="45" t="s">
        <v>4235</v>
      </c>
      <c r="J1094" s="45" t="s">
        <v>4153</v>
      </c>
      <c r="K1094" s="45" t="s">
        <v>4154</v>
      </c>
      <c r="L1094" s="45" t="s">
        <v>2870</v>
      </c>
      <c r="M1094" s="45">
        <v>5.25</v>
      </c>
      <c r="N1094" s="46">
        <f t="shared" si="316"/>
        <v>5.1875</v>
      </c>
      <c r="O1094" s="46">
        <f t="shared" si="317"/>
        <v>5.3125</v>
      </c>
      <c r="P1094" s="46">
        <v>10.5</v>
      </c>
      <c r="Q1094" s="46">
        <f t="shared" si="318"/>
        <v>10.4375</v>
      </c>
      <c r="R1094" s="46">
        <f t="shared" si="319"/>
        <v>10.5625</v>
      </c>
      <c r="S1094" s="46"/>
      <c r="T1094" s="30"/>
      <c r="U1094" s="30"/>
      <c r="V1094" s="46">
        <v>6.25E-2</v>
      </c>
    </row>
    <row r="1095" spans="1:22" ht="30" x14ac:dyDescent="0.15">
      <c r="A1095" s="304" t="s">
        <v>17046</v>
      </c>
      <c r="B1095" s="318" t="s">
        <v>17047</v>
      </c>
      <c r="C1095" s="112" t="s">
        <v>17725</v>
      </c>
      <c r="E1095" s="114">
        <v>42796</v>
      </c>
      <c r="F1095" s="114">
        <v>42957</v>
      </c>
      <c r="G1095" s="36" t="s">
        <v>17045</v>
      </c>
      <c r="I1095" s="112" t="s">
        <v>4235</v>
      </c>
      <c r="J1095" s="112" t="s">
        <v>4153</v>
      </c>
      <c r="K1095" s="112" t="s">
        <v>4154</v>
      </c>
      <c r="L1095" s="112" t="s">
        <v>2870</v>
      </c>
      <c r="M1095" s="46">
        <v>3.375</v>
      </c>
      <c r="N1095" s="46">
        <f t="shared" si="316"/>
        <v>3.3125</v>
      </c>
      <c r="O1095" s="46">
        <f t="shared" si="317"/>
        <v>3.4375</v>
      </c>
      <c r="P1095" s="46">
        <v>2.625</v>
      </c>
      <c r="Q1095" s="46">
        <f t="shared" si="318"/>
        <v>2.5625</v>
      </c>
      <c r="R1095" s="46">
        <f t="shared" si="319"/>
        <v>2.6875</v>
      </c>
      <c r="T1095" s="378"/>
      <c r="U1095" s="378"/>
      <c r="V1095" s="36">
        <v>6.25E-2</v>
      </c>
    </row>
    <row r="1096" spans="1:22" ht="30" x14ac:dyDescent="0.15">
      <c r="A1096" s="304" t="s">
        <v>17092</v>
      </c>
      <c r="B1096" s="318" t="s">
        <v>17093</v>
      </c>
      <c r="C1096" s="398" t="s">
        <v>14569</v>
      </c>
      <c r="E1096" s="114">
        <v>42804</v>
      </c>
      <c r="F1096" s="114">
        <v>42817</v>
      </c>
      <c r="G1096" s="36" t="s">
        <v>11637</v>
      </c>
      <c r="I1096" s="112" t="s">
        <v>4235</v>
      </c>
      <c r="J1096" s="112" t="s">
        <v>4153</v>
      </c>
      <c r="K1096" s="112" t="s">
        <v>4154</v>
      </c>
      <c r="L1096" s="112" t="s">
        <v>2870</v>
      </c>
      <c r="M1096" s="46">
        <v>4</v>
      </c>
      <c r="N1096" s="36">
        <f t="shared" si="316"/>
        <v>3.9375</v>
      </c>
      <c r="O1096" s="36">
        <f t="shared" si="317"/>
        <v>4.0625</v>
      </c>
      <c r="P1096" s="46">
        <v>6.25</v>
      </c>
      <c r="Q1096" s="36">
        <f t="shared" si="318"/>
        <v>6.1875</v>
      </c>
      <c r="R1096" s="36">
        <f t="shared" si="319"/>
        <v>6.3125</v>
      </c>
      <c r="T1096" s="378"/>
      <c r="U1096" s="378"/>
      <c r="V1096" s="36">
        <v>6.25E-2</v>
      </c>
    </row>
    <row r="1097" spans="1:22" ht="30" x14ac:dyDescent="0.15">
      <c r="A1097" s="304" t="s">
        <v>17094</v>
      </c>
      <c r="B1097" s="318" t="s">
        <v>17093</v>
      </c>
      <c r="C1097" s="398" t="s">
        <v>14569</v>
      </c>
      <c r="E1097" s="114">
        <v>42804</v>
      </c>
      <c r="F1097" s="114">
        <v>42817</v>
      </c>
      <c r="G1097" s="36" t="s">
        <v>11637</v>
      </c>
      <c r="I1097" s="112" t="s">
        <v>4235</v>
      </c>
      <c r="J1097" s="112" t="s">
        <v>4153</v>
      </c>
      <c r="K1097" s="112" t="s">
        <v>4154</v>
      </c>
      <c r="L1097" s="112" t="s">
        <v>2870</v>
      </c>
      <c r="M1097" s="46">
        <v>4</v>
      </c>
      <c r="N1097" s="36">
        <f t="shared" ref="N1097:N1101" si="320">M1097-V1097</f>
        <v>3.9375</v>
      </c>
      <c r="O1097" s="36">
        <f t="shared" ref="O1097:O1101" si="321">M1097+V1097</f>
        <v>4.0625</v>
      </c>
      <c r="P1097" s="46">
        <v>6.25</v>
      </c>
      <c r="Q1097" s="36">
        <f t="shared" ref="Q1097:Q1101" si="322">P1097-V1097</f>
        <v>6.1875</v>
      </c>
      <c r="R1097" s="36">
        <f t="shared" ref="R1097:R1101" si="323">P1097+V1097</f>
        <v>6.3125</v>
      </c>
      <c r="T1097" s="378"/>
      <c r="U1097" s="378"/>
      <c r="V1097" s="36">
        <v>6.25E-2</v>
      </c>
    </row>
    <row r="1098" spans="1:22" ht="30" x14ac:dyDescent="0.15">
      <c r="A1098" s="304" t="s">
        <v>17095</v>
      </c>
      <c r="B1098" s="318" t="s">
        <v>14927</v>
      </c>
      <c r="C1098" s="398" t="s">
        <v>14522</v>
      </c>
      <c r="E1098" s="114">
        <v>42804</v>
      </c>
      <c r="F1098" s="114">
        <v>42817</v>
      </c>
      <c r="G1098" s="36" t="s">
        <v>11632</v>
      </c>
      <c r="I1098" s="112" t="s">
        <v>4235</v>
      </c>
      <c r="J1098" s="112" t="s">
        <v>4153</v>
      </c>
      <c r="K1098" s="112" t="s">
        <v>4154</v>
      </c>
      <c r="L1098" s="112" t="s">
        <v>2870</v>
      </c>
      <c r="M1098" s="46">
        <v>5.8125</v>
      </c>
      <c r="N1098" s="36">
        <f t="shared" si="320"/>
        <v>5.75</v>
      </c>
      <c r="O1098" s="36">
        <f t="shared" si="321"/>
        <v>5.875</v>
      </c>
      <c r="P1098" s="46">
        <v>6.5</v>
      </c>
      <c r="Q1098" s="36">
        <f t="shared" si="322"/>
        <v>6.4375</v>
      </c>
      <c r="R1098" s="36">
        <f t="shared" si="323"/>
        <v>6.5625</v>
      </c>
      <c r="T1098" s="378"/>
      <c r="U1098" s="378"/>
      <c r="V1098" s="36">
        <v>6.25E-2</v>
      </c>
    </row>
    <row r="1099" spans="1:22" ht="30" x14ac:dyDescent="0.15">
      <c r="A1099" s="304" t="s">
        <v>17220</v>
      </c>
      <c r="B1099" s="318" t="s">
        <v>17221</v>
      </c>
      <c r="C1099" s="112" t="s">
        <v>10419</v>
      </c>
      <c r="E1099" s="114">
        <v>42844</v>
      </c>
      <c r="F1099" s="114">
        <v>42853</v>
      </c>
      <c r="G1099" s="36" t="s">
        <v>8142</v>
      </c>
      <c r="I1099" s="112" t="s">
        <v>4235</v>
      </c>
      <c r="J1099" s="112" t="s">
        <v>4153</v>
      </c>
      <c r="K1099" s="112" t="s">
        <v>4154</v>
      </c>
      <c r="L1099" s="112" t="s">
        <v>2870</v>
      </c>
      <c r="M1099" s="46">
        <v>2.625</v>
      </c>
      <c r="N1099" s="46">
        <f t="shared" si="320"/>
        <v>2.5625</v>
      </c>
      <c r="O1099" s="46">
        <f t="shared" si="321"/>
        <v>2.6875</v>
      </c>
      <c r="P1099" s="46">
        <v>9</v>
      </c>
      <c r="Q1099" s="46">
        <f t="shared" si="322"/>
        <v>8.9375</v>
      </c>
      <c r="R1099" s="46">
        <f t="shared" si="323"/>
        <v>9.0625</v>
      </c>
      <c r="T1099" s="378"/>
      <c r="U1099" s="378"/>
      <c r="V1099" s="36">
        <v>6.25E-2</v>
      </c>
    </row>
    <row r="1100" spans="1:22" ht="30" x14ac:dyDescent="0.15">
      <c r="A1100" s="304" t="s">
        <v>17222</v>
      </c>
      <c r="B1100" s="318" t="s">
        <v>17223</v>
      </c>
      <c r="C1100" s="112" t="s">
        <v>16162</v>
      </c>
      <c r="E1100" s="114">
        <v>42844</v>
      </c>
      <c r="F1100" s="114">
        <v>42853</v>
      </c>
      <c r="G1100" s="36" t="s">
        <v>11637</v>
      </c>
      <c r="I1100" s="112" t="s">
        <v>4235</v>
      </c>
      <c r="J1100" s="112" t="s">
        <v>4153</v>
      </c>
      <c r="K1100" s="112" t="s">
        <v>4154</v>
      </c>
      <c r="L1100" s="112" t="s">
        <v>2870</v>
      </c>
      <c r="M1100" s="46">
        <v>4</v>
      </c>
      <c r="N1100" s="36">
        <f t="shared" si="320"/>
        <v>3.9375</v>
      </c>
      <c r="O1100" s="36">
        <f t="shared" si="321"/>
        <v>4.0625</v>
      </c>
      <c r="P1100" s="46">
        <v>4.5</v>
      </c>
      <c r="Q1100" s="36">
        <f t="shared" si="322"/>
        <v>4.4375</v>
      </c>
      <c r="R1100" s="36">
        <f t="shared" si="323"/>
        <v>4.5625</v>
      </c>
      <c r="T1100" s="378"/>
      <c r="U1100" s="378"/>
      <c r="V1100" s="36">
        <v>6.25E-2</v>
      </c>
    </row>
    <row r="1101" spans="1:22" ht="30" x14ac:dyDescent="0.15">
      <c r="A1101" s="304" t="s">
        <v>17280</v>
      </c>
      <c r="B1101" s="318" t="s">
        <v>17281</v>
      </c>
      <c r="C1101" s="398" t="s">
        <v>15769</v>
      </c>
      <c r="E1101" s="114">
        <v>42859</v>
      </c>
      <c r="F1101" s="114">
        <v>42870</v>
      </c>
      <c r="G1101" s="36" t="s">
        <v>11632</v>
      </c>
      <c r="I1101" s="112" t="s">
        <v>4235</v>
      </c>
      <c r="J1101" s="112" t="s">
        <v>4153</v>
      </c>
      <c r="K1101" s="112" t="s">
        <v>4154</v>
      </c>
      <c r="L1101" s="112" t="s">
        <v>2870</v>
      </c>
      <c r="M1101" s="46">
        <v>6.5</v>
      </c>
      <c r="N1101" s="36">
        <f t="shared" si="320"/>
        <v>6.4375</v>
      </c>
      <c r="O1101" s="36">
        <f t="shared" si="321"/>
        <v>6.5625</v>
      </c>
      <c r="P1101" s="46">
        <v>5.8125</v>
      </c>
      <c r="Q1101" s="36">
        <f t="shared" si="322"/>
        <v>5.75</v>
      </c>
      <c r="R1101" s="36">
        <f t="shared" si="323"/>
        <v>5.875</v>
      </c>
      <c r="T1101" s="378"/>
      <c r="U1101" s="378"/>
      <c r="V1101" s="36">
        <v>6.25E-2</v>
      </c>
    </row>
    <row r="1102" spans="1:22" ht="30" x14ac:dyDescent="0.15">
      <c r="A1102" s="304" t="s">
        <v>17282</v>
      </c>
      <c r="B1102" s="318" t="s">
        <v>17281</v>
      </c>
      <c r="C1102" s="398" t="s">
        <v>15769</v>
      </c>
      <c r="E1102" s="114">
        <v>42859</v>
      </c>
      <c r="F1102" s="114">
        <v>42870</v>
      </c>
      <c r="G1102" s="36" t="s">
        <v>11632</v>
      </c>
      <c r="I1102" s="112" t="s">
        <v>4235</v>
      </c>
      <c r="J1102" s="112" t="s">
        <v>4153</v>
      </c>
      <c r="K1102" s="112" t="s">
        <v>4154</v>
      </c>
      <c r="L1102" s="112" t="s">
        <v>2870</v>
      </c>
      <c r="M1102" s="46">
        <v>6.5</v>
      </c>
      <c r="N1102" s="36">
        <f t="shared" ref="N1102" si="324">M1102-V1102</f>
        <v>6.4375</v>
      </c>
      <c r="O1102" s="36">
        <f t="shared" ref="O1102" si="325">M1102+V1102</f>
        <v>6.5625</v>
      </c>
      <c r="P1102" s="46">
        <v>5.8125</v>
      </c>
      <c r="Q1102" s="36">
        <f t="shared" ref="Q1102" si="326">P1102-V1102</f>
        <v>5.75</v>
      </c>
      <c r="R1102" s="36">
        <f t="shared" ref="R1102" si="327">P1102+V1102</f>
        <v>5.875</v>
      </c>
      <c r="T1102" s="378"/>
      <c r="U1102" s="378"/>
      <c r="V1102" s="36">
        <v>6.25E-2</v>
      </c>
    </row>
    <row r="1103" spans="1:22" ht="30" x14ac:dyDescent="0.15">
      <c r="A1103" s="304" t="s">
        <v>17283</v>
      </c>
      <c r="B1103" s="318" t="s">
        <v>17281</v>
      </c>
      <c r="C1103" s="398" t="s">
        <v>15769</v>
      </c>
      <c r="E1103" s="114">
        <v>42859</v>
      </c>
      <c r="F1103" s="114">
        <v>42870</v>
      </c>
      <c r="G1103" s="36" t="s">
        <v>11632</v>
      </c>
      <c r="I1103" s="112" t="s">
        <v>4235</v>
      </c>
      <c r="J1103" s="112" t="s">
        <v>4153</v>
      </c>
      <c r="K1103" s="112" t="s">
        <v>4154</v>
      </c>
      <c r="L1103" s="112" t="s">
        <v>2870</v>
      </c>
      <c r="M1103" s="46">
        <v>6.5</v>
      </c>
      <c r="N1103" s="36">
        <f t="shared" ref="N1103" si="328">M1103-V1103</f>
        <v>6.4375</v>
      </c>
      <c r="O1103" s="36">
        <f t="shared" ref="O1103" si="329">M1103+V1103</f>
        <v>6.5625</v>
      </c>
      <c r="P1103" s="46">
        <v>5.8125</v>
      </c>
      <c r="Q1103" s="36">
        <f t="shared" ref="Q1103" si="330">P1103-V1103</f>
        <v>5.75</v>
      </c>
      <c r="R1103" s="36">
        <f t="shared" ref="R1103" si="331">P1103+V1103</f>
        <v>5.875</v>
      </c>
      <c r="T1103" s="378"/>
      <c r="U1103" s="378"/>
      <c r="V1103" s="36">
        <v>6.25E-2</v>
      </c>
    </row>
    <row r="1104" spans="1:22" ht="30" x14ac:dyDescent="0.15">
      <c r="A1104" s="304" t="s">
        <v>17284</v>
      </c>
      <c r="B1104" s="318" t="s">
        <v>17281</v>
      </c>
      <c r="C1104" s="398" t="s">
        <v>15769</v>
      </c>
      <c r="E1104" s="114">
        <v>42859</v>
      </c>
      <c r="F1104" s="114">
        <v>42870</v>
      </c>
      <c r="G1104" s="36" t="s">
        <v>11632</v>
      </c>
      <c r="I1104" s="112" t="s">
        <v>4235</v>
      </c>
      <c r="J1104" s="112" t="s">
        <v>4153</v>
      </c>
      <c r="K1104" s="112" t="s">
        <v>4154</v>
      </c>
      <c r="L1104" s="112" t="s">
        <v>2870</v>
      </c>
      <c r="M1104" s="46">
        <v>6.5</v>
      </c>
      <c r="N1104" s="36">
        <f t="shared" ref="N1104:N1107" si="332">M1104-V1104</f>
        <v>6.4375</v>
      </c>
      <c r="O1104" s="36">
        <f t="shared" ref="O1104:O1107" si="333">M1104+V1104</f>
        <v>6.5625</v>
      </c>
      <c r="P1104" s="46">
        <v>5.8125</v>
      </c>
      <c r="Q1104" s="36">
        <f t="shared" ref="Q1104:Q1107" si="334">P1104-V1104</f>
        <v>5.75</v>
      </c>
      <c r="R1104" s="36">
        <f t="shared" ref="R1104:R1107" si="335">P1104+V1104</f>
        <v>5.875</v>
      </c>
      <c r="T1104" s="378"/>
      <c r="U1104" s="378"/>
      <c r="V1104" s="36">
        <v>6.25E-2</v>
      </c>
    </row>
    <row r="1105" spans="1:22" ht="30" x14ac:dyDescent="0.15">
      <c r="A1105" s="304" t="s">
        <v>17286</v>
      </c>
      <c r="B1105" s="318" t="s">
        <v>17287</v>
      </c>
      <c r="C1105" s="112" t="s">
        <v>10419</v>
      </c>
      <c r="E1105" s="114">
        <v>42859</v>
      </c>
      <c r="F1105" s="114">
        <v>42870</v>
      </c>
      <c r="G1105" s="36" t="s">
        <v>8142</v>
      </c>
      <c r="I1105" s="112" t="s">
        <v>4235</v>
      </c>
      <c r="J1105" s="112" t="s">
        <v>4153</v>
      </c>
      <c r="K1105" s="112" t="s">
        <v>4154</v>
      </c>
      <c r="L1105" s="112" t="s">
        <v>2870</v>
      </c>
      <c r="M1105" s="46">
        <v>2.625</v>
      </c>
      <c r="N1105" s="46">
        <f t="shared" si="332"/>
        <v>2.5625</v>
      </c>
      <c r="O1105" s="46">
        <f t="shared" si="333"/>
        <v>2.6875</v>
      </c>
      <c r="P1105" s="46">
        <v>9</v>
      </c>
      <c r="Q1105" s="46">
        <f t="shared" si="334"/>
        <v>8.9375</v>
      </c>
      <c r="R1105" s="46">
        <f t="shared" si="335"/>
        <v>9.0625</v>
      </c>
      <c r="T1105" s="378"/>
      <c r="U1105" s="378"/>
      <c r="V1105" s="36">
        <v>6.25E-2</v>
      </c>
    </row>
    <row r="1106" spans="1:22" ht="30" x14ac:dyDescent="0.15">
      <c r="A1106" s="304" t="s">
        <v>17293</v>
      </c>
      <c r="B1106" s="318" t="s">
        <v>17294</v>
      </c>
      <c r="C1106" s="112" t="s">
        <v>16162</v>
      </c>
      <c r="E1106" s="114">
        <v>42859</v>
      </c>
      <c r="F1106" s="114">
        <v>42870</v>
      </c>
      <c r="G1106" s="36" t="s">
        <v>11637</v>
      </c>
      <c r="I1106" s="112" t="s">
        <v>4235</v>
      </c>
      <c r="J1106" s="112" t="s">
        <v>4153</v>
      </c>
      <c r="K1106" s="112" t="s">
        <v>4154</v>
      </c>
      <c r="L1106" s="112" t="s">
        <v>2870</v>
      </c>
      <c r="M1106" s="46">
        <v>4</v>
      </c>
      <c r="N1106" s="36">
        <f t="shared" si="332"/>
        <v>3.9375</v>
      </c>
      <c r="O1106" s="36">
        <f t="shared" si="333"/>
        <v>4.0625</v>
      </c>
      <c r="P1106" s="46">
        <v>4.5</v>
      </c>
      <c r="Q1106" s="36">
        <f t="shared" si="334"/>
        <v>4.4375</v>
      </c>
      <c r="R1106" s="36">
        <f t="shared" si="335"/>
        <v>4.5625</v>
      </c>
      <c r="T1106" s="378"/>
      <c r="U1106" s="378"/>
      <c r="V1106" s="36">
        <v>6.25E-2</v>
      </c>
    </row>
    <row r="1107" spans="1:22" ht="30" x14ac:dyDescent="0.15">
      <c r="A1107" s="304" t="s">
        <v>17333</v>
      </c>
      <c r="B1107" s="318" t="s">
        <v>17334</v>
      </c>
      <c r="C1107" s="398" t="s">
        <v>11633</v>
      </c>
      <c r="E1107" s="114">
        <v>42867</v>
      </c>
      <c r="F1107" s="114">
        <v>42891</v>
      </c>
      <c r="G1107" s="36" t="s">
        <v>11637</v>
      </c>
      <c r="I1107" s="112" t="s">
        <v>4235</v>
      </c>
      <c r="J1107" s="112" t="s">
        <v>4153</v>
      </c>
      <c r="K1107" s="112" t="s">
        <v>4154</v>
      </c>
      <c r="L1107" s="112" t="s">
        <v>2870</v>
      </c>
      <c r="M1107" s="46">
        <v>6.25</v>
      </c>
      <c r="N1107" s="36">
        <f t="shared" si="332"/>
        <v>6.1875</v>
      </c>
      <c r="O1107" s="36">
        <f t="shared" si="333"/>
        <v>6.3125</v>
      </c>
      <c r="P1107" s="46">
        <v>5.5625</v>
      </c>
      <c r="Q1107" s="36">
        <f t="shared" si="334"/>
        <v>5.5</v>
      </c>
      <c r="R1107" s="36">
        <f t="shared" si="335"/>
        <v>5.625</v>
      </c>
      <c r="T1107" s="378"/>
      <c r="U1107" s="378"/>
      <c r="V1107" s="36">
        <v>6.25E-2</v>
      </c>
    </row>
    <row r="1108" spans="1:22" ht="30" x14ac:dyDescent="0.15">
      <c r="A1108" s="304" t="s">
        <v>17335</v>
      </c>
      <c r="B1108" s="318" t="s">
        <v>17334</v>
      </c>
      <c r="C1108" s="112" t="s">
        <v>10883</v>
      </c>
      <c r="E1108" s="114">
        <v>42867</v>
      </c>
      <c r="F1108" s="114">
        <v>42891</v>
      </c>
      <c r="G1108" s="36" t="s">
        <v>8142</v>
      </c>
      <c r="I1108" s="112" t="s">
        <v>4235</v>
      </c>
      <c r="J1108" s="112" t="s">
        <v>4153</v>
      </c>
      <c r="K1108" s="112" t="s">
        <v>4154</v>
      </c>
      <c r="L1108" s="112" t="s">
        <v>2870</v>
      </c>
      <c r="M1108" s="46">
        <v>7</v>
      </c>
      <c r="N1108" s="46">
        <f>M1108-V1108</f>
        <v>6.9375</v>
      </c>
      <c r="O1108" s="46">
        <f>M1108+V1108</f>
        <v>7.0625</v>
      </c>
      <c r="P1108" s="46">
        <v>9</v>
      </c>
      <c r="Q1108" s="46">
        <f>P1108-V1108</f>
        <v>8.9375</v>
      </c>
      <c r="R1108" s="46">
        <f>P1108+V1108</f>
        <v>9.0625</v>
      </c>
      <c r="T1108" s="378"/>
      <c r="U1108" s="378"/>
      <c r="V1108" s="36">
        <v>6.25E-2</v>
      </c>
    </row>
    <row r="1109" spans="1:22" ht="30" x14ac:dyDescent="0.15">
      <c r="A1109" s="304" t="s">
        <v>17338</v>
      </c>
      <c r="B1109" s="318" t="s">
        <v>17339</v>
      </c>
      <c r="C1109" s="112" t="s">
        <v>10883</v>
      </c>
      <c r="E1109" s="114">
        <v>42871</v>
      </c>
      <c r="F1109" s="114">
        <v>42891</v>
      </c>
      <c r="G1109" s="36" t="s">
        <v>8142</v>
      </c>
      <c r="I1109" s="112" t="s">
        <v>4235</v>
      </c>
      <c r="J1109" s="112" t="s">
        <v>4153</v>
      </c>
      <c r="K1109" s="112" t="s">
        <v>4154</v>
      </c>
      <c r="L1109" s="112" t="s">
        <v>2870</v>
      </c>
      <c r="M1109" s="46">
        <v>7</v>
      </c>
      <c r="N1109" s="46">
        <f>M1109-V1109</f>
        <v>6.9375</v>
      </c>
      <c r="O1109" s="46">
        <f>M1109+V1109</f>
        <v>7.0625</v>
      </c>
      <c r="P1109" s="46">
        <v>9</v>
      </c>
      <c r="Q1109" s="46">
        <f>P1109-V1109</f>
        <v>8.9375</v>
      </c>
      <c r="R1109" s="46">
        <f>P1109+V1109</f>
        <v>9.0625</v>
      </c>
      <c r="T1109" s="378"/>
      <c r="U1109" s="378"/>
      <c r="V1109" s="36">
        <v>6.25E-2</v>
      </c>
    </row>
    <row r="1110" spans="1:22" ht="30" x14ac:dyDescent="0.15">
      <c r="A1110" s="304" t="s">
        <v>17340</v>
      </c>
      <c r="B1110" s="318" t="s">
        <v>8363</v>
      </c>
      <c r="C1110" s="112" t="s">
        <v>10416</v>
      </c>
      <c r="E1110" s="114">
        <v>42871</v>
      </c>
      <c r="F1110" s="114">
        <v>42891</v>
      </c>
      <c r="G1110" s="36" t="s">
        <v>8142</v>
      </c>
      <c r="I1110" s="112" t="s">
        <v>4235</v>
      </c>
      <c r="J1110" s="112" t="s">
        <v>4153</v>
      </c>
      <c r="K1110" s="112" t="s">
        <v>4154</v>
      </c>
      <c r="L1110" s="112" t="s">
        <v>2870</v>
      </c>
      <c r="M1110" s="46">
        <v>5</v>
      </c>
      <c r="N1110" s="46">
        <f t="shared" ref="N1110:N1113" si="336">M1110-V1110</f>
        <v>4.9375</v>
      </c>
      <c r="O1110" s="46">
        <f t="shared" ref="O1110:O1113" si="337">M1110+V1110</f>
        <v>5.0625</v>
      </c>
      <c r="P1110" s="46">
        <v>6</v>
      </c>
      <c r="Q1110" s="46">
        <f t="shared" ref="Q1110:Q1113" si="338">P1110-V1110</f>
        <v>5.9375</v>
      </c>
      <c r="R1110" s="46">
        <f t="shared" ref="R1110:R1113" si="339">P1110+V1110</f>
        <v>6.0625</v>
      </c>
      <c r="T1110" s="378"/>
      <c r="U1110" s="378"/>
      <c r="V1110" s="36">
        <v>6.25E-2</v>
      </c>
    </row>
    <row r="1111" spans="1:22" ht="30" x14ac:dyDescent="0.15">
      <c r="A1111" s="304" t="s">
        <v>17341</v>
      </c>
      <c r="B1111" s="318" t="s">
        <v>14096</v>
      </c>
      <c r="C1111" s="112" t="s">
        <v>10418</v>
      </c>
      <c r="E1111" s="114">
        <v>42871</v>
      </c>
      <c r="F1111" s="114">
        <v>42891</v>
      </c>
      <c r="G1111" s="36" t="s">
        <v>8457</v>
      </c>
      <c r="I1111" s="112" t="s">
        <v>4235</v>
      </c>
      <c r="J1111" s="112" t="s">
        <v>4153</v>
      </c>
      <c r="K1111" s="112" t="s">
        <v>4154</v>
      </c>
      <c r="L1111" s="112" t="s">
        <v>2870</v>
      </c>
      <c r="M1111" s="46">
        <v>3.5</v>
      </c>
      <c r="N1111" s="46">
        <f t="shared" si="336"/>
        <v>3.4375</v>
      </c>
      <c r="O1111" s="46">
        <f t="shared" si="337"/>
        <v>3.5625</v>
      </c>
      <c r="P1111" s="46">
        <v>2.375</v>
      </c>
      <c r="Q1111" s="46">
        <f t="shared" si="338"/>
        <v>2.3125</v>
      </c>
      <c r="R1111" s="46">
        <f t="shared" si="339"/>
        <v>2.4375</v>
      </c>
      <c r="T1111" s="378"/>
      <c r="U1111" s="378"/>
      <c r="V1111" s="36">
        <v>6.25E-2</v>
      </c>
    </row>
    <row r="1112" spans="1:22" ht="30" x14ac:dyDescent="0.15">
      <c r="A1112" s="304" t="s">
        <v>17342</v>
      </c>
      <c r="B1112" s="318" t="s">
        <v>10360</v>
      </c>
      <c r="C1112" s="112" t="s">
        <v>10417</v>
      </c>
      <c r="E1112" s="114">
        <v>42871</v>
      </c>
      <c r="F1112" s="114">
        <v>42891</v>
      </c>
      <c r="G1112" s="36" t="s">
        <v>8142</v>
      </c>
      <c r="I1112" s="112" t="s">
        <v>4235</v>
      </c>
      <c r="J1112" s="112" t="s">
        <v>4153</v>
      </c>
      <c r="K1112" s="112" t="s">
        <v>4154</v>
      </c>
      <c r="L1112" s="112" t="s">
        <v>2870</v>
      </c>
      <c r="M1112" s="46">
        <v>4</v>
      </c>
      <c r="N1112" s="46">
        <f t="shared" si="336"/>
        <v>3.9375</v>
      </c>
      <c r="O1112" s="46">
        <f t="shared" si="337"/>
        <v>4.0625</v>
      </c>
      <c r="P1112" s="46">
        <v>6</v>
      </c>
      <c r="Q1112" s="46">
        <f t="shared" si="338"/>
        <v>5.9375</v>
      </c>
      <c r="R1112" s="46">
        <f t="shared" si="339"/>
        <v>6.0625</v>
      </c>
      <c r="T1112" s="378"/>
      <c r="U1112" s="378"/>
      <c r="V1112" s="36">
        <v>6.25E-2</v>
      </c>
    </row>
    <row r="1113" spans="1:22" ht="30" x14ac:dyDescent="0.15">
      <c r="A1113" s="304" t="s">
        <v>17343</v>
      </c>
      <c r="B1113" s="318" t="s">
        <v>17344</v>
      </c>
      <c r="C1113" s="112" t="s">
        <v>11636</v>
      </c>
      <c r="D1113" s="112"/>
      <c r="E1113" s="114">
        <v>42871</v>
      </c>
      <c r="F1113" s="114">
        <v>42891</v>
      </c>
      <c r="G1113" s="36" t="s">
        <v>11637</v>
      </c>
      <c r="I1113" s="112" t="s">
        <v>4235</v>
      </c>
      <c r="J1113" s="112" t="s">
        <v>4153</v>
      </c>
      <c r="K1113" s="112" t="s">
        <v>4154</v>
      </c>
      <c r="L1113" s="112" t="s">
        <v>2870</v>
      </c>
      <c r="M1113" s="46">
        <v>3.75</v>
      </c>
      <c r="N1113" s="36">
        <f t="shared" si="336"/>
        <v>3.6875</v>
      </c>
      <c r="O1113" s="36">
        <f t="shared" si="337"/>
        <v>3.8125</v>
      </c>
      <c r="P1113" s="46">
        <v>6</v>
      </c>
      <c r="Q1113" s="36">
        <f t="shared" si="338"/>
        <v>5.9375</v>
      </c>
      <c r="R1113" s="36">
        <f t="shared" si="339"/>
        <v>6.0625</v>
      </c>
      <c r="T1113" s="378"/>
      <c r="U1113" s="378"/>
      <c r="V1113" s="36">
        <v>6.25E-2</v>
      </c>
    </row>
    <row r="1114" spans="1:22" ht="30" x14ac:dyDescent="0.15">
      <c r="A1114" s="304" t="s">
        <v>17445</v>
      </c>
      <c r="B1114" s="318" t="s">
        <v>12821</v>
      </c>
      <c r="C1114" s="112" t="s">
        <v>10417</v>
      </c>
      <c r="E1114" s="114">
        <v>42888</v>
      </c>
      <c r="F1114" s="114">
        <v>42891</v>
      </c>
      <c r="G1114" s="36" t="s">
        <v>8142</v>
      </c>
      <c r="I1114" s="112" t="s">
        <v>4235</v>
      </c>
      <c r="J1114" s="112" t="s">
        <v>4153</v>
      </c>
      <c r="K1114" s="112" t="s">
        <v>4154</v>
      </c>
      <c r="L1114" s="112" t="s">
        <v>2870</v>
      </c>
      <c r="M1114" s="46">
        <v>4</v>
      </c>
      <c r="N1114" s="46">
        <f t="shared" ref="N1114:N1115" si="340">M1114-V1114</f>
        <v>3.9375</v>
      </c>
      <c r="O1114" s="46">
        <f t="shared" ref="O1114:O1115" si="341">M1114+V1114</f>
        <v>4.0625</v>
      </c>
      <c r="P1114" s="46">
        <v>6</v>
      </c>
      <c r="Q1114" s="46">
        <f t="shared" ref="Q1114:Q1115" si="342">P1114-V1114</f>
        <v>5.9375</v>
      </c>
      <c r="R1114" s="46">
        <f t="shared" ref="R1114:R1115" si="343">P1114+V1114</f>
        <v>6.0625</v>
      </c>
      <c r="T1114" s="378"/>
      <c r="U1114" s="378"/>
      <c r="V1114" s="36">
        <v>6.25E-2</v>
      </c>
    </row>
    <row r="1115" spans="1:22" ht="30" x14ac:dyDescent="0.15">
      <c r="A1115" s="304" t="s">
        <v>17446</v>
      </c>
      <c r="B1115" s="318" t="s">
        <v>17215</v>
      </c>
      <c r="C1115" s="112" t="s">
        <v>10416</v>
      </c>
      <c r="E1115" s="114">
        <v>42888</v>
      </c>
      <c r="F1115" s="114">
        <v>42891</v>
      </c>
      <c r="G1115" s="36" t="s">
        <v>8142</v>
      </c>
      <c r="I1115" s="112" t="s">
        <v>4235</v>
      </c>
      <c r="J1115" s="112" t="s">
        <v>4153</v>
      </c>
      <c r="K1115" s="112" t="s">
        <v>4154</v>
      </c>
      <c r="L1115" s="112" t="s">
        <v>2870</v>
      </c>
      <c r="M1115" s="46">
        <v>5</v>
      </c>
      <c r="N1115" s="46">
        <f t="shared" si="340"/>
        <v>4.9375</v>
      </c>
      <c r="O1115" s="46">
        <f t="shared" si="341"/>
        <v>5.0625</v>
      </c>
      <c r="P1115" s="46">
        <v>6</v>
      </c>
      <c r="Q1115" s="46">
        <f t="shared" si="342"/>
        <v>5.9375</v>
      </c>
      <c r="R1115" s="46">
        <f t="shared" si="343"/>
        <v>6.0625</v>
      </c>
      <c r="T1115" s="378"/>
      <c r="U1115" s="378"/>
      <c r="V1115" s="36">
        <v>6.25E-2</v>
      </c>
    </row>
    <row r="1116" spans="1:22" ht="30" x14ac:dyDescent="0.15">
      <c r="A1116" s="304" t="s">
        <v>17447</v>
      </c>
      <c r="B1116" s="318" t="s">
        <v>10364</v>
      </c>
      <c r="C1116" s="112" t="s">
        <v>10416</v>
      </c>
      <c r="E1116" s="114">
        <v>42891</v>
      </c>
      <c r="F1116" s="114">
        <v>42893</v>
      </c>
      <c r="G1116" s="36" t="s">
        <v>8142</v>
      </c>
      <c r="I1116" s="112" t="s">
        <v>4235</v>
      </c>
      <c r="J1116" s="112" t="s">
        <v>4153</v>
      </c>
      <c r="K1116" s="112" t="s">
        <v>4154</v>
      </c>
      <c r="L1116" s="112" t="s">
        <v>2870</v>
      </c>
      <c r="M1116" s="46">
        <v>5</v>
      </c>
      <c r="N1116" s="46">
        <f t="shared" ref="N1116:N1119" si="344">M1116-V1116</f>
        <v>4.9375</v>
      </c>
      <c r="O1116" s="46">
        <f t="shared" ref="O1116:O1119" si="345">M1116+V1116</f>
        <v>5.0625</v>
      </c>
      <c r="P1116" s="46">
        <v>6</v>
      </c>
      <c r="Q1116" s="46">
        <f t="shared" ref="Q1116:Q1119" si="346">P1116-V1116</f>
        <v>5.9375</v>
      </c>
      <c r="R1116" s="46">
        <f t="shared" ref="R1116:R1119" si="347">P1116+V1116</f>
        <v>6.0625</v>
      </c>
      <c r="T1116" s="378"/>
      <c r="U1116" s="378"/>
      <c r="V1116" s="36">
        <v>6.25E-2</v>
      </c>
    </row>
    <row r="1117" spans="1:22" ht="30" x14ac:dyDescent="0.15">
      <c r="A1117" s="304" t="s">
        <v>17576</v>
      </c>
      <c r="B1117" s="318" t="s">
        <v>17577</v>
      </c>
      <c r="C1117" s="112" t="s">
        <v>10417</v>
      </c>
      <c r="E1117" s="114">
        <v>42906</v>
      </c>
      <c r="F1117" s="114">
        <v>42940</v>
      </c>
      <c r="G1117" s="36" t="s">
        <v>8142</v>
      </c>
      <c r="I1117" s="112" t="s">
        <v>4235</v>
      </c>
      <c r="J1117" s="112" t="s">
        <v>4153</v>
      </c>
      <c r="K1117" s="112" t="s">
        <v>4154</v>
      </c>
      <c r="L1117" s="112" t="s">
        <v>2870</v>
      </c>
      <c r="M1117" s="46">
        <v>4</v>
      </c>
      <c r="N1117" s="46">
        <f t="shared" si="344"/>
        <v>3.9375</v>
      </c>
      <c r="O1117" s="46">
        <f t="shared" si="345"/>
        <v>4.0625</v>
      </c>
      <c r="P1117" s="46">
        <v>6</v>
      </c>
      <c r="Q1117" s="46">
        <f t="shared" si="346"/>
        <v>5.9375</v>
      </c>
      <c r="R1117" s="46">
        <f t="shared" si="347"/>
        <v>6.0625</v>
      </c>
      <c r="T1117" s="378"/>
      <c r="U1117" s="378"/>
      <c r="V1117" s="36">
        <v>6.25E-2</v>
      </c>
    </row>
    <row r="1118" spans="1:22" ht="30" x14ac:dyDescent="0.15">
      <c r="A1118" s="304" t="s">
        <v>17649</v>
      </c>
      <c r="B1118" s="318" t="s">
        <v>8363</v>
      </c>
      <c r="C1118" s="112" t="s">
        <v>10416</v>
      </c>
      <c r="E1118" s="114">
        <v>42940</v>
      </c>
      <c r="F1118" s="114">
        <v>42943</v>
      </c>
      <c r="G1118" s="36" t="s">
        <v>8142</v>
      </c>
      <c r="I1118" s="112" t="s">
        <v>4235</v>
      </c>
      <c r="J1118" s="112" t="s">
        <v>4153</v>
      </c>
      <c r="K1118" s="112" t="s">
        <v>4154</v>
      </c>
      <c r="L1118" s="112" t="s">
        <v>2870</v>
      </c>
      <c r="M1118" s="46">
        <v>5</v>
      </c>
      <c r="N1118" s="46">
        <f t="shared" si="344"/>
        <v>4.9375</v>
      </c>
      <c r="O1118" s="46">
        <f t="shared" si="345"/>
        <v>5.0625</v>
      </c>
      <c r="P1118" s="46">
        <v>6</v>
      </c>
      <c r="Q1118" s="46">
        <f t="shared" si="346"/>
        <v>5.9375</v>
      </c>
      <c r="R1118" s="46">
        <f t="shared" si="347"/>
        <v>6.0625</v>
      </c>
      <c r="T1118" s="378"/>
      <c r="U1118" s="378"/>
      <c r="V1118" s="36">
        <v>6.25E-2</v>
      </c>
    </row>
    <row r="1119" spans="1:22" ht="30" x14ac:dyDescent="0.15">
      <c r="A1119" s="304" t="s">
        <v>17650</v>
      </c>
      <c r="B1119" s="318" t="s">
        <v>17281</v>
      </c>
      <c r="C1119" s="112" t="s">
        <v>16162</v>
      </c>
      <c r="E1119" s="114">
        <v>42941</v>
      </c>
      <c r="F1119" s="114">
        <v>42943</v>
      </c>
      <c r="G1119" s="36" t="s">
        <v>11637</v>
      </c>
      <c r="I1119" s="112" t="s">
        <v>4235</v>
      </c>
      <c r="J1119" s="112" t="s">
        <v>4153</v>
      </c>
      <c r="K1119" s="112" t="s">
        <v>4154</v>
      </c>
      <c r="L1119" s="112" t="s">
        <v>2870</v>
      </c>
      <c r="M1119" s="46">
        <v>4</v>
      </c>
      <c r="N1119" s="36">
        <f t="shared" si="344"/>
        <v>3.9375</v>
      </c>
      <c r="O1119" s="36">
        <f t="shared" si="345"/>
        <v>4.0625</v>
      </c>
      <c r="P1119" s="46">
        <v>4.5</v>
      </c>
      <c r="Q1119" s="36">
        <f t="shared" si="346"/>
        <v>4.4375</v>
      </c>
      <c r="R1119" s="36">
        <f t="shared" si="347"/>
        <v>4.5625</v>
      </c>
      <c r="T1119" s="378"/>
      <c r="U1119" s="378"/>
      <c r="V1119" s="36">
        <v>6.25E-2</v>
      </c>
    </row>
    <row r="1120" spans="1:22" ht="30" x14ac:dyDescent="0.15">
      <c r="A1120" s="304" t="s">
        <v>17651</v>
      </c>
      <c r="B1120" s="318" t="s">
        <v>17417</v>
      </c>
      <c r="C1120" s="112" t="s">
        <v>16162</v>
      </c>
      <c r="E1120" s="114">
        <v>42941</v>
      </c>
      <c r="F1120" s="114">
        <v>42943</v>
      </c>
      <c r="G1120" s="36" t="s">
        <v>11637</v>
      </c>
      <c r="I1120" s="112" t="s">
        <v>4235</v>
      </c>
      <c r="J1120" s="112" t="s">
        <v>4153</v>
      </c>
      <c r="K1120" s="112" t="s">
        <v>4154</v>
      </c>
      <c r="L1120" s="112" t="s">
        <v>2870</v>
      </c>
      <c r="M1120" s="46">
        <v>4</v>
      </c>
      <c r="N1120" s="36">
        <f t="shared" ref="N1120:N1121" si="348">M1120-V1120</f>
        <v>3.9375</v>
      </c>
      <c r="O1120" s="36">
        <f t="shared" ref="O1120:O1121" si="349">M1120+V1120</f>
        <v>4.0625</v>
      </c>
      <c r="P1120" s="46">
        <v>4.5</v>
      </c>
      <c r="Q1120" s="36">
        <f t="shared" ref="Q1120:Q1121" si="350">P1120-V1120</f>
        <v>4.4375</v>
      </c>
      <c r="R1120" s="36">
        <f t="shared" ref="R1120:R1121" si="351">P1120+V1120</f>
        <v>4.5625</v>
      </c>
      <c r="T1120" s="378"/>
      <c r="U1120" s="378"/>
      <c r="V1120" s="36">
        <v>6.25E-2</v>
      </c>
    </row>
    <row r="1121" spans="1:24" ht="30" x14ac:dyDescent="0.15">
      <c r="A1121" s="304" t="s">
        <v>17654</v>
      </c>
      <c r="B1121" s="318" t="s">
        <v>8364</v>
      </c>
      <c r="C1121" s="112" t="s">
        <v>10416</v>
      </c>
      <c r="E1121" s="114">
        <v>42941</v>
      </c>
      <c r="F1121" s="114">
        <v>42943</v>
      </c>
      <c r="G1121" s="36" t="s">
        <v>8142</v>
      </c>
      <c r="I1121" s="112" t="s">
        <v>4235</v>
      </c>
      <c r="J1121" s="112" t="s">
        <v>4153</v>
      </c>
      <c r="K1121" s="112" t="s">
        <v>4154</v>
      </c>
      <c r="L1121" s="112" t="s">
        <v>2870</v>
      </c>
      <c r="M1121" s="46">
        <v>5</v>
      </c>
      <c r="N1121" s="46">
        <f t="shared" si="348"/>
        <v>4.9375</v>
      </c>
      <c r="O1121" s="46">
        <f t="shared" si="349"/>
        <v>5.0625</v>
      </c>
      <c r="P1121" s="46">
        <v>6</v>
      </c>
      <c r="Q1121" s="46">
        <f t="shared" si="350"/>
        <v>5.9375</v>
      </c>
      <c r="R1121" s="46">
        <f t="shared" si="351"/>
        <v>6.0625</v>
      </c>
      <c r="T1121" s="378"/>
      <c r="U1121" s="378"/>
      <c r="V1121" s="36">
        <v>6.25E-2</v>
      </c>
    </row>
    <row r="1122" spans="1:24" ht="30" x14ac:dyDescent="0.15">
      <c r="A1122" s="304" t="s">
        <v>17655</v>
      </c>
      <c r="B1122" s="318" t="s">
        <v>8392</v>
      </c>
      <c r="C1122" s="112" t="s">
        <v>10416</v>
      </c>
      <c r="E1122" s="114">
        <v>42941</v>
      </c>
      <c r="F1122" s="114">
        <v>42943</v>
      </c>
      <c r="G1122" s="36" t="s">
        <v>8142</v>
      </c>
      <c r="I1122" s="112" t="s">
        <v>4235</v>
      </c>
      <c r="J1122" s="112" t="s">
        <v>4153</v>
      </c>
      <c r="K1122" s="112" t="s">
        <v>4154</v>
      </c>
      <c r="L1122" s="112" t="s">
        <v>2870</v>
      </c>
      <c r="M1122" s="46">
        <v>5</v>
      </c>
      <c r="N1122" s="46">
        <f t="shared" ref="N1122" si="352">M1122-V1122</f>
        <v>4.9375</v>
      </c>
      <c r="O1122" s="46">
        <f t="shared" ref="O1122" si="353">M1122+V1122</f>
        <v>5.0625</v>
      </c>
      <c r="P1122" s="46">
        <v>6</v>
      </c>
      <c r="Q1122" s="46">
        <f t="shared" ref="Q1122" si="354">P1122-V1122</f>
        <v>5.9375</v>
      </c>
      <c r="R1122" s="46">
        <f t="shared" ref="R1122" si="355">P1122+V1122</f>
        <v>6.0625</v>
      </c>
      <c r="T1122" s="378"/>
      <c r="U1122" s="378"/>
      <c r="V1122" s="36">
        <v>6.25E-2</v>
      </c>
    </row>
    <row r="1123" spans="1:24" ht="30" x14ac:dyDescent="0.15">
      <c r="A1123" s="304" t="s">
        <v>17656</v>
      </c>
      <c r="B1123" s="318" t="s">
        <v>8364</v>
      </c>
      <c r="C1123" s="112" t="s">
        <v>10416</v>
      </c>
      <c r="E1123" s="114">
        <v>42941</v>
      </c>
      <c r="F1123" s="114">
        <v>42943</v>
      </c>
      <c r="G1123" s="36" t="s">
        <v>8142</v>
      </c>
      <c r="I1123" s="112" t="s">
        <v>4235</v>
      </c>
      <c r="J1123" s="112" t="s">
        <v>4153</v>
      </c>
      <c r="K1123" s="112" t="s">
        <v>4154</v>
      </c>
      <c r="L1123" s="112" t="s">
        <v>2870</v>
      </c>
      <c r="M1123" s="46">
        <v>5</v>
      </c>
      <c r="N1123" s="46">
        <f t="shared" ref="N1123" si="356">M1123-V1123</f>
        <v>4.9375</v>
      </c>
      <c r="O1123" s="46">
        <f t="shared" ref="O1123" si="357">M1123+V1123</f>
        <v>5.0625</v>
      </c>
      <c r="P1123" s="46">
        <v>6</v>
      </c>
      <c r="Q1123" s="46">
        <f t="shared" ref="Q1123" si="358">P1123-V1123</f>
        <v>5.9375</v>
      </c>
      <c r="R1123" s="46">
        <f t="shared" ref="R1123" si="359">P1123+V1123</f>
        <v>6.0625</v>
      </c>
      <c r="T1123" s="378"/>
      <c r="U1123" s="378"/>
      <c r="V1123" s="36">
        <v>6.25E-2</v>
      </c>
    </row>
    <row r="1124" spans="1:24" ht="30" x14ac:dyDescent="0.15">
      <c r="A1124" s="304" t="s">
        <v>17708</v>
      </c>
      <c r="B1124" s="318" t="s">
        <v>12690</v>
      </c>
      <c r="C1124" s="112" t="s">
        <v>12691</v>
      </c>
      <c r="D1124" s="45"/>
      <c r="E1124" s="108">
        <v>42949</v>
      </c>
      <c r="F1124" s="114">
        <v>42957</v>
      </c>
      <c r="G1124" s="108" t="s">
        <v>8457</v>
      </c>
      <c r="H1124" s="45"/>
      <c r="I1124" s="45" t="s">
        <v>4235</v>
      </c>
      <c r="J1124" s="45" t="s">
        <v>4153</v>
      </c>
      <c r="K1124" s="45" t="s">
        <v>4154</v>
      </c>
      <c r="L1124" s="45" t="s">
        <v>2870</v>
      </c>
      <c r="M1124" s="45">
        <v>2.3437000000000001</v>
      </c>
      <c r="N1124" s="46">
        <f>M1124-S1124</f>
        <v>2.3437000000000001</v>
      </c>
      <c r="O1124" s="46">
        <f>M1124+S1124</f>
        <v>2.3437000000000001</v>
      </c>
      <c r="P1124" s="46">
        <v>3.375</v>
      </c>
      <c r="Q1124" s="46">
        <v>3.3125</v>
      </c>
      <c r="R1124" s="46">
        <v>3.4375</v>
      </c>
      <c r="S1124" s="46"/>
      <c r="T1124" s="30"/>
      <c r="U1124" s="30"/>
      <c r="V1124" s="46">
        <v>6.25E-2</v>
      </c>
      <c r="W1124" s="46"/>
      <c r="X1124" s="46"/>
    </row>
    <row r="1125" spans="1:24" ht="30" x14ac:dyDescent="0.15">
      <c r="A1125" s="304" t="s">
        <v>17714</v>
      </c>
      <c r="B1125" s="318" t="s">
        <v>10366</v>
      </c>
      <c r="C1125" s="112" t="s">
        <v>10417</v>
      </c>
      <c r="E1125" s="114">
        <v>42951</v>
      </c>
      <c r="F1125" s="114">
        <v>42957</v>
      </c>
      <c r="G1125" s="36" t="s">
        <v>8142</v>
      </c>
      <c r="I1125" s="112" t="s">
        <v>4235</v>
      </c>
      <c r="J1125" s="112" t="s">
        <v>4153</v>
      </c>
      <c r="K1125" s="112" t="s">
        <v>4154</v>
      </c>
      <c r="L1125" s="112" t="s">
        <v>2870</v>
      </c>
      <c r="M1125" s="46">
        <v>4</v>
      </c>
      <c r="N1125" s="46">
        <f t="shared" ref="N1125:N1130" si="360">M1125-V1125</f>
        <v>3.9375</v>
      </c>
      <c r="O1125" s="46">
        <f t="shared" ref="O1125:O1130" si="361">M1125+V1125</f>
        <v>4.0625</v>
      </c>
      <c r="P1125" s="46">
        <v>6</v>
      </c>
      <c r="Q1125" s="46">
        <f t="shared" ref="Q1125:Q1130" si="362">P1125-V1125</f>
        <v>5.9375</v>
      </c>
      <c r="R1125" s="46">
        <f t="shared" ref="R1125:R1130" si="363">P1125+V1125</f>
        <v>6.0625</v>
      </c>
      <c r="T1125" s="378"/>
      <c r="U1125" s="378"/>
      <c r="V1125" s="36">
        <v>6.25E-2</v>
      </c>
    </row>
    <row r="1126" spans="1:24" ht="30" x14ac:dyDescent="0.15">
      <c r="A1126" s="304" t="s">
        <v>17751</v>
      </c>
      <c r="B1126" s="318" t="s">
        <v>8364</v>
      </c>
      <c r="C1126" s="112" t="s">
        <v>10416</v>
      </c>
      <c r="E1126" s="114">
        <v>42957</v>
      </c>
      <c r="F1126" s="114">
        <v>42968</v>
      </c>
      <c r="G1126" s="36" t="s">
        <v>8142</v>
      </c>
      <c r="I1126" s="112" t="s">
        <v>4235</v>
      </c>
      <c r="J1126" s="112" t="s">
        <v>4153</v>
      </c>
      <c r="K1126" s="112" t="s">
        <v>4154</v>
      </c>
      <c r="L1126" s="112" t="s">
        <v>2870</v>
      </c>
      <c r="M1126" s="46">
        <v>5</v>
      </c>
      <c r="N1126" s="46">
        <f t="shared" si="360"/>
        <v>4.9375</v>
      </c>
      <c r="O1126" s="46">
        <f t="shared" si="361"/>
        <v>5.0625</v>
      </c>
      <c r="P1126" s="46">
        <v>6</v>
      </c>
      <c r="Q1126" s="46">
        <f t="shared" si="362"/>
        <v>5.9375</v>
      </c>
      <c r="R1126" s="46">
        <f t="shared" si="363"/>
        <v>6.0625</v>
      </c>
      <c r="T1126" s="378"/>
      <c r="U1126" s="378"/>
      <c r="V1126" s="36">
        <v>6.25E-2</v>
      </c>
    </row>
    <row r="1127" spans="1:24" ht="30" x14ac:dyDescent="0.15">
      <c r="A1127" s="304" t="s">
        <v>17805</v>
      </c>
      <c r="B1127" s="318" t="s">
        <v>17806</v>
      </c>
      <c r="C1127" s="112" t="s">
        <v>10419</v>
      </c>
      <c r="E1127" s="114">
        <v>42991</v>
      </c>
      <c r="F1127" s="114">
        <v>42999</v>
      </c>
      <c r="G1127" s="36" t="s">
        <v>8142</v>
      </c>
      <c r="I1127" s="112" t="s">
        <v>4235</v>
      </c>
      <c r="J1127" s="112" t="s">
        <v>4153</v>
      </c>
      <c r="K1127" s="112" t="s">
        <v>4154</v>
      </c>
      <c r="L1127" s="112" t="s">
        <v>2870</v>
      </c>
      <c r="M1127" s="46">
        <v>2.625</v>
      </c>
      <c r="N1127" s="46">
        <f t="shared" si="360"/>
        <v>2.5625</v>
      </c>
      <c r="O1127" s="46">
        <f t="shared" si="361"/>
        <v>2.6875</v>
      </c>
      <c r="P1127" s="46">
        <v>9</v>
      </c>
      <c r="Q1127" s="46">
        <f t="shared" si="362"/>
        <v>8.9375</v>
      </c>
      <c r="R1127" s="46">
        <f t="shared" si="363"/>
        <v>9.0625</v>
      </c>
      <c r="T1127" s="378"/>
      <c r="U1127" s="378"/>
      <c r="V1127" s="36">
        <v>6.25E-2</v>
      </c>
    </row>
    <row r="1128" spans="1:24" ht="30" x14ac:dyDescent="0.15">
      <c r="A1128" s="304" t="s">
        <v>17830</v>
      </c>
      <c r="B1128" s="318" t="s">
        <v>17826</v>
      </c>
      <c r="C1128" s="112" t="s">
        <v>17827</v>
      </c>
      <c r="E1128" s="114" t="s">
        <v>17828</v>
      </c>
      <c r="F1128" s="114">
        <v>43006</v>
      </c>
      <c r="G1128" s="36" t="s">
        <v>17829</v>
      </c>
      <c r="I1128" s="112" t="s">
        <v>4235</v>
      </c>
      <c r="J1128" s="112" t="s">
        <v>4153</v>
      </c>
      <c r="K1128" s="112" t="s">
        <v>4154</v>
      </c>
      <c r="L1128" s="112" t="s">
        <v>2870</v>
      </c>
      <c r="M1128" s="45">
        <v>75</v>
      </c>
      <c r="N1128" s="46">
        <f t="shared" si="360"/>
        <v>73.412499999999994</v>
      </c>
      <c r="O1128" s="46">
        <f t="shared" si="361"/>
        <v>76.587500000000006</v>
      </c>
      <c r="P1128" s="46">
        <v>87</v>
      </c>
      <c r="Q1128" s="46">
        <f t="shared" si="362"/>
        <v>85.412499999999994</v>
      </c>
      <c r="R1128" s="46">
        <f t="shared" si="363"/>
        <v>88.587500000000006</v>
      </c>
      <c r="S1128" s="46"/>
      <c r="T1128" s="30"/>
      <c r="U1128" s="30"/>
      <c r="V1128" s="46">
        <v>1.5874999999999999</v>
      </c>
    </row>
    <row r="1129" spans="1:24" ht="30" x14ac:dyDescent="0.15">
      <c r="A1129" s="304" t="s">
        <v>17831</v>
      </c>
      <c r="B1129" s="318" t="s">
        <v>17832</v>
      </c>
      <c r="C1129" s="112" t="s">
        <v>11636</v>
      </c>
      <c r="D1129" s="112"/>
      <c r="E1129" s="114">
        <v>42996</v>
      </c>
      <c r="F1129" s="114">
        <v>42999</v>
      </c>
      <c r="G1129" s="36" t="s">
        <v>11637</v>
      </c>
      <c r="I1129" s="112" t="s">
        <v>4235</v>
      </c>
      <c r="J1129" s="112" t="s">
        <v>4153</v>
      </c>
      <c r="K1129" s="112" t="s">
        <v>4154</v>
      </c>
      <c r="L1129" s="112" t="s">
        <v>2870</v>
      </c>
      <c r="M1129" s="46">
        <v>3.75</v>
      </c>
      <c r="N1129" s="36">
        <f t="shared" si="360"/>
        <v>3.6875</v>
      </c>
      <c r="O1129" s="36">
        <f t="shared" si="361"/>
        <v>3.8125</v>
      </c>
      <c r="P1129" s="46">
        <v>6</v>
      </c>
      <c r="Q1129" s="36">
        <f t="shared" si="362"/>
        <v>5.9375</v>
      </c>
      <c r="R1129" s="36">
        <f t="shared" si="363"/>
        <v>6.0625</v>
      </c>
      <c r="T1129" s="378"/>
      <c r="U1129" s="378"/>
      <c r="V1129" s="36">
        <v>6.25E-2</v>
      </c>
    </row>
    <row r="1130" spans="1:24" ht="30" x14ac:dyDescent="0.15">
      <c r="A1130" s="304" t="s">
        <v>17875</v>
      </c>
      <c r="B1130" s="318" t="s">
        <v>17876</v>
      </c>
      <c r="C1130" s="112" t="s">
        <v>17877</v>
      </c>
      <c r="D1130" s="45"/>
      <c r="E1130" s="108">
        <v>43010</v>
      </c>
      <c r="F1130" s="108">
        <v>43017</v>
      </c>
      <c r="G1130" s="108" t="s">
        <v>17875</v>
      </c>
      <c r="I1130" s="45" t="s">
        <v>4235</v>
      </c>
      <c r="J1130" s="45" t="s">
        <v>4153</v>
      </c>
      <c r="K1130" s="45" t="s">
        <v>4154</v>
      </c>
      <c r="L1130" s="45" t="s">
        <v>2870</v>
      </c>
      <c r="M1130" s="46">
        <v>1.875</v>
      </c>
      <c r="N1130" s="36">
        <f t="shared" si="360"/>
        <v>1.8125</v>
      </c>
      <c r="O1130" s="36">
        <f t="shared" si="361"/>
        <v>1.9375</v>
      </c>
      <c r="P1130" s="46">
        <v>1.9375</v>
      </c>
      <c r="Q1130" s="36">
        <f t="shared" si="362"/>
        <v>1.875</v>
      </c>
      <c r="R1130" s="36">
        <f t="shared" si="363"/>
        <v>2</v>
      </c>
      <c r="T1130" s="378"/>
      <c r="U1130" s="378"/>
      <c r="V1130" s="36">
        <v>6.25E-2</v>
      </c>
    </row>
    <row r="1131" spans="1:24" ht="30" x14ac:dyDescent="0.15">
      <c r="A1131" s="304" t="s">
        <v>17881</v>
      </c>
      <c r="B1131" s="318" t="s">
        <v>17882</v>
      </c>
      <c r="C1131" s="112" t="s">
        <v>10419</v>
      </c>
      <c r="E1131" s="114">
        <v>43011</v>
      </c>
      <c r="F1131" s="114">
        <v>43017</v>
      </c>
      <c r="G1131" s="36" t="s">
        <v>8142</v>
      </c>
      <c r="I1131" s="112" t="s">
        <v>4235</v>
      </c>
      <c r="J1131" s="112" t="s">
        <v>4153</v>
      </c>
      <c r="K1131" s="112" t="s">
        <v>4154</v>
      </c>
      <c r="L1131" s="112" t="s">
        <v>2870</v>
      </c>
      <c r="M1131" s="46">
        <v>2.625</v>
      </c>
      <c r="N1131" s="46">
        <f t="shared" ref="N1131:N1136" si="364">M1131-V1131</f>
        <v>2.5625</v>
      </c>
      <c r="O1131" s="46">
        <f t="shared" ref="O1131:O1136" si="365">M1131+V1131</f>
        <v>2.6875</v>
      </c>
      <c r="P1131" s="46">
        <v>9</v>
      </c>
      <c r="Q1131" s="46">
        <f t="shared" ref="Q1131:Q1136" si="366">P1131-V1131</f>
        <v>8.9375</v>
      </c>
      <c r="R1131" s="46">
        <f t="shared" ref="R1131:R1136" si="367">P1131+V1131</f>
        <v>9.0625</v>
      </c>
      <c r="T1131" s="378"/>
      <c r="U1131" s="378"/>
      <c r="V1131" s="36">
        <v>6.25E-2</v>
      </c>
    </row>
    <row r="1132" spans="1:24" ht="30" x14ac:dyDescent="0.15">
      <c r="A1132" s="304" t="s">
        <v>17949</v>
      </c>
      <c r="B1132" s="318" t="s">
        <v>17950</v>
      </c>
      <c r="C1132" s="112" t="s">
        <v>11805</v>
      </c>
      <c r="E1132" s="114">
        <v>43038</v>
      </c>
      <c r="F1132" s="114">
        <v>43069</v>
      </c>
      <c r="G1132" s="36" t="s">
        <v>8457</v>
      </c>
      <c r="I1132" s="112" t="s">
        <v>4235</v>
      </c>
      <c r="J1132" s="112" t="s">
        <v>4153</v>
      </c>
      <c r="K1132" s="112" t="s">
        <v>4154</v>
      </c>
      <c r="L1132" s="112" t="s">
        <v>2870</v>
      </c>
      <c r="M1132" s="46">
        <v>3.3464999999999998</v>
      </c>
      <c r="N1132" s="46">
        <f t="shared" si="364"/>
        <v>3.2839999999999998</v>
      </c>
      <c r="O1132" s="46">
        <f t="shared" si="365"/>
        <v>3.4089999999999998</v>
      </c>
      <c r="P1132" s="46">
        <v>2.8740000000000001</v>
      </c>
      <c r="Q1132" s="46">
        <f t="shared" si="366"/>
        <v>2.8115000000000001</v>
      </c>
      <c r="R1132" s="46">
        <f t="shared" si="367"/>
        <v>2.9365000000000001</v>
      </c>
      <c r="T1132" s="378"/>
      <c r="U1132" s="378"/>
      <c r="V1132" s="36">
        <v>6.25E-2</v>
      </c>
    </row>
    <row r="1133" spans="1:24" ht="30" x14ac:dyDescent="0.15">
      <c r="A1133" s="304" t="s">
        <v>17964</v>
      </c>
      <c r="B1133" s="318" t="s">
        <v>17281</v>
      </c>
      <c r="C1133" s="398" t="s">
        <v>15769</v>
      </c>
      <c r="E1133" s="114">
        <v>43042</v>
      </c>
      <c r="F1133" s="114">
        <v>43069</v>
      </c>
      <c r="G1133" s="36" t="s">
        <v>11632</v>
      </c>
      <c r="I1133" s="112" t="s">
        <v>4235</v>
      </c>
      <c r="J1133" s="112" t="s">
        <v>4153</v>
      </c>
      <c r="K1133" s="112" t="s">
        <v>4154</v>
      </c>
      <c r="L1133" s="112" t="s">
        <v>2870</v>
      </c>
      <c r="M1133" s="46">
        <v>6.5</v>
      </c>
      <c r="N1133" s="36">
        <f t="shared" si="364"/>
        <v>6.4375</v>
      </c>
      <c r="O1133" s="36">
        <f t="shared" si="365"/>
        <v>6.5625</v>
      </c>
      <c r="P1133" s="46">
        <v>5.8125</v>
      </c>
      <c r="Q1133" s="36">
        <f t="shared" si="366"/>
        <v>5.75</v>
      </c>
      <c r="R1133" s="36">
        <f t="shared" si="367"/>
        <v>5.875</v>
      </c>
      <c r="T1133" s="378"/>
      <c r="U1133" s="378"/>
      <c r="V1133" s="36">
        <v>6.25E-2</v>
      </c>
    </row>
    <row r="1134" spans="1:24" ht="30" x14ac:dyDescent="0.15">
      <c r="A1134" s="304" t="s">
        <v>17970</v>
      </c>
      <c r="B1134" s="318" t="s">
        <v>17971</v>
      </c>
      <c r="C1134" s="112" t="s">
        <v>17972</v>
      </c>
      <c r="D1134" s="112"/>
      <c r="E1134" s="114">
        <v>43048</v>
      </c>
      <c r="F1134" s="114">
        <v>43069</v>
      </c>
      <c r="G1134" s="36" t="s">
        <v>11637</v>
      </c>
      <c r="I1134" s="112" t="s">
        <v>4235</v>
      </c>
      <c r="J1134" s="112" t="s">
        <v>4153</v>
      </c>
      <c r="K1134" s="112" t="s">
        <v>4154</v>
      </c>
      <c r="L1134" s="112" t="s">
        <v>2870</v>
      </c>
      <c r="M1134" s="46">
        <v>6</v>
      </c>
      <c r="N1134" s="36">
        <f t="shared" si="364"/>
        <v>5.9375</v>
      </c>
      <c r="O1134" s="36">
        <f t="shared" si="365"/>
        <v>6.0625</v>
      </c>
      <c r="P1134" s="46">
        <v>3.75</v>
      </c>
      <c r="Q1134" s="36">
        <f t="shared" si="366"/>
        <v>3.6875</v>
      </c>
      <c r="R1134" s="36">
        <f t="shared" si="367"/>
        <v>3.8125</v>
      </c>
      <c r="T1134" s="378"/>
      <c r="U1134" s="378"/>
      <c r="V1134" s="36">
        <v>6.25E-2</v>
      </c>
    </row>
    <row r="1135" spans="1:24" ht="30" x14ac:dyDescent="0.15">
      <c r="A1135" s="304" t="s">
        <v>17983</v>
      </c>
      <c r="B1135" s="318" t="s">
        <v>16117</v>
      </c>
      <c r="C1135" s="112" t="s">
        <v>17984</v>
      </c>
      <c r="E1135" s="114">
        <v>43053</v>
      </c>
      <c r="F1135" s="114">
        <v>43069</v>
      </c>
      <c r="G1135" s="36" t="s">
        <v>17985</v>
      </c>
      <c r="I1135" s="112" t="s">
        <v>4235</v>
      </c>
      <c r="J1135" s="112" t="s">
        <v>4153</v>
      </c>
      <c r="K1135" s="112" t="s">
        <v>4154</v>
      </c>
      <c r="L1135" s="112" t="s">
        <v>2870</v>
      </c>
      <c r="M1135" s="46">
        <v>2.625</v>
      </c>
      <c r="N1135" s="46">
        <f t="shared" si="364"/>
        <v>2.5625</v>
      </c>
      <c r="O1135" s="46">
        <f t="shared" si="365"/>
        <v>2.6875</v>
      </c>
      <c r="P1135" s="46">
        <v>3.375</v>
      </c>
      <c r="Q1135" s="46">
        <f t="shared" si="366"/>
        <v>3.3125</v>
      </c>
      <c r="R1135" s="46">
        <f t="shared" si="367"/>
        <v>3.4375</v>
      </c>
      <c r="T1135" s="378"/>
      <c r="U1135" s="378"/>
      <c r="V1135" s="36">
        <v>6.25E-2</v>
      </c>
    </row>
    <row r="1136" spans="1:24" ht="30" x14ac:dyDescent="0.15">
      <c r="A1136" s="304" t="s">
        <v>18005</v>
      </c>
      <c r="B1136" s="318" t="s">
        <v>17987</v>
      </c>
      <c r="C1136" s="398" t="s">
        <v>15769</v>
      </c>
      <c r="E1136" s="114">
        <v>43066</v>
      </c>
      <c r="F1136" s="114">
        <v>43069</v>
      </c>
      <c r="G1136" s="36" t="s">
        <v>11632</v>
      </c>
      <c r="I1136" s="112" t="s">
        <v>4235</v>
      </c>
      <c r="J1136" s="112" t="s">
        <v>4153</v>
      </c>
      <c r="K1136" s="112" t="s">
        <v>4154</v>
      </c>
      <c r="L1136" s="112" t="s">
        <v>2870</v>
      </c>
      <c r="M1136" s="46">
        <v>6.5</v>
      </c>
      <c r="N1136" s="36">
        <f t="shared" si="364"/>
        <v>6.4375</v>
      </c>
      <c r="O1136" s="36">
        <f t="shared" si="365"/>
        <v>6.5625</v>
      </c>
      <c r="P1136" s="46">
        <v>5.8125</v>
      </c>
      <c r="Q1136" s="36">
        <f t="shared" si="366"/>
        <v>5.75</v>
      </c>
      <c r="R1136" s="36">
        <f t="shared" si="367"/>
        <v>5.875</v>
      </c>
      <c r="T1136" s="378"/>
      <c r="U1136" s="378"/>
      <c r="V1136" s="36">
        <v>6.25E-2</v>
      </c>
    </row>
    <row r="1137" spans="1:22" ht="30" x14ac:dyDescent="0.15">
      <c r="A1137" s="304" t="s">
        <v>18006</v>
      </c>
      <c r="B1137" s="318" t="s">
        <v>17987</v>
      </c>
      <c r="C1137" s="398" t="s">
        <v>15769</v>
      </c>
      <c r="E1137" s="114">
        <v>43066</v>
      </c>
      <c r="F1137" s="114">
        <v>43069</v>
      </c>
      <c r="G1137" s="36" t="s">
        <v>11632</v>
      </c>
      <c r="I1137" s="112" t="s">
        <v>4235</v>
      </c>
      <c r="J1137" s="112" t="s">
        <v>4153</v>
      </c>
      <c r="K1137" s="112" t="s">
        <v>4154</v>
      </c>
      <c r="L1137" s="112" t="s">
        <v>2870</v>
      </c>
      <c r="M1137" s="46">
        <v>6.5</v>
      </c>
      <c r="N1137" s="36">
        <f t="shared" ref="N1137:N1139" si="368">M1137-V1137</f>
        <v>6.4375</v>
      </c>
      <c r="O1137" s="36">
        <f t="shared" ref="O1137:O1139" si="369">M1137+V1137</f>
        <v>6.5625</v>
      </c>
      <c r="P1137" s="46">
        <v>5.8125</v>
      </c>
      <c r="Q1137" s="36">
        <f t="shared" ref="Q1137:Q1139" si="370">P1137-V1137</f>
        <v>5.75</v>
      </c>
      <c r="R1137" s="36">
        <f t="shared" ref="R1137:R1139" si="371">P1137+V1137</f>
        <v>5.875</v>
      </c>
      <c r="T1137" s="378"/>
      <c r="U1137" s="378"/>
      <c r="V1137" s="36">
        <v>6.25E-2</v>
      </c>
    </row>
    <row r="1138" spans="1:22" ht="30" x14ac:dyDescent="0.15">
      <c r="A1138" s="304" t="s">
        <v>18009</v>
      </c>
      <c r="B1138" s="318" t="s">
        <v>18010</v>
      </c>
      <c r="C1138" s="112" t="s">
        <v>18011</v>
      </c>
      <c r="D1138" s="114"/>
      <c r="E1138" s="114">
        <v>43067</v>
      </c>
      <c r="F1138" s="114">
        <v>43069</v>
      </c>
      <c r="G1138" s="36" t="s">
        <v>9313</v>
      </c>
      <c r="I1138" s="112" t="s">
        <v>4235</v>
      </c>
      <c r="J1138" s="112" t="s">
        <v>4153</v>
      </c>
      <c r="K1138" s="112" t="s">
        <v>4154</v>
      </c>
      <c r="L1138" s="112" t="s">
        <v>2870</v>
      </c>
      <c r="M1138" s="45">
        <v>2.4889999999999999</v>
      </c>
      <c r="N1138" s="36">
        <f t="shared" si="368"/>
        <v>2.4264999999999999</v>
      </c>
      <c r="O1138" s="36">
        <f t="shared" si="369"/>
        <v>2.5514999999999999</v>
      </c>
      <c r="P1138" s="46">
        <v>2.8769999999999998</v>
      </c>
      <c r="Q1138" s="36">
        <f t="shared" si="370"/>
        <v>2.8144999999999998</v>
      </c>
      <c r="R1138" s="36">
        <f t="shared" si="371"/>
        <v>2.9394999999999998</v>
      </c>
      <c r="T1138" s="378"/>
      <c r="U1138" s="378"/>
      <c r="V1138" s="36">
        <v>6.25E-2</v>
      </c>
    </row>
    <row r="1139" spans="1:22" ht="30" x14ac:dyDescent="0.15">
      <c r="A1139" s="304" t="s">
        <v>18058</v>
      </c>
      <c r="B1139" s="318" t="s">
        <v>8363</v>
      </c>
      <c r="C1139" s="112" t="s">
        <v>10416</v>
      </c>
      <c r="E1139" s="114">
        <v>43075</v>
      </c>
      <c r="F1139" s="114">
        <v>43085</v>
      </c>
      <c r="G1139" s="36" t="s">
        <v>8142</v>
      </c>
      <c r="I1139" s="112" t="s">
        <v>4235</v>
      </c>
      <c r="J1139" s="112" t="s">
        <v>4153</v>
      </c>
      <c r="K1139" s="112" t="s">
        <v>4154</v>
      </c>
      <c r="L1139" s="112" t="s">
        <v>2870</v>
      </c>
      <c r="M1139" s="46">
        <v>5</v>
      </c>
      <c r="N1139" s="46">
        <f t="shared" si="368"/>
        <v>4.9375</v>
      </c>
      <c r="O1139" s="46">
        <f t="shared" si="369"/>
        <v>5.0625</v>
      </c>
      <c r="P1139" s="46">
        <v>6</v>
      </c>
      <c r="Q1139" s="46">
        <f t="shared" si="370"/>
        <v>5.9375</v>
      </c>
      <c r="R1139" s="46">
        <f t="shared" si="371"/>
        <v>6.0625</v>
      </c>
      <c r="T1139" s="378"/>
      <c r="U1139" s="378"/>
      <c r="V1139" s="36">
        <v>6.25E-2</v>
      </c>
    </row>
    <row r="1140" spans="1:22" ht="30" x14ac:dyDescent="0.15">
      <c r="A1140" s="304" t="s">
        <v>18059</v>
      </c>
      <c r="B1140" s="318" t="s">
        <v>8363</v>
      </c>
      <c r="C1140" s="112" t="s">
        <v>10416</v>
      </c>
      <c r="E1140" s="114">
        <v>43075</v>
      </c>
      <c r="F1140" s="114">
        <v>43083</v>
      </c>
      <c r="G1140" s="36" t="s">
        <v>8142</v>
      </c>
      <c r="I1140" s="112" t="s">
        <v>4235</v>
      </c>
      <c r="J1140" s="112" t="s">
        <v>4153</v>
      </c>
      <c r="K1140" s="112" t="s">
        <v>4154</v>
      </c>
      <c r="L1140" s="112" t="s">
        <v>2870</v>
      </c>
      <c r="M1140" s="46">
        <v>5</v>
      </c>
      <c r="N1140" s="46">
        <f t="shared" ref="N1140:N1142" si="372">M1140-V1140</f>
        <v>4.9375</v>
      </c>
      <c r="O1140" s="46">
        <f t="shared" ref="O1140:O1142" si="373">M1140+V1140</f>
        <v>5.0625</v>
      </c>
      <c r="P1140" s="46">
        <v>6</v>
      </c>
      <c r="Q1140" s="46">
        <f t="shared" ref="Q1140:Q1142" si="374">P1140-V1140</f>
        <v>5.9375</v>
      </c>
      <c r="R1140" s="46">
        <f t="shared" ref="R1140:R1142" si="375">P1140+V1140</f>
        <v>6.0625</v>
      </c>
      <c r="T1140" s="378"/>
      <c r="U1140" s="378"/>
      <c r="V1140" s="36">
        <v>6.25E-2</v>
      </c>
    </row>
    <row r="1141" spans="1:22" ht="30" x14ac:dyDescent="0.15">
      <c r="A1141" s="304" t="s">
        <v>18063</v>
      </c>
      <c r="B1141" s="318" t="s">
        <v>18064</v>
      </c>
      <c r="C1141" s="112" t="s">
        <v>17827</v>
      </c>
      <c r="E1141" s="114">
        <v>43080</v>
      </c>
      <c r="F1141" s="114">
        <v>43083</v>
      </c>
      <c r="G1141" s="36" t="s">
        <v>17829</v>
      </c>
      <c r="I1141" s="112" t="s">
        <v>4235</v>
      </c>
      <c r="J1141" s="112" t="s">
        <v>4153</v>
      </c>
      <c r="K1141" s="112" t="s">
        <v>4154</v>
      </c>
      <c r="L1141" s="112" t="s">
        <v>2870</v>
      </c>
      <c r="M1141" s="45">
        <v>75</v>
      </c>
      <c r="N1141" s="46">
        <f t="shared" si="372"/>
        <v>73.412499999999994</v>
      </c>
      <c r="O1141" s="46">
        <f t="shared" si="373"/>
        <v>76.587500000000006</v>
      </c>
      <c r="P1141" s="46">
        <v>87</v>
      </c>
      <c r="Q1141" s="46">
        <f t="shared" si="374"/>
        <v>85.412499999999994</v>
      </c>
      <c r="R1141" s="46">
        <f t="shared" si="375"/>
        <v>88.587500000000006</v>
      </c>
      <c r="S1141" s="46"/>
      <c r="T1141" s="30"/>
      <c r="U1141" s="30"/>
      <c r="V1141" s="46">
        <v>1.5874999999999999</v>
      </c>
    </row>
    <row r="1142" spans="1:22" ht="30" x14ac:dyDescent="0.15">
      <c r="A1142" s="304" t="s">
        <v>18095</v>
      </c>
      <c r="B1142" s="318" t="s">
        <v>18096</v>
      </c>
      <c r="C1142" s="112" t="s">
        <v>10419</v>
      </c>
      <c r="E1142" s="114">
        <v>43087</v>
      </c>
      <c r="F1142" s="114">
        <v>43108</v>
      </c>
      <c r="G1142" s="36" t="s">
        <v>8142</v>
      </c>
      <c r="I1142" s="112" t="s">
        <v>4235</v>
      </c>
      <c r="J1142" s="112" t="s">
        <v>4153</v>
      </c>
      <c r="K1142" s="112" t="s">
        <v>4154</v>
      </c>
      <c r="L1142" s="112" t="s">
        <v>2870</v>
      </c>
      <c r="M1142" s="46">
        <v>2.625</v>
      </c>
      <c r="N1142" s="46">
        <f t="shared" si="372"/>
        <v>2.5625</v>
      </c>
      <c r="O1142" s="46">
        <f t="shared" si="373"/>
        <v>2.6875</v>
      </c>
      <c r="P1142" s="46">
        <v>9</v>
      </c>
      <c r="Q1142" s="46">
        <f t="shared" si="374"/>
        <v>8.9375</v>
      </c>
      <c r="R1142" s="46">
        <f t="shared" si="375"/>
        <v>9.0625</v>
      </c>
      <c r="T1142" s="378"/>
      <c r="U1142" s="378"/>
      <c r="V1142" s="36">
        <v>6.25E-2</v>
      </c>
    </row>
    <row r="1143" spans="1:22" ht="30" x14ac:dyDescent="0.15">
      <c r="A1143" s="304" t="s">
        <v>18105</v>
      </c>
      <c r="B1143" s="318" t="s">
        <v>18106</v>
      </c>
      <c r="C1143" s="112" t="s">
        <v>17827</v>
      </c>
      <c r="E1143" s="114">
        <v>43088</v>
      </c>
      <c r="F1143" s="114">
        <v>43108</v>
      </c>
      <c r="G1143" s="36" t="s">
        <v>17829</v>
      </c>
      <c r="I1143" s="112" t="s">
        <v>4235</v>
      </c>
      <c r="J1143" s="112" t="s">
        <v>4153</v>
      </c>
      <c r="K1143" s="112" t="s">
        <v>4154</v>
      </c>
      <c r="L1143" s="112" t="s">
        <v>2870</v>
      </c>
      <c r="M1143" s="45">
        <v>75</v>
      </c>
      <c r="N1143" s="46">
        <f t="shared" ref="N1143" si="376">M1143-V1143</f>
        <v>73.412499999999994</v>
      </c>
      <c r="O1143" s="46">
        <f t="shared" ref="O1143" si="377">M1143+V1143</f>
        <v>76.587500000000006</v>
      </c>
      <c r="P1143" s="46">
        <v>87</v>
      </c>
      <c r="Q1143" s="46">
        <f t="shared" ref="Q1143" si="378">P1143-V1143</f>
        <v>85.412499999999994</v>
      </c>
      <c r="R1143" s="46">
        <f t="shared" ref="R1143" si="379">P1143+V1143</f>
        <v>88.587500000000006</v>
      </c>
      <c r="S1143" s="46"/>
      <c r="T1143" s="30"/>
      <c r="U1143" s="30"/>
      <c r="V1143" s="46">
        <v>1.5874999999999999</v>
      </c>
    </row>
    <row r="1144" spans="1:22" ht="30" x14ac:dyDescent="0.15">
      <c r="A1144" s="304" t="s">
        <v>18107</v>
      </c>
      <c r="B1144" s="318" t="s">
        <v>17826</v>
      </c>
      <c r="C1144" s="112" t="s">
        <v>17827</v>
      </c>
      <c r="E1144" s="114">
        <v>43089</v>
      </c>
      <c r="F1144" s="114">
        <v>43109</v>
      </c>
      <c r="G1144" s="36" t="s">
        <v>17829</v>
      </c>
      <c r="I1144" s="112" t="s">
        <v>4235</v>
      </c>
      <c r="J1144" s="112" t="s">
        <v>4153</v>
      </c>
      <c r="K1144" s="112" t="s">
        <v>4154</v>
      </c>
      <c r="L1144" s="112" t="s">
        <v>2870</v>
      </c>
      <c r="M1144" s="45">
        <v>75</v>
      </c>
      <c r="N1144" s="46">
        <f t="shared" ref="N1144:N1145" si="380">M1144-V1144</f>
        <v>73.412499999999994</v>
      </c>
      <c r="O1144" s="46">
        <f t="shared" ref="O1144:O1145" si="381">M1144+V1144</f>
        <v>76.587500000000006</v>
      </c>
      <c r="P1144" s="46">
        <v>87</v>
      </c>
      <c r="Q1144" s="46">
        <f t="shared" ref="Q1144:Q1145" si="382">P1144-V1144</f>
        <v>85.412499999999994</v>
      </c>
      <c r="R1144" s="46">
        <f t="shared" ref="R1144:R1145" si="383">P1144+V1144</f>
        <v>88.587500000000006</v>
      </c>
      <c r="S1144" s="46"/>
      <c r="T1144" s="30"/>
      <c r="U1144" s="30"/>
      <c r="V1144" s="46">
        <v>1.5874999999999999</v>
      </c>
    </row>
    <row r="1145" spans="1:22" ht="30" x14ac:dyDescent="0.15">
      <c r="A1145" s="304" t="s">
        <v>18115</v>
      </c>
      <c r="B1145" s="318" t="s">
        <v>18116</v>
      </c>
      <c r="C1145" s="112" t="s">
        <v>10419</v>
      </c>
      <c r="E1145" s="114">
        <v>43103</v>
      </c>
      <c r="F1145" s="114">
        <v>43108</v>
      </c>
      <c r="G1145" s="36" t="s">
        <v>8142</v>
      </c>
      <c r="I1145" s="112" t="s">
        <v>4235</v>
      </c>
      <c r="J1145" s="112" t="s">
        <v>4153</v>
      </c>
      <c r="K1145" s="112" t="s">
        <v>4154</v>
      </c>
      <c r="L1145" s="112" t="s">
        <v>2870</v>
      </c>
      <c r="M1145" s="46">
        <v>2.625</v>
      </c>
      <c r="N1145" s="46">
        <f t="shared" si="380"/>
        <v>2.5625</v>
      </c>
      <c r="O1145" s="46">
        <f t="shared" si="381"/>
        <v>2.6875</v>
      </c>
      <c r="P1145" s="46">
        <v>9</v>
      </c>
      <c r="Q1145" s="46">
        <f t="shared" si="382"/>
        <v>8.9375</v>
      </c>
      <c r="R1145" s="46">
        <f t="shared" si="383"/>
        <v>9.0625</v>
      </c>
      <c r="T1145" s="378"/>
      <c r="U1145" s="378"/>
      <c r="V1145" s="36">
        <v>6.25E-2</v>
      </c>
    </row>
    <row r="1146" spans="1:22" ht="30" x14ac:dyDescent="0.15">
      <c r="A1146" s="304" t="s">
        <v>18117</v>
      </c>
      <c r="B1146" s="318" t="s">
        <v>18118</v>
      </c>
      <c r="C1146" s="112" t="s">
        <v>10419</v>
      </c>
      <c r="E1146" s="114">
        <v>43103</v>
      </c>
      <c r="F1146" s="114">
        <v>43108</v>
      </c>
      <c r="G1146" s="36" t="s">
        <v>8142</v>
      </c>
      <c r="I1146" s="112" t="s">
        <v>4235</v>
      </c>
      <c r="J1146" s="112" t="s">
        <v>4153</v>
      </c>
      <c r="K1146" s="112" t="s">
        <v>4154</v>
      </c>
      <c r="L1146" s="112" t="s">
        <v>2870</v>
      </c>
      <c r="M1146" s="46">
        <v>2.625</v>
      </c>
      <c r="N1146" s="46">
        <f t="shared" ref="N1146:N1147" si="384">M1146-V1146</f>
        <v>2.5625</v>
      </c>
      <c r="O1146" s="46">
        <f t="shared" ref="O1146:O1147" si="385">M1146+V1146</f>
        <v>2.6875</v>
      </c>
      <c r="P1146" s="46">
        <v>9</v>
      </c>
      <c r="Q1146" s="46">
        <f t="shared" ref="Q1146:Q1147" si="386">P1146-V1146</f>
        <v>8.9375</v>
      </c>
      <c r="R1146" s="46">
        <f t="shared" ref="R1146:R1147" si="387">P1146+V1146</f>
        <v>9.0625</v>
      </c>
      <c r="T1146" s="378"/>
      <c r="U1146" s="378"/>
      <c r="V1146" s="36">
        <v>6.25E-2</v>
      </c>
    </row>
    <row r="1147" spans="1:22" ht="30" x14ac:dyDescent="0.15">
      <c r="A1147" s="304" t="s">
        <v>18119</v>
      </c>
      <c r="B1147" s="318" t="s">
        <v>18120</v>
      </c>
      <c r="C1147" s="112" t="s">
        <v>18011</v>
      </c>
      <c r="D1147" s="114"/>
      <c r="E1147" s="114">
        <v>43103</v>
      </c>
      <c r="F1147" s="114">
        <v>43109</v>
      </c>
      <c r="G1147" s="36" t="s">
        <v>9313</v>
      </c>
      <c r="I1147" s="112" t="s">
        <v>4235</v>
      </c>
      <c r="J1147" s="112" t="s">
        <v>4153</v>
      </c>
      <c r="K1147" s="112" t="s">
        <v>4154</v>
      </c>
      <c r="L1147" s="112" t="s">
        <v>2870</v>
      </c>
      <c r="M1147" s="45">
        <v>2.4889999999999999</v>
      </c>
      <c r="N1147" s="36">
        <f t="shared" si="384"/>
        <v>2.4264999999999999</v>
      </c>
      <c r="O1147" s="36">
        <f t="shared" si="385"/>
        <v>2.5514999999999999</v>
      </c>
      <c r="P1147" s="46">
        <v>2.8769999999999998</v>
      </c>
      <c r="Q1147" s="36">
        <f t="shared" si="386"/>
        <v>2.8144999999999998</v>
      </c>
      <c r="R1147" s="36">
        <f t="shared" si="387"/>
        <v>2.9394999999999998</v>
      </c>
      <c r="T1147" s="378"/>
      <c r="U1147" s="378"/>
      <c r="V1147" s="36">
        <v>6.25E-2</v>
      </c>
    </row>
    <row r="1148" spans="1:22" ht="30" x14ac:dyDescent="0.15">
      <c r="A1148" s="304" t="s">
        <v>18132</v>
      </c>
      <c r="B1148" s="318" t="s">
        <v>15696</v>
      </c>
      <c r="C1148" s="112" t="s">
        <v>10419</v>
      </c>
      <c r="E1148" s="114">
        <v>43105</v>
      </c>
      <c r="F1148" s="114">
        <v>43111</v>
      </c>
      <c r="G1148" s="36" t="s">
        <v>8142</v>
      </c>
      <c r="I1148" s="112" t="s">
        <v>4235</v>
      </c>
      <c r="J1148" s="112" t="s">
        <v>4153</v>
      </c>
      <c r="K1148" s="112" t="s">
        <v>4154</v>
      </c>
      <c r="L1148" s="112" t="s">
        <v>2870</v>
      </c>
      <c r="M1148" s="46">
        <v>2.625</v>
      </c>
      <c r="N1148" s="46">
        <f t="shared" ref="N1148:N1149" si="388">M1148-V1148</f>
        <v>2.5625</v>
      </c>
      <c r="O1148" s="46">
        <f t="shared" ref="O1148:O1149" si="389">M1148+V1148</f>
        <v>2.6875</v>
      </c>
      <c r="P1148" s="46">
        <v>9</v>
      </c>
      <c r="Q1148" s="46">
        <f t="shared" ref="Q1148:Q1149" si="390">P1148-V1148</f>
        <v>8.9375</v>
      </c>
      <c r="R1148" s="46">
        <f t="shared" ref="R1148:R1149" si="391">P1148+V1148</f>
        <v>9.0625</v>
      </c>
      <c r="T1148" s="378"/>
      <c r="U1148" s="378"/>
      <c r="V1148" s="36">
        <v>6.25E-2</v>
      </c>
    </row>
    <row r="1149" spans="1:22" ht="30" x14ac:dyDescent="0.15">
      <c r="A1149" s="304" t="s">
        <v>18169</v>
      </c>
      <c r="B1149" s="318" t="s">
        <v>18170</v>
      </c>
      <c r="C1149" s="398" t="s">
        <v>14522</v>
      </c>
      <c r="E1149" s="114">
        <v>43110</v>
      </c>
      <c r="F1149" s="114">
        <v>43111</v>
      </c>
      <c r="G1149" s="36" t="s">
        <v>11632</v>
      </c>
      <c r="I1149" s="112" t="s">
        <v>4235</v>
      </c>
      <c r="J1149" s="112" t="s">
        <v>4153</v>
      </c>
      <c r="K1149" s="112" t="s">
        <v>4154</v>
      </c>
      <c r="L1149" s="112" t="s">
        <v>2870</v>
      </c>
      <c r="M1149" s="46">
        <v>5.8125</v>
      </c>
      <c r="N1149" s="36">
        <f t="shared" si="388"/>
        <v>5.75</v>
      </c>
      <c r="O1149" s="36">
        <f t="shared" si="389"/>
        <v>5.875</v>
      </c>
      <c r="P1149" s="46">
        <v>6.5</v>
      </c>
      <c r="Q1149" s="36">
        <f t="shared" si="390"/>
        <v>6.4375</v>
      </c>
      <c r="R1149" s="36">
        <f t="shared" si="391"/>
        <v>6.5625</v>
      </c>
      <c r="T1149" s="378"/>
      <c r="U1149" s="378"/>
      <c r="V1149" s="36">
        <v>6.25E-2</v>
      </c>
    </row>
    <row r="1150" spans="1:22" ht="30" x14ac:dyDescent="0.15">
      <c r="A1150" s="304" t="s">
        <v>18171</v>
      </c>
      <c r="B1150" s="318" t="s">
        <v>18170</v>
      </c>
      <c r="C1150" s="398" t="s">
        <v>14522</v>
      </c>
      <c r="E1150" s="114">
        <v>43110</v>
      </c>
      <c r="F1150" s="114">
        <v>43111</v>
      </c>
      <c r="G1150" s="36" t="s">
        <v>11632</v>
      </c>
      <c r="I1150" s="112" t="s">
        <v>4235</v>
      </c>
      <c r="J1150" s="112" t="s">
        <v>4153</v>
      </c>
      <c r="K1150" s="112" t="s">
        <v>4154</v>
      </c>
      <c r="L1150" s="112" t="s">
        <v>2870</v>
      </c>
      <c r="M1150" s="46">
        <v>5.8125</v>
      </c>
      <c r="N1150" s="36">
        <f t="shared" ref="N1150:N1154" si="392">M1150-V1150</f>
        <v>5.75</v>
      </c>
      <c r="O1150" s="36">
        <f t="shared" ref="O1150:O1154" si="393">M1150+V1150</f>
        <v>5.875</v>
      </c>
      <c r="P1150" s="46">
        <v>6.5</v>
      </c>
      <c r="Q1150" s="36">
        <f t="shared" ref="Q1150:Q1154" si="394">P1150-V1150</f>
        <v>6.4375</v>
      </c>
      <c r="R1150" s="36">
        <f t="shared" ref="R1150:R1154" si="395">P1150+V1150</f>
        <v>6.5625</v>
      </c>
      <c r="T1150" s="378"/>
      <c r="U1150" s="378"/>
      <c r="V1150" s="36">
        <v>6.25E-2</v>
      </c>
    </row>
    <row r="1151" spans="1:22" ht="30" x14ac:dyDescent="0.15">
      <c r="A1151" s="304" t="s">
        <v>18172</v>
      </c>
      <c r="B1151" s="318" t="s">
        <v>18173</v>
      </c>
      <c r="C1151" s="112" t="s">
        <v>15744</v>
      </c>
      <c r="E1151" s="114">
        <v>43110</v>
      </c>
      <c r="F1151" s="114">
        <v>43111</v>
      </c>
      <c r="G1151" s="36" t="s">
        <v>8142</v>
      </c>
      <c r="I1151" s="112" t="s">
        <v>4235</v>
      </c>
      <c r="J1151" s="112" t="s">
        <v>4153</v>
      </c>
      <c r="K1151" s="112" t="s">
        <v>4154</v>
      </c>
      <c r="L1151" s="112" t="s">
        <v>2870</v>
      </c>
      <c r="M1151" s="46">
        <v>6.5</v>
      </c>
      <c r="N1151" s="46">
        <f t="shared" si="392"/>
        <v>6.4375</v>
      </c>
      <c r="O1151" s="46">
        <f t="shared" si="393"/>
        <v>6.5625</v>
      </c>
      <c r="P1151" s="46">
        <v>8.5</v>
      </c>
      <c r="Q1151" s="46">
        <f t="shared" si="394"/>
        <v>8.4375</v>
      </c>
      <c r="R1151" s="46">
        <f t="shared" si="395"/>
        <v>8.5625</v>
      </c>
      <c r="T1151" s="378"/>
      <c r="U1151" s="378"/>
      <c r="V1151" s="36">
        <v>6.25E-2</v>
      </c>
    </row>
    <row r="1152" spans="1:22" ht="30" x14ac:dyDescent="0.15">
      <c r="A1152" s="304" t="s">
        <v>18255</v>
      </c>
      <c r="B1152" s="318" t="s">
        <v>17281</v>
      </c>
      <c r="C1152" s="398" t="s">
        <v>15769</v>
      </c>
      <c r="E1152" s="114">
        <v>43131</v>
      </c>
      <c r="F1152" s="114">
        <v>43132</v>
      </c>
      <c r="G1152" s="36" t="s">
        <v>11632</v>
      </c>
      <c r="I1152" s="112" t="s">
        <v>4235</v>
      </c>
      <c r="J1152" s="112" t="s">
        <v>4153</v>
      </c>
      <c r="K1152" s="112" t="s">
        <v>4154</v>
      </c>
      <c r="L1152" s="112" t="s">
        <v>2870</v>
      </c>
      <c r="M1152" s="46">
        <v>6.5</v>
      </c>
      <c r="N1152" s="36">
        <f t="shared" si="392"/>
        <v>6.4375</v>
      </c>
      <c r="O1152" s="36">
        <f t="shared" si="393"/>
        <v>6.5625</v>
      </c>
      <c r="P1152" s="46">
        <v>5.8125</v>
      </c>
      <c r="Q1152" s="36">
        <f t="shared" si="394"/>
        <v>5.75</v>
      </c>
      <c r="R1152" s="36">
        <f t="shared" si="395"/>
        <v>5.875</v>
      </c>
      <c r="T1152" s="378"/>
      <c r="U1152" s="378"/>
      <c r="V1152" s="36">
        <v>6.25E-2</v>
      </c>
    </row>
    <row r="1153" spans="1:22" ht="30" x14ac:dyDescent="0.15">
      <c r="A1153" s="304" t="s">
        <v>18281</v>
      </c>
      <c r="B1153" s="318" t="s">
        <v>18282</v>
      </c>
      <c r="C1153" s="112" t="s">
        <v>10419</v>
      </c>
      <c r="E1153" s="114">
        <v>43151</v>
      </c>
      <c r="F1153" s="114">
        <v>43171</v>
      </c>
      <c r="G1153" s="36" t="s">
        <v>8142</v>
      </c>
      <c r="I1153" s="112" t="s">
        <v>4235</v>
      </c>
      <c r="J1153" s="112" t="s">
        <v>4153</v>
      </c>
      <c r="K1153" s="112" t="s">
        <v>4154</v>
      </c>
      <c r="L1153" s="112" t="s">
        <v>2870</v>
      </c>
      <c r="M1153" s="46">
        <v>2.625</v>
      </c>
      <c r="N1153" s="46">
        <f t="shared" si="392"/>
        <v>2.5625</v>
      </c>
      <c r="O1153" s="46">
        <f t="shared" si="393"/>
        <v>2.6875</v>
      </c>
      <c r="P1153" s="46">
        <v>9</v>
      </c>
      <c r="Q1153" s="46">
        <f t="shared" si="394"/>
        <v>8.9375</v>
      </c>
      <c r="R1153" s="46">
        <f t="shared" si="395"/>
        <v>9.0625</v>
      </c>
      <c r="T1153" s="378"/>
      <c r="U1153" s="378"/>
      <c r="V1153" s="36">
        <v>6.25E-2</v>
      </c>
    </row>
    <row r="1154" spans="1:22" ht="30" x14ac:dyDescent="0.15">
      <c r="A1154" s="304" t="s">
        <v>18284</v>
      </c>
      <c r="B1154" s="318" t="s">
        <v>8392</v>
      </c>
      <c r="C1154" s="112" t="s">
        <v>10416</v>
      </c>
      <c r="E1154" s="114">
        <v>43152</v>
      </c>
      <c r="F1154" s="114">
        <v>43171</v>
      </c>
      <c r="G1154" s="36" t="s">
        <v>8142</v>
      </c>
      <c r="I1154" s="112" t="s">
        <v>4235</v>
      </c>
      <c r="J1154" s="112" t="s">
        <v>4153</v>
      </c>
      <c r="K1154" s="112" t="s">
        <v>4154</v>
      </c>
      <c r="L1154" s="112" t="s">
        <v>2870</v>
      </c>
      <c r="M1154" s="46">
        <v>5</v>
      </c>
      <c r="N1154" s="46">
        <f t="shared" si="392"/>
        <v>4.9375</v>
      </c>
      <c r="O1154" s="46">
        <f t="shared" si="393"/>
        <v>5.0625</v>
      </c>
      <c r="P1154" s="46">
        <v>6</v>
      </c>
      <c r="Q1154" s="46">
        <f t="shared" si="394"/>
        <v>5.9375</v>
      </c>
      <c r="R1154" s="46">
        <f t="shared" si="395"/>
        <v>6.0625</v>
      </c>
      <c r="T1154" s="378"/>
      <c r="U1154" s="378"/>
      <c r="V1154" s="36">
        <v>6.25E-2</v>
      </c>
    </row>
    <row r="1155" spans="1:22" ht="30" x14ac:dyDescent="0.15">
      <c r="A1155" s="304" t="s">
        <v>18285</v>
      </c>
      <c r="B1155" s="318" t="s">
        <v>8364</v>
      </c>
      <c r="C1155" s="112" t="s">
        <v>10416</v>
      </c>
      <c r="E1155" s="114">
        <v>43153</v>
      </c>
      <c r="F1155" s="114">
        <v>43171</v>
      </c>
      <c r="G1155" s="36" t="s">
        <v>8142</v>
      </c>
      <c r="I1155" s="112" t="s">
        <v>4235</v>
      </c>
      <c r="J1155" s="112" t="s">
        <v>4153</v>
      </c>
      <c r="K1155" s="112" t="s">
        <v>4154</v>
      </c>
      <c r="L1155" s="112" t="s">
        <v>2870</v>
      </c>
      <c r="M1155" s="46">
        <v>5</v>
      </c>
      <c r="N1155" s="46">
        <f t="shared" ref="N1155" si="396">M1155-V1155</f>
        <v>4.9375</v>
      </c>
      <c r="O1155" s="46">
        <f t="shared" ref="O1155" si="397">M1155+V1155</f>
        <v>5.0625</v>
      </c>
      <c r="P1155" s="46">
        <v>6</v>
      </c>
      <c r="Q1155" s="46">
        <f t="shared" ref="Q1155" si="398">P1155-V1155</f>
        <v>5.9375</v>
      </c>
      <c r="R1155" s="46">
        <f t="shared" ref="R1155" si="399">P1155+V1155</f>
        <v>6.0625</v>
      </c>
      <c r="T1155" s="378"/>
      <c r="U1155" s="378"/>
      <c r="V1155" s="36">
        <v>6.25E-2</v>
      </c>
    </row>
    <row r="1156" spans="1:22" ht="30" x14ac:dyDescent="0.15">
      <c r="A1156" s="304" t="s">
        <v>18286</v>
      </c>
      <c r="B1156" s="318" t="s">
        <v>8364</v>
      </c>
      <c r="C1156" s="112" t="s">
        <v>10416</v>
      </c>
      <c r="E1156" s="114">
        <v>43153</v>
      </c>
      <c r="F1156" s="114">
        <v>43171</v>
      </c>
      <c r="G1156" s="36" t="s">
        <v>8142</v>
      </c>
      <c r="I1156" s="112" t="s">
        <v>4235</v>
      </c>
      <c r="J1156" s="112" t="s">
        <v>4153</v>
      </c>
      <c r="K1156" s="112" t="s">
        <v>4154</v>
      </c>
      <c r="L1156" s="112" t="s">
        <v>2870</v>
      </c>
      <c r="M1156" s="46">
        <v>5</v>
      </c>
      <c r="N1156" s="46">
        <f t="shared" ref="N1156:N1160" si="400">M1156-V1156</f>
        <v>4.9375</v>
      </c>
      <c r="O1156" s="46">
        <f t="shared" ref="O1156:O1160" si="401">M1156+V1156</f>
        <v>5.0625</v>
      </c>
      <c r="P1156" s="46">
        <v>6</v>
      </c>
      <c r="Q1156" s="46">
        <f t="shared" ref="Q1156:Q1160" si="402">P1156-V1156</f>
        <v>5.9375</v>
      </c>
      <c r="R1156" s="46">
        <f t="shared" ref="R1156:R1160" si="403">P1156+V1156</f>
        <v>6.0625</v>
      </c>
      <c r="T1156" s="378"/>
      <c r="U1156" s="378"/>
      <c r="V1156" s="36">
        <v>6.25E-2</v>
      </c>
    </row>
    <row r="1157" spans="1:22" ht="30" x14ac:dyDescent="0.15">
      <c r="A1157" s="304" t="s">
        <v>18290</v>
      </c>
      <c r="B1157" s="318" t="s">
        <v>18291</v>
      </c>
      <c r="C1157" s="112" t="s">
        <v>11083</v>
      </c>
      <c r="E1157" s="114">
        <v>43153</v>
      </c>
      <c r="F1157" s="114">
        <v>43171</v>
      </c>
      <c r="G1157" s="36" t="s">
        <v>8142</v>
      </c>
      <c r="I1157" s="112" t="s">
        <v>4235</v>
      </c>
      <c r="J1157" s="112" t="s">
        <v>4153</v>
      </c>
      <c r="K1157" s="112" t="s">
        <v>4154</v>
      </c>
      <c r="L1157" s="112" t="s">
        <v>2870</v>
      </c>
      <c r="M1157" s="46">
        <v>5.25</v>
      </c>
      <c r="N1157" s="46">
        <f t="shared" si="400"/>
        <v>5.1875</v>
      </c>
      <c r="O1157" s="46">
        <f t="shared" si="401"/>
        <v>5.3125</v>
      </c>
      <c r="P1157" s="46">
        <v>10.5</v>
      </c>
      <c r="Q1157" s="46">
        <f t="shared" si="402"/>
        <v>10.4375</v>
      </c>
      <c r="R1157" s="46">
        <f t="shared" si="403"/>
        <v>10.5625</v>
      </c>
      <c r="T1157" s="378"/>
      <c r="U1157" s="378"/>
      <c r="V1157" s="36">
        <v>6.25E-2</v>
      </c>
    </row>
    <row r="1158" spans="1:22" ht="30" x14ac:dyDescent="0.15">
      <c r="A1158" s="304" t="s">
        <v>18297</v>
      </c>
      <c r="B1158" s="318" t="s">
        <v>17287</v>
      </c>
      <c r="C1158" s="112" t="s">
        <v>10419</v>
      </c>
      <c r="E1158" s="114">
        <v>43158</v>
      </c>
      <c r="F1158" s="114">
        <v>43171</v>
      </c>
      <c r="G1158" s="36" t="s">
        <v>8142</v>
      </c>
      <c r="I1158" s="112" t="s">
        <v>4235</v>
      </c>
      <c r="J1158" s="112" t="s">
        <v>4153</v>
      </c>
      <c r="K1158" s="112" t="s">
        <v>4154</v>
      </c>
      <c r="L1158" s="112" t="s">
        <v>2870</v>
      </c>
      <c r="M1158" s="46">
        <v>2.625</v>
      </c>
      <c r="N1158" s="46">
        <f t="shared" si="400"/>
        <v>2.5625</v>
      </c>
      <c r="O1158" s="46">
        <f t="shared" si="401"/>
        <v>2.6875</v>
      </c>
      <c r="P1158" s="46">
        <v>9</v>
      </c>
      <c r="Q1158" s="46">
        <f t="shared" si="402"/>
        <v>8.9375</v>
      </c>
      <c r="R1158" s="46">
        <f t="shared" si="403"/>
        <v>9.0625</v>
      </c>
      <c r="T1158" s="378"/>
      <c r="U1158" s="378"/>
      <c r="V1158" s="36">
        <v>6.25E-2</v>
      </c>
    </row>
    <row r="1159" spans="1:22" ht="30" x14ac:dyDescent="0.15">
      <c r="A1159" s="304" t="s">
        <v>18304</v>
      </c>
      <c r="B1159" s="318" t="s">
        <v>18305</v>
      </c>
      <c r="C1159" s="112" t="s">
        <v>10419</v>
      </c>
      <c r="E1159" s="114">
        <v>43160</v>
      </c>
      <c r="F1159" s="114">
        <v>43171</v>
      </c>
      <c r="G1159" s="36" t="s">
        <v>8142</v>
      </c>
      <c r="I1159" s="112" t="s">
        <v>4235</v>
      </c>
      <c r="J1159" s="112" t="s">
        <v>4153</v>
      </c>
      <c r="K1159" s="112" t="s">
        <v>4154</v>
      </c>
      <c r="L1159" s="112" t="s">
        <v>2870</v>
      </c>
      <c r="M1159" s="46">
        <v>2.625</v>
      </c>
      <c r="N1159" s="46">
        <f t="shared" si="400"/>
        <v>2.5625</v>
      </c>
      <c r="O1159" s="46">
        <f t="shared" si="401"/>
        <v>2.6875</v>
      </c>
      <c r="P1159" s="46">
        <v>9</v>
      </c>
      <c r="Q1159" s="46">
        <f t="shared" si="402"/>
        <v>8.9375</v>
      </c>
      <c r="R1159" s="46">
        <f t="shared" si="403"/>
        <v>9.0625</v>
      </c>
      <c r="T1159" s="378"/>
      <c r="U1159" s="378"/>
      <c r="V1159" s="36">
        <v>6.25E-2</v>
      </c>
    </row>
    <row r="1160" spans="1:22" ht="30" x14ac:dyDescent="0.15">
      <c r="A1160" s="304" t="s">
        <v>18311</v>
      </c>
      <c r="B1160" s="318" t="s">
        <v>18312</v>
      </c>
      <c r="C1160" s="112" t="s">
        <v>18313</v>
      </c>
      <c r="E1160" s="114">
        <v>43161</v>
      </c>
      <c r="F1160" s="114">
        <v>43171</v>
      </c>
      <c r="G1160" s="36" t="s">
        <v>18314</v>
      </c>
      <c r="I1160" s="112" t="s">
        <v>4235</v>
      </c>
      <c r="J1160" s="112" t="s">
        <v>4153</v>
      </c>
      <c r="K1160" s="112" t="s">
        <v>4154</v>
      </c>
      <c r="L1160" s="112" t="s">
        <v>2870</v>
      </c>
      <c r="M1160" s="46">
        <v>3</v>
      </c>
      <c r="N1160" s="36">
        <f t="shared" si="400"/>
        <v>2.9375</v>
      </c>
      <c r="O1160" s="36">
        <f t="shared" si="401"/>
        <v>3.0625</v>
      </c>
      <c r="P1160" s="46">
        <v>2.5499999999999998</v>
      </c>
      <c r="Q1160" s="36">
        <f t="shared" si="402"/>
        <v>2.4874999999999998</v>
      </c>
      <c r="R1160" s="36">
        <f t="shared" si="403"/>
        <v>2.6124999999999998</v>
      </c>
      <c r="T1160" s="378"/>
      <c r="U1160" s="378"/>
      <c r="V1160" s="36">
        <v>6.25E-2</v>
      </c>
    </row>
    <row r="1161" spans="1:22" ht="30" x14ac:dyDescent="0.15">
      <c r="A1161" s="304" t="s">
        <v>18315</v>
      </c>
      <c r="B1161" s="318" t="s">
        <v>18316</v>
      </c>
      <c r="C1161" s="112" t="s">
        <v>18317</v>
      </c>
      <c r="E1161" s="114">
        <v>43161</v>
      </c>
      <c r="F1161" s="114">
        <v>43171</v>
      </c>
      <c r="G1161" s="36" t="s">
        <v>18314</v>
      </c>
      <c r="I1161" s="112" t="s">
        <v>4235</v>
      </c>
      <c r="J1161" s="112" t="s">
        <v>4153</v>
      </c>
      <c r="K1161" s="112" t="s">
        <v>4154</v>
      </c>
      <c r="L1161" s="112" t="s">
        <v>2870</v>
      </c>
      <c r="M1161" s="46">
        <v>5</v>
      </c>
      <c r="N1161" s="36">
        <f t="shared" ref="N1161:N1164" si="404">M1161-V1161</f>
        <v>4.9375</v>
      </c>
      <c r="O1161" s="36">
        <f t="shared" ref="O1161:O1164" si="405">M1161+V1161</f>
        <v>5.0625</v>
      </c>
      <c r="P1161" s="46">
        <v>2.5499999999999998</v>
      </c>
      <c r="Q1161" s="36">
        <f t="shared" ref="Q1161:Q1164" si="406">P1161-V1161</f>
        <v>2.4874999999999998</v>
      </c>
      <c r="R1161" s="36">
        <f t="shared" ref="R1161:R1164" si="407">P1161+V1161</f>
        <v>2.6124999999999998</v>
      </c>
      <c r="T1161" s="378"/>
      <c r="U1161" s="378"/>
      <c r="V1161" s="36">
        <v>6.25E-2</v>
      </c>
    </row>
    <row r="1162" spans="1:22" ht="30" x14ac:dyDescent="0.15">
      <c r="A1162" s="304" t="s">
        <v>18374</v>
      </c>
      <c r="B1162" s="318" t="s">
        <v>18375</v>
      </c>
      <c r="C1162" s="112" t="s">
        <v>17725</v>
      </c>
      <c r="E1162" s="114">
        <v>43178</v>
      </c>
      <c r="F1162" s="114">
        <v>43188</v>
      </c>
      <c r="G1162" s="36" t="s">
        <v>17045</v>
      </c>
      <c r="I1162" s="112" t="s">
        <v>4235</v>
      </c>
      <c r="J1162" s="112" t="s">
        <v>4153</v>
      </c>
      <c r="K1162" s="112" t="s">
        <v>4154</v>
      </c>
      <c r="L1162" s="112" t="s">
        <v>2870</v>
      </c>
      <c r="M1162" s="46">
        <v>3.375</v>
      </c>
      <c r="N1162" s="46">
        <f t="shared" si="404"/>
        <v>3.3125</v>
      </c>
      <c r="O1162" s="46">
        <f t="shared" si="405"/>
        <v>3.4375</v>
      </c>
      <c r="P1162" s="46">
        <v>2.625</v>
      </c>
      <c r="Q1162" s="46">
        <f t="shared" si="406"/>
        <v>2.5625</v>
      </c>
      <c r="R1162" s="46">
        <f t="shared" si="407"/>
        <v>2.6875</v>
      </c>
      <c r="T1162" s="378"/>
      <c r="U1162" s="378"/>
      <c r="V1162" s="36">
        <v>6.25E-2</v>
      </c>
    </row>
    <row r="1163" spans="1:22" ht="30" x14ac:dyDescent="0.15">
      <c r="A1163" s="304" t="s">
        <v>18381</v>
      </c>
      <c r="B1163" s="318" t="s">
        <v>8392</v>
      </c>
      <c r="C1163" s="112" t="s">
        <v>10416</v>
      </c>
      <c r="E1163" s="114">
        <v>43178</v>
      </c>
      <c r="F1163" s="114">
        <v>43188</v>
      </c>
      <c r="G1163" s="36" t="s">
        <v>8142</v>
      </c>
      <c r="I1163" s="112" t="s">
        <v>4235</v>
      </c>
      <c r="J1163" s="112" t="s">
        <v>4153</v>
      </c>
      <c r="K1163" s="112" t="s">
        <v>4154</v>
      </c>
      <c r="L1163" s="112" t="s">
        <v>2870</v>
      </c>
      <c r="M1163" s="46">
        <v>5</v>
      </c>
      <c r="N1163" s="46">
        <f t="shared" si="404"/>
        <v>4.9375</v>
      </c>
      <c r="O1163" s="46">
        <f t="shared" si="405"/>
        <v>5.0625</v>
      </c>
      <c r="P1163" s="46">
        <v>6</v>
      </c>
      <c r="Q1163" s="46">
        <f t="shared" si="406"/>
        <v>5.9375</v>
      </c>
      <c r="R1163" s="46">
        <f t="shared" si="407"/>
        <v>6.0625</v>
      </c>
      <c r="T1163" s="378"/>
      <c r="U1163" s="378"/>
      <c r="V1163" s="36">
        <v>6.25E-2</v>
      </c>
    </row>
    <row r="1164" spans="1:22" ht="30" x14ac:dyDescent="0.15">
      <c r="A1164" s="304" t="s">
        <v>18384</v>
      </c>
      <c r="B1164" s="318" t="s">
        <v>18385</v>
      </c>
      <c r="C1164" s="112" t="s">
        <v>10419</v>
      </c>
      <c r="E1164" s="114">
        <v>43179</v>
      </c>
      <c r="F1164" s="114">
        <v>43188</v>
      </c>
      <c r="G1164" s="36" t="s">
        <v>8142</v>
      </c>
      <c r="I1164" s="112" t="s">
        <v>4235</v>
      </c>
      <c r="J1164" s="112" t="s">
        <v>4153</v>
      </c>
      <c r="K1164" s="112" t="s">
        <v>4154</v>
      </c>
      <c r="L1164" s="112" t="s">
        <v>2870</v>
      </c>
      <c r="M1164" s="46">
        <v>2.625</v>
      </c>
      <c r="N1164" s="46">
        <f t="shared" si="404"/>
        <v>2.5625</v>
      </c>
      <c r="O1164" s="46">
        <f t="shared" si="405"/>
        <v>2.6875</v>
      </c>
      <c r="P1164" s="46">
        <v>9</v>
      </c>
      <c r="Q1164" s="46">
        <f t="shared" si="406"/>
        <v>8.9375</v>
      </c>
      <c r="R1164" s="46">
        <f t="shared" si="407"/>
        <v>9.0625</v>
      </c>
      <c r="T1164" s="378"/>
      <c r="U1164" s="378"/>
      <c r="V1164" s="36">
        <v>6.25E-2</v>
      </c>
    </row>
    <row r="1165" spans="1:22" ht="30" x14ac:dyDescent="0.15">
      <c r="A1165" s="304" t="s">
        <v>18430</v>
      </c>
      <c r="B1165" s="318" t="s">
        <v>8392</v>
      </c>
      <c r="C1165" s="112" t="s">
        <v>10416</v>
      </c>
      <c r="E1165" s="114">
        <v>43194</v>
      </c>
      <c r="F1165" s="114">
        <v>43195</v>
      </c>
      <c r="G1165" s="36" t="s">
        <v>8142</v>
      </c>
      <c r="I1165" s="112" t="s">
        <v>4235</v>
      </c>
      <c r="J1165" s="112" t="s">
        <v>4153</v>
      </c>
      <c r="K1165" s="112" t="s">
        <v>4154</v>
      </c>
      <c r="L1165" s="112" t="s">
        <v>2870</v>
      </c>
      <c r="M1165" s="46">
        <v>5</v>
      </c>
      <c r="N1165" s="46">
        <f t="shared" ref="N1165:N1167" si="408">M1165-V1165</f>
        <v>4.9375</v>
      </c>
      <c r="O1165" s="46">
        <f t="shared" ref="O1165:O1167" si="409">M1165+V1165</f>
        <v>5.0625</v>
      </c>
      <c r="P1165" s="46">
        <v>6</v>
      </c>
      <c r="Q1165" s="46">
        <f t="shared" ref="Q1165:Q1167" si="410">P1165-V1165</f>
        <v>5.9375</v>
      </c>
      <c r="R1165" s="46">
        <f t="shared" ref="R1165:R1167" si="411">P1165+V1165</f>
        <v>6.0625</v>
      </c>
      <c r="T1165" s="378"/>
      <c r="U1165" s="378"/>
      <c r="V1165" s="36">
        <v>6.25E-2</v>
      </c>
    </row>
    <row r="1166" spans="1:22" ht="30" x14ac:dyDescent="0.15">
      <c r="A1166" s="304" t="s">
        <v>18479</v>
      </c>
      <c r="B1166" s="318" t="s">
        <v>8364</v>
      </c>
      <c r="C1166" s="112" t="s">
        <v>10416</v>
      </c>
      <c r="E1166" s="114">
        <v>43208</v>
      </c>
      <c r="F1166" s="114">
        <v>43209</v>
      </c>
      <c r="G1166" s="36" t="s">
        <v>8142</v>
      </c>
      <c r="I1166" s="112" t="s">
        <v>4235</v>
      </c>
      <c r="J1166" s="112" t="s">
        <v>4153</v>
      </c>
      <c r="K1166" s="112" t="s">
        <v>4154</v>
      </c>
      <c r="L1166" s="112" t="s">
        <v>2870</v>
      </c>
      <c r="M1166" s="46">
        <v>5</v>
      </c>
      <c r="N1166" s="46">
        <f t="shared" si="408"/>
        <v>4.9375</v>
      </c>
      <c r="O1166" s="46">
        <f t="shared" si="409"/>
        <v>5.0625</v>
      </c>
      <c r="P1166" s="46">
        <v>6</v>
      </c>
      <c r="Q1166" s="46">
        <f t="shared" si="410"/>
        <v>5.9375</v>
      </c>
      <c r="R1166" s="46">
        <f t="shared" si="411"/>
        <v>6.0625</v>
      </c>
      <c r="T1166" s="378"/>
      <c r="U1166" s="378"/>
      <c r="V1166" s="36">
        <v>6.25E-2</v>
      </c>
    </row>
    <row r="1167" spans="1:22" ht="30" x14ac:dyDescent="0.15">
      <c r="A1167" s="304" t="s">
        <v>18492</v>
      </c>
      <c r="B1167" s="318" t="s">
        <v>12751</v>
      </c>
      <c r="C1167" s="398" t="s">
        <v>14569</v>
      </c>
      <c r="E1167" s="114">
        <v>43210</v>
      </c>
      <c r="F1167" s="114">
        <v>43216</v>
      </c>
      <c r="G1167" s="36" t="s">
        <v>11637</v>
      </c>
      <c r="I1167" s="112" t="s">
        <v>4235</v>
      </c>
      <c r="J1167" s="112" t="s">
        <v>4153</v>
      </c>
      <c r="K1167" s="112" t="s">
        <v>4154</v>
      </c>
      <c r="L1167" s="112" t="s">
        <v>2870</v>
      </c>
      <c r="M1167" s="46">
        <v>4</v>
      </c>
      <c r="N1167" s="36">
        <f t="shared" si="408"/>
        <v>3.9375</v>
      </c>
      <c r="O1167" s="36">
        <f t="shared" si="409"/>
        <v>4.0625</v>
      </c>
      <c r="P1167" s="46">
        <v>6.25</v>
      </c>
      <c r="Q1167" s="36">
        <f t="shared" si="410"/>
        <v>6.1875</v>
      </c>
      <c r="R1167" s="36">
        <f t="shared" si="411"/>
        <v>6.3125</v>
      </c>
      <c r="T1167" s="378"/>
      <c r="U1167" s="378"/>
      <c r="V1167" s="36">
        <v>6.25E-2</v>
      </c>
    </row>
    <row r="1168" spans="1:22" ht="30" x14ac:dyDescent="0.15">
      <c r="A1168" s="304" t="s">
        <v>18493</v>
      </c>
      <c r="B1168" s="318" t="s">
        <v>12751</v>
      </c>
      <c r="C1168" s="398" t="s">
        <v>14569</v>
      </c>
      <c r="E1168" s="114">
        <v>43210</v>
      </c>
      <c r="F1168" s="114">
        <v>43216</v>
      </c>
      <c r="G1168" s="36" t="s">
        <v>11637</v>
      </c>
      <c r="I1168" s="112" t="s">
        <v>4235</v>
      </c>
      <c r="J1168" s="112" t="s">
        <v>4153</v>
      </c>
      <c r="K1168" s="112" t="s">
        <v>4154</v>
      </c>
      <c r="L1168" s="112" t="s">
        <v>2870</v>
      </c>
      <c r="M1168" s="46">
        <v>4</v>
      </c>
      <c r="N1168" s="36">
        <f t="shared" ref="N1168:N1169" si="412">M1168-V1168</f>
        <v>3.9375</v>
      </c>
      <c r="O1168" s="36">
        <f t="shared" ref="O1168:O1169" si="413">M1168+V1168</f>
        <v>4.0625</v>
      </c>
      <c r="P1168" s="46">
        <v>6.25</v>
      </c>
      <c r="Q1168" s="36">
        <f t="shared" ref="Q1168:Q1169" si="414">P1168-V1168</f>
        <v>6.1875</v>
      </c>
      <c r="R1168" s="36">
        <f t="shared" ref="R1168:R1169" si="415">P1168+V1168</f>
        <v>6.3125</v>
      </c>
      <c r="T1168" s="378"/>
      <c r="U1168" s="378"/>
      <c r="V1168" s="36">
        <v>6.25E-2</v>
      </c>
    </row>
    <row r="1169" spans="1:22" ht="30" x14ac:dyDescent="0.15">
      <c r="A1169" s="304" t="s">
        <v>18575</v>
      </c>
      <c r="B1169" s="318" t="s">
        <v>18441</v>
      </c>
      <c r="C1169" s="112" t="s">
        <v>17725</v>
      </c>
      <c r="E1169" s="114">
        <v>43227</v>
      </c>
      <c r="F1169" s="114">
        <v>43237</v>
      </c>
      <c r="G1169" s="36" t="s">
        <v>17045</v>
      </c>
      <c r="I1169" s="112" t="s">
        <v>4235</v>
      </c>
      <c r="J1169" s="112" t="s">
        <v>4153</v>
      </c>
      <c r="K1169" s="112" t="s">
        <v>4154</v>
      </c>
      <c r="L1169" s="112" t="s">
        <v>2870</v>
      </c>
      <c r="M1169" s="46">
        <v>3.375</v>
      </c>
      <c r="N1169" s="46">
        <f t="shared" si="412"/>
        <v>3.3125</v>
      </c>
      <c r="O1169" s="46">
        <f t="shared" si="413"/>
        <v>3.4375</v>
      </c>
      <c r="P1169" s="46">
        <v>2.625</v>
      </c>
      <c r="Q1169" s="46">
        <f t="shared" si="414"/>
        <v>2.5625</v>
      </c>
      <c r="R1169" s="46">
        <f t="shared" si="415"/>
        <v>2.6875</v>
      </c>
      <c r="T1169" s="378"/>
      <c r="U1169" s="378"/>
      <c r="V1169" s="36">
        <v>6.25E-2</v>
      </c>
    </row>
    <row r="1170" spans="1:22" ht="30" x14ac:dyDescent="0.15">
      <c r="A1170" s="304" t="s">
        <v>18576</v>
      </c>
      <c r="B1170" s="318" t="s">
        <v>18450</v>
      </c>
      <c r="C1170" s="112" t="s">
        <v>17725</v>
      </c>
      <c r="E1170" s="114">
        <v>43227</v>
      </c>
      <c r="F1170" s="114">
        <v>43237</v>
      </c>
      <c r="G1170" s="36" t="s">
        <v>17045</v>
      </c>
      <c r="I1170" s="112" t="s">
        <v>4235</v>
      </c>
      <c r="J1170" s="112" t="s">
        <v>4153</v>
      </c>
      <c r="K1170" s="112" t="s">
        <v>4154</v>
      </c>
      <c r="L1170" s="112" t="s">
        <v>2870</v>
      </c>
      <c r="M1170" s="46">
        <v>3.375</v>
      </c>
      <c r="N1170" s="46">
        <f t="shared" ref="N1170:N1171" si="416">M1170-V1170</f>
        <v>3.3125</v>
      </c>
      <c r="O1170" s="46">
        <f t="shared" ref="O1170:O1171" si="417">M1170+V1170</f>
        <v>3.4375</v>
      </c>
      <c r="P1170" s="46">
        <v>2.625</v>
      </c>
      <c r="Q1170" s="46">
        <f t="shared" ref="Q1170:Q1171" si="418">P1170-V1170</f>
        <v>2.5625</v>
      </c>
      <c r="R1170" s="46">
        <f t="shared" ref="R1170:R1171" si="419">P1170+V1170</f>
        <v>2.6875</v>
      </c>
      <c r="T1170" s="378"/>
      <c r="U1170" s="378"/>
      <c r="V1170" s="36">
        <v>6.25E-2</v>
      </c>
    </row>
    <row r="1171" spans="1:22" ht="30" x14ac:dyDescent="0.15">
      <c r="A1171" s="304" t="s">
        <v>18596</v>
      </c>
      <c r="B1171" s="318" t="s">
        <v>18597</v>
      </c>
      <c r="C1171" s="398" t="s">
        <v>15769</v>
      </c>
      <c r="E1171" s="114">
        <v>43231</v>
      </c>
      <c r="F1171" s="114">
        <v>43237</v>
      </c>
      <c r="G1171" s="36" t="s">
        <v>11632</v>
      </c>
      <c r="I1171" s="112" t="s">
        <v>4235</v>
      </c>
      <c r="J1171" s="112" t="s">
        <v>4153</v>
      </c>
      <c r="K1171" s="112" t="s">
        <v>4154</v>
      </c>
      <c r="L1171" s="112" t="s">
        <v>2870</v>
      </c>
      <c r="M1171" s="46">
        <v>6.5</v>
      </c>
      <c r="N1171" s="36">
        <f t="shared" si="416"/>
        <v>6.4375</v>
      </c>
      <c r="O1171" s="36">
        <f t="shared" si="417"/>
        <v>6.5625</v>
      </c>
      <c r="P1171" s="46">
        <v>5.8125</v>
      </c>
      <c r="Q1171" s="36">
        <f t="shared" si="418"/>
        <v>5.75</v>
      </c>
      <c r="R1171" s="36">
        <f t="shared" si="419"/>
        <v>5.875</v>
      </c>
      <c r="T1171" s="378"/>
      <c r="U1171" s="378"/>
      <c r="V1171" s="36">
        <v>6.25E-2</v>
      </c>
    </row>
    <row r="1172" spans="1:22" ht="30" x14ac:dyDescent="0.15">
      <c r="A1172" s="304" t="s">
        <v>18608</v>
      </c>
      <c r="B1172" s="318" t="s">
        <v>18597</v>
      </c>
      <c r="C1172" s="398" t="s">
        <v>15769</v>
      </c>
      <c r="E1172" s="114">
        <v>43234</v>
      </c>
      <c r="F1172" s="114">
        <v>43237</v>
      </c>
      <c r="G1172" s="36" t="s">
        <v>11632</v>
      </c>
      <c r="I1172" s="112" t="s">
        <v>4235</v>
      </c>
      <c r="J1172" s="112" t="s">
        <v>4153</v>
      </c>
      <c r="K1172" s="112" t="s">
        <v>4154</v>
      </c>
      <c r="L1172" s="112" t="s">
        <v>2870</v>
      </c>
      <c r="M1172" s="46">
        <v>6.5</v>
      </c>
      <c r="N1172" s="36">
        <f t="shared" ref="N1172:N1173" si="420">M1172-V1172</f>
        <v>6.4375</v>
      </c>
      <c r="O1172" s="36">
        <f t="shared" ref="O1172:O1173" si="421">M1172+V1172</f>
        <v>6.5625</v>
      </c>
      <c r="P1172" s="46">
        <v>5.8125</v>
      </c>
      <c r="Q1172" s="36">
        <f t="shared" ref="Q1172:Q1173" si="422">P1172-V1172</f>
        <v>5.75</v>
      </c>
      <c r="R1172" s="36">
        <f t="shared" ref="R1172:R1173" si="423">P1172+V1172</f>
        <v>5.875</v>
      </c>
      <c r="T1172" s="378"/>
      <c r="U1172" s="378"/>
      <c r="V1172" s="36">
        <v>6.25E-2</v>
      </c>
    </row>
    <row r="1173" spans="1:22" ht="30" x14ac:dyDescent="0.15">
      <c r="A1173" s="304" t="s">
        <v>18624</v>
      </c>
      <c r="B1173" s="318" t="s">
        <v>18625</v>
      </c>
      <c r="C1173" s="398" t="s">
        <v>19939</v>
      </c>
      <c r="D1173" s="510" t="s">
        <v>19687</v>
      </c>
      <c r="E1173" s="114">
        <v>43537</v>
      </c>
      <c r="F1173" s="114">
        <v>43538</v>
      </c>
      <c r="I1173" s="112" t="s">
        <v>4235</v>
      </c>
      <c r="J1173" s="112" t="s">
        <v>4153</v>
      </c>
      <c r="K1173" s="112" t="s">
        <v>4154</v>
      </c>
      <c r="L1173" s="112" t="s">
        <v>2870</v>
      </c>
      <c r="M1173" s="46">
        <v>3</v>
      </c>
      <c r="N1173" s="46">
        <f t="shared" si="420"/>
        <v>2.9375</v>
      </c>
      <c r="O1173" s="46">
        <f t="shared" si="421"/>
        <v>3.0625</v>
      </c>
      <c r="P1173" s="46">
        <v>12</v>
      </c>
      <c r="Q1173" s="46">
        <f t="shared" si="422"/>
        <v>11.9375</v>
      </c>
      <c r="R1173" s="46">
        <f t="shared" si="423"/>
        <v>12.0625</v>
      </c>
      <c r="T1173" s="378"/>
      <c r="U1173" s="378"/>
      <c r="V1173" s="36">
        <v>6.25E-2</v>
      </c>
    </row>
    <row r="1174" spans="1:22" ht="30" x14ac:dyDescent="0.15">
      <c r="A1174" s="304" t="s">
        <v>18630</v>
      </c>
      <c r="B1174" s="318" t="s">
        <v>14897</v>
      </c>
      <c r="C1174" s="398" t="s">
        <v>13357</v>
      </c>
      <c r="E1174" s="114">
        <v>43249</v>
      </c>
      <c r="F1174" s="114">
        <v>43251</v>
      </c>
      <c r="G1174" s="36" t="s">
        <v>11637</v>
      </c>
      <c r="I1174" s="112" t="s">
        <v>4235</v>
      </c>
      <c r="J1174" s="112" t="s">
        <v>4153</v>
      </c>
      <c r="K1174" s="112" t="s">
        <v>4154</v>
      </c>
      <c r="L1174" s="112" t="s">
        <v>2870</v>
      </c>
      <c r="M1174" s="46">
        <v>4.3335999999999997</v>
      </c>
      <c r="N1174" s="46">
        <f t="shared" ref="N1174" si="424">M1174-V1174</f>
        <v>4.2710999999999997</v>
      </c>
      <c r="O1174" s="46">
        <f t="shared" ref="O1174" si="425">M1174+V1174</f>
        <v>4.3960999999999997</v>
      </c>
      <c r="P1174" s="45">
        <v>3.9659</v>
      </c>
      <c r="Q1174" s="46">
        <f t="shared" ref="Q1174" si="426">P1174-V1174</f>
        <v>3.9034</v>
      </c>
      <c r="R1174" s="46">
        <f t="shared" ref="R1174" si="427">P1174+V1174</f>
        <v>4.0283999999999995</v>
      </c>
      <c r="T1174" s="378"/>
      <c r="U1174" s="378"/>
      <c r="V1174" s="46">
        <v>6.25E-2</v>
      </c>
    </row>
    <row r="1175" spans="1:22" ht="30" x14ac:dyDescent="0.15">
      <c r="A1175" s="304" t="s">
        <v>18631</v>
      </c>
      <c r="B1175" s="318" t="s">
        <v>14897</v>
      </c>
      <c r="C1175" s="398" t="s">
        <v>13357</v>
      </c>
      <c r="E1175" s="114">
        <v>43249</v>
      </c>
      <c r="F1175" s="114">
        <v>43251</v>
      </c>
      <c r="G1175" s="36" t="s">
        <v>11637</v>
      </c>
      <c r="I1175" s="112" t="s">
        <v>4235</v>
      </c>
      <c r="J1175" s="112" t="s">
        <v>4153</v>
      </c>
      <c r="K1175" s="112" t="s">
        <v>4154</v>
      </c>
      <c r="L1175" s="112" t="s">
        <v>2870</v>
      </c>
      <c r="M1175" s="46">
        <v>4.3335999999999997</v>
      </c>
      <c r="N1175" s="46">
        <f t="shared" ref="N1175:N1179" si="428">M1175-V1175</f>
        <v>4.2710999999999997</v>
      </c>
      <c r="O1175" s="46">
        <f t="shared" ref="O1175:O1179" si="429">M1175+V1175</f>
        <v>4.3960999999999997</v>
      </c>
      <c r="P1175" s="45">
        <v>3.9659</v>
      </c>
      <c r="Q1175" s="46">
        <f t="shared" ref="Q1175:Q1179" si="430">P1175-V1175</f>
        <v>3.9034</v>
      </c>
      <c r="R1175" s="46">
        <f t="shared" ref="R1175:R1179" si="431">P1175+V1175</f>
        <v>4.0283999999999995</v>
      </c>
      <c r="T1175" s="378"/>
      <c r="U1175" s="378"/>
      <c r="V1175" s="46">
        <v>6.25E-2</v>
      </c>
    </row>
    <row r="1176" spans="1:22" ht="30" x14ac:dyDescent="0.15">
      <c r="A1176" s="304" t="s">
        <v>18632</v>
      </c>
      <c r="B1176" s="318" t="s">
        <v>18633</v>
      </c>
      <c r="C1176" s="112" t="s">
        <v>10419</v>
      </c>
      <c r="E1176" s="114">
        <v>43249</v>
      </c>
      <c r="F1176" s="114">
        <v>43251</v>
      </c>
      <c r="G1176" s="36" t="s">
        <v>8142</v>
      </c>
      <c r="I1176" s="112" t="s">
        <v>4235</v>
      </c>
      <c r="J1176" s="112" t="s">
        <v>4153</v>
      </c>
      <c r="K1176" s="112" t="s">
        <v>4154</v>
      </c>
      <c r="L1176" s="112" t="s">
        <v>2870</v>
      </c>
      <c r="M1176" s="46">
        <v>2.625</v>
      </c>
      <c r="N1176" s="46">
        <f t="shared" si="428"/>
        <v>2.5625</v>
      </c>
      <c r="O1176" s="46">
        <f t="shared" si="429"/>
        <v>2.6875</v>
      </c>
      <c r="P1176" s="46">
        <v>9</v>
      </c>
      <c r="Q1176" s="46">
        <f t="shared" si="430"/>
        <v>8.9375</v>
      </c>
      <c r="R1176" s="46">
        <f t="shared" si="431"/>
        <v>9.0625</v>
      </c>
      <c r="T1176" s="378"/>
      <c r="U1176" s="378"/>
      <c r="V1176" s="36">
        <v>6.25E-2</v>
      </c>
    </row>
    <row r="1177" spans="1:22" ht="30" x14ac:dyDescent="0.15">
      <c r="A1177" s="304" t="s">
        <v>18641</v>
      </c>
      <c r="B1177" s="318" t="s">
        <v>17047</v>
      </c>
      <c r="C1177" s="112" t="s">
        <v>18642</v>
      </c>
      <c r="E1177" s="114">
        <v>43249</v>
      </c>
      <c r="F1177" s="114">
        <v>43251</v>
      </c>
      <c r="G1177" s="36" t="s">
        <v>18643</v>
      </c>
      <c r="I1177" s="112" t="s">
        <v>4235</v>
      </c>
      <c r="J1177" s="112" t="s">
        <v>4153</v>
      </c>
      <c r="K1177" s="112" t="s">
        <v>4154</v>
      </c>
      <c r="L1177" s="112" t="s">
        <v>2870</v>
      </c>
      <c r="M1177" s="46">
        <v>3.375</v>
      </c>
      <c r="N1177" s="46">
        <f t="shared" si="428"/>
        <v>3.3125</v>
      </c>
      <c r="O1177" s="46">
        <f t="shared" si="429"/>
        <v>3.4375</v>
      </c>
      <c r="P1177" s="46">
        <v>2.625</v>
      </c>
      <c r="Q1177" s="46">
        <f t="shared" si="430"/>
        <v>2.5625</v>
      </c>
      <c r="R1177" s="46">
        <f t="shared" si="431"/>
        <v>2.6875</v>
      </c>
      <c r="T1177" s="378"/>
      <c r="U1177" s="378"/>
      <c r="V1177" s="36">
        <v>6.25E-2</v>
      </c>
    </row>
    <row r="1178" spans="1:22" ht="30" x14ac:dyDescent="0.15">
      <c r="A1178" s="304" t="s">
        <v>18760</v>
      </c>
      <c r="B1178" s="318" t="s">
        <v>18761</v>
      </c>
      <c r="C1178" s="112" t="s">
        <v>17827</v>
      </c>
      <c r="E1178" s="114">
        <v>43277</v>
      </c>
      <c r="F1178" s="114">
        <v>43279</v>
      </c>
      <c r="G1178" s="36" t="s">
        <v>17829</v>
      </c>
      <c r="I1178" s="112" t="s">
        <v>4235</v>
      </c>
      <c r="J1178" s="112" t="s">
        <v>4153</v>
      </c>
      <c r="K1178" s="112" t="s">
        <v>4154</v>
      </c>
      <c r="L1178" s="112" t="s">
        <v>2870</v>
      </c>
      <c r="M1178" s="45">
        <v>75</v>
      </c>
      <c r="N1178" s="46">
        <f t="shared" si="428"/>
        <v>73.412499999999994</v>
      </c>
      <c r="O1178" s="46">
        <f t="shared" si="429"/>
        <v>76.587500000000006</v>
      </c>
      <c r="P1178" s="46">
        <v>87</v>
      </c>
      <c r="Q1178" s="46">
        <f t="shared" si="430"/>
        <v>85.412499999999994</v>
      </c>
      <c r="R1178" s="46">
        <f t="shared" si="431"/>
        <v>88.587500000000006</v>
      </c>
      <c r="S1178" s="46"/>
      <c r="T1178" s="30"/>
      <c r="U1178" s="30"/>
      <c r="V1178" s="46">
        <v>1.5874999999999999</v>
      </c>
    </row>
    <row r="1179" spans="1:22" ht="30" x14ac:dyDescent="0.15">
      <c r="A1179" s="304" t="s">
        <v>18899</v>
      </c>
      <c r="B1179" s="318" t="s">
        <v>18170</v>
      </c>
      <c r="C1179" s="398" t="s">
        <v>14522</v>
      </c>
      <c r="E1179" s="114">
        <v>43326</v>
      </c>
      <c r="F1179" s="114">
        <v>43328</v>
      </c>
      <c r="G1179" s="36" t="s">
        <v>11632</v>
      </c>
      <c r="I1179" s="112" t="s">
        <v>4235</v>
      </c>
      <c r="J1179" s="112" t="s">
        <v>4153</v>
      </c>
      <c r="K1179" s="112" t="s">
        <v>4154</v>
      </c>
      <c r="L1179" s="112" t="s">
        <v>2870</v>
      </c>
      <c r="M1179" s="46">
        <v>5.8125</v>
      </c>
      <c r="N1179" s="36">
        <f t="shared" si="428"/>
        <v>5.75</v>
      </c>
      <c r="O1179" s="36">
        <f t="shared" si="429"/>
        <v>5.875</v>
      </c>
      <c r="P1179" s="46">
        <v>6.5</v>
      </c>
      <c r="Q1179" s="36">
        <f t="shared" si="430"/>
        <v>6.4375</v>
      </c>
      <c r="R1179" s="36">
        <f t="shared" si="431"/>
        <v>6.5625</v>
      </c>
      <c r="T1179" s="378"/>
      <c r="U1179" s="378"/>
      <c r="V1179" s="36">
        <v>6.25E-2</v>
      </c>
    </row>
    <row r="1180" spans="1:22" ht="30" x14ac:dyDescent="0.15">
      <c r="A1180" s="304" t="s">
        <v>18900</v>
      </c>
      <c r="B1180" s="318" t="s">
        <v>18170</v>
      </c>
      <c r="C1180" s="398" t="s">
        <v>14522</v>
      </c>
      <c r="E1180" s="114">
        <v>43326</v>
      </c>
      <c r="F1180" s="114">
        <v>43328</v>
      </c>
      <c r="G1180" s="36" t="s">
        <v>11632</v>
      </c>
      <c r="I1180" s="112" t="s">
        <v>4235</v>
      </c>
      <c r="J1180" s="112" t="s">
        <v>4153</v>
      </c>
      <c r="K1180" s="112" t="s">
        <v>4154</v>
      </c>
      <c r="L1180" s="112" t="s">
        <v>2870</v>
      </c>
      <c r="M1180" s="46">
        <v>5.8125</v>
      </c>
      <c r="N1180" s="36">
        <f t="shared" ref="N1180:N1182" si="432">M1180-V1180</f>
        <v>5.75</v>
      </c>
      <c r="O1180" s="36">
        <f t="shared" ref="O1180:O1182" si="433">M1180+V1180</f>
        <v>5.875</v>
      </c>
      <c r="P1180" s="46">
        <v>6.5</v>
      </c>
      <c r="Q1180" s="36">
        <f t="shared" ref="Q1180:Q1182" si="434">P1180-V1180</f>
        <v>6.4375</v>
      </c>
      <c r="R1180" s="36">
        <f t="shared" ref="R1180:R1182" si="435">P1180+V1180</f>
        <v>6.5625</v>
      </c>
      <c r="T1180" s="378"/>
      <c r="U1180" s="378"/>
      <c r="V1180" s="36">
        <v>6.25E-2</v>
      </c>
    </row>
    <row r="1181" spans="1:22" ht="30" x14ac:dyDescent="0.15">
      <c r="A1181" s="304" t="s">
        <v>18901</v>
      </c>
      <c r="B1181" s="318" t="s">
        <v>18173</v>
      </c>
      <c r="C1181" s="112" t="s">
        <v>15744</v>
      </c>
      <c r="E1181" s="114">
        <v>43326</v>
      </c>
      <c r="F1181" s="114">
        <v>43328</v>
      </c>
      <c r="G1181" s="36" t="s">
        <v>8142</v>
      </c>
      <c r="I1181" s="112" t="s">
        <v>4235</v>
      </c>
      <c r="J1181" s="112" t="s">
        <v>4153</v>
      </c>
      <c r="K1181" s="112" t="s">
        <v>4154</v>
      </c>
      <c r="L1181" s="112" t="s">
        <v>2870</v>
      </c>
      <c r="M1181" s="46">
        <v>6.5</v>
      </c>
      <c r="N1181" s="46">
        <f t="shared" si="432"/>
        <v>6.4375</v>
      </c>
      <c r="O1181" s="46">
        <f t="shared" si="433"/>
        <v>6.5625</v>
      </c>
      <c r="P1181" s="46">
        <v>8.5</v>
      </c>
      <c r="Q1181" s="46">
        <f t="shared" si="434"/>
        <v>8.4375</v>
      </c>
      <c r="R1181" s="46">
        <f t="shared" si="435"/>
        <v>8.5625</v>
      </c>
      <c r="T1181" s="378"/>
      <c r="U1181" s="378"/>
      <c r="V1181" s="36">
        <v>6.25E-2</v>
      </c>
    </row>
    <row r="1182" spans="1:22" ht="30" x14ac:dyDescent="0.15">
      <c r="A1182" s="304" t="s">
        <v>18902</v>
      </c>
      <c r="B1182" s="318" t="s">
        <v>18903</v>
      </c>
      <c r="C1182" s="112" t="s">
        <v>17725</v>
      </c>
      <c r="E1182" s="114">
        <v>43327</v>
      </c>
      <c r="F1182" s="114">
        <v>43328</v>
      </c>
      <c r="G1182" s="36" t="s">
        <v>17045</v>
      </c>
      <c r="I1182" s="112" t="s">
        <v>4235</v>
      </c>
      <c r="J1182" s="112" t="s">
        <v>4153</v>
      </c>
      <c r="K1182" s="112" t="s">
        <v>4154</v>
      </c>
      <c r="L1182" s="112" t="s">
        <v>2870</v>
      </c>
      <c r="M1182" s="46">
        <v>3.375</v>
      </c>
      <c r="N1182" s="46">
        <f t="shared" si="432"/>
        <v>3.3125</v>
      </c>
      <c r="O1182" s="46">
        <f t="shared" si="433"/>
        <v>3.4375</v>
      </c>
      <c r="P1182" s="46">
        <v>2.625</v>
      </c>
      <c r="Q1182" s="46">
        <f t="shared" si="434"/>
        <v>2.5625</v>
      </c>
      <c r="R1182" s="46">
        <f t="shared" si="435"/>
        <v>2.6875</v>
      </c>
      <c r="T1182" s="378"/>
      <c r="U1182" s="378"/>
      <c r="V1182" s="36">
        <v>6.25E-2</v>
      </c>
    </row>
    <row r="1183" spans="1:22" ht="30" x14ac:dyDescent="0.15">
      <c r="A1183" s="304" t="s">
        <v>18953</v>
      </c>
      <c r="B1183" s="318" t="s">
        <v>18954</v>
      </c>
      <c r="C1183" s="112" t="s">
        <v>18955</v>
      </c>
      <c r="E1183" s="114">
        <v>43339</v>
      </c>
      <c r="F1183" s="114">
        <v>43342</v>
      </c>
      <c r="G1183" s="36" t="s">
        <v>18956</v>
      </c>
      <c r="I1183" s="112" t="s">
        <v>4235</v>
      </c>
      <c r="J1183" s="112" t="s">
        <v>4153</v>
      </c>
      <c r="K1183" s="112" t="s">
        <v>4154</v>
      </c>
      <c r="L1183" s="112" t="s">
        <v>2870</v>
      </c>
      <c r="M1183" s="46">
        <v>1</v>
      </c>
      <c r="N1183" s="46">
        <f t="shared" ref="N1183:N1184" si="436">M1183-V1183</f>
        <v>0.9375</v>
      </c>
      <c r="O1183" s="46">
        <f t="shared" ref="O1183:O1184" si="437">M1183+V1183</f>
        <v>1.0625</v>
      </c>
      <c r="P1183" s="46">
        <v>1.5</v>
      </c>
      <c r="Q1183" s="46">
        <f t="shared" ref="Q1183:Q1184" si="438">P1183-V1183</f>
        <v>1.4375</v>
      </c>
      <c r="R1183" s="46">
        <f t="shared" ref="R1183:R1184" si="439">P1183+V1183</f>
        <v>1.5625</v>
      </c>
      <c r="T1183" s="378"/>
      <c r="U1183" s="378"/>
      <c r="V1183" s="36">
        <v>6.25E-2</v>
      </c>
    </row>
    <row r="1184" spans="1:22" ht="30" x14ac:dyDescent="0.15">
      <c r="A1184" s="304" t="s">
        <v>19104</v>
      </c>
      <c r="B1184" s="318" t="s">
        <v>19105</v>
      </c>
      <c r="C1184" s="112" t="s">
        <v>17725</v>
      </c>
      <c r="E1184" s="114">
        <v>43361</v>
      </c>
      <c r="F1184" s="114">
        <v>43362</v>
      </c>
      <c r="G1184" s="36" t="s">
        <v>17045</v>
      </c>
      <c r="I1184" s="112" t="s">
        <v>4235</v>
      </c>
      <c r="J1184" s="112" t="s">
        <v>4153</v>
      </c>
      <c r="K1184" s="112" t="s">
        <v>4154</v>
      </c>
      <c r="L1184" s="112" t="s">
        <v>2870</v>
      </c>
      <c r="M1184" s="46">
        <v>3.375</v>
      </c>
      <c r="N1184" s="46">
        <f t="shared" si="436"/>
        <v>3.3125</v>
      </c>
      <c r="O1184" s="46">
        <f t="shared" si="437"/>
        <v>3.4375</v>
      </c>
      <c r="P1184" s="46">
        <v>2.625</v>
      </c>
      <c r="Q1184" s="46">
        <f t="shared" si="438"/>
        <v>2.5625</v>
      </c>
      <c r="R1184" s="46">
        <f t="shared" si="439"/>
        <v>2.6875</v>
      </c>
      <c r="T1184" s="378"/>
      <c r="U1184" s="378"/>
      <c r="V1184" s="36">
        <v>6.25E-2</v>
      </c>
    </row>
    <row r="1185" spans="1:22" ht="30" x14ac:dyDescent="0.15">
      <c r="A1185" s="304" t="s">
        <v>19143</v>
      </c>
      <c r="B1185" s="318" t="s">
        <v>19144</v>
      </c>
      <c r="C1185" s="112" t="s">
        <v>17725</v>
      </c>
      <c r="E1185" s="114">
        <v>43376</v>
      </c>
      <c r="F1185" s="114">
        <v>43377</v>
      </c>
      <c r="G1185" s="36" t="s">
        <v>17045</v>
      </c>
      <c r="I1185" s="112" t="s">
        <v>4235</v>
      </c>
      <c r="J1185" s="112" t="s">
        <v>4153</v>
      </c>
      <c r="K1185" s="112" t="s">
        <v>4154</v>
      </c>
      <c r="L1185" s="112" t="s">
        <v>2870</v>
      </c>
      <c r="M1185" s="46">
        <v>3.375</v>
      </c>
      <c r="N1185" s="46">
        <f t="shared" ref="N1185:N1187" si="440">M1185-V1185</f>
        <v>3.3125</v>
      </c>
      <c r="O1185" s="46">
        <f t="shared" ref="O1185:O1187" si="441">M1185+V1185</f>
        <v>3.4375</v>
      </c>
      <c r="P1185" s="46">
        <v>2.625</v>
      </c>
      <c r="Q1185" s="46">
        <f t="shared" ref="Q1185:Q1187" si="442">P1185-V1185</f>
        <v>2.5625</v>
      </c>
      <c r="R1185" s="46">
        <f t="shared" ref="R1185:R1187" si="443">P1185+V1185</f>
        <v>2.6875</v>
      </c>
      <c r="T1185" s="378"/>
      <c r="U1185" s="378"/>
      <c r="V1185" s="36">
        <v>6.25E-2</v>
      </c>
    </row>
    <row r="1186" spans="1:22" ht="30" x14ac:dyDescent="0.15">
      <c r="A1186" s="304" t="s">
        <v>19226</v>
      </c>
      <c r="B1186" s="318" t="s">
        <v>19227</v>
      </c>
      <c r="C1186" s="112" t="s">
        <v>10419</v>
      </c>
      <c r="E1186" s="114">
        <v>43397</v>
      </c>
      <c r="F1186" s="114">
        <v>43406</v>
      </c>
      <c r="G1186" s="36" t="s">
        <v>8142</v>
      </c>
      <c r="I1186" s="112" t="s">
        <v>4235</v>
      </c>
      <c r="J1186" s="112" t="s">
        <v>4153</v>
      </c>
      <c r="K1186" s="112" t="s">
        <v>4154</v>
      </c>
      <c r="L1186" s="112" t="s">
        <v>2870</v>
      </c>
      <c r="M1186" s="46">
        <v>2.625</v>
      </c>
      <c r="N1186" s="46">
        <f t="shared" si="440"/>
        <v>2.5625</v>
      </c>
      <c r="O1186" s="46">
        <f t="shared" si="441"/>
        <v>2.6875</v>
      </c>
      <c r="P1186" s="46">
        <v>9</v>
      </c>
      <c r="Q1186" s="46">
        <f t="shared" si="442"/>
        <v>8.9375</v>
      </c>
      <c r="R1186" s="46">
        <f t="shared" si="443"/>
        <v>9.0625</v>
      </c>
      <c r="T1186" s="378"/>
      <c r="U1186" s="378"/>
      <c r="V1186" s="36">
        <v>6.25E-2</v>
      </c>
    </row>
    <row r="1187" spans="1:22" ht="30" x14ac:dyDescent="0.15">
      <c r="A1187" s="304" t="s">
        <v>19296</v>
      </c>
      <c r="B1187" s="318" t="s">
        <v>19297</v>
      </c>
      <c r="C1187" s="112" t="s">
        <v>17725</v>
      </c>
      <c r="E1187" s="114">
        <v>43410</v>
      </c>
      <c r="F1187" s="114">
        <v>43424</v>
      </c>
      <c r="G1187" s="36" t="s">
        <v>17045</v>
      </c>
      <c r="I1187" s="112" t="s">
        <v>4235</v>
      </c>
      <c r="J1187" s="112" t="s">
        <v>4153</v>
      </c>
      <c r="K1187" s="112" t="s">
        <v>4154</v>
      </c>
      <c r="L1187" s="112" t="s">
        <v>2870</v>
      </c>
      <c r="M1187" s="46">
        <v>3.375</v>
      </c>
      <c r="N1187" s="46">
        <f t="shared" si="440"/>
        <v>3.3125</v>
      </c>
      <c r="O1187" s="46">
        <f t="shared" si="441"/>
        <v>3.4375</v>
      </c>
      <c r="P1187" s="46">
        <v>2.625</v>
      </c>
      <c r="Q1187" s="46">
        <f t="shared" si="442"/>
        <v>2.5625</v>
      </c>
      <c r="R1187" s="46">
        <f t="shared" si="443"/>
        <v>2.6875</v>
      </c>
      <c r="T1187" s="378"/>
      <c r="U1187" s="378"/>
      <c r="V1187" s="36">
        <v>6.25E-2</v>
      </c>
    </row>
    <row r="1188" spans="1:22" ht="30" x14ac:dyDescent="0.15">
      <c r="A1188" s="304" t="s">
        <v>19420</v>
      </c>
      <c r="B1188" s="318" t="s">
        <v>19421</v>
      </c>
      <c r="C1188" s="112" t="s">
        <v>19422</v>
      </c>
      <c r="E1188" s="114">
        <v>43439</v>
      </c>
      <c r="F1188" s="114">
        <v>43447</v>
      </c>
      <c r="G1188" s="36" t="s">
        <v>19423</v>
      </c>
      <c r="I1188" s="112" t="s">
        <v>4235</v>
      </c>
      <c r="J1188" s="112" t="s">
        <v>4153</v>
      </c>
      <c r="K1188" s="112" t="s">
        <v>4154</v>
      </c>
      <c r="L1188" s="112" t="s">
        <v>2870</v>
      </c>
      <c r="M1188" s="46">
        <v>3.375</v>
      </c>
      <c r="N1188" s="46">
        <f t="shared" ref="N1188:N1189" si="444">M1188-V1188</f>
        <v>3.3125</v>
      </c>
      <c r="O1188" s="46">
        <f t="shared" ref="O1188:O1189" si="445">M1188+V1188</f>
        <v>3.4375</v>
      </c>
      <c r="P1188" s="46">
        <v>2.625</v>
      </c>
      <c r="Q1188" s="46">
        <f t="shared" ref="Q1188:Q1189" si="446">P1188-V1188</f>
        <v>2.5625</v>
      </c>
      <c r="R1188" s="46">
        <f t="shared" ref="R1188:R1189" si="447">P1188+V1188</f>
        <v>2.6875</v>
      </c>
      <c r="T1188" s="378"/>
      <c r="U1188" s="378"/>
      <c r="V1188" s="36">
        <v>6.25E-2</v>
      </c>
    </row>
    <row r="1189" spans="1:22" ht="30" x14ac:dyDescent="0.15">
      <c r="A1189" s="304" t="s">
        <v>19618</v>
      </c>
      <c r="B1189" s="318" t="s">
        <v>19619</v>
      </c>
      <c r="C1189" s="398" t="s">
        <v>19620</v>
      </c>
      <c r="E1189" s="114">
        <v>43479</v>
      </c>
      <c r="F1189" s="114">
        <v>43483</v>
      </c>
      <c r="G1189" s="36" t="s">
        <v>11637</v>
      </c>
      <c r="I1189" s="112" t="s">
        <v>4235</v>
      </c>
      <c r="J1189" s="112" t="s">
        <v>4153</v>
      </c>
      <c r="K1189" s="112" t="s">
        <v>4154</v>
      </c>
      <c r="L1189" s="112" t="s">
        <v>2870</v>
      </c>
      <c r="M1189" s="46">
        <v>4.82</v>
      </c>
      <c r="N1189" s="46">
        <f t="shared" si="444"/>
        <v>4.7575000000000003</v>
      </c>
      <c r="O1189" s="46">
        <f t="shared" si="445"/>
        <v>4.8825000000000003</v>
      </c>
      <c r="P1189" s="45">
        <v>3.8</v>
      </c>
      <c r="Q1189" s="46">
        <f t="shared" si="446"/>
        <v>3.7374999999999998</v>
      </c>
      <c r="R1189" s="46">
        <f t="shared" si="447"/>
        <v>3.8624999999999998</v>
      </c>
      <c r="T1189" s="378"/>
      <c r="U1189" s="378"/>
      <c r="V1189" s="46">
        <v>6.25E-2</v>
      </c>
    </row>
    <row r="1190" spans="1:22" ht="30" x14ac:dyDescent="0.15">
      <c r="A1190" s="304" t="s">
        <v>19621</v>
      </c>
      <c r="B1190" s="318" t="s">
        <v>19619</v>
      </c>
      <c r="C1190" s="398" t="s">
        <v>19620</v>
      </c>
      <c r="E1190" s="114">
        <v>43479</v>
      </c>
      <c r="F1190" s="114">
        <v>43483</v>
      </c>
      <c r="G1190" s="36" t="s">
        <v>11637</v>
      </c>
      <c r="I1190" s="112" t="s">
        <v>4235</v>
      </c>
      <c r="J1190" s="112" t="s">
        <v>4153</v>
      </c>
      <c r="K1190" s="112" t="s">
        <v>4154</v>
      </c>
      <c r="L1190" s="112" t="s">
        <v>2870</v>
      </c>
      <c r="M1190" s="46">
        <v>4.82</v>
      </c>
      <c r="N1190" s="46">
        <f t="shared" ref="N1190:N1195" si="448">M1190-V1190</f>
        <v>4.7575000000000003</v>
      </c>
      <c r="O1190" s="46">
        <f t="shared" ref="O1190:O1195" si="449">M1190+V1190</f>
        <v>4.8825000000000003</v>
      </c>
      <c r="P1190" s="45">
        <v>3.8</v>
      </c>
      <c r="Q1190" s="46">
        <f t="shared" ref="Q1190:Q1195" si="450">P1190-V1190</f>
        <v>3.7374999999999998</v>
      </c>
      <c r="R1190" s="46">
        <f t="shared" ref="R1190:R1195" si="451">P1190+V1190</f>
        <v>3.8624999999999998</v>
      </c>
      <c r="T1190" s="378"/>
      <c r="U1190" s="378"/>
      <c r="V1190" s="46">
        <v>6.25E-2</v>
      </c>
    </row>
    <row r="1191" spans="1:22" ht="30" x14ac:dyDescent="0.15">
      <c r="A1191" s="304" t="s">
        <v>19682</v>
      </c>
      <c r="B1191" s="318" t="s">
        <v>19683</v>
      </c>
      <c r="C1191" s="112" t="s">
        <v>17827</v>
      </c>
      <c r="E1191" s="114">
        <v>43482</v>
      </c>
      <c r="F1191" s="114">
        <v>43493</v>
      </c>
      <c r="G1191" s="36" t="s">
        <v>17829</v>
      </c>
      <c r="I1191" s="112" t="s">
        <v>4235</v>
      </c>
      <c r="J1191" s="112" t="s">
        <v>4153</v>
      </c>
      <c r="K1191" s="112" t="s">
        <v>4154</v>
      </c>
      <c r="L1191" s="112" t="s">
        <v>2870</v>
      </c>
      <c r="M1191" s="45">
        <v>75</v>
      </c>
      <c r="N1191" s="46">
        <f t="shared" si="448"/>
        <v>73.412499999999994</v>
      </c>
      <c r="O1191" s="46">
        <f t="shared" si="449"/>
        <v>76.587500000000006</v>
      </c>
      <c r="P1191" s="46">
        <v>87</v>
      </c>
      <c r="Q1191" s="46">
        <f t="shared" si="450"/>
        <v>85.412499999999994</v>
      </c>
      <c r="R1191" s="46">
        <f t="shared" si="451"/>
        <v>88.587500000000006</v>
      </c>
      <c r="S1191" s="46"/>
      <c r="T1191" s="30"/>
      <c r="U1191" s="30"/>
      <c r="V1191" s="46">
        <v>1.5874999999999999</v>
      </c>
    </row>
    <row r="1192" spans="1:22" ht="30" x14ac:dyDescent="0.15">
      <c r="A1192" s="304" t="s">
        <v>19699</v>
      </c>
      <c r="B1192" s="318" t="s">
        <v>15004</v>
      </c>
      <c r="C1192" s="112" t="s">
        <v>15262</v>
      </c>
      <c r="E1192" s="114">
        <v>43487</v>
      </c>
      <c r="F1192" s="114">
        <v>43493</v>
      </c>
      <c r="G1192" s="36" t="s">
        <v>15261</v>
      </c>
      <c r="I1192" s="112" t="s">
        <v>4235</v>
      </c>
      <c r="J1192" s="112" t="s">
        <v>4153</v>
      </c>
      <c r="K1192" s="112" t="s">
        <v>4154</v>
      </c>
      <c r="L1192" s="112" t="s">
        <v>2870</v>
      </c>
      <c r="M1192" s="46">
        <v>4.625</v>
      </c>
      <c r="N1192" s="46">
        <f t="shared" si="448"/>
        <v>4.5625</v>
      </c>
      <c r="O1192" s="46">
        <f t="shared" si="449"/>
        <v>4.6875</v>
      </c>
      <c r="P1192" s="46">
        <v>2.5</v>
      </c>
      <c r="Q1192" s="46">
        <f t="shared" si="450"/>
        <v>2.4375</v>
      </c>
      <c r="R1192" s="46">
        <f t="shared" si="451"/>
        <v>2.5625</v>
      </c>
      <c r="T1192" s="378"/>
      <c r="U1192" s="378"/>
      <c r="V1192" s="36">
        <v>6.25E-2</v>
      </c>
    </row>
    <row r="1193" spans="1:22" ht="30" x14ac:dyDescent="0.15">
      <c r="A1193" s="304" t="s">
        <v>19809</v>
      </c>
      <c r="B1193" s="318" t="s">
        <v>19810</v>
      </c>
      <c r="C1193" s="112" t="s">
        <v>17984</v>
      </c>
      <c r="E1193" s="114">
        <v>43501</v>
      </c>
      <c r="F1193" s="114">
        <v>43504</v>
      </c>
      <c r="G1193" s="36" t="s">
        <v>17985</v>
      </c>
      <c r="I1193" s="112" t="s">
        <v>4235</v>
      </c>
      <c r="J1193" s="112" t="s">
        <v>4153</v>
      </c>
      <c r="K1193" s="112" t="s">
        <v>4154</v>
      </c>
      <c r="L1193" s="112" t="s">
        <v>2870</v>
      </c>
      <c r="M1193" s="46">
        <v>2.625</v>
      </c>
      <c r="N1193" s="46">
        <f t="shared" si="448"/>
        <v>2.5625</v>
      </c>
      <c r="O1193" s="46">
        <f t="shared" si="449"/>
        <v>2.6875</v>
      </c>
      <c r="P1193" s="46">
        <v>3.375</v>
      </c>
      <c r="Q1193" s="46">
        <f t="shared" si="450"/>
        <v>3.3125</v>
      </c>
      <c r="R1193" s="46">
        <f t="shared" si="451"/>
        <v>3.4375</v>
      </c>
      <c r="T1193" s="378"/>
      <c r="U1193" s="378"/>
      <c r="V1193" s="36">
        <v>6.25E-2</v>
      </c>
    </row>
    <row r="1194" spans="1:22" ht="30" x14ac:dyDescent="0.15">
      <c r="A1194" s="304" t="s">
        <v>19828</v>
      </c>
      <c r="B1194" s="318" t="s">
        <v>19829</v>
      </c>
      <c r="C1194" s="112" t="s">
        <v>10419</v>
      </c>
      <c r="E1194" s="114">
        <v>43507</v>
      </c>
      <c r="F1194" s="114">
        <v>43515</v>
      </c>
      <c r="G1194" s="36" t="s">
        <v>8142</v>
      </c>
      <c r="I1194" s="112" t="s">
        <v>4235</v>
      </c>
      <c r="J1194" s="112" t="s">
        <v>4153</v>
      </c>
      <c r="K1194" s="112" t="s">
        <v>4154</v>
      </c>
      <c r="L1194" s="112" t="s">
        <v>2870</v>
      </c>
      <c r="M1194" s="46">
        <v>2.625</v>
      </c>
      <c r="N1194" s="46">
        <f t="shared" si="448"/>
        <v>2.5625</v>
      </c>
      <c r="O1194" s="46">
        <f t="shared" si="449"/>
        <v>2.6875</v>
      </c>
      <c r="P1194" s="46">
        <v>9</v>
      </c>
      <c r="Q1194" s="46">
        <f t="shared" si="450"/>
        <v>8.9375</v>
      </c>
      <c r="R1194" s="46">
        <f t="shared" si="451"/>
        <v>9.0625</v>
      </c>
      <c r="T1194" s="378"/>
      <c r="U1194" s="378"/>
      <c r="V1194" s="36">
        <v>6.25E-2</v>
      </c>
    </row>
    <row r="1195" spans="1:22" ht="30" x14ac:dyDescent="0.15">
      <c r="A1195" s="304" t="s">
        <v>19871</v>
      </c>
      <c r="B1195" s="318" t="s">
        <v>11635</v>
      </c>
      <c r="C1195" s="398" t="s">
        <v>19872</v>
      </c>
      <c r="E1195" s="114">
        <v>43523</v>
      </c>
      <c r="F1195" s="114">
        <v>43528</v>
      </c>
      <c r="G1195" s="36" t="s">
        <v>11637</v>
      </c>
      <c r="I1195" s="112" t="s">
        <v>4235</v>
      </c>
      <c r="J1195" s="112" t="s">
        <v>4153</v>
      </c>
      <c r="K1195" s="112" t="s">
        <v>4154</v>
      </c>
      <c r="L1195" s="112" t="s">
        <v>2870</v>
      </c>
      <c r="M1195" s="46">
        <v>4.5</v>
      </c>
      <c r="N1195" s="36">
        <f t="shared" si="448"/>
        <v>4.4375</v>
      </c>
      <c r="O1195" s="36">
        <f t="shared" si="449"/>
        <v>4.5625</v>
      </c>
      <c r="P1195" s="46">
        <v>6.25</v>
      </c>
      <c r="Q1195" s="36">
        <f t="shared" si="450"/>
        <v>6.1875</v>
      </c>
      <c r="R1195" s="36">
        <f t="shared" si="451"/>
        <v>6.3125</v>
      </c>
      <c r="T1195" s="378"/>
      <c r="U1195" s="378"/>
      <c r="V1195" s="36">
        <v>6.25E-2</v>
      </c>
    </row>
    <row r="1196" spans="1:22" ht="30" x14ac:dyDescent="0.15">
      <c r="A1196" s="304" t="s">
        <v>19873</v>
      </c>
      <c r="B1196" s="318" t="s">
        <v>11635</v>
      </c>
      <c r="C1196" s="398" t="s">
        <v>19872</v>
      </c>
      <c r="E1196" s="114">
        <v>43523</v>
      </c>
      <c r="F1196" s="114">
        <v>43528</v>
      </c>
      <c r="G1196" s="36" t="s">
        <v>11637</v>
      </c>
      <c r="I1196" s="112" t="s">
        <v>4235</v>
      </c>
      <c r="J1196" s="112" t="s">
        <v>4153</v>
      </c>
      <c r="K1196" s="112" t="s">
        <v>4154</v>
      </c>
      <c r="L1196" s="112" t="s">
        <v>2870</v>
      </c>
      <c r="M1196" s="46">
        <v>4.5</v>
      </c>
      <c r="N1196" s="36">
        <f t="shared" ref="N1196:N1198" si="452">M1196-V1196</f>
        <v>4.4375</v>
      </c>
      <c r="O1196" s="36">
        <f t="shared" ref="O1196:O1198" si="453">M1196+V1196</f>
        <v>4.5625</v>
      </c>
      <c r="P1196" s="46">
        <v>6.25</v>
      </c>
      <c r="Q1196" s="36">
        <f t="shared" ref="Q1196:Q1198" si="454">P1196-V1196</f>
        <v>6.1875</v>
      </c>
      <c r="R1196" s="36">
        <f t="shared" ref="R1196:R1198" si="455">P1196+V1196</f>
        <v>6.3125</v>
      </c>
      <c r="T1196" s="378"/>
      <c r="U1196" s="378"/>
      <c r="V1196" s="36">
        <v>6.25E-2</v>
      </c>
    </row>
    <row r="1197" spans="1:22" ht="30" x14ac:dyDescent="0.15">
      <c r="A1197" s="304" t="s">
        <v>19874</v>
      </c>
      <c r="B1197" s="318" t="s">
        <v>16070</v>
      </c>
      <c r="C1197" s="398" t="s">
        <v>15769</v>
      </c>
      <c r="E1197" s="114">
        <v>43530</v>
      </c>
      <c r="F1197" s="114">
        <v>43531</v>
      </c>
      <c r="G1197" s="36" t="s">
        <v>11632</v>
      </c>
      <c r="I1197" s="112" t="s">
        <v>4235</v>
      </c>
      <c r="J1197" s="112" t="s">
        <v>4153</v>
      </c>
      <c r="K1197" s="112" t="s">
        <v>4154</v>
      </c>
      <c r="L1197" s="112" t="s">
        <v>2870</v>
      </c>
      <c r="M1197" s="46">
        <v>6.5</v>
      </c>
      <c r="N1197" s="36">
        <f t="shared" si="452"/>
        <v>6.4375</v>
      </c>
      <c r="O1197" s="36">
        <f t="shared" si="453"/>
        <v>6.5625</v>
      </c>
      <c r="P1197" s="46">
        <v>5.8125</v>
      </c>
      <c r="Q1197" s="36">
        <f t="shared" si="454"/>
        <v>5.75</v>
      </c>
      <c r="R1197" s="36">
        <f t="shared" si="455"/>
        <v>5.875</v>
      </c>
      <c r="T1197" s="378"/>
      <c r="U1197" s="378"/>
      <c r="V1197" s="36">
        <v>6.25E-2</v>
      </c>
    </row>
    <row r="1198" spans="1:22" ht="30" x14ac:dyDescent="0.15">
      <c r="A1198" s="304" t="s">
        <v>19937</v>
      </c>
      <c r="B1198" s="318" t="s">
        <v>15477</v>
      </c>
      <c r="C1198" s="398" t="s">
        <v>13357</v>
      </c>
      <c r="E1198" s="114">
        <v>43536</v>
      </c>
      <c r="F1198" s="114">
        <v>43538</v>
      </c>
      <c r="G1198" s="36" t="s">
        <v>11637</v>
      </c>
      <c r="I1198" s="112" t="s">
        <v>4235</v>
      </c>
      <c r="J1198" s="112" t="s">
        <v>4153</v>
      </c>
      <c r="K1198" s="112" t="s">
        <v>4154</v>
      </c>
      <c r="L1198" s="112" t="s">
        <v>2870</v>
      </c>
      <c r="M1198" s="46">
        <v>4.3335999999999997</v>
      </c>
      <c r="N1198" s="46">
        <f t="shared" si="452"/>
        <v>4.2710999999999997</v>
      </c>
      <c r="O1198" s="46">
        <f t="shared" si="453"/>
        <v>4.3960999999999997</v>
      </c>
      <c r="P1198" s="45">
        <v>3.9659</v>
      </c>
      <c r="Q1198" s="46">
        <f t="shared" si="454"/>
        <v>3.9034</v>
      </c>
      <c r="R1198" s="46">
        <f t="shared" si="455"/>
        <v>4.0283999999999995</v>
      </c>
      <c r="T1198" s="378"/>
      <c r="U1198" s="378"/>
      <c r="V1198" s="46">
        <v>6.25E-2</v>
      </c>
    </row>
    <row r="1199" spans="1:22" ht="30" x14ac:dyDescent="0.15">
      <c r="A1199" s="304" t="s">
        <v>19938</v>
      </c>
      <c r="B1199" s="318" t="s">
        <v>15477</v>
      </c>
      <c r="C1199" s="398" t="s">
        <v>13357</v>
      </c>
      <c r="E1199" s="114">
        <v>43536</v>
      </c>
      <c r="F1199" s="114">
        <v>43538</v>
      </c>
      <c r="G1199" s="36" t="s">
        <v>11637</v>
      </c>
      <c r="I1199" s="112" t="s">
        <v>4235</v>
      </c>
      <c r="J1199" s="112" t="s">
        <v>4153</v>
      </c>
      <c r="K1199" s="112" t="s">
        <v>4154</v>
      </c>
      <c r="L1199" s="112" t="s">
        <v>2870</v>
      </c>
      <c r="M1199" s="46">
        <v>4.3335999999999997</v>
      </c>
      <c r="N1199" s="46">
        <f t="shared" ref="N1199:N1200" si="456">M1199-V1199</f>
        <v>4.2710999999999997</v>
      </c>
      <c r="O1199" s="46">
        <f t="shared" ref="O1199:O1200" si="457">M1199+V1199</f>
        <v>4.3960999999999997</v>
      </c>
      <c r="P1199" s="45">
        <v>3.9659</v>
      </c>
      <c r="Q1199" s="46">
        <f t="shared" ref="Q1199:Q1200" si="458">P1199-V1199</f>
        <v>3.9034</v>
      </c>
      <c r="R1199" s="46">
        <f t="shared" ref="R1199:R1200" si="459">P1199+V1199</f>
        <v>4.0283999999999995</v>
      </c>
      <c r="T1199" s="378"/>
      <c r="U1199" s="378"/>
      <c r="V1199" s="46">
        <v>6.25E-2</v>
      </c>
    </row>
    <row r="1200" spans="1:22" ht="30" x14ac:dyDescent="0.15">
      <c r="A1200" s="443" t="s">
        <v>19951</v>
      </c>
      <c r="B1200" s="444" t="s">
        <v>12751</v>
      </c>
      <c r="C1200" s="398" t="s">
        <v>19872</v>
      </c>
      <c r="E1200" s="114">
        <v>43538</v>
      </c>
      <c r="F1200" s="114"/>
      <c r="G1200" s="36" t="s">
        <v>11637</v>
      </c>
      <c r="I1200" s="112" t="s">
        <v>4235</v>
      </c>
      <c r="J1200" s="112" t="s">
        <v>4153</v>
      </c>
      <c r="K1200" s="112" t="s">
        <v>4154</v>
      </c>
      <c r="L1200" s="112" t="s">
        <v>2870</v>
      </c>
      <c r="M1200" s="46">
        <v>4.5</v>
      </c>
      <c r="N1200" s="36">
        <f t="shared" si="456"/>
        <v>4.4375</v>
      </c>
      <c r="O1200" s="36">
        <f t="shared" si="457"/>
        <v>4.5625</v>
      </c>
      <c r="P1200" s="46">
        <v>6.25</v>
      </c>
      <c r="Q1200" s="36">
        <f t="shared" si="458"/>
        <v>6.1875</v>
      </c>
      <c r="R1200" s="36">
        <f t="shared" si="459"/>
        <v>6.3125</v>
      </c>
      <c r="T1200" s="378"/>
      <c r="U1200" s="378"/>
      <c r="V1200" s="36">
        <v>6.25E-2</v>
      </c>
    </row>
    <row r="1201" spans="1:22" ht="30" x14ac:dyDescent="0.15">
      <c r="A1201" s="443" t="s">
        <v>19952</v>
      </c>
      <c r="B1201" s="444" t="s">
        <v>12751</v>
      </c>
      <c r="C1201" s="398" t="s">
        <v>19872</v>
      </c>
      <c r="E1201" s="114">
        <v>43538</v>
      </c>
      <c r="F1201" s="114"/>
      <c r="G1201" s="36" t="s">
        <v>11637</v>
      </c>
      <c r="I1201" s="112" t="s">
        <v>4235</v>
      </c>
      <c r="J1201" s="112" t="s">
        <v>4153</v>
      </c>
      <c r="K1201" s="112" t="s">
        <v>4154</v>
      </c>
      <c r="L1201" s="112" t="s">
        <v>2870</v>
      </c>
      <c r="M1201" s="46">
        <v>4.5</v>
      </c>
      <c r="N1201" s="36">
        <f t="shared" ref="N1201" si="460">M1201-V1201</f>
        <v>4.4375</v>
      </c>
      <c r="O1201" s="36">
        <f t="shared" ref="O1201" si="461">M1201+V1201</f>
        <v>4.5625</v>
      </c>
      <c r="P1201" s="46">
        <v>6.25</v>
      </c>
      <c r="Q1201" s="36">
        <f t="shared" ref="Q1201" si="462">P1201-V1201</f>
        <v>6.1875</v>
      </c>
      <c r="R1201" s="36">
        <f t="shared" ref="R1201" si="463">P1201+V1201</f>
        <v>6.3125</v>
      </c>
      <c r="T1201" s="378"/>
      <c r="U1201" s="378"/>
      <c r="V1201" s="36">
        <v>6.25E-2</v>
      </c>
    </row>
    <row r="1202" spans="1:22" ht="30" x14ac:dyDescent="0.15">
      <c r="A1202" s="443" t="s">
        <v>19955</v>
      </c>
      <c r="B1202" s="444" t="s">
        <v>12751</v>
      </c>
      <c r="C1202" s="398" t="s">
        <v>19872</v>
      </c>
      <c r="E1202" s="114">
        <v>43539</v>
      </c>
      <c r="F1202" s="114"/>
      <c r="G1202" s="36" t="s">
        <v>11637</v>
      </c>
      <c r="I1202" s="112" t="s">
        <v>4235</v>
      </c>
      <c r="J1202" s="112" t="s">
        <v>4153</v>
      </c>
      <c r="K1202" s="112" t="s">
        <v>4154</v>
      </c>
      <c r="L1202" s="112" t="s">
        <v>2870</v>
      </c>
      <c r="M1202" s="46">
        <v>4.5</v>
      </c>
      <c r="N1202" s="36">
        <f t="shared" ref="N1202" si="464">M1202-V1202</f>
        <v>4.4375</v>
      </c>
      <c r="O1202" s="36">
        <f t="shared" ref="O1202" si="465">M1202+V1202</f>
        <v>4.5625</v>
      </c>
      <c r="P1202" s="46">
        <v>6.25</v>
      </c>
      <c r="Q1202" s="36">
        <f t="shared" ref="Q1202" si="466">P1202-V1202</f>
        <v>6.1875</v>
      </c>
      <c r="R1202" s="36">
        <f t="shared" ref="R1202" si="467">P1202+V1202</f>
        <v>6.3125</v>
      </c>
      <c r="T1202" s="378"/>
      <c r="U1202" s="378"/>
      <c r="V1202" s="36">
        <v>6.25E-2</v>
      </c>
    </row>
    <row r="1203" spans="1:22" ht="30" x14ac:dyDescent="0.15">
      <c r="A1203" s="443" t="s">
        <v>19956</v>
      </c>
      <c r="B1203" s="444" t="s">
        <v>12751</v>
      </c>
      <c r="C1203" s="398" t="s">
        <v>19872</v>
      </c>
      <c r="E1203" s="114">
        <v>43539</v>
      </c>
      <c r="F1203" s="114"/>
      <c r="G1203" s="36" t="s">
        <v>11637</v>
      </c>
      <c r="I1203" s="112" t="s">
        <v>4235</v>
      </c>
      <c r="J1203" s="112" t="s">
        <v>4153</v>
      </c>
      <c r="K1203" s="112" t="s">
        <v>4154</v>
      </c>
      <c r="L1203" s="112" t="s">
        <v>2870</v>
      </c>
      <c r="M1203" s="46">
        <v>4.5</v>
      </c>
      <c r="N1203" s="36">
        <f t="shared" ref="N1203:N1204" si="468">M1203-V1203</f>
        <v>4.4375</v>
      </c>
      <c r="O1203" s="36">
        <f t="shared" ref="O1203:O1204" si="469">M1203+V1203</f>
        <v>4.5625</v>
      </c>
      <c r="P1203" s="46">
        <v>6.25</v>
      </c>
      <c r="Q1203" s="36">
        <f t="shared" ref="Q1203:Q1204" si="470">P1203-V1203</f>
        <v>6.1875</v>
      </c>
      <c r="R1203" s="36">
        <f t="shared" ref="R1203:R1204" si="471">P1203+V1203</f>
        <v>6.3125</v>
      </c>
      <c r="T1203" s="378"/>
      <c r="U1203" s="378"/>
      <c r="V1203" s="36">
        <v>6.25E-2</v>
      </c>
    </row>
    <row r="1204" spans="1:22" ht="30" x14ac:dyDescent="0.15">
      <c r="A1204" s="443" t="s">
        <v>19960</v>
      </c>
      <c r="B1204" s="444" t="s">
        <v>19961</v>
      </c>
      <c r="C1204" s="112" t="s">
        <v>10419</v>
      </c>
      <c r="E1204" s="114">
        <v>43539</v>
      </c>
      <c r="F1204" s="114"/>
      <c r="G1204" s="36" t="s">
        <v>8142</v>
      </c>
      <c r="I1204" s="112" t="s">
        <v>4235</v>
      </c>
      <c r="J1204" s="112" t="s">
        <v>4153</v>
      </c>
      <c r="K1204" s="112" t="s">
        <v>4154</v>
      </c>
      <c r="L1204" s="112" t="s">
        <v>2870</v>
      </c>
      <c r="M1204" s="46">
        <v>2.625</v>
      </c>
      <c r="N1204" s="46">
        <f t="shared" si="468"/>
        <v>2.5625</v>
      </c>
      <c r="O1204" s="46">
        <f t="shared" si="469"/>
        <v>2.6875</v>
      </c>
      <c r="P1204" s="46">
        <v>9</v>
      </c>
      <c r="Q1204" s="46">
        <f t="shared" si="470"/>
        <v>8.9375</v>
      </c>
      <c r="R1204" s="46">
        <f t="shared" si="471"/>
        <v>9.0625</v>
      </c>
      <c r="T1204" s="378"/>
      <c r="U1204" s="378"/>
      <c r="V1204" s="36">
        <v>6.25E-2</v>
      </c>
    </row>
    <row r="1205" spans="1:22" ht="30" x14ac:dyDescent="0.15">
      <c r="A1205" s="443" t="s">
        <v>19962</v>
      </c>
      <c r="B1205" s="444" t="s">
        <v>19619</v>
      </c>
      <c r="C1205" s="112" t="s">
        <v>13820</v>
      </c>
      <c r="E1205" s="114">
        <v>43542</v>
      </c>
      <c r="F1205" s="114"/>
      <c r="G1205" s="36" t="s">
        <v>8142</v>
      </c>
      <c r="I1205" s="112" t="s">
        <v>4235</v>
      </c>
      <c r="J1205" s="112" t="s">
        <v>4153</v>
      </c>
      <c r="K1205" s="112" t="s">
        <v>4154</v>
      </c>
      <c r="L1205" s="112" t="s">
        <v>2870</v>
      </c>
      <c r="M1205" s="46">
        <v>5.25</v>
      </c>
      <c r="N1205" s="46">
        <f t="shared" ref="N1205:N1208" si="472">M1205-V1205</f>
        <v>5.1875</v>
      </c>
      <c r="O1205" s="46">
        <f t="shared" ref="O1205:O1208" si="473">M1205+V1205</f>
        <v>5.3125</v>
      </c>
      <c r="P1205" s="46">
        <v>7.75</v>
      </c>
      <c r="Q1205" s="46">
        <f t="shared" ref="Q1205:Q1208" si="474">P1205-V1205</f>
        <v>7.6875</v>
      </c>
      <c r="R1205" s="46">
        <f t="shared" ref="R1205:R1208" si="475">P1205+V1205</f>
        <v>7.8125</v>
      </c>
      <c r="T1205" s="378"/>
      <c r="U1205" s="378"/>
      <c r="V1205" s="36">
        <v>6.25E-2</v>
      </c>
    </row>
    <row r="1206" spans="1:22" ht="30" x14ac:dyDescent="0.15">
      <c r="A1206" s="443" t="s">
        <v>17656</v>
      </c>
      <c r="B1206" s="444" t="s">
        <v>8364</v>
      </c>
      <c r="C1206" s="112" t="s">
        <v>10416</v>
      </c>
      <c r="E1206" s="114">
        <v>43542</v>
      </c>
      <c r="F1206" s="114"/>
      <c r="G1206" s="36" t="s">
        <v>8142</v>
      </c>
      <c r="I1206" s="112" t="s">
        <v>4235</v>
      </c>
      <c r="J1206" s="112" t="s">
        <v>4153</v>
      </c>
      <c r="K1206" s="112" t="s">
        <v>4154</v>
      </c>
      <c r="L1206" s="112" t="s">
        <v>2870</v>
      </c>
      <c r="M1206" s="46">
        <v>5</v>
      </c>
      <c r="N1206" s="46">
        <f t="shared" si="472"/>
        <v>4.9375</v>
      </c>
      <c r="O1206" s="46">
        <f t="shared" si="473"/>
        <v>5.0625</v>
      </c>
      <c r="P1206" s="46">
        <v>6</v>
      </c>
      <c r="Q1206" s="46">
        <f t="shared" si="474"/>
        <v>5.9375</v>
      </c>
      <c r="R1206" s="46">
        <f t="shared" si="475"/>
        <v>6.0625</v>
      </c>
      <c r="T1206" s="378"/>
      <c r="U1206" s="378"/>
      <c r="V1206" s="36">
        <v>6.25E-2</v>
      </c>
    </row>
    <row r="1207" spans="1:22" ht="30" x14ac:dyDescent="0.15">
      <c r="A1207" s="304" t="s">
        <v>19998</v>
      </c>
      <c r="B1207" s="318" t="s">
        <v>12274</v>
      </c>
      <c r="C1207" s="398" t="s">
        <v>19872</v>
      </c>
      <c r="E1207" s="114">
        <v>43550</v>
      </c>
      <c r="F1207" s="114">
        <v>43552</v>
      </c>
      <c r="G1207" s="36" t="s">
        <v>11637</v>
      </c>
      <c r="I1207" s="112" t="s">
        <v>4235</v>
      </c>
      <c r="J1207" s="112" t="s">
        <v>4153</v>
      </c>
      <c r="K1207" s="112" t="s">
        <v>4154</v>
      </c>
      <c r="L1207" s="112" t="s">
        <v>2870</v>
      </c>
      <c r="M1207" s="46">
        <v>4.5</v>
      </c>
      <c r="N1207" s="36">
        <f t="shared" si="472"/>
        <v>4.4375</v>
      </c>
      <c r="O1207" s="36">
        <f t="shared" si="473"/>
        <v>4.5625</v>
      </c>
      <c r="P1207" s="46">
        <v>6.25</v>
      </c>
      <c r="Q1207" s="36">
        <f t="shared" si="474"/>
        <v>6.1875</v>
      </c>
      <c r="R1207" s="36">
        <f t="shared" si="475"/>
        <v>6.3125</v>
      </c>
      <c r="T1207" s="378"/>
      <c r="U1207" s="378"/>
      <c r="V1207" s="36">
        <v>6.25E-2</v>
      </c>
    </row>
    <row r="1208" spans="1:22" ht="30" x14ac:dyDescent="0.15">
      <c r="A1208" s="304" t="s">
        <v>19999</v>
      </c>
      <c r="B1208" s="318" t="s">
        <v>20000</v>
      </c>
      <c r="C1208" s="112" t="s">
        <v>10419</v>
      </c>
      <c r="E1208" s="114">
        <v>43550</v>
      </c>
      <c r="F1208" s="114">
        <v>43552</v>
      </c>
      <c r="G1208" s="36" t="s">
        <v>8142</v>
      </c>
      <c r="I1208" s="112" t="s">
        <v>4235</v>
      </c>
      <c r="J1208" s="112" t="s">
        <v>4153</v>
      </c>
      <c r="K1208" s="112" t="s">
        <v>4154</v>
      </c>
      <c r="L1208" s="112" t="s">
        <v>2870</v>
      </c>
      <c r="M1208" s="46">
        <v>2.625</v>
      </c>
      <c r="N1208" s="46">
        <f t="shared" si="472"/>
        <v>2.5625</v>
      </c>
      <c r="O1208" s="46">
        <f t="shared" si="473"/>
        <v>2.6875</v>
      </c>
      <c r="P1208" s="46">
        <v>9</v>
      </c>
      <c r="Q1208" s="46">
        <f t="shared" si="474"/>
        <v>8.9375</v>
      </c>
      <c r="R1208" s="46">
        <f t="shared" si="475"/>
        <v>9.0625</v>
      </c>
      <c r="T1208" s="378"/>
      <c r="U1208" s="378"/>
      <c r="V1208" s="36">
        <v>6.25E-2</v>
      </c>
    </row>
    <row r="1209" spans="1:22" ht="30" x14ac:dyDescent="0.15">
      <c r="A1209" s="304" t="s">
        <v>20001</v>
      </c>
      <c r="B1209" s="318" t="s">
        <v>20002</v>
      </c>
      <c r="C1209" s="112" t="s">
        <v>10419</v>
      </c>
      <c r="E1209" s="114">
        <v>43550</v>
      </c>
      <c r="F1209" s="114">
        <v>43552</v>
      </c>
      <c r="G1209" s="36" t="s">
        <v>8142</v>
      </c>
      <c r="I1209" s="112" t="s">
        <v>4235</v>
      </c>
      <c r="J1209" s="112" t="s">
        <v>4153</v>
      </c>
      <c r="K1209" s="112" t="s">
        <v>4154</v>
      </c>
      <c r="L1209" s="112" t="s">
        <v>2870</v>
      </c>
      <c r="M1209" s="46">
        <v>2.625</v>
      </c>
      <c r="N1209" s="46">
        <f t="shared" ref="N1209" si="476">M1209-V1209</f>
        <v>2.5625</v>
      </c>
      <c r="O1209" s="46">
        <f t="shared" ref="O1209" si="477">M1209+V1209</f>
        <v>2.6875</v>
      </c>
      <c r="P1209" s="46">
        <v>9</v>
      </c>
      <c r="Q1209" s="46">
        <f t="shared" ref="Q1209" si="478">P1209-V1209</f>
        <v>8.9375</v>
      </c>
      <c r="R1209" s="46">
        <f t="shared" ref="R1209" si="479">P1209+V1209</f>
        <v>9.0625</v>
      </c>
      <c r="T1209" s="378"/>
      <c r="U1209" s="378"/>
      <c r="V1209" s="36">
        <v>6.25E-2</v>
      </c>
    </row>
    <row r="1210" spans="1:22" ht="30" x14ac:dyDescent="0.15">
      <c r="A1210" s="304" t="s">
        <v>20003</v>
      </c>
      <c r="B1210" s="318" t="s">
        <v>20004</v>
      </c>
      <c r="C1210" s="112" t="s">
        <v>10419</v>
      </c>
      <c r="E1210" s="114">
        <v>43550</v>
      </c>
      <c r="F1210" s="114">
        <v>43552</v>
      </c>
      <c r="G1210" s="36" t="s">
        <v>8142</v>
      </c>
      <c r="I1210" s="112" t="s">
        <v>4235</v>
      </c>
      <c r="J1210" s="112" t="s">
        <v>4153</v>
      </c>
      <c r="K1210" s="112" t="s">
        <v>4154</v>
      </c>
      <c r="L1210" s="112" t="s">
        <v>2870</v>
      </c>
      <c r="M1210" s="46">
        <v>2.625</v>
      </c>
      <c r="N1210" s="46">
        <f t="shared" ref="N1210:N1212" si="480">M1210-V1210</f>
        <v>2.5625</v>
      </c>
      <c r="O1210" s="46">
        <f t="shared" ref="O1210:O1212" si="481">M1210+V1210</f>
        <v>2.6875</v>
      </c>
      <c r="P1210" s="46">
        <v>9</v>
      </c>
      <c r="Q1210" s="46">
        <f t="shared" ref="Q1210:Q1212" si="482">P1210-V1210</f>
        <v>8.9375</v>
      </c>
      <c r="R1210" s="46">
        <f t="shared" ref="R1210:R1212" si="483">P1210+V1210</f>
        <v>9.0625</v>
      </c>
      <c r="T1210" s="378"/>
      <c r="U1210" s="378"/>
      <c r="V1210" s="36">
        <v>6.25E-2</v>
      </c>
    </row>
    <row r="1211" spans="1:22" ht="30" x14ac:dyDescent="0.15">
      <c r="A1211" s="304" t="s">
        <v>20005</v>
      </c>
      <c r="B1211" s="318" t="s">
        <v>20006</v>
      </c>
      <c r="C1211" s="112" t="s">
        <v>10419</v>
      </c>
      <c r="E1211" s="114">
        <v>43550</v>
      </c>
      <c r="F1211" s="114">
        <v>43552</v>
      </c>
      <c r="G1211" s="36" t="s">
        <v>8142</v>
      </c>
      <c r="I1211" s="112" t="s">
        <v>4235</v>
      </c>
      <c r="J1211" s="112" t="s">
        <v>4153</v>
      </c>
      <c r="K1211" s="112" t="s">
        <v>4154</v>
      </c>
      <c r="L1211" s="112" t="s">
        <v>2870</v>
      </c>
      <c r="M1211" s="46">
        <v>2.625</v>
      </c>
      <c r="N1211" s="46">
        <f t="shared" si="480"/>
        <v>2.5625</v>
      </c>
      <c r="O1211" s="46">
        <f t="shared" si="481"/>
        <v>2.6875</v>
      </c>
      <c r="P1211" s="46">
        <v>9</v>
      </c>
      <c r="Q1211" s="46">
        <f t="shared" si="482"/>
        <v>8.9375</v>
      </c>
      <c r="R1211" s="46">
        <f t="shared" si="483"/>
        <v>9.0625</v>
      </c>
      <c r="T1211" s="378"/>
      <c r="U1211" s="378"/>
      <c r="V1211" s="36">
        <v>6.25E-2</v>
      </c>
    </row>
    <row r="1212" spans="1:22" ht="30" x14ac:dyDescent="0.15">
      <c r="A1212" s="304" t="s">
        <v>20014</v>
      </c>
      <c r="B1212" s="318" t="s">
        <v>19810</v>
      </c>
      <c r="C1212" s="112" t="s">
        <v>17984</v>
      </c>
      <c r="E1212" s="114">
        <v>43552</v>
      </c>
      <c r="F1212" s="114">
        <v>43591</v>
      </c>
      <c r="G1212" s="36" t="s">
        <v>17985</v>
      </c>
      <c r="I1212" s="112" t="s">
        <v>4235</v>
      </c>
      <c r="J1212" s="112" t="s">
        <v>4153</v>
      </c>
      <c r="K1212" s="112" t="s">
        <v>4154</v>
      </c>
      <c r="L1212" s="112" t="s">
        <v>2870</v>
      </c>
      <c r="M1212" s="46">
        <v>2.625</v>
      </c>
      <c r="N1212" s="46">
        <f t="shared" si="480"/>
        <v>2.5625</v>
      </c>
      <c r="O1212" s="46">
        <f t="shared" si="481"/>
        <v>2.6875</v>
      </c>
      <c r="P1212" s="46">
        <v>3.375</v>
      </c>
      <c r="Q1212" s="46">
        <f t="shared" si="482"/>
        <v>3.3125</v>
      </c>
      <c r="R1212" s="46">
        <f t="shared" si="483"/>
        <v>3.4375</v>
      </c>
      <c r="T1212" s="378"/>
      <c r="U1212" s="378"/>
      <c r="V1212" s="36">
        <v>6.25E-2</v>
      </c>
    </row>
    <row r="1213" spans="1:22" ht="30" x14ac:dyDescent="0.15">
      <c r="A1213" s="304" t="s">
        <v>20076</v>
      </c>
      <c r="B1213" s="318" t="s">
        <v>20077</v>
      </c>
      <c r="C1213" s="112" t="s">
        <v>20078</v>
      </c>
      <c r="E1213" s="114">
        <v>43563</v>
      </c>
      <c r="F1213" s="114">
        <v>43591</v>
      </c>
      <c r="G1213" s="36" t="s">
        <v>15072</v>
      </c>
      <c r="I1213" s="112" t="s">
        <v>4235</v>
      </c>
      <c r="J1213" s="112" t="s">
        <v>4153</v>
      </c>
      <c r="K1213" s="112" t="s">
        <v>4154</v>
      </c>
      <c r="L1213" s="112" t="s">
        <v>2870</v>
      </c>
      <c r="M1213" s="46">
        <v>3</v>
      </c>
      <c r="N1213" s="46">
        <f t="shared" ref="N1213" si="484">M1213-V1213</f>
        <v>2.9375</v>
      </c>
      <c r="O1213" s="46">
        <f t="shared" ref="O1213" si="485">M1213+V1213</f>
        <v>3.0625</v>
      </c>
      <c r="P1213" s="46">
        <v>3</v>
      </c>
      <c r="Q1213" s="46">
        <f t="shared" ref="Q1213" si="486">P1213-V1213</f>
        <v>2.9375</v>
      </c>
      <c r="R1213" s="46">
        <f t="shared" ref="R1213" si="487">P1213+V1213</f>
        <v>3.0625</v>
      </c>
      <c r="T1213" s="378"/>
      <c r="U1213" s="378"/>
      <c r="V1213" s="36">
        <v>6.25E-2</v>
      </c>
    </row>
    <row r="1214" spans="1:22" ht="30" x14ac:dyDescent="0.15">
      <c r="A1214" s="304" t="s">
        <v>20079</v>
      </c>
      <c r="B1214" s="318" t="s">
        <v>20077</v>
      </c>
      <c r="C1214" s="112" t="s">
        <v>20078</v>
      </c>
      <c r="E1214" s="114">
        <v>43563</v>
      </c>
      <c r="F1214" s="114">
        <v>43591</v>
      </c>
      <c r="G1214" s="36" t="s">
        <v>15072</v>
      </c>
      <c r="I1214" s="112" t="s">
        <v>4235</v>
      </c>
      <c r="J1214" s="112" t="s">
        <v>4153</v>
      </c>
      <c r="K1214" s="112" t="s">
        <v>4154</v>
      </c>
      <c r="L1214" s="112" t="s">
        <v>2870</v>
      </c>
      <c r="M1214" s="46">
        <v>3</v>
      </c>
      <c r="N1214" s="46">
        <f t="shared" ref="N1214:N1215" si="488">M1214-V1214</f>
        <v>2.9375</v>
      </c>
      <c r="O1214" s="46">
        <f t="shared" ref="O1214:O1215" si="489">M1214+V1214</f>
        <v>3.0625</v>
      </c>
      <c r="P1214" s="46">
        <v>3</v>
      </c>
      <c r="Q1214" s="46">
        <f t="shared" ref="Q1214:Q1215" si="490">P1214-V1214</f>
        <v>2.9375</v>
      </c>
      <c r="R1214" s="46">
        <f t="shared" ref="R1214:R1215" si="491">P1214+V1214</f>
        <v>3.0625</v>
      </c>
      <c r="T1214" s="378"/>
      <c r="U1214" s="378"/>
      <c r="V1214" s="36">
        <v>6.25E-2</v>
      </c>
    </row>
    <row r="1215" spans="1:22" ht="30" x14ac:dyDescent="0.15">
      <c r="A1215" s="304" t="s">
        <v>20116</v>
      </c>
      <c r="B1215" s="318" t="s">
        <v>16920</v>
      </c>
      <c r="C1215" s="398" t="s">
        <v>19872</v>
      </c>
      <c r="E1215" s="114">
        <v>43572</v>
      </c>
      <c r="F1215" s="114">
        <v>43591</v>
      </c>
      <c r="G1215" s="36" t="s">
        <v>11637</v>
      </c>
      <c r="I1215" s="112" t="s">
        <v>4235</v>
      </c>
      <c r="J1215" s="112" t="s">
        <v>4153</v>
      </c>
      <c r="K1215" s="112" t="s">
        <v>4154</v>
      </c>
      <c r="L1215" s="112" t="s">
        <v>2870</v>
      </c>
      <c r="M1215" s="46">
        <v>4.5</v>
      </c>
      <c r="N1215" s="36">
        <f t="shared" si="488"/>
        <v>4.4375</v>
      </c>
      <c r="O1215" s="36">
        <f t="shared" si="489"/>
        <v>4.5625</v>
      </c>
      <c r="P1215" s="46">
        <v>6.25</v>
      </c>
      <c r="Q1215" s="36">
        <f t="shared" si="490"/>
        <v>6.1875</v>
      </c>
      <c r="R1215" s="36">
        <f t="shared" si="491"/>
        <v>6.3125</v>
      </c>
      <c r="T1215" s="378"/>
      <c r="U1215" s="378"/>
      <c r="V1215" s="36">
        <v>6.25E-2</v>
      </c>
    </row>
    <row r="1216" spans="1:22" ht="30" x14ac:dyDescent="0.15">
      <c r="A1216" s="304" t="s">
        <v>20129</v>
      </c>
      <c r="B1216" s="318" t="s">
        <v>11737</v>
      </c>
      <c r="C1216" s="398" t="s">
        <v>19872</v>
      </c>
      <c r="E1216" s="114">
        <v>43578</v>
      </c>
      <c r="F1216" s="114">
        <v>43587</v>
      </c>
      <c r="G1216" s="36" t="s">
        <v>11637</v>
      </c>
      <c r="I1216" s="112" t="s">
        <v>4235</v>
      </c>
      <c r="J1216" s="112" t="s">
        <v>4153</v>
      </c>
      <c r="K1216" s="112" t="s">
        <v>4154</v>
      </c>
      <c r="L1216" s="112" t="s">
        <v>2870</v>
      </c>
      <c r="M1216" s="46">
        <v>4.5</v>
      </c>
      <c r="N1216" s="36">
        <f t="shared" ref="N1216:N1219" si="492">M1216-V1216</f>
        <v>4.4375</v>
      </c>
      <c r="O1216" s="36">
        <f t="shared" ref="O1216:O1219" si="493">M1216+V1216</f>
        <v>4.5625</v>
      </c>
      <c r="P1216" s="46">
        <v>6.25</v>
      </c>
      <c r="Q1216" s="36">
        <f t="shared" ref="Q1216:Q1219" si="494">P1216-V1216</f>
        <v>6.1875</v>
      </c>
      <c r="R1216" s="36">
        <f t="shared" ref="R1216:R1219" si="495">P1216+V1216</f>
        <v>6.3125</v>
      </c>
      <c r="T1216" s="378"/>
      <c r="U1216" s="378"/>
      <c r="V1216" s="36">
        <v>6.25E-2</v>
      </c>
    </row>
    <row r="1217" spans="1:22" ht="30" x14ac:dyDescent="0.15">
      <c r="A1217" s="304" t="s">
        <v>20137</v>
      </c>
      <c r="B1217" s="318" t="s">
        <v>16497</v>
      </c>
      <c r="C1217" s="398" t="s">
        <v>15769</v>
      </c>
      <c r="E1217" s="114">
        <v>43580</v>
      </c>
      <c r="F1217" s="114">
        <v>43587</v>
      </c>
      <c r="G1217" s="36" t="s">
        <v>11632</v>
      </c>
      <c r="I1217" s="112" t="s">
        <v>4235</v>
      </c>
      <c r="J1217" s="112" t="s">
        <v>4153</v>
      </c>
      <c r="K1217" s="112" t="s">
        <v>4154</v>
      </c>
      <c r="L1217" s="112" t="s">
        <v>2870</v>
      </c>
      <c r="M1217" s="46">
        <v>6.5</v>
      </c>
      <c r="N1217" s="36">
        <f t="shared" si="492"/>
        <v>6.4375</v>
      </c>
      <c r="O1217" s="36">
        <f t="shared" si="493"/>
        <v>6.5625</v>
      </c>
      <c r="P1217" s="46">
        <v>5.8125</v>
      </c>
      <c r="Q1217" s="36">
        <f t="shared" si="494"/>
        <v>5.75</v>
      </c>
      <c r="R1217" s="36">
        <f t="shared" si="495"/>
        <v>5.875</v>
      </c>
      <c r="T1217" s="378"/>
      <c r="U1217" s="378"/>
      <c r="V1217" s="36">
        <v>6.25E-2</v>
      </c>
    </row>
    <row r="1218" spans="1:22" ht="30" x14ac:dyDescent="0.15">
      <c r="A1218" s="304" t="s">
        <v>20149</v>
      </c>
      <c r="B1218" s="318" t="s">
        <v>8363</v>
      </c>
      <c r="C1218" s="112" t="s">
        <v>10416</v>
      </c>
      <c r="E1218" s="114">
        <v>43580</v>
      </c>
      <c r="F1218" s="114">
        <v>43587</v>
      </c>
      <c r="G1218" s="36" t="s">
        <v>8142</v>
      </c>
      <c r="I1218" s="112" t="s">
        <v>4235</v>
      </c>
      <c r="J1218" s="112" t="s">
        <v>4153</v>
      </c>
      <c r="K1218" s="112" t="s">
        <v>4154</v>
      </c>
      <c r="L1218" s="112" t="s">
        <v>2870</v>
      </c>
      <c r="M1218" s="46">
        <v>5</v>
      </c>
      <c r="N1218" s="46">
        <f t="shared" si="492"/>
        <v>4.9375</v>
      </c>
      <c r="O1218" s="46">
        <f t="shared" si="493"/>
        <v>5.0625</v>
      </c>
      <c r="P1218" s="46">
        <v>6</v>
      </c>
      <c r="Q1218" s="46">
        <f t="shared" si="494"/>
        <v>5.9375</v>
      </c>
      <c r="R1218" s="46">
        <f t="shared" si="495"/>
        <v>6.0625</v>
      </c>
      <c r="T1218" s="378"/>
      <c r="U1218" s="378"/>
      <c r="V1218" s="36">
        <v>6.25E-2</v>
      </c>
    </row>
    <row r="1219" spans="1:22" ht="30" x14ac:dyDescent="0.15">
      <c r="A1219" s="304" t="s">
        <v>20150</v>
      </c>
      <c r="B1219" s="318" t="s">
        <v>16918</v>
      </c>
      <c r="C1219" s="398" t="s">
        <v>19872</v>
      </c>
      <c r="E1219" s="114">
        <v>43584</v>
      </c>
      <c r="F1219" s="114">
        <v>43587</v>
      </c>
      <c r="G1219" s="36" t="s">
        <v>11637</v>
      </c>
      <c r="I1219" s="112" t="s">
        <v>4235</v>
      </c>
      <c r="J1219" s="112" t="s">
        <v>4153</v>
      </c>
      <c r="K1219" s="112" t="s">
        <v>4154</v>
      </c>
      <c r="L1219" s="112" t="s">
        <v>2870</v>
      </c>
      <c r="M1219" s="46">
        <v>4.5</v>
      </c>
      <c r="N1219" s="36">
        <f t="shared" si="492"/>
        <v>4.4375</v>
      </c>
      <c r="O1219" s="36">
        <f t="shared" si="493"/>
        <v>4.5625</v>
      </c>
      <c r="P1219" s="46">
        <v>6.25</v>
      </c>
      <c r="Q1219" s="36">
        <f t="shared" si="494"/>
        <v>6.1875</v>
      </c>
      <c r="R1219" s="36">
        <f t="shared" si="495"/>
        <v>6.3125</v>
      </c>
      <c r="T1219" s="378"/>
      <c r="U1219" s="378"/>
      <c r="V1219" s="36">
        <v>6.25E-2</v>
      </c>
    </row>
    <row r="1220" spans="1:22" ht="30" x14ac:dyDescent="0.15">
      <c r="A1220" s="304" t="s">
        <v>20171</v>
      </c>
      <c r="B1220" s="318" t="s">
        <v>20170</v>
      </c>
      <c r="C1220" s="398" t="s">
        <v>19872</v>
      </c>
      <c r="E1220" s="114">
        <v>43585</v>
      </c>
      <c r="F1220" s="114">
        <v>43587</v>
      </c>
      <c r="G1220" s="36" t="s">
        <v>11637</v>
      </c>
      <c r="I1220" s="112" t="s">
        <v>4235</v>
      </c>
      <c r="J1220" s="112" t="s">
        <v>4153</v>
      </c>
      <c r="K1220" s="112" t="s">
        <v>4154</v>
      </c>
      <c r="L1220" s="112" t="s">
        <v>2870</v>
      </c>
      <c r="M1220" s="46">
        <v>4.5</v>
      </c>
      <c r="N1220" s="36">
        <f t="shared" ref="N1220:N1223" si="496">M1220-V1220</f>
        <v>4.4375</v>
      </c>
      <c r="O1220" s="36">
        <f t="shared" ref="O1220:O1223" si="497">M1220+V1220</f>
        <v>4.5625</v>
      </c>
      <c r="P1220" s="46">
        <v>6.25</v>
      </c>
      <c r="Q1220" s="36">
        <f t="shared" ref="Q1220:Q1223" si="498">P1220-V1220</f>
        <v>6.1875</v>
      </c>
      <c r="R1220" s="36">
        <f t="shared" ref="R1220:R1223" si="499">P1220+V1220</f>
        <v>6.3125</v>
      </c>
      <c r="T1220" s="378"/>
      <c r="U1220" s="378"/>
      <c r="V1220" s="36">
        <v>6.25E-2</v>
      </c>
    </row>
    <row r="1221" spans="1:22" ht="30" x14ac:dyDescent="0.15">
      <c r="A1221" s="443" t="s">
        <v>20180</v>
      </c>
      <c r="B1221" s="444" t="s">
        <v>8363</v>
      </c>
      <c r="C1221" s="112" t="s">
        <v>10416</v>
      </c>
      <c r="E1221" s="114">
        <v>43588</v>
      </c>
      <c r="F1221" s="114"/>
      <c r="G1221" s="36" t="s">
        <v>8142</v>
      </c>
      <c r="I1221" s="112" t="s">
        <v>4235</v>
      </c>
      <c r="J1221" s="112" t="s">
        <v>4153</v>
      </c>
      <c r="K1221" s="112" t="s">
        <v>4154</v>
      </c>
      <c r="L1221" s="112" t="s">
        <v>2870</v>
      </c>
      <c r="M1221" s="46">
        <v>5</v>
      </c>
      <c r="N1221" s="46">
        <f t="shared" si="496"/>
        <v>4.9375</v>
      </c>
      <c r="O1221" s="46">
        <f t="shared" si="497"/>
        <v>5.0625</v>
      </c>
      <c r="P1221" s="46">
        <v>6</v>
      </c>
      <c r="Q1221" s="46">
        <f t="shared" si="498"/>
        <v>5.9375</v>
      </c>
      <c r="R1221" s="46">
        <f t="shared" si="499"/>
        <v>6.0625</v>
      </c>
      <c r="T1221" s="378"/>
      <c r="U1221" s="378"/>
      <c r="V1221" s="36">
        <v>6.25E-2</v>
      </c>
    </row>
    <row r="1222" spans="1:22" ht="30" x14ac:dyDescent="0.15">
      <c r="A1222" s="443" t="s">
        <v>20181</v>
      </c>
      <c r="B1222" s="444" t="s">
        <v>15244</v>
      </c>
      <c r="C1222" s="112" t="s">
        <v>20182</v>
      </c>
      <c r="E1222" s="114">
        <v>43588</v>
      </c>
      <c r="F1222" s="114"/>
      <c r="G1222" s="36" t="s">
        <v>11637</v>
      </c>
      <c r="I1222" s="112" t="s">
        <v>4235</v>
      </c>
      <c r="J1222" s="112" t="s">
        <v>4153</v>
      </c>
      <c r="K1222" s="112" t="s">
        <v>4154</v>
      </c>
      <c r="L1222" s="112" t="s">
        <v>2870</v>
      </c>
      <c r="M1222" s="46">
        <v>4</v>
      </c>
      <c r="N1222" s="36">
        <f t="shared" si="496"/>
        <v>3.9375</v>
      </c>
      <c r="O1222" s="36">
        <f t="shared" si="497"/>
        <v>4.0625</v>
      </c>
      <c r="P1222" s="46">
        <v>4.5</v>
      </c>
      <c r="Q1222" s="36">
        <f t="shared" si="498"/>
        <v>4.4375</v>
      </c>
      <c r="R1222" s="36">
        <f t="shared" si="499"/>
        <v>4.5625</v>
      </c>
      <c r="T1222" s="378"/>
      <c r="U1222" s="378"/>
      <c r="V1222" s="36">
        <v>6.25E-2</v>
      </c>
    </row>
    <row r="1223" spans="1:22" ht="30" x14ac:dyDescent="0.15">
      <c r="A1223" s="443" t="s">
        <v>20221</v>
      </c>
      <c r="B1223" s="444" t="s">
        <v>20222</v>
      </c>
      <c r="C1223" s="112" t="s">
        <v>10419</v>
      </c>
      <c r="E1223" s="114">
        <v>43595</v>
      </c>
      <c r="F1223" s="114"/>
      <c r="G1223" s="36" t="s">
        <v>8142</v>
      </c>
      <c r="I1223" s="112" t="s">
        <v>4235</v>
      </c>
      <c r="J1223" s="112" t="s">
        <v>4153</v>
      </c>
      <c r="K1223" s="112" t="s">
        <v>4154</v>
      </c>
      <c r="L1223" s="112" t="s">
        <v>2870</v>
      </c>
      <c r="M1223" s="46">
        <v>2.625</v>
      </c>
      <c r="N1223" s="46">
        <f t="shared" si="496"/>
        <v>2.5625</v>
      </c>
      <c r="O1223" s="46">
        <f t="shared" si="497"/>
        <v>2.6875</v>
      </c>
      <c r="P1223" s="46">
        <v>9</v>
      </c>
      <c r="Q1223" s="46">
        <f t="shared" si="498"/>
        <v>8.9375</v>
      </c>
      <c r="R1223" s="46">
        <f t="shared" si="499"/>
        <v>9.0625</v>
      </c>
      <c r="T1223" s="378"/>
      <c r="U1223" s="378"/>
      <c r="V1223" s="36">
        <v>6.25E-2</v>
      </c>
    </row>
    <row r="1224" spans="1:22" ht="30" x14ac:dyDescent="0.15">
      <c r="A1224" s="443" t="s">
        <v>20223</v>
      </c>
      <c r="B1224" s="444" t="s">
        <v>20222</v>
      </c>
      <c r="C1224" s="112" t="s">
        <v>10419</v>
      </c>
      <c r="E1224" s="114">
        <v>43595</v>
      </c>
      <c r="F1224" s="114"/>
      <c r="G1224" s="36" t="s">
        <v>8142</v>
      </c>
      <c r="I1224" s="112" t="s">
        <v>4235</v>
      </c>
      <c r="J1224" s="112" t="s">
        <v>4153</v>
      </c>
      <c r="K1224" s="112" t="s">
        <v>4154</v>
      </c>
      <c r="L1224" s="112" t="s">
        <v>2870</v>
      </c>
      <c r="M1224" s="46">
        <v>2.625</v>
      </c>
      <c r="N1224" s="46">
        <f t="shared" ref="N1224" si="500">M1224-V1224</f>
        <v>2.5625</v>
      </c>
      <c r="O1224" s="46">
        <f t="shared" ref="O1224" si="501">M1224+V1224</f>
        <v>2.6875</v>
      </c>
      <c r="P1224" s="46">
        <v>9</v>
      </c>
      <c r="Q1224" s="46">
        <f t="shared" ref="Q1224" si="502">P1224-V1224</f>
        <v>8.9375</v>
      </c>
      <c r="R1224" s="46">
        <f t="shared" ref="R1224" si="503">P1224+V1224</f>
        <v>9.0625</v>
      </c>
      <c r="T1224" s="378"/>
      <c r="U1224" s="378"/>
      <c r="V1224" s="36">
        <v>6.25E-2</v>
      </c>
    </row>
    <row r="1225" spans="1:22" ht="30" x14ac:dyDescent="0.15">
      <c r="A1225" s="443" t="s">
        <v>20223</v>
      </c>
      <c r="B1225" s="444" t="s">
        <v>20222</v>
      </c>
      <c r="C1225" s="112" t="s">
        <v>10419</v>
      </c>
      <c r="E1225" s="114">
        <v>43595</v>
      </c>
      <c r="F1225" s="114"/>
      <c r="G1225" s="36" t="s">
        <v>8142</v>
      </c>
      <c r="I1225" s="112" t="s">
        <v>4235</v>
      </c>
      <c r="J1225" s="112" t="s">
        <v>4153</v>
      </c>
      <c r="K1225" s="112" t="s">
        <v>4154</v>
      </c>
      <c r="L1225" s="112" t="s">
        <v>2870</v>
      </c>
      <c r="M1225" s="46">
        <v>2.625</v>
      </c>
      <c r="N1225" s="46">
        <f t="shared" ref="N1225" si="504">M1225-V1225</f>
        <v>2.5625</v>
      </c>
      <c r="O1225" s="46">
        <f t="shared" ref="O1225" si="505">M1225+V1225</f>
        <v>2.6875</v>
      </c>
      <c r="P1225" s="46">
        <v>9</v>
      </c>
      <c r="Q1225" s="46">
        <f t="shared" ref="Q1225" si="506">P1225-V1225</f>
        <v>8.9375</v>
      </c>
      <c r="R1225" s="46">
        <f t="shared" ref="R1225" si="507">P1225+V1225</f>
        <v>9.0625</v>
      </c>
      <c r="T1225" s="378"/>
      <c r="U1225" s="378"/>
      <c r="V1225" s="36">
        <v>6.25E-2</v>
      </c>
    </row>
    <row r="1226" spans="1:22" ht="30" x14ac:dyDescent="0.15">
      <c r="A1226" s="443" t="s">
        <v>20224</v>
      </c>
      <c r="B1226" s="444" t="s">
        <v>20225</v>
      </c>
      <c r="C1226" s="112" t="s">
        <v>10419</v>
      </c>
      <c r="E1226" s="114">
        <v>43595</v>
      </c>
      <c r="F1226" s="114"/>
      <c r="G1226" s="36" t="s">
        <v>8142</v>
      </c>
      <c r="I1226" s="112" t="s">
        <v>4235</v>
      </c>
      <c r="J1226" s="112" t="s">
        <v>4153</v>
      </c>
      <c r="K1226" s="112" t="s">
        <v>4154</v>
      </c>
      <c r="L1226" s="112" t="s">
        <v>2870</v>
      </c>
      <c r="M1226" s="46">
        <v>2.625</v>
      </c>
      <c r="N1226" s="46">
        <f t="shared" ref="N1226:N1227" si="508">M1226-V1226</f>
        <v>2.5625</v>
      </c>
      <c r="O1226" s="46">
        <f t="shared" ref="O1226:O1227" si="509">M1226+V1226</f>
        <v>2.6875</v>
      </c>
      <c r="P1226" s="46">
        <v>9</v>
      </c>
      <c r="Q1226" s="46">
        <f t="shared" ref="Q1226:Q1227" si="510">P1226-V1226</f>
        <v>8.9375</v>
      </c>
      <c r="R1226" s="46">
        <f t="shared" ref="R1226:R1227" si="511">P1226+V1226</f>
        <v>9.0625</v>
      </c>
      <c r="T1226" s="378"/>
      <c r="U1226" s="378"/>
      <c r="V1226" s="36">
        <v>6.25E-2</v>
      </c>
    </row>
    <row r="1227" spans="1:22" ht="30" x14ac:dyDescent="0.15">
      <c r="A1227" s="304" t="s">
        <v>20226</v>
      </c>
      <c r="B1227" s="318" t="s">
        <v>17950</v>
      </c>
      <c r="C1227" s="112" t="s">
        <v>15997</v>
      </c>
      <c r="D1227" s="112"/>
      <c r="E1227" s="114">
        <v>43598</v>
      </c>
      <c r="F1227" s="114">
        <v>43636</v>
      </c>
      <c r="G1227" s="36" t="s">
        <v>15998</v>
      </c>
      <c r="I1227" s="112" t="s">
        <v>4235</v>
      </c>
      <c r="J1227" s="112" t="s">
        <v>4153</v>
      </c>
      <c r="K1227" s="112" t="s">
        <v>4154</v>
      </c>
      <c r="L1227" s="112" t="s">
        <v>2870</v>
      </c>
      <c r="M1227" s="46">
        <v>3.3464999999999998</v>
      </c>
      <c r="N1227" s="36">
        <f t="shared" si="508"/>
        <v>3.2839999999999998</v>
      </c>
      <c r="O1227" s="36">
        <f t="shared" si="509"/>
        <v>3.4089999999999998</v>
      </c>
      <c r="P1227" s="46">
        <v>2.8740000000000001</v>
      </c>
      <c r="Q1227" s="36">
        <f t="shared" si="510"/>
        <v>2.8115000000000001</v>
      </c>
      <c r="R1227" s="36">
        <f t="shared" si="511"/>
        <v>2.9365000000000001</v>
      </c>
      <c r="T1227" s="378"/>
      <c r="U1227" s="378"/>
      <c r="V1227" s="36">
        <v>6.25E-2</v>
      </c>
    </row>
    <row r="1228" spans="1:22" ht="30" x14ac:dyDescent="0.15">
      <c r="A1228" s="443" t="s">
        <v>20229</v>
      </c>
      <c r="B1228" s="444" t="s">
        <v>20230</v>
      </c>
      <c r="C1228" s="112" t="s">
        <v>10419</v>
      </c>
      <c r="E1228" s="114">
        <v>43599</v>
      </c>
      <c r="F1228" s="114"/>
      <c r="G1228" s="36" t="s">
        <v>8142</v>
      </c>
      <c r="I1228" s="112" t="s">
        <v>4235</v>
      </c>
      <c r="J1228" s="112" t="s">
        <v>4153</v>
      </c>
      <c r="K1228" s="112" t="s">
        <v>4154</v>
      </c>
      <c r="L1228" s="112" t="s">
        <v>2870</v>
      </c>
      <c r="M1228" s="46">
        <v>2.625</v>
      </c>
      <c r="N1228" s="46">
        <f t="shared" ref="N1228" si="512">M1228-V1228</f>
        <v>2.5625</v>
      </c>
      <c r="O1228" s="46">
        <f t="shared" ref="O1228" si="513">M1228+V1228</f>
        <v>2.6875</v>
      </c>
      <c r="P1228" s="46">
        <v>9</v>
      </c>
      <c r="Q1228" s="46">
        <f t="shared" ref="Q1228" si="514">P1228-V1228</f>
        <v>8.9375</v>
      </c>
      <c r="R1228" s="46">
        <f t="shared" ref="R1228" si="515">P1228+V1228</f>
        <v>9.0625</v>
      </c>
      <c r="T1228" s="378"/>
      <c r="U1228" s="378"/>
      <c r="V1228" s="36">
        <v>6.25E-2</v>
      </c>
    </row>
    <row r="1229" spans="1:22" ht="30" x14ac:dyDescent="0.15">
      <c r="A1229" s="443" t="s">
        <v>20235</v>
      </c>
      <c r="B1229" s="444" t="s">
        <v>20236</v>
      </c>
      <c r="C1229" s="112" t="s">
        <v>10419</v>
      </c>
      <c r="E1229" s="114">
        <v>43599</v>
      </c>
      <c r="F1229" s="114"/>
      <c r="G1229" s="36" t="s">
        <v>8142</v>
      </c>
      <c r="I1229" s="112" t="s">
        <v>4235</v>
      </c>
      <c r="J1229" s="112" t="s">
        <v>4153</v>
      </c>
      <c r="K1229" s="112" t="s">
        <v>4154</v>
      </c>
      <c r="L1229" s="112" t="s">
        <v>2870</v>
      </c>
      <c r="M1229" s="46">
        <v>2.625</v>
      </c>
      <c r="N1229" s="46">
        <f t="shared" ref="N1229" si="516">M1229-V1229</f>
        <v>2.5625</v>
      </c>
      <c r="O1229" s="46">
        <f t="shared" ref="O1229" si="517">M1229+V1229</f>
        <v>2.6875</v>
      </c>
      <c r="P1229" s="46">
        <v>9</v>
      </c>
      <c r="Q1229" s="46">
        <f t="shared" ref="Q1229" si="518">P1229-V1229</f>
        <v>8.9375</v>
      </c>
      <c r="R1229" s="46">
        <f t="shared" ref="R1229" si="519">P1229+V1229</f>
        <v>9.0625</v>
      </c>
      <c r="T1229" s="378"/>
      <c r="U1229" s="378"/>
      <c r="V1229" s="36">
        <v>6.25E-2</v>
      </c>
    </row>
    <row r="1230" spans="1:22" ht="30" x14ac:dyDescent="0.15">
      <c r="A1230" s="443" t="s">
        <v>20237</v>
      </c>
      <c r="B1230" s="444" t="s">
        <v>20238</v>
      </c>
      <c r="C1230" s="112" t="s">
        <v>10419</v>
      </c>
      <c r="E1230" s="114">
        <v>43599</v>
      </c>
      <c r="F1230" s="114"/>
      <c r="G1230" s="36" t="s">
        <v>8142</v>
      </c>
      <c r="I1230" s="112" t="s">
        <v>4235</v>
      </c>
      <c r="J1230" s="112" t="s">
        <v>4153</v>
      </c>
      <c r="K1230" s="112" t="s">
        <v>4154</v>
      </c>
      <c r="L1230" s="112" t="s">
        <v>2870</v>
      </c>
      <c r="M1230" s="46">
        <v>2.625</v>
      </c>
      <c r="N1230" s="46">
        <f t="shared" ref="N1230:N1231" si="520">M1230-V1230</f>
        <v>2.5625</v>
      </c>
      <c r="O1230" s="46">
        <f t="shared" ref="O1230:O1231" si="521">M1230+V1230</f>
        <v>2.6875</v>
      </c>
      <c r="P1230" s="46">
        <v>9</v>
      </c>
      <c r="Q1230" s="46">
        <f t="shared" ref="Q1230:Q1231" si="522">P1230-V1230</f>
        <v>8.9375</v>
      </c>
      <c r="R1230" s="46">
        <f t="shared" ref="R1230:R1231" si="523">P1230+V1230</f>
        <v>9.0625</v>
      </c>
      <c r="T1230" s="378"/>
      <c r="U1230" s="378"/>
      <c r="V1230" s="36">
        <v>6.25E-2</v>
      </c>
    </row>
    <row r="1231" spans="1:22" ht="30" x14ac:dyDescent="0.15">
      <c r="A1231" s="443" t="s">
        <v>20253</v>
      </c>
      <c r="B1231" s="444" t="s">
        <v>20254</v>
      </c>
      <c r="C1231" s="112" t="s">
        <v>20255</v>
      </c>
      <c r="E1231" s="114">
        <v>43601</v>
      </c>
      <c r="F1231" s="114"/>
      <c r="G1231" s="36" t="s">
        <v>15072</v>
      </c>
      <c r="I1231" s="112" t="s">
        <v>4235</v>
      </c>
      <c r="J1231" s="112" t="s">
        <v>4153</v>
      </c>
      <c r="K1231" s="112" t="s">
        <v>4154</v>
      </c>
      <c r="L1231" s="112" t="s">
        <v>2870</v>
      </c>
      <c r="M1231" s="46">
        <v>3.5</v>
      </c>
      <c r="N1231" s="46">
        <f t="shared" si="520"/>
        <v>3.4375</v>
      </c>
      <c r="O1231" s="46">
        <f t="shared" si="521"/>
        <v>3.5625</v>
      </c>
      <c r="P1231" s="46">
        <v>5</v>
      </c>
      <c r="Q1231" s="46">
        <f t="shared" si="522"/>
        <v>4.9375</v>
      </c>
      <c r="R1231" s="46">
        <f t="shared" si="523"/>
        <v>5.0625</v>
      </c>
      <c r="T1231" s="378"/>
      <c r="U1231" s="378"/>
      <c r="V1231" s="36">
        <v>6.25E-2</v>
      </c>
    </row>
    <row r="1232" spans="1:22" ht="30" x14ac:dyDescent="0.15">
      <c r="A1232" s="443" t="s">
        <v>20256</v>
      </c>
      <c r="B1232" s="444" t="s">
        <v>20254</v>
      </c>
      <c r="C1232" s="112" t="s">
        <v>20257</v>
      </c>
      <c r="E1232" s="114">
        <v>43601</v>
      </c>
      <c r="F1232" s="114"/>
      <c r="G1232" s="36" t="s">
        <v>15072</v>
      </c>
      <c r="I1232" s="112" t="s">
        <v>4235</v>
      </c>
      <c r="J1232" s="112" t="s">
        <v>4153</v>
      </c>
      <c r="K1232" s="112" t="s">
        <v>4154</v>
      </c>
      <c r="L1232" s="112" t="s">
        <v>2870</v>
      </c>
      <c r="M1232" s="46">
        <v>3.5</v>
      </c>
      <c r="N1232" s="46">
        <f t="shared" ref="N1232" si="524">M1232-V1232</f>
        <v>3.4375</v>
      </c>
      <c r="O1232" s="46">
        <f t="shared" ref="O1232" si="525">M1232+V1232</f>
        <v>3.5625</v>
      </c>
      <c r="P1232" s="46">
        <v>1.625</v>
      </c>
      <c r="Q1232" s="46">
        <f t="shared" ref="Q1232" si="526">P1232-V1232</f>
        <v>1.5625</v>
      </c>
      <c r="R1232" s="46">
        <f t="shared" ref="R1232" si="527">P1232+V1232</f>
        <v>1.6875</v>
      </c>
      <c r="T1232" s="378"/>
      <c r="U1232" s="378"/>
      <c r="V1232" s="36">
        <v>6.25E-2</v>
      </c>
    </row>
    <row r="1233" spans="1:22" ht="30" x14ac:dyDescent="0.15">
      <c r="A1233" s="443" t="s">
        <v>20291</v>
      </c>
      <c r="B1233" s="444" t="s">
        <v>20254</v>
      </c>
      <c r="C1233" s="112" t="s">
        <v>20257</v>
      </c>
      <c r="E1233" s="114">
        <v>43606</v>
      </c>
      <c r="F1233" s="114"/>
      <c r="G1233" s="36" t="s">
        <v>15072</v>
      </c>
      <c r="I1233" s="112" t="s">
        <v>4235</v>
      </c>
      <c r="J1233" s="112" t="s">
        <v>4153</v>
      </c>
      <c r="K1233" s="112" t="s">
        <v>4154</v>
      </c>
      <c r="L1233" s="112" t="s">
        <v>2870</v>
      </c>
      <c r="M1233" s="46">
        <v>3.5</v>
      </c>
      <c r="N1233" s="46">
        <f t="shared" ref="N1233:N1235" si="528">M1233-V1233</f>
        <v>3.4375</v>
      </c>
      <c r="O1233" s="46">
        <f t="shared" ref="O1233:O1235" si="529">M1233+V1233</f>
        <v>3.5625</v>
      </c>
      <c r="P1233" s="46">
        <v>1.625</v>
      </c>
      <c r="Q1233" s="46">
        <f t="shared" ref="Q1233:Q1235" si="530">P1233-V1233</f>
        <v>1.5625</v>
      </c>
      <c r="R1233" s="46">
        <f t="shared" ref="R1233:R1235" si="531">P1233+V1233</f>
        <v>1.6875</v>
      </c>
      <c r="T1233" s="378"/>
      <c r="U1233" s="378"/>
      <c r="V1233" s="36">
        <v>6.25E-2</v>
      </c>
    </row>
    <row r="1234" spans="1:22" ht="30" x14ac:dyDescent="0.15">
      <c r="A1234" s="443" t="s">
        <v>20340</v>
      </c>
      <c r="B1234" s="444" t="s">
        <v>15244</v>
      </c>
      <c r="C1234" s="112" t="s">
        <v>20182</v>
      </c>
      <c r="E1234" s="114">
        <v>43614</v>
      </c>
      <c r="F1234" s="114"/>
      <c r="G1234" s="36" t="s">
        <v>11637</v>
      </c>
      <c r="I1234" s="112" t="s">
        <v>4235</v>
      </c>
      <c r="J1234" s="112" t="s">
        <v>4153</v>
      </c>
      <c r="K1234" s="112" t="s">
        <v>4154</v>
      </c>
      <c r="L1234" s="112" t="s">
        <v>2870</v>
      </c>
      <c r="M1234" s="46">
        <v>4</v>
      </c>
      <c r="N1234" s="36">
        <f t="shared" si="528"/>
        <v>3.9375</v>
      </c>
      <c r="O1234" s="36">
        <f t="shared" si="529"/>
        <v>4.0625</v>
      </c>
      <c r="P1234" s="46">
        <v>4.5</v>
      </c>
      <c r="Q1234" s="36">
        <f t="shared" si="530"/>
        <v>4.4375</v>
      </c>
      <c r="R1234" s="36">
        <f t="shared" si="531"/>
        <v>4.5625</v>
      </c>
      <c r="T1234" s="378"/>
      <c r="U1234" s="378"/>
      <c r="V1234" s="36">
        <v>6.25E-2</v>
      </c>
    </row>
    <row r="1235" spans="1:22" ht="30" x14ac:dyDescent="0.15">
      <c r="A1235" s="443" t="s">
        <v>20341</v>
      </c>
      <c r="B1235" s="444" t="s">
        <v>7014</v>
      </c>
      <c r="C1235" s="398" t="s">
        <v>19872</v>
      </c>
      <c r="E1235" s="114">
        <v>43614</v>
      </c>
      <c r="F1235" s="114"/>
      <c r="G1235" s="36" t="s">
        <v>11637</v>
      </c>
      <c r="I1235" s="112" t="s">
        <v>4235</v>
      </c>
      <c r="J1235" s="112" t="s">
        <v>4153</v>
      </c>
      <c r="K1235" s="112" t="s">
        <v>4154</v>
      </c>
      <c r="L1235" s="112" t="s">
        <v>2870</v>
      </c>
      <c r="M1235" s="46">
        <v>4.5</v>
      </c>
      <c r="N1235" s="36">
        <f t="shared" si="528"/>
        <v>4.4375</v>
      </c>
      <c r="O1235" s="36">
        <f t="shared" si="529"/>
        <v>4.5625</v>
      </c>
      <c r="P1235" s="46">
        <v>6.25</v>
      </c>
      <c r="Q1235" s="36">
        <f t="shared" si="530"/>
        <v>6.1875</v>
      </c>
      <c r="R1235" s="36">
        <f t="shared" si="531"/>
        <v>6.3125</v>
      </c>
      <c r="T1235" s="378"/>
      <c r="U1235" s="378"/>
      <c r="V1235" s="36">
        <v>6.25E-2</v>
      </c>
    </row>
    <row r="1236" spans="1:22" ht="30" x14ac:dyDescent="0.15">
      <c r="A1236" s="443" t="s">
        <v>20342</v>
      </c>
      <c r="B1236" s="444" t="s">
        <v>16391</v>
      </c>
      <c r="C1236" s="398" t="s">
        <v>19872</v>
      </c>
      <c r="E1236" s="114">
        <v>43614</v>
      </c>
      <c r="F1236" s="114"/>
      <c r="G1236" s="36" t="s">
        <v>11637</v>
      </c>
      <c r="I1236" s="112" t="s">
        <v>4235</v>
      </c>
      <c r="J1236" s="112" t="s">
        <v>4153</v>
      </c>
      <c r="K1236" s="112" t="s">
        <v>4154</v>
      </c>
      <c r="L1236" s="112" t="s">
        <v>2870</v>
      </c>
      <c r="M1236" s="46">
        <v>4.5</v>
      </c>
      <c r="N1236" s="36">
        <f t="shared" ref="N1236" si="532">M1236-V1236</f>
        <v>4.4375</v>
      </c>
      <c r="O1236" s="36">
        <f t="shared" ref="O1236" si="533">M1236+V1236</f>
        <v>4.5625</v>
      </c>
      <c r="P1236" s="46">
        <v>6.25</v>
      </c>
      <c r="Q1236" s="36">
        <f t="shared" ref="Q1236" si="534">P1236-V1236</f>
        <v>6.1875</v>
      </c>
      <c r="R1236" s="36">
        <f t="shared" ref="R1236" si="535">P1236+V1236</f>
        <v>6.3125</v>
      </c>
      <c r="T1236" s="378"/>
      <c r="U1236" s="378"/>
      <c r="V1236" s="36">
        <v>6.25E-2</v>
      </c>
    </row>
    <row r="1237" spans="1:22" ht="30" x14ac:dyDescent="0.15">
      <c r="A1237" s="443" t="s">
        <v>20343</v>
      </c>
      <c r="B1237" s="444" t="s">
        <v>20344</v>
      </c>
      <c r="C1237" s="398" t="s">
        <v>20345</v>
      </c>
      <c r="E1237" s="114">
        <v>43615</v>
      </c>
      <c r="F1237" s="114"/>
      <c r="G1237" s="36" t="s">
        <v>11637</v>
      </c>
      <c r="I1237" s="112" t="s">
        <v>4235</v>
      </c>
      <c r="J1237" s="112" t="s">
        <v>4153</v>
      </c>
      <c r="K1237" s="112" t="s">
        <v>4154</v>
      </c>
      <c r="L1237" s="112" t="s">
        <v>2870</v>
      </c>
      <c r="M1237" s="46">
        <v>5.25</v>
      </c>
      <c r="N1237" s="36">
        <f t="shared" ref="N1237" si="536">M1237-V1237</f>
        <v>5.1875</v>
      </c>
      <c r="O1237" s="36">
        <f t="shared" ref="O1237" si="537">M1237+V1237</f>
        <v>5.3125</v>
      </c>
      <c r="P1237" s="46">
        <v>7.75</v>
      </c>
      <c r="Q1237" s="36">
        <f t="shared" ref="Q1237" si="538">P1237-V1237</f>
        <v>7.6875</v>
      </c>
      <c r="R1237" s="36">
        <f t="shared" ref="R1237" si="539">P1237+V1237</f>
        <v>7.8125</v>
      </c>
      <c r="T1237" s="378"/>
      <c r="U1237" s="378"/>
      <c r="V1237" s="36">
        <v>6.25E-2</v>
      </c>
    </row>
    <row r="1238" spans="1:22" ht="30" x14ac:dyDescent="0.15">
      <c r="A1238" s="443" t="s">
        <v>20346</v>
      </c>
      <c r="B1238" s="444" t="s">
        <v>20347</v>
      </c>
      <c r="C1238" s="398" t="s">
        <v>20348</v>
      </c>
      <c r="E1238" s="114">
        <v>43615</v>
      </c>
      <c r="F1238" s="114"/>
      <c r="G1238" s="36" t="s">
        <v>20349</v>
      </c>
      <c r="I1238" s="112" t="s">
        <v>4235</v>
      </c>
      <c r="J1238" s="112" t="s">
        <v>4153</v>
      </c>
      <c r="K1238" s="112" t="s">
        <v>4154</v>
      </c>
      <c r="L1238" s="112" t="s">
        <v>2870</v>
      </c>
      <c r="M1238" s="46">
        <v>4.82</v>
      </c>
      <c r="N1238" s="36">
        <f t="shared" ref="N1238" si="540">M1238-V1238</f>
        <v>4.7575000000000003</v>
      </c>
      <c r="O1238" s="36">
        <f t="shared" ref="O1238" si="541">M1238+V1238</f>
        <v>4.8825000000000003</v>
      </c>
      <c r="P1238" s="46">
        <v>3.8</v>
      </c>
      <c r="Q1238" s="36">
        <f t="shared" ref="Q1238" si="542">P1238-V1238</f>
        <v>3.7374999999999998</v>
      </c>
      <c r="R1238" s="36">
        <f t="shared" ref="R1238" si="543">P1238+V1238</f>
        <v>3.8624999999999998</v>
      </c>
      <c r="T1238" s="378"/>
      <c r="U1238" s="378"/>
      <c r="V1238" s="36">
        <v>6.25E-2</v>
      </c>
    </row>
    <row r="1239" spans="1:22" ht="30" x14ac:dyDescent="0.15">
      <c r="A1239" s="443" t="s">
        <v>20350</v>
      </c>
      <c r="B1239" s="444" t="s">
        <v>20351</v>
      </c>
      <c r="C1239" s="398" t="s">
        <v>20352</v>
      </c>
      <c r="E1239" s="114">
        <v>43615</v>
      </c>
      <c r="F1239" s="114"/>
      <c r="G1239" s="36" t="s">
        <v>20353</v>
      </c>
      <c r="I1239" s="112" t="s">
        <v>4235</v>
      </c>
      <c r="J1239" s="112" t="s">
        <v>4153</v>
      </c>
      <c r="K1239" s="112" t="s">
        <v>4154</v>
      </c>
      <c r="L1239" s="112" t="s">
        <v>2870</v>
      </c>
      <c r="M1239" s="46">
        <v>4.82</v>
      </c>
      <c r="N1239" s="36">
        <f t="shared" ref="N1239:N1241" si="544">M1239-V1239</f>
        <v>4.7575000000000003</v>
      </c>
      <c r="O1239" s="36">
        <f t="shared" ref="O1239:O1241" si="545">M1239+V1239</f>
        <v>4.8825000000000003</v>
      </c>
      <c r="P1239" s="46">
        <v>3.8</v>
      </c>
      <c r="Q1239" s="36">
        <f t="shared" ref="Q1239:Q1241" si="546">P1239-V1239</f>
        <v>3.7374999999999998</v>
      </c>
      <c r="R1239" s="36">
        <f t="shared" ref="R1239:R1241" si="547">P1239+V1239</f>
        <v>3.8624999999999998</v>
      </c>
      <c r="T1239" s="378"/>
      <c r="U1239" s="378"/>
      <c r="V1239" s="36">
        <v>6.25E-2</v>
      </c>
    </row>
    <row r="1240" spans="1:22" ht="30" x14ac:dyDescent="0.15">
      <c r="A1240" s="443" t="s">
        <v>20397</v>
      </c>
      <c r="B1240" s="444" t="s">
        <v>20398</v>
      </c>
      <c r="C1240" s="112" t="s">
        <v>10419</v>
      </c>
      <c r="E1240" s="114">
        <v>43621</v>
      </c>
      <c r="F1240" s="114"/>
      <c r="G1240" s="36" t="s">
        <v>8142</v>
      </c>
      <c r="I1240" s="112" t="s">
        <v>4235</v>
      </c>
      <c r="J1240" s="112" t="s">
        <v>4153</v>
      </c>
      <c r="K1240" s="112" t="s">
        <v>4154</v>
      </c>
      <c r="L1240" s="112" t="s">
        <v>2870</v>
      </c>
      <c r="M1240" s="46">
        <v>2.625</v>
      </c>
      <c r="N1240" s="46">
        <f t="shared" si="544"/>
        <v>2.5625</v>
      </c>
      <c r="O1240" s="46">
        <f t="shared" si="545"/>
        <v>2.6875</v>
      </c>
      <c r="P1240" s="46">
        <v>9</v>
      </c>
      <c r="Q1240" s="46">
        <f t="shared" si="546"/>
        <v>8.9375</v>
      </c>
      <c r="R1240" s="46">
        <f t="shared" si="547"/>
        <v>9.0625</v>
      </c>
      <c r="T1240" s="378"/>
      <c r="U1240" s="378"/>
      <c r="V1240" s="36">
        <v>6.25E-2</v>
      </c>
    </row>
    <row r="1241" spans="1:22" ht="30" x14ac:dyDescent="0.15">
      <c r="A1241" s="443" t="s">
        <v>20399</v>
      </c>
      <c r="B1241" s="444" t="s">
        <v>20400</v>
      </c>
      <c r="C1241" s="398" t="s">
        <v>19872</v>
      </c>
      <c r="E1241" s="114">
        <v>43621</v>
      </c>
      <c r="F1241" s="114"/>
      <c r="G1241" s="36" t="s">
        <v>11637</v>
      </c>
      <c r="I1241" s="112" t="s">
        <v>4235</v>
      </c>
      <c r="J1241" s="112" t="s">
        <v>4153</v>
      </c>
      <c r="K1241" s="112" t="s">
        <v>4154</v>
      </c>
      <c r="L1241" s="112" t="s">
        <v>2870</v>
      </c>
      <c r="M1241" s="46">
        <v>4.5</v>
      </c>
      <c r="N1241" s="36">
        <f t="shared" si="544"/>
        <v>4.4375</v>
      </c>
      <c r="O1241" s="36">
        <f t="shared" si="545"/>
        <v>4.5625</v>
      </c>
      <c r="P1241" s="46">
        <v>6.25</v>
      </c>
      <c r="Q1241" s="36">
        <f t="shared" si="546"/>
        <v>6.1875</v>
      </c>
      <c r="R1241" s="36">
        <f t="shared" si="547"/>
        <v>6.3125</v>
      </c>
      <c r="T1241" s="378"/>
      <c r="U1241" s="378"/>
      <c r="V1241" s="36">
        <v>6.25E-2</v>
      </c>
    </row>
    <row r="1242" spans="1:22" ht="30" x14ac:dyDescent="0.15">
      <c r="A1242" s="443" t="s">
        <v>20401</v>
      </c>
      <c r="B1242" s="444" t="s">
        <v>20400</v>
      </c>
      <c r="C1242" s="398" t="s">
        <v>19872</v>
      </c>
      <c r="E1242" s="114">
        <v>43621</v>
      </c>
      <c r="F1242" s="114"/>
      <c r="G1242" s="36" t="s">
        <v>11637</v>
      </c>
      <c r="I1242" s="112" t="s">
        <v>4235</v>
      </c>
      <c r="J1242" s="112" t="s">
        <v>4153</v>
      </c>
      <c r="K1242" s="112" t="s">
        <v>4154</v>
      </c>
      <c r="L1242" s="112" t="s">
        <v>2870</v>
      </c>
      <c r="M1242" s="46">
        <v>4.5</v>
      </c>
      <c r="N1242" s="36">
        <f t="shared" ref="N1242" si="548">M1242-V1242</f>
        <v>4.4375</v>
      </c>
      <c r="O1242" s="36">
        <f t="shared" ref="O1242" si="549">M1242+V1242</f>
        <v>4.5625</v>
      </c>
      <c r="P1242" s="46">
        <v>6.25</v>
      </c>
      <c r="Q1242" s="36">
        <f t="shared" ref="Q1242" si="550">P1242-V1242</f>
        <v>6.1875</v>
      </c>
      <c r="R1242" s="36">
        <f t="shared" ref="R1242" si="551">P1242+V1242</f>
        <v>6.3125</v>
      </c>
      <c r="T1242" s="378"/>
      <c r="U1242" s="378"/>
      <c r="V1242" s="36">
        <v>6.25E-2</v>
      </c>
    </row>
    <row r="1243" spans="1:22" ht="30" x14ac:dyDescent="0.15">
      <c r="A1243" s="304" t="s">
        <v>20450</v>
      </c>
      <c r="B1243" s="318" t="s">
        <v>16920</v>
      </c>
      <c r="C1243" s="398" t="s">
        <v>19872</v>
      </c>
      <c r="E1243" s="114">
        <v>43629</v>
      </c>
      <c r="F1243" s="114">
        <v>43636</v>
      </c>
      <c r="G1243" s="36" t="s">
        <v>11637</v>
      </c>
      <c r="I1243" s="112" t="s">
        <v>4235</v>
      </c>
      <c r="J1243" s="112" t="s">
        <v>4153</v>
      </c>
      <c r="K1243" s="112" t="s">
        <v>4154</v>
      </c>
      <c r="L1243" s="112" t="s">
        <v>2870</v>
      </c>
      <c r="M1243" s="46">
        <v>4.5</v>
      </c>
      <c r="N1243" s="36">
        <f t="shared" ref="N1243" si="552">M1243-V1243</f>
        <v>4.4375</v>
      </c>
      <c r="O1243" s="36">
        <f t="shared" ref="O1243" si="553">M1243+V1243</f>
        <v>4.5625</v>
      </c>
      <c r="P1243" s="46">
        <v>6.25</v>
      </c>
      <c r="Q1243" s="36">
        <f t="shared" ref="Q1243" si="554">P1243-V1243</f>
        <v>6.1875</v>
      </c>
      <c r="R1243" s="36">
        <f t="shared" ref="R1243" si="555">P1243+V1243</f>
        <v>6.3125</v>
      </c>
      <c r="T1243" s="378"/>
      <c r="U1243" s="378"/>
      <c r="V1243" s="36">
        <v>6.25E-2</v>
      </c>
    </row>
    <row r="1244" spans="1:22" ht="30" x14ac:dyDescent="0.15">
      <c r="A1244" s="304" t="s">
        <v>20453</v>
      </c>
      <c r="B1244" s="318" t="s">
        <v>17093</v>
      </c>
      <c r="C1244" s="398" t="s">
        <v>19872</v>
      </c>
      <c r="E1244" s="114">
        <v>43630</v>
      </c>
      <c r="F1244" s="114">
        <v>43636</v>
      </c>
      <c r="G1244" s="36" t="s">
        <v>11637</v>
      </c>
      <c r="I1244" s="112" t="s">
        <v>4235</v>
      </c>
      <c r="J1244" s="112" t="s">
        <v>4153</v>
      </c>
      <c r="K1244" s="112" t="s">
        <v>4154</v>
      </c>
      <c r="L1244" s="112" t="s">
        <v>2870</v>
      </c>
      <c r="M1244" s="46">
        <v>4.5</v>
      </c>
      <c r="N1244" s="36">
        <f t="shared" ref="N1244" si="556">M1244-V1244</f>
        <v>4.4375</v>
      </c>
      <c r="O1244" s="36">
        <f t="shared" ref="O1244" si="557">M1244+V1244</f>
        <v>4.5625</v>
      </c>
      <c r="P1244" s="46">
        <v>6.25</v>
      </c>
      <c r="Q1244" s="36">
        <f t="shared" ref="Q1244" si="558">P1244-V1244</f>
        <v>6.1875</v>
      </c>
      <c r="R1244" s="36">
        <f t="shared" ref="R1244" si="559">P1244+V1244</f>
        <v>6.3125</v>
      </c>
      <c r="T1244" s="378"/>
      <c r="U1244" s="378"/>
      <c r="V1244" s="36">
        <v>6.25E-2</v>
      </c>
    </row>
    <row r="1245" spans="1:22" ht="30" x14ac:dyDescent="0.15">
      <c r="A1245" s="443" t="s">
        <v>20503</v>
      </c>
      <c r="B1245" s="444" t="s">
        <v>11737</v>
      </c>
      <c r="C1245" s="398" t="s">
        <v>19872</v>
      </c>
      <c r="E1245" s="114">
        <v>43637</v>
      </c>
      <c r="F1245" s="114"/>
      <c r="G1245" s="36" t="s">
        <v>11637</v>
      </c>
      <c r="I1245" s="112" t="s">
        <v>4235</v>
      </c>
      <c r="J1245" s="112" t="s">
        <v>4153</v>
      </c>
      <c r="K1245" s="112" t="s">
        <v>4154</v>
      </c>
      <c r="L1245" s="112" t="s">
        <v>2870</v>
      </c>
      <c r="M1245" s="46">
        <v>4.5</v>
      </c>
      <c r="N1245" s="36">
        <f t="shared" ref="N1245" si="560">M1245-V1245</f>
        <v>4.4375</v>
      </c>
      <c r="O1245" s="36">
        <f t="shared" ref="O1245" si="561">M1245+V1245</f>
        <v>4.5625</v>
      </c>
      <c r="P1245" s="46">
        <v>6.25</v>
      </c>
      <c r="Q1245" s="36">
        <f t="shared" ref="Q1245" si="562">P1245-V1245</f>
        <v>6.1875</v>
      </c>
      <c r="R1245" s="36">
        <f t="shared" ref="R1245" si="563">P1245+V1245</f>
        <v>6.3125</v>
      </c>
      <c r="T1245" s="378"/>
      <c r="U1245" s="378"/>
      <c r="V1245" s="36">
        <v>6.25E-2</v>
      </c>
    </row>
    <row r="1246" spans="1:22" ht="30" x14ac:dyDescent="0.15">
      <c r="A1246" s="443" t="s">
        <v>20556</v>
      </c>
      <c r="B1246" s="444" t="s">
        <v>20557</v>
      </c>
      <c r="C1246" s="398" t="s">
        <v>19872</v>
      </c>
      <c r="E1246" s="114">
        <v>43655</v>
      </c>
      <c r="F1246" s="114"/>
      <c r="G1246" s="36" t="s">
        <v>11637</v>
      </c>
      <c r="I1246" s="112" t="s">
        <v>4235</v>
      </c>
      <c r="J1246" s="112" t="s">
        <v>4153</v>
      </c>
      <c r="K1246" s="112" t="s">
        <v>4154</v>
      </c>
      <c r="L1246" s="112" t="s">
        <v>2870</v>
      </c>
      <c r="M1246" s="46">
        <v>4.5</v>
      </c>
      <c r="N1246" s="36">
        <f t="shared" ref="N1246" si="564">M1246-V1246</f>
        <v>4.4375</v>
      </c>
      <c r="O1246" s="36">
        <f t="shared" ref="O1246" si="565">M1246+V1246</f>
        <v>4.5625</v>
      </c>
      <c r="P1246" s="46">
        <v>6.25</v>
      </c>
      <c r="Q1246" s="36">
        <f t="shared" ref="Q1246" si="566">P1246-V1246</f>
        <v>6.1875</v>
      </c>
      <c r="R1246" s="36">
        <f t="shared" ref="R1246" si="567">P1246+V1246</f>
        <v>6.3125</v>
      </c>
      <c r="T1246" s="378"/>
      <c r="U1246" s="378"/>
      <c r="V1246" s="36">
        <v>6.25E-2</v>
      </c>
    </row>
    <row r="1247" spans="1:22" ht="30" x14ac:dyDescent="0.15">
      <c r="A1247" s="443" t="s">
        <v>20558</v>
      </c>
      <c r="B1247" s="444" t="s">
        <v>15727</v>
      </c>
      <c r="C1247" s="398" t="s">
        <v>19872</v>
      </c>
      <c r="E1247" s="114">
        <v>43655</v>
      </c>
      <c r="F1247" s="114"/>
      <c r="G1247" s="36" t="s">
        <v>11637</v>
      </c>
      <c r="I1247" s="112" t="s">
        <v>4235</v>
      </c>
      <c r="J1247" s="112" t="s">
        <v>4153</v>
      </c>
      <c r="K1247" s="112" t="s">
        <v>4154</v>
      </c>
      <c r="L1247" s="112" t="s">
        <v>2870</v>
      </c>
      <c r="M1247" s="46">
        <v>4.5</v>
      </c>
      <c r="N1247" s="36">
        <f t="shared" ref="N1247" si="568">M1247-V1247</f>
        <v>4.4375</v>
      </c>
      <c r="O1247" s="36">
        <f t="shared" ref="O1247" si="569">M1247+V1247</f>
        <v>4.5625</v>
      </c>
      <c r="P1247" s="46">
        <v>6.25</v>
      </c>
      <c r="Q1247" s="36">
        <f t="shared" ref="Q1247" si="570">P1247-V1247</f>
        <v>6.1875</v>
      </c>
      <c r="R1247" s="36">
        <f t="shared" ref="R1247" si="571">P1247+V1247</f>
        <v>6.3125</v>
      </c>
      <c r="T1247" s="378"/>
      <c r="U1247" s="378"/>
      <c r="V1247" s="36">
        <v>6.25E-2</v>
      </c>
    </row>
    <row r="1248" spans="1:22" ht="30" x14ac:dyDescent="0.15">
      <c r="A1248" s="443" t="s">
        <v>20559</v>
      </c>
      <c r="B1248" s="444" t="s">
        <v>15727</v>
      </c>
      <c r="C1248" s="398" t="s">
        <v>19872</v>
      </c>
      <c r="E1248" s="114">
        <v>43655</v>
      </c>
      <c r="F1248" s="114"/>
      <c r="G1248" s="36" t="s">
        <v>11637</v>
      </c>
      <c r="I1248" s="112" t="s">
        <v>4235</v>
      </c>
      <c r="J1248" s="112" t="s">
        <v>4153</v>
      </c>
      <c r="K1248" s="112" t="s">
        <v>4154</v>
      </c>
      <c r="L1248" s="112" t="s">
        <v>2870</v>
      </c>
      <c r="M1248" s="46">
        <v>4.5</v>
      </c>
      <c r="N1248" s="36">
        <f t="shared" ref="N1248" si="572">M1248-V1248</f>
        <v>4.4375</v>
      </c>
      <c r="O1248" s="36">
        <f t="shared" ref="O1248" si="573">M1248+V1248</f>
        <v>4.5625</v>
      </c>
      <c r="P1248" s="46">
        <v>6.25</v>
      </c>
      <c r="Q1248" s="36">
        <f t="shared" ref="Q1248" si="574">P1248-V1248</f>
        <v>6.1875</v>
      </c>
      <c r="R1248" s="36">
        <f t="shared" ref="R1248" si="575">P1248+V1248</f>
        <v>6.3125</v>
      </c>
      <c r="T1248" s="378"/>
      <c r="U1248" s="378"/>
      <c r="V1248" s="36">
        <v>6.25E-2</v>
      </c>
    </row>
    <row r="1249" spans="1:22" ht="30" x14ac:dyDescent="0.15">
      <c r="A1249" s="443" t="s">
        <v>20626</v>
      </c>
      <c r="B1249" s="444" t="s">
        <v>20627</v>
      </c>
      <c r="C1249" s="398" t="s">
        <v>19872</v>
      </c>
      <c r="E1249" s="114">
        <v>43670</v>
      </c>
      <c r="F1249" s="114"/>
      <c r="G1249" s="36" t="s">
        <v>11637</v>
      </c>
      <c r="I1249" s="112" t="s">
        <v>4235</v>
      </c>
      <c r="J1249" s="112" t="s">
        <v>4153</v>
      </c>
      <c r="K1249" s="112" t="s">
        <v>4154</v>
      </c>
      <c r="L1249" s="112" t="s">
        <v>2870</v>
      </c>
      <c r="M1249" s="46">
        <v>4.5</v>
      </c>
      <c r="N1249" s="36">
        <f t="shared" ref="N1249:N1251" si="576">M1249-V1249</f>
        <v>4.4375</v>
      </c>
      <c r="O1249" s="36">
        <f t="shared" ref="O1249:O1251" si="577">M1249+V1249</f>
        <v>4.5625</v>
      </c>
      <c r="P1249" s="46">
        <v>6.25</v>
      </c>
      <c r="Q1249" s="36">
        <f t="shared" ref="Q1249:Q1251" si="578">P1249-V1249</f>
        <v>6.1875</v>
      </c>
      <c r="R1249" s="36">
        <f t="shared" ref="R1249:R1251" si="579">P1249+V1249</f>
        <v>6.3125</v>
      </c>
      <c r="T1249" s="378"/>
      <c r="U1249" s="378"/>
      <c r="V1249" s="36">
        <v>6.25E-2</v>
      </c>
    </row>
    <row r="1250" spans="1:22" ht="30" x14ac:dyDescent="0.15">
      <c r="A1250" s="443" t="s">
        <v>20637</v>
      </c>
      <c r="B1250" s="444" t="s">
        <v>20638</v>
      </c>
      <c r="C1250" s="112" t="s">
        <v>20639</v>
      </c>
      <c r="E1250" s="114">
        <v>43672</v>
      </c>
      <c r="F1250" s="114"/>
      <c r="G1250" s="36" t="s">
        <v>8142</v>
      </c>
      <c r="I1250" s="112" t="s">
        <v>4235</v>
      </c>
      <c r="J1250" s="112" t="s">
        <v>4153</v>
      </c>
      <c r="K1250" s="112" t="s">
        <v>4154</v>
      </c>
      <c r="L1250" s="112" t="s">
        <v>2870</v>
      </c>
      <c r="M1250" s="46">
        <v>3.5</v>
      </c>
      <c r="N1250" s="46">
        <f t="shared" si="576"/>
        <v>3.4375</v>
      </c>
      <c r="O1250" s="46">
        <f t="shared" si="577"/>
        <v>3.5625</v>
      </c>
      <c r="P1250" s="46">
        <v>3.5</v>
      </c>
      <c r="Q1250" s="46">
        <f t="shared" si="578"/>
        <v>3.4375</v>
      </c>
      <c r="R1250" s="46">
        <f t="shared" si="579"/>
        <v>3.5625</v>
      </c>
      <c r="T1250" s="378"/>
      <c r="U1250" s="378"/>
      <c r="V1250" s="36">
        <v>6.25E-2</v>
      </c>
    </row>
    <row r="1251" spans="1:22" ht="30" x14ac:dyDescent="0.15">
      <c r="A1251" s="443" t="s">
        <v>20712</v>
      </c>
      <c r="B1251" s="444" t="s">
        <v>20713</v>
      </c>
      <c r="C1251" s="398" t="s">
        <v>20714</v>
      </c>
      <c r="E1251" s="114">
        <v>43686</v>
      </c>
      <c r="F1251" s="114"/>
      <c r="G1251" s="36" t="s">
        <v>20715</v>
      </c>
      <c r="I1251" s="112" t="s">
        <v>4235</v>
      </c>
      <c r="J1251" s="112" t="s">
        <v>4153</v>
      </c>
      <c r="K1251" s="112" t="s">
        <v>4154</v>
      </c>
      <c r="L1251" s="112" t="s">
        <v>2870</v>
      </c>
      <c r="M1251" s="46">
        <v>2.25</v>
      </c>
      <c r="N1251" s="36">
        <f t="shared" si="576"/>
        <v>2.1875</v>
      </c>
      <c r="O1251" s="36">
        <f t="shared" si="577"/>
        <v>2.3125</v>
      </c>
      <c r="P1251" s="46">
        <v>2.375</v>
      </c>
      <c r="Q1251" s="36">
        <f t="shared" si="578"/>
        <v>2.3125</v>
      </c>
      <c r="R1251" s="36">
        <f t="shared" si="579"/>
        <v>2.4375</v>
      </c>
      <c r="T1251" s="378"/>
      <c r="U1251" s="378"/>
      <c r="V1251" s="36">
        <v>6.25E-2</v>
      </c>
    </row>
    <row r="1048575" spans="5:5" x14ac:dyDescent="0.15">
      <c r="E1048575" s="114"/>
    </row>
  </sheetData>
  <autoFilter ref="G1:G1048575" xr:uid="{00000000-0009-0000-0000-000009000000}"/>
  <sortState xmlns:xlrd2="http://schemas.microsoft.com/office/spreadsheetml/2017/richdata2" ref="A2:U440">
    <sortCondition ref="A2:A440"/>
  </sortState>
  <customSheetViews>
    <customSheetView guid="{6AB3AC03-22A4-4809-83CA-C1D68C851D61}" showAutoFilter="1">
      <pane xSplit="2" ySplit="1" topLeftCell="C673" activePane="bottomRight" state="frozenSplit"/>
      <selection pane="bottomRight" activeCell="A687" sqref="A687"/>
      <pageMargins left="0.7" right="0.7" top="0.75" bottom="0.75" header="0.3" footer="0.3"/>
      <pageSetup orientation="portrait" r:id="rId1"/>
      <autoFilter ref="A1:W689" xr:uid="{00000000-0000-0000-0000-000000000000}"/>
    </customSheetView>
    <customSheetView guid="{BFB73080-C595-410B-86AB-674FF7B777B3}" showAutoFilter="1">
      <pane xSplit="2" ySplit="1" topLeftCell="C383" activePane="bottomRight" state="frozenSplit"/>
      <selection pane="bottomRight" activeCell="H397" sqref="H397"/>
      <pageMargins left="0.7" right="0.7" top="0.75" bottom="0.75" header="0.3" footer="0.3"/>
      <pageSetup orientation="portrait" r:id="rId2"/>
      <autoFilter ref="A1:W674" xr:uid="{00000000-0000-0000-0000-000000000000}"/>
    </customSheetView>
    <customSheetView guid="{CC4BE5D8-8A14-4B7A-8555-F7CB4F51CB2A}" showAutoFilter="1">
      <pane xSplit="2" ySplit="1" topLeftCell="L2" activePane="bottomRight" state="frozenSplit"/>
      <selection pane="bottomRight" activeCell="R630" sqref="R630"/>
      <pageMargins left="0.7" right="0.7" top="0.75" bottom="0.75" header="0.3" footer="0.3"/>
      <pageSetup orientation="portrait" r:id="rId3"/>
      <autoFilter ref="A1:W630" xr:uid="{00000000-0000-0000-0000-000000000000}"/>
    </customSheetView>
    <customSheetView guid="{D5A1C5FF-2027-4AC6-A238-93261C2785BF}" showAutoFilter="1">
      <pane xSplit="3" ySplit="1" topLeftCell="D537" activePane="bottomRight" state="frozenSplit"/>
      <selection pane="bottomRight" activeCell="E559" sqref="E559"/>
      <pageMargins left="0.7" right="0.7" top="0.75" bottom="0.75" header="0.3" footer="0.3"/>
      <pageSetup orientation="portrait" r:id="rId4"/>
      <autoFilter ref="A1:U559" xr:uid="{00000000-0000-0000-0000-000000000000}"/>
    </customSheetView>
    <customSheetView guid="{B8943A4C-5AC8-47C7-9B46-4A9E5D038C0F}" filter="1" showAutoFilter="1">
      <pane xSplit="3" ySplit="1" topLeftCell="D512" activePane="bottomRight" state="frozenSplit"/>
      <selection pane="bottomRight" activeCell="A556" sqref="A556"/>
      <pageMargins left="0.7" right="0.7" top="0.75" bottom="0.75" header="0.3" footer="0.3"/>
      <pageSetup orientation="portrait" r:id="rId5"/>
      <autoFilter ref="A1:U556" xr:uid="{00000000-0000-0000-0000-000000000000}">
        <filterColumn colId="10">
          <filters>
            <filter val="5"/>
          </filters>
        </filterColumn>
      </autoFilter>
    </customSheetView>
    <customSheetView guid="{697847CE-5139-4EBD-A73A-6A939E260B2D}" filter="1" showAutoFilter="1">
      <pane xSplit="3" ySplit="1" topLeftCell="D427" activePane="bottomRight" state="frozenSplit"/>
      <selection pane="bottomRight" activeCell="E531" sqref="E531"/>
      <pageMargins left="0.7" right="0.7" top="0.75" bottom="0.75" header="0.3" footer="0.3"/>
      <pageSetup orientation="portrait" r:id="rId6"/>
      <autoFilter ref="A1:U531" xr:uid="{00000000-0000-0000-0000-000000000000}">
        <filterColumn colId="10">
          <filters>
            <filter val="4"/>
          </filters>
        </filterColumn>
      </autoFilter>
    </customSheetView>
    <customSheetView guid="{5321CD09-EC16-47F7-8AA4-24BD71FF8F01}" showAutoFilter="1">
      <pane xSplit="3" ySplit="1" topLeftCell="D486" activePane="bottomRight" state="frozenSplit"/>
      <selection pane="bottomRight" activeCell="D497" sqref="D497"/>
      <pageMargins left="0.7" right="0.7" top="0.75" bottom="0.75" header="0.3" footer="0.3"/>
      <pageSetup orientation="portrait" r:id="rId7"/>
      <autoFilter ref="A1:U499" xr:uid="{00000000-0000-0000-0000-000000000000}"/>
    </customSheetView>
    <customSheetView guid="{E4317D26-7340-437F-B408-AC7B573D4F1A}" filter="1" showAutoFilter="1">
      <pane xSplit="3" ySplit="1" topLeftCell="D2" activePane="bottomRight" state="frozenSplit"/>
      <selection pane="bottomRight" activeCell="A314" sqref="A314"/>
      <pageMargins left="0.7" right="0.7" top="0.75" bottom="0.75" header="0.3" footer="0.3"/>
      <pageSetup orientation="portrait" r:id="rId8"/>
      <autoFilter ref="A1:U457" xr:uid="{00000000-0000-0000-0000-000000000000}">
        <filterColumn colId="3">
          <customFilters>
            <customFilter operator="notEqual" val=" "/>
          </customFilters>
        </filterColumn>
        <filterColumn colId="4">
          <filters blank="1"/>
        </filterColumn>
      </autoFilter>
    </customSheetView>
    <customSheetView guid="{87D4F8BA-D64D-4F76-8174-E2443EA77F9D}" filter="1" showAutoFilter="1">
      <pane xSplit="3" ySplit="1" topLeftCell="D512" activePane="bottomRight" state="frozenSplit"/>
      <selection pane="bottomRight" activeCell="A556" sqref="A556"/>
      <pageMargins left="0.7" right="0.7" top="0.75" bottom="0.75" header="0.3" footer="0.3"/>
      <pageSetup orientation="portrait" r:id="rId9"/>
      <autoFilter ref="A1:U556" xr:uid="{00000000-0000-0000-0000-000000000000}">
        <filterColumn colId="10">
          <filters>
            <filter val="5"/>
          </filters>
        </filterColumn>
      </autoFilter>
    </customSheetView>
    <customSheetView guid="{8B5205BC-47B1-4489-AD40-C2E0484361A0}" showAutoFilter="1">
      <pane xSplit="2" ySplit="1" topLeftCell="C602" activePane="bottomRight" state="frozenSplit"/>
      <selection pane="bottomRight" activeCell="A611" sqref="A611"/>
      <pageMargins left="0.7" right="0.7" top="0.75" bottom="0.75" header="0.3" footer="0.3"/>
      <pageSetup orientation="portrait" r:id="rId10"/>
      <autoFilter ref="A1:W612" xr:uid="{00000000-0000-0000-0000-000000000000}"/>
    </customSheetView>
    <customSheetView guid="{F0F0981A-2E0C-4FA4-A465-23A3F548E14E}" showAutoFilter="1" topLeftCell="A678">
      <pane ySplit="6.125" topLeftCell="A141066"/>
      <selection activeCell="H689" sqref="H689"/>
      <pageMargins left="0.7" right="0.7" top="0.75" bottom="0.75" header="0.3" footer="0.3"/>
      <pageSetup orientation="portrait" r:id="rId11"/>
      <autoFilter ref="A1:W691" xr:uid="{00000000-0000-0000-0000-000000000000}"/>
    </customSheetView>
    <customSheetView guid="{98762CE7-B7CB-4017-BD9C-C31369E38615}" showAutoFilter="1" topLeftCell="A687">
      <pane ySplit="23" topLeftCell="A141066"/>
      <selection activeCell="B694" sqref="B694"/>
      <pageMargins left="0.7" right="0.7" top="0.75" bottom="0.75" header="0.3" footer="0.3"/>
      <pageSetup orientation="portrait" r:id="rId12"/>
      <autoFilter ref="A1:W693" xr:uid="{00000000-0000-0000-0000-000000000000}"/>
    </customSheetView>
  </customSheetViews>
  <hyperlinks>
    <hyperlink ref="A733" r:id="rId13" display="javascript:ProcessTopMenu('DUT_DOCUMENT_MAIN.aspx?&amp;ParId=&amp;HdrId=&amp;ItmId=0000000000000000000200802&amp;Navaction=Detail','_New');" xr:uid="{00000000-0004-0000-0900-000000000000}"/>
    <hyperlink ref="A734" r:id="rId14" display="javascript:ProcessTopMenu('DUT_DOCUMENT_MAIN.aspx?&amp;ParId=&amp;HdrId=&amp;ItmId=0000000000000000000200813&amp;Navaction=Detail','_New');" xr:uid="{00000000-0004-0000-0900-000001000000}"/>
  </hyperlinks>
  <pageMargins left="0.7" right="0.7" top="0.75" bottom="0.75" header="0.3" footer="0.3"/>
  <pageSetup orientation="portrait" r:id="rId1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autoPageBreaks="0"/>
  </sheetPr>
  <dimension ref="A1:HM1048576"/>
  <sheetViews>
    <sheetView tabSelected="1" zoomScaleNormal="100" workbookViewId="0">
      <pane xSplit="3" ySplit="1" topLeftCell="D3" activePane="bottomRight" state="frozenSplit"/>
      <selection pane="topRight" activeCell="D1" sqref="D1"/>
      <selection pane="bottomLeft" activeCell="A2" sqref="A2"/>
      <selection pane="bottomRight" activeCell="H2" sqref="H2"/>
    </sheetView>
  </sheetViews>
  <sheetFormatPr baseColWidth="10" defaultColWidth="9.1640625" defaultRowHeight="13" x14ac:dyDescent="0.15"/>
  <cols>
    <col min="1" max="1" width="12.5" style="197" customWidth="1"/>
    <col min="2" max="2" width="20.5" style="175" customWidth="1"/>
    <col min="3" max="3" width="36.5" style="62" customWidth="1"/>
    <col min="4" max="4" width="17.5" style="178" customWidth="1"/>
    <col min="5" max="5" width="11.83203125" style="178" customWidth="1"/>
    <col min="6" max="6" width="16.1640625" style="178" customWidth="1"/>
    <col min="7" max="7" width="21.1640625" style="157" customWidth="1"/>
    <col min="8" max="8" width="41.1640625" style="178" customWidth="1"/>
    <col min="9" max="9" width="9.1640625" style="157" customWidth="1"/>
    <col min="10" max="11" width="14.1640625" style="157" customWidth="1"/>
    <col min="12" max="12" width="12.1640625" style="178" customWidth="1"/>
    <col min="13" max="14" width="11.6640625" style="157" customWidth="1"/>
    <col min="15" max="15" width="12.5" style="157" customWidth="1"/>
    <col min="16" max="16" width="14.1640625" style="157" customWidth="1"/>
    <col min="17" max="17" width="14" style="157" customWidth="1"/>
    <col min="18" max="20" width="12.5" style="157" customWidth="1"/>
    <col min="21" max="21" width="18.6640625" style="157" customWidth="1"/>
    <col min="22" max="23" width="12.5" style="157" customWidth="1"/>
    <col min="24" max="24" width="32.5" style="178" customWidth="1"/>
    <col min="25" max="26" width="32.5" style="157" customWidth="1"/>
    <col min="27" max="27" width="32.5" style="178" customWidth="1"/>
    <col min="28" max="28" width="32.5" style="157" customWidth="1"/>
    <col min="29" max="29" width="9.6640625" style="157" customWidth="1"/>
    <col min="30" max="30" width="13.5" style="157" customWidth="1"/>
    <col min="31" max="31" width="27.83203125" style="157" customWidth="1"/>
    <col min="32" max="32" width="12" style="157" customWidth="1"/>
    <col min="33" max="33" width="30.5" style="157" customWidth="1"/>
    <col min="34" max="34" width="33" style="178" customWidth="1"/>
    <col min="35" max="35" width="18.1640625" style="178" customWidth="1"/>
    <col min="36" max="36" width="33" style="178" customWidth="1"/>
    <col min="37" max="37" width="21.1640625" style="178" customWidth="1"/>
    <col min="38" max="38" width="20.83203125" style="157" customWidth="1"/>
    <col min="39" max="39" width="16.6640625" style="157" customWidth="1"/>
    <col min="40" max="40" width="36.1640625" style="157" customWidth="1"/>
    <col min="41" max="43" width="38.5" style="157" customWidth="1"/>
    <col min="44" max="47" width="13.6640625" style="157" customWidth="1"/>
    <col min="48" max="48" width="13.5" style="157" customWidth="1"/>
    <col min="49" max="49" width="15.83203125" style="157" customWidth="1"/>
    <col min="50" max="51" width="25.83203125" style="157" customWidth="1"/>
    <col min="52" max="52" width="20.5" style="157" customWidth="1"/>
    <col min="53" max="55" width="18" style="157" customWidth="1"/>
    <col min="56" max="59" width="13.33203125" style="157" customWidth="1"/>
    <col min="60" max="63" width="13.6640625" style="157" customWidth="1"/>
    <col min="64" max="67" width="12.6640625" style="157" customWidth="1"/>
    <col min="68" max="68" width="30.33203125" style="157" customWidth="1"/>
    <col min="69" max="69" width="12.6640625" style="157" customWidth="1"/>
    <col min="70" max="70" width="13.5" style="157" customWidth="1"/>
    <col min="71" max="72" width="15.1640625" style="157" customWidth="1"/>
    <col min="73" max="73" width="16" style="157" customWidth="1"/>
    <col min="74" max="79" width="13.5" style="157" customWidth="1"/>
    <col min="80" max="82" width="14" style="157" customWidth="1"/>
    <col min="83" max="83" width="17.6640625" style="157" customWidth="1"/>
    <col min="84" max="86" width="14.83203125" style="157" customWidth="1"/>
    <col min="87" max="87" width="18" style="157" customWidth="1"/>
    <col min="88" max="88" width="13.5" style="157" customWidth="1"/>
    <col min="89" max="90" width="13.6640625" style="157" customWidth="1"/>
    <col min="91" max="92" width="14" style="157" customWidth="1"/>
    <col min="93" max="93" width="13.83203125" style="157" customWidth="1"/>
    <col min="94" max="94" width="14" style="157" customWidth="1"/>
    <col min="95" max="96" width="10.83203125" style="178" customWidth="1"/>
    <col min="97" max="98" width="12.5" style="157" customWidth="1"/>
    <col min="99" max="101" width="13.5" style="157" customWidth="1"/>
    <col min="102" max="102" width="39.33203125" style="157" customWidth="1"/>
    <col min="103" max="103" width="22.5" style="157" customWidth="1"/>
    <col min="104" max="104" width="16" style="157" customWidth="1"/>
    <col min="105" max="105" width="20.5" style="157" customWidth="1"/>
    <col min="106" max="109" width="12.5" style="157" customWidth="1"/>
    <col min="110" max="110" width="13.5" style="157" customWidth="1"/>
    <col min="111" max="111" width="24.83203125" style="157" customWidth="1"/>
    <col min="112" max="113" width="15.1640625" style="157" customWidth="1"/>
    <col min="114" max="115" width="18.83203125" style="157" customWidth="1"/>
    <col min="116" max="117" width="13.83203125" style="157" customWidth="1"/>
    <col min="118" max="119" width="11.33203125" style="157" customWidth="1"/>
    <col min="120" max="120" width="12.5" style="178" customWidth="1"/>
    <col min="121" max="121" width="11.5" style="157" customWidth="1"/>
    <col min="122" max="122" width="13" style="157" customWidth="1"/>
    <col min="123" max="123" width="13.33203125" style="157" customWidth="1"/>
    <col min="124" max="125" width="13.33203125" style="178" customWidth="1"/>
    <col min="126" max="126" width="13.33203125" style="157" customWidth="1"/>
    <col min="127" max="128" width="13.5" style="157" customWidth="1"/>
    <col min="129" max="130" width="19.5" style="157" customWidth="1"/>
    <col min="131" max="131" width="25.5" style="157" customWidth="1"/>
    <col min="132" max="133" width="14.83203125" style="157" customWidth="1"/>
    <col min="134" max="134" width="18.83203125" style="178" customWidth="1"/>
    <col min="135" max="136" width="13.5" style="157" customWidth="1"/>
    <col min="137" max="137" width="11" style="157" customWidth="1"/>
    <col min="138" max="138" width="16.83203125" style="157" customWidth="1"/>
    <col min="139" max="139" width="13.83203125" style="157" customWidth="1"/>
    <col min="140" max="142" width="12.5" style="157" customWidth="1"/>
    <col min="143" max="143" width="15.1640625" style="157" customWidth="1"/>
    <col min="144" max="146" width="22" style="157" customWidth="1"/>
    <col min="147" max="148" width="21.1640625" style="157" customWidth="1"/>
    <col min="149" max="150" width="21.1640625" style="178" customWidth="1"/>
    <col min="151" max="151" width="35.5" style="157" customWidth="1"/>
    <col min="152" max="152" width="27" style="157" customWidth="1"/>
    <col min="153" max="153" width="13.1640625" style="157" customWidth="1"/>
    <col min="154" max="154" width="14.83203125" style="157" customWidth="1"/>
    <col min="155" max="155" width="13.5" style="157" customWidth="1"/>
    <col min="156" max="156" width="15.6640625" style="157" customWidth="1"/>
    <col min="157" max="158" width="13.5" style="157" customWidth="1"/>
    <col min="159" max="162" width="10.83203125" style="157" customWidth="1"/>
    <col min="163" max="163" width="17.33203125" style="178" customWidth="1"/>
    <col min="164" max="165" width="13.33203125" style="157" customWidth="1"/>
    <col min="166" max="167" width="13.33203125" style="178" customWidth="1"/>
    <col min="168" max="171" width="13.33203125" style="157" customWidth="1"/>
    <col min="172" max="173" width="13.1640625" style="157" customWidth="1"/>
    <col min="174" max="174" width="12.33203125" style="157" customWidth="1"/>
    <col min="175" max="175" width="21.5" style="157" customWidth="1"/>
    <col min="176" max="177" width="12" style="157" customWidth="1"/>
    <col min="178" max="178" width="14.83203125" style="157" customWidth="1"/>
    <col min="179" max="179" width="27.1640625" style="178" customWidth="1"/>
    <col min="180" max="181" width="27.1640625" style="157" customWidth="1"/>
    <col min="182" max="182" width="12.1640625" style="157" customWidth="1"/>
    <col min="183" max="184" width="13.6640625" style="157" customWidth="1"/>
    <col min="185" max="185" width="12" style="157" customWidth="1"/>
    <col min="186" max="186" width="13.83203125" style="157" customWidth="1"/>
    <col min="187" max="187" width="13.1640625" style="157" customWidth="1"/>
    <col min="188" max="188" width="24.33203125" style="157" customWidth="1"/>
    <col min="189" max="189" width="13.33203125" style="157" customWidth="1"/>
    <col min="190" max="191" width="32.6640625" style="157" customWidth="1"/>
    <col min="192" max="192" width="20.1640625" style="157" customWidth="1"/>
    <col min="193" max="194" width="16.5" style="157" customWidth="1"/>
    <col min="195" max="195" width="13.5" style="157" customWidth="1"/>
    <col min="196" max="196" width="17" style="157" customWidth="1"/>
    <col min="197" max="197" width="14.33203125" style="157" customWidth="1"/>
    <col min="198" max="198" width="11.6640625" style="157" customWidth="1"/>
    <col min="199" max="199" width="12.5" style="157" customWidth="1"/>
    <col min="200" max="200" width="9.1640625" style="178"/>
    <col min="201" max="201" width="20.6640625" style="157" customWidth="1"/>
    <col min="202" max="206" width="9.1640625" style="157"/>
    <col min="207" max="207" width="15.6640625" style="157" customWidth="1"/>
    <col min="208" max="208" width="14.5" style="157" customWidth="1"/>
    <col min="209" max="209" width="11.6640625" style="157" customWidth="1"/>
    <col min="210" max="210" width="14.83203125" style="157" customWidth="1"/>
    <col min="211" max="211" width="18" style="157" customWidth="1"/>
    <col min="212" max="212" width="14.1640625" style="157" customWidth="1"/>
    <col min="213" max="218" width="9.1640625" style="157"/>
    <col min="219" max="219" width="11.6640625" style="157" customWidth="1"/>
    <col min="220" max="16384" width="9.1640625" style="157"/>
  </cols>
  <sheetData>
    <row r="1" spans="1:221" ht="76.5" customHeight="1" x14ac:dyDescent="0.15">
      <c r="A1" s="141" t="s">
        <v>1</v>
      </c>
      <c r="B1" s="141" t="s">
        <v>2</v>
      </c>
      <c r="C1" s="141" t="s">
        <v>406</v>
      </c>
      <c r="D1" s="141" t="s">
        <v>408</v>
      </c>
      <c r="E1" s="141" t="s">
        <v>409</v>
      </c>
      <c r="F1" s="141" t="s">
        <v>407</v>
      </c>
      <c r="G1" s="141" t="s">
        <v>8515</v>
      </c>
      <c r="H1" s="141" t="s">
        <v>5324</v>
      </c>
      <c r="I1" s="141" t="s">
        <v>3045</v>
      </c>
      <c r="J1" s="141" t="s">
        <v>3046</v>
      </c>
      <c r="K1" s="141" t="s">
        <v>7180</v>
      </c>
      <c r="L1" s="141" t="s">
        <v>5294</v>
      </c>
      <c r="M1" s="141" t="s">
        <v>5896</v>
      </c>
      <c r="N1" s="141" t="s">
        <v>20052</v>
      </c>
      <c r="O1" s="141" t="s">
        <v>6232</v>
      </c>
      <c r="P1" s="141" t="s">
        <v>6236</v>
      </c>
      <c r="Q1" s="141" t="s">
        <v>5295</v>
      </c>
      <c r="R1" s="141" t="s">
        <v>6688</v>
      </c>
      <c r="S1" s="141" t="s">
        <v>7367</v>
      </c>
      <c r="T1" s="141" t="s">
        <v>7465</v>
      </c>
      <c r="U1" s="141" t="s">
        <v>7390</v>
      </c>
      <c r="V1" s="141" t="s">
        <v>7322</v>
      </c>
      <c r="W1" s="141" t="s">
        <v>7209</v>
      </c>
      <c r="X1" s="141" t="s">
        <v>5404</v>
      </c>
      <c r="Y1" s="141" t="s">
        <v>7282</v>
      </c>
      <c r="Z1" s="141" t="s">
        <v>10830</v>
      </c>
      <c r="AA1" s="141" t="s">
        <v>7192</v>
      </c>
      <c r="AB1" s="141" t="s">
        <v>7873</v>
      </c>
      <c r="AC1" s="141" t="s">
        <v>5709</v>
      </c>
      <c r="AD1" s="141" t="s">
        <v>5650</v>
      </c>
      <c r="AE1" s="141" t="s">
        <v>5405</v>
      </c>
      <c r="AF1" s="141" t="s">
        <v>9692</v>
      </c>
      <c r="AG1" s="141" t="s">
        <v>5414</v>
      </c>
      <c r="AH1" s="141" t="s">
        <v>3047</v>
      </c>
      <c r="AI1" s="141" t="s">
        <v>16202</v>
      </c>
      <c r="AJ1" s="141" t="s">
        <v>7185</v>
      </c>
      <c r="AK1" s="141" t="s">
        <v>9922</v>
      </c>
      <c r="AL1" s="141" t="s">
        <v>5845</v>
      </c>
      <c r="AM1" s="141" t="s">
        <v>7728</v>
      </c>
      <c r="AN1" s="141" t="s">
        <v>8099</v>
      </c>
      <c r="AO1" s="141" t="s">
        <v>3051</v>
      </c>
      <c r="AP1" s="141" t="s">
        <v>7181</v>
      </c>
      <c r="AQ1" s="141" t="s">
        <v>7303</v>
      </c>
      <c r="AR1" s="141" t="s">
        <v>6650</v>
      </c>
      <c r="AS1" s="141" t="s">
        <v>6651</v>
      </c>
      <c r="AT1" s="141" t="s">
        <v>6648</v>
      </c>
      <c r="AU1" s="141" t="s">
        <v>6649</v>
      </c>
      <c r="AV1" s="141" t="s">
        <v>5932</v>
      </c>
      <c r="AW1" s="141" t="s">
        <v>5443</v>
      </c>
      <c r="AX1" s="141" t="s">
        <v>5385</v>
      </c>
      <c r="AY1" s="141" t="s">
        <v>20055</v>
      </c>
      <c r="AZ1" s="141" t="s">
        <v>5884</v>
      </c>
      <c r="BA1" s="141" t="s">
        <v>5899</v>
      </c>
      <c r="BB1" s="141" t="s">
        <v>11303</v>
      </c>
      <c r="BC1" s="141" t="s">
        <v>11304</v>
      </c>
      <c r="BD1" s="141" t="s">
        <v>5830</v>
      </c>
      <c r="BE1" s="141" t="s">
        <v>7408</v>
      </c>
      <c r="BF1" s="141" t="s">
        <v>11274</v>
      </c>
      <c r="BG1" s="141" t="s">
        <v>20492</v>
      </c>
      <c r="BH1" s="141" t="s">
        <v>7284</v>
      </c>
      <c r="BI1" s="141" t="s">
        <v>5722</v>
      </c>
      <c r="BJ1" s="141" t="s">
        <v>7229</v>
      </c>
      <c r="BK1" s="141" t="s">
        <v>9225</v>
      </c>
      <c r="BL1" s="141" t="s">
        <v>6098</v>
      </c>
      <c r="BM1" s="141" t="s">
        <v>7469</v>
      </c>
      <c r="BN1" s="141" t="s">
        <v>8102</v>
      </c>
      <c r="BO1" s="141" t="s">
        <v>11023</v>
      </c>
      <c r="BP1" s="141" t="s">
        <v>7437</v>
      </c>
      <c r="BQ1" s="141" t="s">
        <v>3050</v>
      </c>
      <c r="BR1" s="141" t="s">
        <v>5523</v>
      </c>
      <c r="BS1" s="141" t="s">
        <v>8314</v>
      </c>
      <c r="BT1" s="141" t="s">
        <v>11288</v>
      </c>
      <c r="BU1" s="141" t="s">
        <v>5440</v>
      </c>
      <c r="BV1" s="141" t="s">
        <v>9829</v>
      </c>
      <c r="BW1" s="141" t="s">
        <v>8167</v>
      </c>
      <c r="BX1" s="141" t="s">
        <v>7308</v>
      </c>
      <c r="BY1" s="141" t="s">
        <v>9841</v>
      </c>
      <c r="BZ1" s="141" t="s">
        <v>7468</v>
      </c>
      <c r="CA1" s="141" t="s">
        <v>11836</v>
      </c>
      <c r="CB1" s="141" t="s">
        <v>5886</v>
      </c>
      <c r="CC1" s="141" t="s">
        <v>11769</v>
      </c>
      <c r="CD1" s="141" t="s">
        <v>7430</v>
      </c>
      <c r="CE1" s="141" t="s">
        <v>5665</v>
      </c>
      <c r="CF1" s="141" t="s">
        <v>5661</v>
      </c>
      <c r="CG1" s="141" t="s">
        <v>9691</v>
      </c>
      <c r="CH1" s="141" t="s">
        <v>7324</v>
      </c>
      <c r="CI1" s="141" t="s">
        <v>5806</v>
      </c>
      <c r="CJ1" s="141" t="s">
        <v>7433</v>
      </c>
      <c r="CK1" s="141" t="s">
        <v>7459</v>
      </c>
      <c r="CL1" s="141" t="s">
        <v>20493</v>
      </c>
      <c r="CM1" s="141" t="s">
        <v>5660</v>
      </c>
      <c r="CN1" s="141" t="s">
        <v>12283</v>
      </c>
      <c r="CO1" s="141" t="s">
        <v>6876</v>
      </c>
      <c r="CP1" s="141" t="s">
        <v>6877</v>
      </c>
      <c r="CQ1" s="141" t="s">
        <v>3053</v>
      </c>
      <c r="CR1" s="141" t="s">
        <v>9227</v>
      </c>
      <c r="CS1" s="141" t="s">
        <v>13012</v>
      </c>
      <c r="CT1" s="141" t="s">
        <v>20455</v>
      </c>
      <c r="CU1" s="141" t="s">
        <v>5321</v>
      </c>
      <c r="CV1" s="141" t="s">
        <v>20456</v>
      </c>
      <c r="CW1" s="141" t="s">
        <v>5322</v>
      </c>
      <c r="CX1" s="141" t="s">
        <v>5652</v>
      </c>
      <c r="CY1" s="141" t="s">
        <v>11297</v>
      </c>
      <c r="CZ1" s="141" t="s">
        <v>7281</v>
      </c>
      <c r="DA1" s="141" t="s">
        <v>8103</v>
      </c>
      <c r="DB1" s="141" t="s">
        <v>7295</v>
      </c>
      <c r="DC1" s="141" t="s">
        <v>7335</v>
      </c>
      <c r="DD1" s="141" t="s">
        <v>7372</v>
      </c>
      <c r="DE1" s="141" t="s">
        <v>7365</v>
      </c>
      <c r="DF1" s="141" t="s">
        <v>9173</v>
      </c>
      <c r="DG1" s="141" t="s">
        <v>5862</v>
      </c>
      <c r="DH1" s="141" t="s">
        <v>7436</v>
      </c>
      <c r="DI1" s="141" t="s">
        <v>9950</v>
      </c>
      <c r="DJ1" s="141" t="s">
        <v>9951</v>
      </c>
      <c r="DK1" s="141" t="s">
        <v>17906</v>
      </c>
      <c r="DL1" s="141" t="s">
        <v>9690</v>
      </c>
      <c r="DM1" s="141" t="s">
        <v>9923</v>
      </c>
      <c r="DN1" s="141" t="s">
        <v>7339</v>
      </c>
      <c r="DO1" s="141" t="s">
        <v>7825</v>
      </c>
      <c r="DP1" s="141" t="s">
        <v>7401</v>
      </c>
      <c r="DQ1" s="141" t="s">
        <v>11839</v>
      </c>
      <c r="DR1" s="141" t="s">
        <v>7306</v>
      </c>
      <c r="DS1" s="141" t="s">
        <v>3057</v>
      </c>
      <c r="DT1" s="141" t="s">
        <v>7214</v>
      </c>
      <c r="DU1" s="141" t="s">
        <v>11205</v>
      </c>
      <c r="DV1" s="141" t="s">
        <v>7490</v>
      </c>
      <c r="DW1" s="141" t="s">
        <v>5711</v>
      </c>
      <c r="DX1" s="141" t="s">
        <v>17903</v>
      </c>
      <c r="DY1" s="141" t="s">
        <v>12446</v>
      </c>
      <c r="DZ1" s="141" t="s">
        <v>12447</v>
      </c>
      <c r="EA1" s="141" t="s">
        <v>5850</v>
      </c>
      <c r="EB1" s="141" t="s">
        <v>7505</v>
      </c>
      <c r="EC1" s="141" t="s">
        <v>7504</v>
      </c>
      <c r="ED1" s="141" t="s">
        <v>5392</v>
      </c>
      <c r="EE1" s="141" t="s">
        <v>5860</v>
      </c>
      <c r="EF1" s="141" t="s">
        <v>7731</v>
      </c>
      <c r="EG1" s="141" t="s">
        <v>8315</v>
      </c>
      <c r="EH1" s="141" t="s">
        <v>9019</v>
      </c>
      <c r="EI1" s="141" t="s">
        <v>7428</v>
      </c>
      <c r="EJ1" s="141" t="s">
        <v>7521</v>
      </c>
      <c r="EK1" s="141" t="s">
        <v>9304</v>
      </c>
      <c r="EL1" s="141" t="s">
        <v>12287</v>
      </c>
      <c r="EM1" s="141" t="s">
        <v>7519</v>
      </c>
      <c r="EN1" s="141" t="s">
        <v>9689</v>
      </c>
      <c r="EO1" s="141" t="s">
        <v>9926</v>
      </c>
      <c r="EP1" s="141" t="s">
        <v>9917</v>
      </c>
      <c r="EQ1" s="141" t="s">
        <v>3055</v>
      </c>
      <c r="ER1" s="141" t="s">
        <v>7194</v>
      </c>
      <c r="ES1" s="141" t="s">
        <v>7191</v>
      </c>
      <c r="ET1" s="141" t="s">
        <v>9172</v>
      </c>
      <c r="EU1" s="141" t="s">
        <v>7309</v>
      </c>
      <c r="EV1" s="141" t="s">
        <v>5901</v>
      </c>
      <c r="EW1" s="141" t="s">
        <v>5655</v>
      </c>
      <c r="EX1" s="141" t="s">
        <v>5718</v>
      </c>
      <c r="EY1" s="141" t="s">
        <v>5604</v>
      </c>
      <c r="EZ1" s="141" t="s">
        <v>7182</v>
      </c>
      <c r="FA1" s="141" t="s">
        <v>5724</v>
      </c>
      <c r="FB1" s="141" t="s">
        <v>12291</v>
      </c>
      <c r="FC1" s="141" t="s">
        <v>7098</v>
      </c>
      <c r="FD1" s="141" t="s">
        <v>14539</v>
      </c>
      <c r="FE1" s="141" t="s">
        <v>7319</v>
      </c>
      <c r="FF1" s="141" t="s">
        <v>7732</v>
      </c>
      <c r="FG1" s="141" t="s">
        <v>3054</v>
      </c>
      <c r="FH1" s="141" t="s">
        <v>7117</v>
      </c>
      <c r="FI1" s="141" t="s">
        <v>8313</v>
      </c>
      <c r="FJ1" s="141" t="s">
        <v>7188</v>
      </c>
      <c r="FK1" s="141" t="s">
        <v>17642</v>
      </c>
      <c r="FL1" s="141" t="s">
        <v>13372</v>
      </c>
      <c r="FM1" s="141" t="s">
        <v>7187</v>
      </c>
      <c r="FN1" s="141" t="s">
        <v>12289</v>
      </c>
      <c r="FO1" s="141" t="s">
        <v>7479</v>
      </c>
      <c r="FP1" s="141" t="s">
        <v>7117</v>
      </c>
      <c r="FQ1" s="141" t="s">
        <v>18552</v>
      </c>
      <c r="FR1" s="141" t="s">
        <v>7645</v>
      </c>
      <c r="FS1" s="141" t="s">
        <v>5657</v>
      </c>
      <c r="FT1" s="141" t="s">
        <v>3052</v>
      </c>
      <c r="FU1" s="141" t="s">
        <v>9919</v>
      </c>
      <c r="FV1" s="141" t="s">
        <v>5859</v>
      </c>
      <c r="FW1" s="141" t="s">
        <v>11770</v>
      </c>
      <c r="FX1" s="141" t="s">
        <v>12286</v>
      </c>
      <c r="FY1" s="141" t="s">
        <v>11272</v>
      </c>
      <c r="FZ1" s="141" t="s">
        <v>3048</v>
      </c>
      <c r="GA1" s="141" t="s">
        <v>5599</v>
      </c>
      <c r="GB1" s="141" t="s">
        <v>5951</v>
      </c>
      <c r="GC1" s="141" t="s">
        <v>3056</v>
      </c>
      <c r="GD1" s="141" t="s">
        <v>7364</v>
      </c>
      <c r="GE1" s="141" t="s">
        <v>5979</v>
      </c>
      <c r="GF1" s="141" t="s">
        <v>5982</v>
      </c>
      <c r="GG1" s="141" t="s">
        <v>6048</v>
      </c>
      <c r="GH1" s="141" t="s">
        <v>7179</v>
      </c>
      <c r="GI1" s="141" t="s">
        <v>8527</v>
      </c>
      <c r="GJ1" s="141" t="s">
        <v>13014</v>
      </c>
      <c r="GK1" s="141" t="s">
        <v>7338</v>
      </c>
      <c r="GL1" s="141" t="s">
        <v>8402</v>
      </c>
      <c r="GM1" s="141" t="s">
        <v>7298</v>
      </c>
      <c r="GN1" s="141" t="s">
        <v>7327</v>
      </c>
      <c r="GO1" s="141" t="s">
        <v>7329</v>
      </c>
      <c r="GP1" s="141" t="s">
        <v>7353</v>
      </c>
      <c r="GQ1" s="141" t="s">
        <v>7356</v>
      </c>
      <c r="GR1" s="141" t="s">
        <v>8238</v>
      </c>
      <c r="GS1" s="141" t="s">
        <v>8259</v>
      </c>
      <c r="GT1" s="141" t="s">
        <v>8581</v>
      </c>
      <c r="GU1" s="141" t="s">
        <v>8586</v>
      </c>
      <c r="GV1" s="141" t="s">
        <v>8587</v>
      </c>
      <c r="GW1" s="141" t="s">
        <v>11320</v>
      </c>
      <c r="GX1" s="141" t="s">
        <v>11322</v>
      </c>
      <c r="GY1" s="141" t="s">
        <v>9153</v>
      </c>
      <c r="GZ1" s="141" t="s">
        <v>9610</v>
      </c>
      <c r="HA1" s="141" t="s">
        <v>9611</v>
      </c>
      <c r="HB1" s="394" t="s">
        <v>10552</v>
      </c>
      <c r="HC1" s="394" t="s">
        <v>10619</v>
      </c>
      <c r="HD1" s="394" t="s">
        <v>10650</v>
      </c>
      <c r="HE1" s="394" t="s">
        <v>11277</v>
      </c>
      <c r="HF1" s="294" t="s">
        <v>11266</v>
      </c>
      <c r="HG1" s="472" t="s">
        <v>14405</v>
      </c>
      <c r="HH1" s="480" t="s">
        <v>15050</v>
      </c>
      <c r="HI1" s="289" t="s">
        <v>15432</v>
      </c>
      <c r="HJ1" s="289" t="s">
        <v>17536</v>
      </c>
      <c r="HK1" s="289" t="s">
        <v>19816</v>
      </c>
      <c r="HL1" s="289" t="s">
        <v>20269</v>
      </c>
      <c r="HM1" s="289" t="s">
        <v>20271</v>
      </c>
    </row>
    <row r="2" spans="1:221" ht="56" x14ac:dyDescent="0.15">
      <c r="A2" s="171" t="s">
        <v>7285</v>
      </c>
      <c r="B2" s="175" t="s">
        <v>7286</v>
      </c>
      <c r="C2" s="62" t="s">
        <v>7290</v>
      </c>
      <c r="D2" s="182">
        <v>41019</v>
      </c>
      <c r="E2" s="182">
        <v>41019</v>
      </c>
      <c r="F2" s="182"/>
      <c r="G2" s="163" t="s">
        <v>7291</v>
      </c>
      <c r="H2" s="102" t="s">
        <v>7292</v>
      </c>
      <c r="I2" s="102" t="s">
        <v>3067</v>
      </c>
      <c r="J2" s="202" t="s">
        <v>469</v>
      </c>
      <c r="K2" s="202"/>
      <c r="L2" s="178" t="s">
        <v>589</v>
      </c>
      <c r="M2" s="202"/>
      <c r="N2" s="202"/>
      <c r="O2" s="202"/>
      <c r="P2" s="202"/>
      <c r="Q2" s="202"/>
      <c r="R2" s="202"/>
      <c r="S2" s="202"/>
      <c r="T2" s="202"/>
      <c r="U2" s="202"/>
      <c r="V2" s="202"/>
      <c r="W2" s="202"/>
      <c r="X2" s="178" t="s">
        <v>469</v>
      </c>
      <c r="Y2" s="202"/>
      <c r="Z2" s="202"/>
      <c r="AA2" s="202"/>
      <c r="AB2" s="202"/>
      <c r="AC2" s="202"/>
      <c r="AD2" s="202"/>
      <c r="AE2" s="202"/>
      <c r="AF2" s="202"/>
      <c r="AG2" s="202"/>
      <c r="AH2" s="62" t="s">
        <v>7287</v>
      </c>
      <c r="AI2" s="62"/>
      <c r="AL2" s="202"/>
      <c r="AM2" s="202"/>
      <c r="AN2" s="202"/>
      <c r="AO2" s="202"/>
      <c r="AP2" s="202"/>
      <c r="AQ2" s="202"/>
      <c r="AR2" s="202"/>
      <c r="AS2" s="202"/>
      <c r="AT2" s="202"/>
      <c r="AU2" s="202"/>
      <c r="AV2" s="202"/>
      <c r="AW2" s="202"/>
      <c r="AX2" s="202"/>
      <c r="AY2" s="202"/>
      <c r="AZ2" s="202"/>
      <c r="BA2" s="202"/>
      <c r="BB2" s="202"/>
      <c r="BC2" s="202"/>
      <c r="BD2" s="202"/>
      <c r="BE2" s="202"/>
      <c r="BF2" s="202"/>
      <c r="BG2" s="202"/>
      <c r="BH2" s="202"/>
      <c r="BI2" s="202"/>
      <c r="BJ2" s="202"/>
      <c r="BK2" s="202"/>
      <c r="BL2" s="202"/>
      <c r="BM2" s="202"/>
      <c r="BN2" s="202"/>
      <c r="BO2" s="202"/>
      <c r="BP2" s="202"/>
      <c r="BQ2" s="202"/>
      <c r="BR2" s="202"/>
      <c r="BS2" s="202"/>
      <c r="BT2" s="202"/>
      <c r="BU2" s="202"/>
      <c r="BV2" s="202"/>
      <c r="BW2" s="202"/>
      <c r="BX2" s="202"/>
      <c r="BY2" s="202"/>
      <c r="BZ2" s="202"/>
      <c r="CA2" s="202"/>
      <c r="CB2" s="202"/>
      <c r="CC2" s="202"/>
      <c r="CD2" s="202"/>
      <c r="CE2" s="202"/>
      <c r="CF2" s="202"/>
      <c r="CG2" s="202"/>
      <c r="CH2" s="202"/>
      <c r="CI2" s="202"/>
      <c r="CJ2" s="202"/>
      <c r="CK2" s="202"/>
      <c r="CL2" s="202"/>
      <c r="CM2" s="202"/>
      <c r="CN2" s="202"/>
      <c r="CO2" s="202"/>
      <c r="CP2" s="202"/>
      <c r="CS2" s="202"/>
      <c r="CT2" s="202"/>
      <c r="CU2" s="202"/>
      <c r="CV2" s="202"/>
      <c r="CW2" s="202"/>
      <c r="CX2" s="202"/>
      <c r="CY2" s="202"/>
      <c r="CZ2" s="202"/>
      <c r="DA2" s="202"/>
      <c r="DB2" s="202"/>
      <c r="DC2" s="202"/>
      <c r="DD2" s="202"/>
      <c r="DE2" s="202"/>
      <c r="DF2" s="202"/>
      <c r="DG2" s="202"/>
      <c r="DH2" s="202"/>
      <c r="DI2" s="202"/>
      <c r="DJ2" s="202"/>
      <c r="DK2" s="202"/>
      <c r="DL2" s="202"/>
      <c r="DM2" s="202"/>
      <c r="DN2" s="202"/>
      <c r="DO2" s="202"/>
      <c r="DQ2" s="202"/>
      <c r="DR2" s="202"/>
      <c r="DS2" s="202"/>
      <c r="DT2" s="202"/>
      <c r="DU2" s="202"/>
      <c r="DV2" s="202"/>
      <c r="DW2" s="202"/>
      <c r="DX2" s="202"/>
      <c r="DY2" s="202"/>
      <c r="DZ2" s="202"/>
      <c r="EA2" s="202"/>
      <c r="EB2" s="202"/>
      <c r="EC2" s="202"/>
      <c r="ED2" s="178" t="s">
        <v>7288</v>
      </c>
      <c r="EE2" s="202"/>
      <c r="EF2" s="202"/>
      <c r="EG2" s="202"/>
      <c r="EH2" s="202"/>
      <c r="EI2" s="202"/>
      <c r="EJ2" s="202"/>
      <c r="EK2" s="202"/>
      <c r="EL2" s="202"/>
      <c r="EM2" s="202"/>
      <c r="EN2" s="202"/>
      <c r="EO2" s="202"/>
      <c r="EP2" s="202"/>
      <c r="EQ2" s="202"/>
      <c r="ER2" s="202"/>
      <c r="EU2" s="202"/>
      <c r="EV2" s="202"/>
      <c r="EW2" s="202"/>
      <c r="EX2" s="202"/>
      <c r="EY2" s="202"/>
      <c r="EZ2" s="202"/>
      <c r="FA2" s="202"/>
      <c r="FB2" s="202"/>
      <c r="FC2" s="202"/>
      <c r="FD2" s="202"/>
      <c r="FE2" s="202"/>
      <c r="FF2" s="202"/>
      <c r="FH2" s="202"/>
      <c r="FI2" s="202"/>
      <c r="FL2" s="202"/>
      <c r="FM2" s="202"/>
      <c r="FN2" s="202"/>
      <c r="FO2" s="202"/>
      <c r="FP2" s="202"/>
      <c r="FQ2" s="202"/>
      <c r="FR2" s="202"/>
      <c r="FS2" s="202"/>
      <c r="FT2" s="202"/>
      <c r="FU2" s="202"/>
      <c r="FV2" s="203" t="s">
        <v>7289</v>
      </c>
      <c r="FW2" s="62"/>
      <c r="FX2" s="203"/>
      <c r="FY2" s="203"/>
    </row>
    <row r="3" spans="1:221" ht="25.5" customHeight="1" x14ac:dyDescent="0.15">
      <c r="A3" s="171" t="s">
        <v>7374</v>
      </c>
      <c r="B3" s="177" t="s">
        <v>7375</v>
      </c>
      <c r="C3" s="166" t="s">
        <v>7378</v>
      </c>
      <c r="D3" s="182">
        <v>41025</v>
      </c>
      <c r="E3" s="182">
        <v>41025</v>
      </c>
      <c r="F3" s="182"/>
      <c r="G3" s="163" t="s">
        <v>5843</v>
      </c>
      <c r="H3" s="62" t="s">
        <v>7377</v>
      </c>
      <c r="I3" s="102" t="s">
        <v>3067</v>
      </c>
      <c r="J3" s="102" t="s">
        <v>469</v>
      </c>
      <c r="K3" s="178"/>
      <c r="L3" s="178" t="s">
        <v>589</v>
      </c>
      <c r="M3" s="178"/>
      <c r="N3" s="178"/>
      <c r="O3" s="178"/>
      <c r="P3" s="178"/>
      <c r="Q3" s="178"/>
      <c r="R3" s="178"/>
      <c r="S3" s="178"/>
      <c r="T3" s="178"/>
      <c r="U3" s="178"/>
      <c r="V3" s="178"/>
      <c r="W3" s="178"/>
      <c r="X3" s="62" t="s">
        <v>7379</v>
      </c>
      <c r="Y3" s="178"/>
      <c r="Z3" s="178"/>
      <c r="AB3" s="178"/>
      <c r="AC3" s="178"/>
      <c r="AD3" s="178"/>
      <c r="AE3" s="178"/>
      <c r="AF3" s="178"/>
      <c r="AG3" s="178"/>
      <c r="AH3" s="102" t="s">
        <v>987</v>
      </c>
      <c r="AI3" s="102"/>
      <c r="AL3" s="178"/>
      <c r="AM3" s="178"/>
      <c r="AN3" s="178"/>
      <c r="AO3" s="178"/>
      <c r="AP3" s="178"/>
      <c r="AQ3" s="178"/>
      <c r="AR3" s="178"/>
      <c r="AS3" s="178"/>
      <c r="AT3" s="178"/>
      <c r="AU3" s="178"/>
      <c r="AV3" s="178"/>
      <c r="AW3" s="178"/>
      <c r="AX3" s="178"/>
      <c r="AY3" s="178"/>
      <c r="AZ3" s="178"/>
      <c r="BA3" s="178"/>
      <c r="BB3" s="178"/>
      <c r="BC3" s="178"/>
      <c r="BD3" s="178"/>
      <c r="BE3" s="178"/>
      <c r="BF3" s="178"/>
      <c r="BG3" s="178"/>
      <c r="BH3" s="178"/>
      <c r="BI3" s="178"/>
      <c r="BJ3" s="178"/>
      <c r="BK3" s="178"/>
      <c r="BL3" s="178"/>
      <c r="BM3" s="178"/>
      <c r="BN3" s="178"/>
      <c r="BO3" s="178"/>
      <c r="BP3" s="178"/>
      <c r="BQ3" s="178"/>
      <c r="BR3" s="178"/>
      <c r="BS3" s="178"/>
      <c r="BT3" s="178"/>
      <c r="BU3" s="178"/>
      <c r="BV3" s="178"/>
      <c r="BW3" s="178"/>
      <c r="BX3" s="178"/>
      <c r="BY3" s="178"/>
      <c r="BZ3" s="178"/>
      <c r="CA3" s="178"/>
      <c r="CB3" s="178"/>
      <c r="CC3" s="178"/>
      <c r="CD3" s="178"/>
      <c r="CE3" s="178"/>
      <c r="CF3" s="178"/>
      <c r="CG3" s="178"/>
      <c r="CH3" s="178"/>
      <c r="CI3" s="178"/>
      <c r="CJ3" s="178"/>
      <c r="CK3" s="178"/>
      <c r="CL3" s="178"/>
      <c r="CM3" s="178"/>
      <c r="CN3" s="178"/>
      <c r="CO3" s="178"/>
      <c r="CP3" s="178"/>
      <c r="CS3" s="178"/>
      <c r="CT3" s="178"/>
      <c r="CU3" s="178"/>
      <c r="CV3" s="178"/>
      <c r="CW3" s="178"/>
      <c r="CX3" s="178"/>
      <c r="CY3" s="178"/>
      <c r="CZ3" s="178"/>
      <c r="DA3" s="178"/>
      <c r="DB3" s="178"/>
      <c r="DC3" s="178"/>
      <c r="DD3" s="178"/>
      <c r="DE3" s="178"/>
      <c r="DF3" s="178"/>
      <c r="DG3" s="178"/>
      <c r="DH3" s="178"/>
      <c r="DI3" s="178"/>
      <c r="DJ3" s="178"/>
      <c r="DK3" s="178"/>
      <c r="DL3" s="178"/>
      <c r="DM3" s="178"/>
      <c r="DN3" s="178"/>
      <c r="DO3" s="178"/>
      <c r="DQ3" s="178"/>
      <c r="DR3" s="178"/>
      <c r="DS3" s="178"/>
      <c r="DV3" s="178"/>
      <c r="DW3" s="178"/>
      <c r="DX3" s="178"/>
      <c r="DY3" s="178"/>
      <c r="DZ3" s="178"/>
      <c r="EA3" s="178"/>
      <c r="EB3" s="178"/>
      <c r="EC3" s="178"/>
      <c r="EE3" s="178"/>
      <c r="EF3" s="178"/>
      <c r="EG3" s="178"/>
      <c r="EH3" s="178"/>
      <c r="EI3" s="178"/>
      <c r="EJ3" s="178"/>
      <c r="EK3" s="178"/>
      <c r="EL3" s="178"/>
      <c r="EM3" s="178"/>
      <c r="EN3" s="178"/>
      <c r="EO3" s="178"/>
      <c r="EP3" s="178"/>
      <c r="EQ3" s="178"/>
      <c r="ER3" s="178"/>
      <c r="EU3" s="178"/>
      <c r="EV3" s="178"/>
      <c r="EW3" s="178"/>
      <c r="EX3" s="178"/>
      <c r="EY3" s="178"/>
      <c r="EZ3" s="178"/>
      <c r="FA3" s="178"/>
      <c r="FB3" s="178"/>
      <c r="FC3" s="178"/>
      <c r="FD3" s="178"/>
      <c r="FE3" s="178"/>
      <c r="FF3" s="178"/>
      <c r="FG3" s="178" t="s">
        <v>7376</v>
      </c>
      <c r="FH3" s="178"/>
      <c r="FI3" s="178"/>
    </row>
    <row r="4" spans="1:221" ht="25.5" customHeight="1" x14ac:dyDescent="0.15">
      <c r="A4" s="171" t="s">
        <v>7578</v>
      </c>
      <c r="B4" s="177" t="s">
        <v>7577</v>
      </c>
      <c r="C4" s="62" t="s">
        <v>7582</v>
      </c>
      <c r="D4" s="182">
        <v>41045</v>
      </c>
      <c r="E4" s="182">
        <v>41045</v>
      </c>
      <c r="F4" s="182"/>
      <c r="G4" s="163" t="s">
        <v>5843</v>
      </c>
      <c r="H4" s="62" t="s">
        <v>7581</v>
      </c>
      <c r="I4" s="102" t="s">
        <v>3067</v>
      </c>
      <c r="J4" s="178" t="s">
        <v>469</v>
      </c>
      <c r="K4" s="178"/>
      <c r="L4" s="62" t="s">
        <v>7579</v>
      </c>
      <c r="M4" s="62"/>
      <c r="N4" s="62"/>
      <c r="O4" s="62"/>
      <c r="P4" s="62"/>
      <c r="Q4" s="62"/>
      <c r="R4" s="62"/>
      <c r="S4" s="62"/>
      <c r="T4" s="62"/>
      <c r="U4" s="62"/>
      <c r="V4" s="62"/>
      <c r="W4" s="62"/>
      <c r="X4" s="62" t="s">
        <v>7579</v>
      </c>
      <c r="Y4" s="62"/>
      <c r="Z4" s="62"/>
      <c r="AA4" s="62"/>
      <c r="AB4" s="62"/>
      <c r="AC4" s="62"/>
      <c r="AD4" s="62"/>
      <c r="AE4" s="62"/>
      <c r="AF4" s="62"/>
      <c r="AG4" s="62"/>
      <c r="AH4" s="62" t="s">
        <v>7579</v>
      </c>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c r="CC4" s="62"/>
      <c r="CD4" s="62"/>
      <c r="CE4" s="62"/>
      <c r="CF4" s="62"/>
      <c r="CG4" s="62"/>
      <c r="CH4" s="62"/>
      <c r="CI4" s="62"/>
      <c r="CJ4" s="62"/>
      <c r="CK4" s="62"/>
      <c r="CL4" s="62"/>
      <c r="CM4" s="62"/>
      <c r="CN4" s="62"/>
      <c r="CO4" s="62"/>
      <c r="CP4" s="62"/>
      <c r="CQ4" s="62"/>
      <c r="CR4" s="62"/>
      <c r="CS4" s="62"/>
      <c r="CT4" s="62"/>
      <c r="CU4" s="62"/>
      <c r="CV4" s="62"/>
      <c r="CW4" s="62"/>
      <c r="CX4" s="62"/>
      <c r="CY4" s="62"/>
      <c r="CZ4" s="62"/>
      <c r="DA4" s="62"/>
      <c r="DB4" s="62"/>
      <c r="DC4" s="62"/>
      <c r="DD4" s="62"/>
      <c r="DE4" s="62"/>
      <c r="DF4" s="62"/>
      <c r="DG4" s="62"/>
      <c r="DH4" s="62"/>
      <c r="DI4" s="62"/>
      <c r="DJ4" s="62"/>
      <c r="DK4" s="62"/>
      <c r="DL4" s="62"/>
      <c r="DM4" s="62"/>
      <c r="DN4" s="62"/>
      <c r="DO4" s="62"/>
      <c r="DP4" s="62"/>
      <c r="DQ4" s="62"/>
      <c r="DR4" s="62"/>
      <c r="DS4" s="62"/>
      <c r="DT4" s="62"/>
      <c r="DU4" s="62"/>
      <c r="DV4" s="62"/>
      <c r="DW4" s="62"/>
      <c r="DX4" s="62"/>
      <c r="DY4" s="62"/>
      <c r="DZ4" s="62"/>
      <c r="EA4" s="62"/>
      <c r="EB4" s="62"/>
      <c r="EC4" s="62"/>
      <c r="ED4" s="62"/>
      <c r="EE4" s="62"/>
      <c r="EF4" s="62"/>
      <c r="EG4" s="62"/>
      <c r="EH4" s="62"/>
      <c r="EI4" s="62"/>
      <c r="EJ4" s="62"/>
      <c r="EK4" s="62"/>
      <c r="EL4" s="62"/>
      <c r="EM4" s="62"/>
      <c r="EN4" s="62"/>
      <c r="EO4" s="62"/>
      <c r="EP4" s="62"/>
      <c r="EQ4" s="62"/>
      <c r="ER4" s="62"/>
      <c r="ES4" s="62"/>
      <c r="ET4" s="62"/>
      <c r="EU4" s="62"/>
      <c r="EV4" s="62"/>
      <c r="EW4" s="62"/>
      <c r="EX4" s="62"/>
      <c r="EY4" s="62"/>
      <c r="EZ4" s="62"/>
      <c r="FA4" s="62"/>
      <c r="FB4" s="62"/>
      <c r="FC4" s="62"/>
      <c r="FD4" s="62"/>
      <c r="FE4" s="62"/>
      <c r="FF4" s="62"/>
      <c r="FG4" s="62"/>
      <c r="FH4" s="62" t="s">
        <v>7580</v>
      </c>
      <c r="FI4" s="62"/>
    </row>
    <row r="5" spans="1:221" ht="42" x14ac:dyDescent="0.15">
      <c r="A5" s="171" t="s">
        <v>6256</v>
      </c>
      <c r="B5" s="175" t="s">
        <v>6257</v>
      </c>
      <c r="C5" s="62" t="s">
        <v>6644</v>
      </c>
      <c r="D5" s="182">
        <v>41022</v>
      </c>
      <c r="E5" s="182">
        <v>41030</v>
      </c>
      <c r="F5" s="182"/>
      <c r="G5" s="178" t="s">
        <v>6056</v>
      </c>
      <c r="H5" s="62" t="s">
        <v>6617</v>
      </c>
      <c r="I5" s="102" t="s">
        <v>3067</v>
      </c>
      <c r="J5" s="102" t="s">
        <v>469</v>
      </c>
      <c r="K5" s="102"/>
      <c r="L5" s="102" t="s">
        <v>3119</v>
      </c>
      <c r="M5" s="102"/>
      <c r="N5" s="102"/>
      <c r="O5" s="102"/>
      <c r="P5" s="102"/>
      <c r="Q5" s="102"/>
      <c r="R5" s="102"/>
      <c r="S5" s="102"/>
      <c r="T5" s="102"/>
      <c r="U5" s="102"/>
      <c r="V5" s="102"/>
      <c r="W5" s="102"/>
      <c r="X5" s="102" t="s">
        <v>3072</v>
      </c>
      <c r="Y5" s="102"/>
      <c r="Z5" s="102"/>
      <c r="AA5" s="102"/>
      <c r="AB5" s="102"/>
      <c r="AC5" s="102"/>
      <c r="AD5" s="102"/>
      <c r="AE5" s="102"/>
      <c r="AF5" s="102"/>
      <c r="AG5" s="102"/>
      <c r="AH5" s="102" t="s">
        <v>3120</v>
      </c>
      <c r="AI5" s="102"/>
      <c r="AJ5" s="102"/>
      <c r="AK5" s="102"/>
      <c r="AL5" s="102"/>
      <c r="AM5" s="102"/>
      <c r="AN5" s="102"/>
      <c r="AQ5" s="102" t="s">
        <v>7315</v>
      </c>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row>
    <row r="6" spans="1:221" ht="25.5" customHeight="1" x14ac:dyDescent="0.15">
      <c r="A6" s="171" t="s">
        <v>6258</v>
      </c>
      <c r="B6" s="175" t="s">
        <v>6260</v>
      </c>
      <c r="C6" s="62" t="s">
        <v>6645</v>
      </c>
      <c r="D6" s="182">
        <v>40968</v>
      </c>
      <c r="E6" s="182">
        <v>41024</v>
      </c>
      <c r="F6" s="182"/>
      <c r="G6" s="166" t="s">
        <v>5843</v>
      </c>
      <c r="H6" s="102" t="s">
        <v>6177</v>
      </c>
      <c r="I6" s="102" t="s">
        <v>3067</v>
      </c>
      <c r="J6" s="102" t="s">
        <v>469</v>
      </c>
      <c r="K6" s="102"/>
      <c r="M6" s="102" t="s">
        <v>3122</v>
      </c>
      <c r="N6" s="102"/>
      <c r="O6" s="102"/>
      <c r="P6" s="102"/>
      <c r="Q6" s="102"/>
      <c r="R6" s="102"/>
      <c r="S6" s="102"/>
      <c r="T6" s="102"/>
      <c r="U6" s="102"/>
      <c r="V6" s="102"/>
      <c r="W6" s="102"/>
      <c r="X6" s="102" t="s">
        <v>3072</v>
      </c>
      <c r="Y6" s="102"/>
      <c r="Z6" s="102"/>
      <c r="AA6" s="102"/>
      <c r="AB6" s="102"/>
      <c r="AC6" s="102"/>
      <c r="AD6" s="102"/>
      <c r="AE6" s="102"/>
      <c r="AF6" s="102"/>
      <c r="AG6" s="102"/>
      <c r="AH6" s="102" t="s">
        <v>3123</v>
      </c>
      <c r="AI6" s="102"/>
      <c r="AJ6" s="102"/>
      <c r="AK6" s="102"/>
      <c r="AL6" s="102"/>
      <c r="AM6" s="102"/>
      <c r="AN6" s="102"/>
      <c r="AO6" s="102" t="s">
        <v>5514</v>
      </c>
      <c r="AT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02"/>
      <c r="CD6" s="102"/>
      <c r="CE6" s="102"/>
      <c r="CF6" s="102"/>
      <c r="CG6" s="102"/>
      <c r="CH6" s="102"/>
      <c r="CI6" s="102"/>
      <c r="CJ6" s="102"/>
      <c r="CK6" s="181"/>
      <c r="CL6" s="181"/>
      <c r="CM6" s="102"/>
      <c r="CN6" s="102"/>
      <c r="CO6" s="102"/>
      <c r="CP6" s="102"/>
      <c r="CQ6" s="102"/>
      <c r="CR6" s="102"/>
      <c r="CS6" s="102"/>
      <c r="CT6" s="102"/>
      <c r="CU6" s="102"/>
      <c r="CV6" s="102"/>
      <c r="CW6" s="102"/>
      <c r="CX6" s="102"/>
      <c r="CY6" s="102"/>
      <c r="CZ6" s="102"/>
      <c r="DA6" s="102"/>
      <c r="DB6" s="102"/>
      <c r="DC6" s="102"/>
      <c r="DD6" s="102"/>
      <c r="DE6" s="102"/>
      <c r="DF6" s="102"/>
      <c r="DG6" s="102"/>
      <c r="DH6" s="102"/>
      <c r="DI6" s="102"/>
      <c r="DJ6" s="102"/>
      <c r="DK6" s="102"/>
      <c r="DL6" s="102"/>
      <c r="DM6" s="102"/>
      <c r="DN6" s="102"/>
      <c r="DO6" s="102"/>
      <c r="DP6" s="102"/>
      <c r="DQ6" s="102"/>
      <c r="DR6" s="102"/>
      <c r="DS6" s="102"/>
      <c r="DT6" s="102"/>
      <c r="DU6" s="102"/>
      <c r="DV6" s="102"/>
      <c r="DW6" s="102"/>
      <c r="DX6" s="102"/>
      <c r="DY6" s="102"/>
      <c r="DZ6" s="102"/>
      <c r="EA6" s="102"/>
      <c r="EB6" s="102"/>
      <c r="EC6" s="102"/>
      <c r="ED6" s="102"/>
      <c r="EE6" s="102"/>
      <c r="EF6" s="102"/>
      <c r="EG6" s="102"/>
      <c r="EH6" s="102"/>
      <c r="EI6" s="102"/>
      <c r="EJ6" s="102"/>
      <c r="EK6" s="102"/>
      <c r="EL6" s="102"/>
      <c r="EM6" s="102"/>
      <c r="EN6" s="102"/>
      <c r="EO6" s="102"/>
      <c r="EP6" s="102"/>
      <c r="EQ6" s="102"/>
      <c r="ER6" s="102"/>
      <c r="ES6" s="102"/>
      <c r="ET6" s="102"/>
      <c r="EV6" s="102" t="s">
        <v>3126</v>
      </c>
      <c r="EW6" s="102"/>
      <c r="EX6" s="102"/>
      <c r="EY6" s="102"/>
      <c r="EZ6" s="102"/>
      <c r="FA6" s="102"/>
      <c r="FB6" s="102"/>
      <c r="FC6" s="102"/>
      <c r="FD6" s="102"/>
      <c r="FE6" s="102"/>
      <c r="FF6" s="102"/>
      <c r="FG6" s="102" t="s">
        <v>5898</v>
      </c>
      <c r="FH6" s="102"/>
      <c r="FI6" s="102"/>
      <c r="FJ6" s="102"/>
      <c r="FK6" s="102"/>
      <c r="FL6" s="102"/>
      <c r="FM6" s="102"/>
      <c r="FN6" s="102"/>
      <c r="FO6" s="102"/>
      <c r="FP6" s="180"/>
      <c r="FQ6" s="180"/>
      <c r="FR6" s="180"/>
      <c r="FS6" s="180"/>
      <c r="FT6" s="180"/>
      <c r="FU6" s="180"/>
      <c r="FV6" s="180"/>
      <c r="FW6" s="180"/>
      <c r="FX6" s="180"/>
      <c r="FY6" s="180"/>
      <c r="FZ6" s="180"/>
      <c r="GA6" s="180"/>
      <c r="GB6" s="180"/>
      <c r="GC6" s="180"/>
      <c r="GD6" s="180"/>
      <c r="GE6" s="180"/>
      <c r="GF6" s="180"/>
      <c r="GG6" s="180"/>
    </row>
    <row r="7" spans="1:221" ht="30" x14ac:dyDescent="0.15">
      <c r="A7" s="171" t="s">
        <v>6261</v>
      </c>
      <c r="B7" s="175" t="s">
        <v>6618</v>
      </c>
      <c r="C7" s="62" t="s">
        <v>6646</v>
      </c>
      <c r="D7" s="182">
        <v>40968</v>
      </c>
      <c r="E7" s="182">
        <v>41030</v>
      </c>
      <c r="F7" s="182"/>
      <c r="G7" s="178" t="s">
        <v>5802</v>
      </c>
      <c r="H7" s="102" t="s">
        <v>6178</v>
      </c>
      <c r="I7" s="102" t="s">
        <v>3067</v>
      </c>
      <c r="J7" s="102" t="s">
        <v>469</v>
      </c>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02"/>
      <c r="AM7" s="102"/>
      <c r="AN7" s="102"/>
      <c r="AO7" s="102" t="s">
        <v>5514</v>
      </c>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02"/>
      <c r="CD7" s="102"/>
      <c r="CE7" s="102"/>
      <c r="CF7" s="102"/>
      <c r="CG7" s="102"/>
      <c r="CH7" s="102"/>
      <c r="CI7" s="102"/>
      <c r="CJ7" s="102"/>
      <c r="CK7" s="181"/>
      <c r="CL7" s="181"/>
      <c r="CM7" s="102"/>
      <c r="CN7" s="102"/>
      <c r="CO7" s="102"/>
      <c r="CP7" s="102"/>
      <c r="CQ7" s="102"/>
      <c r="CR7" s="102"/>
      <c r="CS7" s="102"/>
      <c r="CT7" s="102"/>
      <c r="CU7" s="102"/>
      <c r="CV7" s="102"/>
      <c r="CW7" s="102"/>
      <c r="CX7" s="102"/>
      <c r="CY7" s="102"/>
      <c r="CZ7" s="102"/>
      <c r="DA7" s="102"/>
      <c r="DB7" s="102"/>
      <c r="DC7" s="102"/>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t="s">
        <v>3128</v>
      </c>
      <c r="ER7" s="102"/>
      <c r="ES7" s="102"/>
      <c r="ET7" s="102"/>
      <c r="EU7" s="102"/>
      <c r="EV7" s="102"/>
      <c r="EW7" s="102"/>
      <c r="EX7" s="102"/>
      <c r="EY7" s="102"/>
      <c r="EZ7" s="102"/>
      <c r="FA7" s="102"/>
      <c r="FB7" s="102"/>
      <c r="FC7" s="102"/>
      <c r="FD7" s="102"/>
      <c r="FE7" s="102"/>
      <c r="FF7" s="102"/>
      <c r="FG7" s="102" t="s">
        <v>3127</v>
      </c>
      <c r="FH7" s="102"/>
      <c r="FI7" s="102"/>
      <c r="FJ7" s="102"/>
      <c r="FK7" s="102"/>
      <c r="FL7" s="102"/>
      <c r="FM7" s="102"/>
      <c r="FN7" s="102"/>
      <c r="FO7" s="102"/>
      <c r="FP7" s="180"/>
      <c r="FQ7" s="180"/>
      <c r="FR7" s="180"/>
      <c r="FS7" s="180"/>
      <c r="FT7" s="180"/>
      <c r="FU7" s="180"/>
      <c r="FV7" s="180"/>
      <c r="FW7" s="180"/>
      <c r="FX7" s="180"/>
      <c r="FY7" s="180"/>
      <c r="FZ7" s="180"/>
      <c r="GA7" s="180"/>
      <c r="GB7" s="180"/>
      <c r="GC7" s="180"/>
      <c r="GD7" s="180"/>
      <c r="GE7" s="180"/>
      <c r="GF7" s="180"/>
      <c r="GG7" s="180"/>
    </row>
    <row r="8" spans="1:221" s="161" customFormat="1" ht="30" x14ac:dyDescent="0.15">
      <c r="A8" s="171" t="s">
        <v>6263</v>
      </c>
      <c r="B8" s="175" t="s">
        <v>6264</v>
      </c>
      <c r="C8" s="62" t="s">
        <v>6647</v>
      </c>
      <c r="D8" s="182">
        <v>40968</v>
      </c>
      <c r="E8" s="182">
        <v>41030</v>
      </c>
      <c r="F8" s="182"/>
      <c r="G8" s="178" t="s">
        <v>5802</v>
      </c>
      <c r="H8" s="102" t="s">
        <v>6179</v>
      </c>
      <c r="I8" s="102" t="s">
        <v>3067</v>
      </c>
      <c r="J8" s="102" t="s">
        <v>469</v>
      </c>
      <c r="K8" s="102"/>
      <c r="L8" s="102" t="s">
        <v>3129</v>
      </c>
      <c r="M8" s="102"/>
      <c r="N8" s="102"/>
      <c r="O8" s="102"/>
      <c r="P8" s="102"/>
      <c r="Q8" s="102"/>
      <c r="R8" s="102"/>
      <c r="S8" s="102"/>
      <c r="T8" s="102"/>
      <c r="U8" s="102"/>
      <c r="V8" s="102"/>
      <c r="W8" s="102"/>
      <c r="X8" s="102" t="s">
        <v>3130</v>
      </c>
      <c r="Y8" s="102"/>
      <c r="Z8" s="102"/>
      <c r="AA8" s="102"/>
      <c r="AB8" s="102"/>
      <c r="AC8" s="102"/>
      <c r="AD8" s="102"/>
      <c r="AE8" s="102"/>
      <c r="AF8" s="102"/>
      <c r="AG8" s="102"/>
      <c r="AH8" s="102" t="s">
        <v>452</v>
      </c>
      <c r="AI8" s="102"/>
      <c r="AJ8" s="102"/>
      <c r="AK8" s="102"/>
      <c r="AL8" s="102"/>
      <c r="AM8" s="102"/>
      <c r="AN8" s="102"/>
      <c r="AO8" s="102" t="s">
        <v>5514</v>
      </c>
      <c r="AP8" s="102"/>
      <c r="AQ8" s="102"/>
      <c r="AR8" s="102"/>
      <c r="AS8" s="102"/>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57"/>
      <c r="GI8" s="157"/>
      <c r="GJ8" s="157"/>
      <c r="GK8" s="157"/>
      <c r="GL8" s="157"/>
      <c r="GM8" s="157"/>
      <c r="GN8" s="157"/>
      <c r="GO8" s="157"/>
      <c r="GP8" s="157"/>
      <c r="GQ8" s="157"/>
      <c r="GR8" s="205"/>
    </row>
    <row r="9" spans="1:221" s="158" customFormat="1" ht="51" customHeight="1" x14ac:dyDescent="0.15">
      <c r="A9" s="171" t="s">
        <v>6265</v>
      </c>
      <c r="B9" s="175" t="s">
        <v>6619</v>
      </c>
      <c r="C9" s="62" t="s">
        <v>6652</v>
      </c>
      <c r="D9" s="182">
        <v>40968</v>
      </c>
      <c r="E9" s="182">
        <v>41030</v>
      </c>
      <c r="F9" s="182"/>
      <c r="G9" s="178" t="s">
        <v>5802</v>
      </c>
      <c r="H9" s="102" t="s">
        <v>6209</v>
      </c>
      <c r="I9" s="102" t="s">
        <v>3067</v>
      </c>
      <c r="J9" s="102" t="s">
        <v>469</v>
      </c>
      <c r="K9" s="102"/>
      <c r="L9" s="102" t="s">
        <v>6237</v>
      </c>
      <c r="M9" s="102"/>
      <c r="N9" s="102"/>
      <c r="O9" s="102"/>
      <c r="P9" s="102" t="s">
        <v>6238</v>
      </c>
      <c r="Q9" s="102"/>
      <c r="R9" s="102"/>
      <c r="S9" s="102"/>
      <c r="T9" s="102"/>
      <c r="U9" s="102"/>
      <c r="V9" s="102"/>
      <c r="W9" s="102"/>
      <c r="X9" s="102" t="s">
        <v>3131</v>
      </c>
      <c r="Y9" s="102"/>
      <c r="Z9" s="102"/>
      <c r="AA9" s="102"/>
      <c r="AB9" s="102"/>
      <c r="AC9" s="102"/>
      <c r="AD9" s="102"/>
      <c r="AE9" s="102" t="s">
        <v>6875</v>
      </c>
      <c r="AF9" s="102"/>
      <c r="AG9" s="102"/>
      <c r="AH9" s="102"/>
      <c r="AI9" s="102"/>
      <c r="AJ9" s="102"/>
      <c r="AK9" s="102"/>
      <c r="AL9" s="102"/>
      <c r="AM9" s="102"/>
      <c r="AN9" s="102"/>
      <c r="AO9" s="102" t="s">
        <v>5514</v>
      </c>
      <c r="AP9" s="102"/>
      <c r="AQ9" s="102"/>
      <c r="AR9" s="102"/>
      <c r="AS9" s="102"/>
      <c r="AT9" s="102"/>
      <c r="AU9" s="102"/>
      <c r="AV9" s="102"/>
      <c r="AW9" s="102"/>
      <c r="AX9" s="102"/>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02"/>
      <c r="CD9" s="102"/>
      <c r="CE9" s="102"/>
      <c r="CF9" s="102"/>
      <c r="CG9" s="102"/>
      <c r="CH9" s="102"/>
      <c r="CI9" s="102"/>
      <c r="CJ9" s="102"/>
      <c r="CK9" s="181"/>
      <c r="CL9" s="181"/>
      <c r="CM9" s="102"/>
      <c r="CN9" s="102"/>
      <c r="CO9" s="102" t="s">
        <v>6878</v>
      </c>
      <c r="CP9" s="102" t="s">
        <v>6879</v>
      </c>
      <c r="CQ9" s="102"/>
      <c r="CR9" s="102"/>
      <c r="CS9" s="102"/>
      <c r="CT9" s="102"/>
      <c r="CU9" s="102"/>
      <c r="CV9" s="102"/>
      <c r="CW9" s="102"/>
      <c r="CX9" s="102"/>
      <c r="CY9" s="102"/>
      <c r="CZ9" s="102"/>
      <c r="DA9" s="102"/>
      <c r="DB9" s="102"/>
      <c r="DC9" s="102"/>
      <c r="DD9" s="102"/>
      <c r="DE9" s="102"/>
      <c r="DF9" s="102"/>
      <c r="DG9" s="102"/>
      <c r="DH9" s="102"/>
      <c r="DI9" s="102"/>
      <c r="DJ9" s="102"/>
      <c r="DK9" s="102"/>
      <c r="DL9" s="102"/>
      <c r="DM9" s="102"/>
      <c r="DN9" s="102"/>
      <c r="DO9" s="102"/>
      <c r="DP9" s="102"/>
      <c r="DQ9" s="102"/>
      <c r="DR9" s="102"/>
      <c r="DS9" s="102" t="s">
        <v>3133</v>
      </c>
      <c r="DT9" s="102"/>
      <c r="DU9" s="102"/>
      <c r="DV9" s="102"/>
      <c r="DW9" s="102"/>
      <c r="DX9" s="102"/>
      <c r="DY9" s="102"/>
      <c r="DZ9" s="102"/>
      <c r="EA9" s="102"/>
      <c r="EB9" s="102"/>
      <c r="EC9" s="102"/>
      <c r="ED9" s="102" t="s">
        <v>3132</v>
      </c>
      <c r="EE9" s="180"/>
      <c r="EF9" s="180"/>
      <c r="EG9" s="180"/>
      <c r="EH9" s="180"/>
      <c r="EI9" s="180"/>
      <c r="EJ9" s="180"/>
      <c r="EK9" s="180"/>
      <c r="EL9" s="180"/>
      <c r="EM9" s="180"/>
      <c r="EN9" s="180"/>
      <c r="EO9" s="180"/>
      <c r="EP9" s="180"/>
      <c r="EQ9" s="180"/>
      <c r="ER9" s="180"/>
      <c r="ES9" s="180"/>
      <c r="ET9" s="180"/>
      <c r="EU9" s="180"/>
      <c r="EV9" s="180"/>
      <c r="EW9" s="180"/>
      <c r="EX9" s="180"/>
      <c r="EY9" s="180"/>
      <c r="EZ9" s="180"/>
      <c r="FA9" s="180"/>
      <c r="FB9" s="180"/>
      <c r="FC9" s="180"/>
      <c r="FD9" s="180"/>
      <c r="FE9" s="180"/>
      <c r="FF9" s="180"/>
      <c r="FG9" s="180"/>
      <c r="FH9" s="180"/>
      <c r="FI9" s="180"/>
      <c r="FJ9" s="180"/>
      <c r="FK9" s="180"/>
      <c r="FL9" s="180"/>
      <c r="FM9" s="180"/>
      <c r="FN9" s="180"/>
      <c r="FO9" s="180"/>
      <c r="FP9" s="180"/>
      <c r="FQ9" s="180"/>
      <c r="FR9" s="180"/>
      <c r="FS9" s="180"/>
      <c r="FT9" s="180"/>
      <c r="FU9" s="180"/>
      <c r="FV9" s="180"/>
      <c r="FW9" s="180"/>
      <c r="FX9" s="180"/>
      <c r="FY9" s="180"/>
      <c r="FZ9" s="180"/>
      <c r="GA9" s="180"/>
      <c r="GB9" s="180"/>
      <c r="GC9" s="180"/>
      <c r="GD9" s="180"/>
      <c r="GE9" s="180"/>
      <c r="GF9" s="180"/>
      <c r="GG9" s="180"/>
      <c r="GH9" s="157"/>
      <c r="GI9" s="157"/>
      <c r="GJ9" s="157"/>
      <c r="GK9" s="157"/>
      <c r="GL9" s="157"/>
      <c r="GM9" s="157"/>
      <c r="GN9" s="157"/>
      <c r="GO9" s="157"/>
      <c r="GP9" s="157"/>
      <c r="GQ9" s="157"/>
      <c r="GR9" s="195"/>
    </row>
    <row r="10" spans="1:221" ht="30" x14ac:dyDescent="0.15">
      <c r="A10" s="171" t="s">
        <v>6267</v>
      </c>
      <c r="B10" s="177" t="s">
        <v>6268</v>
      </c>
      <c r="C10" s="166" t="s">
        <v>6653</v>
      </c>
      <c r="D10" s="186">
        <v>41024</v>
      </c>
      <c r="E10" s="186">
        <v>41030</v>
      </c>
      <c r="F10" s="186"/>
      <c r="G10" s="166" t="s">
        <v>6269</v>
      </c>
      <c r="H10" s="102" t="s">
        <v>6210</v>
      </c>
      <c r="I10" s="102" t="s">
        <v>3067</v>
      </c>
      <c r="J10" s="102" t="s">
        <v>469</v>
      </c>
      <c r="K10" s="102"/>
      <c r="L10" s="102" t="s">
        <v>3136</v>
      </c>
      <c r="M10" s="102"/>
      <c r="N10" s="102"/>
      <c r="O10" s="102"/>
      <c r="P10" s="102"/>
      <c r="Q10" s="102"/>
      <c r="R10" s="102"/>
      <c r="S10" s="102"/>
      <c r="T10" s="102"/>
      <c r="U10" s="102"/>
      <c r="V10" s="102"/>
      <c r="W10" s="102"/>
      <c r="X10" s="102" t="s">
        <v>3137</v>
      </c>
      <c r="Y10" s="102"/>
      <c r="Z10" s="102"/>
      <c r="AA10" s="102"/>
      <c r="AB10" s="102"/>
      <c r="AC10" s="102"/>
      <c r="AD10" s="102"/>
      <c r="AE10" s="102"/>
      <c r="AF10" s="102"/>
      <c r="AG10" s="102"/>
      <c r="AH10" s="102" t="s">
        <v>3138</v>
      </c>
      <c r="AI10" s="102"/>
      <c r="AJ10" s="102"/>
      <c r="AK10" s="102"/>
      <c r="AL10" s="102"/>
      <c r="AM10" s="102"/>
      <c r="AN10" s="102"/>
      <c r="AO10" s="161"/>
      <c r="AP10" s="161"/>
      <c r="AQ10" s="161"/>
      <c r="AR10" s="161"/>
      <c r="AS10" s="161"/>
      <c r="AT10" s="181"/>
      <c r="AU10" s="102" t="s">
        <v>3139</v>
      </c>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1"/>
      <c r="CC10" s="181"/>
      <c r="CD10" s="181"/>
      <c r="CE10" s="181"/>
      <c r="CF10" s="181"/>
      <c r="CG10" s="181"/>
      <c r="CH10" s="181"/>
      <c r="CI10" s="181"/>
      <c r="CJ10" s="181"/>
      <c r="CK10" s="181"/>
      <c r="CL10" s="181"/>
      <c r="CM10" s="181"/>
      <c r="CN10" s="181"/>
      <c r="CO10" s="181"/>
      <c r="CP10" s="181"/>
      <c r="CQ10" s="181"/>
      <c r="CR10" s="181"/>
      <c r="CS10" s="181"/>
      <c r="CT10" s="181"/>
      <c r="CU10" s="181"/>
      <c r="CV10" s="181"/>
      <c r="CW10" s="181"/>
      <c r="CX10" s="181"/>
      <c r="CY10" s="181"/>
      <c r="CZ10" s="181"/>
      <c r="DA10" s="181"/>
      <c r="DB10" s="181"/>
      <c r="DC10" s="181"/>
      <c r="DD10" s="181"/>
      <c r="DE10" s="181"/>
      <c r="DF10" s="181"/>
      <c r="DG10" s="181"/>
      <c r="DH10" s="181"/>
      <c r="DI10" s="181"/>
      <c r="DJ10" s="181"/>
      <c r="DK10" s="181"/>
      <c r="DL10" s="181"/>
      <c r="DM10" s="181"/>
      <c r="DN10" s="181"/>
      <c r="DO10" s="181"/>
      <c r="DP10" s="181"/>
      <c r="DQ10" s="181"/>
      <c r="DR10" s="181"/>
      <c r="DS10" s="181"/>
      <c r="DT10" s="181"/>
      <c r="DU10" s="181"/>
      <c r="DV10" s="181"/>
      <c r="DW10" s="181"/>
      <c r="DX10" s="181"/>
      <c r="DY10" s="181"/>
      <c r="DZ10" s="181"/>
      <c r="EA10" s="181"/>
      <c r="EB10" s="181"/>
      <c r="EC10" s="181"/>
      <c r="ED10" s="181"/>
      <c r="EE10" s="181"/>
      <c r="EF10" s="181"/>
      <c r="EG10" s="181"/>
      <c r="EH10" s="181"/>
      <c r="EI10" s="181"/>
      <c r="EJ10" s="181"/>
      <c r="EK10" s="181"/>
      <c r="EL10" s="181"/>
      <c r="EM10" s="181"/>
      <c r="EN10" s="181"/>
      <c r="EO10" s="181"/>
      <c r="EP10" s="181"/>
      <c r="EQ10" s="181"/>
      <c r="ER10" s="181"/>
      <c r="ES10" s="181"/>
      <c r="ET10" s="181"/>
      <c r="EU10" s="181"/>
      <c r="EV10" s="181"/>
      <c r="EW10" s="181"/>
      <c r="EX10" s="181"/>
      <c r="EY10" s="181"/>
      <c r="EZ10" s="181"/>
      <c r="FA10" s="181"/>
      <c r="FB10" s="181"/>
      <c r="FC10" s="181"/>
      <c r="FD10" s="181"/>
      <c r="FE10" s="181"/>
      <c r="FF10" s="181"/>
      <c r="FG10" s="181"/>
      <c r="FH10" s="181"/>
      <c r="FI10" s="181"/>
      <c r="FJ10" s="181"/>
      <c r="FK10" s="181"/>
      <c r="FL10" s="181"/>
      <c r="FM10" s="181"/>
      <c r="FN10" s="181"/>
      <c r="FO10" s="181"/>
      <c r="FP10" s="181"/>
      <c r="FQ10" s="181"/>
      <c r="FR10" s="181"/>
      <c r="FS10" s="181"/>
      <c r="FT10" s="181"/>
      <c r="FU10" s="181"/>
      <c r="FV10" s="181"/>
      <c r="FW10" s="181"/>
      <c r="FX10" s="181"/>
      <c r="FY10" s="181"/>
      <c r="FZ10" s="181"/>
      <c r="GA10" s="181"/>
      <c r="GB10" s="181"/>
      <c r="GC10" s="181"/>
      <c r="GD10" s="181"/>
      <c r="GE10" s="181"/>
      <c r="GF10" s="181"/>
      <c r="GG10" s="181"/>
      <c r="GH10" s="161"/>
      <c r="GI10" s="161"/>
      <c r="GJ10" s="161"/>
      <c r="GK10" s="161"/>
      <c r="GL10" s="161"/>
      <c r="GM10" s="161"/>
      <c r="GN10" s="161"/>
      <c r="GO10" s="161"/>
      <c r="GP10" s="161"/>
      <c r="GQ10" s="161"/>
    </row>
    <row r="11" spans="1:221" s="281" customFormat="1" ht="30" x14ac:dyDescent="0.15">
      <c r="A11" s="171" t="s">
        <v>6270</v>
      </c>
      <c r="B11" s="177" t="s">
        <v>6271</v>
      </c>
      <c r="C11" s="62" t="s">
        <v>10631</v>
      </c>
      <c r="D11" s="182">
        <v>41614</v>
      </c>
      <c r="E11" s="182">
        <v>41617</v>
      </c>
      <c r="F11" s="182"/>
      <c r="G11" s="178" t="s">
        <v>5801</v>
      </c>
      <c r="H11" s="102" t="s">
        <v>6211</v>
      </c>
      <c r="I11" s="102" t="s">
        <v>3067</v>
      </c>
      <c r="J11" s="102" t="s">
        <v>469</v>
      </c>
      <c r="K11" s="102"/>
      <c r="L11" s="102" t="s">
        <v>3140</v>
      </c>
      <c r="M11" s="102"/>
      <c r="N11" s="102"/>
      <c r="O11" s="102"/>
      <c r="P11" s="102"/>
      <c r="Q11" s="102"/>
      <c r="R11" s="102"/>
      <c r="S11" s="102"/>
      <c r="T11" s="102"/>
      <c r="U11" s="102"/>
      <c r="V11" s="102"/>
      <c r="W11" s="102"/>
      <c r="X11" s="102" t="s">
        <v>469</v>
      </c>
      <c r="Y11" s="102"/>
      <c r="Z11" s="102"/>
      <c r="AA11" s="102"/>
      <c r="AB11" s="102"/>
      <c r="AC11" s="102"/>
      <c r="AD11" s="102"/>
      <c r="AE11" s="102"/>
      <c r="AF11" s="102"/>
      <c r="AG11" s="102"/>
      <c r="AH11" s="102" t="s">
        <v>3141</v>
      </c>
      <c r="AI11" s="102"/>
      <c r="AJ11" s="102"/>
      <c r="AK11" s="102"/>
      <c r="AL11" s="102"/>
      <c r="AM11" s="102"/>
      <c r="AN11" s="102"/>
      <c r="AO11" s="157"/>
      <c r="AP11" s="157"/>
      <c r="AQ11" s="157"/>
      <c r="AR11" s="157"/>
      <c r="AS11" s="157"/>
      <c r="AT11" s="180"/>
      <c r="AU11" s="180"/>
      <c r="AV11" s="180"/>
      <c r="AW11" s="180"/>
      <c r="AX11" s="102" t="s">
        <v>3142</v>
      </c>
      <c r="AY11" s="102"/>
      <c r="AZ11" s="180"/>
      <c r="BA11" s="180"/>
      <c r="BB11" s="180"/>
      <c r="BC11" s="180"/>
      <c r="BD11" s="180"/>
      <c r="BE11" s="180"/>
      <c r="BF11" s="180"/>
      <c r="BG11" s="180"/>
      <c r="BH11" s="180"/>
      <c r="BI11" s="180"/>
      <c r="BJ11" s="180"/>
      <c r="BK11" s="180"/>
      <c r="BL11" s="180"/>
      <c r="BM11" s="180"/>
      <c r="BN11" s="180"/>
      <c r="BO11" s="180"/>
      <c r="BP11" s="180"/>
      <c r="BQ11" s="180"/>
      <c r="BR11" s="180"/>
      <c r="BS11" s="180" t="s">
        <v>10639</v>
      </c>
      <c r="BT11" s="180"/>
      <c r="BU11" s="180"/>
      <c r="BV11" s="180"/>
      <c r="BW11" s="180"/>
      <c r="BX11" s="180"/>
      <c r="BY11" s="180"/>
      <c r="BZ11" s="180"/>
      <c r="CA11" s="180"/>
      <c r="CB11" s="180"/>
      <c r="CC11" s="180"/>
      <c r="CD11" s="180"/>
      <c r="CE11" s="180"/>
      <c r="CF11" s="180"/>
      <c r="CG11" s="180"/>
      <c r="CH11" s="180"/>
      <c r="CI11" s="180"/>
      <c r="CJ11" s="180"/>
      <c r="CK11" s="180"/>
      <c r="CL11" s="180"/>
      <c r="CM11" s="180"/>
      <c r="CN11" s="180"/>
      <c r="CO11" s="180"/>
      <c r="CP11" s="180"/>
      <c r="CQ11" s="180"/>
      <c r="CR11" s="180"/>
      <c r="CS11" s="180"/>
      <c r="CT11" s="180"/>
      <c r="CU11" s="180"/>
      <c r="CV11" s="180"/>
      <c r="CW11" s="180"/>
      <c r="CX11" s="180"/>
      <c r="CY11" s="180"/>
      <c r="CZ11" s="180"/>
      <c r="DA11" s="180"/>
      <c r="DB11" s="180"/>
      <c r="DC11" s="180"/>
      <c r="DD11" s="180"/>
      <c r="DE11" s="180"/>
      <c r="DF11" s="180"/>
      <c r="DG11" s="180"/>
      <c r="DH11" s="180"/>
      <c r="DI11" s="180"/>
      <c r="DJ11" s="180"/>
      <c r="DK11" s="180"/>
      <c r="DL11" s="180"/>
      <c r="DM11" s="180"/>
      <c r="DN11" s="405" t="s">
        <v>10630</v>
      </c>
      <c r="DO11" s="180"/>
      <c r="DP11" s="180"/>
      <c r="DQ11" s="180"/>
      <c r="DR11" s="180"/>
      <c r="DS11" s="180"/>
      <c r="DT11" s="180"/>
      <c r="DU11" s="180"/>
      <c r="DV11" s="180"/>
      <c r="DW11" s="180"/>
      <c r="DX11" s="180"/>
      <c r="DY11" s="180"/>
      <c r="DZ11" s="180"/>
      <c r="EA11" s="180"/>
      <c r="EB11" s="180"/>
      <c r="EC11" s="180"/>
      <c r="ED11" s="180"/>
      <c r="EE11" s="180"/>
      <c r="EF11" s="180"/>
      <c r="EG11" s="180"/>
      <c r="EH11" s="180"/>
      <c r="EI11" s="180"/>
      <c r="EJ11" s="180"/>
      <c r="EK11" s="180"/>
      <c r="EL11" s="180"/>
      <c r="EM11" s="180"/>
      <c r="EN11" s="180"/>
      <c r="EO11" s="180"/>
      <c r="EP11" s="180"/>
      <c r="EQ11" s="180"/>
      <c r="ER11" s="180"/>
      <c r="ES11" s="180"/>
      <c r="ET11" s="180"/>
      <c r="EU11" s="180"/>
      <c r="EV11" s="180"/>
      <c r="EW11" s="180"/>
      <c r="EX11" s="180"/>
      <c r="EY11" s="180"/>
      <c r="EZ11" s="180"/>
      <c r="FA11" s="180"/>
      <c r="FB11" s="180"/>
      <c r="FC11" s="180"/>
      <c r="FD11" s="180"/>
      <c r="FE11" s="180"/>
      <c r="FF11" s="180"/>
      <c r="FG11" s="180"/>
      <c r="FH11" s="180"/>
      <c r="FI11" s="180"/>
      <c r="FJ11" s="180"/>
      <c r="FK11" s="180"/>
      <c r="FL11" s="180"/>
      <c r="FM11" s="180"/>
      <c r="FN11" s="180"/>
      <c r="FO11" s="180"/>
      <c r="FP11" s="180"/>
      <c r="FQ11" s="180"/>
      <c r="FR11" s="180"/>
      <c r="FS11" s="180"/>
      <c r="FT11" s="180"/>
      <c r="FU11" s="180"/>
      <c r="FV11" s="180"/>
      <c r="FW11" s="180"/>
      <c r="FX11" s="180"/>
      <c r="FY11" s="180"/>
      <c r="FZ11" s="180"/>
      <c r="GA11" s="180"/>
      <c r="GB11" s="180"/>
      <c r="GC11" s="180"/>
      <c r="GD11" s="180"/>
      <c r="GE11" s="180"/>
      <c r="GF11" s="180"/>
      <c r="GG11" s="180"/>
      <c r="GH11" s="157"/>
      <c r="GI11" s="157"/>
      <c r="GJ11" s="157"/>
      <c r="GK11" s="157"/>
      <c r="GL11" s="157"/>
      <c r="GM11" s="158"/>
      <c r="GN11" s="158"/>
      <c r="GO11" s="158"/>
      <c r="GP11" s="158"/>
      <c r="GQ11" s="158"/>
      <c r="GR11" s="184"/>
    </row>
    <row r="12" spans="1:221" ht="30" x14ac:dyDescent="0.15">
      <c r="A12" s="172" t="s">
        <v>6272</v>
      </c>
      <c r="B12" s="175" t="s">
        <v>6273</v>
      </c>
      <c r="C12" s="62" t="s">
        <v>6654</v>
      </c>
      <c r="D12" s="182">
        <v>41022</v>
      </c>
      <c r="E12" s="182">
        <v>41022</v>
      </c>
      <c r="F12" s="182"/>
      <c r="G12" s="178" t="s">
        <v>5843</v>
      </c>
      <c r="H12" s="102" t="s">
        <v>5914</v>
      </c>
      <c r="I12" s="102" t="s">
        <v>3067</v>
      </c>
      <c r="J12" s="102" t="s">
        <v>469</v>
      </c>
      <c r="K12" s="102"/>
      <c r="L12" s="102"/>
      <c r="M12" s="102"/>
      <c r="N12" s="102"/>
      <c r="O12" s="102"/>
      <c r="P12" s="102"/>
      <c r="Q12" s="102"/>
      <c r="R12" s="102"/>
      <c r="S12" s="102"/>
      <c r="T12" s="102"/>
      <c r="U12" s="102"/>
      <c r="V12" s="102"/>
      <c r="W12" s="102"/>
      <c r="X12" s="102" t="s">
        <v>3144</v>
      </c>
      <c r="Y12" s="102"/>
      <c r="Z12" s="102"/>
      <c r="AA12" s="102"/>
      <c r="AB12" s="102"/>
      <c r="AC12" s="102"/>
      <c r="AD12" s="102"/>
      <c r="AE12" s="102"/>
      <c r="AF12" s="102"/>
      <c r="AG12" s="102"/>
      <c r="AH12" s="102" t="s">
        <v>7317</v>
      </c>
      <c r="AI12" s="102"/>
      <c r="AJ12" s="102"/>
      <c r="AK12" s="102"/>
      <c r="AL12" s="102"/>
      <c r="AM12" s="102"/>
      <c r="AN12" s="102"/>
      <c r="AO12" s="102" t="s">
        <v>5514</v>
      </c>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02"/>
      <c r="CD12" s="102"/>
      <c r="CE12" s="102"/>
      <c r="CF12" s="102"/>
      <c r="CG12" s="102"/>
      <c r="CH12" s="102"/>
      <c r="CI12" s="102"/>
      <c r="CJ12" s="102"/>
      <c r="CK12" s="181"/>
      <c r="CL12" s="181"/>
      <c r="CM12" s="102"/>
      <c r="CN12" s="102"/>
      <c r="CO12" s="102"/>
      <c r="CP12" s="102"/>
      <c r="CQ12" s="102"/>
      <c r="CR12" s="102"/>
      <c r="CS12" s="102"/>
      <c r="CT12" s="102"/>
      <c r="CU12" s="102"/>
      <c r="CV12" s="102"/>
      <c r="CW12" s="102"/>
      <c r="CX12" s="102"/>
      <c r="CY12" s="102"/>
      <c r="CZ12" s="102"/>
      <c r="DA12" s="102"/>
      <c r="DB12" s="102"/>
      <c r="DC12" s="102"/>
      <c r="DD12" s="102"/>
      <c r="DE12" s="102"/>
      <c r="DF12" s="102"/>
      <c r="DG12" s="102"/>
      <c r="DH12" s="102"/>
      <c r="DI12" s="102"/>
      <c r="DJ12" s="102"/>
      <c r="DK12" s="102"/>
      <c r="DL12" s="102"/>
      <c r="DM12" s="102"/>
      <c r="DN12" s="102"/>
      <c r="DO12" s="102"/>
      <c r="DP12" s="102"/>
      <c r="DQ12" s="102"/>
      <c r="DR12" s="102"/>
      <c r="DS12" s="102"/>
      <c r="DT12" s="102"/>
      <c r="DU12" s="102"/>
      <c r="DV12" s="102"/>
      <c r="DW12" s="102"/>
      <c r="DX12" s="102"/>
      <c r="DY12" s="102"/>
      <c r="DZ12" s="102"/>
      <c r="EA12" s="102"/>
      <c r="EB12" s="102"/>
      <c r="EC12" s="102"/>
      <c r="ED12" s="102"/>
      <c r="EE12" s="102"/>
      <c r="EF12" s="102"/>
      <c r="EG12" s="102"/>
      <c r="EH12" s="102"/>
      <c r="EI12" s="102"/>
      <c r="EJ12" s="102"/>
      <c r="EK12" s="102"/>
      <c r="EL12" s="102"/>
      <c r="EM12" s="102"/>
      <c r="EN12" s="102"/>
      <c r="EO12" s="102"/>
      <c r="EP12" s="102"/>
      <c r="EQ12" s="102" t="s">
        <v>3146</v>
      </c>
      <c r="ER12" s="102"/>
      <c r="ES12" s="102"/>
      <c r="ET12" s="102"/>
      <c r="EU12" s="102"/>
      <c r="EV12" s="102"/>
      <c r="EW12" s="102"/>
      <c r="EX12" s="102"/>
      <c r="EY12" s="102"/>
      <c r="EZ12" s="102"/>
      <c r="FA12" s="102"/>
      <c r="FB12" s="102"/>
      <c r="FC12" s="102"/>
      <c r="FD12" s="102"/>
      <c r="FE12" s="102"/>
      <c r="FF12" s="102"/>
      <c r="FG12" s="102" t="s">
        <v>3145</v>
      </c>
      <c r="FH12" s="102"/>
      <c r="FI12" s="102"/>
      <c r="FJ12" s="102"/>
      <c r="FK12" s="102"/>
      <c r="FL12" s="102"/>
      <c r="FM12" s="102"/>
      <c r="FN12" s="102"/>
      <c r="FO12" s="102"/>
      <c r="FP12" s="180"/>
      <c r="FQ12" s="180"/>
      <c r="FR12" s="180"/>
      <c r="FS12" s="180"/>
      <c r="FT12" s="180"/>
      <c r="FU12" s="180"/>
      <c r="FV12" s="180"/>
      <c r="FW12" s="180"/>
      <c r="FX12" s="180"/>
      <c r="FY12" s="180"/>
      <c r="FZ12" s="180"/>
      <c r="GA12" s="180"/>
      <c r="GB12" s="180"/>
      <c r="GC12" s="180"/>
      <c r="GD12" s="180"/>
      <c r="GE12" s="180"/>
      <c r="GF12" s="180"/>
      <c r="GG12" s="180"/>
    </row>
    <row r="13" spans="1:221" ht="30" x14ac:dyDescent="0.15">
      <c r="A13" s="171" t="s">
        <v>6274</v>
      </c>
      <c r="B13" s="175" t="s">
        <v>6275</v>
      </c>
      <c r="C13" s="62" t="s">
        <v>6655</v>
      </c>
      <c r="D13" s="182">
        <v>40968</v>
      </c>
      <c r="E13" s="182">
        <v>41022</v>
      </c>
      <c r="F13" s="182"/>
      <c r="G13" s="178" t="s">
        <v>5837</v>
      </c>
      <c r="H13" s="102" t="s">
        <v>6212</v>
      </c>
      <c r="I13" s="102" t="s">
        <v>3067</v>
      </c>
      <c r="J13" s="102" t="s">
        <v>469</v>
      </c>
      <c r="K13" s="102"/>
      <c r="L13" s="102" t="s">
        <v>3147</v>
      </c>
      <c r="M13" s="102"/>
      <c r="N13" s="102"/>
      <c r="O13" s="102"/>
      <c r="P13" s="102"/>
      <c r="Q13" s="102"/>
      <c r="R13" s="102"/>
      <c r="S13" s="102"/>
      <c r="T13" s="102"/>
      <c r="U13" s="102"/>
      <c r="V13" s="102"/>
      <c r="W13" s="102"/>
      <c r="X13" s="102" t="s">
        <v>469</v>
      </c>
      <c r="Y13" s="102"/>
      <c r="Z13" s="102"/>
      <c r="AA13" s="102"/>
      <c r="AB13" s="102"/>
      <c r="AC13" s="102"/>
      <c r="AD13" s="102"/>
      <c r="AE13" s="102"/>
      <c r="AF13" s="102"/>
      <c r="AG13" s="102"/>
      <c r="AH13" s="102" t="s">
        <v>3148</v>
      </c>
      <c r="AI13" s="102"/>
      <c r="AJ13" s="102"/>
      <c r="AK13" s="102"/>
      <c r="AL13" s="102"/>
      <c r="AM13" s="102"/>
      <c r="AN13" s="102"/>
      <c r="AO13" s="102" t="s">
        <v>5514</v>
      </c>
      <c r="AP13" s="102"/>
      <c r="AQ13" s="102"/>
      <c r="AR13" s="102"/>
      <c r="AS13" s="102"/>
      <c r="AT13" s="180"/>
      <c r="AU13" s="180"/>
      <c r="AV13" s="180"/>
      <c r="AW13" s="180"/>
      <c r="AX13" s="180"/>
      <c r="AY13" s="180"/>
      <c r="AZ13" s="180"/>
      <c r="BA13" s="180"/>
      <c r="BB13" s="180"/>
      <c r="BC13" s="180"/>
      <c r="BD13" s="180"/>
      <c r="BE13" s="180"/>
      <c r="BF13" s="180"/>
      <c r="BG13" s="180"/>
      <c r="BH13" s="180"/>
      <c r="BI13" s="180"/>
      <c r="BJ13" s="180"/>
      <c r="BK13" s="180"/>
      <c r="BL13" s="180"/>
      <c r="BM13" s="180"/>
      <c r="BN13" s="180"/>
      <c r="BO13" s="180"/>
      <c r="BP13" s="180"/>
      <c r="BQ13" s="180"/>
      <c r="BR13" s="180"/>
      <c r="BS13" s="180"/>
      <c r="BT13" s="180"/>
      <c r="BU13" s="180"/>
      <c r="BV13" s="180"/>
      <c r="BW13" s="180"/>
      <c r="BX13" s="180"/>
      <c r="BY13" s="180"/>
      <c r="BZ13" s="180"/>
      <c r="CA13" s="180"/>
      <c r="CB13" s="180"/>
      <c r="CC13" s="180"/>
      <c r="CD13" s="180"/>
      <c r="CE13" s="180"/>
      <c r="CF13" s="180"/>
      <c r="CG13" s="180"/>
      <c r="CH13" s="180"/>
      <c r="CI13" s="180"/>
      <c r="CJ13" s="180"/>
      <c r="CK13" s="180"/>
      <c r="CL13" s="180"/>
      <c r="CM13" s="180"/>
      <c r="CN13" s="180"/>
      <c r="CO13" s="180"/>
      <c r="CP13" s="180"/>
      <c r="CQ13" s="180"/>
      <c r="CR13" s="180"/>
      <c r="CS13" s="180"/>
      <c r="CT13" s="180"/>
      <c r="CU13" s="180"/>
      <c r="CV13" s="180"/>
      <c r="CW13" s="180"/>
      <c r="CX13" s="180"/>
      <c r="CY13" s="180"/>
      <c r="CZ13" s="180"/>
      <c r="DA13" s="180"/>
      <c r="DB13" s="180"/>
      <c r="DC13" s="180"/>
      <c r="DD13" s="180"/>
      <c r="DE13" s="180"/>
      <c r="DF13" s="180"/>
      <c r="DG13" s="180"/>
      <c r="DH13" s="180"/>
      <c r="DI13" s="180"/>
      <c r="DJ13" s="180"/>
      <c r="DK13" s="180"/>
      <c r="DL13" s="180"/>
      <c r="DM13" s="180"/>
      <c r="DN13" s="180"/>
      <c r="DO13" s="180"/>
      <c r="DP13" s="180"/>
      <c r="DQ13" s="180"/>
      <c r="DR13" s="180"/>
      <c r="DS13" s="180"/>
      <c r="DT13" s="180"/>
      <c r="DU13" s="180"/>
      <c r="DV13" s="180"/>
      <c r="DW13" s="180"/>
      <c r="DX13" s="180"/>
      <c r="DY13" s="180"/>
      <c r="DZ13" s="180"/>
      <c r="EA13" s="180"/>
      <c r="EB13" s="180"/>
      <c r="EC13" s="180"/>
      <c r="ED13" s="180"/>
      <c r="EE13" s="180"/>
      <c r="EF13" s="180"/>
      <c r="EG13" s="180"/>
      <c r="EH13" s="180"/>
      <c r="EI13" s="180"/>
      <c r="EJ13" s="180"/>
      <c r="EK13" s="180"/>
      <c r="EL13" s="180"/>
      <c r="EM13" s="180"/>
      <c r="EN13" s="180"/>
      <c r="EO13" s="180"/>
      <c r="EP13" s="180"/>
      <c r="EQ13" s="180"/>
      <c r="ER13" s="180"/>
      <c r="ES13" s="180"/>
      <c r="ET13" s="180"/>
      <c r="EU13" s="180"/>
      <c r="EV13" s="180"/>
      <c r="EW13" s="180"/>
      <c r="EX13" s="180"/>
      <c r="EY13" s="180"/>
      <c r="EZ13" s="180"/>
      <c r="FA13" s="180"/>
      <c r="FB13" s="180"/>
      <c r="FC13" s="180"/>
      <c r="FD13" s="180"/>
      <c r="FE13" s="180"/>
      <c r="FF13" s="180"/>
      <c r="FG13" s="180"/>
      <c r="FH13" s="180"/>
      <c r="FI13" s="180"/>
      <c r="FJ13" s="180"/>
      <c r="FK13" s="180"/>
      <c r="FL13" s="180"/>
      <c r="FM13" s="180"/>
      <c r="FN13" s="180"/>
      <c r="FO13" s="180"/>
      <c r="FP13" s="180"/>
      <c r="FQ13" s="180"/>
      <c r="FR13" s="180"/>
      <c r="FS13" s="180"/>
      <c r="FT13" s="180"/>
      <c r="FU13" s="180"/>
      <c r="FV13" s="180"/>
      <c r="FW13" s="180"/>
      <c r="FX13" s="180"/>
      <c r="FY13" s="180"/>
      <c r="FZ13" s="180"/>
      <c r="GA13" s="180"/>
      <c r="GB13" s="180"/>
      <c r="GC13" s="180"/>
      <c r="GD13" s="180"/>
      <c r="GE13" s="180"/>
      <c r="GF13" s="180"/>
      <c r="GG13" s="180"/>
      <c r="GM13" s="281"/>
      <c r="GN13" s="281"/>
      <c r="GO13" s="281"/>
      <c r="GP13" s="281"/>
      <c r="GQ13" s="281"/>
    </row>
    <row r="14" spans="1:221" ht="56" x14ac:dyDescent="0.15">
      <c r="A14" s="171" t="s">
        <v>7564</v>
      </c>
      <c r="B14" s="177" t="s">
        <v>6276</v>
      </c>
      <c r="C14" s="62" t="s">
        <v>7566</v>
      </c>
      <c r="D14" s="182">
        <v>41043</v>
      </c>
      <c r="E14" s="182">
        <v>41044</v>
      </c>
      <c r="F14" s="182"/>
      <c r="G14" s="163" t="s">
        <v>5801</v>
      </c>
      <c r="H14" s="62" t="s">
        <v>7567</v>
      </c>
      <c r="I14" s="102" t="s">
        <v>3067</v>
      </c>
      <c r="J14" s="178" t="s">
        <v>469</v>
      </c>
      <c r="K14" s="178"/>
      <c r="L14" s="62" t="s">
        <v>3140</v>
      </c>
      <c r="M14" s="178"/>
      <c r="N14" s="178"/>
      <c r="O14" s="178"/>
      <c r="P14" s="178"/>
      <c r="Q14" s="178"/>
      <c r="R14" s="178"/>
      <c r="S14" s="178"/>
      <c r="T14" s="178"/>
      <c r="U14" s="178"/>
      <c r="V14" s="178"/>
      <c r="W14" s="178"/>
      <c r="X14" s="178" t="s">
        <v>3072</v>
      </c>
      <c r="Y14" s="178"/>
      <c r="Z14" s="178"/>
      <c r="AB14" s="178"/>
      <c r="AC14" s="178"/>
      <c r="AD14" s="178"/>
      <c r="AE14" s="178"/>
      <c r="AF14" s="178"/>
      <c r="AG14" s="178"/>
      <c r="AH14" s="62" t="s">
        <v>7565</v>
      </c>
      <c r="AI14" s="62"/>
      <c r="AL14" s="178"/>
      <c r="AM14" s="178"/>
      <c r="AN14" s="178"/>
      <c r="AO14" s="211" t="s">
        <v>5514</v>
      </c>
      <c r="DT14" s="157"/>
      <c r="DU14" s="157"/>
    </row>
    <row r="15" spans="1:221" ht="60" x14ac:dyDescent="0.15">
      <c r="A15" s="171" t="s">
        <v>6277</v>
      </c>
      <c r="B15" s="177" t="s">
        <v>6278</v>
      </c>
      <c r="C15" s="62" t="s">
        <v>10586</v>
      </c>
      <c r="D15" s="280" t="s">
        <v>10587</v>
      </c>
      <c r="E15" s="280" t="s">
        <v>10587</v>
      </c>
      <c r="F15" s="397" t="s">
        <v>10588</v>
      </c>
      <c r="G15" s="178" t="s">
        <v>6279</v>
      </c>
      <c r="H15" s="102" t="s">
        <v>6620</v>
      </c>
      <c r="I15" s="396" t="s">
        <v>10575</v>
      </c>
      <c r="J15" s="102" t="s">
        <v>10585</v>
      </c>
      <c r="K15" s="102"/>
      <c r="L15" s="102" t="s">
        <v>10584</v>
      </c>
      <c r="M15" s="102"/>
      <c r="N15" s="102"/>
      <c r="O15" s="102"/>
      <c r="P15" s="102"/>
      <c r="Q15" s="102"/>
      <c r="R15" s="102"/>
      <c r="S15" s="102"/>
      <c r="T15" s="102"/>
      <c r="U15" s="102"/>
      <c r="V15" s="102"/>
      <c r="W15" s="102"/>
      <c r="X15" s="102" t="s">
        <v>10583</v>
      </c>
      <c r="Y15" s="102"/>
      <c r="Z15" s="102"/>
      <c r="AA15" s="102"/>
      <c r="AB15" s="102"/>
      <c r="AC15" s="102"/>
      <c r="AD15" s="102"/>
      <c r="AE15" s="102"/>
      <c r="AF15" s="102"/>
      <c r="AG15" s="102"/>
      <c r="AH15" s="102" t="s">
        <v>10582</v>
      </c>
      <c r="AI15" s="102"/>
      <c r="AJ15" s="102"/>
      <c r="AK15" s="102"/>
      <c r="AL15" s="102"/>
      <c r="AM15" s="102"/>
      <c r="AN15" s="102"/>
      <c r="AO15" s="102" t="s">
        <v>10581</v>
      </c>
      <c r="AP15" s="102"/>
      <c r="AQ15" s="102"/>
      <c r="AT15" s="102"/>
      <c r="AU15" s="102"/>
      <c r="AV15" s="102"/>
      <c r="AW15" s="102"/>
      <c r="AZ15" s="102"/>
      <c r="BA15" s="102"/>
      <c r="BB15" s="102"/>
      <c r="BC15" s="102"/>
      <c r="BD15" s="102"/>
      <c r="BE15" s="102"/>
      <c r="BF15" s="102"/>
      <c r="BG15" s="102"/>
      <c r="BH15" s="102"/>
      <c r="BI15" s="102"/>
      <c r="BJ15" s="102"/>
      <c r="BK15" s="102" t="s">
        <v>10580</v>
      </c>
      <c r="BL15" s="102"/>
      <c r="BM15" s="102"/>
      <c r="BN15" s="102"/>
      <c r="BO15" s="102"/>
      <c r="BP15" s="102"/>
      <c r="BQ15" s="102"/>
      <c r="BR15" s="102"/>
      <c r="BS15" s="102" t="s">
        <v>10579</v>
      </c>
      <c r="BT15" s="102"/>
      <c r="BU15" s="102"/>
      <c r="BV15" s="102"/>
      <c r="BW15" s="102"/>
      <c r="BX15" s="102"/>
      <c r="BY15" s="102"/>
      <c r="BZ15" s="102"/>
      <c r="CA15" s="102"/>
      <c r="CB15" s="102"/>
      <c r="CC15" s="102"/>
      <c r="CD15" s="102"/>
      <c r="CE15" s="102"/>
      <c r="CF15" s="102"/>
      <c r="CG15" s="102"/>
      <c r="CH15" s="102"/>
      <c r="CI15" s="102"/>
      <c r="CJ15" s="102"/>
      <c r="CK15" s="181"/>
      <c r="CL15" s="181"/>
      <c r="CM15" s="102"/>
      <c r="CN15" s="102"/>
      <c r="CO15" s="102"/>
      <c r="CP15" s="102"/>
      <c r="CQ15" s="102"/>
      <c r="CR15" s="102"/>
      <c r="CS15" s="102"/>
      <c r="CT15" s="102"/>
      <c r="CU15" s="102"/>
      <c r="CV15" s="102"/>
      <c r="CW15" s="102"/>
      <c r="CZ15" s="102"/>
      <c r="DA15" s="102"/>
      <c r="DB15" s="102"/>
      <c r="DC15" s="102"/>
      <c r="DD15" s="102"/>
      <c r="DE15" s="102"/>
      <c r="DF15" s="102"/>
      <c r="DG15" s="102"/>
      <c r="DH15" s="102"/>
      <c r="DI15" s="102"/>
      <c r="DJ15" s="102"/>
      <c r="DK15" s="102"/>
      <c r="DL15" s="102"/>
      <c r="DM15" s="102"/>
      <c r="DN15" s="102"/>
      <c r="DO15" s="102"/>
      <c r="DP15" s="102"/>
      <c r="DQ15" s="102"/>
      <c r="DR15" s="102"/>
      <c r="DS15" s="102"/>
      <c r="DT15" s="102"/>
      <c r="DU15" s="102"/>
      <c r="DV15" s="102"/>
      <c r="DW15" s="29" t="s">
        <v>10578</v>
      </c>
      <c r="DX15" s="29"/>
      <c r="DY15" s="29"/>
      <c r="DZ15" s="29"/>
      <c r="EA15" s="29"/>
      <c r="EB15" s="29"/>
      <c r="EC15" s="29"/>
      <c r="ED15" s="102"/>
      <c r="EE15" s="102"/>
      <c r="EF15" s="102"/>
      <c r="EG15" s="102"/>
      <c r="EH15" s="102"/>
      <c r="EI15" s="102"/>
      <c r="EJ15" s="102"/>
      <c r="EK15" s="102"/>
      <c r="EL15" s="102"/>
      <c r="EM15" s="102"/>
      <c r="EN15" s="102"/>
      <c r="EO15" s="102"/>
      <c r="EP15" s="102"/>
      <c r="EQ15" s="102" t="s">
        <v>10577</v>
      </c>
      <c r="ER15" s="102"/>
      <c r="ES15" s="102"/>
      <c r="ET15" s="102"/>
      <c r="EU15" s="102"/>
      <c r="EV15" s="102"/>
      <c r="EW15" s="102"/>
      <c r="EX15" s="102"/>
      <c r="EY15" s="102"/>
      <c r="EZ15" s="102"/>
      <c r="FA15" s="102"/>
      <c r="FB15" s="102"/>
      <c r="FC15" s="102"/>
      <c r="FD15" s="102"/>
      <c r="FE15" s="102"/>
      <c r="FF15" s="102"/>
      <c r="FG15" s="102" t="s">
        <v>10576</v>
      </c>
      <c r="FH15" s="102"/>
      <c r="FI15" s="102"/>
      <c r="FJ15" s="102"/>
      <c r="FK15" s="102"/>
      <c r="FL15" s="102"/>
      <c r="FM15" s="102"/>
      <c r="FN15" s="102"/>
      <c r="FO15" s="102"/>
      <c r="FP15" s="180"/>
      <c r="FQ15" s="180"/>
      <c r="FR15" s="180"/>
      <c r="FS15" s="180"/>
      <c r="FT15" s="180"/>
      <c r="FU15" s="180"/>
      <c r="FV15" s="180"/>
      <c r="FW15" s="180"/>
      <c r="FX15" s="180"/>
      <c r="FY15" s="180"/>
      <c r="FZ15" s="180"/>
      <c r="GA15" s="180"/>
      <c r="GB15" s="180"/>
      <c r="GC15" s="180"/>
      <c r="GD15" s="180"/>
      <c r="GE15" s="180"/>
      <c r="GF15" s="180"/>
      <c r="GG15" s="180"/>
    </row>
    <row r="16" spans="1:221" ht="25.5" customHeight="1" x14ac:dyDescent="0.15">
      <c r="A16" s="171" t="s">
        <v>6280</v>
      </c>
      <c r="B16" s="175" t="s">
        <v>6820</v>
      </c>
      <c r="C16" s="62" t="s">
        <v>9639</v>
      </c>
      <c r="D16" s="182">
        <v>40966</v>
      </c>
      <c r="E16" s="182">
        <v>41018</v>
      </c>
      <c r="F16" s="182"/>
      <c r="G16" s="178" t="s">
        <v>6279</v>
      </c>
      <c r="H16" s="102" t="s">
        <v>6620</v>
      </c>
      <c r="I16" s="102" t="s">
        <v>3067</v>
      </c>
      <c r="J16" s="102" t="s">
        <v>469</v>
      </c>
      <c r="K16" s="102"/>
      <c r="L16" s="102" t="s">
        <v>589</v>
      </c>
      <c r="M16" s="102"/>
      <c r="N16" s="102"/>
      <c r="O16" s="102"/>
      <c r="P16" s="102"/>
      <c r="Q16" s="102"/>
      <c r="R16" s="102"/>
      <c r="S16" s="102"/>
      <c r="T16" s="102"/>
      <c r="U16" s="102"/>
      <c r="V16" s="102"/>
      <c r="W16" s="102"/>
      <c r="X16" s="102" t="s">
        <v>3074</v>
      </c>
      <c r="Y16" s="102"/>
      <c r="Z16" s="102"/>
      <c r="AA16" s="102"/>
      <c r="AB16" s="102"/>
      <c r="AC16" s="102"/>
      <c r="AD16" s="102"/>
      <c r="AE16" s="102"/>
      <c r="AF16" s="102"/>
      <c r="AG16" s="102"/>
      <c r="AH16" s="102" t="s">
        <v>3075</v>
      </c>
      <c r="AI16" s="102"/>
      <c r="AJ16" s="102"/>
      <c r="AK16" s="102"/>
      <c r="AL16" s="102"/>
      <c r="AM16" s="102"/>
      <c r="AN16" s="102"/>
      <c r="AO16" s="102" t="s">
        <v>3077</v>
      </c>
      <c r="AP16" s="102"/>
      <c r="AQ16" s="102"/>
      <c r="AT16" s="102"/>
      <c r="AU16" s="102"/>
      <c r="AV16" s="102"/>
      <c r="AW16" s="102"/>
      <c r="AZ16" s="102"/>
      <c r="BA16" s="102"/>
      <c r="BB16" s="102"/>
      <c r="BC16" s="102"/>
      <c r="BD16" s="102"/>
      <c r="BE16" s="102"/>
      <c r="BF16" s="102"/>
      <c r="BG16" s="102"/>
      <c r="BH16" s="102"/>
      <c r="BI16" s="102"/>
      <c r="BJ16" s="102"/>
      <c r="BK16" s="102" t="s">
        <v>9224</v>
      </c>
      <c r="BL16" s="102"/>
      <c r="BM16" s="102"/>
      <c r="BN16" s="102"/>
      <c r="BO16" s="102"/>
      <c r="BP16" s="102"/>
      <c r="BQ16" s="102"/>
      <c r="BR16" s="102"/>
      <c r="BS16" s="102" t="s">
        <v>3149</v>
      </c>
      <c r="BT16" s="102"/>
      <c r="BU16" s="102"/>
      <c r="BV16" s="102"/>
      <c r="BW16" s="102"/>
      <c r="BX16" s="102"/>
      <c r="BY16" s="102"/>
      <c r="BZ16" s="102"/>
      <c r="CA16" s="102"/>
      <c r="CB16" s="102"/>
      <c r="CC16" s="102"/>
      <c r="CD16" s="102"/>
      <c r="CE16" s="102"/>
      <c r="CF16" s="102"/>
      <c r="CG16" s="102"/>
      <c r="CH16" s="102"/>
      <c r="CI16" s="102"/>
      <c r="CJ16" s="102"/>
      <c r="CK16" s="181"/>
      <c r="CL16" s="181"/>
      <c r="CM16" s="102"/>
      <c r="CN16" s="102"/>
      <c r="CO16" s="102"/>
      <c r="CP16" s="102"/>
      <c r="CQ16" s="102"/>
      <c r="CR16" s="102"/>
      <c r="CS16" s="102"/>
      <c r="CT16" s="102"/>
      <c r="CU16" s="102"/>
      <c r="CV16" s="102"/>
      <c r="CW16" s="102"/>
      <c r="CZ16" s="102"/>
      <c r="DA16" s="102"/>
      <c r="DB16" s="102"/>
      <c r="DC16" s="102"/>
      <c r="DD16" s="102"/>
      <c r="DE16" s="102"/>
      <c r="DF16" s="102"/>
      <c r="DG16" s="102"/>
      <c r="DH16" s="102"/>
      <c r="DI16" s="102"/>
      <c r="DJ16" s="102"/>
      <c r="DK16" s="102"/>
      <c r="DL16" s="102"/>
      <c r="DM16" s="102"/>
      <c r="DN16" s="102"/>
      <c r="DO16" s="102"/>
      <c r="DP16" s="102"/>
      <c r="DQ16" s="102"/>
      <c r="DR16" s="102"/>
      <c r="DS16" s="102"/>
      <c r="DT16" s="102"/>
      <c r="DU16" s="102"/>
      <c r="DV16" s="102"/>
      <c r="DW16" s="29" t="s">
        <v>3150</v>
      </c>
      <c r="DX16" s="29"/>
      <c r="DY16" s="29"/>
      <c r="DZ16" s="29"/>
      <c r="EA16" s="29"/>
      <c r="EB16" s="29"/>
      <c r="EC16" s="29"/>
      <c r="ED16" s="102"/>
      <c r="EE16" s="102"/>
      <c r="EF16" s="102"/>
      <c r="EG16" s="102"/>
      <c r="EH16" s="102"/>
      <c r="EI16" s="102"/>
      <c r="EJ16" s="102"/>
      <c r="EK16" s="102"/>
      <c r="EL16" s="102"/>
      <c r="EM16" s="102"/>
      <c r="EN16" s="102"/>
      <c r="EO16" s="102"/>
      <c r="EP16" s="102"/>
      <c r="EQ16" s="102" t="s">
        <v>3079</v>
      </c>
      <c r="ER16" s="102"/>
      <c r="ES16" s="102"/>
      <c r="ET16" s="102"/>
      <c r="EU16" s="102"/>
      <c r="EV16" s="102"/>
      <c r="EW16" s="102"/>
      <c r="EX16" s="102"/>
      <c r="EY16" s="102"/>
      <c r="EZ16" s="102"/>
      <c r="FA16" s="102"/>
      <c r="FB16" s="102"/>
      <c r="FC16" s="102"/>
      <c r="FD16" s="102"/>
      <c r="FE16" s="102"/>
      <c r="FF16" s="102"/>
      <c r="FG16" s="102" t="s">
        <v>3078</v>
      </c>
      <c r="FH16" s="102"/>
      <c r="FI16" s="102"/>
      <c r="FJ16" s="102"/>
      <c r="FK16" s="102"/>
      <c r="FL16" s="102"/>
      <c r="FM16" s="102"/>
      <c r="FN16" s="102"/>
      <c r="FO16" s="102"/>
      <c r="FP16" s="180"/>
      <c r="FQ16" s="180"/>
      <c r="FR16" s="180"/>
      <c r="FS16" s="180"/>
      <c r="FT16" s="180"/>
      <c r="FU16" s="180"/>
      <c r="FV16" s="180"/>
      <c r="FW16" s="180"/>
      <c r="FX16" s="180"/>
      <c r="FY16" s="180"/>
      <c r="FZ16" s="180"/>
      <c r="GA16" s="180"/>
      <c r="GB16" s="180"/>
      <c r="GC16" s="180"/>
      <c r="GD16" s="180"/>
      <c r="GE16" s="180"/>
      <c r="GF16" s="180"/>
      <c r="GG16" s="180"/>
    </row>
    <row r="17" spans="1:194" ht="30" x14ac:dyDescent="0.15">
      <c r="A17" s="171" t="s">
        <v>6282</v>
      </c>
      <c r="B17" s="175" t="s">
        <v>6284</v>
      </c>
      <c r="C17" s="62" t="s">
        <v>6642</v>
      </c>
      <c r="D17" s="182">
        <v>40966</v>
      </c>
      <c r="G17" s="178" t="s">
        <v>6035</v>
      </c>
      <c r="H17" s="160" t="s">
        <v>5883</v>
      </c>
      <c r="I17" s="102" t="s">
        <v>3067</v>
      </c>
      <c r="J17" s="102" t="s">
        <v>469</v>
      </c>
      <c r="K17" s="102"/>
      <c r="L17" s="102" t="s">
        <v>578</v>
      </c>
      <c r="M17" s="102"/>
      <c r="N17" s="102"/>
      <c r="O17" s="102"/>
      <c r="P17" s="102"/>
      <c r="Q17" s="102"/>
      <c r="R17" s="102"/>
      <c r="S17" s="102"/>
      <c r="T17" s="102"/>
      <c r="U17" s="102"/>
      <c r="V17" s="102"/>
      <c r="W17" s="102"/>
      <c r="X17" s="102" t="s">
        <v>3082</v>
      </c>
      <c r="Y17" s="102"/>
      <c r="Z17" s="102"/>
      <c r="AA17" s="102"/>
      <c r="AB17" s="102"/>
      <c r="AC17" s="102"/>
      <c r="AD17" s="102"/>
      <c r="AE17" s="102"/>
      <c r="AF17" s="102"/>
      <c r="AG17" s="102"/>
      <c r="AH17" s="102" t="s">
        <v>3083</v>
      </c>
      <c r="AI17" s="102"/>
      <c r="AJ17" s="102"/>
      <c r="AK17" s="102"/>
      <c r="AL17" s="102"/>
      <c r="AM17" s="102"/>
      <c r="AN17" s="102"/>
      <c r="AT17" s="102"/>
      <c r="AU17" s="102"/>
      <c r="AV17" s="102"/>
      <c r="AW17" s="102"/>
      <c r="AX17" s="102"/>
      <c r="AY17" s="102"/>
      <c r="AZ17" s="102" t="s">
        <v>6741</v>
      </c>
      <c r="BA17" s="102"/>
      <c r="BB17" s="102"/>
      <c r="BC17" s="102"/>
      <c r="BD17" s="102"/>
      <c r="BE17" s="102"/>
      <c r="BF17" s="102"/>
      <c r="BG17" s="102"/>
      <c r="BH17" s="102"/>
      <c r="BI17" s="102"/>
      <c r="BJ17" s="102"/>
      <c r="BK17" s="102"/>
      <c r="BL17" s="102"/>
      <c r="BM17" s="102"/>
      <c r="BN17" s="102"/>
      <c r="BO17" s="102"/>
      <c r="BP17" s="102"/>
      <c r="BQ17" s="102"/>
      <c r="BR17" s="102"/>
      <c r="BV17" s="180"/>
      <c r="BW17" s="180"/>
      <c r="BX17" s="180"/>
      <c r="BY17" s="180"/>
      <c r="BZ17" s="180"/>
      <c r="CA17" s="180"/>
      <c r="CB17" s="102" t="s">
        <v>3084</v>
      </c>
      <c r="CC17" s="102"/>
      <c r="CD17" s="102"/>
      <c r="CE17" s="180"/>
      <c r="CF17" s="180"/>
      <c r="CG17" s="180"/>
      <c r="CH17" s="180"/>
      <c r="CI17" s="180"/>
      <c r="CJ17" s="180"/>
      <c r="CK17" s="180"/>
      <c r="CL17" s="180"/>
      <c r="CM17" s="180"/>
      <c r="CN17" s="180"/>
      <c r="CO17" s="180"/>
      <c r="CP17" s="180"/>
      <c r="CQ17" s="180"/>
      <c r="CR17" s="180"/>
      <c r="CS17" s="180"/>
      <c r="CT17" s="180"/>
      <c r="CU17" s="180"/>
      <c r="CV17" s="180"/>
      <c r="CW17" s="180"/>
      <c r="CX17" s="180"/>
      <c r="CY17" s="180"/>
      <c r="CZ17" s="180"/>
      <c r="DA17" s="180"/>
      <c r="DB17" s="180"/>
      <c r="DC17" s="180"/>
      <c r="DD17" s="180"/>
      <c r="DE17" s="180"/>
      <c r="DF17" s="180"/>
      <c r="DG17" s="180"/>
      <c r="DH17" s="180"/>
      <c r="DI17" s="180"/>
      <c r="DJ17" s="180"/>
      <c r="DK17" s="180"/>
      <c r="DL17" s="180"/>
      <c r="DM17" s="180"/>
      <c r="DN17" s="180"/>
      <c r="DO17" s="180"/>
      <c r="DP17" s="180"/>
      <c r="DQ17" s="180"/>
      <c r="DR17" s="180"/>
      <c r="DS17" s="180"/>
      <c r="DT17" s="180"/>
      <c r="DU17" s="180"/>
      <c r="DV17" s="180"/>
      <c r="DW17" s="180"/>
      <c r="DX17" s="180"/>
      <c r="DY17" s="180"/>
      <c r="DZ17" s="180"/>
      <c r="EA17" s="180"/>
      <c r="EB17" s="180"/>
      <c r="EC17" s="180"/>
      <c r="ED17" s="180"/>
      <c r="EE17" s="180"/>
      <c r="EF17" s="180"/>
      <c r="EG17" s="180"/>
      <c r="EH17" s="180"/>
      <c r="EI17" s="180"/>
      <c r="EJ17" s="180"/>
      <c r="EK17" s="180"/>
      <c r="EL17" s="180"/>
      <c r="EM17" s="180"/>
      <c r="EN17" s="180"/>
      <c r="EO17" s="180"/>
      <c r="EP17" s="180"/>
      <c r="EQ17" s="180"/>
      <c r="ER17" s="180"/>
      <c r="ES17" s="180"/>
      <c r="ET17" s="180"/>
      <c r="EU17" s="180"/>
      <c r="EV17" s="180"/>
      <c r="EW17" s="180"/>
      <c r="EX17" s="180"/>
      <c r="EY17" s="180"/>
      <c r="EZ17" s="180"/>
      <c r="FA17" s="180"/>
      <c r="FB17" s="180"/>
      <c r="FC17" s="180"/>
      <c r="FD17" s="180"/>
      <c r="FE17" s="180"/>
      <c r="FF17" s="180"/>
      <c r="FG17" s="180"/>
      <c r="FH17" s="180"/>
      <c r="FI17" s="180"/>
      <c r="FJ17" s="180"/>
      <c r="FK17" s="180"/>
      <c r="FL17" s="180"/>
      <c r="FM17" s="180"/>
      <c r="FN17" s="180"/>
      <c r="FO17" s="180"/>
      <c r="FP17" s="180"/>
      <c r="FQ17" s="180"/>
      <c r="FR17" s="180"/>
      <c r="FS17" s="180"/>
      <c r="FT17" s="180"/>
      <c r="FU17" s="180"/>
      <c r="FV17" s="180"/>
      <c r="FW17" s="180"/>
      <c r="FX17" s="180"/>
      <c r="FY17" s="180"/>
      <c r="FZ17" s="180"/>
      <c r="GA17" s="180"/>
      <c r="GB17" s="180"/>
      <c r="GC17" s="180"/>
      <c r="GD17" s="180"/>
      <c r="GE17" s="180"/>
      <c r="GF17" s="180"/>
      <c r="GG17" s="180"/>
    </row>
    <row r="18" spans="1:194" ht="25.5" customHeight="1" x14ac:dyDescent="0.15">
      <c r="A18" s="171" t="s">
        <v>6285</v>
      </c>
      <c r="B18" s="175" t="s">
        <v>6621</v>
      </c>
      <c r="C18" s="62" t="s">
        <v>6640</v>
      </c>
      <c r="D18" s="182">
        <v>40966</v>
      </c>
      <c r="E18" s="182">
        <v>41018</v>
      </c>
      <c r="F18" s="182"/>
      <c r="G18" s="178" t="s">
        <v>5802</v>
      </c>
      <c r="H18" s="102" t="s">
        <v>6140</v>
      </c>
      <c r="I18" s="102" t="s">
        <v>3067</v>
      </c>
      <c r="J18" s="102" t="s">
        <v>469</v>
      </c>
      <c r="K18" s="102"/>
      <c r="L18" s="102" t="s">
        <v>589</v>
      </c>
      <c r="M18" s="102"/>
      <c r="N18" s="102"/>
      <c r="O18" s="102"/>
      <c r="P18" s="102"/>
      <c r="Q18" s="102"/>
      <c r="R18" s="102"/>
      <c r="S18" s="102"/>
      <c r="T18" s="102"/>
      <c r="U18" s="102"/>
      <c r="V18" s="102"/>
      <c r="W18" s="102"/>
      <c r="X18" s="102" t="s">
        <v>632</v>
      </c>
      <c r="Y18" s="102"/>
      <c r="Z18" s="102"/>
      <c r="AA18" s="102"/>
      <c r="AB18" s="102"/>
      <c r="AC18" s="102"/>
      <c r="AD18" s="102"/>
      <c r="AE18" s="102"/>
      <c r="AF18" s="102"/>
      <c r="AG18" s="102"/>
      <c r="AH18" s="102" t="s">
        <v>3075</v>
      </c>
      <c r="AI18" s="102"/>
      <c r="AJ18" s="102"/>
      <c r="AK18" s="102"/>
      <c r="AL18" s="102"/>
      <c r="AM18" s="102"/>
      <c r="AN18" s="102"/>
      <c r="AO18" s="102" t="s">
        <v>5514</v>
      </c>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2"/>
      <c r="CE18" s="102"/>
      <c r="CF18" s="102"/>
      <c r="CG18" s="102"/>
      <c r="CH18" s="102"/>
      <c r="CI18" s="102"/>
      <c r="CJ18" s="102"/>
      <c r="CK18" s="181"/>
      <c r="CL18" s="181"/>
      <c r="CM18" s="102"/>
      <c r="CN18" s="102"/>
      <c r="CO18" s="102"/>
      <c r="CP18" s="102"/>
      <c r="CQ18" s="102"/>
      <c r="CR18" s="102"/>
      <c r="CS18" s="102"/>
      <c r="CT18" s="102"/>
      <c r="CU18" s="102"/>
      <c r="CV18" s="102"/>
      <c r="CW18" s="102"/>
      <c r="CX18" s="102"/>
      <c r="CY18" s="102"/>
      <c r="CZ18" s="102"/>
      <c r="DA18" s="102"/>
      <c r="DB18" s="102"/>
      <c r="DC18" s="102"/>
      <c r="DD18" s="102"/>
      <c r="DE18" s="102"/>
      <c r="DF18" s="180"/>
      <c r="DG18" s="180"/>
      <c r="DH18" s="180"/>
      <c r="DI18" s="180"/>
      <c r="DJ18" s="180"/>
      <c r="DK18" s="180"/>
      <c r="DL18" s="180"/>
      <c r="DM18" s="180"/>
      <c r="DN18" s="180"/>
      <c r="DO18" s="180"/>
      <c r="DP18" s="180"/>
      <c r="DQ18" s="180"/>
      <c r="DR18" s="180"/>
      <c r="DS18" s="180"/>
      <c r="DT18" s="180"/>
      <c r="DU18" s="180"/>
      <c r="DV18" s="180"/>
      <c r="DW18" s="180"/>
      <c r="DX18" s="180"/>
      <c r="DY18" s="180"/>
      <c r="DZ18" s="180"/>
      <c r="EA18" s="180"/>
      <c r="EB18" s="180"/>
      <c r="EC18" s="180"/>
      <c r="ED18" s="180"/>
      <c r="EE18" s="180"/>
      <c r="EF18" s="180"/>
      <c r="EG18" s="180"/>
      <c r="EH18" s="180"/>
      <c r="EI18" s="180"/>
      <c r="EJ18" s="180"/>
      <c r="EK18" s="180"/>
      <c r="EL18" s="180"/>
      <c r="EM18" s="180"/>
      <c r="EN18" s="180"/>
      <c r="EO18" s="180"/>
      <c r="EP18" s="180"/>
      <c r="EQ18" s="180"/>
      <c r="ER18" s="180"/>
      <c r="ES18" s="180"/>
      <c r="ET18" s="180"/>
      <c r="EU18" s="180"/>
      <c r="EV18" s="180"/>
      <c r="EW18" s="180"/>
      <c r="EX18" s="180"/>
      <c r="EY18" s="180"/>
      <c r="EZ18" s="180"/>
      <c r="FA18" s="180"/>
      <c r="FB18" s="180"/>
      <c r="FC18" s="180"/>
      <c r="FD18" s="180"/>
      <c r="FE18" s="180"/>
      <c r="FF18" s="180"/>
      <c r="FG18" s="180"/>
      <c r="FH18" s="180"/>
      <c r="FI18" s="180"/>
      <c r="FJ18" s="180"/>
      <c r="FK18" s="180"/>
      <c r="FL18" s="180"/>
      <c r="FM18" s="180"/>
      <c r="FN18" s="180"/>
      <c r="FO18" s="180"/>
      <c r="FP18" s="180"/>
      <c r="FQ18" s="180"/>
      <c r="FR18" s="180"/>
      <c r="FS18" s="180"/>
      <c r="FT18" s="180"/>
      <c r="FU18" s="180"/>
      <c r="FV18" s="180"/>
      <c r="FW18" s="180"/>
      <c r="FX18" s="180"/>
      <c r="FY18" s="180"/>
      <c r="FZ18" s="180"/>
      <c r="GA18" s="180"/>
      <c r="GB18" s="180"/>
      <c r="GC18" s="180"/>
      <c r="GD18" s="180"/>
      <c r="GE18" s="180"/>
      <c r="GF18" s="180"/>
      <c r="GG18" s="180"/>
    </row>
    <row r="19" spans="1:194" ht="30" x14ac:dyDescent="0.15">
      <c r="A19" s="171" t="s">
        <v>6288</v>
      </c>
      <c r="B19" s="175" t="s">
        <v>6289</v>
      </c>
      <c r="C19" s="62" t="s">
        <v>6656</v>
      </c>
      <c r="D19" s="182">
        <v>40968</v>
      </c>
      <c r="E19" s="182">
        <v>41018</v>
      </c>
      <c r="F19" s="182"/>
      <c r="G19" s="178" t="s">
        <v>5801</v>
      </c>
      <c r="H19" s="160" t="s">
        <v>6138</v>
      </c>
      <c r="I19" s="102" t="s">
        <v>3067</v>
      </c>
      <c r="J19" s="102" t="s">
        <v>469</v>
      </c>
      <c r="K19" s="102"/>
      <c r="L19" s="102" t="s">
        <v>3071</v>
      </c>
      <c r="M19" s="102"/>
      <c r="N19" s="102"/>
      <c r="O19" s="102"/>
      <c r="P19" s="102"/>
      <c r="Q19" s="102"/>
      <c r="R19" s="102"/>
      <c r="S19" s="102"/>
      <c r="T19" s="102"/>
      <c r="U19" s="102"/>
      <c r="V19" s="102"/>
      <c r="W19" s="102"/>
      <c r="X19" s="102" t="s">
        <v>3086</v>
      </c>
      <c r="Y19" s="102"/>
      <c r="Z19" s="102"/>
      <c r="AA19" s="102"/>
      <c r="AB19" s="102"/>
      <c r="AC19" s="102"/>
      <c r="AD19" s="102"/>
      <c r="AE19" s="102"/>
      <c r="AF19" s="102"/>
      <c r="AG19" s="102"/>
      <c r="AH19" s="102" t="s">
        <v>5410</v>
      </c>
      <c r="AI19" s="102"/>
      <c r="AJ19" s="102"/>
      <c r="AK19" s="102"/>
      <c r="AL19" s="102"/>
      <c r="AM19" s="102"/>
      <c r="AN19" s="102"/>
      <c r="AO19" s="102" t="s">
        <v>5514</v>
      </c>
      <c r="AP19" s="102"/>
      <c r="AQ19" s="102"/>
      <c r="AR19" s="102"/>
      <c r="AS19" s="102"/>
      <c r="AT19" s="180"/>
      <c r="AU19" s="180"/>
      <c r="AV19" s="180"/>
      <c r="AW19" s="180"/>
      <c r="AX19" s="180"/>
      <c r="AY19" s="180"/>
      <c r="AZ19" s="180"/>
      <c r="BA19" s="180"/>
      <c r="BB19" s="180"/>
      <c r="BC19" s="180"/>
      <c r="BD19" s="180"/>
      <c r="BE19" s="180"/>
      <c r="BF19" s="180"/>
      <c r="BG19" s="180"/>
      <c r="BH19" s="180"/>
      <c r="BI19" s="180"/>
      <c r="BJ19" s="180"/>
      <c r="BK19" s="180"/>
      <c r="BL19" s="180"/>
      <c r="BM19" s="180"/>
      <c r="BN19" s="180"/>
      <c r="BO19" s="180"/>
      <c r="BP19" s="180"/>
      <c r="BQ19" s="180"/>
      <c r="BR19" s="180"/>
      <c r="BS19" s="180"/>
      <c r="BT19" s="180"/>
      <c r="BU19" s="180"/>
      <c r="BV19" s="180"/>
      <c r="BW19" s="180"/>
      <c r="BX19" s="180"/>
      <c r="BY19" s="180"/>
      <c r="BZ19" s="180"/>
      <c r="CA19" s="180"/>
      <c r="CB19" s="180"/>
      <c r="CC19" s="180"/>
      <c r="CD19" s="180"/>
      <c r="CE19" s="180"/>
      <c r="CF19" s="180"/>
      <c r="CG19" s="180"/>
      <c r="CH19" s="180"/>
      <c r="CI19" s="180"/>
      <c r="CJ19" s="180"/>
      <c r="CK19" s="180"/>
      <c r="CL19" s="180"/>
      <c r="CM19" s="180"/>
      <c r="CN19" s="180"/>
      <c r="CO19" s="180"/>
      <c r="CP19" s="180"/>
      <c r="CQ19" s="180"/>
      <c r="CR19" s="180"/>
      <c r="CS19" s="180"/>
      <c r="CT19" s="180"/>
      <c r="CU19" s="180"/>
      <c r="CV19" s="180"/>
      <c r="CW19" s="180"/>
      <c r="CX19" s="180"/>
      <c r="CY19" s="180"/>
      <c r="CZ19" s="180"/>
      <c r="DA19" s="180"/>
      <c r="DB19" s="180"/>
      <c r="DC19" s="180"/>
      <c r="DD19" s="180"/>
      <c r="DE19" s="180"/>
      <c r="DF19" s="180"/>
      <c r="DG19" s="180"/>
      <c r="DH19" s="180"/>
      <c r="DI19" s="180"/>
      <c r="DJ19" s="180"/>
      <c r="DK19" s="180"/>
      <c r="DL19" s="180"/>
      <c r="DM19" s="180"/>
      <c r="DN19" s="180"/>
      <c r="DO19" s="180"/>
      <c r="DP19" s="180"/>
      <c r="DQ19" s="180"/>
      <c r="DR19" s="180"/>
      <c r="DS19" s="180"/>
      <c r="DT19" s="180"/>
      <c r="DU19" s="180"/>
      <c r="DV19" s="180"/>
      <c r="DW19" s="180"/>
      <c r="DX19" s="180"/>
      <c r="DY19" s="180"/>
      <c r="DZ19" s="180"/>
      <c r="EA19" s="180"/>
      <c r="EB19" s="180"/>
      <c r="EC19" s="180"/>
      <c r="ED19" s="180"/>
      <c r="EE19" s="180"/>
      <c r="EF19" s="180"/>
      <c r="EG19" s="180"/>
      <c r="EH19" s="180"/>
      <c r="EI19" s="180"/>
      <c r="EJ19" s="180"/>
      <c r="EK19" s="180"/>
      <c r="EL19" s="180"/>
      <c r="EM19" s="180"/>
      <c r="EN19" s="180"/>
      <c r="EO19" s="180"/>
      <c r="EP19" s="180"/>
      <c r="EQ19" s="180"/>
      <c r="ER19" s="180"/>
      <c r="ES19" s="180"/>
      <c r="ET19" s="180"/>
      <c r="EU19" s="180"/>
      <c r="EV19" s="180"/>
      <c r="EW19" s="180"/>
      <c r="EX19" s="180"/>
      <c r="EY19" s="180"/>
      <c r="EZ19" s="180"/>
      <c r="FA19" s="180"/>
      <c r="FB19" s="180"/>
      <c r="FC19" s="180"/>
      <c r="FD19" s="180"/>
      <c r="FE19" s="180"/>
      <c r="FF19" s="180"/>
      <c r="FG19" s="180"/>
      <c r="FH19" s="180"/>
      <c r="FI19" s="180"/>
      <c r="FJ19" s="180"/>
      <c r="FK19" s="180"/>
      <c r="FL19" s="180"/>
      <c r="FM19" s="180"/>
      <c r="FN19" s="180"/>
      <c r="FO19" s="180"/>
      <c r="FP19" s="180"/>
      <c r="FQ19" s="180"/>
      <c r="FR19" s="180"/>
      <c r="FS19" s="180"/>
      <c r="FT19" s="180"/>
      <c r="FU19" s="180"/>
      <c r="FV19" s="180"/>
      <c r="FW19" s="180"/>
      <c r="FX19" s="180"/>
      <c r="FY19" s="180"/>
      <c r="FZ19" s="180"/>
      <c r="GA19" s="180"/>
      <c r="GB19" s="180"/>
      <c r="GC19" s="180"/>
      <c r="GD19" s="180"/>
      <c r="GE19" s="180"/>
      <c r="GF19" s="180"/>
      <c r="GG19" s="180"/>
    </row>
    <row r="20" spans="1:194" ht="28" x14ac:dyDescent="0.15">
      <c r="A20" s="171" t="s">
        <v>6290</v>
      </c>
      <c r="B20" s="175" t="s">
        <v>6291</v>
      </c>
      <c r="C20" s="62" t="s">
        <v>6657</v>
      </c>
      <c r="D20" s="182">
        <v>40968</v>
      </c>
      <c r="E20" s="182">
        <v>41018</v>
      </c>
      <c r="F20" s="182"/>
      <c r="G20" s="178" t="s">
        <v>5976</v>
      </c>
      <c r="H20" s="160" t="s">
        <v>6139</v>
      </c>
      <c r="I20" s="102" t="s">
        <v>3067</v>
      </c>
      <c r="J20" s="102" t="s">
        <v>469</v>
      </c>
      <c r="K20" s="102"/>
      <c r="L20" s="102" t="s">
        <v>589</v>
      </c>
      <c r="M20" s="102"/>
      <c r="N20" s="102"/>
      <c r="O20" s="102"/>
      <c r="P20" s="102"/>
      <c r="Q20" s="102"/>
      <c r="R20" s="102"/>
      <c r="S20" s="102"/>
      <c r="T20" s="102"/>
      <c r="U20" s="102"/>
      <c r="V20" s="102"/>
      <c r="W20" s="102"/>
      <c r="X20" s="102" t="s">
        <v>1077</v>
      </c>
      <c r="Y20" s="102"/>
      <c r="Z20" s="102"/>
      <c r="AA20" s="102"/>
      <c r="AB20" s="102"/>
      <c r="AC20" s="102"/>
      <c r="AD20" s="102"/>
      <c r="AE20" s="102"/>
      <c r="AF20" s="102"/>
      <c r="AG20" s="102"/>
      <c r="AH20" s="102" t="s">
        <v>3087</v>
      </c>
      <c r="AI20" s="102"/>
      <c r="AJ20" s="102"/>
      <c r="AK20" s="102"/>
      <c r="AL20" s="102"/>
      <c r="AM20" s="102"/>
      <c r="AN20" s="102"/>
      <c r="AO20" s="102" t="s">
        <v>5514</v>
      </c>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02"/>
      <c r="CD20" s="102"/>
      <c r="CE20" s="102"/>
      <c r="CF20" s="102"/>
      <c r="CG20" s="102"/>
      <c r="CH20" s="102"/>
      <c r="CI20" s="102"/>
      <c r="CJ20" s="102"/>
      <c r="CK20" s="181"/>
      <c r="CL20" s="181"/>
      <c r="CM20" s="102"/>
      <c r="CN20" s="102"/>
      <c r="CO20" s="102"/>
      <c r="CP20" s="102"/>
      <c r="CQ20" s="102"/>
      <c r="CR20" s="102"/>
      <c r="CS20" s="102"/>
      <c r="CT20" s="102"/>
      <c r="CU20" s="102"/>
      <c r="CV20" s="102"/>
      <c r="CW20" s="102"/>
      <c r="CX20" s="102"/>
      <c r="CY20" s="102"/>
      <c r="CZ20" s="102"/>
      <c r="DA20" s="102"/>
      <c r="DB20" s="102"/>
      <c r="DC20" s="102"/>
      <c r="DD20" s="102"/>
      <c r="DE20" s="102"/>
      <c r="DF20" s="102"/>
      <c r="DG20" s="102"/>
      <c r="DH20" s="102"/>
      <c r="DI20" s="102"/>
      <c r="DJ20" s="102"/>
      <c r="DK20" s="102"/>
      <c r="DL20" s="102"/>
      <c r="DM20" s="102"/>
      <c r="DN20" s="102"/>
      <c r="DO20" s="102"/>
      <c r="DP20" s="102"/>
      <c r="DQ20" s="102"/>
      <c r="DR20" s="102"/>
      <c r="DS20" s="102"/>
      <c r="DT20" s="102"/>
      <c r="DU20" s="102"/>
      <c r="DV20" s="102"/>
      <c r="DW20" s="102"/>
      <c r="DX20" s="102"/>
      <c r="DY20" s="102"/>
      <c r="DZ20" s="102"/>
      <c r="EA20" s="102"/>
      <c r="EB20" s="102"/>
      <c r="EC20" s="102"/>
      <c r="ED20" s="102"/>
      <c r="EE20" s="102"/>
      <c r="EF20" s="102"/>
      <c r="EG20" s="102"/>
      <c r="EH20" s="102"/>
      <c r="EI20" s="102"/>
      <c r="EJ20" s="102"/>
      <c r="EK20" s="102"/>
      <c r="EL20" s="102"/>
      <c r="EM20" s="102"/>
      <c r="EN20" s="102"/>
      <c r="EO20" s="102"/>
      <c r="EP20" s="102"/>
      <c r="EQ20" s="102"/>
      <c r="ER20" s="102"/>
      <c r="ES20" s="102"/>
      <c r="ET20" s="102"/>
      <c r="EU20" s="102"/>
      <c r="EV20" s="102"/>
      <c r="EW20" s="102"/>
      <c r="EX20" s="102"/>
      <c r="EY20" s="102"/>
      <c r="EZ20" s="102"/>
      <c r="FA20" s="102"/>
      <c r="FB20" s="102"/>
      <c r="FC20" s="102"/>
      <c r="FD20" s="102"/>
      <c r="FE20" s="102"/>
      <c r="FF20" s="102"/>
      <c r="FG20" s="102" t="s">
        <v>3088</v>
      </c>
      <c r="FH20" s="102"/>
      <c r="FI20" s="102"/>
      <c r="FJ20" s="102"/>
      <c r="FK20" s="102"/>
      <c r="FL20" s="102"/>
      <c r="FM20" s="102"/>
      <c r="FN20" s="102"/>
      <c r="FO20" s="102"/>
      <c r="FP20" s="180"/>
      <c r="FQ20" s="180"/>
      <c r="FR20" s="180"/>
      <c r="FS20" s="180"/>
      <c r="FT20" s="180"/>
      <c r="FU20" s="180"/>
      <c r="FV20" s="180"/>
      <c r="FW20" s="180"/>
      <c r="FX20" s="180"/>
      <c r="FY20" s="180"/>
      <c r="FZ20" s="180"/>
      <c r="GA20" s="180"/>
      <c r="GB20" s="180"/>
      <c r="GC20" s="180"/>
      <c r="GD20" s="180"/>
      <c r="GE20" s="180"/>
      <c r="GF20" s="180"/>
      <c r="GG20" s="180"/>
    </row>
    <row r="21" spans="1:194" ht="30" x14ac:dyDescent="0.15">
      <c r="A21" s="171" t="s">
        <v>6292</v>
      </c>
      <c r="B21" s="175" t="s">
        <v>6293</v>
      </c>
      <c r="C21" s="62" t="s">
        <v>6658</v>
      </c>
      <c r="D21" s="186">
        <v>40983</v>
      </c>
      <c r="E21" s="182">
        <v>43558</v>
      </c>
      <c r="F21" s="182"/>
      <c r="G21" s="62" t="s">
        <v>20021</v>
      </c>
      <c r="H21" s="102" t="s">
        <v>6213</v>
      </c>
      <c r="I21" s="102" t="s">
        <v>3067</v>
      </c>
      <c r="J21" s="102" t="s">
        <v>469</v>
      </c>
      <c r="K21" s="102"/>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t="s">
        <v>9722</v>
      </c>
      <c r="AP21" s="180"/>
      <c r="AQ21" s="180"/>
      <c r="AR21" s="180"/>
      <c r="AS21" s="180"/>
      <c r="AT21" s="180"/>
      <c r="AU21" s="180"/>
      <c r="AV21" s="180"/>
      <c r="AW21" s="180"/>
      <c r="AX21" s="180"/>
      <c r="AY21" s="180"/>
      <c r="AZ21" s="180"/>
      <c r="BA21" s="180"/>
      <c r="BB21" s="180"/>
      <c r="BC21" s="180"/>
      <c r="BD21" s="180"/>
      <c r="BE21" s="180"/>
      <c r="BF21" s="180"/>
      <c r="BG21" s="180"/>
      <c r="BH21" s="180"/>
      <c r="BI21" s="180"/>
      <c r="BJ21" s="180"/>
      <c r="BK21" s="180"/>
      <c r="BL21" s="180"/>
      <c r="BM21" s="180"/>
      <c r="BN21" s="180"/>
      <c r="BO21" s="180"/>
      <c r="BP21" s="180"/>
      <c r="BQ21" s="180"/>
      <c r="BR21" s="180"/>
      <c r="BS21" s="180"/>
      <c r="BT21" s="180"/>
      <c r="BU21" s="180"/>
      <c r="BV21" s="180"/>
      <c r="BW21" s="180"/>
      <c r="BX21" s="180"/>
      <c r="BY21" s="180"/>
      <c r="BZ21" s="180"/>
      <c r="CA21" s="180"/>
      <c r="CB21" s="180"/>
      <c r="CC21" s="180"/>
      <c r="CD21" s="180"/>
      <c r="CE21" s="180"/>
      <c r="CF21" s="180"/>
      <c r="CG21" s="180"/>
      <c r="CH21" s="180"/>
      <c r="CI21" s="180"/>
      <c r="CJ21" s="180"/>
      <c r="CK21" s="180"/>
      <c r="CL21" s="180"/>
      <c r="CM21" s="180"/>
      <c r="CN21" s="180"/>
      <c r="CO21" s="180"/>
      <c r="CP21" s="180"/>
      <c r="CQ21" s="180"/>
      <c r="CR21" s="180"/>
      <c r="CS21" s="180"/>
      <c r="CT21" s="180"/>
      <c r="CU21" s="180"/>
      <c r="CV21" s="180"/>
      <c r="CW21" s="180"/>
      <c r="CX21" s="180"/>
      <c r="CY21" s="180"/>
      <c r="CZ21" s="180"/>
      <c r="DA21" s="180"/>
      <c r="DB21" s="180"/>
      <c r="DC21" s="180"/>
      <c r="DD21" s="180"/>
      <c r="DE21" s="180"/>
      <c r="DF21" s="180"/>
      <c r="DG21" s="180"/>
      <c r="DH21" s="180"/>
      <c r="DI21" s="180"/>
      <c r="DJ21" s="180"/>
      <c r="DK21" s="180"/>
      <c r="DL21" s="180"/>
      <c r="DM21" s="180"/>
      <c r="DN21" s="180"/>
      <c r="DO21" s="180"/>
      <c r="DP21" s="180"/>
      <c r="DQ21" s="180"/>
      <c r="DR21" s="180"/>
      <c r="DS21" s="180"/>
      <c r="DT21" s="180"/>
      <c r="DU21" s="180"/>
      <c r="DV21" s="180"/>
      <c r="DW21" s="180"/>
      <c r="DX21" s="180"/>
      <c r="DY21" s="180"/>
      <c r="DZ21" s="180"/>
      <c r="EA21" s="180"/>
      <c r="EB21" s="180"/>
      <c r="EC21" s="180"/>
      <c r="ED21" s="180"/>
      <c r="EE21" s="180"/>
      <c r="EF21" s="180"/>
      <c r="EG21" s="180"/>
      <c r="EH21" s="180"/>
      <c r="EI21" s="180"/>
      <c r="EJ21" s="180"/>
      <c r="EK21" s="180"/>
      <c r="EL21" s="180"/>
      <c r="EM21" s="180"/>
      <c r="EN21" s="180"/>
      <c r="EO21" s="180"/>
      <c r="EP21" s="180"/>
      <c r="EQ21" s="180" t="s">
        <v>20023</v>
      </c>
      <c r="ER21" s="180"/>
      <c r="ES21" s="180"/>
      <c r="ET21" s="180"/>
      <c r="EU21" s="180"/>
      <c r="EV21" s="180"/>
      <c r="EW21" s="180"/>
      <c r="EX21" s="180"/>
      <c r="EY21" s="180"/>
      <c r="EZ21" s="180"/>
      <c r="FA21" s="180"/>
      <c r="FB21" s="180"/>
      <c r="FC21" s="180"/>
      <c r="FD21" s="180"/>
      <c r="FE21" s="180"/>
      <c r="FF21" s="180"/>
      <c r="FG21" s="180" t="s">
        <v>20022</v>
      </c>
      <c r="FH21" s="180"/>
      <c r="FI21" s="180"/>
      <c r="FJ21" s="180"/>
      <c r="FK21" s="180"/>
      <c r="FL21" s="180"/>
      <c r="FM21" s="180"/>
      <c r="FN21" s="180"/>
      <c r="FO21" s="180"/>
      <c r="FP21" s="180"/>
      <c r="FQ21" s="180"/>
      <c r="FR21" s="180"/>
      <c r="FS21" s="180"/>
      <c r="FT21" s="180"/>
      <c r="FU21" s="180"/>
      <c r="FV21" s="180"/>
      <c r="FW21" s="180"/>
      <c r="FX21" s="180"/>
      <c r="FY21" s="180"/>
      <c r="FZ21" s="180"/>
      <c r="GA21" s="180"/>
      <c r="GB21" s="180"/>
      <c r="GC21" s="180"/>
      <c r="GD21" s="180"/>
      <c r="GE21" s="180"/>
      <c r="GF21" s="180"/>
      <c r="GG21" s="180"/>
    </row>
    <row r="22" spans="1:194" ht="28" x14ac:dyDescent="0.15">
      <c r="A22" s="171" t="s">
        <v>6295</v>
      </c>
      <c r="B22" s="175" t="s">
        <v>6296</v>
      </c>
      <c r="C22" s="62" t="s">
        <v>6640</v>
      </c>
      <c r="D22" s="182">
        <v>40966</v>
      </c>
      <c r="E22" s="182">
        <v>41018</v>
      </c>
      <c r="F22" s="182"/>
      <c r="G22" s="178" t="s">
        <v>5802</v>
      </c>
      <c r="H22" s="160" t="s">
        <v>6140</v>
      </c>
      <c r="I22" s="102" t="s">
        <v>3067</v>
      </c>
      <c r="J22" s="102" t="s">
        <v>469</v>
      </c>
      <c r="K22" s="102"/>
      <c r="L22" s="102" t="s">
        <v>589</v>
      </c>
      <c r="M22" s="102"/>
      <c r="N22" s="102"/>
      <c r="O22" s="102"/>
      <c r="P22" s="102"/>
      <c r="Q22" s="102"/>
      <c r="R22" s="102"/>
      <c r="S22" s="102"/>
      <c r="T22" s="102"/>
      <c r="U22" s="102"/>
      <c r="V22" s="102"/>
      <c r="W22" s="102"/>
      <c r="X22" s="102" t="s">
        <v>632</v>
      </c>
      <c r="Y22" s="102"/>
      <c r="Z22" s="102"/>
      <c r="AA22" s="102"/>
      <c r="AB22" s="102"/>
      <c r="AC22" s="102"/>
      <c r="AD22" s="102"/>
      <c r="AE22" s="102"/>
      <c r="AF22" s="102"/>
      <c r="AG22" s="102"/>
      <c r="AH22" s="102" t="s">
        <v>3075</v>
      </c>
      <c r="AI22" s="102"/>
      <c r="AJ22" s="102"/>
      <c r="AK22" s="102"/>
      <c r="AL22" s="102"/>
      <c r="AM22" s="102"/>
      <c r="AN22" s="102"/>
      <c r="AO22" s="102" t="s">
        <v>5514</v>
      </c>
      <c r="AP22" s="102"/>
      <c r="AQ22" s="102"/>
      <c r="AR22" s="102"/>
      <c r="AS22" s="102"/>
      <c r="AT22" s="180"/>
      <c r="AU22" s="180"/>
      <c r="AV22" s="180"/>
      <c r="AW22" s="180"/>
      <c r="AX22" s="180"/>
      <c r="AY22" s="180"/>
      <c r="AZ22" s="180"/>
      <c r="BA22" s="180"/>
      <c r="BB22" s="180"/>
      <c r="BC22" s="180"/>
      <c r="BD22" s="180"/>
      <c r="BE22" s="180"/>
      <c r="BF22" s="180"/>
      <c r="BG22" s="180"/>
      <c r="BH22" s="180"/>
      <c r="BI22" s="180"/>
      <c r="BJ22" s="180"/>
      <c r="BK22" s="180"/>
      <c r="BL22" s="180"/>
      <c r="BM22" s="180"/>
      <c r="BN22" s="180"/>
      <c r="BO22" s="180"/>
      <c r="BP22" s="180"/>
      <c r="BQ22" s="180"/>
      <c r="BR22" s="180"/>
      <c r="BS22" s="180"/>
      <c r="BT22" s="180"/>
      <c r="BU22" s="180"/>
      <c r="BV22" s="180"/>
      <c r="BW22" s="180"/>
      <c r="BX22" s="180"/>
      <c r="BY22" s="180"/>
      <c r="BZ22" s="180"/>
      <c r="CA22" s="180"/>
      <c r="CB22" s="180"/>
      <c r="CC22" s="180"/>
      <c r="CD22" s="180"/>
      <c r="CE22" s="180"/>
      <c r="CF22" s="180"/>
      <c r="CG22" s="180"/>
      <c r="CH22" s="180"/>
      <c r="CI22" s="180"/>
      <c r="CJ22" s="180"/>
      <c r="CK22" s="180"/>
      <c r="CL22" s="180"/>
      <c r="CM22" s="180"/>
      <c r="CN22" s="180"/>
      <c r="CO22" s="180"/>
      <c r="CP22" s="180"/>
      <c r="CQ22" s="180"/>
      <c r="CR22" s="180"/>
      <c r="CS22" s="180"/>
      <c r="CT22" s="180"/>
      <c r="CU22" s="180"/>
      <c r="CV22" s="180"/>
      <c r="CW22" s="180"/>
      <c r="CX22" s="180"/>
      <c r="CY22" s="180"/>
      <c r="CZ22" s="180"/>
      <c r="DA22" s="180"/>
      <c r="DB22" s="180"/>
      <c r="DC22" s="180"/>
      <c r="DD22" s="180"/>
      <c r="DE22" s="180"/>
      <c r="DF22" s="180"/>
      <c r="DG22" s="180"/>
      <c r="DH22" s="180"/>
      <c r="DI22" s="180"/>
      <c r="DJ22" s="180"/>
      <c r="DK22" s="180"/>
      <c r="DL22" s="180"/>
      <c r="DM22" s="180"/>
      <c r="DN22" s="180"/>
      <c r="DO22" s="180"/>
      <c r="DP22" s="180"/>
      <c r="DQ22" s="180"/>
      <c r="DR22" s="180"/>
      <c r="DS22" s="180"/>
      <c r="DT22" s="180"/>
      <c r="DU22" s="180"/>
      <c r="DV22" s="180"/>
      <c r="DW22" s="180"/>
      <c r="DX22" s="180"/>
      <c r="DY22" s="180"/>
      <c r="DZ22" s="180"/>
      <c r="EA22" s="180"/>
      <c r="EB22" s="180"/>
      <c r="EC22" s="180"/>
      <c r="ED22" s="180"/>
      <c r="EE22" s="180"/>
      <c r="EF22" s="180"/>
      <c r="EG22" s="180"/>
      <c r="EH22" s="180"/>
      <c r="EI22" s="180"/>
      <c r="EJ22" s="180"/>
      <c r="EK22" s="180"/>
      <c r="EL22" s="180"/>
      <c r="EM22" s="180"/>
      <c r="EN22" s="180"/>
      <c r="EO22" s="180"/>
      <c r="EP22" s="180"/>
      <c r="EQ22" s="180"/>
      <c r="ER22" s="180"/>
      <c r="ES22" s="180"/>
      <c r="ET22" s="180"/>
      <c r="EU22" s="180"/>
      <c r="EV22" s="180"/>
      <c r="EW22" s="180"/>
      <c r="EX22" s="180"/>
      <c r="EY22" s="180"/>
      <c r="EZ22" s="180"/>
      <c r="FA22" s="180"/>
      <c r="FB22" s="180"/>
      <c r="FC22" s="180"/>
      <c r="FD22" s="180"/>
      <c r="FE22" s="180"/>
      <c r="FF22" s="180"/>
      <c r="FG22" s="180"/>
      <c r="FH22" s="180"/>
      <c r="FI22" s="180"/>
      <c r="FJ22" s="180"/>
      <c r="FK22" s="180"/>
      <c r="FL22" s="180"/>
      <c r="FM22" s="180"/>
      <c r="FN22" s="180"/>
      <c r="FO22" s="180"/>
      <c r="FP22" s="180"/>
      <c r="FQ22" s="180"/>
      <c r="FR22" s="180"/>
      <c r="FS22" s="180"/>
      <c r="FT22" s="180"/>
      <c r="FU22" s="180"/>
      <c r="FV22" s="180"/>
      <c r="FW22" s="180"/>
      <c r="FX22" s="180"/>
      <c r="FY22" s="180"/>
      <c r="FZ22" s="180"/>
      <c r="GA22" s="180"/>
      <c r="GB22" s="180"/>
      <c r="GC22" s="180"/>
      <c r="GD22" s="180"/>
      <c r="GE22" s="180"/>
      <c r="GF22" s="180"/>
      <c r="GG22" s="180"/>
    </row>
    <row r="23" spans="1:194" ht="30" x14ac:dyDescent="0.15">
      <c r="A23" s="171" t="s">
        <v>6297</v>
      </c>
      <c r="B23" s="175" t="s">
        <v>6298</v>
      </c>
      <c r="C23" s="62" t="s">
        <v>6659</v>
      </c>
      <c r="D23" s="182">
        <v>40982</v>
      </c>
      <c r="E23" s="182">
        <v>41018</v>
      </c>
      <c r="F23" s="182"/>
      <c r="G23" s="178" t="s">
        <v>5802</v>
      </c>
      <c r="H23" s="102" t="s">
        <v>6214</v>
      </c>
      <c r="I23" s="102" t="s">
        <v>3067</v>
      </c>
      <c r="J23" s="102" t="s">
        <v>469</v>
      </c>
      <c r="K23" s="102"/>
      <c r="L23" s="102" t="s">
        <v>3151</v>
      </c>
      <c r="M23" s="102"/>
      <c r="N23" s="102"/>
      <c r="O23" s="102"/>
      <c r="P23" s="102"/>
      <c r="Q23" s="102"/>
      <c r="R23" s="102"/>
      <c r="S23" s="102"/>
      <c r="T23" s="102"/>
      <c r="U23" s="102"/>
      <c r="V23" s="102"/>
      <c r="W23" s="102"/>
      <c r="X23" s="102"/>
      <c r="Y23" s="102"/>
      <c r="Z23" s="102"/>
      <c r="AA23" s="102"/>
      <c r="AB23" s="102"/>
      <c r="AC23" s="102"/>
      <c r="AD23" s="102"/>
      <c r="AE23" s="102"/>
      <c r="AF23" s="102"/>
      <c r="AG23" s="102"/>
      <c r="AH23" s="102" t="s">
        <v>452</v>
      </c>
      <c r="AI23" s="102"/>
      <c r="AJ23" s="102"/>
      <c r="AK23" s="102"/>
      <c r="AL23" s="102"/>
      <c r="AM23" s="102"/>
      <c r="AN23" s="102"/>
      <c r="AO23" s="102" t="s">
        <v>5514</v>
      </c>
      <c r="AP23" s="102"/>
      <c r="AQ23" s="102"/>
      <c r="AR23" s="102"/>
      <c r="AS23" s="102"/>
      <c r="AT23" s="180"/>
      <c r="AU23" s="180"/>
      <c r="AV23" s="180"/>
      <c r="AW23" s="180"/>
      <c r="AX23" s="180"/>
      <c r="AY23" s="180"/>
      <c r="AZ23" s="180"/>
      <c r="BA23" s="180"/>
      <c r="BB23" s="180"/>
      <c r="BC23" s="180"/>
      <c r="BD23" s="180"/>
      <c r="BE23" s="180"/>
      <c r="BF23" s="180"/>
      <c r="BG23" s="180"/>
      <c r="BH23" s="180"/>
      <c r="BI23" s="180"/>
      <c r="BJ23" s="180"/>
      <c r="BK23" s="180"/>
      <c r="BL23" s="180"/>
      <c r="BM23" s="180"/>
      <c r="BN23" s="180"/>
      <c r="BO23" s="180"/>
      <c r="BP23" s="180"/>
      <c r="BQ23" s="180"/>
      <c r="BR23" s="180"/>
      <c r="BS23" s="180"/>
      <c r="BT23" s="180"/>
      <c r="BU23" s="180"/>
      <c r="BV23" s="180"/>
      <c r="BW23" s="180"/>
      <c r="BX23" s="180"/>
      <c r="BY23" s="180"/>
      <c r="BZ23" s="180"/>
      <c r="CA23" s="180"/>
      <c r="CB23" s="180"/>
      <c r="CC23" s="180"/>
      <c r="CD23" s="180"/>
      <c r="CE23" s="180"/>
      <c r="CF23" s="180"/>
      <c r="CG23" s="180"/>
      <c r="CH23" s="180"/>
      <c r="CI23" s="180"/>
      <c r="CJ23" s="180"/>
      <c r="CK23" s="180"/>
      <c r="CL23" s="180"/>
      <c r="CM23" s="180"/>
      <c r="CN23" s="180"/>
      <c r="CO23" s="180"/>
      <c r="CP23" s="180"/>
      <c r="CQ23" s="180"/>
      <c r="CR23" s="180"/>
      <c r="CS23" s="180"/>
      <c r="CT23" s="180"/>
      <c r="CU23" s="180"/>
      <c r="CV23" s="180"/>
      <c r="CW23" s="180"/>
      <c r="CX23" s="180"/>
      <c r="CY23" s="180"/>
      <c r="CZ23" s="180"/>
      <c r="DA23" s="180"/>
      <c r="DB23" s="180"/>
      <c r="DC23" s="180"/>
      <c r="DD23" s="180"/>
      <c r="DE23" s="180"/>
      <c r="DF23" s="180"/>
      <c r="DG23" s="180"/>
      <c r="DH23" s="180"/>
      <c r="DI23" s="180"/>
      <c r="DJ23" s="180"/>
      <c r="DK23" s="180"/>
      <c r="DL23" s="180"/>
      <c r="DM23" s="180"/>
      <c r="DN23" s="180"/>
      <c r="DO23" s="180"/>
      <c r="DP23" s="180"/>
      <c r="DQ23" s="180"/>
      <c r="DR23" s="180"/>
      <c r="DS23" s="180"/>
      <c r="DT23" s="180"/>
      <c r="DU23" s="180"/>
      <c r="DV23" s="180"/>
      <c r="DW23" s="180"/>
      <c r="DX23" s="180"/>
      <c r="DY23" s="180"/>
      <c r="DZ23" s="180"/>
      <c r="EA23" s="180"/>
      <c r="EB23" s="180"/>
      <c r="EC23" s="180"/>
      <c r="ED23" s="180"/>
      <c r="EE23" s="180"/>
      <c r="EF23" s="180"/>
      <c r="EG23" s="180"/>
      <c r="EH23" s="180"/>
      <c r="EI23" s="180"/>
      <c r="EJ23" s="180"/>
      <c r="EK23" s="180"/>
      <c r="EL23" s="180"/>
      <c r="EM23" s="180"/>
      <c r="EN23" s="180"/>
      <c r="EO23" s="180"/>
      <c r="EP23" s="180"/>
      <c r="EQ23" s="180"/>
      <c r="ER23" s="180"/>
      <c r="ES23" s="180"/>
      <c r="ET23" s="180"/>
      <c r="EU23" s="180"/>
      <c r="EV23" s="180"/>
      <c r="EW23" s="180"/>
      <c r="EX23" s="180"/>
      <c r="EY23" s="180"/>
      <c r="EZ23" s="180"/>
      <c r="FA23" s="180"/>
      <c r="FB23" s="180"/>
      <c r="FC23" s="180"/>
      <c r="FD23" s="180"/>
      <c r="FE23" s="180"/>
      <c r="FF23" s="180"/>
      <c r="FG23" s="180"/>
      <c r="FH23" s="180"/>
      <c r="FI23" s="180"/>
      <c r="FJ23" s="180"/>
      <c r="FK23" s="180"/>
      <c r="FL23" s="180"/>
      <c r="FM23" s="180"/>
      <c r="FN23" s="180"/>
      <c r="FO23" s="180"/>
      <c r="FP23" s="180"/>
      <c r="FQ23" s="180"/>
      <c r="FR23" s="180"/>
      <c r="FS23" s="180"/>
      <c r="FT23" s="180"/>
      <c r="FU23" s="180"/>
      <c r="FV23" s="180"/>
      <c r="FW23" s="180"/>
      <c r="FX23" s="180"/>
      <c r="FY23" s="180"/>
      <c r="FZ23" s="180"/>
      <c r="GA23" s="180"/>
      <c r="GB23" s="180"/>
      <c r="GC23" s="180"/>
      <c r="GD23" s="180"/>
      <c r="GE23" s="180"/>
      <c r="GF23" s="180"/>
      <c r="GG23" s="180"/>
    </row>
    <row r="24" spans="1:194" ht="30" x14ac:dyDescent="0.15">
      <c r="A24" s="171" t="s">
        <v>6299</v>
      </c>
      <c r="B24" s="175" t="s">
        <v>6300</v>
      </c>
      <c r="C24" s="62" t="s">
        <v>6660</v>
      </c>
      <c r="D24" s="189">
        <v>40976</v>
      </c>
      <c r="E24" s="182">
        <v>41018</v>
      </c>
      <c r="F24" s="182"/>
      <c r="G24" s="178" t="s">
        <v>5801</v>
      </c>
      <c r="H24" s="102" t="s">
        <v>6215</v>
      </c>
      <c r="I24" s="102" t="s">
        <v>3067</v>
      </c>
      <c r="J24" s="102" t="s">
        <v>469</v>
      </c>
      <c r="K24" s="102"/>
      <c r="L24" s="102" t="s">
        <v>3152</v>
      </c>
      <c r="M24" s="102"/>
      <c r="N24" s="102"/>
      <c r="O24" s="102"/>
      <c r="P24" s="102"/>
      <c r="Q24" s="102"/>
      <c r="R24" s="102"/>
      <c r="S24" s="102"/>
      <c r="T24" s="102"/>
      <c r="U24" s="102"/>
      <c r="V24" s="102"/>
      <c r="W24" s="102"/>
      <c r="X24" s="102" t="s">
        <v>3152</v>
      </c>
      <c r="Y24" s="102"/>
      <c r="Z24" s="102"/>
      <c r="AA24" s="102"/>
      <c r="AB24" s="102"/>
      <c r="AC24" s="102"/>
      <c r="AD24" s="102"/>
      <c r="AE24" s="102"/>
      <c r="AF24" s="102"/>
      <c r="AG24" s="102"/>
      <c r="AH24" s="102" t="s">
        <v>3153</v>
      </c>
      <c r="AI24" s="102"/>
      <c r="AJ24" s="102"/>
      <c r="AK24" s="102"/>
      <c r="AL24" s="180"/>
      <c r="AM24" s="180"/>
      <c r="AN24" s="180"/>
      <c r="AO24" s="180"/>
      <c r="AP24" s="180"/>
      <c r="AQ24" s="180"/>
      <c r="AR24" s="180"/>
      <c r="AS24" s="180"/>
      <c r="AT24" s="180"/>
      <c r="AU24" s="180"/>
      <c r="AV24" s="180"/>
      <c r="AW24" s="180"/>
      <c r="AX24" s="180"/>
      <c r="AY24" s="180"/>
      <c r="AZ24" s="180"/>
      <c r="BA24" s="180"/>
      <c r="BB24" s="180"/>
      <c r="BC24" s="180"/>
      <c r="BD24" s="180"/>
      <c r="BE24" s="180"/>
      <c r="BF24" s="180"/>
      <c r="BG24" s="180"/>
      <c r="BH24" s="180"/>
      <c r="BI24" s="180"/>
      <c r="BJ24" s="180"/>
      <c r="BK24" s="180"/>
      <c r="BL24" s="180"/>
      <c r="BM24" s="180"/>
      <c r="BN24" s="180"/>
      <c r="BO24" s="180"/>
      <c r="BP24" s="180"/>
      <c r="BQ24" s="180"/>
      <c r="BR24" s="180"/>
      <c r="BS24" s="180"/>
      <c r="BT24" s="180"/>
      <c r="BU24" s="180"/>
      <c r="BV24" s="180"/>
      <c r="BW24" s="180"/>
      <c r="BX24" s="180"/>
      <c r="BY24" s="180"/>
      <c r="BZ24" s="180"/>
      <c r="CA24" s="180"/>
      <c r="CB24" s="180"/>
      <c r="CC24" s="180"/>
      <c r="CD24" s="180"/>
      <c r="CE24" s="180"/>
      <c r="CF24" s="180"/>
      <c r="CG24" s="180"/>
      <c r="CH24" s="180"/>
      <c r="CI24" s="180"/>
      <c r="CJ24" s="180"/>
      <c r="CK24" s="180"/>
      <c r="CL24" s="180"/>
      <c r="CM24" s="180"/>
      <c r="CN24" s="180"/>
      <c r="CO24" s="180"/>
      <c r="CP24" s="180"/>
      <c r="CQ24" s="180"/>
      <c r="CR24" s="180"/>
      <c r="CS24" s="180"/>
      <c r="CT24" s="180"/>
      <c r="CU24" s="180"/>
      <c r="CV24" s="180"/>
      <c r="CW24" s="180"/>
      <c r="CX24" s="180"/>
      <c r="CY24" s="180"/>
      <c r="CZ24" s="180"/>
      <c r="DA24" s="180"/>
      <c r="DB24" s="180"/>
      <c r="DC24" s="180"/>
      <c r="DD24" s="180"/>
      <c r="DE24" s="180"/>
      <c r="DF24" s="180"/>
      <c r="DG24" s="180"/>
      <c r="DH24" s="180"/>
      <c r="DI24" s="180"/>
      <c r="DJ24" s="180"/>
      <c r="DK24" s="180"/>
      <c r="DL24" s="180"/>
      <c r="DM24" s="180"/>
      <c r="DN24" s="180"/>
      <c r="DO24" s="180"/>
      <c r="DP24" s="180"/>
      <c r="DQ24" s="180"/>
      <c r="DR24" s="180"/>
      <c r="DS24" s="180"/>
      <c r="DT24" s="180"/>
      <c r="DU24" s="180"/>
      <c r="DV24" s="180"/>
      <c r="DW24" s="180"/>
      <c r="DX24" s="180"/>
      <c r="DY24" s="180"/>
      <c r="DZ24" s="180"/>
      <c r="EA24" s="180"/>
      <c r="EB24" s="180"/>
      <c r="EC24" s="180"/>
      <c r="ED24" s="180"/>
      <c r="EE24" s="180"/>
      <c r="EF24" s="180"/>
      <c r="EG24" s="180"/>
      <c r="EH24" s="180"/>
      <c r="EI24" s="180"/>
      <c r="EJ24" s="180"/>
      <c r="EK24" s="180"/>
      <c r="EL24" s="180"/>
      <c r="EM24" s="180"/>
      <c r="EN24" s="180"/>
      <c r="EO24" s="180"/>
      <c r="EP24" s="180"/>
      <c r="EQ24" s="180"/>
      <c r="ER24" s="180"/>
      <c r="ES24" s="180"/>
      <c r="ET24" s="180"/>
      <c r="EU24" s="180"/>
      <c r="EV24" s="180"/>
      <c r="EW24" s="180"/>
      <c r="EX24" s="180"/>
      <c r="EY24" s="180"/>
      <c r="EZ24" s="180"/>
      <c r="FA24" s="180"/>
      <c r="FB24" s="180"/>
      <c r="FC24" s="180"/>
      <c r="FD24" s="180"/>
      <c r="FE24" s="180"/>
      <c r="FF24" s="180"/>
      <c r="FG24" s="180"/>
      <c r="FH24" s="180"/>
      <c r="FI24" s="180"/>
      <c r="FJ24" s="180"/>
      <c r="FK24" s="180"/>
      <c r="FL24" s="180"/>
      <c r="FM24" s="180"/>
      <c r="FN24" s="180"/>
      <c r="FO24" s="180"/>
      <c r="FP24" s="180"/>
      <c r="FQ24" s="180"/>
      <c r="FR24" s="180"/>
      <c r="FS24" s="180"/>
      <c r="FT24" s="180"/>
      <c r="FU24" s="180"/>
      <c r="FV24" s="180"/>
      <c r="FW24" s="180"/>
      <c r="FX24" s="180"/>
      <c r="FY24" s="180"/>
      <c r="FZ24" s="180"/>
      <c r="GA24" s="180"/>
      <c r="GB24" s="180"/>
      <c r="GC24" s="180"/>
      <c r="GD24" s="180"/>
      <c r="GE24" s="180"/>
      <c r="GF24" s="180"/>
      <c r="GG24" s="180"/>
    </row>
    <row r="25" spans="1:194" ht="45" x14ac:dyDescent="0.15">
      <c r="A25" s="171" t="s">
        <v>6301</v>
      </c>
      <c r="B25" s="175" t="s">
        <v>6302</v>
      </c>
      <c r="C25" s="62" t="s">
        <v>6661</v>
      </c>
      <c r="D25" s="102" t="s">
        <v>7398</v>
      </c>
      <c r="G25" s="62" t="s">
        <v>5802</v>
      </c>
      <c r="H25" s="102" t="s">
        <v>6216</v>
      </c>
      <c r="I25" s="102" t="s">
        <v>3067</v>
      </c>
      <c r="J25" s="102" t="s">
        <v>469</v>
      </c>
      <c r="K25" s="102"/>
      <c r="L25" s="102" t="s">
        <v>3154</v>
      </c>
      <c r="M25" s="102"/>
      <c r="N25" s="102"/>
      <c r="O25" s="102"/>
      <c r="P25" s="102"/>
      <c r="Q25" s="102"/>
      <c r="R25" s="102"/>
      <c r="S25" s="102"/>
      <c r="T25" s="102"/>
      <c r="U25" s="102"/>
      <c r="V25" s="102"/>
      <c r="W25" s="102"/>
      <c r="X25" s="102" t="s">
        <v>3155</v>
      </c>
      <c r="Y25" s="102"/>
      <c r="Z25" s="102"/>
      <c r="AA25" s="102"/>
      <c r="AB25" s="102"/>
      <c r="AC25" s="102"/>
      <c r="AD25" s="102"/>
      <c r="AE25" s="102"/>
      <c r="AF25" s="102"/>
      <c r="AG25" s="102"/>
      <c r="AH25" s="102"/>
      <c r="AI25" s="102"/>
      <c r="AJ25" s="102"/>
      <c r="AK25" s="102"/>
      <c r="AL25" s="102"/>
      <c r="AM25" s="102"/>
      <c r="AN25" s="102"/>
      <c r="AO25" s="102" t="s">
        <v>5514</v>
      </c>
      <c r="AP25" s="102"/>
      <c r="AQ25" s="102"/>
      <c r="AR25" s="102"/>
      <c r="AS25" s="102"/>
      <c r="AT25" s="180"/>
      <c r="AU25" s="180"/>
      <c r="AV25" s="180"/>
      <c r="AW25" s="180"/>
      <c r="AX25" s="180"/>
      <c r="AY25" s="180"/>
      <c r="AZ25" s="180"/>
      <c r="BA25" s="180"/>
      <c r="BB25" s="180"/>
      <c r="BC25" s="180"/>
      <c r="BD25" s="180"/>
      <c r="BE25" s="180"/>
      <c r="BF25" s="180"/>
      <c r="BG25" s="180"/>
      <c r="BH25" s="180"/>
      <c r="BI25" s="180"/>
      <c r="BJ25" s="180"/>
      <c r="BK25" s="180"/>
      <c r="BL25" s="180"/>
      <c r="BM25" s="180"/>
      <c r="BN25" s="180"/>
      <c r="BO25" s="180"/>
      <c r="BP25" s="180"/>
      <c r="BQ25" s="180"/>
      <c r="BR25" s="180"/>
      <c r="BS25" s="180"/>
      <c r="BT25" s="180"/>
      <c r="BU25" s="180"/>
      <c r="BV25" s="180"/>
      <c r="BW25" s="180"/>
      <c r="BX25" s="180"/>
      <c r="BY25" s="180"/>
      <c r="BZ25" s="180"/>
      <c r="CA25" s="180"/>
      <c r="CB25" s="180"/>
      <c r="CC25" s="180"/>
      <c r="CD25" s="180"/>
      <c r="CE25" s="180"/>
      <c r="CF25" s="180"/>
      <c r="CG25" s="180"/>
      <c r="CH25" s="180"/>
      <c r="CI25" s="180"/>
      <c r="CJ25" s="180"/>
      <c r="CK25" s="180"/>
      <c r="CL25" s="180"/>
      <c r="CM25" s="180"/>
      <c r="CN25" s="180"/>
      <c r="CO25" s="180"/>
      <c r="CP25" s="180"/>
      <c r="CQ25" s="180"/>
      <c r="CR25" s="180"/>
      <c r="CS25" s="180"/>
      <c r="CT25" s="180"/>
      <c r="CU25" s="180"/>
      <c r="CV25" s="180"/>
      <c r="CW25" s="180"/>
      <c r="CX25" s="180"/>
      <c r="CY25" s="180"/>
      <c r="CZ25" s="180"/>
      <c r="DA25" s="180"/>
      <c r="DB25" s="180"/>
      <c r="DC25" s="180"/>
      <c r="DD25" s="180"/>
      <c r="DE25" s="180"/>
      <c r="DF25" s="180"/>
      <c r="DG25" s="180"/>
      <c r="DH25" s="180"/>
      <c r="DI25" s="180"/>
      <c r="DJ25" s="180"/>
      <c r="DK25" s="180"/>
      <c r="DL25" s="180"/>
      <c r="DM25" s="180"/>
      <c r="DN25" s="180"/>
      <c r="DO25" s="180"/>
      <c r="DP25" s="180"/>
      <c r="DQ25" s="180"/>
      <c r="DR25" s="180"/>
      <c r="DS25" s="180"/>
      <c r="DT25" s="180"/>
      <c r="DU25" s="180"/>
      <c r="DV25" s="180"/>
      <c r="DW25" s="180"/>
      <c r="DX25" s="180"/>
      <c r="DY25" s="180"/>
      <c r="DZ25" s="180"/>
      <c r="EA25" s="180"/>
      <c r="EB25" s="180"/>
      <c r="EC25" s="180"/>
      <c r="ED25" s="180"/>
      <c r="EE25" s="180"/>
      <c r="EF25" s="180"/>
      <c r="EG25" s="180"/>
      <c r="EH25" s="180"/>
      <c r="EI25" s="180"/>
      <c r="EJ25" s="180"/>
      <c r="EK25" s="180"/>
      <c r="EL25" s="180"/>
      <c r="EM25" s="180"/>
      <c r="EN25" s="180"/>
      <c r="EO25" s="180"/>
      <c r="EP25" s="180"/>
      <c r="EQ25" s="180"/>
      <c r="ER25" s="180"/>
      <c r="ES25" s="180"/>
      <c r="ET25" s="180"/>
      <c r="EU25" s="180"/>
      <c r="EV25" s="180"/>
      <c r="EW25" s="180"/>
      <c r="EX25" s="180"/>
      <c r="EY25" s="180"/>
      <c r="EZ25" s="180"/>
      <c r="FA25" s="180"/>
      <c r="FB25" s="180"/>
      <c r="FC25" s="180"/>
      <c r="FD25" s="180"/>
      <c r="FE25" s="180"/>
      <c r="FF25" s="180"/>
      <c r="FG25" s="180"/>
      <c r="FH25" s="180"/>
      <c r="FI25" s="180"/>
      <c r="FJ25" s="180"/>
      <c r="FK25" s="180"/>
      <c r="FL25" s="180"/>
      <c r="FM25" s="180"/>
      <c r="FN25" s="180"/>
      <c r="FO25" s="180"/>
      <c r="FP25" s="180"/>
      <c r="FQ25" s="180"/>
      <c r="FR25" s="180"/>
      <c r="FS25" s="180"/>
      <c r="FT25" s="180"/>
      <c r="FU25" s="180"/>
      <c r="FV25" s="180"/>
      <c r="FW25" s="180"/>
      <c r="FX25" s="180"/>
      <c r="FY25" s="180"/>
      <c r="FZ25" s="180"/>
      <c r="GA25" s="180"/>
      <c r="GB25" s="180"/>
      <c r="GC25" s="180"/>
      <c r="GD25" s="180"/>
      <c r="GE25" s="180"/>
      <c r="GF25" s="180"/>
      <c r="GG25" s="180"/>
    </row>
    <row r="26" spans="1:194" ht="84" x14ac:dyDescent="0.15">
      <c r="A26" s="204" t="s">
        <v>7046</v>
      </c>
      <c r="B26" s="177" t="s">
        <v>6303</v>
      </c>
      <c r="C26" s="166" t="s">
        <v>9370</v>
      </c>
      <c r="D26" s="186">
        <v>41381</v>
      </c>
      <c r="E26" s="186">
        <v>42726</v>
      </c>
      <c r="F26" s="206" t="s">
        <v>16585</v>
      </c>
      <c r="G26" s="62" t="s">
        <v>5837</v>
      </c>
      <c r="H26" s="166" t="s">
        <v>8433</v>
      </c>
      <c r="I26" s="102" t="s">
        <v>3067</v>
      </c>
      <c r="J26" s="161"/>
      <c r="K26" s="161"/>
      <c r="L26" s="205"/>
      <c r="M26" s="161"/>
      <c r="N26" s="161"/>
      <c r="O26" s="161"/>
      <c r="P26" s="161"/>
      <c r="Q26" s="161"/>
      <c r="R26" s="161"/>
      <c r="S26" s="161"/>
      <c r="T26" s="161"/>
      <c r="U26" s="161"/>
      <c r="V26" s="161"/>
      <c r="W26" s="161"/>
      <c r="X26" s="205"/>
      <c r="Y26" s="161"/>
      <c r="Z26" s="161"/>
      <c r="AA26" s="161"/>
      <c r="AB26" s="161"/>
      <c r="AC26" s="161"/>
      <c r="AD26" s="161"/>
      <c r="AE26" s="161"/>
      <c r="AF26" s="161"/>
      <c r="AG26" s="161"/>
      <c r="AH26" s="205"/>
      <c r="AI26" s="205"/>
      <c r="AJ26" s="166" t="s">
        <v>13016</v>
      </c>
      <c r="AK26" s="166"/>
      <c r="AL26" s="161"/>
      <c r="AM26" s="161"/>
      <c r="AN26" s="161"/>
      <c r="AO26" s="161"/>
      <c r="AP26" s="166"/>
      <c r="AQ26" s="205" t="s">
        <v>7316</v>
      </c>
      <c r="AR26" s="161"/>
      <c r="AS26" s="161"/>
      <c r="AT26" s="161"/>
      <c r="AU26" s="161"/>
      <c r="AV26" s="161"/>
      <c r="AW26" s="161"/>
      <c r="AX26" s="466" t="s">
        <v>16590</v>
      </c>
      <c r="AY26" s="466"/>
      <c r="AZ26" s="161"/>
      <c r="BA26" s="161"/>
      <c r="BB26" s="161"/>
      <c r="BC26" s="161"/>
      <c r="BD26" s="161"/>
      <c r="BE26" s="161"/>
      <c r="BF26" s="161"/>
      <c r="BG26" s="161"/>
      <c r="BH26" s="161"/>
      <c r="BI26" s="161"/>
      <c r="BJ26" s="161"/>
      <c r="BK26" s="161"/>
      <c r="BL26" s="161"/>
      <c r="BM26" s="161"/>
      <c r="BN26" s="161"/>
      <c r="BO26" s="161"/>
      <c r="BP26" s="161"/>
      <c r="BQ26" s="161"/>
      <c r="BR26" s="161"/>
      <c r="BS26" s="161"/>
      <c r="BT26" s="161"/>
      <c r="BU26" s="161"/>
      <c r="BV26" s="161"/>
      <c r="BW26" s="161"/>
      <c r="BX26" s="204"/>
      <c r="BY26" s="204"/>
      <c r="BZ26" s="204"/>
      <c r="CA26" s="177" t="s">
        <v>16586</v>
      </c>
      <c r="CB26" s="161"/>
      <c r="CC26" s="161"/>
      <c r="CD26" s="161"/>
      <c r="CE26" s="204" t="s">
        <v>16587</v>
      </c>
      <c r="CF26" s="161"/>
      <c r="CG26" s="161"/>
      <c r="CH26" s="161"/>
      <c r="CI26" s="161"/>
      <c r="CJ26" s="161"/>
      <c r="CK26" s="161"/>
      <c r="CL26" s="161"/>
      <c r="CM26" s="161"/>
      <c r="CN26" s="161"/>
      <c r="CO26" s="161"/>
      <c r="CP26" s="161"/>
      <c r="CQ26" s="205" t="s">
        <v>7304</v>
      </c>
      <c r="CR26" s="205"/>
      <c r="CS26" s="161"/>
      <c r="CT26" s="161"/>
      <c r="CU26" s="161"/>
      <c r="CV26" s="161"/>
      <c r="CW26" s="161"/>
      <c r="CX26" s="161"/>
      <c r="CY26" s="161"/>
      <c r="CZ26" s="161"/>
      <c r="DA26" s="161"/>
      <c r="DB26" s="161"/>
      <c r="DC26" s="161"/>
      <c r="DD26" s="161"/>
      <c r="DE26" s="161"/>
      <c r="DF26" s="161"/>
      <c r="DG26" s="161"/>
      <c r="DH26" s="161"/>
      <c r="DI26" s="161"/>
      <c r="DJ26" s="161"/>
      <c r="DK26" s="161"/>
      <c r="DL26" s="161"/>
      <c r="DM26" s="161"/>
      <c r="DN26" s="204" t="s">
        <v>7333</v>
      </c>
      <c r="DO26" s="204"/>
      <c r="DP26" s="205"/>
      <c r="DQ26" s="161"/>
      <c r="DR26" s="445" t="s">
        <v>7305</v>
      </c>
      <c r="DS26" s="161"/>
      <c r="DT26" s="161"/>
      <c r="DU26" s="161"/>
      <c r="DV26" s="161"/>
      <c r="DW26" s="161"/>
      <c r="DX26" s="161"/>
      <c r="DY26" s="161"/>
      <c r="DZ26" s="161"/>
      <c r="EA26" s="161"/>
      <c r="EB26" s="161"/>
      <c r="EC26" s="161"/>
      <c r="ED26" s="205"/>
      <c r="EE26" s="161"/>
      <c r="EF26" s="161"/>
      <c r="EG26" s="207" t="s">
        <v>16647</v>
      </c>
      <c r="EH26" s="161"/>
      <c r="EI26" s="161"/>
      <c r="EJ26" s="161"/>
      <c r="EK26" s="161"/>
      <c r="EL26" s="161"/>
      <c r="EM26" s="161"/>
      <c r="EN26" s="161"/>
      <c r="EO26" s="161"/>
      <c r="EP26" s="161"/>
      <c r="EQ26" s="161"/>
      <c r="ER26" s="161"/>
      <c r="ES26" s="205"/>
      <c r="ET26" s="205"/>
      <c r="EU26" s="207" t="s">
        <v>16588</v>
      </c>
      <c r="EV26" s="161"/>
      <c r="EW26" s="161"/>
      <c r="EX26" s="204" t="s">
        <v>7307</v>
      </c>
      <c r="EY26" s="161"/>
      <c r="EZ26" s="161"/>
      <c r="FA26" s="161"/>
      <c r="FB26" s="161"/>
      <c r="FC26" s="161"/>
      <c r="FD26" s="161"/>
      <c r="FE26" s="161"/>
      <c r="FF26" s="161"/>
      <c r="FG26" s="205"/>
      <c r="FH26" s="161"/>
      <c r="FI26" s="161"/>
      <c r="FJ26" s="205"/>
      <c r="FK26" s="205"/>
      <c r="FL26" s="161"/>
      <c r="FM26" s="161"/>
      <c r="FN26" s="161"/>
      <c r="FO26" s="161"/>
      <c r="FP26" s="161"/>
      <c r="FQ26" s="161"/>
      <c r="FR26" s="161"/>
      <c r="FS26" s="204" t="s">
        <v>16589</v>
      </c>
      <c r="FT26" s="161"/>
      <c r="FU26" s="161"/>
      <c r="FV26" s="161"/>
      <c r="FW26" s="205"/>
      <c r="FX26" s="161"/>
      <c r="FY26" s="161"/>
      <c r="FZ26" s="161"/>
      <c r="GA26" s="161"/>
      <c r="GB26" s="161"/>
      <c r="GC26" s="161"/>
      <c r="GD26" s="161"/>
      <c r="GE26" s="161"/>
      <c r="GF26" s="161"/>
      <c r="GG26" s="161"/>
      <c r="GH26" s="62" t="s">
        <v>7024</v>
      </c>
      <c r="GI26" s="166"/>
      <c r="GJ26" s="161"/>
      <c r="GK26" s="161"/>
      <c r="GL26" s="161"/>
    </row>
    <row r="27" spans="1:194" ht="84" x14ac:dyDescent="0.15">
      <c r="A27" s="197" t="s">
        <v>7067</v>
      </c>
      <c r="B27" s="175" t="s">
        <v>7068</v>
      </c>
      <c r="C27" s="166" t="s">
        <v>9876</v>
      </c>
      <c r="D27" s="186">
        <v>41457</v>
      </c>
      <c r="E27" s="186">
        <v>41954</v>
      </c>
      <c r="F27" s="280" t="s">
        <v>12257</v>
      </c>
      <c r="G27" s="163" t="s">
        <v>5802</v>
      </c>
      <c r="H27" s="102" t="s">
        <v>9625</v>
      </c>
      <c r="I27" s="102" t="s">
        <v>3067</v>
      </c>
      <c r="J27" s="178"/>
      <c r="M27" s="178"/>
      <c r="N27" s="178"/>
      <c r="O27" s="178"/>
      <c r="P27" s="178"/>
      <c r="Q27" s="178"/>
      <c r="R27" s="178"/>
      <c r="S27" s="178"/>
      <c r="T27" s="178"/>
      <c r="U27" s="178"/>
      <c r="V27" s="178"/>
      <c r="W27" s="178"/>
      <c r="Y27" s="178"/>
      <c r="Z27" s="178"/>
      <c r="AA27" s="62" t="s">
        <v>3380</v>
      </c>
      <c r="AB27" s="62"/>
      <c r="AC27" s="178"/>
      <c r="AD27" s="178"/>
      <c r="AE27" s="178"/>
      <c r="AF27" s="178"/>
      <c r="AG27" s="178"/>
      <c r="AJ27" s="62" t="s">
        <v>7186</v>
      </c>
      <c r="AK27" s="62"/>
      <c r="AL27" s="178"/>
      <c r="AM27" s="178"/>
      <c r="AN27" s="178"/>
      <c r="AO27" s="178"/>
      <c r="AP27" s="62" t="s">
        <v>7178</v>
      </c>
      <c r="AQ27" s="62"/>
      <c r="AR27" s="178"/>
      <c r="AS27" s="178"/>
      <c r="AT27" s="178"/>
      <c r="AU27" s="178"/>
      <c r="AV27" s="178"/>
      <c r="AW27" s="178"/>
      <c r="AX27" s="178"/>
      <c r="AY27" s="178"/>
      <c r="AZ27" s="178"/>
      <c r="BA27" s="178"/>
      <c r="BB27" s="178"/>
      <c r="BC27" s="178"/>
      <c r="BD27" s="178"/>
      <c r="BE27" s="178"/>
      <c r="BF27" s="178"/>
      <c r="BG27" s="178"/>
      <c r="BH27" s="195" t="s">
        <v>7177</v>
      </c>
      <c r="BI27" s="178"/>
      <c r="BJ27" s="178"/>
      <c r="BK27" s="178"/>
      <c r="BL27" s="178"/>
      <c r="BM27" s="178"/>
      <c r="BN27" s="178"/>
      <c r="BO27" s="178"/>
      <c r="BP27" s="178"/>
      <c r="BQ27" s="178"/>
      <c r="BR27" s="178"/>
      <c r="BS27" s="178"/>
      <c r="BT27" s="178"/>
      <c r="BU27" s="178"/>
      <c r="BV27" s="178"/>
      <c r="BW27" s="178"/>
      <c r="BX27" s="178"/>
      <c r="BY27" s="178"/>
      <c r="BZ27" s="178"/>
      <c r="CA27" s="178"/>
      <c r="CB27" s="178"/>
      <c r="CC27" s="178"/>
      <c r="CD27" s="178"/>
      <c r="CE27" s="178"/>
      <c r="CF27" s="178"/>
      <c r="CG27" s="178"/>
      <c r="CH27" s="178"/>
      <c r="CI27" s="178"/>
      <c r="CJ27" s="178"/>
      <c r="CK27" s="178"/>
      <c r="CL27" s="178"/>
      <c r="CM27" s="178"/>
      <c r="CN27" s="178"/>
      <c r="CO27" s="178"/>
      <c r="CP27" s="178"/>
      <c r="CS27" s="178"/>
      <c r="CT27" s="178"/>
      <c r="CU27" s="178"/>
      <c r="CV27" s="178"/>
      <c r="CW27" s="178"/>
      <c r="CX27" s="178"/>
      <c r="CY27" s="178"/>
      <c r="CZ27" s="178"/>
      <c r="DA27" s="178"/>
      <c r="DB27" s="178"/>
      <c r="DC27" s="178"/>
      <c r="DD27" s="178"/>
      <c r="DE27" s="178"/>
      <c r="DF27" s="178"/>
      <c r="DG27" s="178"/>
      <c r="DH27" s="178"/>
      <c r="DI27" s="178"/>
      <c r="DJ27" s="178"/>
      <c r="DK27" s="178"/>
      <c r="DL27" s="178"/>
      <c r="DM27" s="178"/>
      <c r="DN27" s="178"/>
      <c r="DO27" s="178"/>
      <c r="DQ27" s="178"/>
      <c r="DR27" s="178"/>
      <c r="DS27" s="178"/>
      <c r="DV27" s="178"/>
      <c r="DW27" s="178"/>
      <c r="DX27" s="178"/>
      <c r="DY27" s="178"/>
      <c r="DZ27" s="178"/>
      <c r="EA27" s="178"/>
      <c r="EB27" s="178"/>
      <c r="EC27" s="178"/>
      <c r="EE27" s="178"/>
      <c r="EF27" s="178"/>
      <c r="EG27" s="178"/>
      <c r="EH27" s="178"/>
      <c r="EI27" s="178"/>
      <c r="EJ27" s="178"/>
      <c r="EK27" s="178"/>
      <c r="EL27" s="178"/>
      <c r="EM27" s="178"/>
      <c r="EN27" s="178"/>
      <c r="EO27" s="178"/>
      <c r="EP27" s="178"/>
      <c r="EQ27" s="178"/>
      <c r="ER27" s="178"/>
      <c r="EU27" s="178"/>
      <c r="EV27" s="178"/>
      <c r="EW27" s="178"/>
      <c r="EX27" s="178"/>
      <c r="EY27" s="178"/>
      <c r="EZ27" s="299" t="s">
        <v>7183</v>
      </c>
      <c r="FA27" s="178"/>
      <c r="FB27" s="178"/>
      <c r="FC27" s="178"/>
      <c r="FD27" s="178"/>
      <c r="FE27" s="178"/>
      <c r="FF27" s="178"/>
      <c r="FH27" s="178"/>
      <c r="FI27" s="178"/>
      <c r="FJ27" s="299" t="s">
        <v>7184</v>
      </c>
      <c r="FK27" s="299"/>
      <c r="FL27" s="62"/>
      <c r="FM27" s="62"/>
      <c r="FN27" s="62"/>
      <c r="FO27" s="62"/>
      <c r="FP27" s="178"/>
      <c r="FQ27" s="178"/>
      <c r="FR27" s="178"/>
      <c r="FS27" s="178"/>
      <c r="FT27" s="178"/>
      <c r="FU27" s="178"/>
      <c r="FV27" s="178"/>
      <c r="FX27" s="178"/>
      <c r="FY27" s="178"/>
      <c r="FZ27" s="178"/>
      <c r="GA27" s="178"/>
      <c r="GB27" s="178"/>
      <c r="GC27" s="178"/>
      <c r="GD27" s="178"/>
      <c r="GE27" s="178"/>
      <c r="GF27" s="178"/>
      <c r="GG27" s="178"/>
      <c r="GH27" s="62" t="s">
        <v>7024</v>
      </c>
      <c r="GI27" s="62"/>
      <c r="GJ27" s="178"/>
      <c r="GK27" s="178"/>
      <c r="GL27" s="178"/>
    </row>
    <row r="28" spans="1:194" ht="98" x14ac:dyDescent="0.15">
      <c r="A28" s="325" t="s">
        <v>6985</v>
      </c>
      <c r="B28" s="326" t="s">
        <v>6986</v>
      </c>
      <c r="C28" s="327" t="s">
        <v>7524</v>
      </c>
      <c r="D28" s="328" t="s">
        <v>7409</v>
      </c>
      <c r="G28" s="28" t="s">
        <v>5801</v>
      </c>
      <c r="H28" s="62" t="s">
        <v>6987</v>
      </c>
      <c r="I28" s="28" t="s">
        <v>3067</v>
      </c>
      <c r="AA28" s="157"/>
      <c r="AH28" s="62"/>
      <c r="AI28" s="62"/>
      <c r="AJ28" s="62" t="s">
        <v>7399</v>
      </c>
      <c r="AK28" s="62"/>
      <c r="AO28" s="28"/>
      <c r="AP28" s="62" t="s">
        <v>7178</v>
      </c>
      <c r="AQ28" s="28"/>
      <c r="DP28" s="178" t="s">
        <v>7402</v>
      </c>
      <c r="DT28" s="157"/>
      <c r="DU28" s="157"/>
      <c r="FW28" s="62" t="s">
        <v>7400</v>
      </c>
      <c r="FX28" s="62"/>
      <c r="FY28" s="62"/>
      <c r="GH28" s="62" t="s">
        <v>7024</v>
      </c>
      <c r="GI28" s="62"/>
    </row>
    <row r="29" spans="1:194" ht="84" x14ac:dyDescent="0.15">
      <c r="A29" s="171" t="s">
        <v>7539</v>
      </c>
      <c r="B29" s="177" t="s">
        <v>7538</v>
      </c>
      <c r="C29" s="62" t="s">
        <v>9295</v>
      </c>
      <c r="D29" s="182">
        <v>41373</v>
      </c>
      <c r="E29" s="182">
        <v>42787</v>
      </c>
      <c r="F29" s="182" t="s">
        <v>16979</v>
      </c>
      <c r="G29" s="28" t="s">
        <v>5801</v>
      </c>
      <c r="H29" s="62" t="s">
        <v>6987</v>
      </c>
      <c r="I29" s="102" t="s">
        <v>3067</v>
      </c>
      <c r="AA29" s="102"/>
      <c r="AB29" s="102"/>
      <c r="AJ29" s="102" t="s">
        <v>7788</v>
      </c>
      <c r="AK29" s="102"/>
      <c r="AP29" s="62" t="s">
        <v>7178</v>
      </c>
      <c r="DC29" s="166" t="s">
        <v>7656</v>
      </c>
      <c r="DT29" s="157"/>
      <c r="DU29" s="157"/>
      <c r="EE29" s="166" t="s">
        <v>7789</v>
      </c>
      <c r="EF29" s="62"/>
      <c r="EZ29" s="166" t="s">
        <v>7540</v>
      </c>
      <c r="GD29" s="166" t="s">
        <v>7657</v>
      </c>
      <c r="GH29" s="62" t="s">
        <v>7024</v>
      </c>
    </row>
    <row r="30" spans="1:194" ht="28" x14ac:dyDescent="0.15">
      <c r="A30" s="171" t="s">
        <v>7608</v>
      </c>
      <c r="B30" s="177" t="s">
        <v>7610</v>
      </c>
      <c r="C30" s="62" t="s">
        <v>7611</v>
      </c>
      <c r="D30" s="182">
        <v>41051</v>
      </c>
      <c r="E30" s="182">
        <v>41051</v>
      </c>
      <c r="F30" s="182"/>
      <c r="G30" s="163" t="s">
        <v>5801</v>
      </c>
      <c r="H30" s="62" t="s">
        <v>6199</v>
      </c>
      <c r="I30" s="102" t="s">
        <v>3067</v>
      </c>
      <c r="J30" s="178" t="s">
        <v>469</v>
      </c>
      <c r="K30" s="178"/>
      <c r="L30" s="62" t="s">
        <v>3181</v>
      </c>
      <c r="M30" s="62"/>
      <c r="N30" s="62"/>
      <c r="O30" s="62"/>
      <c r="P30" s="62"/>
      <c r="Q30" s="62"/>
      <c r="R30" s="62"/>
      <c r="S30" s="62"/>
      <c r="T30" s="62"/>
      <c r="U30" s="62"/>
      <c r="V30" s="62"/>
      <c r="W30" s="62"/>
      <c r="X30" s="62" t="s">
        <v>1077</v>
      </c>
      <c r="Y30" s="62"/>
      <c r="Z30" s="62"/>
      <c r="AA30" s="62"/>
      <c r="AB30" s="62"/>
      <c r="AC30" s="62"/>
      <c r="AD30" s="62"/>
      <c r="AE30" s="62"/>
      <c r="AF30" s="62"/>
      <c r="AG30" s="62"/>
      <c r="AH30" s="62" t="s">
        <v>3182</v>
      </c>
      <c r="AI30" s="62"/>
      <c r="AJ30" s="62"/>
      <c r="AK30" s="62"/>
      <c r="AL30" s="62"/>
      <c r="AM30" s="62"/>
      <c r="AN30" s="62"/>
      <c r="AO30" s="211" t="s">
        <v>5514</v>
      </c>
      <c r="AP30" s="62"/>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62"/>
      <c r="CA30" s="62"/>
      <c r="CB30" s="62"/>
      <c r="CC30" s="62"/>
      <c r="CD30" s="62"/>
      <c r="CE30" s="62"/>
      <c r="CF30" s="62"/>
      <c r="CG30" s="62"/>
      <c r="CH30" s="62"/>
      <c r="CI30" s="62"/>
      <c r="CJ30" s="62"/>
      <c r="CK30" s="62"/>
      <c r="CL30" s="62"/>
      <c r="CM30" s="62"/>
      <c r="CN30" s="62"/>
      <c r="CO30" s="62"/>
      <c r="CP30" s="62"/>
      <c r="CQ30" s="62"/>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t="s">
        <v>7609</v>
      </c>
      <c r="EE30" s="62"/>
      <c r="EF30" s="62"/>
      <c r="EG30" s="62"/>
      <c r="EH30" s="62"/>
      <c r="EI30" s="62"/>
      <c r="EJ30" s="62"/>
      <c r="EK30" s="62"/>
      <c r="EL30" s="62"/>
      <c r="EM30" s="62"/>
      <c r="EN30" s="62"/>
      <c r="EO30" s="62"/>
      <c r="EP30" s="62"/>
      <c r="EQ30" s="62"/>
      <c r="ER30" s="62"/>
      <c r="ES30" s="62"/>
      <c r="ET30" s="62"/>
      <c r="EU30" s="62"/>
      <c r="EV30" s="62"/>
      <c r="EW30" s="62"/>
      <c r="EX30" s="62"/>
      <c r="EY30" s="62"/>
      <c r="EZ30" s="62"/>
      <c r="FA30" s="62"/>
      <c r="FB30" s="62"/>
      <c r="FC30" s="62"/>
      <c r="FD30" s="62"/>
      <c r="FE30" s="62"/>
      <c r="FF30" s="62"/>
      <c r="FG30" s="62"/>
      <c r="FH30" s="62"/>
      <c r="FI30" s="62"/>
    </row>
    <row r="31" spans="1:194" ht="30" x14ac:dyDescent="0.15">
      <c r="A31" s="171" t="s">
        <v>6197</v>
      </c>
      <c r="B31" s="175" t="s">
        <v>6626</v>
      </c>
      <c r="C31" s="62" t="s">
        <v>6662</v>
      </c>
      <c r="D31" s="182">
        <v>40980</v>
      </c>
      <c r="E31" s="182">
        <v>41018</v>
      </c>
      <c r="F31" s="182"/>
      <c r="G31" s="178" t="s">
        <v>5801</v>
      </c>
      <c r="H31" s="102" t="s">
        <v>6198</v>
      </c>
      <c r="I31" s="102" t="s">
        <v>3067</v>
      </c>
      <c r="J31" s="102" t="s">
        <v>469</v>
      </c>
      <c r="K31" s="102"/>
      <c r="L31" s="102" t="s">
        <v>7913</v>
      </c>
      <c r="M31" s="102"/>
      <c r="N31" s="102"/>
      <c r="O31" s="102"/>
      <c r="P31" s="102"/>
      <c r="Q31" s="102"/>
      <c r="R31" s="102"/>
      <c r="S31" s="102"/>
      <c r="T31" s="102"/>
      <c r="U31" s="102"/>
      <c r="V31" s="102"/>
      <c r="W31" s="102"/>
      <c r="X31" s="102" t="s">
        <v>3185</v>
      </c>
      <c r="Y31" s="102"/>
      <c r="Z31" s="102"/>
      <c r="AA31" s="102"/>
      <c r="AB31" s="102"/>
      <c r="AC31" s="102"/>
      <c r="AD31" s="102"/>
      <c r="AE31" s="102"/>
      <c r="AF31" s="102"/>
      <c r="AG31" s="102"/>
      <c r="AH31" s="102" t="s">
        <v>452</v>
      </c>
      <c r="AI31" s="102"/>
      <c r="AJ31" s="102"/>
      <c r="AK31" s="102"/>
      <c r="AL31" s="102"/>
      <c r="AM31" s="102"/>
      <c r="AN31" s="102"/>
      <c r="AO31" s="102" t="s">
        <v>5514</v>
      </c>
      <c r="AP31" s="102"/>
      <c r="AQ31" s="102"/>
      <c r="AR31" s="102"/>
      <c r="AS31" s="102"/>
      <c r="AT31" s="180"/>
      <c r="AU31" s="180"/>
      <c r="AV31" s="180"/>
      <c r="AW31" s="180"/>
      <c r="AX31" s="180"/>
      <c r="AY31" s="180"/>
      <c r="AZ31" s="180"/>
      <c r="BA31" s="180"/>
      <c r="BB31" s="180"/>
      <c r="BC31" s="180"/>
      <c r="BD31" s="180"/>
      <c r="BE31" s="180"/>
      <c r="BF31" s="180"/>
      <c r="BG31" s="180"/>
      <c r="BH31" s="180"/>
      <c r="BI31" s="180"/>
      <c r="BJ31" s="180"/>
      <c r="BK31" s="180"/>
      <c r="BL31" s="180"/>
      <c r="BM31" s="180"/>
      <c r="BN31" s="180"/>
      <c r="BO31" s="180"/>
      <c r="BP31" s="180"/>
      <c r="BQ31" s="180"/>
      <c r="BR31" s="180"/>
      <c r="BS31" s="180"/>
      <c r="BT31" s="180"/>
      <c r="BU31" s="180"/>
      <c r="BV31" s="180"/>
      <c r="BW31" s="180"/>
      <c r="BX31" s="180"/>
      <c r="BY31" s="180"/>
      <c r="BZ31" s="180"/>
      <c r="CA31" s="180"/>
      <c r="CB31" s="180"/>
      <c r="CC31" s="180"/>
      <c r="CD31" s="180"/>
      <c r="CE31" s="180"/>
      <c r="CF31" s="180"/>
      <c r="CG31" s="180"/>
      <c r="CH31" s="180"/>
      <c r="CI31" s="180"/>
      <c r="CJ31" s="180"/>
      <c r="CK31" s="180"/>
      <c r="CL31" s="180"/>
      <c r="CM31" s="180"/>
      <c r="CN31" s="180"/>
      <c r="CO31" s="180"/>
      <c r="CP31" s="180"/>
      <c r="CQ31" s="180"/>
      <c r="CR31" s="180"/>
      <c r="CS31" s="180"/>
      <c r="CT31" s="180"/>
      <c r="CU31" s="180"/>
      <c r="CV31" s="180"/>
      <c r="CW31" s="180"/>
      <c r="CX31" s="180"/>
      <c r="CY31" s="180"/>
      <c r="CZ31" s="180"/>
      <c r="DA31" s="180"/>
      <c r="DB31" s="180"/>
      <c r="DC31" s="180"/>
      <c r="DD31" s="180"/>
      <c r="DE31" s="180"/>
      <c r="DF31" s="180"/>
      <c r="DG31" s="180"/>
      <c r="DH31" s="180"/>
      <c r="DI31" s="180"/>
      <c r="DJ31" s="180"/>
      <c r="DK31" s="180"/>
      <c r="DL31" s="180"/>
      <c r="DM31" s="180"/>
      <c r="DN31" s="180"/>
      <c r="DO31" s="180"/>
      <c r="DP31" s="180"/>
      <c r="DQ31" s="180"/>
      <c r="DR31" s="180"/>
      <c r="DS31" s="180"/>
      <c r="DT31" s="180"/>
      <c r="DU31" s="180"/>
      <c r="DV31" s="180"/>
      <c r="DW31" s="180"/>
      <c r="DX31" s="180"/>
      <c r="DY31" s="180"/>
      <c r="DZ31" s="180"/>
      <c r="EA31" s="180"/>
      <c r="EB31" s="180"/>
      <c r="EC31" s="180"/>
      <c r="ED31" s="180"/>
      <c r="EE31" s="180"/>
      <c r="EF31" s="180"/>
      <c r="EG31" s="180"/>
      <c r="EH31" s="180"/>
      <c r="EI31" s="180"/>
      <c r="EJ31" s="180"/>
      <c r="EK31" s="180"/>
      <c r="EL31" s="180"/>
      <c r="EM31" s="180"/>
      <c r="EN31" s="180"/>
      <c r="EO31" s="180"/>
      <c r="EP31" s="180"/>
      <c r="EQ31" s="180"/>
      <c r="ER31" s="180"/>
      <c r="ES31" s="180"/>
      <c r="ET31" s="180"/>
      <c r="EU31" s="180"/>
      <c r="EV31" s="180"/>
      <c r="EW31" s="180"/>
      <c r="EX31" s="180"/>
      <c r="EY31" s="180"/>
      <c r="EZ31" s="180"/>
      <c r="FA31" s="180"/>
      <c r="FB31" s="180"/>
      <c r="FC31" s="180"/>
      <c r="FD31" s="180"/>
      <c r="FE31" s="180"/>
      <c r="FF31" s="180"/>
      <c r="FG31" s="180"/>
      <c r="FH31" s="180"/>
      <c r="FI31" s="180"/>
      <c r="FJ31" s="180"/>
      <c r="FK31" s="180"/>
      <c r="FL31" s="180"/>
      <c r="FM31" s="180"/>
      <c r="FN31" s="180"/>
      <c r="FO31" s="180"/>
      <c r="FP31" s="180"/>
      <c r="FQ31" s="180"/>
      <c r="FR31" s="180"/>
      <c r="FS31" s="180"/>
      <c r="FT31" s="180"/>
      <c r="FU31" s="180"/>
      <c r="FV31" s="180"/>
      <c r="FW31" s="180"/>
      <c r="FX31" s="180"/>
      <c r="FY31" s="180"/>
      <c r="FZ31" s="180"/>
      <c r="GA31" s="180"/>
      <c r="GB31" s="180"/>
      <c r="GC31" s="180"/>
      <c r="GD31" s="180"/>
      <c r="GE31" s="180"/>
      <c r="GF31" s="180"/>
      <c r="GG31" s="180"/>
    </row>
    <row r="32" spans="1:194" ht="25.5" customHeight="1" x14ac:dyDescent="0.15">
      <c r="A32" s="171" t="s">
        <v>6194</v>
      </c>
      <c r="B32" s="175" t="s">
        <v>16650</v>
      </c>
      <c r="C32" s="62" t="s">
        <v>6663</v>
      </c>
      <c r="D32" s="189">
        <v>40975</v>
      </c>
      <c r="E32" s="182">
        <v>42744</v>
      </c>
      <c r="F32" s="182" t="s">
        <v>16651</v>
      </c>
      <c r="G32" s="178" t="s">
        <v>5801</v>
      </c>
      <c r="H32" s="102" t="s">
        <v>8194</v>
      </c>
      <c r="I32" s="102" t="s">
        <v>3067</v>
      </c>
      <c r="J32" s="102" t="s">
        <v>469</v>
      </c>
      <c r="K32" s="102"/>
      <c r="L32" s="102" t="s">
        <v>578</v>
      </c>
      <c r="M32" s="102"/>
      <c r="N32" s="102"/>
      <c r="O32" s="102"/>
      <c r="P32" s="102"/>
      <c r="Q32" s="102"/>
      <c r="R32" s="102"/>
      <c r="S32" s="102"/>
      <c r="T32" s="102"/>
      <c r="U32" s="102"/>
      <c r="V32" s="102"/>
      <c r="W32" s="102"/>
      <c r="X32" s="102" t="s">
        <v>1077</v>
      </c>
      <c r="Y32" s="102"/>
      <c r="Z32" s="102"/>
      <c r="AA32" s="102"/>
      <c r="AB32" s="102"/>
      <c r="AC32" s="102"/>
      <c r="AD32" s="102"/>
      <c r="AE32" s="102"/>
      <c r="AF32" s="102"/>
      <c r="AG32" s="102"/>
      <c r="AH32" s="102" t="s">
        <v>452</v>
      </c>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81"/>
      <c r="CL32" s="181"/>
      <c r="CM32" s="102"/>
      <c r="CN32" s="102"/>
      <c r="CO32" s="102"/>
      <c r="CP32" s="102"/>
      <c r="CQ32" s="102"/>
      <c r="CR32" s="102"/>
      <c r="CS32" s="102"/>
      <c r="CT32" s="102"/>
      <c r="CU32" s="102"/>
      <c r="CV32" s="102"/>
      <c r="CW32" s="102"/>
      <c r="CX32" s="102"/>
      <c r="CY32" s="102"/>
      <c r="CZ32" s="102"/>
      <c r="DA32" s="102"/>
      <c r="DB32" s="102"/>
      <c r="DC32" s="102"/>
      <c r="DD32" s="102"/>
      <c r="DE32" s="102"/>
      <c r="DF32" s="102"/>
      <c r="DG32" s="102"/>
      <c r="DH32" s="102"/>
      <c r="DI32" s="102"/>
      <c r="DJ32" s="102"/>
      <c r="DK32" s="102"/>
      <c r="DL32" s="102"/>
      <c r="DM32" s="102"/>
      <c r="DN32" s="102"/>
      <c r="DO32" s="102"/>
      <c r="DP32" s="102"/>
      <c r="DQ32" s="102"/>
      <c r="DR32" s="102"/>
      <c r="DS32" s="102"/>
      <c r="DT32" s="102"/>
      <c r="DU32" s="102"/>
      <c r="DV32" s="102"/>
      <c r="DW32" s="102"/>
      <c r="DX32" s="102"/>
      <c r="DY32" s="102"/>
      <c r="DZ32" s="102"/>
      <c r="EA32" s="102"/>
      <c r="EB32" s="102"/>
      <c r="EC32" s="102"/>
      <c r="ED32" s="102" t="s">
        <v>3186</v>
      </c>
      <c r="EE32" s="180"/>
      <c r="EF32" s="180"/>
      <c r="EG32" s="180"/>
      <c r="EH32" s="180"/>
      <c r="EI32" s="180"/>
      <c r="EJ32" s="180"/>
      <c r="EK32" s="180"/>
      <c r="EL32" s="180"/>
      <c r="EM32" s="180"/>
      <c r="EN32" s="180"/>
      <c r="EO32" s="180"/>
      <c r="EP32" s="180"/>
      <c r="EQ32" s="180"/>
      <c r="ER32" s="180"/>
      <c r="ES32" s="180"/>
      <c r="ET32" s="180"/>
      <c r="EU32" s="180"/>
      <c r="EV32" s="180"/>
      <c r="EW32" s="180"/>
      <c r="EX32" s="180"/>
      <c r="EY32" s="180"/>
      <c r="EZ32" s="180"/>
      <c r="FA32" s="180"/>
      <c r="FB32" s="180"/>
      <c r="FC32" s="180"/>
      <c r="FD32" s="180"/>
      <c r="FE32" s="180"/>
      <c r="FF32" s="180"/>
      <c r="FG32" s="180"/>
      <c r="FH32" s="180"/>
      <c r="FI32" s="180"/>
      <c r="FJ32" s="180"/>
      <c r="FK32" s="180"/>
      <c r="FL32" s="180"/>
      <c r="FM32" s="180"/>
      <c r="FN32" s="180"/>
      <c r="FO32" s="180"/>
      <c r="FP32" s="180"/>
      <c r="FQ32" s="180"/>
      <c r="FR32" s="180"/>
      <c r="FS32" s="180"/>
      <c r="FT32" s="180"/>
      <c r="FU32" s="180"/>
      <c r="FV32" s="180"/>
      <c r="FW32" s="180"/>
      <c r="FX32" s="180"/>
      <c r="FY32" s="180"/>
      <c r="FZ32" s="180"/>
      <c r="GA32" s="180"/>
      <c r="GB32" s="180"/>
      <c r="GC32" s="180"/>
      <c r="GD32" s="180"/>
      <c r="GE32" s="180"/>
      <c r="GF32" s="180"/>
      <c r="GG32" s="180"/>
    </row>
    <row r="33" spans="1:194" ht="30" x14ac:dyDescent="0.15">
      <c r="A33" s="171" t="s">
        <v>6554</v>
      </c>
      <c r="B33" s="175" t="s">
        <v>6305</v>
      </c>
      <c r="C33" s="62" t="s">
        <v>6664</v>
      </c>
      <c r="D33" s="189">
        <v>40976</v>
      </c>
      <c r="E33" s="182">
        <v>41027</v>
      </c>
      <c r="F33" s="182"/>
      <c r="G33" s="178" t="s">
        <v>5801</v>
      </c>
      <c r="H33" s="102" t="s">
        <v>6171</v>
      </c>
      <c r="I33" s="102" t="s">
        <v>3067</v>
      </c>
      <c r="J33" s="102" t="s">
        <v>469</v>
      </c>
      <c r="K33" s="102"/>
      <c r="L33" s="102" t="s">
        <v>3090</v>
      </c>
      <c r="M33" s="102"/>
      <c r="N33" s="102"/>
      <c r="O33" s="102"/>
      <c r="P33" s="102"/>
      <c r="Q33" s="102"/>
      <c r="R33" s="102"/>
      <c r="S33" s="102"/>
      <c r="T33" s="102"/>
      <c r="U33" s="102"/>
      <c r="V33" s="102"/>
      <c r="W33" s="102"/>
      <c r="X33" s="102" t="s">
        <v>3091</v>
      </c>
      <c r="Y33" s="102"/>
      <c r="Z33" s="102"/>
      <c r="AA33" s="102"/>
      <c r="AB33" s="102"/>
      <c r="AC33" s="102"/>
      <c r="AD33" s="102"/>
      <c r="AE33" s="102"/>
      <c r="AF33" s="102"/>
      <c r="AG33" s="102"/>
      <c r="AH33" s="102" t="s">
        <v>3092</v>
      </c>
      <c r="AI33" s="102"/>
      <c r="AJ33" s="102"/>
      <c r="AK33" s="102"/>
      <c r="AL33" s="102"/>
      <c r="AM33" s="102"/>
      <c r="AN33" s="102"/>
      <c r="AO33" s="102" t="s">
        <v>5514</v>
      </c>
      <c r="AP33" s="102"/>
      <c r="AQ33" s="102"/>
      <c r="AR33" s="102"/>
      <c r="AS33" s="102"/>
      <c r="AT33" s="180"/>
      <c r="AU33" s="180"/>
      <c r="AV33" s="180"/>
      <c r="AW33" s="180"/>
      <c r="AX33" s="180"/>
      <c r="AY33" s="180"/>
      <c r="AZ33" s="180"/>
      <c r="BA33" s="180"/>
      <c r="BB33" s="180"/>
      <c r="BC33" s="180"/>
      <c r="BD33" s="180"/>
      <c r="BE33" s="180"/>
      <c r="BF33" s="180"/>
      <c r="BG33" s="180"/>
      <c r="BH33" s="180"/>
      <c r="BI33" s="180"/>
      <c r="BJ33" s="180"/>
      <c r="BK33" s="180"/>
      <c r="BL33" s="180"/>
      <c r="BM33" s="180"/>
      <c r="BN33" s="180"/>
      <c r="BO33" s="180"/>
      <c r="BP33" s="180"/>
      <c r="BQ33" s="180"/>
      <c r="BR33" s="180"/>
      <c r="BS33" s="180"/>
      <c r="BT33" s="180"/>
      <c r="BU33" s="180"/>
      <c r="BV33" s="180"/>
      <c r="BW33" s="180"/>
      <c r="BX33" s="180"/>
      <c r="BY33" s="180"/>
      <c r="BZ33" s="180"/>
      <c r="CA33" s="180"/>
      <c r="CB33" s="180"/>
      <c r="CC33" s="180"/>
      <c r="CD33" s="180"/>
      <c r="CE33" s="180"/>
      <c r="CF33" s="180"/>
      <c r="CG33" s="180"/>
      <c r="CH33" s="180"/>
      <c r="CI33" s="180"/>
      <c r="CJ33" s="180"/>
      <c r="CK33" s="180"/>
      <c r="CL33" s="180"/>
      <c r="CM33" s="180"/>
      <c r="CN33" s="180"/>
      <c r="CO33" s="180"/>
      <c r="CP33" s="180"/>
      <c r="CQ33" s="180"/>
      <c r="CR33" s="180"/>
      <c r="CS33" s="180"/>
      <c r="CT33" s="180"/>
      <c r="CU33" s="180"/>
      <c r="CV33" s="180"/>
      <c r="CW33" s="180"/>
      <c r="CX33" s="180"/>
      <c r="CY33" s="180"/>
      <c r="CZ33" s="180"/>
      <c r="DA33" s="180"/>
      <c r="DB33" s="180"/>
      <c r="DC33" s="180"/>
      <c r="DD33" s="180"/>
      <c r="DE33" s="180"/>
      <c r="DF33" s="180"/>
      <c r="DG33" s="180"/>
      <c r="DH33" s="180"/>
      <c r="DI33" s="180"/>
      <c r="DJ33" s="180"/>
      <c r="DK33" s="180"/>
      <c r="DL33" s="180"/>
      <c r="DM33" s="180"/>
      <c r="DN33" s="180"/>
      <c r="DO33" s="180"/>
      <c r="DP33" s="180"/>
      <c r="DQ33" s="180"/>
      <c r="DR33" s="180"/>
      <c r="DS33" s="180"/>
      <c r="DT33" s="180"/>
      <c r="DU33" s="180"/>
      <c r="DV33" s="180"/>
      <c r="DW33" s="180"/>
      <c r="DX33" s="180"/>
      <c r="DY33" s="180"/>
      <c r="DZ33" s="180"/>
      <c r="EA33" s="180"/>
      <c r="EB33" s="180"/>
      <c r="EC33" s="180"/>
      <c r="ED33" s="180"/>
      <c r="EE33" s="180"/>
      <c r="EF33" s="180"/>
      <c r="EG33" s="180"/>
      <c r="EH33" s="180"/>
      <c r="EI33" s="180"/>
      <c r="EJ33" s="180"/>
      <c r="EK33" s="180"/>
      <c r="EL33" s="180"/>
      <c r="EM33" s="180"/>
      <c r="EN33" s="180"/>
      <c r="EO33" s="180"/>
      <c r="EP33" s="180"/>
      <c r="EQ33" s="180"/>
      <c r="ER33" s="180"/>
      <c r="ES33" s="180"/>
      <c r="ET33" s="180"/>
      <c r="EU33" s="180"/>
      <c r="EV33" s="180"/>
      <c r="EW33" s="180"/>
      <c r="EX33" s="180"/>
      <c r="EY33" s="180"/>
      <c r="EZ33" s="180"/>
      <c r="FA33" s="180"/>
      <c r="FB33" s="180"/>
      <c r="FC33" s="180"/>
      <c r="FD33" s="180"/>
      <c r="FE33" s="180"/>
      <c r="FF33" s="180"/>
      <c r="FG33" s="180"/>
      <c r="FH33" s="180"/>
      <c r="FI33" s="180"/>
      <c r="FJ33" s="180"/>
      <c r="FK33" s="180"/>
      <c r="FL33" s="180"/>
      <c r="FM33" s="180"/>
      <c r="FN33" s="180"/>
      <c r="FO33" s="180"/>
      <c r="FP33" s="180"/>
      <c r="FQ33" s="180"/>
      <c r="FR33" s="180"/>
      <c r="FS33" s="180"/>
      <c r="FT33" s="180"/>
      <c r="FU33" s="180"/>
      <c r="FV33" s="180"/>
      <c r="FW33" s="180"/>
      <c r="FX33" s="180"/>
      <c r="FY33" s="180"/>
      <c r="FZ33" s="180"/>
      <c r="GA33" s="180"/>
      <c r="GB33" s="180"/>
      <c r="GC33" s="180"/>
      <c r="GD33" s="180"/>
      <c r="GE33" s="180"/>
      <c r="GF33" s="180"/>
      <c r="GG33" s="180"/>
    </row>
    <row r="34" spans="1:194" ht="98" x14ac:dyDescent="0.15">
      <c r="A34" s="171" t="s">
        <v>6191</v>
      </c>
      <c r="B34" s="177" t="s">
        <v>6192</v>
      </c>
      <c r="C34" s="166" t="s">
        <v>10192</v>
      </c>
      <c r="D34" s="206">
        <v>41515</v>
      </c>
      <c r="E34" s="182">
        <v>41515</v>
      </c>
      <c r="F34" s="182"/>
      <c r="G34" s="163" t="s">
        <v>5801</v>
      </c>
      <c r="H34" s="102" t="s">
        <v>6193</v>
      </c>
      <c r="I34" s="102" t="s">
        <v>3067</v>
      </c>
      <c r="J34" s="102"/>
      <c r="K34" s="102"/>
      <c r="L34" s="102"/>
      <c r="M34" s="102"/>
      <c r="N34" s="102"/>
      <c r="O34" s="102"/>
      <c r="P34" s="102"/>
      <c r="Q34" s="102"/>
      <c r="R34" s="102"/>
      <c r="S34" s="102"/>
      <c r="T34" s="102"/>
      <c r="U34" s="102"/>
      <c r="V34" s="102"/>
      <c r="W34" s="102"/>
      <c r="X34" s="102"/>
      <c r="Y34" s="102"/>
      <c r="Z34" s="102"/>
      <c r="AA34" s="102" t="s">
        <v>3380</v>
      </c>
      <c r="AB34" s="102"/>
      <c r="AC34" s="102"/>
      <c r="AD34" s="102"/>
      <c r="AE34" s="102"/>
      <c r="AF34" s="102"/>
      <c r="AG34" s="102"/>
      <c r="AH34" s="102"/>
      <c r="AI34" s="102"/>
      <c r="AJ34" s="102" t="s">
        <v>8253</v>
      </c>
      <c r="AK34" s="102"/>
      <c r="AL34" s="102"/>
      <c r="AM34" s="102"/>
      <c r="AN34" s="102"/>
      <c r="AO34" s="102"/>
      <c r="AP34" s="62" t="s">
        <v>7178</v>
      </c>
      <c r="AQ34" s="102"/>
      <c r="AR34" s="102"/>
      <c r="AS34" s="102"/>
      <c r="AT34" s="180"/>
      <c r="AU34" s="180"/>
      <c r="AV34" s="180"/>
      <c r="AW34" s="180"/>
      <c r="AX34" s="180"/>
      <c r="AY34" s="180"/>
      <c r="AZ34" s="180"/>
      <c r="BA34" s="180"/>
      <c r="BB34" s="180"/>
      <c r="BC34" s="180"/>
      <c r="BD34" s="180"/>
      <c r="BE34" s="180"/>
      <c r="BF34" s="180"/>
      <c r="BG34" s="180"/>
      <c r="BH34" s="180"/>
      <c r="BI34" s="180"/>
      <c r="BJ34" s="180"/>
      <c r="BK34" s="180"/>
      <c r="BL34" s="180"/>
      <c r="BM34" s="180"/>
      <c r="BN34" s="180"/>
      <c r="BO34" s="180"/>
      <c r="BP34" s="180"/>
      <c r="BQ34" s="180"/>
      <c r="BR34" s="180"/>
      <c r="BS34" s="180"/>
      <c r="BT34" s="180"/>
      <c r="BU34" s="180"/>
      <c r="BV34" s="180"/>
      <c r="BW34" s="180"/>
      <c r="BX34" s="180"/>
      <c r="BY34" s="180"/>
      <c r="BZ34" s="180"/>
      <c r="CA34" s="180"/>
      <c r="CB34" s="180"/>
      <c r="CC34" s="180"/>
      <c r="CD34" s="180"/>
      <c r="CE34" s="180"/>
      <c r="CF34" s="180"/>
      <c r="CG34" s="180"/>
      <c r="CH34" s="180"/>
      <c r="CI34" s="180"/>
      <c r="CJ34" s="180"/>
      <c r="CK34" s="180"/>
      <c r="CL34" s="180"/>
      <c r="CM34" s="180"/>
      <c r="CN34" s="180"/>
      <c r="CO34" s="180"/>
      <c r="CP34" s="180"/>
      <c r="CQ34" s="180"/>
      <c r="CR34" s="180"/>
      <c r="CS34" s="180"/>
      <c r="CT34" s="180"/>
      <c r="CU34" s="180"/>
      <c r="CV34" s="180"/>
      <c r="CW34" s="180"/>
      <c r="CX34" s="180"/>
      <c r="CY34" s="180"/>
      <c r="CZ34" s="180"/>
      <c r="DA34" s="180"/>
      <c r="DB34" s="180"/>
      <c r="DC34" s="180"/>
      <c r="DD34" s="180"/>
      <c r="DE34" s="180"/>
      <c r="DF34" s="180"/>
      <c r="DG34" s="180"/>
      <c r="DH34" s="180"/>
      <c r="DI34" s="180"/>
      <c r="DJ34" s="180"/>
      <c r="DK34" s="180"/>
      <c r="DL34" s="180"/>
      <c r="DM34" s="180"/>
      <c r="DN34" s="180"/>
      <c r="DO34" s="180"/>
      <c r="DP34" s="180" t="s">
        <v>8254</v>
      </c>
      <c r="DQ34" s="180"/>
      <c r="DR34" s="180"/>
      <c r="DS34" s="180"/>
      <c r="DT34" s="180"/>
      <c r="DU34" s="180"/>
      <c r="DV34" s="180"/>
      <c r="DW34" s="180"/>
      <c r="DX34" s="180"/>
      <c r="DY34" s="180"/>
      <c r="DZ34" s="180"/>
      <c r="EA34" s="180"/>
      <c r="EB34" s="180"/>
      <c r="EC34" s="180"/>
      <c r="ED34" s="180"/>
      <c r="EE34" s="180"/>
      <c r="EF34" s="180"/>
      <c r="EG34" s="180"/>
      <c r="EH34" s="180"/>
      <c r="EI34" s="180"/>
      <c r="EJ34" s="180"/>
      <c r="EK34" s="180"/>
      <c r="EL34" s="180"/>
      <c r="EM34" s="180"/>
      <c r="EN34" s="180"/>
      <c r="EO34" s="180"/>
      <c r="EP34" s="180"/>
      <c r="EQ34" s="180"/>
      <c r="ER34" s="180"/>
      <c r="ES34" s="180"/>
      <c r="ET34" s="180"/>
      <c r="EU34" s="180"/>
      <c r="EV34" s="180"/>
      <c r="EW34" s="180"/>
      <c r="EX34" s="180"/>
      <c r="EY34" s="180"/>
      <c r="EZ34" s="180"/>
      <c r="FA34" s="180"/>
      <c r="FB34" s="180"/>
      <c r="FC34" s="180"/>
      <c r="FD34" s="180"/>
      <c r="FE34" s="180"/>
      <c r="FF34" s="180"/>
      <c r="FG34" s="180"/>
      <c r="FH34" s="180"/>
      <c r="FI34" s="180"/>
      <c r="FJ34" s="180"/>
      <c r="FK34" s="180"/>
      <c r="FL34" s="180"/>
      <c r="FM34" s="180"/>
      <c r="FN34" s="180"/>
      <c r="FO34" s="180"/>
      <c r="FP34" s="180"/>
      <c r="FQ34" s="180"/>
      <c r="FR34" s="180"/>
      <c r="FS34" s="180"/>
      <c r="FT34" s="180"/>
      <c r="FU34" s="180"/>
      <c r="FV34" s="180"/>
      <c r="FW34" s="62" t="s">
        <v>7400</v>
      </c>
      <c r="FX34" s="180"/>
      <c r="FY34" s="180"/>
      <c r="FZ34" s="180"/>
      <c r="GA34" s="180"/>
      <c r="GB34" s="180"/>
      <c r="GC34" s="180"/>
      <c r="GD34" s="180"/>
      <c r="GE34" s="180"/>
      <c r="GF34" s="180"/>
      <c r="GG34" s="180"/>
      <c r="GH34" s="62" t="s">
        <v>7024</v>
      </c>
    </row>
    <row r="35" spans="1:194" ht="30" x14ac:dyDescent="0.15">
      <c r="A35" s="171" t="s">
        <v>6188</v>
      </c>
      <c r="B35" s="175" t="s">
        <v>6189</v>
      </c>
      <c r="C35" s="62" t="s">
        <v>6667</v>
      </c>
      <c r="D35" s="189">
        <v>40975</v>
      </c>
      <c r="E35" s="182">
        <v>41027</v>
      </c>
      <c r="F35" s="182"/>
      <c r="G35" s="163" t="s">
        <v>7358</v>
      </c>
      <c r="H35" s="102" t="s">
        <v>6190</v>
      </c>
      <c r="I35" s="102" t="s">
        <v>3067</v>
      </c>
      <c r="J35" s="102" t="s">
        <v>469</v>
      </c>
      <c r="K35" s="102"/>
      <c r="L35" s="102" t="s">
        <v>578</v>
      </c>
      <c r="M35" s="102"/>
      <c r="N35" s="102"/>
      <c r="O35" s="102"/>
      <c r="P35" s="102"/>
      <c r="Q35" s="102"/>
      <c r="R35" s="102"/>
      <c r="S35" s="102"/>
      <c r="T35" s="102"/>
      <c r="U35" s="102"/>
      <c r="V35" s="102"/>
      <c r="W35" s="102"/>
      <c r="X35" s="102" t="s">
        <v>3091</v>
      </c>
      <c r="Y35" s="102"/>
      <c r="Z35" s="102"/>
      <c r="AA35" s="102"/>
      <c r="AB35" s="102"/>
      <c r="AC35" s="102"/>
      <c r="AD35" s="102"/>
      <c r="AE35" s="102"/>
      <c r="AF35" s="102"/>
      <c r="AG35" s="102"/>
      <c r="AH35" s="102" t="s">
        <v>452</v>
      </c>
      <c r="AI35" s="102"/>
      <c r="AJ35" s="102"/>
      <c r="AK35" s="102"/>
      <c r="AL35" s="102"/>
      <c r="AM35" s="102"/>
      <c r="AN35" s="102"/>
      <c r="AO35" s="102" t="s">
        <v>5514</v>
      </c>
      <c r="AP35" s="102"/>
      <c r="AQ35" s="102"/>
      <c r="AR35" s="102"/>
      <c r="AS35" s="102"/>
      <c r="AT35" s="180"/>
      <c r="AU35" s="180"/>
      <c r="AV35" s="180"/>
      <c r="AW35" s="180"/>
      <c r="AX35" s="180"/>
      <c r="AY35" s="180"/>
      <c r="AZ35" s="180"/>
      <c r="BA35" s="180"/>
      <c r="BB35" s="180"/>
      <c r="BC35" s="180"/>
      <c r="BD35" s="180"/>
      <c r="BE35" s="180"/>
      <c r="BF35" s="180"/>
      <c r="BG35" s="180"/>
      <c r="BH35" s="180"/>
      <c r="BI35" s="180"/>
      <c r="BJ35" s="180"/>
      <c r="BK35" s="180"/>
      <c r="BL35" s="180"/>
      <c r="BM35" s="180"/>
      <c r="BN35" s="180"/>
      <c r="BO35" s="180"/>
      <c r="BP35" s="180"/>
      <c r="BQ35" s="180"/>
      <c r="BR35" s="180"/>
      <c r="BS35" s="180"/>
      <c r="BT35" s="180"/>
      <c r="BU35" s="180"/>
      <c r="BV35" s="180"/>
      <c r="BW35" s="180"/>
      <c r="BX35" s="180"/>
      <c r="BY35" s="180"/>
      <c r="BZ35" s="180"/>
      <c r="CA35" s="180"/>
      <c r="CB35" s="180"/>
      <c r="CC35" s="180"/>
      <c r="CD35" s="180"/>
      <c r="CE35" s="180"/>
      <c r="CF35" s="180"/>
      <c r="CG35" s="180"/>
      <c r="CH35" s="180"/>
      <c r="CI35" s="180"/>
      <c r="CJ35" s="180"/>
      <c r="CK35" s="180"/>
      <c r="CL35" s="180"/>
      <c r="CM35" s="180"/>
      <c r="CN35" s="180"/>
      <c r="CO35" s="180"/>
      <c r="CP35" s="180"/>
      <c r="CQ35" s="180"/>
      <c r="CR35" s="180"/>
      <c r="CS35" s="180"/>
      <c r="CT35" s="180"/>
      <c r="CU35" s="180"/>
      <c r="CV35" s="180"/>
      <c r="CW35" s="180"/>
      <c r="CX35" s="180"/>
      <c r="CY35" s="180"/>
      <c r="CZ35" s="180"/>
      <c r="DA35" s="180"/>
      <c r="DB35" s="180"/>
      <c r="DC35" s="180"/>
      <c r="DD35" s="180"/>
      <c r="DE35" s="180"/>
      <c r="DF35" s="180"/>
      <c r="DG35" s="180"/>
      <c r="DH35" s="180"/>
      <c r="DI35" s="180"/>
      <c r="DJ35" s="180"/>
      <c r="DK35" s="180"/>
      <c r="DL35" s="180"/>
      <c r="DM35" s="180"/>
      <c r="DN35" s="180"/>
      <c r="DO35" s="180"/>
      <c r="DP35" s="180"/>
      <c r="DQ35" s="180"/>
      <c r="DR35" s="180"/>
      <c r="DS35" s="180"/>
      <c r="DT35" s="180"/>
      <c r="DU35" s="180"/>
      <c r="DV35" s="180"/>
      <c r="DW35" s="180"/>
      <c r="DX35" s="180"/>
      <c r="DY35" s="180"/>
      <c r="DZ35" s="180"/>
      <c r="EA35" s="180"/>
      <c r="EB35" s="180"/>
      <c r="EC35" s="180"/>
      <c r="ED35" s="180"/>
      <c r="EE35" s="180"/>
      <c r="EF35" s="180"/>
      <c r="EG35" s="180"/>
      <c r="EH35" s="180"/>
      <c r="EI35" s="180"/>
      <c r="EJ35" s="180"/>
      <c r="EK35" s="180"/>
      <c r="EL35" s="180"/>
      <c r="EM35" s="180"/>
      <c r="EN35" s="180"/>
      <c r="EO35" s="180"/>
      <c r="EP35" s="180"/>
      <c r="EQ35" s="180"/>
      <c r="ER35" s="180"/>
      <c r="ES35" s="180"/>
      <c r="ET35" s="180"/>
      <c r="EU35" s="180"/>
      <c r="EV35" s="180"/>
      <c r="EW35" s="180"/>
      <c r="EX35" s="180"/>
      <c r="EY35" s="180"/>
      <c r="EZ35" s="180"/>
      <c r="FA35" s="180"/>
      <c r="FB35" s="180"/>
      <c r="FC35" s="180"/>
      <c r="FD35" s="180"/>
      <c r="FE35" s="180"/>
      <c r="FF35" s="180"/>
      <c r="FG35" s="180"/>
      <c r="FH35" s="180"/>
      <c r="FI35" s="180"/>
      <c r="FJ35" s="180"/>
      <c r="FK35" s="180"/>
      <c r="FL35" s="180"/>
      <c r="FM35" s="180"/>
      <c r="FN35" s="180"/>
      <c r="FO35" s="180"/>
      <c r="FP35" s="180"/>
      <c r="FQ35" s="180"/>
      <c r="FR35" s="180"/>
      <c r="FS35" s="180"/>
      <c r="FT35" s="180"/>
      <c r="FU35" s="180"/>
      <c r="FV35" s="180"/>
      <c r="FW35" s="180"/>
      <c r="FX35" s="180"/>
      <c r="FY35" s="180"/>
      <c r="FZ35" s="180"/>
      <c r="GA35" s="180"/>
      <c r="GB35" s="180"/>
      <c r="GC35" s="180"/>
      <c r="GD35" s="180"/>
      <c r="GE35" s="180"/>
      <c r="GF35" s="180"/>
      <c r="GG35" s="180"/>
    </row>
    <row r="36" spans="1:194" ht="60" x14ac:dyDescent="0.15">
      <c r="A36" s="171" t="s">
        <v>6555</v>
      </c>
      <c r="B36" s="177" t="s">
        <v>6627</v>
      </c>
      <c r="C36" s="62" t="s">
        <v>10598</v>
      </c>
      <c r="D36" s="182">
        <v>41605</v>
      </c>
      <c r="E36" s="182">
        <v>41605</v>
      </c>
      <c r="F36" s="182"/>
      <c r="G36" s="178" t="s">
        <v>6056</v>
      </c>
      <c r="H36" s="102" t="s">
        <v>9075</v>
      </c>
      <c r="I36" s="102" t="s">
        <v>3067</v>
      </c>
      <c r="J36" s="102" t="s">
        <v>469</v>
      </c>
      <c r="K36" s="102"/>
      <c r="L36" s="102" t="s">
        <v>1003</v>
      </c>
      <c r="M36" s="102"/>
      <c r="N36" s="102"/>
      <c r="O36" s="102"/>
      <c r="P36" s="102"/>
      <c r="Q36" s="102"/>
      <c r="R36" s="102"/>
      <c r="S36" s="102"/>
      <c r="T36" s="102"/>
      <c r="U36" s="102"/>
      <c r="V36" s="102"/>
      <c r="W36" s="102"/>
      <c r="X36" s="102" t="s">
        <v>3072</v>
      </c>
      <c r="Y36" s="102"/>
      <c r="Z36" s="102"/>
      <c r="AA36" s="102"/>
      <c r="AB36" s="102"/>
      <c r="AC36" s="102"/>
      <c r="AD36" s="102"/>
      <c r="AE36" s="102"/>
      <c r="AF36" s="102"/>
      <c r="AG36" s="102"/>
      <c r="AH36" s="102" t="s">
        <v>3191</v>
      </c>
      <c r="AI36" s="102"/>
      <c r="AJ36" s="102"/>
      <c r="AK36" s="102"/>
      <c r="AL36" s="102"/>
      <c r="AM36" s="102"/>
      <c r="AN36" s="102"/>
      <c r="AO36" s="102" t="s">
        <v>5514</v>
      </c>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02"/>
      <c r="CD36" s="102"/>
      <c r="CE36" s="102"/>
      <c r="CF36" s="102"/>
      <c r="CG36" s="102"/>
      <c r="CH36" s="102"/>
      <c r="CI36" s="102"/>
      <c r="CJ36" s="102"/>
      <c r="CK36" s="102"/>
      <c r="CL36" s="102"/>
      <c r="CM36" s="102"/>
      <c r="CN36" s="102"/>
      <c r="CO36" s="102"/>
      <c r="CP36" s="102"/>
      <c r="CQ36" s="102"/>
      <c r="CR36" s="102"/>
      <c r="CS36" s="102"/>
      <c r="CT36" s="102"/>
      <c r="CU36" s="102"/>
      <c r="CV36" s="102"/>
      <c r="CW36" s="102"/>
      <c r="CX36" s="102"/>
      <c r="CY36" s="102"/>
      <c r="CZ36" s="180"/>
      <c r="DA36" s="180"/>
      <c r="DB36" s="180"/>
      <c r="DC36" s="180"/>
      <c r="DD36" s="180"/>
      <c r="DE36" s="180"/>
      <c r="DF36" s="180"/>
      <c r="DG36" s="180"/>
      <c r="DH36" s="180"/>
      <c r="DI36" s="180"/>
      <c r="DJ36" s="180"/>
      <c r="DK36" s="180"/>
      <c r="DL36" s="180"/>
      <c r="DM36" s="180"/>
      <c r="DN36" s="180"/>
      <c r="DO36" s="180"/>
      <c r="DP36" s="180"/>
      <c r="DQ36" s="180"/>
      <c r="DR36" s="180"/>
      <c r="DS36" s="180"/>
      <c r="DT36" s="180"/>
      <c r="DU36" s="180"/>
      <c r="DV36" s="180"/>
      <c r="DW36" s="180"/>
      <c r="DX36" s="180"/>
      <c r="DY36" s="180"/>
      <c r="DZ36" s="180"/>
      <c r="EA36" s="180"/>
      <c r="EB36" s="180"/>
      <c r="EC36" s="180"/>
      <c r="ED36" s="180"/>
      <c r="EE36" s="180"/>
      <c r="EF36" s="180"/>
      <c r="EG36" s="180"/>
      <c r="EH36" s="180"/>
      <c r="EI36" s="180"/>
      <c r="EJ36" s="180"/>
      <c r="EK36" s="180"/>
      <c r="EL36" s="180"/>
      <c r="EM36" s="180"/>
      <c r="EN36" s="180"/>
      <c r="EO36" s="180"/>
      <c r="EP36" s="180"/>
      <c r="EQ36" s="180"/>
      <c r="ER36" s="180"/>
      <c r="ES36" s="180"/>
      <c r="ET36" s="180"/>
      <c r="EU36" s="180"/>
      <c r="EV36" s="180"/>
      <c r="EW36" s="180"/>
      <c r="EX36" s="180"/>
      <c r="EY36" s="180"/>
      <c r="EZ36" s="180"/>
      <c r="FA36" s="180"/>
      <c r="FB36" s="180"/>
      <c r="FC36" s="180"/>
      <c r="FD36" s="180"/>
      <c r="FE36" s="180"/>
      <c r="FF36" s="180"/>
      <c r="FG36" s="180"/>
      <c r="FH36" s="180"/>
      <c r="FI36" s="180"/>
      <c r="FJ36" s="180"/>
      <c r="FK36" s="180"/>
      <c r="FL36" s="180"/>
      <c r="FM36" s="180"/>
      <c r="FN36" s="180"/>
      <c r="FO36" s="180"/>
      <c r="FP36" s="180"/>
      <c r="FQ36" s="180"/>
      <c r="FR36" s="180"/>
      <c r="FS36" s="180"/>
      <c r="FT36" s="180"/>
      <c r="FU36" s="180"/>
      <c r="FV36" s="180"/>
      <c r="FW36" s="180"/>
      <c r="FX36" s="180"/>
      <c r="FY36" s="180"/>
      <c r="FZ36" s="180"/>
      <c r="GA36" s="180"/>
      <c r="GB36" s="180"/>
      <c r="GC36" s="180"/>
      <c r="GD36" s="180"/>
      <c r="GE36" s="180"/>
      <c r="GF36" s="180"/>
      <c r="GG36" s="180"/>
    </row>
    <row r="37" spans="1:194" ht="30" x14ac:dyDescent="0.15">
      <c r="A37" s="171" t="s">
        <v>6186</v>
      </c>
      <c r="B37" s="175" t="s">
        <v>6187</v>
      </c>
      <c r="C37" s="62" t="s">
        <v>6668</v>
      </c>
      <c r="D37" s="189">
        <v>40976</v>
      </c>
      <c r="E37" s="182">
        <v>41023</v>
      </c>
      <c r="F37" s="182"/>
      <c r="G37" s="163" t="s">
        <v>5801</v>
      </c>
      <c r="H37" s="102" t="s">
        <v>5448</v>
      </c>
      <c r="I37" s="102" t="s">
        <v>3067</v>
      </c>
      <c r="J37" s="102" t="s">
        <v>469</v>
      </c>
      <c r="K37" s="102"/>
      <c r="L37" s="102" t="s">
        <v>3090</v>
      </c>
      <c r="M37" s="102"/>
      <c r="N37" s="102"/>
      <c r="O37" s="102"/>
      <c r="P37" s="102"/>
      <c r="Q37" s="102"/>
      <c r="R37" s="102"/>
      <c r="S37" s="102"/>
      <c r="T37" s="102"/>
      <c r="U37" s="102"/>
      <c r="V37" s="102"/>
      <c r="W37" s="102"/>
      <c r="X37" s="102" t="s">
        <v>3195</v>
      </c>
      <c r="Y37" s="102"/>
      <c r="Z37" s="102"/>
      <c r="AA37" s="102"/>
      <c r="AB37" s="102"/>
      <c r="AC37" s="102"/>
      <c r="AD37" s="102"/>
      <c r="AE37" s="102"/>
      <c r="AF37" s="102"/>
      <c r="AG37" s="102"/>
      <c r="AH37" s="102" t="s">
        <v>452</v>
      </c>
      <c r="AI37" s="102"/>
      <c r="AJ37" s="102"/>
      <c r="AK37" s="102"/>
      <c r="AL37" s="102"/>
      <c r="AM37" s="102"/>
      <c r="AN37" s="102"/>
      <c r="AO37" s="102" t="s">
        <v>5514</v>
      </c>
      <c r="AP37" s="102"/>
      <c r="AQ37" s="102"/>
      <c r="AR37" s="102"/>
      <c r="AS37" s="102"/>
      <c r="AT37" s="102"/>
      <c r="AU37" s="102"/>
      <c r="AV37" s="102"/>
      <c r="AW37" s="102"/>
      <c r="AX37" s="102"/>
      <c r="AY37" s="102"/>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02"/>
      <c r="CD37" s="102"/>
      <c r="CE37" s="102"/>
      <c r="CF37" s="102"/>
      <c r="CG37" s="102"/>
      <c r="CH37" s="102"/>
      <c r="CI37" s="102"/>
      <c r="CJ37" s="102"/>
      <c r="CK37" s="181"/>
      <c r="CL37" s="181"/>
      <c r="CM37" s="102"/>
      <c r="CN37" s="102"/>
      <c r="CO37" s="102"/>
      <c r="CP37" s="102"/>
      <c r="CQ37" s="102"/>
      <c r="CR37" s="102"/>
      <c r="CS37" s="102"/>
      <c r="CT37" s="102"/>
      <c r="CU37" s="102"/>
      <c r="CV37" s="102"/>
      <c r="CW37" s="102"/>
      <c r="CX37" s="102"/>
      <c r="CY37" s="102"/>
      <c r="CZ37" s="102"/>
      <c r="DA37" s="102"/>
      <c r="DB37" s="102"/>
      <c r="DC37" s="102"/>
      <c r="DD37" s="102"/>
      <c r="DE37" s="102"/>
      <c r="DF37" s="102"/>
      <c r="DG37" s="102"/>
      <c r="DH37" s="102"/>
      <c r="DI37" s="102"/>
      <c r="DJ37" s="102"/>
      <c r="DK37" s="102"/>
      <c r="DL37" s="102"/>
      <c r="DM37" s="102"/>
      <c r="DN37" s="102"/>
      <c r="DO37" s="102"/>
      <c r="DP37" s="102"/>
      <c r="DQ37" s="102"/>
      <c r="DR37" s="102"/>
      <c r="DS37" s="102"/>
      <c r="DT37" s="102"/>
      <c r="DU37" s="102"/>
      <c r="DV37" s="102"/>
      <c r="DW37" s="102"/>
      <c r="DX37" s="102"/>
      <c r="DY37" s="102"/>
      <c r="DZ37" s="102"/>
      <c r="EA37" s="102"/>
      <c r="EB37" s="102"/>
      <c r="EC37" s="102"/>
      <c r="ED37" s="102"/>
      <c r="EE37" s="102"/>
      <c r="EF37" s="102"/>
      <c r="EG37" s="102"/>
      <c r="EH37" s="102"/>
      <c r="EI37" s="102"/>
      <c r="EJ37" s="102"/>
      <c r="EK37" s="102"/>
      <c r="EL37" s="102"/>
      <c r="EM37" s="102"/>
      <c r="EN37" s="102"/>
      <c r="EO37" s="102"/>
      <c r="EP37" s="102"/>
      <c r="EQ37" s="102" t="s">
        <v>3197</v>
      </c>
      <c r="ER37" s="102"/>
      <c r="ES37" s="102"/>
      <c r="ET37" s="102"/>
      <c r="EU37" s="102"/>
      <c r="EV37" s="102"/>
      <c r="EW37" s="102"/>
      <c r="EX37" s="102"/>
      <c r="EY37" s="102"/>
      <c r="EZ37" s="102"/>
      <c r="FA37" s="102"/>
      <c r="FB37" s="102"/>
      <c r="FC37" s="102"/>
      <c r="FD37" s="102"/>
      <c r="FE37" s="102"/>
      <c r="FF37" s="102"/>
      <c r="FG37" s="102" t="s">
        <v>3196</v>
      </c>
      <c r="FH37" s="102"/>
      <c r="FI37" s="102"/>
      <c r="FJ37" s="102"/>
      <c r="FK37" s="102"/>
      <c r="FL37" s="102"/>
      <c r="FM37" s="102"/>
      <c r="FN37" s="102"/>
      <c r="FO37" s="102"/>
      <c r="FP37" s="180"/>
      <c r="FQ37" s="180"/>
      <c r="FR37" s="180"/>
      <c r="FS37" s="180"/>
      <c r="FT37" s="180"/>
      <c r="FU37" s="180"/>
      <c r="FV37" s="180"/>
      <c r="FW37" s="180"/>
      <c r="FX37" s="180"/>
      <c r="FY37" s="180"/>
      <c r="FZ37" s="180"/>
      <c r="GA37" s="180"/>
      <c r="GB37" s="180"/>
      <c r="GC37" s="180"/>
      <c r="GD37" s="180"/>
      <c r="GE37" s="180"/>
      <c r="GF37" s="180"/>
      <c r="GG37" s="180"/>
    </row>
    <row r="38" spans="1:194" ht="30" x14ac:dyDescent="0.15">
      <c r="A38" s="171" t="s">
        <v>6306</v>
      </c>
      <c r="B38" s="175" t="s">
        <v>6307</v>
      </c>
      <c r="C38" s="62" t="s">
        <v>6669</v>
      </c>
      <c r="D38" s="182">
        <v>40981</v>
      </c>
      <c r="E38" s="182">
        <v>41024</v>
      </c>
      <c r="F38" s="182"/>
      <c r="G38" s="102" t="s">
        <v>5843</v>
      </c>
      <c r="H38" s="102" t="s">
        <v>5504</v>
      </c>
      <c r="I38" s="102" t="s">
        <v>3067</v>
      </c>
      <c r="J38" s="102" t="s">
        <v>469</v>
      </c>
      <c r="K38" s="102"/>
      <c r="L38" s="102" t="s">
        <v>1207</v>
      </c>
      <c r="M38" s="102"/>
      <c r="N38" s="102"/>
      <c r="O38" s="102"/>
      <c r="P38" s="102"/>
      <c r="Q38" s="102"/>
      <c r="R38" s="102"/>
      <c r="S38" s="102"/>
      <c r="T38" s="102"/>
      <c r="U38" s="102"/>
      <c r="V38" s="102"/>
      <c r="W38" s="102"/>
      <c r="X38" s="102" t="s">
        <v>1077</v>
      </c>
      <c r="Y38" s="102"/>
      <c r="Z38" s="102"/>
      <c r="AA38" s="102"/>
      <c r="AB38" s="102"/>
      <c r="AC38" s="102"/>
      <c r="AD38" s="102"/>
      <c r="AE38" s="102"/>
      <c r="AF38" s="102"/>
      <c r="AG38" s="102"/>
      <c r="AH38" s="102" t="s">
        <v>452</v>
      </c>
      <c r="AI38" s="102"/>
      <c r="AJ38" s="102"/>
      <c r="AK38" s="102"/>
      <c r="AL38" s="102"/>
      <c r="AM38" s="102"/>
      <c r="AN38" s="102"/>
      <c r="AO38" s="102" t="s">
        <v>5514</v>
      </c>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02"/>
      <c r="CD38" s="102"/>
      <c r="CE38" s="102"/>
      <c r="CF38" s="102"/>
      <c r="CG38" s="102"/>
      <c r="CH38" s="102"/>
      <c r="CI38" s="102"/>
      <c r="CJ38" s="102"/>
      <c r="CK38" s="181"/>
      <c r="CL38" s="181"/>
      <c r="CM38" s="102"/>
      <c r="CN38" s="102"/>
      <c r="CO38" s="102"/>
      <c r="CP38" s="102"/>
      <c r="CQ38" s="102"/>
      <c r="CR38" s="102"/>
      <c r="CS38" s="102"/>
      <c r="CT38" s="102"/>
      <c r="CU38" s="102"/>
      <c r="CV38" s="102"/>
      <c r="CW38" s="102"/>
      <c r="CX38" s="102"/>
      <c r="CY38" s="102"/>
      <c r="CZ38" s="102"/>
      <c r="DA38" s="102"/>
      <c r="DB38" s="102"/>
      <c r="DC38" s="102"/>
      <c r="DD38" s="102"/>
      <c r="DE38" s="102"/>
      <c r="DF38" s="102"/>
      <c r="DG38" s="102"/>
      <c r="DH38" s="102"/>
      <c r="DI38" s="102"/>
      <c r="DJ38" s="102"/>
      <c r="DK38" s="102"/>
      <c r="DL38" s="102"/>
      <c r="DM38" s="102"/>
      <c r="DN38" s="102"/>
      <c r="DO38" s="102"/>
      <c r="DP38" s="102"/>
      <c r="DQ38" s="102"/>
      <c r="DR38" s="102"/>
      <c r="DS38" s="102"/>
      <c r="DT38" s="102"/>
      <c r="DU38" s="102"/>
      <c r="DV38" s="102"/>
      <c r="DW38" s="102"/>
      <c r="DX38" s="102"/>
      <c r="DY38" s="102"/>
      <c r="DZ38" s="102"/>
      <c r="EA38" s="102"/>
      <c r="EB38" s="102"/>
      <c r="EC38" s="102"/>
      <c r="ED38" s="102" t="s">
        <v>3094</v>
      </c>
      <c r="EE38" s="180"/>
      <c r="EF38" s="180"/>
      <c r="EG38" s="180"/>
      <c r="EH38" s="180"/>
      <c r="EI38" s="180"/>
      <c r="EJ38" s="180"/>
      <c r="EK38" s="180"/>
      <c r="EL38" s="180"/>
      <c r="EM38" s="180"/>
      <c r="EN38" s="180"/>
      <c r="EO38" s="180"/>
      <c r="EP38" s="180"/>
      <c r="EQ38" s="180"/>
      <c r="ER38" s="180"/>
      <c r="ES38" s="180"/>
      <c r="ET38" s="180"/>
      <c r="EU38" s="180"/>
      <c r="EV38" s="180"/>
      <c r="EW38" s="180"/>
      <c r="EX38" s="180"/>
      <c r="EY38" s="180"/>
      <c r="EZ38" s="180"/>
      <c r="FA38" s="180"/>
      <c r="FB38" s="180"/>
      <c r="FC38" s="180"/>
      <c r="FD38" s="180"/>
      <c r="FE38" s="180"/>
      <c r="FF38" s="180"/>
      <c r="FG38" s="180"/>
      <c r="FH38" s="180"/>
      <c r="FI38" s="180"/>
      <c r="FJ38" s="180"/>
      <c r="FK38" s="180"/>
      <c r="FL38" s="180"/>
      <c r="FM38" s="180"/>
      <c r="FN38" s="180"/>
      <c r="FO38" s="180"/>
      <c r="FP38" s="180"/>
      <c r="FQ38" s="180"/>
      <c r="FR38" s="180"/>
      <c r="FS38" s="180"/>
      <c r="FT38" s="180"/>
      <c r="FU38" s="180"/>
      <c r="FV38" s="180"/>
      <c r="FW38" s="180"/>
      <c r="FX38" s="180"/>
      <c r="FY38" s="180"/>
      <c r="FZ38" s="180"/>
      <c r="GA38" s="180"/>
      <c r="GB38" s="180"/>
      <c r="GC38" s="180"/>
      <c r="GD38" s="180"/>
      <c r="GE38" s="180"/>
      <c r="GF38" s="180"/>
      <c r="GG38" s="180"/>
    </row>
    <row r="39" spans="1:194" ht="45" x14ac:dyDescent="0.15">
      <c r="A39" s="171" t="s">
        <v>6183</v>
      </c>
      <c r="B39" s="175" t="s">
        <v>6184</v>
      </c>
      <c r="C39" s="62" t="s">
        <v>6670</v>
      </c>
      <c r="D39" s="189">
        <v>40977</v>
      </c>
      <c r="E39" s="182">
        <v>43585</v>
      </c>
      <c r="F39" s="182" t="s">
        <v>12298</v>
      </c>
      <c r="G39" s="163" t="s">
        <v>5843</v>
      </c>
      <c r="H39" s="102" t="s">
        <v>20153</v>
      </c>
      <c r="I39" s="102" t="s">
        <v>3067</v>
      </c>
      <c r="J39" s="102" t="s">
        <v>469</v>
      </c>
      <c r="K39" s="102"/>
      <c r="L39" s="102" t="s">
        <v>6011</v>
      </c>
      <c r="M39" s="102"/>
      <c r="N39" s="102"/>
      <c r="O39" s="102"/>
      <c r="P39" s="102"/>
      <c r="Q39" s="102"/>
      <c r="R39" s="102"/>
      <c r="S39" s="102"/>
      <c r="T39" s="102"/>
      <c r="U39" s="102"/>
      <c r="V39" s="102"/>
      <c r="W39" s="102"/>
      <c r="X39" s="102" t="s">
        <v>3198</v>
      </c>
      <c r="Y39" s="102"/>
      <c r="Z39" s="102"/>
      <c r="AA39" s="102"/>
      <c r="AB39" s="102"/>
      <c r="AC39" s="102"/>
      <c r="AD39" s="102"/>
      <c r="AE39" s="102"/>
      <c r="AF39" s="102"/>
      <c r="AG39" s="102"/>
      <c r="AH39" s="102" t="s">
        <v>3199</v>
      </c>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c r="BG39" s="102"/>
      <c r="BH39" s="102"/>
      <c r="BI39" s="102"/>
      <c r="BJ39" s="102"/>
      <c r="BK39" s="102"/>
      <c r="BL39" s="102"/>
      <c r="BM39" s="102"/>
      <c r="BN39" s="102"/>
      <c r="BO39" s="102"/>
      <c r="BP39" s="102"/>
      <c r="BQ39" s="102"/>
      <c r="BR39" s="102"/>
      <c r="BV39" s="102"/>
      <c r="BW39" s="102"/>
      <c r="BX39" s="102"/>
      <c r="BY39" s="102"/>
      <c r="BZ39" s="102"/>
      <c r="CA39" s="102"/>
      <c r="CB39" s="102" t="s">
        <v>20154</v>
      </c>
      <c r="CC39" s="102"/>
      <c r="CD39" s="102"/>
      <c r="CE39" s="102"/>
      <c r="CF39" s="102"/>
      <c r="CG39" s="102"/>
      <c r="CH39" s="102"/>
      <c r="CI39" s="102"/>
      <c r="CJ39" s="102"/>
      <c r="CK39" s="181"/>
      <c r="CL39" s="181"/>
      <c r="CM39" s="102"/>
      <c r="CN39" s="102"/>
      <c r="CO39" s="102"/>
      <c r="CP39" s="102"/>
      <c r="CQ39" s="102"/>
      <c r="CR39" s="102"/>
      <c r="CS39" s="102"/>
      <c r="CT39" s="102"/>
      <c r="CU39" s="102"/>
      <c r="CV39" s="102"/>
      <c r="CW39" s="102"/>
      <c r="CX39" s="102"/>
      <c r="CY39" s="102"/>
      <c r="CZ39" s="102"/>
      <c r="DA39" s="102"/>
      <c r="DB39" s="102"/>
      <c r="DC39" s="102"/>
      <c r="DD39" s="102"/>
      <c r="DE39" s="102"/>
      <c r="DF39" s="102"/>
      <c r="DG39" s="102"/>
      <c r="DH39" s="102"/>
      <c r="DI39" s="102"/>
      <c r="DJ39" s="102"/>
      <c r="DK39" s="102"/>
      <c r="DL39" s="102"/>
      <c r="DM39" s="102"/>
      <c r="DN39" s="102"/>
      <c r="DO39" s="102"/>
      <c r="DP39" s="102"/>
      <c r="DQ39" s="102"/>
      <c r="DR39" s="102"/>
      <c r="DS39" s="102"/>
      <c r="DT39" s="102"/>
      <c r="DU39" s="102"/>
      <c r="DV39" s="102"/>
      <c r="DW39" s="102"/>
      <c r="DX39" s="102"/>
      <c r="DY39" s="102"/>
      <c r="DZ39" s="102"/>
      <c r="EA39" s="102"/>
      <c r="EB39" s="102"/>
      <c r="EC39" s="102"/>
      <c r="ED39" s="102" t="s">
        <v>20155</v>
      </c>
      <c r="EE39" s="180"/>
      <c r="EF39" s="180"/>
      <c r="EG39" s="180"/>
      <c r="EH39" s="180"/>
      <c r="EI39" s="180"/>
      <c r="EJ39" s="180"/>
      <c r="EK39" s="180"/>
      <c r="EL39" s="180"/>
      <c r="EM39" s="180"/>
      <c r="EN39" s="180"/>
      <c r="EO39" s="180"/>
      <c r="EP39" s="180"/>
      <c r="EQ39" s="180"/>
      <c r="ER39" s="180"/>
      <c r="ES39" s="180"/>
      <c r="ET39" s="180"/>
      <c r="EU39" s="180"/>
      <c r="EV39" s="180"/>
      <c r="EW39" s="180"/>
      <c r="EX39" s="180"/>
      <c r="EY39" s="180"/>
      <c r="EZ39" s="180"/>
      <c r="FA39" s="180"/>
      <c r="FB39" s="180"/>
      <c r="FC39" s="180"/>
      <c r="FD39" s="180"/>
      <c r="FE39" s="180"/>
      <c r="FF39" s="180"/>
      <c r="FG39" s="180"/>
      <c r="FH39" s="180"/>
      <c r="FI39" s="180"/>
      <c r="FJ39" s="180"/>
      <c r="FK39" s="180"/>
      <c r="FL39" s="180"/>
      <c r="FM39" s="180"/>
      <c r="FN39" s="180"/>
      <c r="FO39" s="180"/>
      <c r="FP39" s="180"/>
      <c r="FQ39" s="180"/>
      <c r="FR39" s="180"/>
      <c r="FS39" s="180"/>
      <c r="FT39" s="180"/>
      <c r="FU39" s="180"/>
      <c r="FV39" s="180"/>
      <c r="FW39" s="180"/>
      <c r="FX39" s="180"/>
      <c r="FY39" s="180"/>
      <c r="FZ39" s="180"/>
      <c r="GA39" s="180"/>
      <c r="GB39" s="180"/>
      <c r="GC39" s="180"/>
      <c r="GD39" s="180"/>
      <c r="GE39" s="180"/>
      <c r="GF39" s="180"/>
      <c r="GG39" s="180"/>
    </row>
    <row r="40" spans="1:194" ht="30" x14ac:dyDescent="0.15">
      <c r="A40" s="171" t="s">
        <v>6308</v>
      </c>
      <c r="B40" s="175" t="s">
        <v>6309</v>
      </c>
      <c r="C40" s="62" t="s">
        <v>6671</v>
      </c>
      <c r="D40" s="189">
        <v>40976</v>
      </c>
      <c r="E40" s="182">
        <v>41023</v>
      </c>
      <c r="F40" s="182"/>
      <c r="G40" s="178" t="s">
        <v>5843</v>
      </c>
      <c r="H40" s="102" t="s">
        <v>14859</v>
      </c>
      <c r="I40" s="102" t="s">
        <v>3067</v>
      </c>
      <c r="J40" s="102" t="s">
        <v>469</v>
      </c>
      <c r="K40" s="102"/>
      <c r="L40" s="102" t="s">
        <v>3095</v>
      </c>
      <c r="M40" s="102"/>
      <c r="N40" s="102"/>
      <c r="O40" s="102"/>
      <c r="P40" s="102"/>
      <c r="Q40" s="102"/>
      <c r="R40" s="102"/>
      <c r="S40" s="102"/>
      <c r="T40" s="102"/>
      <c r="U40" s="102"/>
      <c r="V40" s="102"/>
      <c r="W40" s="102"/>
      <c r="X40" s="102" t="s">
        <v>3096</v>
      </c>
      <c r="Y40" s="102"/>
      <c r="Z40" s="102"/>
      <c r="AA40" s="102"/>
      <c r="AB40" s="102"/>
      <c r="AC40" s="102"/>
      <c r="AD40" s="102"/>
      <c r="AE40" s="102"/>
      <c r="AF40" s="102"/>
      <c r="AG40" s="102"/>
      <c r="AH40" s="102" t="s">
        <v>3097</v>
      </c>
      <c r="AI40" s="102"/>
      <c r="AJ40" s="102"/>
      <c r="AK40" s="102"/>
      <c r="AL40" s="102"/>
      <c r="AM40" s="102"/>
      <c r="AN40" s="102"/>
      <c r="AO40" s="102" t="s">
        <v>5514</v>
      </c>
      <c r="AP40" s="102"/>
      <c r="AQ40" s="102"/>
      <c r="AR40" s="102"/>
      <c r="AS40" s="102"/>
      <c r="AT40" s="102"/>
      <c r="AU40" s="102"/>
      <c r="AV40" s="102"/>
      <c r="AW40" s="102"/>
      <c r="AX40" s="102"/>
      <c r="AY40" s="102"/>
      <c r="AZ40" s="102"/>
      <c r="BA40" s="102"/>
      <c r="BB40" s="102"/>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02"/>
      <c r="CD40" s="102"/>
      <c r="CE40" s="102"/>
      <c r="CF40" s="102"/>
      <c r="CG40" s="102"/>
      <c r="CH40" s="102"/>
      <c r="CI40" s="102"/>
      <c r="CJ40" s="102"/>
      <c r="CK40" s="181"/>
      <c r="CL40" s="181"/>
      <c r="CM40" s="102"/>
      <c r="CN40" s="102"/>
      <c r="CO40" s="102"/>
      <c r="CP40" s="102"/>
      <c r="CQ40" s="102"/>
      <c r="CR40" s="102"/>
      <c r="CS40" s="102"/>
      <c r="CT40" s="102"/>
      <c r="CU40" s="102"/>
      <c r="CV40" s="102"/>
      <c r="CW40" s="102"/>
      <c r="CX40" s="102"/>
      <c r="CY40" s="102"/>
      <c r="CZ40" s="102"/>
      <c r="DA40" s="102"/>
      <c r="DB40" s="102"/>
      <c r="DC40" s="102"/>
      <c r="DD40" s="102"/>
      <c r="DE40" s="102"/>
      <c r="DF40" s="102"/>
      <c r="DG40" s="102"/>
      <c r="DH40" s="102"/>
      <c r="DI40" s="102"/>
      <c r="DJ40" s="102"/>
      <c r="DK40" s="102"/>
      <c r="DL40" s="102"/>
      <c r="DM40" s="102"/>
      <c r="DN40" s="102"/>
      <c r="DO40" s="102"/>
      <c r="DP40" s="102"/>
      <c r="DQ40" s="102"/>
      <c r="DR40" s="102"/>
      <c r="DS40" s="102"/>
      <c r="DT40" s="102"/>
      <c r="DU40" s="102"/>
      <c r="DV40" s="102"/>
      <c r="DW40" s="102"/>
      <c r="DX40" s="102"/>
      <c r="DY40" s="102"/>
      <c r="DZ40" s="102"/>
      <c r="EA40" s="102"/>
      <c r="EB40" s="102"/>
      <c r="EC40" s="102"/>
      <c r="ED40" s="102" t="s">
        <v>3098</v>
      </c>
      <c r="EE40" s="180"/>
      <c r="EF40" s="180"/>
      <c r="EG40" s="180"/>
      <c r="EH40" s="180"/>
      <c r="EI40" s="180"/>
      <c r="EJ40" s="180"/>
      <c r="EK40" s="180"/>
      <c r="EL40" s="180"/>
      <c r="EM40" s="180"/>
      <c r="EN40" s="180"/>
      <c r="EO40" s="180"/>
      <c r="EP40" s="180"/>
      <c r="EQ40" s="180"/>
      <c r="ER40" s="180"/>
      <c r="ES40" s="180"/>
      <c r="ET40" s="180"/>
      <c r="EU40" s="180"/>
      <c r="EV40" s="180"/>
      <c r="EW40" s="180"/>
      <c r="EX40" s="180"/>
      <c r="EY40" s="180"/>
      <c r="EZ40" s="180"/>
      <c r="FA40" s="180"/>
      <c r="FB40" s="180"/>
      <c r="FC40" s="180"/>
      <c r="FD40" s="180"/>
      <c r="FE40" s="180"/>
      <c r="FF40" s="180"/>
      <c r="FG40" s="180"/>
      <c r="FH40" s="180"/>
      <c r="FI40" s="180"/>
      <c r="FJ40" s="180"/>
      <c r="FK40" s="180"/>
      <c r="FL40" s="180"/>
      <c r="FM40" s="180"/>
      <c r="FN40" s="180"/>
      <c r="FO40" s="180"/>
      <c r="FP40" s="180"/>
      <c r="FQ40" s="180"/>
      <c r="FR40" s="180"/>
      <c r="FS40" s="180"/>
      <c r="FT40" s="180"/>
      <c r="FU40" s="180"/>
      <c r="FV40" s="180"/>
      <c r="FW40" s="180"/>
      <c r="FX40" s="180"/>
      <c r="FY40" s="180"/>
      <c r="FZ40" s="180"/>
      <c r="GA40" s="180"/>
      <c r="GB40" s="180"/>
      <c r="GC40" s="180"/>
      <c r="GD40" s="180"/>
      <c r="GE40" s="180"/>
      <c r="GF40" s="180"/>
      <c r="GG40" s="180"/>
    </row>
    <row r="41" spans="1:194" ht="75" x14ac:dyDescent="0.15">
      <c r="A41" s="171" t="s">
        <v>6180</v>
      </c>
      <c r="B41" s="175" t="s">
        <v>6181</v>
      </c>
      <c r="C41" s="62" t="s">
        <v>6672</v>
      </c>
      <c r="D41" s="186">
        <v>40974</v>
      </c>
      <c r="E41" s="182">
        <v>41023</v>
      </c>
      <c r="F41" s="182"/>
      <c r="G41" s="163" t="s">
        <v>5801</v>
      </c>
      <c r="H41" s="102" t="s">
        <v>6182</v>
      </c>
      <c r="I41" s="102" t="s">
        <v>3067</v>
      </c>
      <c r="J41" s="102" t="s">
        <v>469</v>
      </c>
      <c r="K41" s="102"/>
      <c r="L41" s="102" t="s">
        <v>3202</v>
      </c>
      <c r="M41" s="102"/>
      <c r="N41" s="102"/>
      <c r="O41" s="102"/>
      <c r="P41" s="102"/>
      <c r="Q41" s="102"/>
      <c r="R41" s="102"/>
      <c r="S41" s="102"/>
      <c r="T41" s="102"/>
      <c r="U41" s="102"/>
      <c r="V41" s="102"/>
      <c r="W41" s="102"/>
      <c r="X41" s="102" t="s">
        <v>3203</v>
      </c>
      <c r="Y41" s="102"/>
      <c r="Z41" s="102"/>
      <c r="AA41" s="102"/>
      <c r="AB41" s="102"/>
      <c r="AC41" s="102"/>
      <c r="AD41" s="102"/>
      <c r="AE41" s="102"/>
      <c r="AF41" s="102"/>
      <c r="AG41" s="102"/>
      <c r="AH41" s="102" t="s">
        <v>3204</v>
      </c>
      <c r="AI41" s="102"/>
      <c r="AJ41" s="102"/>
      <c r="AK41" s="102"/>
      <c r="AL41" s="102"/>
      <c r="AM41" s="102"/>
      <c r="AN41" s="102"/>
      <c r="AO41" s="102" t="s">
        <v>5514</v>
      </c>
      <c r="AP41" s="102"/>
      <c r="AQ41" s="102"/>
      <c r="AR41" s="102"/>
      <c r="AS41" s="102"/>
      <c r="AT41" s="102"/>
      <c r="AU41" s="102"/>
      <c r="AV41" s="102"/>
      <c r="AW41" s="102"/>
      <c r="AX41" s="102"/>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02"/>
      <c r="CD41" s="102"/>
      <c r="CE41" s="102"/>
      <c r="CF41" s="102"/>
      <c r="CG41" s="102"/>
      <c r="CH41" s="102"/>
      <c r="CI41" s="102"/>
      <c r="CJ41" s="102"/>
      <c r="CK41" s="181"/>
      <c r="CL41" s="181"/>
      <c r="CM41" s="102"/>
      <c r="CN41" s="102"/>
      <c r="CO41" s="102"/>
      <c r="CP41" s="102"/>
      <c r="CQ41" s="102"/>
      <c r="CR41" s="102"/>
      <c r="CS41" s="102"/>
      <c r="CT41" s="102"/>
      <c r="CU41" s="102"/>
      <c r="CV41" s="102"/>
      <c r="CW41" s="102"/>
      <c r="CX41" s="102"/>
      <c r="CY41" s="102"/>
      <c r="CZ41" s="102"/>
      <c r="DA41" s="102"/>
      <c r="DB41" s="102"/>
      <c r="DC41" s="102"/>
      <c r="DD41" s="102"/>
      <c r="DE41" s="102"/>
      <c r="DF41" s="102"/>
      <c r="DG41" s="102"/>
      <c r="DH41" s="102"/>
      <c r="DI41" s="102"/>
      <c r="DJ41" s="102"/>
      <c r="DK41" s="102"/>
      <c r="DL41" s="102"/>
      <c r="DM41" s="102"/>
      <c r="DN41" s="102"/>
      <c r="DO41" s="102"/>
      <c r="DP41" s="102"/>
      <c r="DQ41" s="102"/>
      <c r="DR41" s="102"/>
      <c r="DS41" s="102"/>
      <c r="DT41" s="102"/>
      <c r="DU41" s="102"/>
      <c r="DV41" s="102"/>
      <c r="DW41" s="102"/>
      <c r="DX41" s="102"/>
      <c r="DY41" s="102"/>
      <c r="DZ41" s="102"/>
      <c r="EA41" s="102"/>
      <c r="EB41" s="102"/>
      <c r="EC41" s="102"/>
      <c r="ED41" s="102" t="s">
        <v>3206</v>
      </c>
      <c r="EE41" s="102"/>
      <c r="EF41" s="102"/>
      <c r="EG41" s="102"/>
      <c r="EH41" s="102"/>
      <c r="EI41" s="102"/>
      <c r="EJ41" s="102"/>
      <c r="EK41" s="102"/>
      <c r="EL41" s="102"/>
      <c r="EM41" s="102"/>
      <c r="EN41" s="102"/>
      <c r="EO41" s="102"/>
      <c r="EP41" s="102"/>
      <c r="EQ41" s="102"/>
      <c r="ER41" s="102"/>
      <c r="ES41" s="102"/>
      <c r="ET41" s="102"/>
      <c r="EU41" s="102"/>
      <c r="EV41" s="102"/>
      <c r="EW41" s="102"/>
      <c r="EX41" s="102"/>
      <c r="EY41" s="102"/>
      <c r="EZ41" s="102"/>
      <c r="FA41" s="102"/>
      <c r="FB41" s="102"/>
      <c r="FC41" s="102"/>
      <c r="FD41" s="102"/>
      <c r="FE41" s="102"/>
      <c r="FF41" s="102"/>
      <c r="FG41" s="102" t="s">
        <v>3205</v>
      </c>
      <c r="FH41" s="102"/>
      <c r="FI41" s="102"/>
      <c r="FJ41" s="102"/>
      <c r="FK41" s="102"/>
      <c r="FL41" s="102"/>
      <c r="FM41" s="102"/>
      <c r="FN41" s="102"/>
      <c r="FO41" s="102"/>
      <c r="FP41" s="180"/>
      <c r="FQ41" s="180"/>
      <c r="FR41" s="180"/>
      <c r="FS41" s="180"/>
      <c r="FT41" s="180"/>
      <c r="FU41" s="180"/>
      <c r="FV41" s="180"/>
      <c r="FW41" s="180"/>
      <c r="FX41" s="180"/>
      <c r="FY41" s="180"/>
      <c r="FZ41" s="180"/>
      <c r="GA41" s="180"/>
      <c r="GB41" s="180"/>
      <c r="GC41" s="180"/>
      <c r="GD41" s="180"/>
      <c r="GE41" s="180"/>
      <c r="GF41" s="180"/>
      <c r="GG41" s="180"/>
    </row>
    <row r="42" spans="1:194" ht="30" x14ac:dyDescent="0.15">
      <c r="A42" s="171" t="s">
        <v>6168</v>
      </c>
      <c r="B42" s="175" t="s">
        <v>6169</v>
      </c>
      <c r="C42" s="62" t="s">
        <v>6673</v>
      </c>
      <c r="D42" s="182">
        <v>40980</v>
      </c>
      <c r="E42" s="182">
        <v>41023</v>
      </c>
      <c r="F42" s="182"/>
      <c r="G42" s="163" t="s">
        <v>5801</v>
      </c>
      <c r="H42" s="102" t="s">
        <v>6170</v>
      </c>
      <c r="I42" s="102" t="s">
        <v>3067</v>
      </c>
      <c r="J42" s="102" t="s">
        <v>469</v>
      </c>
      <c r="K42" s="102"/>
      <c r="L42" s="102" t="s">
        <v>1003</v>
      </c>
      <c r="M42" s="102"/>
      <c r="N42" s="102"/>
      <c r="O42" s="102"/>
      <c r="P42" s="102"/>
      <c r="Q42" s="102"/>
      <c r="R42" s="102"/>
      <c r="S42" s="102"/>
      <c r="T42" s="102"/>
      <c r="U42" s="102"/>
      <c r="V42" s="102"/>
      <c r="W42" s="102"/>
      <c r="X42" s="102" t="s">
        <v>3072</v>
      </c>
      <c r="Y42" s="102"/>
      <c r="Z42" s="102"/>
      <c r="AA42" s="102"/>
      <c r="AB42" s="102"/>
      <c r="AC42" s="102"/>
      <c r="AD42" s="102"/>
      <c r="AE42" s="102"/>
      <c r="AF42" s="102"/>
      <c r="AG42" s="102"/>
      <c r="AH42" s="102" t="s">
        <v>3207</v>
      </c>
      <c r="AI42" s="102"/>
      <c r="AJ42" s="102"/>
      <c r="AK42" s="102"/>
      <c r="AL42" s="180"/>
      <c r="AM42" s="180"/>
      <c r="AN42" s="180"/>
      <c r="AO42" s="180"/>
      <c r="AP42" s="180"/>
      <c r="AQ42" s="180"/>
      <c r="AR42" s="180"/>
      <c r="AS42" s="180"/>
      <c r="AT42" s="180"/>
      <c r="AU42" s="180"/>
      <c r="AV42" s="180"/>
      <c r="AW42" s="180"/>
      <c r="AX42" s="180"/>
      <c r="AY42" s="180"/>
      <c r="AZ42" s="180"/>
      <c r="BA42" s="180"/>
      <c r="BB42" s="180"/>
      <c r="BC42" s="180"/>
      <c r="BD42" s="180"/>
      <c r="BE42" s="180"/>
      <c r="BF42" s="180"/>
      <c r="BG42" s="180"/>
      <c r="BH42" s="180"/>
      <c r="BI42" s="180"/>
      <c r="BJ42" s="180"/>
      <c r="BK42" s="180"/>
      <c r="BL42" s="180"/>
      <c r="BM42" s="180"/>
      <c r="BN42" s="180"/>
      <c r="BO42" s="180"/>
      <c r="BP42" s="180"/>
      <c r="BQ42" s="180"/>
      <c r="BR42" s="180"/>
      <c r="BS42" s="180"/>
      <c r="BT42" s="180"/>
      <c r="BU42" s="180"/>
      <c r="BV42" s="180"/>
      <c r="BW42" s="180"/>
      <c r="BX42" s="180"/>
      <c r="BY42" s="180"/>
      <c r="BZ42" s="180"/>
      <c r="CA42" s="180"/>
      <c r="CB42" s="180"/>
      <c r="CC42" s="180"/>
      <c r="CD42" s="180"/>
      <c r="CE42" s="180"/>
      <c r="CF42" s="180"/>
      <c r="CG42" s="180"/>
      <c r="CH42" s="180"/>
      <c r="CI42" s="180"/>
      <c r="CJ42" s="180"/>
      <c r="CK42" s="180"/>
      <c r="CL42" s="180"/>
      <c r="CM42" s="180"/>
      <c r="CN42" s="180"/>
      <c r="CO42" s="180"/>
      <c r="CP42" s="180"/>
      <c r="CQ42" s="180"/>
      <c r="CR42" s="180"/>
      <c r="CS42" s="180"/>
      <c r="CT42" s="180"/>
      <c r="CU42" s="180"/>
      <c r="CV42" s="180"/>
      <c r="CW42" s="180"/>
      <c r="CX42" s="180"/>
      <c r="CY42" s="180"/>
      <c r="CZ42" s="180"/>
      <c r="DA42" s="180"/>
      <c r="DB42" s="180"/>
      <c r="DC42" s="180"/>
      <c r="DD42" s="180"/>
      <c r="DE42" s="180"/>
      <c r="DF42" s="180"/>
      <c r="DG42" s="180"/>
      <c r="DH42" s="180"/>
      <c r="DI42" s="180"/>
      <c r="DJ42" s="180"/>
      <c r="DK42" s="180"/>
      <c r="DL42" s="180"/>
      <c r="DM42" s="180"/>
      <c r="DN42" s="180"/>
      <c r="DO42" s="180"/>
      <c r="DP42" s="180"/>
      <c r="DQ42" s="180"/>
      <c r="DR42" s="180"/>
      <c r="DS42" s="180"/>
      <c r="DT42" s="180"/>
      <c r="DU42" s="180"/>
      <c r="DV42" s="180"/>
      <c r="DW42" s="180"/>
      <c r="DX42" s="180"/>
      <c r="DY42" s="180"/>
      <c r="DZ42" s="180"/>
      <c r="EA42" s="180"/>
      <c r="EB42" s="180"/>
      <c r="EC42" s="180"/>
      <c r="ED42" s="180"/>
      <c r="EE42" s="180"/>
      <c r="EF42" s="180"/>
      <c r="EG42" s="180"/>
      <c r="EH42" s="180"/>
      <c r="EI42" s="180"/>
      <c r="EJ42" s="180"/>
      <c r="EK42" s="180"/>
      <c r="EL42" s="180"/>
      <c r="EM42" s="180"/>
      <c r="EN42" s="180"/>
      <c r="EO42" s="180"/>
      <c r="EP42" s="180"/>
      <c r="EQ42" s="180"/>
      <c r="ER42" s="180"/>
      <c r="ES42" s="180"/>
      <c r="ET42" s="180"/>
      <c r="EU42" s="180"/>
      <c r="EV42" s="180"/>
      <c r="EW42" s="180"/>
      <c r="EX42" s="180"/>
      <c r="EY42" s="180"/>
      <c r="EZ42" s="180"/>
      <c r="FA42" s="180"/>
      <c r="FB42" s="180"/>
      <c r="FC42" s="180"/>
      <c r="FD42" s="180"/>
      <c r="FE42" s="180"/>
      <c r="FF42" s="180"/>
      <c r="FG42" s="180"/>
      <c r="FH42" s="180"/>
      <c r="FI42" s="180"/>
      <c r="FJ42" s="180"/>
      <c r="FK42" s="180"/>
      <c r="FL42" s="180"/>
      <c r="FM42" s="180"/>
      <c r="FN42" s="180"/>
      <c r="FO42" s="180"/>
      <c r="FP42" s="180"/>
      <c r="FQ42" s="180"/>
      <c r="FR42" s="180"/>
      <c r="FS42" s="180"/>
      <c r="FT42" s="180"/>
      <c r="FU42" s="180"/>
      <c r="FV42" s="180"/>
      <c r="FW42" s="180"/>
      <c r="FX42" s="180"/>
      <c r="FY42" s="180"/>
      <c r="FZ42" s="180"/>
      <c r="GA42" s="180"/>
      <c r="GB42" s="180"/>
      <c r="GC42" s="180"/>
      <c r="GD42" s="180"/>
      <c r="GE42" s="180"/>
      <c r="GF42" s="180"/>
      <c r="GG42" s="180"/>
    </row>
    <row r="43" spans="1:194" ht="45" x14ac:dyDescent="0.15">
      <c r="A43" s="171" t="s">
        <v>6163</v>
      </c>
      <c r="B43" s="175" t="s">
        <v>6164</v>
      </c>
      <c r="C43" s="62" t="s">
        <v>9640</v>
      </c>
      <c r="D43" s="182">
        <v>41411</v>
      </c>
      <c r="E43" s="186">
        <v>41414</v>
      </c>
      <c r="F43" s="186"/>
      <c r="G43" s="102" t="s">
        <v>6166</v>
      </c>
      <c r="H43" s="102" t="s">
        <v>6167</v>
      </c>
      <c r="I43" s="102" t="s">
        <v>3067</v>
      </c>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t="s">
        <v>6165</v>
      </c>
      <c r="AM43" s="102"/>
      <c r="AN43" s="102"/>
      <c r="AO43" s="102" t="s">
        <v>7105</v>
      </c>
      <c r="AP43" s="102"/>
      <c r="AQ43" s="102"/>
      <c r="AR43" s="102"/>
      <c r="AS43" s="102"/>
      <c r="AT43" s="102"/>
      <c r="AU43" s="102"/>
      <c r="AV43" s="102"/>
      <c r="AW43" s="102"/>
      <c r="AX43" s="102"/>
      <c r="AY43" s="102"/>
      <c r="AZ43" s="102"/>
      <c r="BA43" s="102"/>
      <c r="BB43" s="102"/>
      <c r="BC43" s="102"/>
      <c r="BD43" s="102"/>
      <c r="BE43" s="102"/>
      <c r="BF43" s="102"/>
      <c r="BG43" s="102"/>
      <c r="BH43" s="102"/>
      <c r="BI43" s="102"/>
      <c r="BJ43" s="102"/>
      <c r="BK43" s="102"/>
      <c r="BL43" s="102" t="s">
        <v>3212</v>
      </c>
      <c r="BM43" s="102"/>
      <c r="BN43" s="102"/>
      <c r="BO43" s="102"/>
      <c r="BP43" s="102"/>
      <c r="BQ43" s="102"/>
      <c r="BR43" s="102"/>
      <c r="BS43" s="102" t="s">
        <v>3208</v>
      </c>
      <c r="BT43" s="102"/>
      <c r="BU43" s="102"/>
      <c r="BV43" s="102"/>
      <c r="BW43" s="102"/>
      <c r="BX43" s="102"/>
      <c r="BY43" s="102"/>
      <c r="BZ43" s="102"/>
      <c r="CA43" s="102"/>
      <c r="CB43" s="102"/>
      <c r="CC43" s="102"/>
      <c r="CD43" s="102"/>
      <c r="CE43" s="102"/>
      <c r="CF43" s="102"/>
      <c r="CG43" s="102"/>
      <c r="CH43" s="102"/>
      <c r="CI43" s="102"/>
      <c r="CJ43" s="102"/>
      <c r="CK43" s="181"/>
      <c r="CL43" s="181"/>
      <c r="CM43" s="102"/>
      <c r="CN43" s="102"/>
      <c r="CO43" s="102"/>
      <c r="CP43" s="102"/>
      <c r="CQ43" s="102"/>
      <c r="CR43" s="102"/>
      <c r="CS43" s="102"/>
      <c r="CT43" s="102"/>
      <c r="CU43" s="102"/>
      <c r="CV43" s="102"/>
      <c r="CW43" s="102"/>
      <c r="CX43" s="102"/>
      <c r="CY43" s="102"/>
      <c r="CZ43" s="102"/>
      <c r="DA43" s="102"/>
      <c r="DB43" s="102"/>
      <c r="DC43" s="102"/>
      <c r="DD43" s="102"/>
      <c r="DE43" s="102"/>
      <c r="DF43" s="102"/>
      <c r="DG43" s="102"/>
      <c r="DH43" s="102"/>
      <c r="DI43" s="102"/>
      <c r="DJ43" s="102"/>
      <c r="DK43" s="102"/>
      <c r="DL43" s="102"/>
      <c r="DM43" s="102"/>
      <c r="DN43" s="102"/>
      <c r="DO43" s="102"/>
      <c r="DP43" s="102"/>
      <c r="DQ43" s="102"/>
      <c r="DR43" s="102"/>
      <c r="DS43" s="102"/>
      <c r="DT43" s="102"/>
      <c r="DU43" s="102"/>
      <c r="DV43" s="102"/>
      <c r="DW43" s="102" t="s">
        <v>3213</v>
      </c>
      <c r="DX43" s="102"/>
      <c r="DY43" s="102"/>
      <c r="DZ43" s="102"/>
      <c r="EA43" s="102"/>
      <c r="EB43" s="102"/>
      <c r="EC43" s="102"/>
      <c r="ED43" s="102"/>
      <c r="EE43" s="102"/>
      <c r="EF43" s="102"/>
      <c r="EG43" s="102"/>
      <c r="EH43" s="102"/>
      <c r="EI43" s="102"/>
      <c r="EJ43" s="102"/>
      <c r="EK43" s="102"/>
      <c r="EL43" s="102"/>
      <c r="EM43" s="102"/>
      <c r="EN43" s="102"/>
      <c r="EO43" s="102"/>
      <c r="EP43" s="102"/>
      <c r="EQ43" s="102" t="s">
        <v>3211</v>
      </c>
      <c r="ER43" s="102"/>
      <c r="ES43" s="102"/>
      <c r="ET43" s="102"/>
      <c r="EU43" s="102"/>
      <c r="EV43" s="102"/>
      <c r="EW43" s="102"/>
      <c r="EX43" s="102"/>
      <c r="EY43" s="102"/>
      <c r="EZ43" s="102"/>
      <c r="FA43" s="102"/>
      <c r="FB43" s="102"/>
      <c r="FC43" s="102"/>
      <c r="FD43" s="102"/>
      <c r="FE43" s="102"/>
      <c r="FF43" s="102"/>
      <c r="FG43" s="102" t="s">
        <v>3210</v>
      </c>
      <c r="FH43" s="102"/>
      <c r="FI43" s="102"/>
      <c r="FJ43" s="102"/>
      <c r="FK43" s="102"/>
      <c r="FL43" s="102"/>
      <c r="FM43" s="102"/>
      <c r="FN43" s="102"/>
      <c r="FO43" s="102"/>
      <c r="FP43" s="180"/>
      <c r="FQ43" s="180"/>
      <c r="FR43" s="180"/>
      <c r="FS43" s="180"/>
      <c r="FT43" s="180"/>
      <c r="FU43" s="180"/>
      <c r="FV43" s="180"/>
      <c r="FW43" s="180"/>
      <c r="FX43" s="180"/>
      <c r="FY43" s="180"/>
      <c r="FZ43" s="180"/>
      <c r="GA43" s="180"/>
      <c r="GB43" s="180"/>
      <c r="GC43" s="180"/>
      <c r="GD43" s="180"/>
      <c r="GE43" s="180"/>
      <c r="GF43" s="180"/>
      <c r="GG43" s="180"/>
    </row>
    <row r="44" spans="1:194" ht="60" x14ac:dyDescent="0.15">
      <c r="A44" s="171" t="s">
        <v>6310</v>
      </c>
      <c r="B44" s="177" t="s">
        <v>6311</v>
      </c>
      <c r="C44" s="62" t="s">
        <v>6674</v>
      </c>
      <c r="D44" s="186">
        <v>41605</v>
      </c>
      <c r="E44" s="186">
        <v>41610</v>
      </c>
      <c r="F44" s="186"/>
      <c r="G44" s="102" t="s">
        <v>6056</v>
      </c>
      <c r="H44" s="102" t="s">
        <v>6173</v>
      </c>
      <c r="I44" s="102" t="s">
        <v>3067</v>
      </c>
      <c r="J44" s="102" t="s">
        <v>469</v>
      </c>
      <c r="K44" s="102"/>
      <c r="L44" s="102" t="s">
        <v>3099</v>
      </c>
      <c r="M44" s="102"/>
      <c r="N44" s="102"/>
      <c r="O44" s="102"/>
      <c r="P44" s="102"/>
      <c r="Q44" s="102"/>
      <c r="R44" s="102"/>
      <c r="S44" s="102"/>
      <c r="T44" s="102"/>
      <c r="U44" s="102"/>
      <c r="V44" s="102"/>
      <c r="W44" s="102"/>
      <c r="X44" s="102" t="s">
        <v>1077</v>
      </c>
      <c r="Y44" s="102"/>
      <c r="Z44" s="102"/>
      <c r="AA44" s="102"/>
      <c r="AB44" s="102"/>
      <c r="AC44" s="102"/>
      <c r="AD44" s="102"/>
      <c r="AE44" s="102"/>
      <c r="AF44" s="102"/>
      <c r="AG44" s="102"/>
      <c r="AH44" s="102" t="s">
        <v>3100</v>
      </c>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c r="BG44" s="102"/>
      <c r="BH44" s="102"/>
      <c r="BI44" s="102"/>
      <c r="BJ44" s="102"/>
      <c r="BK44" s="102"/>
      <c r="BL44" s="102"/>
      <c r="BM44" s="102"/>
      <c r="BN44" s="102"/>
      <c r="BO44" s="102"/>
      <c r="BP44" s="102"/>
      <c r="BQ44" s="102"/>
      <c r="BR44" s="102"/>
      <c r="BS44" s="102" t="s">
        <v>10614</v>
      </c>
      <c r="BT44" s="102"/>
      <c r="BU44" s="102"/>
      <c r="BV44" s="102"/>
      <c r="BW44" s="102"/>
      <c r="BX44" s="102"/>
      <c r="BY44" s="102"/>
      <c r="BZ44" s="102"/>
      <c r="CA44" s="102"/>
      <c r="CB44" s="102"/>
      <c r="CC44" s="102"/>
      <c r="CD44" s="102"/>
      <c r="CE44" s="102"/>
      <c r="CF44" s="102"/>
      <c r="CG44" s="102"/>
      <c r="CH44" s="102"/>
      <c r="CI44" s="102"/>
      <c r="CJ44" s="102"/>
      <c r="CK44" s="181"/>
      <c r="CL44" s="181"/>
      <c r="CM44" s="102"/>
      <c r="CN44" s="102"/>
      <c r="CO44" s="102"/>
      <c r="CP44" s="102"/>
      <c r="CQ44" s="102"/>
      <c r="CR44" s="102"/>
      <c r="CS44" s="102"/>
      <c r="CT44" s="102"/>
      <c r="CU44" s="102"/>
      <c r="CV44" s="102"/>
      <c r="CW44" s="102"/>
      <c r="CX44" s="102"/>
      <c r="CY44" s="102"/>
      <c r="CZ44" s="102"/>
      <c r="DA44" s="102"/>
      <c r="DB44" s="102"/>
      <c r="DC44" s="102"/>
      <c r="DD44" s="102"/>
      <c r="DE44" s="102"/>
      <c r="DF44" s="102"/>
      <c r="DG44" s="102"/>
      <c r="DH44" s="102"/>
      <c r="DI44" s="102"/>
      <c r="DJ44" s="102"/>
      <c r="DK44" s="102"/>
      <c r="DL44" s="102"/>
      <c r="DM44" s="102"/>
      <c r="DN44" s="102" t="s">
        <v>3102</v>
      </c>
      <c r="DO44" s="102"/>
      <c r="DP44" s="180"/>
      <c r="DQ44" s="180"/>
      <c r="DR44" s="180"/>
      <c r="DS44" s="180"/>
      <c r="DT44" s="180"/>
      <c r="DU44" s="180"/>
      <c r="DV44" s="180"/>
      <c r="DW44" s="180"/>
      <c r="DX44" s="180"/>
      <c r="DY44" s="180"/>
      <c r="DZ44" s="180"/>
      <c r="EA44" s="180"/>
      <c r="EB44" s="180"/>
      <c r="EC44" s="180"/>
      <c r="ED44" s="180"/>
      <c r="EE44" s="180"/>
      <c r="EF44" s="180"/>
      <c r="EG44" s="180"/>
      <c r="EH44" s="180"/>
      <c r="EI44" s="180"/>
      <c r="EJ44" s="180"/>
      <c r="EK44" s="180"/>
      <c r="EL44" s="180"/>
      <c r="EM44" s="180"/>
      <c r="EN44" s="180"/>
      <c r="EO44" s="180"/>
      <c r="EP44" s="180"/>
      <c r="EQ44" s="180"/>
      <c r="ER44" s="180"/>
      <c r="ES44" s="180"/>
      <c r="ET44" s="180"/>
      <c r="EU44" s="180"/>
      <c r="EV44" s="180"/>
      <c r="EW44" s="180"/>
      <c r="EX44" s="180"/>
      <c r="EY44" s="180"/>
      <c r="EZ44" s="180"/>
      <c r="FA44" s="180"/>
      <c r="FB44" s="180"/>
      <c r="FC44" s="180"/>
      <c r="FD44" s="180"/>
      <c r="FE44" s="180"/>
      <c r="FF44" s="180"/>
      <c r="FG44" s="180"/>
      <c r="FH44" s="180"/>
      <c r="FI44" s="180"/>
      <c r="FJ44" s="180"/>
      <c r="FK44" s="180"/>
      <c r="FL44" s="180"/>
      <c r="FM44" s="180"/>
      <c r="FN44" s="180"/>
      <c r="FO44" s="180"/>
      <c r="FP44" s="180"/>
      <c r="FQ44" s="180"/>
      <c r="FR44" s="180"/>
      <c r="FS44" s="180"/>
      <c r="FT44" s="180"/>
      <c r="FU44" s="180"/>
      <c r="FV44" s="180"/>
      <c r="FW44" s="180"/>
      <c r="FX44" s="180"/>
      <c r="FY44" s="180"/>
      <c r="FZ44" s="180"/>
      <c r="GA44" s="180"/>
      <c r="GB44" s="180"/>
      <c r="GC44" s="180"/>
      <c r="GD44" s="180"/>
      <c r="GE44" s="180"/>
      <c r="GF44" s="180"/>
      <c r="GG44" s="180"/>
    </row>
    <row r="45" spans="1:194" ht="45" x14ac:dyDescent="0.15">
      <c r="A45" s="171" t="s">
        <v>6161</v>
      </c>
      <c r="B45" s="175" t="s">
        <v>6162</v>
      </c>
      <c r="C45" s="62" t="s">
        <v>6675</v>
      </c>
      <c r="D45" s="182">
        <v>40980</v>
      </c>
      <c r="E45" s="186">
        <v>41019</v>
      </c>
      <c r="F45" s="186"/>
      <c r="G45" s="102" t="s">
        <v>6056</v>
      </c>
      <c r="H45" s="102" t="s">
        <v>5506</v>
      </c>
      <c r="I45" s="102" t="s">
        <v>3067</v>
      </c>
      <c r="J45" s="102" t="s">
        <v>469</v>
      </c>
      <c r="K45" s="102"/>
      <c r="L45" s="102" t="s">
        <v>1003</v>
      </c>
      <c r="M45" s="102"/>
      <c r="N45" s="102"/>
      <c r="O45" s="102"/>
      <c r="P45" s="102"/>
      <c r="Q45" s="102"/>
      <c r="R45" s="102"/>
      <c r="S45" s="102"/>
      <c r="T45" s="102"/>
      <c r="U45" s="102"/>
      <c r="V45" s="102"/>
      <c r="W45" s="102"/>
      <c r="X45" s="102" t="s">
        <v>3072</v>
      </c>
      <c r="Y45" s="102"/>
      <c r="Z45" s="102"/>
      <c r="AA45" s="102"/>
      <c r="AB45" s="102"/>
      <c r="AC45" s="102"/>
      <c r="AD45" s="102"/>
      <c r="AE45" s="102"/>
      <c r="AF45" s="102"/>
      <c r="AG45" s="102"/>
      <c r="AH45" s="102" t="s">
        <v>3214</v>
      </c>
      <c r="AI45" s="102"/>
      <c r="AJ45" s="102"/>
      <c r="AK45" s="102"/>
      <c r="AL45" s="102"/>
      <c r="AM45" s="102"/>
      <c r="AN45" s="102"/>
      <c r="AO45" s="102"/>
      <c r="AP45" s="102"/>
      <c r="AQ45" s="102"/>
      <c r="AR45" s="102"/>
      <c r="AS45" s="102"/>
      <c r="AT45" s="102"/>
      <c r="AU45" s="102"/>
      <c r="AV45" s="102"/>
      <c r="AW45" s="102"/>
      <c r="AX45" s="102" t="s">
        <v>6665</v>
      </c>
      <c r="AY45" s="102"/>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02"/>
      <c r="CD45" s="102"/>
      <c r="CE45" s="102"/>
      <c r="CF45" s="102"/>
      <c r="CG45" s="102"/>
      <c r="CH45" s="102"/>
      <c r="CI45" s="102"/>
      <c r="CJ45" s="102"/>
      <c r="CK45" s="181"/>
      <c r="CL45" s="181"/>
      <c r="CM45" s="102"/>
      <c r="CN45" s="102"/>
      <c r="CO45" s="102"/>
      <c r="CP45" s="102"/>
      <c r="CQ45" s="102"/>
      <c r="CR45" s="102"/>
      <c r="CS45" s="102"/>
      <c r="CT45" s="102"/>
      <c r="CU45" s="102"/>
      <c r="CV45" s="102"/>
      <c r="CW45" s="102"/>
      <c r="CX45" s="102"/>
      <c r="CY45" s="102"/>
      <c r="CZ45" s="180"/>
      <c r="DA45" s="180"/>
      <c r="DB45" s="180"/>
      <c r="DC45" s="180"/>
      <c r="DD45" s="180"/>
      <c r="DE45" s="180"/>
      <c r="DF45" s="180"/>
      <c r="DG45" s="180"/>
      <c r="DH45" s="180"/>
      <c r="DI45" s="180"/>
      <c r="DJ45" s="180"/>
      <c r="DK45" s="180"/>
      <c r="DL45" s="180"/>
      <c r="DM45" s="180"/>
      <c r="DN45" s="180"/>
      <c r="DO45" s="180"/>
      <c r="DP45" s="180"/>
      <c r="DQ45" s="180"/>
      <c r="DR45" s="180"/>
      <c r="DS45" s="180"/>
      <c r="DT45" s="180"/>
      <c r="DU45" s="180"/>
      <c r="DV45" s="180"/>
      <c r="DW45" s="180"/>
      <c r="DX45" s="180"/>
      <c r="DY45" s="180"/>
      <c r="DZ45" s="180"/>
      <c r="EA45" s="180"/>
      <c r="EB45" s="180"/>
      <c r="EC45" s="180"/>
      <c r="ED45" s="180"/>
      <c r="EE45" s="180"/>
      <c r="EF45" s="180"/>
      <c r="EG45" s="180"/>
      <c r="EH45" s="180"/>
      <c r="EI45" s="180"/>
      <c r="EJ45" s="180"/>
      <c r="EK45" s="180"/>
      <c r="EL45" s="180"/>
      <c r="EM45" s="180"/>
      <c r="EN45" s="180"/>
      <c r="EO45" s="180"/>
      <c r="EP45" s="180"/>
      <c r="EQ45" s="180"/>
      <c r="ER45" s="180"/>
      <c r="ES45" s="180"/>
      <c r="ET45" s="180"/>
      <c r="EU45" s="180"/>
      <c r="EV45" s="180"/>
      <c r="EW45" s="180"/>
      <c r="EX45" s="180"/>
      <c r="EY45" s="180"/>
      <c r="EZ45" s="180"/>
      <c r="FA45" s="180"/>
      <c r="FB45" s="180"/>
      <c r="FC45" s="180"/>
      <c r="FD45" s="180"/>
      <c r="FE45" s="180"/>
      <c r="FF45" s="180"/>
      <c r="FG45" s="180"/>
      <c r="FH45" s="180"/>
      <c r="FI45" s="180"/>
      <c r="FJ45" s="180"/>
      <c r="FK45" s="180"/>
      <c r="FL45" s="180"/>
      <c r="FM45" s="180"/>
      <c r="FN45" s="180"/>
      <c r="FO45" s="180"/>
      <c r="FP45" s="180"/>
      <c r="FQ45" s="180"/>
      <c r="FR45" s="180"/>
      <c r="FS45" s="180"/>
      <c r="FT45" s="180"/>
      <c r="FU45" s="180"/>
      <c r="FV45" s="180"/>
      <c r="FW45" s="180"/>
      <c r="FX45" s="180"/>
      <c r="FY45" s="180"/>
      <c r="FZ45" s="180"/>
      <c r="GA45" s="180"/>
      <c r="GB45" s="180"/>
      <c r="GC45" s="180"/>
      <c r="GD45" s="180"/>
      <c r="GE45" s="180"/>
      <c r="GF45" s="180"/>
      <c r="GG45" s="180"/>
    </row>
    <row r="46" spans="1:194" ht="30" x14ac:dyDescent="0.15">
      <c r="A46" s="171" t="s">
        <v>6312</v>
      </c>
      <c r="B46" s="175" t="s">
        <v>6313</v>
      </c>
      <c r="C46" s="62" t="s">
        <v>6676</v>
      </c>
      <c r="D46" s="182">
        <v>40981</v>
      </c>
      <c r="E46" s="186">
        <v>41019</v>
      </c>
      <c r="F46" s="186"/>
      <c r="G46" s="102" t="s">
        <v>5843</v>
      </c>
      <c r="H46" s="102" t="s">
        <v>6175</v>
      </c>
      <c r="I46" s="102" t="s">
        <v>3067</v>
      </c>
      <c r="J46" s="102" t="s">
        <v>469</v>
      </c>
      <c r="K46" s="102"/>
      <c r="L46" s="102" t="s">
        <v>3068</v>
      </c>
      <c r="M46" s="102"/>
      <c r="N46" s="102"/>
      <c r="O46" s="102"/>
      <c r="P46" s="102"/>
      <c r="Q46" s="102"/>
      <c r="R46" s="102"/>
      <c r="S46" s="102"/>
      <c r="T46" s="102"/>
      <c r="U46" s="102"/>
      <c r="V46" s="102"/>
      <c r="W46" s="102"/>
      <c r="X46" s="102" t="s">
        <v>3072</v>
      </c>
      <c r="Y46" s="102"/>
      <c r="Z46" s="102"/>
      <c r="AA46" s="102"/>
      <c r="AB46" s="102"/>
      <c r="AC46" s="102"/>
      <c r="AD46" s="102"/>
      <c r="AE46" s="102"/>
      <c r="AF46" s="102"/>
      <c r="AG46" s="102"/>
      <c r="AH46" s="102" t="s">
        <v>3104</v>
      </c>
      <c r="AI46" s="102"/>
      <c r="AJ46" s="102"/>
      <c r="AK46" s="102"/>
      <c r="AL46" s="102"/>
      <c r="AM46" s="102"/>
      <c r="AN46" s="102"/>
      <c r="AR46" s="102" t="s">
        <v>5651</v>
      </c>
      <c r="AS46" s="102" t="s">
        <v>5651</v>
      </c>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02"/>
      <c r="CD46" s="102"/>
      <c r="CE46" s="102"/>
      <c r="CF46" s="102"/>
      <c r="CG46" s="102"/>
      <c r="CH46" s="102"/>
      <c r="CI46" s="102"/>
      <c r="CJ46" s="102"/>
      <c r="CK46" s="181"/>
      <c r="CL46" s="181"/>
      <c r="CM46" s="102"/>
      <c r="CN46" s="102"/>
      <c r="CO46" s="102"/>
      <c r="CP46" s="102"/>
      <c r="CQ46" s="102"/>
      <c r="CR46" s="102"/>
      <c r="CS46" s="102"/>
      <c r="CT46" s="102"/>
      <c r="CU46" s="102"/>
      <c r="CV46" s="102"/>
      <c r="CW46" s="102"/>
      <c r="CX46" s="102"/>
      <c r="CY46" s="102"/>
      <c r="CZ46" s="102"/>
      <c r="DA46" s="102"/>
      <c r="DB46" s="102"/>
      <c r="DC46" s="102"/>
      <c r="DD46" s="102"/>
      <c r="DE46" s="102"/>
      <c r="DF46" s="102"/>
      <c r="DG46" s="102"/>
      <c r="DH46" s="102"/>
      <c r="DI46" s="102"/>
      <c r="DJ46" s="102"/>
      <c r="DK46" s="102"/>
      <c r="DL46" s="102"/>
      <c r="DM46" s="102"/>
      <c r="DN46" s="102"/>
      <c r="DO46" s="102"/>
      <c r="DP46" s="102"/>
      <c r="DQ46" s="102"/>
      <c r="DR46" s="102"/>
      <c r="DS46" s="102"/>
      <c r="DT46" s="102"/>
      <c r="DU46" s="102"/>
      <c r="DV46" s="102"/>
      <c r="DW46" s="102"/>
      <c r="DX46" s="102"/>
      <c r="DY46" s="102"/>
      <c r="DZ46" s="102"/>
      <c r="EA46" s="102"/>
      <c r="EB46" s="102"/>
      <c r="EC46" s="102"/>
      <c r="ED46" s="102" t="s">
        <v>3106</v>
      </c>
      <c r="EE46" s="180"/>
      <c r="EF46" s="180"/>
      <c r="EG46" s="180"/>
      <c r="EH46" s="180"/>
      <c r="EI46" s="180"/>
      <c r="EJ46" s="180"/>
      <c r="EK46" s="180"/>
      <c r="EL46" s="180"/>
      <c r="EM46" s="180"/>
      <c r="EN46" s="180"/>
      <c r="EO46" s="180"/>
      <c r="EP46" s="180"/>
      <c r="EQ46" s="180"/>
      <c r="ER46" s="180"/>
      <c r="ES46" s="180"/>
      <c r="ET46" s="180"/>
      <c r="EU46" s="180"/>
      <c r="EV46" s="180"/>
      <c r="EW46" s="180"/>
      <c r="EX46" s="180"/>
      <c r="EY46" s="180"/>
      <c r="EZ46" s="180"/>
      <c r="FA46" s="180"/>
      <c r="FB46" s="180"/>
      <c r="FC46" s="180"/>
      <c r="FD46" s="180"/>
      <c r="FE46" s="180"/>
      <c r="FF46" s="180"/>
      <c r="FG46" s="180"/>
      <c r="FH46" s="180"/>
      <c r="FI46" s="180"/>
      <c r="FJ46" s="180"/>
      <c r="FK46" s="180"/>
      <c r="FL46" s="180"/>
      <c r="FM46" s="180"/>
      <c r="FN46" s="180"/>
      <c r="FO46" s="180"/>
      <c r="FP46" s="180"/>
      <c r="FQ46" s="180"/>
      <c r="FR46" s="180"/>
      <c r="FS46" s="180"/>
      <c r="FT46" s="180"/>
      <c r="FU46" s="180"/>
      <c r="FV46" s="180"/>
      <c r="FW46" s="180"/>
      <c r="FX46" s="180"/>
      <c r="FY46" s="180"/>
      <c r="FZ46" s="180"/>
      <c r="GA46" s="180"/>
      <c r="GB46" s="180"/>
      <c r="GC46" s="180"/>
      <c r="GD46" s="180"/>
      <c r="GE46" s="180"/>
      <c r="GF46" s="180"/>
      <c r="GG46" s="180"/>
    </row>
    <row r="47" spans="1:194" ht="30" x14ac:dyDescent="0.15">
      <c r="A47" s="171" t="s">
        <v>6314</v>
      </c>
      <c r="B47" s="175" t="s">
        <v>6315</v>
      </c>
      <c r="C47" s="62" t="s">
        <v>6677</v>
      </c>
      <c r="D47" s="189">
        <v>40976</v>
      </c>
      <c r="E47" s="186">
        <v>41019</v>
      </c>
      <c r="F47" s="186"/>
      <c r="G47" s="102" t="s">
        <v>5843</v>
      </c>
      <c r="H47" s="102" t="s">
        <v>6174</v>
      </c>
      <c r="I47" s="102" t="s">
        <v>3067</v>
      </c>
      <c r="J47" s="102" t="s">
        <v>469</v>
      </c>
      <c r="K47" s="102"/>
      <c r="L47" s="102" t="s">
        <v>3095</v>
      </c>
      <c r="M47" s="102"/>
      <c r="N47" s="102"/>
      <c r="O47" s="102"/>
      <c r="P47" s="102"/>
      <c r="Q47" s="102"/>
      <c r="R47" s="102"/>
      <c r="S47" s="102"/>
      <c r="T47" s="102"/>
      <c r="U47" s="102"/>
      <c r="V47" s="102"/>
      <c r="W47" s="102"/>
      <c r="X47" s="102" t="s">
        <v>3107</v>
      </c>
      <c r="Y47" s="102"/>
      <c r="Z47" s="102"/>
      <c r="AA47" s="102"/>
      <c r="AB47" s="102"/>
      <c r="AC47" s="102"/>
      <c r="AD47" s="102"/>
      <c r="AE47" s="102"/>
      <c r="AF47" s="102"/>
      <c r="AG47" s="102"/>
      <c r="AH47" s="102" t="s">
        <v>3108</v>
      </c>
      <c r="AI47" s="102"/>
      <c r="AJ47" s="102"/>
      <c r="AK47" s="102"/>
      <c r="AL47" s="102"/>
      <c r="AM47" s="102"/>
      <c r="AN47" s="102"/>
      <c r="AO47" s="102" t="s">
        <v>5514</v>
      </c>
      <c r="AP47" s="102"/>
      <c r="AQ47" s="102"/>
      <c r="AR47" s="102"/>
      <c r="AS47" s="102"/>
      <c r="AT47" s="180"/>
      <c r="AU47" s="180"/>
      <c r="AV47" s="180"/>
      <c r="AW47" s="180"/>
      <c r="AX47" s="180"/>
      <c r="AY47" s="180"/>
      <c r="AZ47" s="180"/>
      <c r="BA47" s="180"/>
      <c r="BB47" s="180"/>
      <c r="BC47" s="180"/>
      <c r="BD47" s="180"/>
      <c r="BE47" s="180"/>
      <c r="BF47" s="180"/>
      <c r="BG47" s="180"/>
      <c r="BH47" s="180"/>
      <c r="BI47" s="180"/>
      <c r="BJ47" s="180"/>
      <c r="BK47" s="180"/>
      <c r="BL47" s="180"/>
      <c r="BM47" s="180"/>
      <c r="BN47" s="180"/>
      <c r="BO47" s="180"/>
      <c r="BP47" s="180"/>
      <c r="BQ47" s="180"/>
      <c r="BR47" s="180"/>
      <c r="BS47" s="180"/>
      <c r="BT47" s="180"/>
      <c r="BU47" s="180"/>
      <c r="BV47" s="180"/>
      <c r="BW47" s="180"/>
      <c r="BX47" s="180"/>
      <c r="BY47" s="180"/>
      <c r="BZ47" s="180"/>
      <c r="CA47" s="180"/>
      <c r="CB47" s="180"/>
      <c r="CC47" s="180"/>
      <c r="CD47" s="180"/>
      <c r="CE47" s="180"/>
      <c r="CF47" s="180"/>
      <c r="CG47" s="180"/>
      <c r="CH47" s="180"/>
      <c r="CI47" s="180"/>
      <c r="CJ47" s="180"/>
      <c r="CK47" s="180"/>
      <c r="CL47" s="180"/>
      <c r="CM47" s="180"/>
      <c r="CN47" s="180"/>
      <c r="CO47" s="180"/>
      <c r="CP47" s="180"/>
      <c r="CQ47" s="180"/>
      <c r="CR47" s="180"/>
      <c r="CS47" s="180"/>
      <c r="CT47" s="180"/>
      <c r="CU47" s="180"/>
      <c r="CV47" s="180"/>
      <c r="CW47" s="180"/>
      <c r="CX47" s="180"/>
      <c r="CY47" s="180"/>
      <c r="CZ47" s="180"/>
      <c r="DA47" s="180"/>
      <c r="DB47" s="180"/>
      <c r="DC47" s="180"/>
      <c r="DD47" s="180"/>
      <c r="DE47" s="180"/>
      <c r="DF47" s="180"/>
      <c r="DG47" s="180"/>
      <c r="DH47" s="180"/>
      <c r="DI47" s="180"/>
      <c r="DJ47" s="180"/>
      <c r="DK47" s="180"/>
      <c r="DL47" s="180"/>
      <c r="DM47" s="180"/>
      <c r="DN47" s="180"/>
      <c r="DO47" s="180"/>
      <c r="DP47" s="180"/>
      <c r="DQ47" s="180"/>
      <c r="DR47" s="180"/>
      <c r="DS47" s="180"/>
      <c r="DT47" s="180"/>
      <c r="DU47" s="180"/>
      <c r="DV47" s="180"/>
      <c r="DW47" s="180"/>
      <c r="DX47" s="180"/>
      <c r="DY47" s="180"/>
      <c r="DZ47" s="180"/>
      <c r="EA47" s="180"/>
      <c r="EB47" s="180"/>
      <c r="EC47" s="180"/>
      <c r="ED47" s="180"/>
      <c r="EE47" s="180"/>
      <c r="EF47" s="180"/>
      <c r="EG47" s="180"/>
      <c r="EH47" s="180"/>
      <c r="EI47" s="180"/>
      <c r="EJ47" s="180"/>
      <c r="EK47" s="180"/>
      <c r="EL47" s="180"/>
      <c r="EM47" s="180"/>
      <c r="EN47" s="180"/>
      <c r="EO47" s="180"/>
      <c r="EP47" s="180"/>
      <c r="EQ47" s="180"/>
      <c r="ER47" s="180"/>
      <c r="ES47" s="180"/>
      <c r="ET47" s="180"/>
      <c r="EU47" s="180"/>
      <c r="EV47" s="180"/>
      <c r="EW47" s="180"/>
      <c r="EX47" s="180"/>
      <c r="EY47" s="180"/>
      <c r="EZ47" s="180"/>
      <c r="FA47" s="180"/>
      <c r="FB47" s="180"/>
      <c r="FC47" s="180"/>
      <c r="FD47" s="180"/>
      <c r="FE47" s="180"/>
      <c r="FF47" s="180"/>
      <c r="FG47" s="180"/>
      <c r="FH47" s="180"/>
      <c r="FI47" s="180"/>
      <c r="FJ47" s="180"/>
      <c r="FK47" s="180"/>
      <c r="FL47" s="180"/>
      <c r="FM47" s="180"/>
      <c r="FN47" s="180"/>
      <c r="FO47" s="180"/>
      <c r="FP47" s="180"/>
      <c r="FQ47" s="180"/>
      <c r="FR47" s="180"/>
      <c r="FS47" s="180"/>
      <c r="FT47" s="180"/>
      <c r="FU47" s="180"/>
      <c r="FV47" s="180"/>
      <c r="FW47" s="180"/>
      <c r="FX47" s="180"/>
      <c r="FY47" s="180"/>
      <c r="FZ47" s="180"/>
      <c r="GA47" s="180"/>
      <c r="GB47" s="180"/>
      <c r="GC47" s="180"/>
      <c r="GD47" s="180"/>
      <c r="GE47" s="180"/>
      <c r="GF47" s="180"/>
      <c r="GG47" s="180"/>
    </row>
    <row r="48" spans="1:194" ht="30" x14ac:dyDescent="0.15">
      <c r="A48" s="171" t="s">
        <v>6316</v>
      </c>
      <c r="B48" s="175" t="s">
        <v>6628</v>
      </c>
      <c r="C48" s="62" t="s">
        <v>6678</v>
      </c>
      <c r="D48" s="186">
        <v>40969</v>
      </c>
      <c r="E48" s="182">
        <v>41027</v>
      </c>
      <c r="F48" s="182"/>
      <c r="G48" s="102" t="s">
        <v>5976</v>
      </c>
      <c r="H48" s="102" t="s">
        <v>6176</v>
      </c>
      <c r="I48" s="102" t="s">
        <v>3067</v>
      </c>
      <c r="J48" s="102" t="s">
        <v>469</v>
      </c>
      <c r="K48" s="102"/>
      <c r="L48" s="102" t="s">
        <v>589</v>
      </c>
      <c r="M48" s="102"/>
      <c r="N48" s="102"/>
      <c r="O48" s="102"/>
      <c r="P48" s="102"/>
      <c r="Q48" s="102"/>
      <c r="R48" s="102"/>
      <c r="S48" s="102"/>
      <c r="T48" s="102"/>
      <c r="U48" s="102"/>
      <c r="V48" s="102"/>
      <c r="W48" s="102"/>
      <c r="X48" s="102" t="s">
        <v>6886</v>
      </c>
      <c r="Y48" s="102"/>
      <c r="Z48" s="102"/>
      <c r="AA48" s="102"/>
      <c r="AB48" s="102"/>
      <c r="AC48" s="102"/>
      <c r="AD48" s="102"/>
      <c r="AE48" s="102"/>
      <c r="AF48" s="102"/>
      <c r="AG48" s="102"/>
      <c r="AH48" s="102" t="s">
        <v>3111</v>
      </c>
      <c r="AI48" s="102"/>
      <c r="AJ48" s="102"/>
      <c r="AK48" s="102"/>
      <c r="AL48" s="102"/>
      <c r="AM48" s="102"/>
      <c r="AN48" s="102"/>
      <c r="AO48" s="178" t="s">
        <v>5316</v>
      </c>
      <c r="AP48" s="178"/>
      <c r="AQ48" s="178"/>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02"/>
      <c r="CD48" s="102"/>
      <c r="CE48" s="102"/>
      <c r="CF48" s="102"/>
      <c r="CG48" s="102"/>
      <c r="CH48" s="102"/>
      <c r="CI48" s="102"/>
      <c r="CJ48" s="102"/>
      <c r="CK48" s="181"/>
      <c r="CL48" s="181"/>
      <c r="CM48" s="102"/>
      <c r="CN48" s="102"/>
      <c r="CO48" s="102"/>
      <c r="CP48" s="102"/>
      <c r="CQ48" s="102"/>
      <c r="CR48" s="102"/>
      <c r="CS48" s="102"/>
      <c r="CT48" s="102"/>
      <c r="CU48" s="102"/>
      <c r="CV48" s="102"/>
      <c r="CW48" s="102"/>
      <c r="CX48" s="102"/>
      <c r="CY48" s="102"/>
      <c r="CZ48" s="102"/>
      <c r="DA48" s="102"/>
      <c r="DB48" s="102"/>
      <c r="DC48" s="102"/>
      <c r="DD48" s="102"/>
      <c r="DE48" s="102"/>
      <c r="DF48" s="102"/>
      <c r="DG48" s="102"/>
      <c r="DH48" s="102"/>
      <c r="DI48" s="102"/>
      <c r="DJ48" s="102"/>
      <c r="DK48" s="102"/>
      <c r="DL48" s="102"/>
      <c r="DM48" s="102"/>
      <c r="DN48" s="102"/>
      <c r="DO48" s="102"/>
      <c r="DP48" s="102"/>
      <c r="DQ48" s="102"/>
      <c r="DR48" s="102"/>
      <c r="DS48" s="102"/>
      <c r="DT48" s="102"/>
      <c r="DU48" s="102"/>
      <c r="DV48" s="102"/>
      <c r="DW48" s="102"/>
      <c r="DX48" s="102"/>
      <c r="DY48" s="102"/>
      <c r="DZ48" s="102"/>
      <c r="EA48" s="102"/>
      <c r="EB48" s="102"/>
      <c r="EC48" s="102"/>
      <c r="ED48" s="102"/>
      <c r="EE48" s="102"/>
      <c r="EF48" s="102"/>
      <c r="EG48" s="102"/>
      <c r="EH48" s="102"/>
      <c r="EI48" s="102"/>
      <c r="EJ48" s="102"/>
      <c r="EK48" s="102"/>
      <c r="EL48" s="102"/>
      <c r="EM48" s="102"/>
      <c r="EN48" s="102"/>
      <c r="EO48" s="102"/>
      <c r="EP48" s="102"/>
      <c r="EQ48" s="102"/>
      <c r="ER48" s="102"/>
      <c r="ES48" s="102"/>
      <c r="ET48" s="102"/>
      <c r="EU48" s="102"/>
      <c r="EV48" s="102"/>
      <c r="EW48" s="102"/>
      <c r="EX48" s="102"/>
      <c r="EY48" s="102"/>
      <c r="EZ48" s="102"/>
      <c r="FA48" s="102"/>
      <c r="FB48" s="102"/>
      <c r="FC48" s="102"/>
      <c r="FD48" s="102"/>
      <c r="FE48" s="102"/>
      <c r="FF48" s="102"/>
      <c r="FG48" s="102" t="s">
        <v>3112</v>
      </c>
      <c r="FH48" s="102"/>
      <c r="FI48" s="102"/>
      <c r="FJ48" s="102"/>
      <c r="FK48" s="102"/>
      <c r="FL48" s="102"/>
      <c r="FM48" s="102"/>
      <c r="FN48" s="102"/>
      <c r="FO48" s="102"/>
      <c r="FP48" s="180"/>
      <c r="FQ48" s="180"/>
      <c r="FR48" s="180"/>
      <c r="FS48" s="180"/>
      <c r="FT48" s="180"/>
      <c r="FU48" s="180"/>
      <c r="FV48" s="180"/>
      <c r="FW48" s="180"/>
      <c r="FX48" s="180"/>
      <c r="FY48" s="180"/>
      <c r="FZ48" s="180"/>
      <c r="GA48" s="180"/>
      <c r="GB48" s="180"/>
      <c r="GC48" s="180"/>
      <c r="GD48" s="180"/>
      <c r="GE48" s="180"/>
      <c r="GF48" s="180"/>
      <c r="GG48" s="180"/>
      <c r="GH48" s="281"/>
      <c r="GI48" s="281"/>
      <c r="GJ48" s="281"/>
      <c r="GK48" s="281"/>
      <c r="GL48" s="281"/>
    </row>
    <row r="49" spans="1:200" ht="30" x14ac:dyDescent="0.15">
      <c r="A49" s="171" t="s">
        <v>6318</v>
      </c>
      <c r="B49" s="175" t="s">
        <v>6319</v>
      </c>
      <c r="C49" s="62" t="s">
        <v>6679</v>
      </c>
      <c r="D49" s="182">
        <v>40982</v>
      </c>
      <c r="E49" s="182">
        <v>41027</v>
      </c>
      <c r="F49" s="182"/>
      <c r="G49" s="163" t="s">
        <v>5801</v>
      </c>
      <c r="H49" s="102" t="s">
        <v>5914</v>
      </c>
      <c r="I49" s="102" t="s">
        <v>3067</v>
      </c>
      <c r="J49" s="102" t="s">
        <v>469</v>
      </c>
      <c r="K49" s="102"/>
      <c r="L49" s="102"/>
      <c r="M49" s="102"/>
      <c r="N49" s="102"/>
      <c r="O49" s="102"/>
      <c r="P49" s="102"/>
      <c r="Q49" s="102"/>
      <c r="R49" s="102"/>
      <c r="S49" s="102"/>
      <c r="T49" s="102"/>
      <c r="U49" s="102"/>
      <c r="V49" s="102"/>
      <c r="W49" s="102"/>
      <c r="X49" s="102" t="s">
        <v>3114</v>
      </c>
      <c r="Y49" s="102"/>
      <c r="Z49" s="102"/>
      <c r="AA49" s="102"/>
      <c r="AB49" s="102"/>
      <c r="AC49" s="102"/>
      <c r="AD49" s="102"/>
      <c r="AE49" s="102"/>
      <c r="AF49" s="102"/>
      <c r="AG49" s="102"/>
      <c r="AH49" s="102" t="s">
        <v>452</v>
      </c>
      <c r="AI49" s="102"/>
      <c r="AJ49" s="102"/>
      <c r="AK49" s="102"/>
      <c r="AL49" s="102"/>
      <c r="AM49" s="102"/>
      <c r="AN49" s="102"/>
      <c r="AO49" s="102" t="s">
        <v>5514</v>
      </c>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02"/>
      <c r="CD49" s="102"/>
      <c r="CE49" s="102"/>
      <c r="CF49" s="102"/>
      <c r="CG49" s="102"/>
      <c r="CH49" s="102"/>
      <c r="CI49" s="102"/>
      <c r="CJ49" s="102"/>
      <c r="CK49" s="181"/>
      <c r="CL49" s="181"/>
      <c r="CM49" s="102"/>
      <c r="CN49" s="102"/>
      <c r="CO49" s="102"/>
      <c r="CP49" s="102"/>
      <c r="CQ49" s="102"/>
      <c r="CR49" s="102"/>
      <c r="CS49" s="102"/>
      <c r="CT49" s="102"/>
      <c r="CU49" s="102"/>
      <c r="CV49" s="102"/>
      <c r="CW49" s="102"/>
      <c r="CX49" s="102"/>
      <c r="CY49" s="102"/>
      <c r="CZ49" s="102"/>
      <c r="DA49" s="102"/>
      <c r="DB49" s="102"/>
      <c r="DC49" s="102"/>
      <c r="DD49" s="102"/>
      <c r="DE49" s="102"/>
      <c r="DF49" s="102"/>
      <c r="DG49" s="102"/>
      <c r="DH49" s="102"/>
      <c r="DI49" s="102"/>
      <c r="DJ49" s="102"/>
      <c r="DK49" s="102"/>
      <c r="DL49" s="102"/>
      <c r="DM49" s="102"/>
      <c r="DN49" s="102"/>
      <c r="DO49" s="102"/>
      <c r="DP49" s="102"/>
      <c r="DQ49" s="102"/>
      <c r="DR49" s="102"/>
      <c r="DS49" s="102"/>
      <c r="DT49" s="102"/>
      <c r="DU49" s="102"/>
      <c r="DV49" s="102"/>
      <c r="DW49" s="102"/>
      <c r="DX49" s="102"/>
      <c r="DY49" s="102"/>
      <c r="DZ49" s="102"/>
      <c r="EA49" s="102"/>
      <c r="EB49" s="102"/>
      <c r="EC49" s="102"/>
      <c r="ED49" s="102"/>
      <c r="EE49" s="102"/>
      <c r="EF49" s="102"/>
      <c r="EG49" s="102"/>
      <c r="EH49" s="102"/>
      <c r="EI49" s="102"/>
      <c r="EJ49" s="102"/>
      <c r="EK49" s="102"/>
      <c r="EL49" s="102"/>
      <c r="EM49" s="102"/>
      <c r="EN49" s="102"/>
      <c r="EO49" s="102"/>
      <c r="EP49" s="102"/>
      <c r="EQ49" s="102" t="s">
        <v>3116</v>
      </c>
      <c r="ER49" s="102"/>
      <c r="ES49" s="102"/>
      <c r="ET49" s="102"/>
      <c r="EU49" s="102"/>
      <c r="EV49" s="102"/>
      <c r="EW49" s="102"/>
      <c r="EX49" s="102"/>
      <c r="EY49" s="102"/>
      <c r="EZ49" s="102"/>
      <c r="FA49" s="102"/>
      <c r="FB49" s="102"/>
      <c r="FC49" s="102"/>
      <c r="FD49" s="102"/>
      <c r="FE49" s="102"/>
      <c r="FF49" s="102"/>
      <c r="FG49" s="102" t="s">
        <v>3115</v>
      </c>
      <c r="FH49" s="102"/>
      <c r="FI49" s="102"/>
      <c r="FJ49" s="102"/>
      <c r="FK49" s="102"/>
      <c r="FL49" s="102"/>
      <c r="FM49" s="102"/>
      <c r="FN49" s="102"/>
      <c r="FO49" s="102"/>
      <c r="FP49" s="180"/>
      <c r="FQ49" s="180"/>
      <c r="FR49" s="180"/>
      <c r="FS49" s="180"/>
      <c r="FT49" s="180"/>
      <c r="FU49" s="180"/>
      <c r="FV49" s="180"/>
      <c r="FW49" s="180"/>
      <c r="FX49" s="180"/>
      <c r="FY49" s="180"/>
      <c r="FZ49" s="180"/>
      <c r="GA49" s="180"/>
      <c r="GB49" s="180"/>
      <c r="GC49" s="180"/>
      <c r="GD49" s="180"/>
      <c r="GE49" s="180"/>
      <c r="GF49" s="180"/>
      <c r="GG49" s="180"/>
    </row>
    <row r="50" spans="1:200" ht="30" x14ac:dyDescent="0.15">
      <c r="A50" s="171" t="s">
        <v>6157</v>
      </c>
      <c r="B50" s="175" t="s">
        <v>6158</v>
      </c>
      <c r="C50" s="62" t="s">
        <v>6680</v>
      </c>
      <c r="D50" s="189">
        <v>40976</v>
      </c>
      <c r="E50" s="182">
        <v>41027</v>
      </c>
      <c r="F50" s="182"/>
      <c r="G50" s="163" t="s">
        <v>5976</v>
      </c>
      <c r="H50" s="102" t="s">
        <v>6159</v>
      </c>
      <c r="I50" s="102" t="s">
        <v>3067</v>
      </c>
      <c r="J50" s="102" t="s">
        <v>469</v>
      </c>
      <c r="K50" s="102"/>
      <c r="L50" s="102" t="s">
        <v>3220</v>
      </c>
      <c r="M50" s="102"/>
      <c r="N50" s="102"/>
      <c r="O50" s="102"/>
      <c r="P50" s="102"/>
      <c r="Q50" s="102"/>
      <c r="R50" s="102"/>
      <c r="S50" s="102"/>
      <c r="T50" s="102"/>
      <c r="U50" s="102"/>
      <c r="V50" s="102"/>
      <c r="W50" s="102"/>
      <c r="X50" s="102" t="s">
        <v>1077</v>
      </c>
      <c r="Y50" s="102"/>
      <c r="Z50" s="102"/>
      <c r="AA50" s="102"/>
      <c r="AB50" s="102"/>
      <c r="AC50" s="102"/>
      <c r="AD50" s="102"/>
      <c r="AE50" s="102"/>
      <c r="AF50" s="102"/>
      <c r="AG50" s="102"/>
      <c r="AH50" s="102" t="s">
        <v>452</v>
      </c>
      <c r="AI50" s="102"/>
      <c r="AJ50" s="102"/>
      <c r="AK50" s="102"/>
      <c r="AL50" s="102"/>
      <c r="AM50" s="102"/>
      <c r="AN50" s="102"/>
      <c r="AO50" s="102" t="s">
        <v>5514</v>
      </c>
      <c r="AP50" s="102"/>
      <c r="AQ50" s="102"/>
      <c r="AR50" s="102"/>
      <c r="AS50" s="102"/>
      <c r="AT50" s="102"/>
      <c r="AU50" s="102"/>
      <c r="AV50" s="102"/>
      <c r="AW50" s="102"/>
      <c r="AX50" s="102"/>
      <c r="AY50" s="102"/>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02"/>
      <c r="CD50" s="102"/>
      <c r="CE50" s="102"/>
      <c r="CF50" s="102"/>
      <c r="CG50" s="102"/>
      <c r="CH50" s="102"/>
      <c r="CI50" s="102"/>
      <c r="CJ50" s="102"/>
      <c r="CK50" s="181"/>
      <c r="CL50" s="181"/>
      <c r="CM50" s="102"/>
      <c r="CN50" s="102"/>
      <c r="CO50" s="102"/>
      <c r="CP50" s="102"/>
      <c r="CQ50" s="102"/>
      <c r="CR50" s="102"/>
      <c r="CS50" s="102"/>
      <c r="CT50" s="102"/>
      <c r="CU50" s="102"/>
      <c r="CV50" s="102"/>
      <c r="CW50" s="102"/>
      <c r="CX50" s="102"/>
      <c r="CY50" s="102"/>
      <c r="CZ50" s="102"/>
      <c r="DA50" s="102"/>
      <c r="DB50" s="102"/>
      <c r="DC50" s="102"/>
      <c r="DD50" s="102"/>
      <c r="DE50" s="102"/>
      <c r="DF50" s="102"/>
      <c r="DG50" s="102"/>
      <c r="DH50" s="102"/>
      <c r="DI50" s="102"/>
      <c r="DJ50" s="102"/>
      <c r="DK50" s="102"/>
      <c r="DL50" s="102"/>
      <c r="DM50" s="102"/>
      <c r="DN50" s="102"/>
      <c r="DO50" s="102"/>
      <c r="DP50" s="102"/>
      <c r="DQ50" s="102"/>
      <c r="DR50" s="102"/>
      <c r="DS50" s="102"/>
      <c r="DT50" s="102"/>
      <c r="DU50" s="102"/>
      <c r="DV50" s="102"/>
      <c r="DW50" s="102"/>
      <c r="DX50" s="102"/>
      <c r="DY50" s="102"/>
      <c r="DZ50" s="102"/>
      <c r="EA50" s="102"/>
      <c r="EB50" s="102"/>
      <c r="EC50" s="102"/>
      <c r="ED50" s="102" t="s">
        <v>3222</v>
      </c>
      <c r="EE50" s="102"/>
      <c r="EF50" s="102"/>
      <c r="EG50" s="102"/>
      <c r="EH50" s="102"/>
      <c r="EI50" s="102"/>
      <c r="EJ50" s="102"/>
      <c r="EK50" s="102"/>
      <c r="EL50" s="102"/>
      <c r="EM50" s="102"/>
      <c r="EN50" s="102"/>
      <c r="EO50" s="102"/>
      <c r="EP50" s="102"/>
      <c r="EQ50" s="102"/>
      <c r="ER50" s="102"/>
      <c r="ES50" s="102"/>
      <c r="ET50" s="102"/>
      <c r="EU50" s="102"/>
      <c r="EV50" s="102"/>
      <c r="EW50" s="102"/>
      <c r="EX50" s="102"/>
      <c r="EY50" s="102"/>
      <c r="EZ50" s="102"/>
      <c r="FA50" s="102"/>
      <c r="FB50" s="102"/>
      <c r="FC50" s="102"/>
      <c r="FD50" s="102"/>
      <c r="FE50" s="102"/>
      <c r="FF50" s="102"/>
      <c r="FG50" s="102" t="s">
        <v>3221</v>
      </c>
      <c r="FH50" s="102"/>
      <c r="FI50" s="102"/>
      <c r="FJ50" s="102"/>
      <c r="FK50" s="102"/>
      <c r="FL50" s="102"/>
      <c r="FM50" s="102"/>
      <c r="FN50" s="102"/>
      <c r="FO50" s="102"/>
      <c r="FP50" s="180"/>
      <c r="FQ50" s="180"/>
      <c r="FR50" s="180"/>
      <c r="FS50" s="180"/>
      <c r="FT50" s="180"/>
      <c r="FU50" s="180"/>
      <c r="FV50" s="180"/>
      <c r="FW50" s="180"/>
      <c r="FX50" s="180"/>
      <c r="FY50" s="180"/>
      <c r="FZ50" s="180"/>
      <c r="GA50" s="180"/>
      <c r="GB50" s="180"/>
      <c r="GC50" s="180"/>
      <c r="GD50" s="180"/>
      <c r="GE50" s="180"/>
      <c r="GF50" s="180"/>
      <c r="GG50" s="180"/>
    </row>
    <row r="51" spans="1:200" ht="45" x14ac:dyDescent="0.15">
      <c r="A51" s="171" t="s">
        <v>6154</v>
      </c>
      <c r="B51" s="177" t="s">
        <v>7020</v>
      </c>
      <c r="C51" s="62" t="s">
        <v>6681</v>
      </c>
      <c r="D51" s="186">
        <v>40976</v>
      </c>
      <c r="E51" s="182">
        <v>41027</v>
      </c>
      <c r="F51" s="182"/>
      <c r="G51" s="163" t="s">
        <v>5801</v>
      </c>
      <c r="H51" s="102" t="s">
        <v>6156</v>
      </c>
      <c r="I51" s="102" t="s">
        <v>3067</v>
      </c>
      <c r="J51" s="102" t="s">
        <v>469</v>
      </c>
      <c r="K51" s="102"/>
      <c r="L51" s="102" t="s">
        <v>3095</v>
      </c>
      <c r="M51" s="102"/>
      <c r="N51" s="102"/>
      <c r="O51" s="102"/>
      <c r="P51" s="102"/>
      <c r="Q51" s="102"/>
      <c r="R51" s="102"/>
      <c r="S51" s="102"/>
      <c r="T51" s="102"/>
      <c r="U51" s="102"/>
      <c r="V51" s="102"/>
      <c r="W51" s="102"/>
      <c r="X51" s="102" t="s">
        <v>3223</v>
      </c>
      <c r="Y51" s="102"/>
      <c r="Z51" s="102"/>
      <c r="AA51" s="102"/>
      <c r="AB51" s="102"/>
      <c r="AC51" s="102"/>
      <c r="AD51" s="102"/>
      <c r="AE51" s="102"/>
      <c r="AF51" s="102"/>
      <c r="AG51" s="102"/>
      <c r="AH51" s="102" t="s">
        <v>3083</v>
      </c>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2"/>
      <c r="CE51" s="102"/>
      <c r="CF51" s="102"/>
      <c r="CG51" s="102"/>
      <c r="CH51" s="102"/>
      <c r="CI51" s="102"/>
      <c r="CJ51" s="102"/>
      <c r="CK51" s="181"/>
      <c r="CL51" s="181"/>
      <c r="CM51" s="102"/>
      <c r="CN51" s="102"/>
      <c r="CO51" s="102"/>
      <c r="CP51" s="102"/>
      <c r="CQ51" s="102"/>
      <c r="CR51" s="102"/>
      <c r="CS51" s="102"/>
      <c r="CT51" s="102"/>
      <c r="CU51" s="102"/>
      <c r="CV51" s="102"/>
      <c r="CW51" s="102"/>
      <c r="CX51" s="102"/>
      <c r="CY51" s="102"/>
      <c r="CZ51" s="102"/>
      <c r="DA51" s="102"/>
      <c r="DB51" s="102"/>
      <c r="DC51" s="102"/>
      <c r="DD51" s="102"/>
      <c r="DE51" s="102"/>
      <c r="DF51" s="102"/>
      <c r="DG51" s="102"/>
      <c r="DH51" s="102"/>
      <c r="DI51" s="102"/>
      <c r="DJ51" s="102"/>
      <c r="DK51" s="102"/>
      <c r="DL51" s="102"/>
      <c r="DM51" s="102"/>
      <c r="DN51" s="102"/>
      <c r="DO51" s="102"/>
      <c r="DP51" s="102"/>
      <c r="DQ51" s="102"/>
      <c r="DR51" s="102"/>
      <c r="DS51" s="102"/>
      <c r="DT51" s="102"/>
      <c r="DU51" s="102"/>
      <c r="DV51" s="102"/>
      <c r="DW51" s="102"/>
      <c r="DX51" s="102"/>
      <c r="DY51" s="102"/>
      <c r="DZ51" s="102"/>
      <c r="EA51" s="102"/>
      <c r="EB51" s="102"/>
      <c r="EC51" s="102"/>
      <c r="ED51" s="102"/>
      <c r="EE51" s="102"/>
      <c r="EF51" s="102"/>
      <c r="EG51" s="102"/>
      <c r="EH51" s="102"/>
      <c r="EI51" s="102"/>
      <c r="EJ51" s="102"/>
      <c r="EK51" s="102"/>
      <c r="EL51" s="102"/>
      <c r="EM51" s="102"/>
      <c r="EN51" s="102"/>
      <c r="EO51" s="102"/>
      <c r="EP51" s="102"/>
      <c r="EQ51" s="102"/>
      <c r="ER51" s="102"/>
      <c r="ES51" s="102"/>
      <c r="ET51" s="102"/>
      <c r="EU51" s="102"/>
      <c r="EV51" s="102"/>
      <c r="EW51" s="102"/>
      <c r="EX51" s="102"/>
      <c r="EY51" s="102"/>
      <c r="EZ51" s="102"/>
      <c r="FA51" s="102"/>
      <c r="FB51" s="102"/>
      <c r="FC51" s="102"/>
      <c r="FD51" s="102"/>
      <c r="FE51" s="102"/>
      <c r="FF51" s="102"/>
      <c r="FG51" s="102" t="s">
        <v>3224</v>
      </c>
      <c r="FH51" s="102"/>
      <c r="FI51" s="102"/>
      <c r="FJ51" s="102"/>
      <c r="FK51" s="102"/>
      <c r="FL51" s="102"/>
      <c r="FM51" s="102"/>
      <c r="FN51" s="102"/>
      <c r="FO51" s="102"/>
      <c r="FP51" s="180"/>
      <c r="FQ51" s="180"/>
      <c r="FR51" s="180"/>
      <c r="FS51" s="180"/>
      <c r="FT51" s="180"/>
      <c r="FU51" s="180"/>
      <c r="FV51" s="180"/>
      <c r="FW51" s="180"/>
      <c r="FX51" s="180"/>
      <c r="FY51" s="180"/>
      <c r="FZ51" s="180"/>
      <c r="GA51" s="180"/>
      <c r="GB51" s="180"/>
      <c r="GC51" s="180"/>
      <c r="GD51" s="180"/>
      <c r="GE51" s="180"/>
      <c r="GF51" s="180"/>
      <c r="GG51" s="180"/>
    </row>
    <row r="52" spans="1:200" ht="45" x14ac:dyDescent="0.15">
      <c r="A52" s="171" t="s">
        <v>6151</v>
      </c>
      <c r="B52" s="177" t="s">
        <v>6152</v>
      </c>
      <c r="C52" s="62" t="s">
        <v>6682</v>
      </c>
      <c r="D52" s="186">
        <v>40982</v>
      </c>
      <c r="E52" s="186">
        <v>41037</v>
      </c>
      <c r="F52" s="186"/>
      <c r="G52" s="102" t="s">
        <v>6056</v>
      </c>
      <c r="H52" s="102" t="s">
        <v>6153</v>
      </c>
      <c r="I52" s="102" t="s">
        <v>3067</v>
      </c>
      <c r="J52" s="102"/>
      <c r="K52" s="102"/>
      <c r="L52" s="102" t="s">
        <v>1003</v>
      </c>
      <c r="M52" s="102"/>
      <c r="N52" s="102"/>
      <c r="O52" s="102"/>
      <c r="P52" s="102"/>
      <c r="Q52" s="102"/>
      <c r="R52" s="102"/>
      <c r="S52" s="102"/>
      <c r="T52" s="102"/>
      <c r="U52" s="102"/>
      <c r="V52" s="102"/>
      <c r="W52" s="102"/>
      <c r="X52" s="102" t="s">
        <v>1077</v>
      </c>
      <c r="Y52" s="102"/>
      <c r="Z52" s="102"/>
      <c r="AA52" s="102"/>
      <c r="AB52" s="102"/>
      <c r="AC52" s="102"/>
      <c r="AD52" s="102"/>
      <c r="AE52" s="102"/>
      <c r="AF52" s="102"/>
      <c r="AG52" s="102"/>
      <c r="AH52" s="102" t="s">
        <v>3225</v>
      </c>
      <c r="AI52" s="102"/>
      <c r="AJ52" s="102"/>
      <c r="AK52" s="102"/>
      <c r="AL52" s="102"/>
      <c r="AM52" s="102"/>
      <c r="AN52" s="102"/>
      <c r="AO52" s="102" t="s">
        <v>5514</v>
      </c>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02"/>
      <c r="CD52" s="102"/>
      <c r="CE52" s="102"/>
      <c r="CF52" s="102"/>
      <c r="CG52" s="102"/>
      <c r="CH52" s="102"/>
      <c r="CI52" s="102"/>
      <c r="CJ52" s="102"/>
      <c r="CK52" s="181"/>
      <c r="CL52" s="181"/>
      <c r="CM52" s="102"/>
      <c r="CN52" s="102"/>
      <c r="CO52" s="102"/>
      <c r="CP52" s="102"/>
      <c r="CQ52" s="102"/>
      <c r="CR52" s="102"/>
      <c r="CS52" s="102"/>
      <c r="CT52" s="102"/>
      <c r="CU52" s="102"/>
      <c r="CV52" s="102"/>
      <c r="CW52" s="102"/>
      <c r="CX52" s="102"/>
      <c r="CY52" s="102"/>
      <c r="CZ52" s="102"/>
      <c r="DA52" s="102"/>
      <c r="DB52" s="102"/>
      <c r="DC52" s="102"/>
      <c r="DD52" s="102"/>
      <c r="DE52" s="102"/>
      <c r="DF52" s="102"/>
      <c r="DG52" s="102"/>
      <c r="DH52" s="102"/>
      <c r="DI52" s="102"/>
      <c r="DJ52" s="102"/>
      <c r="DK52" s="102"/>
      <c r="DL52" s="102"/>
      <c r="DM52" s="102"/>
      <c r="DN52" s="102"/>
      <c r="DO52" s="102"/>
      <c r="DP52" s="102"/>
      <c r="DQ52" s="102"/>
      <c r="DR52" s="102"/>
      <c r="DS52" s="102"/>
      <c r="DT52" s="102"/>
      <c r="DU52" s="102"/>
      <c r="DV52" s="102"/>
      <c r="DW52" s="102"/>
      <c r="DX52" s="102"/>
      <c r="DY52" s="102"/>
      <c r="DZ52" s="102"/>
      <c r="EA52" s="102"/>
      <c r="EB52" s="102"/>
      <c r="EC52" s="102"/>
      <c r="ED52" s="102"/>
      <c r="EE52" s="102"/>
      <c r="EF52" s="102"/>
      <c r="EG52" s="102"/>
      <c r="EH52" s="102"/>
      <c r="EI52" s="102"/>
      <c r="EJ52" s="102"/>
      <c r="EK52" s="102"/>
      <c r="EL52" s="102"/>
      <c r="EM52" s="102"/>
      <c r="EN52" s="102"/>
      <c r="EO52" s="102"/>
      <c r="EP52" s="102"/>
      <c r="EQ52" s="102"/>
      <c r="ER52" s="102"/>
      <c r="ES52" s="102"/>
      <c r="ET52" s="102"/>
      <c r="EU52" s="102"/>
      <c r="EV52" s="102"/>
      <c r="EW52" s="102"/>
      <c r="EX52" s="102"/>
      <c r="EY52" s="102"/>
      <c r="EZ52" s="102"/>
      <c r="FA52" s="102"/>
      <c r="FB52" s="102"/>
      <c r="FC52" s="102"/>
      <c r="FD52" s="102"/>
      <c r="FE52" s="102"/>
      <c r="FF52" s="102"/>
      <c r="FG52" s="102"/>
      <c r="FH52" s="102"/>
      <c r="FI52" s="102"/>
      <c r="FJ52" s="102"/>
      <c r="FK52" s="102"/>
      <c r="FL52" s="102"/>
      <c r="FM52" s="102"/>
      <c r="FN52" s="102"/>
      <c r="FO52" s="102"/>
      <c r="FP52" s="180"/>
      <c r="FQ52" s="180"/>
      <c r="FR52" s="180"/>
      <c r="FS52" s="180"/>
      <c r="FT52" s="180"/>
      <c r="FU52" s="180"/>
      <c r="FV52" s="180"/>
      <c r="FW52" s="180"/>
      <c r="FX52" s="180"/>
      <c r="FY52" s="180"/>
      <c r="FZ52" s="180"/>
      <c r="GA52" s="180"/>
      <c r="GB52" s="180"/>
      <c r="GC52" s="180"/>
      <c r="GD52" s="180"/>
      <c r="GE52" s="180"/>
      <c r="GF52" s="180"/>
      <c r="GG52" s="180"/>
    </row>
    <row r="53" spans="1:200" ht="30" x14ac:dyDescent="0.15">
      <c r="A53" s="171" t="s">
        <v>6147</v>
      </c>
      <c r="B53" s="177" t="s">
        <v>6148</v>
      </c>
      <c r="C53" s="62" t="s">
        <v>6683</v>
      </c>
      <c r="D53" s="186">
        <v>40976</v>
      </c>
      <c r="E53" s="186">
        <v>41023</v>
      </c>
      <c r="F53" s="186"/>
      <c r="G53" s="163" t="s">
        <v>6149</v>
      </c>
      <c r="H53" s="102" t="s">
        <v>6150</v>
      </c>
      <c r="I53" s="102" t="s">
        <v>3067</v>
      </c>
      <c r="J53" s="102" t="s">
        <v>469</v>
      </c>
      <c r="K53" s="102"/>
      <c r="L53" s="102" t="s">
        <v>3226</v>
      </c>
      <c r="M53" s="102"/>
      <c r="N53" s="102"/>
      <c r="O53" s="102"/>
      <c r="P53" s="102"/>
      <c r="Q53" s="102"/>
      <c r="R53" s="102"/>
      <c r="S53" s="102"/>
      <c r="T53" s="102"/>
      <c r="U53" s="102"/>
      <c r="V53" s="102"/>
      <c r="W53" s="102"/>
      <c r="X53" s="102" t="s">
        <v>1077</v>
      </c>
      <c r="Y53" s="102"/>
      <c r="Z53" s="102"/>
      <c r="AA53" s="102"/>
      <c r="AB53" s="102"/>
      <c r="AC53" s="102"/>
      <c r="AD53" s="102"/>
      <c r="AE53" s="102"/>
      <c r="AF53" s="102"/>
      <c r="AG53" s="102"/>
      <c r="AH53" s="102" t="s">
        <v>3227</v>
      </c>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02"/>
      <c r="CD53" s="102"/>
      <c r="CE53" s="102"/>
      <c r="CF53" s="102"/>
      <c r="CG53" s="102"/>
      <c r="CH53" s="102"/>
      <c r="CI53" s="102"/>
      <c r="CJ53" s="102"/>
      <c r="CK53" s="181"/>
      <c r="CL53" s="181"/>
      <c r="CM53" s="102"/>
      <c r="CN53" s="102"/>
      <c r="CO53" s="102"/>
      <c r="CP53" s="102"/>
      <c r="CQ53" s="102"/>
      <c r="CR53" s="102"/>
      <c r="CS53" s="102"/>
      <c r="CT53" s="102"/>
      <c r="CU53" s="102"/>
      <c r="CV53" s="102"/>
      <c r="CW53" s="102"/>
      <c r="CX53" s="102"/>
      <c r="CY53" s="102"/>
      <c r="CZ53" s="102"/>
      <c r="DA53" s="102"/>
      <c r="DB53" s="102"/>
      <c r="DC53" s="102"/>
      <c r="DD53" s="102"/>
      <c r="DE53" s="102"/>
      <c r="DF53" s="102"/>
      <c r="DG53" s="102"/>
      <c r="DH53" s="102"/>
      <c r="DI53" s="102"/>
      <c r="DJ53" s="102"/>
      <c r="DK53" s="102"/>
      <c r="DL53" s="102"/>
      <c r="DM53" s="102"/>
      <c r="DN53" s="102"/>
      <c r="DO53" s="102"/>
      <c r="DP53" s="102"/>
      <c r="DQ53" s="102"/>
      <c r="DR53" s="102"/>
      <c r="DS53" s="102"/>
      <c r="DT53" s="102"/>
      <c r="DU53" s="102"/>
      <c r="DV53" s="102"/>
      <c r="DW53" s="102"/>
      <c r="DX53" s="102"/>
      <c r="DY53" s="102"/>
      <c r="DZ53" s="102"/>
      <c r="EA53" s="102"/>
      <c r="EB53" s="102"/>
      <c r="EC53" s="102"/>
      <c r="ED53" s="102"/>
      <c r="EE53" s="102"/>
      <c r="EF53" s="102"/>
      <c r="EG53" s="102"/>
      <c r="EH53" s="102"/>
      <c r="EI53" s="102"/>
      <c r="EJ53" s="102"/>
      <c r="EK53" s="102"/>
      <c r="EL53" s="102"/>
      <c r="EM53" s="102"/>
      <c r="EN53" s="102"/>
      <c r="EO53" s="102"/>
      <c r="EP53" s="102"/>
      <c r="EQ53" s="102"/>
      <c r="ER53" s="102"/>
      <c r="ES53" s="102"/>
      <c r="ET53" s="102"/>
      <c r="EU53" s="102"/>
      <c r="EV53" s="102"/>
      <c r="EW53" s="102"/>
      <c r="EX53" s="102"/>
      <c r="EY53" s="102"/>
      <c r="EZ53" s="102"/>
      <c r="FA53" s="102"/>
      <c r="FB53" s="102"/>
      <c r="FC53" s="102"/>
      <c r="FD53" s="102"/>
      <c r="FE53" s="102"/>
      <c r="FF53" s="102"/>
      <c r="FG53" s="102"/>
      <c r="FH53" s="102"/>
      <c r="FI53" s="102"/>
      <c r="FJ53" s="102"/>
      <c r="FK53" s="102"/>
      <c r="FL53" s="102"/>
      <c r="FM53" s="102"/>
      <c r="FN53" s="102"/>
      <c r="FO53" s="102"/>
      <c r="FP53" s="180"/>
      <c r="FQ53" s="180"/>
      <c r="FR53" s="180"/>
      <c r="FS53" s="180"/>
      <c r="FT53" s="180"/>
      <c r="FU53" s="180"/>
      <c r="FV53" s="180"/>
      <c r="FW53" s="180"/>
      <c r="FX53" s="180"/>
      <c r="FY53" s="180"/>
      <c r="FZ53" s="180"/>
      <c r="GA53" s="180"/>
      <c r="GB53" s="180"/>
      <c r="GC53" s="180"/>
      <c r="GD53" s="180"/>
      <c r="GE53" s="180"/>
      <c r="GF53" s="180"/>
      <c r="GG53" s="180"/>
    </row>
    <row r="54" spans="1:200" ht="30" x14ac:dyDescent="0.15">
      <c r="A54" s="171" t="s">
        <v>6145</v>
      </c>
      <c r="B54" s="177" t="s">
        <v>6146</v>
      </c>
      <c r="C54" s="62" t="s">
        <v>6684</v>
      </c>
      <c r="D54" s="186">
        <v>40976</v>
      </c>
      <c r="E54" s="186">
        <v>41023</v>
      </c>
      <c r="F54" s="186"/>
      <c r="G54" s="163" t="s">
        <v>5801</v>
      </c>
      <c r="H54" s="102" t="s">
        <v>5760</v>
      </c>
      <c r="I54" s="102" t="s">
        <v>3067</v>
      </c>
      <c r="J54" s="102" t="s">
        <v>469</v>
      </c>
      <c r="K54" s="102"/>
      <c r="L54" s="102" t="s">
        <v>3228</v>
      </c>
      <c r="M54" s="102"/>
      <c r="N54" s="102"/>
      <c r="O54" s="102"/>
      <c r="P54" s="102"/>
      <c r="Q54" s="102"/>
      <c r="R54" s="102"/>
      <c r="S54" s="102"/>
      <c r="T54" s="102"/>
      <c r="U54" s="102"/>
      <c r="V54" s="102"/>
      <c r="W54" s="102"/>
      <c r="X54" s="102" t="s">
        <v>1077</v>
      </c>
      <c r="Y54" s="102"/>
      <c r="Z54" s="102"/>
      <c r="AA54" s="102"/>
      <c r="AB54" s="102"/>
      <c r="AC54" s="102"/>
      <c r="AD54" s="102"/>
      <c r="AE54" s="102"/>
      <c r="AF54" s="102"/>
      <c r="AG54" s="102"/>
      <c r="AH54" s="102" t="s">
        <v>452</v>
      </c>
      <c r="AI54" s="102"/>
      <c r="AJ54" s="102"/>
      <c r="AK54" s="102"/>
      <c r="AL54" s="102"/>
      <c r="AM54" s="102"/>
      <c r="AN54" s="102"/>
      <c r="AO54" s="102" t="s">
        <v>5514</v>
      </c>
      <c r="AP54" s="102"/>
      <c r="AQ54" s="102"/>
      <c r="AR54" s="102"/>
      <c r="AS54" s="102"/>
      <c r="AT54" s="102"/>
      <c r="AU54" s="102"/>
      <c r="AV54" s="102"/>
      <c r="AW54" s="102"/>
      <c r="AX54" s="102"/>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02"/>
      <c r="CD54" s="102"/>
      <c r="CE54" s="102"/>
      <c r="CF54" s="102"/>
      <c r="CG54" s="102"/>
      <c r="CH54" s="102"/>
      <c r="CI54" s="102"/>
      <c r="CJ54" s="102"/>
      <c r="CK54" s="181"/>
      <c r="CL54" s="181"/>
      <c r="CM54" s="102"/>
      <c r="CN54" s="102"/>
      <c r="CO54" s="102"/>
      <c r="CP54" s="102"/>
      <c r="CQ54" s="102"/>
      <c r="CR54" s="102"/>
      <c r="CS54" s="102"/>
      <c r="CT54" s="102"/>
      <c r="CU54" s="102"/>
      <c r="CV54" s="102"/>
      <c r="CW54" s="102"/>
      <c r="CX54" s="102"/>
      <c r="CY54" s="102"/>
      <c r="CZ54" s="102"/>
      <c r="DA54" s="102"/>
      <c r="DB54" s="102"/>
      <c r="DC54" s="102"/>
      <c r="DD54" s="102"/>
      <c r="DE54" s="102"/>
      <c r="DF54" s="102"/>
      <c r="DG54" s="102"/>
      <c r="DH54" s="102"/>
      <c r="DI54" s="102"/>
      <c r="DJ54" s="102"/>
      <c r="DK54" s="102"/>
      <c r="DL54" s="102"/>
      <c r="DM54" s="102"/>
      <c r="DN54" s="102"/>
      <c r="DO54" s="102"/>
      <c r="DP54" s="102"/>
      <c r="DQ54" s="102"/>
      <c r="DR54" s="102"/>
      <c r="DS54" s="102"/>
      <c r="DT54" s="102"/>
      <c r="DU54" s="102"/>
      <c r="DV54" s="102"/>
      <c r="DW54" s="102"/>
      <c r="DX54" s="102"/>
      <c r="DY54" s="102"/>
      <c r="DZ54" s="102"/>
      <c r="EA54" s="102"/>
      <c r="EB54" s="102"/>
      <c r="EC54" s="102"/>
      <c r="ED54" s="102" t="s">
        <v>3230</v>
      </c>
      <c r="EE54" s="102"/>
      <c r="EF54" s="102"/>
      <c r="EG54" s="102"/>
      <c r="EH54" s="102"/>
      <c r="EI54" s="102"/>
      <c r="EJ54" s="102"/>
      <c r="EK54" s="102"/>
      <c r="EL54" s="102"/>
      <c r="EM54" s="102"/>
      <c r="EN54" s="102"/>
      <c r="EO54" s="102"/>
      <c r="EP54" s="102"/>
      <c r="EQ54" s="102"/>
      <c r="ER54" s="102"/>
      <c r="ES54" s="102"/>
      <c r="ET54" s="102"/>
      <c r="EU54" s="102"/>
      <c r="EV54" s="102"/>
      <c r="EW54" s="102"/>
      <c r="EX54" s="102"/>
      <c r="EY54" s="102"/>
      <c r="EZ54" s="102"/>
      <c r="FA54" s="102"/>
      <c r="FB54" s="102"/>
      <c r="FC54" s="102"/>
      <c r="FD54" s="102"/>
      <c r="FE54" s="102"/>
      <c r="FF54" s="102"/>
      <c r="FG54" s="102" t="s">
        <v>3229</v>
      </c>
      <c r="FH54" s="102"/>
      <c r="FI54" s="102"/>
      <c r="FJ54" s="102"/>
      <c r="FK54" s="102"/>
      <c r="FL54" s="102"/>
      <c r="FM54" s="102"/>
      <c r="FN54" s="102"/>
      <c r="FO54" s="102"/>
      <c r="FP54" s="180"/>
      <c r="FQ54" s="180"/>
      <c r="FR54" s="180"/>
      <c r="FS54" s="180"/>
      <c r="FT54" s="180"/>
      <c r="FU54" s="180"/>
      <c r="FV54" s="180"/>
      <c r="FW54" s="180"/>
      <c r="FX54" s="180"/>
      <c r="FY54" s="180"/>
      <c r="FZ54" s="180"/>
      <c r="GA54" s="180"/>
      <c r="GB54" s="180"/>
      <c r="GC54" s="180"/>
      <c r="GD54" s="180"/>
      <c r="GE54" s="180"/>
      <c r="GF54" s="180"/>
      <c r="GG54" s="180"/>
    </row>
    <row r="55" spans="1:200" ht="30" x14ac:dyDescent="0.15">
      <c r="A55" s="171" t="s">
        <v>6132</v>
      </c>
      <c r="B55" s="177" t="s">
        <v>14241</v>
      </c>
      <c r="C55" s="62" t="s">
        <v>6685</v>
      </c>
      <c r="D55" s="186">
        <v>40976</v>
      </c>
      <c r="E55" s="186">
        <v>42157</v>
      </c>
      <c r="F55" s="186" t="s">
        <v>12436</v>
      </c>
      <c r="G55" s="163" t="s">
        <v>5801</v>
      </c>
      <c r="H55" s="102" t="s">
        <v>5760</v>
      </c>
      <c r="I55" s="102" t="s">
        <v>3067</v>
      </c>
      <c r="J55" s="102" t="s">
        <v>469</v>
      </c>
      <c r="K55" s="102"/>
      <c r="L55" s="102" t="s">
        <v>3231</v>
      </c>
      <c r="M55" s="102"/>
      <c r="N55" s="102"/>
      <c r="O55" s="102"/>
      <c r="P55" s="102"/>
      <c r="Q55" s="102"/>
      <c r="R55" s="102"/>
      <c r="S55" s="102"/>
      <c r="T55" s="102"/>
      <c r="U55" s="102"/>
      <c r="V55" s="102"/>
      <c r="W55" s="102"/>
      <c r="X55" s="102" t="s">
        <v>1077</v>
      </c>
      <c r="Y55" s="102"/>
      <c r="Z55" s="102"/>
      <c r="AA55" s="102"/>
      <c r="AB55" s="102"/>
      <c r="AC55" s="102"/>
      <c r="AD55" s="102"/>
      <c r="AE55" s="102"/>
      <c r="AF55" s="102"/>
      <c r="AG55" s="102"/>
      <c r="AH55" s="102" t="s">
        <v>452</v>
      </c>
      <c r="AI55" s="102"/>
      <c r="AJ55" s="102"/>
      <c r="AK55" s="102"/>
      <c r="AL55" s="102"/>
      <c r="AM55" s="102"/>
      <c r="AN55" s="102"/>
      <c r="AO55" s="102" t="s">
        <v>5514</v>
      </c>
      <c r="AP55" s="102"/>
      <c r="AQ55" s="102"/>
      <c r="AR55" s="102"/>
      <c r="AS55" s="102"/>
      <c r="AT55" s="102"/>
      <c r="AU55" s="102"/>
      <c r="AV55" s="102"/>
      <c r="AW55" s="102"/>
      <c r="AX55" s="102"/>
      <c r="AY55" s="102"/>
      <c r="AZ55" s="102"/>
      <c r="BA55" s="102"/>
      <c r="BB55" s="102"/>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02"/>
      <c r="CD55" s="102"/>
      <c r="CE55" s="102"/>
      <c r="CF55" s="102"/>
      <c r="CG55" s="102"/>
      <c r="CH55" s="102"/>
      <c r="CI55" s="102"/>
      <c r="CJ55" s="102"/>
      <c r="CK55" s="181"/>
      <c r="CL55" s="181"/>
      <c r="CM55" s="102"/>
      <c r="CN55" s="102"/>
      <c r="CO55" s="102"/>
      <c r="CP55" s="102"/>
      <c r="CQ55" s="102"/>
      <c r="CR55" s="102"/>
      <c r="CS55" s="102"/>
      <c r="CT55" s="102"/>
      <c r="CU55" s="102"/>
      <c r="CV55" s="102"/>
      <c r="CW55" s="102"/>
      <c r="CX55" s="102"/>
      <c r="CY55" s="102"/>
      <c r="CZ55" s="102"/>
      <c r="DA55" s="102"/>
      <c r="DB55" s="102"/>
      <c r="DC55" s="102"/>
      <c r="DD55" s="102"/>
      <c r="DE55" s="102"/>
      <c r="DF55" s="102"/>
      <c r="DG55" s="102"/>
      <c r="DH55" s="102"/>
      <c r="DI55" s="102"/>
      <c r="DJ55" s="102"/>
      <c r="DK55" s="102"/>
      <c r="DL55" s="102"/>
      <c r="DM55" s="102"/>
      <c r="DN55" s="102"/>
      <c r="DO55" s="102"/>
      <c r="DP55" s="102"/>
      <c r="DQ55" s="102"/>
      <c r="DR55" s="102"/>
      <c r="DS55" s="102"/>
      <c r="DT55" s="102"/>
      <c r="DU55" s="102"/>
      <c r="DV55" s="102"/>
      <c r="DW55" s="102"/>
      <c r="DX55" s="102"/>
      <c r="DY55" s="102"/>
      <c r="DZ55" s="102"/>
      <c r="EA55" s="102"/>
      <c r="EB55" s="102"/>
      <c r="EC55" s="102"/>
      <c r="ED55" s="102" t="s">
        <v>3230</v>
      </c>
      <c r="EE55" s="102"/>
      <c r="EF55" s="102"/>
      <c r="EG55" s="102"/>
      <c r="EH55" s="102"/>
      <c r="EI55" s="102"/>
      <c r="EJ55" s="102"/>
      <c r="EK55" s="102"/>
      <c r="EL55" s="102"/>
      <c r="EM55" s="102"/>
      <c r="EN55" s="102"/>
      <c r="EO55" s="102"/>
      <c r="EP55" s="102"/>
      <c r="EQ55" s="102"/>
      <c r="ER55" s="102"/>
      <c r="ES55" s="102"/>
      <c r="ET55" s="102"/>
      <c r="EU55" s="102"/>
      <c r="EV55" s="102"/>
      <c r="EW55" s="102"/>
      <c r="EX55" s="102"/>
      <c r="EY55" s="102"/>
      <c r="EZ55" s="102"/>
      <c r="FA55" s="102"/>
      <c r="FB55" s="102"/>
      <c r="FC55" s="102"/>
      <c r="FD55" s="102"/>
      <c r="FE55" s="102"/>
      <c r="FF55" s="102"/>
      <c r="FG55" s="102" t="s">
        <v>3229</v>
      </c>
      <c r="FH55" s="102"/>
      <c r="FI55" s="102"/>
      <c r="FJ55" s="102"/>
      <c r="FK55" s="102"/>
      <c r="FL55" s="102"/>
      <c r="FM55" s="102"/>
      <c r="FN55" s="102"/>
      <c r="FO55" s="102"/>
      <c r="FP55" s="180"/>
      <c r="FQ55" s="180"/>
      <c r="FR55" s="180"/>
      <c r="FS55" s="180"/>
      <c r="FT55" s="180"/>
      <c r="FU55" s="180"/>
      <c r="FV55" s="180"/>
      <c r="FW55" s="180"/>
      <c r="FX55" s="180"/>
      <c r="FY55" s="180"/>
      <c r="FZ55" s="180"/>
      <c r="GA55" s="180"/>
      <c r="GB55" s="180"/>
      <c r="GC55" s="180"/>
      <c r="GD55" s="180"/>
      <c r="GE55" s="180"/>
      <c r="GF55" s="180"/>
      <c r="GG55" s="180"/>
    </row>
    <row r="56" spans="1:200" ht="30" x14ac:dyDescent="0.15">
      <c r="A56" s="171" t="s">
        <v>6129</v>
      </c>
      <c r="B56" s="177" t="s">
        <v>6130</v>
      </c>
      <c r="C56" s="62" t="s">
        <v>6686</v>
      </c>
      <c r="D56" s="186">
        <v>40976</v>
      </c>
      <c r="E56" s="186">
        <v>41023</v>
      </c>
      <c r="F56" s="186"/>
      <c r="G56" s="163" t="s">
        <v>5801</v>
      </c>
      <c r="H56" s="102" t="s">
        <v>6131</v>
      </c>
      <c r="I56" s="102" t="s">
        <v>3067</v>
      </c>
      <c r="J56" s="102" t="s">
        <v>469</v>
      </c>
      <c r="K56" s="102"/>
      <c r="L56" s="102" t="s">
        <v>3140</v>
      </c>
      <c r="M56" s="102"/>
      <c r="N56" s="102"/>
      <c r="O56" s="102"/>
      <c r="P56" s="102"/>
      <c r="Q56" s="102"/>
      <c r="R56" s="102"/>
      <c r="S56" s="102"/>
      <c r="T56" s="102"/>
      <c r="U56" s="102"/>
      <c r="V56" s="102"/>
      <c r="W56" s="102"/>
      <c r="X56" s="102" t="s">
        <v>3072</v>
      </c>
      <c r="Y56" s="102"/>
      <c r="Z56" s="102"/>
      <c r="AA56" s="102"/>
      <c r="AB56" s="102"/>
      <c r="AC56" s="102"/>
      <c r="AD56" s="102"/>
      <c r="AE56" s="102"/>
      <c r="AF56" s="102"/>
      <c r="AG56" s="102"/>
      <c r="AH56" s="102" t="s">
        <v>6992</v>
      </c>
      <c r="AI56" s="102"/>
      <c r="AJ56" s="102"/>
      <c r="AK56" s="102"/>
      <c r="AL56" s="102"/>
      <c r="AM56" s="102"/>
      <c r="AN56" s="102"/>
      <c r="AO56" s="102" t="s">
        <v>5514</v>
      </c>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02"/>
      <c r="CD56" s="102"/>
      <c r="CE56" s="102"/>
      <c r="CF56" s="102"/>
      <c r="CG56" s="102"/>
      <c r="CH56" s="102"/>
      <c r="CI56" s="102"/>
      <c r="CJ56" s="102"/>
      <c r="CK56" s="181"/>
      <c r="CL56" s="181"/>
      <c r="CM56" s="102"/>
      <c r="CN56" s="102"/>
      <c r="CO56" s="102"/>
      <c r="CP56" s="102"/>
      <c r="CQ56" s="102"/>
      <c r="CR56" s="102"/>
      <c r="CS56" s="102"/>
      <c r="CT56" s="102"/>
      <c r="CU56" s="102"/>
      <c r="CV56" s="102"/>
      <c r="CW56" s="102"/>
      <c r="CX56" s="102"/>
      <c r="CY56" s="102"/>
      <c r="CZ56" s="102"/>
      <c r="DA56" s="102"/>
      <c r="DB56" s="102"/>
      <c r="DC56" s="102"/>
      <c r="DD56" s="102"/>
      <c r="DE56" s="102"/>
      <c r="DF56" s="102"/>
      <c r="DG56" s="102"/>
      <c r="DH56" s="102"/>
      <c r="DI56" s="102"/>
      <c r="DJ56" s="102"/>
      <c r="DK56" s="102"/>
      <c r="DL56" s="102"/>
      <c r="DM56" s="102"/>
      <c r="DN56" s="102"/>
      <c r="DO56" s="102"/>
      <c r="DP56" s="102"/>
      <c r="DQ56" s="102"/>
      <c r="DR56" s="102"/>
      <c r="DS56" s="102"/>
      <c r="DT56" s="102"/>
      <c r="DU56" s="102"/>
      <c r="DV56" s="102"/>
      <c r="DW56" s="102"/>
      <c r="DX56" s="102"/>
      <c r="DY56" s="102"/>
      <c r="DZ56" s="102"/>
      <c r="EA56" s="102"/>
      <c r="EB56" s="102"/>
      <c r="EC56" s="102"/>
      <c r="ED56" s="102"/>
      <c r="EE56" s="102"/>
      <c r="EF56" s="102"/>
      <c r="EG56" s="102"/>
      <c r="EH56" s="102"/>
      <c r="EI56" s="102"/>
      <c r="EJ56" s="102"/>
      <c r="EK56" s="102"/>
      <c r="EL56" s="102"/>
      <c r="EM56" s="102"/>
      <c r="EN56" s="102"/>
      <c r="EO56" s="102"/>
      <c r="EP56" s="102"/>
      <c r="EQ56" s="102"/>
      <c r="ER56" s="102"/>
      <c r="ES56" s="102"/>
      <c r="ET56" s="102"/>
      <c r="EU56" s="102"/>
      <c r="EV56" s="102"/>
      <c r="EW56" s="102"/>
      <c r="EX56" s="102"/>
      <c r="EY56" s="102"/>
      <c r="EZ56" s="102"/>
      <c r="FA56" s="102"/>
      <c r="FB56" s="102"/>
      <c r="FC56" s="102"/>
      <c r="FD56" s="102"/>
      <c r="FE56" s="102"/>
      <c r="FF56" s="102"/>
      <c r="FG56" s="102"/>
      <c r="FH56" s="102"/>
      <c r="FI56" s="102"/>
      <c r="FJ56" s="102"/>
      <c r="FK56" s="102"/>
      <c r="FL56" s="102"/>
      <c r="FM56" s="102"/>
      <c r="FN56" s="102"/>
      <c r="FO56" s="102"/>
      <c r="FP56" s="180"/>
      <c r="FQ56" s="180"/>
      <c r="FR56" s="180"/>
      <c r="FS56" s="180"/>
      <c r="FT56" s="180"/>
      <c r="FU56" s="180"/>
      <c r="FV56" s="180"/>
      <c r="FW56" s="180"/>
      <c r="FX56" s="180"/>
      <c r="FY56" s="180"/>
      <c r="FZ56" s="180"/>
      <c r="GA56" s="180"/>
      <c r="GB56" s="180"/>
      <c r="GC56" s="180"/>
      <c r="GD56" s="180"/>
      <c r="GE56" s="180"/>
      <c r="GF56" s="180"/>
      <c r="GG56" s="180"/>
    </row>
    <row r="57" spans="1:200" ht="30" x14ac:dyDescent="0.15">
      <c r="A57" s="171" t="s">
        <v>6125</v>
      </c>
      <c r="B57" s="177" t="s">
        <v>6126</v>
      </c>
      <c r="C57" s="62" t="s">
        <v>6689</v>
      </c>
      <c r="D57" s="186">
        <v>40982</v>
      </c>
      <c r="E57" s="186">
        <v>41023</v>
      </c>
      <c r="F57" s="186"/>
      <c r="G57" s="163" t="s">
        <v>6128</v>
      </c>
      <c r="H57" s="102" t="s">
        <v>6127</v>
      </c>
      <c r="I57" s="102" t="s">
        <v>3067</v>
      </c>
      <c r="J57" s="102"/>
      <c r="K57" s="102"/>
      <c r="L57" s="102" t="s">
        <v>3233</v>
      </c>
      <c r="M57" s="102"/>
      <c r="N57" s="102"/>
      <c r="O57" s="102"/>
      <c r="P57" s="102"/>
      <c r="Q57" s="102"/>
      <c r="R57" s="102"/>
      <c r="S57" s="102"/>
      <c r="T57" s="102"/>
      <c r="U57" s="102"/>
      <c r="V57" s="102"/>
      <c r="W57" s="102"/>
      <c r="X57" s="102"/>
      <c r="Y57" s="102"/>
      <c r="Z57" s="102"/>
      <c r="AA57" s="102"/>
      <c r="AB57" s="102"/>
      <c r="AC57" s="102"/>
      <c r="AD57" s="102"/>
      <c r="AE57" s="102"/>
      <c r="AF57" s="102"/>
      <c r="AG57" s="102"/>
      <c r="AH57" s="102" t="s">
        <v>3234</v>
      </c>
      <c r="AI57" s="102"/>
      <c r="AJ57" s="102"/>
      <c r="AK57" s="102"/>
      <c r="AL57" s="102"/>
      <c r="AM57" s="102"/>
      <c r="AN57" s="102"/>
      <c r="AO57" s="102"/>
      <c r="AP57" s="102"/>
      <c r="AQ57" s="102"/>
      <c r="AR57" s="102"/>
      <c r="AS57" s="102"/>
      <c r="AT57" s="102"/>
      <c r="AU57" s="102"/>
      <c r="AV57" s="102" t="s">
        <v>5931</v>
      </c>
      <c r="AW57" s="102"/>
      <c r="AX57" s="102"/>
      <c r="AY57" s="102"/>
      <c r="AZ57" s="102"/>
      <c r="BA57" s="102"/>
      <c r="BB57" s="102"/>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02"/>
      <c r="CD57" s="102"/>
      <c r="CE57" s="102"/>
      <c r="CF57" s="102"/>
      <c r="CG57" s="102"/>
      <c r="CH57" s="102"/>
      <c r="CI57" s="102"/>
      <c r="CJ57" s="102"/>
      <c r="CK57" s="181"/>
      <c r="CL57" s="181"/>
      <c r="CM57" s="102"/>
      <c r="CN57" s="102"/>
      <c r="CO57" s="102"/>
      <c r="CP57" s="102"/>
      <c r="CQ57" s="102"/>
      <c r="CR57" s="102"/>
      <c r="CS57" s="102"/>
      <c r="CT57" s="102"/>
      <c r="CU57" s="102"/>
      <c r="CV57" s="102"/>
      <c r="CW57" s="102"/>
      <c r="CX57" s="102"/>
      <c r="CY57" s="102"/>
      <c r="CZ57" s="102"/>
      <c r="DA57" s="102"/>
      <c r="DB57" s="102"/>
      <c r="DC57" s="102"/>
      <c r="DD57" s="102"/>
      <c r="DE57" s="102"/>
      <c r="DF57" s="102"/>
      <c r="DG57" s="102"/>
      <c r="DH57" s="102"/>
      <c r="DI57" s="102"/>
      <c r="DJ57" s="102"/>
      <c r="DK57" s="102"/>
      <c r="DL57" s="102"/>
      <c r="DM57" s="102"/>
      <c r="DN57" s="102"/>
      <c r="DO57" s="102"/>
      <c r="DP57" s="102"/>
      <c r="DQ57" s="102"/>
      <c r="DR57" s="102"/>
      <c r="DS57" s="102"/>
      <c r="DT57" s="102"/>
      <c r="DU57" s="102"/>
      <c r="DV57" s="102"/>
      <c r="DW57" s="102"/>
      <c r="DX57" s="102"/>
      <c r="DY57" s="102"/>
      <c r="DZ57" s="102"/>
      <c r="EA57" s="102"/>
      <c r="EB57" s="102"/>
      <c r="EC57" s="102"/>
      <c r="ED57" s="102"/>
      <c r="EE57" s="102"/>
      <c r="EF57" s="102"/>
      <c r="EG57" s="102"/>
      <c r="EH57" s="102"/>
      <c r="EI57" s="102"/>
      <c r="EJ57" s="102"/>
      <c r="EK57" s="102"/>
      <c r="EL57" s="102"/>
      <c r="EM57" s="102"/>
      <c r="EN57" s="102"/>
      <c r="EO57" s="102"/>
      <c r="EP57" s="102"/>
      <c r="EQ57" s="102"/>
      <c r="ER57" s="102"/>
      <c r="ES57" s="102"/>
      <c r="ET57" s="102"/>
      <c r="EU57" s="102"/>
      <c r="EV57" s="102"/>
      <c r="EW57" s="102"/>
      <c r="EX57" s="102"/>
      <c r="EY57" s="102"/>
      <c r="EZ57" s="102"/>
      <c r="FA57" s="102"/>
      <c r="FB57" s="102"/>
      <c r="FC57" s="102"/>
      <c r="FD57" s="102"/>
      <c r="FE57" s="102"/>
      <c r="FF57" s="102"/>
      <c r="FG57" s="102"/>
      <c r="FH57" s="102"/>
      <c r="FI57" s="102"/>
      <c r="FJ57" s="102"/>
      <c r="FK57" s="102"/>
      <c r="FL57" s="102"/>
      <c r="FM57" s="102"/>
      <c r="FN57" s="102"/>
      <c r="FO57" s="102"/>
      <c r="FP57" s="180"/>
      <c r="FQ57" s="180"/>
      <c r="FR57" s="180"/>
      <c r="FS57" s="180"/>
      <c r="FT57" s="180"/>
      <c r="FU57" s="180"/>
      <c r="FV57" s="180"/>
      <c r="FW57" s="180"/>
      <c r="FX57" s="180"/>
      <c r="FY57" s="180"/>
      <c r="FZ57" s="180"/>
      <c r="GA57" s="180"/>
      <c r="GB57" s="180"/>
      <c r="GC57" s="180"/>
      <c r="GD57" s="180"/>
      <c r="GE57" s="180"/>
      <c r="GF57" s="180"/>
      <c r="GG57" s="180"/>
    </row>
    <row r="58" spans="1:200" ht="15" x14ac:dyDescent="0.15">
      <c r="A58" s="171" t="s">
        <v>6122</v>
      </c>
      <c r="B58" s="177" t="s">
        <v>6123</v>
      </c>
      <c r="C58" s="62" t="s">
        <v>6690</v>
      </c>
      <c r="D58" s="186">
        <v>40974</v>
      </c>
      <c r="E58" s="186">
        <v>41025</v>
      </c>
      <c r="F58" s="186"/>
      <c r="G58" s="102"/>
      <c r="H58" s="102" t="s">
        <v>6124</v>
      </c>
      <c r="I58" s="102" t="s">
        <v>3067</v>
      </c>
      <c r="J58" s="102" t="s">
        <v>469</v>
      </c>
      <c r="K58" s="102"/>
      <c r="L58" s="102" t="s">
        <v>589</v>
      </c>
      <c r="M58" s="102"/>
      <c r="N58" s="102"/>
      <c r="O58" s="102"/>
      <c r="P58" s="102"/>
      <c r="Q58" s="102"/>
      <c r="R58" s="102"/>
      <c r="S58" s="102"/>
      <c r="T58" s="102"/>
      <c r="U58" s="102"/>
      <c r="V58" s="102"/>
      <c r="W58" s="102"/>
      <c r="X58" s="102" t="s">
        <v>632</v>
      </c>
      <c r="Y58" s="102"/>
      <c r="Z58" s="102"/>
      <c r="AA58" s="102"/>
      <c r="AB58" s="102"/>
      <c r="AC58" s="102"/>
      <c r="AD58" s="102"/>
      <c r="AE58" s="102"/>
      <c r="AF58" s="102"/>
      <c r="AG58" s="102"/>
      <c r="AH58" s="102" t="s">
        <v>3111</v>
      </c>
      <c r="AI58" s="102"/>
      <c r="AJ58" s="102"/>
      <c r="AK58" s="102"/>
      <c r="AL58" s="102"/>
      <c r="AM58" s="102"/>
      <c r="AN58" s="102"/>
      <c r="AO58" s="102"/>
      <c r="AP58" s="102"/>
      <c r="AQ58" s="102"/>
      <c r="AR58" s="102"/>
      <c r="AS58" s="102"/>
      <c r="AT58" s="102"/>
      <c r="AU58" s="102"/>
      <c r="AV58" s="102"/>
      <c r="AW58" s="102"/>
      <c r="AX58" s="102"/>
      <c r="AY58" s="102"/>
      <c r="AZ58" s="102"/>
      <c r="BA58" s="102"/>
      <c r="BB58" s="102"/>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02"/>
      <c r="CD58" s="102"/>
      <c r="CE58" s="102"/>
      <c r="CF58" s="102"/>
      <c r="CG58" s="102"/>
      <c r="CH58" s="102"/>
      <c r="CI58" s="102"/>
      <c r="CJ58" s="102"/>
      <c r="CK58" s="181"/>
      <c r="CL58" s="181"/>
      <c r="CM58" s="102"/>
      <c r="CN58" s="102"/>
      <c r="CO58" s="102"/>
      <c r="CP58" s="102"/>
      <c r="CQ58" s="102"/>
      <c r="CR58" s="102"/>
      <c r="CS58" s="102"/>
      <c r="CT58" s="102"/>
      <c r="CU58" s="102"/>
      <c r="CV58" s="102"/>
      <c r="CW58" s="102"/>
      <c r="CX58" s="102"/>
      <c r="CY58" s="102"/>
      <c r="CZ58" s="102"/>
      <c r="DA58" s="102"/>
      <c r="DB58" s="102"/>
      <c r="DC58" s="102"/>
      <c r="DD58" s="102"/>
      <c r="DE58" s="102"/>
      <c r="DF58" s="102"/>
      <c r="DG58" s="102"/>
      <c r="DH58" s="102"/>
      <c r="DI58" s="102"/>
      <c r="DJ58" s="102"/>
      <c r="DK58" s="102"/>
      <c r="DL58" s="102"/>
      <c r="DM58" s="102"/>
      <c r="DN58" s="102"/>
      <c r="DO58" s="102"/>
      <c r="DP58" s="102"/>
      <c r="DQ58" s="102"/>
      <c r="DR58" s="102"/>
      <c r="DS58" s="102"/>
      <c r="DT58" s="102"/>
      <c r="DU58" s="102"/>
      <c r="DV58" s="102"/>
      <c r="DW58" s="102"/>
      <c r="DX58" s="102"/>
      <c r="DY58" s="102"/>
      <c r="DZ58" s="102"/>
      <c r="EA58" s="102"/>
      <c r="EB58" s="102"/>
      <c r="EC58" s="102"/>
      <c r="ED58" s="102"/>
      <c r="EE58" s="102"/>
      <c r="EF58" s="102"/>
      <c r="EG58" s="102"/>
      <c r="EH58" s="102"/>
      <c r="EI58" s="102"/>
      <c r="EJ58" s="102"/>
      <c r="EK58" s="102"/>
      <c r="EL58" s="102"/>
      <c r="EM58" s="102"/>
      <c r="EN58" s="102"/>
      <c r="EO58" s="102"/>
      <c r="EP58" s="102"/>
      <c r="EQ58" s="102"/>
      <c r="ER58" s="102"/>
      <c r="ES58" s="102"/>
      <c r="ET58" s="102"/>
      <c r="EU58" s="102"/>
      <c r="EV58" s="102"/>
      <c r="EW58" s="102"/>
      <c r="EX58" s="102"/>
      <c r="EY58" s="102"/>
      <c r="EZ58" s="102"/>
      <c r="FA58" s="102"/>
      <c r="FB58" s="102"/>
      <c r="FC58" s="102"/>
      <c r="FD58" s="102"/>
      <c r="FE58" s="102"/>
      <c r="FF58" s="102"/>
      <c r="FG58" s="102"/>
      <c r="FH58" s="102"/>
      <c r="FI58" s="102"/>
      <c r="FJ58" s="102"/>
      <c r="FK58" s="102"/>
      <c r="FL58" s="102"/>
      <c r="FM58" s="102"/>
      <c r="FN58" s="102"/>
      <c r="FO58" s="102"/>
      <c r="FP58" s="180"/>
      <c r="FQ58" s="180"/>
      <c r="FR58" s="180"/>
      <c r="FS58" s="180"/>
      <c r="FT58" s="180"/>
      <c r="FU58" s="180"/>
      <c r="FV58" s="180"/>
      <c r="FW58" s="180"/>
      <c r="FX58" s="180"/>
      <c r="FY58" s="180"/>
      <c r="FZ58" s="180"/>
      <c r="GA58" s="180"/>
      <c r="GB58" s="180"/>
      <c r="GC58" s="180"/>
      <c r="GD58" s="180"/>
      <c r="GE58" s="180"/>
      <c r="GF58" s="180"/>
      <c r="GG58" s="180"/>
    </row>
    <row r="59" spans="1:200" ht="30" x14ac:dyDescent="0.15">
      <c r="A59" s="171" t="s">
        <v>6119</v>
      </c>
      <c r="B59" s="177" t="s">
        <v>6120</v>
      </c>
      <c r="C59" s="62" t="s">
        <v>6691</v>
      </c>
      <c r="D59" s="186">
        <v>40977</v>
      </c>
      <c r="E59" s="186">
        <v>41023</v>
      </c>
      <c r="F59" s="186" t="s">
        <v>10209</v>
      </c>
      <c r="G59" s="102" t="s">
        <v>9643</v>
      </c>
      <c r="H59" s="102" t="s">
        <v>10236</v>
      </c>
      <c r="I59" s="102" t="s">
        <v>3067</v>
      </c>
      <c r="J59" s="102" t="s">
        <v>469</v>
      </c>
      <c r="K59" s="102"/>
      <c r="L59" s="102" t="s">
        <v>3226</v>
      </c>
      <c r="M59" s="102"/>
      <c r="N59" s="102"/>
      <c r="O59" s="102"/>
      <c r="P59" s="102"/>
      <c r="Q59" s="102"/>
      <c r="R59" s="102"/>
      <c r="S59" s="102"/>
      <c r="T59" s="102"/>
      <c r="U59" s="102"/>
      <c r="V59" s="102"/>
      <c r="W59" s="102"/>
      <c r="X59" s="102" t="s">
        <v>1077</v>
      </c>
      <c r="Y59" s="102"/>
      <c r="Z59" s="102"/>
      <c r="AA59" s="102"/>
      <c r="AB59" s="102"/>
      <c r="AC59" s="102"/>
      <c r="AD59" s="102"/>
      <c r="AE59" s="102"/>
      <c r="AF59" s="102"/>
      <c r="AG59" s="102"/>
      <c r="AH59" s="102" t="s">
        <v>3235</v>
      </c>
      <c r="AI59" s="102"/>
      <c r="AJ59" s="102"/>
      <c r="AK59" s="102"/>
      <c r="AL59" s="102"/>
      <c r="AM59" s="102"/>
      <c r="AN59" s="102"/>
      <c r="AO59" s="102" t="s">
        <v>5514</v>
      </c>
      <c r="AP59" s="102"/>
      <c r="AQ59" s="102"/>
      <c r="AR59" s="102"/>
      <c r="AS59" s="102"/>
      <c r="AT59" s="102"/>
      <c r="AU59" s="102"/>
      <c r="AV59" s="102"/>
      <c r="AW59" s="102"/>
      <c r="AX59" s="102"/>
      <c r="AY59" s="102"/>
      <c r="AZ59" s="102"/>
      <c r="BA59" s="102"/>
      <c r="BB59" s="102"/>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02"/>
      <c r="CD59" s="102"/>
      <c r="CE59" s="102"/>
      <c r="CF59" s="102"/>
      <c r="CG59" s="102"/>
      <c r="CH59" s="102"/>
      <c r="CI59" s="102"/>
      <c r="CJ59" s="102"/>
      <c r="CK59" s="181"/>
      <c r="CL59" s="181"/>
      <c r="CM59" s="102"/>
      <c r="CN59" s="102"/>
      <c r="CO59" s="102"/>
      <c r="CP59" s="102"/>
      <c r="CQ59" s="102"/>
      <c r="CR59" s="102"/>
      <c r="CS59" s="102"/>
      <c r="CT59" s="102"/>
      <c r="CU59" s="102"/>
      <c r="CV59" s="102"/>
      <c r="CW59" s="102"/>
      <c r="CX59" s="102"/>
      <c r="CY59" s="102"/>
      <c r="CZ59" s="102"/>
      <c r="DA59" s="102"/>
      <c r="DB59" s="102"/>
      <c r="DC59" s="102"/>
      <c r="DD59" s="102"/>
      <c r="DE59" s="102"/>
      <c r="DF59" s="102"/>
      <c r="DG59" s="102"/>
      <c r="DH59" s="102"/>
      <c r="DI59" s="102"/>
      <c r="DJ59" s="102"/>
      <c r="DK59" s="102"/>
      <c r="DL59" s="102"/>
      <c r="DM59" s="102"/>
      <c r="DN59" s="102"/>
      <c r="DO59" s="102"/>
      <c r="DP59" s="102"/>
      <c r="DQ59" s="102"/>
      <c r="DR59" s="102"/>
      <c r="DS59" s="102"/>
      <c r="DT59" s="102"/>
      <c r="DU59" s="102"/>
      <c r="DV59" s="102"/>
      <c r="DW59" s="102"/>
      <c r="DX59" s="102"/>
      <c r="DY59" s="102"/>
      <c r="DZ59" s="102"/>
      <c r="EA59" s="102"/>
      <c r="EB59" s="102"/>
      <c r="EC59" s="102"/>
      <c r="ED59" s="102" t="s">
        <v>3236</v>
      </c>
      <c r="EE59" s="180"/>
      <c r="EF59" s="180"/>
      <c r="EG59" s="180"/>
      <c r="EH59" s="180"/>
      <c r="EI59" s="180"/>
      <c r="EJ59" s="180"/>
      <c r="EK59" s="180"/>
      <c r="EL59" s="180"/>
      <c r="EM59" s="180"/>
      <c r="EN59" s="180"/>
      <c r="EO59" s="180"/>
      <c r="EP59" s="180"/>
      <c r="EQ59" s="180"/>
      <c r="ER59" s="180"/>
      <c r="ES59" s="180"/>
      <c r="ET59" s="180"/>
      <c r="EU59" s="180"/>
      <c r="EV59" s="180"/>
      <c r="EW59" s="180"/>
      <c r="EX59" s="180"/>
      <c r="EY59" s="180"/>
      <c r="EZ59" s="180"/>
      <c r="FA59" s="180"/>
      <c r="FB59" s="180"/>
      <c r="FC59" s="180"/>
      <c r="FD59" s="180"/>
      <c r="FE59" s="180"/>
      <c r="FF59" s="180"/>
      <c r="FG59" s="180"/>
      <c r="FH59" s="180"/>
      <c r="FI59" s="180"/>
      <c r="FJ59" s="180"/>
      <c r="FK59" s="180"/>
      <c r="FL59" s="180"/>
      <c r="FM59" s="180"/>
      <c r="FN59" s="180"/>
      <c r="FO59" s="180"/>
      <c r="FP59" s="180"/>
      <c r="FQ59" s="180"/>
      <c r="FR59" s="180"/>
      <c r="FS59" s="180"/>
      <c r="FT59" s="180"/>
      <c r="FU59" s="180"/>
      <c r="FV59" s="180"/>
      <c r="FW59" s="180"/>
      <c r="FX59" s="180"/>
      <c r="FY59" s="180"/>
      <c r="FZ59" s="180"/>
      <c r="GA59" s="180"/>
      <c r="GB59" s="180"/>
      <c r="GC59" s="180"/>
      <c r="GD59" s="180"/>
      <c r="GE59" s="180"/>
      <c r="GF59" s="180"/>
      <c r="GG59" s="180"/>
    </row>
    <row r="60" spans="1:200" ht="30" x14ac:dyDescent="0.15">
      <c r="A60" s="171" t="s">
        <v>6116</v>
      </c>
      <c r="B60" s="177" t="s">
        <v>6118</v>
      </c>
      <c r="C60" s="62" t="s">
        <v>6692</v>
      </c>
      <c r="D60" s="186">
        <v>40974</v>
      </c>
      <c r="E60" s="186">
        <v>41023</v>
      </c>
      <c r="F60" s="186"/>
      <c r="G60" s="102" t="s">
        <v>5843</v>
      </c>
      <c r="H60" s="102" t="s">
        <v>6117</v>
      </c>
      <c r="I60" s="102" t="s">
        <v>3067</v>
      </c>
      <c r="J60" s="102" t="s">
        <v>469</v>
      </c>
      <c r="K60" s="102"/>
      <c r="L60" s="102" t="s">
        <v>589</v>
      </c>
      <c r="M60" s="102"/>
      <c r="N60" s="102"/>
      <c r="O60" s="102"/>
      <c r="P60" s="102"/>
      <c r="Q60" s="102"/>
      <c r="R60" s="102"/>
      <c r="S60" s="102"/>
      <c r="T60" s="102"/>
      <c r="U60" s="102"/>
      <c r="V60" s="102"/>
      <c r="W60" s="102"/>
      <c r="X60" s="102" t="s">
        <v>3072</v>
      </c>
      <c r="Y60" s="102"/>
      <c r="Z60" s="102"/>
      <c r="AA60" s="102"/>
      <c r="AB60" s="102"/>
      <c r="AC60" s="102"/>
      <c r="AD60" s="102"/>
      <c r="AE60" s="102"/>
      <c r="AF60" s="102"/>
      <c r="AG60" s="102"/>
      <c r="AH60" s="102" t="s">
        <v>3199</v>
      </c>
      <c r="AI60" s="102"/>
      <c r="AJ60" s="102"/>
      <c r="AK60" s="102"/>
      <c r="AL60" s="102"/>
      <c r="AM60" s="102"/>
      <c r="AN60" s="102"/>
      <c r="AO60" s="102" t="s">
        <v>5514</v>
      </c>
      <c r="AP60" s="102"/>
      <c r="AQ60" s="102"/>
      <c r="AR60" s="102"/>
      <c r="AS60" s="102"/>
      <c r="AT60" s="102"/>
      <c r="AU60" s="102"/>
      <c r="AV60" s="102"/>
      <c r="AW60" s="102"/>
      <c r="AX60" s="102"/>
      <c r="AY60" s="102"/>
      <c r="AZ60" s="102"/>
      <c r="BA60" s="102"/>
      <c r="BB60" s="102"/>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02"/>
      <c r="CD60" s="102"/>
      <c r="CE60" s="102"/>
      <c r="CF60" s="102"/>
      <c r="CG60" s="102"/>
      <c r="CH60" s="102"/>
      <c r="CI60" s="102"/>
      <c r="CJ60" s="102"/>
      <c r="CK60" s="181"/>
      <c r="CL60" s="181"/>
      <c r="CM60" s="102"/>
      <c r="CN60" s="102"/>
      <c r="CO60" s="102"/>
      <c r="CP60" s="102"/>
      <c r="CQ60" s="102"/>
      <c r="CR60" s="102"/>
      <c r="CS60" s="102"/>
      <c r="CT60" s="102"/>
      <c r="CU60" s="102"/>
      <c r="CV60" s="102"/>
      <c r="CW60" s="102"/>
      <c r="CX60" s="102"/>
      <c r="CY60" s="102"/>
      <c r="CZ60" s="102"/>
      <c r="DA60" s="102"/>
      <c r="DB60" s="102"/>
      <c r="DC60" s="102"/>
      <c r="DD60" s="102"/>
      <c r="DE60" s="102"/>
      <c r="DF60" s="102"/>
      <c r="DG60" s="102"/>
      <c r="DH60" s="102"/>
      <c r="DI60" s="102"/>
      <c r="DJ60" s="102"/>
      <c r="DK60" s="102"/>
      <c r="DL60" s="102"/>
      <c r="DM60" s="102"/>
      <c r="DN60" s="102"/>
      <c r="DO60" s="102"/>
      <c r="DP60" s="102"/>
      <c r="DQ60" s="102"/>
      <c r="DR60" s="102"/>
      <c r="DS60" s="102"/>
      <c r="DT60" s="102"/>
      <c r="DU60" s="102"/>
      <c r="DV60" s="102"/>
      <c r="DW60" s="102"/>
      <c r="DX60" s="102"/>
      <c r="DY60" s="102"/>
      <c r="DZ60" s="102"/>
      <c r="EA60" s="102"/>
      <c r="EB60" s="102"/>
      <c r="EC60" s="102"/>
      <c r="ED60" s="102"/>
      <c r="EE60" s="102"/>
      <c r="EF60" s="102"/>
      <c r="EG60" s="102"/>
      <c r="EH60" s="102"/>
      <c r="EI60" s="102"/>
      <c r="EJ60" s="102"/>
      <c r="EK60" s="102"/>
      <c r="EL60" s="102"/>
      <c r="EM60" s="102"/>
      <c r="EN60" s="102"/>
      <c r="EO60" s="102"/>
      <c r="EP60" s="102"/>
      <c r="EQ60" s="102"/>
      <c r="ER60" s="102"/>
      <c r="ES60" s="102"/>
      <c r="ET60" s="102"/>
      <c r="EU60" s="102"/>
      <c r="EV60" s="102"/>
      <c r="EW60" s="102"/>
      <c r="EX60" s="102"/>
      <c r="EY60" s="102"/>
      <c r="EZ60" s="102"/>
      <c r="FA60" s="102"/>
      <c r="FB60" s="102"/>
      <c r="FC60" s="102"/>
      <c r="FD60" s="102"/>
      <c r="FE60" s="102"/>
      <c r="FF60" s="102"/>
      <c r="FG60" s="102" t="s">
        <v>3237</v>
      </c>
      <c r="FH60" s="102"/>
      <c r="FI60" s="102"/>
      <c r="FJ60" s="102"/>
      <c r="FK60" s="102"/>
      <c r="FL60" s="102"/>
      <c r="FM60" s="102"/>
      <c r="FN60" s="102"/>
      <c r="FO60" s="102"/>
      <c r="FP60" s="180"/>
      <c r="FQ60" s="180"/>
      <c r="FR60" s="180"/>
      <c r="FS60" s="180"/>
      <c r="FT60" s="180"/>
      <c r="FU60" s="180"/>
      <c r="FV60" s="180"/>
      <c r="FW60" s="180"/>
      <c r="FX60" s="180"/>
      <c r="FY60" s="180"/>
      <c r="FZ60" s="180"/>
      <c r="GA60" s="180"/>
      <c r="GB60" s="180"/>
      <c r="GC60" s="180"/>
      <c r="GD60" s="180"/>
      <c r="GE60" s="180"/>
      <c r="GF60" s="180"/>
      <c r="GG60" s="180"/>
    </row>
    <row r="61" spans="1:200" ht="75" x14ac:dyDescent="0.15">
      <c r="A61" s="172" t="s">
        <v>5232</v>
      </c>
      <c r="B61" s="162" t="s">
        <v>19334</v>
      </c>
      <c r="C61" s="166" t="s">
        <v>20431</v>
      </c>
      <c r="D61" s="186">
        <v>40976</v>
      </c>
      <c r="E61" s="182">
        <v>43627</v>
      </c>
      <c r="F61" s="182" t="s">
        <v>12076</v>
      </c>
      <c r="G61" s="163" t="s">
        <v>5801</v>
      </c>
      <c r="H61" s="102" t="s">
        <v>20432</v>
      </c>
      <c r="I61" s="102" t="s">
        <v>3067</v>
      </c>
      <c r="J61" s="102" t="s">
        <v>469</v>
      </c>
      <c r="K61" s="102"/>
      <c r="L61" s="102" t="s">
        <v>20433</v>
      </c>
      <c r="M61" s="102"/>
      <c r="N61" s="102"/>
      <c r="O61" s="102"/>
      <c r="P61" s="102"/>
      <c r="Q61" s="102"/>
      <c r="R61" s="102"/>
      <c r="S61" s="102"/>
      <c r="T61" s="102"/>
      <c r="U61" s="102"/>
      <c r="V61" s="102"/>
      <c r="W61" s="102"/>
      <c r="X61" s="102" t="s">
        <v>20434</v>
      </c>
      <c r="Y61" s="102"/>
      <c r="Z61" s="102"/>
      <c r="AA61" s="102"/>
      <c r="AB61" s="102"/>
      <c r="AC61" s="102"/>
      <c r="AD61" s="102"/>
      <c r="AE61" s="102"/>
      <c r="AF61" s="102"/>
      <c r="AG61" s="102"/>
      <c r="AH61" s="102" t="s">
        <v>20435</v>
      </c>
      <c r="AI61" s="102"/>
      <c r="AJ61" s="102"/>
      <c r="AK61" s="102"/>
      <c r="AL61" s="102"/>
      <c r="AM61" s="102"/>
      <c r="AN61" s="102"/>
      <c r="AO61" s="102" t="s">
        <v>5514</v>
      </c>
      <c r="AP61" s="102"/>
      <c r="AQ61" s="102"/>
      <c r="AR61" s="102"/>
      <c r="AS61" s="102"/>
      <c r="AT61" s="102"/>
      <c r="AU61" s="102"/>
      <c r="AV61" s="102"/>
      <c r="AW61" s="102"/>
      <c r="AX61" s="102"/>
      <c r="AY61" s="102"/>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02"/>
      <c r="CD61" s="102"/>
      <c r="CE61" s="102"/>
      <c r="CF61" s="102"/>
      <c r="CG61" s="102"/>
      <c r="CH61" s="102"/>
      <c r="CI61" s="102"/>
      <c r="CJ61" s="102"/>
      <c r="CK61" s="181"/>
      <c r="CL61" s="181"/>
      <c r="CM61" s="102"/>
      <c r="CN61" s="102"/>
      <c r="CO61" s="102"/>
      <c r="CP61" s="102"/>
      <c r="CQ61" s="102"/>
      <c r="CR61" s="102"/>
      <c r="CS61" s="102"/>
      <c r="CT61" s="102"/>
      <c r="CU61" s="102"/>
      <c r="CV61" s="102"/>
      <c r="CW61" s="102"/>
      <c r="CX61" s="102"/>
      <c r="CY61" s="102"/>
      <c r="CZ61" s="102"/>
      <c r="DA61" s="102"/>
      <c r="DB61" s="102"/>
      <c r="DC61" s="102"/>
      <c r="DD61" s="102"/>
      <c r="DE61" s="102"/>
      <c r="DF61" s="102"/>
      <c r="DG61" s="102"/>
      <c r="DH61" s="102"/>
      <c r="DI61" s="102"/>
      <c r="DJ61" s="102"/>
      <c r="DK61" s="102"/>
      <c r="DL61" s="102"/>
      <c r="DM61" s="102"/>
      <c r="DN61" s="102"/>
      <c r="DO61" s="102"/>
      <c r="DP61" s="102"/>
      <c r="DQ61" s="102"/>
      <c r="DR61" s="102"/>
      <c r="DS61" s="102"/>
      <c r="DT61" s="102"/>
      <c r="DU61" s="102"/>
      <c r="DV61" s="102"/>
      <c r="DW61" s="102"/>
      <c r="DX61" s="102"/>
      <c r="DY61" s="102"/>
      <c r="DZ61" s="102"/>
      <c r="EA61" s="102"/>
      <c r="EB61" s="102"/>
      <c r="EC61" s="102"/>
      <c r="ED61" s="102"/>
      <c r="EE61" s="102"/>
      <c r="EF61" s="102"/>
      <c r="EG61" s="102"/>
      <c r="EH61" s="102"/>
      <c r="EI61" s="102"/>
      <c r="EJ61" s="102"/>
      <c r="EK61" s="102"/>
      <c r="EL61" s="102"/>
      <c r="EM61" s="102"/>
      <c r="EN61" s="102"/>
      <c r="EO61" s="102"/>
      <c r="EP61" s="102"/>
      <c r="EQ61" s="102" t="s">
        <v>20436</v>
      </c>
      <c r="ER61" s="102"/>
      <c r="ES61" s="102"/>
      <c r="ET61" s="102"/>
      <c r="EU61" s="102"/>
      <c r="EV61" s="102"/>
      <c r="EW61" s="102"/>
      <c r="EX61" s="102"/>
      <c r="EY61" s="102"/>
      <c r="EZ61" s="102"/>
      <c r="FA61" s="102"/>
      <c r="FB61" s="102"/>
      <c r="FC61" s="102"/>
      <c r="FD61" s="102"/>
      <c r="FE61" s="102"/>
      <c r="FF61" s="102"/>
      <c r="FG61" s="102" t="s">
        <v>20437</v>
      </c>
      <c r="FH61" s="102"/>
      <c r="FI61" s="102"/>
      <c r="FJ61" s="102"/>
      <c r="FK61" s="102"/>
      <c r="FL61" s="102"/>
      <c r="FM61" s="102"/>
      <c r="FN61" s="102"/>
      <c r="FO61" s="102"/>
      <c r="FP61" s="180"/>
      <c r="FQ61" s="180"/>
      <c r="FR61" s="180"/>
      <c r="FS61" s="180"/>
      <c r="FT61" s="180"/>
      <c r="FU61" s="180"/>
      <c r="FV61" s="180"/>
      <c r="FW61" s="180"/>
      <c r="FX61" s="180"/>
      <c r="FY61" s="180"/>
      <c r="FZ61" s="180"/>
      <c r="GA61" s="180"/>
      <c r="GB61" s="180"/>
      <c r="GC61" s="180"/>
      <c r="GD61" s="180"/>
      <c r="GE61" s="180"/>
      <c r="GF61" s="180"/>
      <c r="GG61" s="180"/>
    </row>
    <row r="62" spans="1:200" ht="84" x14ac:dyDescent="0.15">
      <c r="A62" s="171" t="s">
        <v>6112</v>
      </c>
      <c r="B62" s="177" t="s">
        <v>14304</v>
      </c>
      <c r="C62" s="62" t="s">
        <v>14308</v>
      </c>
      <c r="D62" s="186">
        <v>41304</v>
      </c>
      <c r="E62" s="186">
        <v>43265</v>
      </c>
      <c r="F62" s="186" t="s">
        <v>18459</v>
      </c>
      <c r="G62" s="163" t="s">
        <v>5801</v>
      </c>
      <c r="H62" s="102" t="s">
        <v>5641</v>
      </c>
      <c r="I62" s="102" t="s">
        <v>3067</v>
      </c>
      <c r="J62" s="102"/>
      <c r="K62" s="102"/>
      <c r="L62" s="102"/>
      <c r="M62" s="102"/>
      <c r="N62" s="102"/>
      <c r="O62" s="102"/>
      <c r="P62" s="102"/>
      <c r="Q62" s="102"/>
      <c r="R62" s="102"/>
      <c r="S62" s="102"/>
      <c r="T62" s="102"/>
      <c r="U62" s="102"/>
      <c r="V62" s="102"/>
      <c r="W62" s="102"/>
      <c r="X62" s="102"/>
      <c r="Y62" s="102"/>
      <c r="Z62" s="102"/>
      <c r="AA62" s="153" t="s">
        <v>7483</v>
      </c>
      <c r="AC62" s="102"/>
      <c r="AD62" s="102"/>
      <c r="AE62" s="102"/>
      <c r="AF62" s="102"/>
      <c r="AG62" s="102"/>
      <c r="AH62" s="102"/>
      <c r="AI62" s="102"/>
      <c r="AJ62" s="102" t="s">
        <v>14305</v>
      </c>
      <c r="AK62" s="102"/>
      <c r="AL62" s="102"/>
      <c r="AM62" s="102"/>
      <c r="AN62" s="102"/>
      <c r="AO62" s="102"/>
      <c r="AP62" s="62" t="s">
        <v>7178</v>
      </c>
      <c r="AQ62" s="62"/>
      <c r="AR62" s="102"/>
      <c r="AS62" s="102"/>
      <c r="AT62" s="102"/>
      <c r="AU62" s="102"/>
      <c r="AV62" s="102"/>
      <c r="AW62" s="102"/>
      <c r="AX62" s="102"/>
      <c r="AY62" s="102"/>
      <c r="AZ62" s="102"/>
      <c r="BA62" s="102"/>
      <c r="BB62" s="102"/>
      <c r="BC62" s="102"/>
      <c r="BD62" s="102"/>
      <c r="BE62" s="102"/>
      <c r="BF62" s="102"/>
      <c r="BG62" s="102"/>
      <c r="BH62" s="102"/>
      <c r="BI62" s="102"/>
      <c r="BJ62" s="102"/>
      <c r="BK62" s="102"/>
      <c r="BL62" s="102"/>
      <c r="BM62" s="102"/>
      <c r="BN62" s="102"/>
      <c r="BO62" s="102"/>
      <c r="BP62" s="102"/>
      <c r="BQ62" s="102"/>
      <c r="BR62" s="102"/>
      <c r="BS62" s="102"/>
      <c r="BT62" s="102"/>
      <c r="BU62" s="102"/>
      <c r="BV62" s="102"/>
      <c r="BW62" s="102"/>
      <c r="BX62" s="102"/>
      <c r="BY62" s="102"/>
      <c r="BZ62" s="102"/>
      <c r="CA62" s="102"/>
      <c r="CB62" s="102"/>
      <c r="CC62" s="153" t="s">
        <v>14306</v>
      </c>
      <c r="CD62" s="102"/>
      <c r="CE62" s="102"/>
      <c r="CF62" s="102"/>
      <c r="CG62" s="102"/>
      <c r="CH62" s="102"/>
      <c r="CI62" s="102"/>
      <c r="CJ62" s="102"/>
      <c r="CK62" s="181"/>
      <c r="CL62" s="181"/>
      <c r="CM62" s="102"/>
      <c r="CN62" s="102"/>
      <c r="CO62" s="102"/>
      <c r="CP62" s="102"/>
      <c r="CQ62" s="102"/>
      <c r="CR62" s="102"/>
      <c r="CS62" s="102"/>
      <c r="CT62" s="102"/>
      <c r="CU62" s="102"/>
      <c r="CV62" s="102"/>
      <c r="CW62" s="102"/>
      <c r="CX62" s="102"/>
      <c r="CY62" s="102"/>
      <c r="CZ62" s="102"/>
      <c r="DA62" s="102"/>
      <c r="DB62" s="102"/>
      <c r="DC62" s="102"/>
      <c r="DD62" s="102"/>
      <c r="DE62" s="102"/>
      <c r="DF62" s="102"/>
      <c r="DG62" s="102"/>
      <c r="DH62" s="102"/>
      <c r="DI62" s="102"/>
      <c r="DJ62" s="102"/>
      <c r="DK62" s="102"/>
      <c r="DL62" s="102"/>
      <c r="DM62" s="102"/>
      <c r="DN62" s="102"/>
      <c r="DO62" s="102"/>
      <c r="DP62" s="102"/>
      <c r="DQ62" s="102"/>
      <c r="DR62" s="102"/>
      <c r="DS62" s="102"/>
      <c r="DT62" s="102"/>
      <c r="DU62" s="102"/>
      <c r="DV62" s="102"/>
      <c r="DW62" s="102"/>
      <c r="DX62" s="102"/>
      <c r="DY62" s="102"/>
      <c r="DZ62" s="102"/>
      <c r="EA62" s="102"/>
      <c r="EB62" s="102"/>
      <c r="EC62" s="102"/>
      <c r="ED62" s="102"/>
      <c r="EE62" s="102"/>
      <c r="EF62" s="102"/>
      <c r="EG62" s="102"/>
      <c r="EH62" s="102"/>
      <c r="EI62" s="102"/>
      <c r="EJ62" s="102"/>
      <c r="EK62" s="102"/>
      <c r="EL62" s="102"/>
      <c r="EM62" s="102"/>
      <c r="EN62" s="102"/>
      <c r="EO62" s="102"/>
      <c r="EP62" s="102"/>
      <c r="EQ62" s="102"/>
      <c r="ER62" s="102"/>
      <c r="ES62" s="153" t="s">
        <v>7190</v>
      </c>
      <c r="ET62" s="102"/>
      <c r="EU62" s="102"/>
      <c r="EV62" s="102"/>
      <c r="EW62" s="102"/>
      <c r="EX62" s="102"/>
      <c r="EY62" s="102"/>
      <c r="EZ62" s="102"/>
      <c r="FA62" s="102"/>
      <c r="FB62" s="102"/>
      <c r="FC62" s="102"/>
      <c r="FD62" s="102"/>
      <c r="FE62" s="102"/>
      <c r="FF62" s="102"/>
      <c r="FG62" s="102"/>
      <c r="FH62" s="102"/>
      <c r="FI62" s="102"/>
      <c r="FJ62" s="102"/>
      <c r="FK62" s="102"/>
      <c r="FL62" s="102"/>
      <c r="FM62" s="153" t="s">
        <v>7189</v>
      </c>
      <c r="FN62" s="102"/>
      <c r="FO62" s="102"/>
      <c r="FP62" s="180"/>
      <c r="FQ62" s="180"/>
      <c r="FR62" s="180"/>
      <c r="FS62" s="180"/>
      <c r="FT62" s="180"/>
      <c r="FU62" s="180"/>
      <c r="FV62" s="180"/>
      <c r="FW62" s="196" t="s">
        <v>11771</v>
      </c>
      <c r="FX62" s="180"/>
      <c r="FY62" s="180"/>
      <c r="FZ62" s="180"/>
      <c r="GA62" s="180"/>
      <c r="GB62" s="180"/>
      <c r="GC62" s="180"/>
      <c r="GD62" s="196" t="s">
        <v>14307</v>
      </c>
      <c r="GE62" s="180"/>
      <c r="GF62" s="180"/>
      <c r="GG62" s="180"/>
      <c r="GH62" s="62" t="s">
        <v>7024</v>
      </c>
      <c r="GI62" s="62"/>
    </row>
    <row r="63" spans="1:200" s="161" customFormat="1" ht="42" x14ac:dyDescent="0.15">
      <c r="A63" s="171" t="s">
        <v>6109</v>
      </c>
      <c r="B63" s="177" t="s">
        <v>16548</v>
      </c>
      <c r="C63" s="166" t="s">
        <v>9091</v>
      </c>
      <c r="D63" s="186">
        <v>41430</v>
      </c>
      <c r="E63" s="186">
        <v>42724</v>
      </c>
      <c r="F63" s="102"/>
      <c r="G63" s="102" t="s">
        <v>5843</v>
      </c>
      <c r="H63" s="102" t="s">
        <v>9089</v>
      </c>
      <c r="I63" s="102" t="s">
        <v>3067</v>
      </c>
      <c r="J63" s="102" t="s">
        <v>469</v>
      </c>
      <c r="K63" s="102"/>
      <c r="L63" s="102"/>
      <c r="M63" s="102"/>
      <c r="N63" s="102"/>
      <c r="O63" s="102"/>
      <c r="P63" s="102"/>
      <c r="Q63" s="102"/>
      <c r="R63" s="102"/>
      <c r="S63" s="102"/>
      <c r="T63" s="102"/>
      <c r="U63" s="102"/>
      <c r="V63" s="102"/>
      <c r="W63" s="102"/>
      <c r="X63" s="102" t="s">
        <v>9090</v>
      </c>
      <c r="Y63" s="102"/>
      <c r="Z63" s="102"/>
      <c r="AA63" s="102"/>
      <c r="AB63" s="102"/>
      <c r="AC63" s="102"/>
      <c r="AD63" s="102"/>
      <c r="AE63" s="102"/>
      <c r="AF63" s="102"/>
      <c r="AG63" s="102"/>
      <c r="AH63" s="102" t="s">
        <v>9708</v>
      </c>
      <c r="AI63" s="102"/>
      <c r="AJ63" s="102"/>
      <c r="AK63" s="102"/>
      <c r="AL63" s="102"/>
      <c r="AM63" s="102"/>
      <c r="AN63" s="102"/>
      <c r="AO63" s="102" t="s">
        <v>5514</v>
      </c>
      <c r="AP63" s="102"/>
      <c r="AQ63" s="102"/>
      <c r="AR63" s="102"/>
      <c r="AS63" s="102"/>
      <c r="AT63" s="102"/>
      <c r="AU63" s="102"/>
      <c r="AV63" s="102"/>
      <c r="AW63" s="102"/>
      <c r="AX63" s="102"/>
      <c r="AY63" s="102"/>
      <c r="AZ63" s="102"/>
      <c r="BA63" s="102"/>
      <c r="BB63" s="102"/>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02"/>
      <c r="CD63" s="102"/>
      <c r="CE63" s="102"/>
      <c r="CF63" s="102"/>
      <c r="CG63" s="102"/>
      <c r="CH63" s="102"/>
      <c r="CI63" s="102"/>
      <c r="CJ63" s="102"/>
      <c r="CK63" s="181"/>
      <c r="CL63" s="181"/>
      <c r="CM63" s="102"/>
      <c r="CN63" s="102"/>
      <c r="CO63" s="102"/>
      <c r="CP63" s="102"/>
      <c r="CQ63" s="102"/>
      <c r="CR63" s="102"/>
      <c r="CS63" s="102"/>
      <c r="CT63" s="102"/>
      <c r="CU63" s="102"/>
      <c r="CV63" s="102"/>
      <c r="CW63" s="102"/>
      <c r="CX63" s="102"/>
      <c r="CY63" s="102"/>
      <c r="CZ63" s="102"/>
      <c r="DA63" s="102"/>
      <c r="DB63" s="102"/>
      <c r="DC63" s="102"/>
      <c r="DD63" s="102"/>
      <c r="DE63" s="102"/>
      <c r="DF63" s="102"/>
      <c r="DG63" s="102"/>
      <c r="DH63" s="102"/>
      <c r="DI63" s="102"/>
      <c r="DJ63" s="102"/>
      <c r="DK63" s="102"/>
      <c r="DL63" s="102"/>
      <c r="DM63" s="102"/>
      <c r="DN63" s="102"/>
      <c r="DO63" s="102"/>
      <c r="DP63" s="102"/>
      <c r="DQ63" s="102"/>
      <c r="DR63" s="102"/>
      <c r="DS63" s="102"/>
      <c r="DT63" s="102"/>
      <c r="DU63" s="102"/>
      <c r="DV63" s="102"/>
      <c r="DW63" s="102"/>
      <c r="DX63" s="102"/>
      <c r="DY63" s="102"/>
      <c r="DZ63" s="102"/>
      <c r="EA63" s="102"/>
      <c r="EB63" s="102"/>
      <c r="EC63" s="102"/>
      <c r="ED63" s="102"/>
      <c r="EE63" s="102"/>
      <c r="EF63" s="102"/>
      <c r="EG63" s="102"/>
      <c r="EH63" s="102"/>
      <c r="EI63" s="102"/>
      <c r="EJ63" s="102"/>
      <c r="EK63" s="102"/>
      <c r="EL63" s="102"/>
      <c r="EM63" s="102"/>
      <c r="EN63" s="102"/>
      <c r="EO63" s="102"/>
      <c r="EP63" s="102"/>
      <c r="EQ63" s="102"/>
      <c r="ER63" s="102"/>
      <c r="ES63" s="102"/>
      <c r="ET63" s="102"/>
      <c r="EU63" s="102"/>
      <c r="EV63" s="102"/>
      <c r="EW63" s="102"/>
      <c r="EX63" s="102"/>
      <c r="EY63" s="102"/>
      <c r="EZ63" s="102"/>
      <c r="FA63" s="102"/>
      <c r="FB63" s="102"/>
      <c r="FC63" s="102"/>
      <c r="FD63" s="102"/>
      <c r="FE63" s="102"/>
      <c r="FF63" s="102"/>
      <c r="FG63" s="102"/>
      <c r="FH63" s="102"/>
      <c r="FI63" s="102"/>
      <c r="FJ63" s="102"/>
      <c r="FK63" s="102"/>
      <c r="FL63" s="102"/>
      <c r="FM63" s="102"/>
      <c r="FN63" s="102"/>
      <c r="FO63" s="102"/>
      <c r="FP63" s="181"/>
      <c r="FQ63" s="181"/>
      <c r="FR63" s="181"/>
      <c r="FS63" s="181"/>
      <c r="FT63" s="181"/>
      <c r="FU63" s="181"/>
      <c r="FV63" s="181"/>
      <c r="FW63" s="181"/>
      <c r="FX63" s="181"/>
      <c r="FY63" s="181"/>
      <c r="FZ63" s="181"/>
      <c r="GA63" s="181"/>
      <c r="GB63" s="181"/>
      <c r="GC63" s="181"/>
      <c r="GD63" s="181"/>
      <c r="GE63" s="181"/>
      <c r="GF63" s="181"/>
      <c r="GG63" s="181"/>
      <c r="GR63" s="205"/>
    </row>
    <row r="64" spans="1:200" ht="84" x14ac:dyDescent="0.15">
      <c r="A64" s="171" t="s">
        <v>6105</v>
      </c>
      <c r="B64" s="177" t="s">
        <v>6106</v>
      </c>
      <c r="C64" s="62" t="s">
        <v>9662</v>
      </c>
      <c r="D64" s="186">
        <v>41415</v>
      </c>
      <c r="E64" s="186">
        <v>41415</v>
      </c>
      <c r="F64" s="102"/>
      <c r="G64" s="163" t="s">
        <v>7358</v>
      </c>
      <c r="H64" s="102" t="s">
        <v>9663</v>
      </c>
      <c r="I64" s="102" t="s">
        <v>3067</v>
      </c>
      <c r="J64" s="102"/>
      <c r="K64" s="102"/>
      <c r="L64" s="102"/>
      <c r="M64" s="102"/>
      <c r="N64" s="102"/>
      <c r="O64" s="102"/>
      <c r="P64" s="102"/>
      <c r="Q64" s="102"/>
      <c r="R64" s="102"/>
      <c r="S64" s="102"/>
      <c r="T64" s="102"/>
      <c r="U64" s="102"/>
      <c r="V64" s="102"/>
      <c r="W64" s="102"/>
      <c r="X64" s="102"/>
      <c r="Y64" s="102"/>
      <c r="Z64" s="102"/>
      <c r="AA64" s="102" t="s">
        <v>7483</v>
      </c>
      <c r="AB64" s="102"/>
      <c r="AC64" s="102"/>
      <c r="AD64" s="102"/>
      <c r="AE64" s="102"/>
      <c r="AF64" s="102"/>
      <c r="AG64" s="102"/>
      <c r="AH64" s="102"/>
      <c r="AI64" s="102"/>
      <c r="AJ64" s="102" t="s">
        <v>7405</v>
      </c>
      <c r="AK64" s="102"/>
      <c r="AL64" s="102"/>
      <c r="AM64" s="102"/>
      <c r="AN64" s="102"/>
      <c r="AO64" s="102"/>
      <c r="AP64" s="62" t="s">
        <v>7178</v>
      </c>
      <c r="AQ64" s="102"/>
      <c r="AR64" s="102"/>
      <c r="AS64" s="102"/>
      <c r="AT64" s="102"/>
      <c r="AU64" s="102"/>
      <c r="AV64" s="102"/>
      <c r="AW64" s="102"/>
      <c r="AX64" s="102"/>
      <c r="AY64" s="102"/>
      <c r="AZ64" s="102"/>
      <c r="BA64" s="102"/>
      <c r="BB64" s="102"/>
      <c r="BC64" s="102"/>
      <c r="BD64" s="102"/>
      <c r="BE64" s="102" t="s">
        <v>7407</v>
      </c>
      <c r="BF64" s="102"/>
      <c r="BG64" s="102"/>
      <c r="BH64" s="102"/>
      <c r="BI64" s="102"/>
      <c r="BJ64" s="102"/>
      <c r="BK64" s="102"/>
      <c r="BL64" s="102"/>
      <c r="BM64" s="102"/>
      <c r="BN64" s="102"/>
      <c r="BO64" s="102"/>
      <c r="BP64" s="102"/>
      <c r="BQ64" s="102"/>
      <c r="BR64" s="102"/>
      <c r="BS64" s="102"/>
      <c r="BT64" s="102"/>
      <c r="BU64" s="102"/>
      <c r="BV64" s="102"/>
      <c r="BW64" s="102"/>
      <c r="BX64" s="102"/>
      <c r="BY64" s="102"/>
      <c r="BZ64" s="102"/>
      <c r="CA64" s="102"/>
      <c r="CB64" s="102"/>
      <c r="CC64" s="102"/>
      <c r="CD64" s="102"/>
      <c r="CE64" s="102"/>
      <c r="CF64" s="102"/>
      <c r="CG64" s="102"/>
      <c r="CH64" s="102"/>
      <c r="CI64" s="102"/>
      <c r="CJ64" s="102"/>
      <c r="CK64" s="181"/>
      <c r="CL64" s="181"/>
      <c r="CM64" s="102"/>
      <c r="CN64" s="102"/>
      <c r="CO64" s="102"/>
      <c r="CP64" s="102"/>
      <c r="CQ64" s="102"/>
      <c r="CR64" s="102"/>
      <c r="CS64" s="102"/>
      <c r="CT64" s="102"/>
      <c r="CU64" s="102"/>
      <c r="CV64" s="102"/>
      <c r="CW64" s="102"/>
      <c r="CX64" s="102"/>
      <c r="CY64" s="102"/>
      <c r="CZ64" s="102"/>
      <c r="DA64" s="102"/>
      <c r="DB64" s="102"/>
      <c r="DC64" s="102"/>
      <c r="DD64" s="102"/>
      <c r="DE64" s="102"/>
      <c r="DF64" s="102"/>
      <c r="DG64" s="102"/>
      <c r="DH64" s="102"/>
      <c r="DI64" s="102"/>
      <c r="DJ64" s="102"/>
      <c r="DK64" s="102"/>
      <c r="DL64" s="102"/>
      <c r="DM64" s="102"/>
      <c r="DN64" s="102"/>
      <c r="DO64" s="102"/>
      <c r="DP64" s="102"/>
      <c r="DQ64" s="102"/>
      <c r="DR64" s="102"/>
      <c r="DS64" s="102"/>
      <c r="DT64" s="102"/>
      <c r="DU64" s="102"/>
      <c r="DV64" s="102"/>
      <c r="DW64" s="102"/>
      <c r="DX64" s="102"/>
      <c r="DY64" s="102"/>
      <c r="DZ64" s="102"/>
      <c r="EA64" s="102"/>
      <c r="EB64" s="102"/>
      <c r="EC64" s="102"/>
      <c r="ED64" s="102"/>
      <c r="EE64" s="102" t="s">
        <v>8248</v>
      </c>
      <c r="EF64" s="102"/>
      <c r="EG64" s="102"/>
      <c r="EH64" s="102"/>
      <c r="EI64" s="102"/>
      <c r="EJ64" s="102"/>
      <c r="EK64" s="102"/>
      <c r="EL64" s="102"/>
      <c r="EM64" s="102"/>
      <c r="EN64" s="102"/>
      <c r="EO64" s="102"/>
      <c r="EP64" s="102"/>
      <c r="EQ64" s="102"/>
      <c r="ER64" s="102"/>
      <c r="ES64" s="102"/>
      <c r="ET64" s="102"/>
      <c r="EU64" s="102"/>
      <c r="EV64" s="102"/>
      <c r="EW64" s="102"/>
      <c r="EX64" s="102"/>
      <c r="EY64" s="102"/>
      <c r="EZ64" s="102"/>
      <c r="FA64" s="102"/>
      <c r="FB64" s="102"/>
      <c r="FC64" s="102"/>
      <c r="FD64" s="102"/>
      <c r="FE64" s="102"/>
      <c r="FF64" s="102"/>
      <c r="FG64" s="102"/>
      <c r="FH64" s="102"/>
      <c r="FI64" s="102"/>
      <c r="FJ64" s="102"/>
      <c r="FK64" s="102"/>
      <c r="FL64" s="102"/>
      <c r="FM64" s="102"/>
      <c r="FN64" s="102"/>
      <c r="FO64" s="102"/>
      <c r="FP64" s="180"/>
      <c r="FQ64" s="180"/>
      <c r="FR64" s="180"/>
      <c r="FS64" s="180"/>
      <c r="FT64" s="180"/>
      <c r="FU64" s="180"/>
      <c r="FV64" s="180"/>
      <c r="FW64" s="180"/>
      <c r="FX64" s="180"/>
      <c r="FY64" s="180"/>
      <c r="FZ64" s="180"/>
      <c r="GA64" s="180"/>
      <c r="GB64" s="180"/>
      <c r="GC64" s="180"/>
      <c r="GD64" s="180"/>
      <c r="GE64" s="180"/>
      <c r="GF64" s="180"/>
      <c r="GG64" s="180"/>
      <c r="GH64" s="62" t="s">
        <v>7024</v>
      </c>
    </row>
    <row r="65" spans="1:211" ht="84" x14ac:dyDescent="0.15">
      <c r="A65" s="171" t="s">
        <v>6320</v>
      </c>
      <c r="B65" s="177" t="s">
        <v>6321</v>
      </c>
      <c r="C65" s="62" t="s">
        <v>9682</v>
      </c>
      <c r="D65" s="186">
        <v>41422</v>
      </c>
      <c r="E65" s="186">
        <v>41422</v>
      </c>
      <c r="F65" s="102"/>
      <c r="G65" s="163" t="s">
        <v>6056</v>
      </c>
      <c r="H65" s="102" t="s">
        <v>9214</v>
      </c>
      <c r="I65" s="102" t="s">
        <v>3067</v>
      </c>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t="s">
        <v>9215</v>
      </c>
      <c r="AK65" s="102"/>
      <c r="AL65" s="102"/>
      <c r="AM65" s="102"/>
      <c r="AN65" s="102"/>
      <c r="AO65" s="102"/>
      <c r="AP65" s="62"/>
      <c r="AQ65" s="6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t="s">
        <v>7207</v>
      </c>
      <c r="BQ65" s="102"/>
      <c r="BR65" s="102"/>
      <c r="BS65" s="102" t="s">
        <v>7205</v>
      </c>
      <c r="BT65" s="102"/>
      <c r="BU65" s="102"/>
      <c r="BV65" s="102"/>
      <c r="BW65" s="102"/>
      <c r="BX65" s="102"/>
      <c r="BY65" s="102"/>
      <c r="BZ65" s="102"/>
      <c r="CA65" s="102"/>
      <c r="CB65" s="102"/>
      <c r="CC65" s="102"/>
      <c r="CD65" s="102"/>
      <c r="CE65" s="102"/>
      <c r="CF65" s="102"/>
      <c r="CG65" s="102"/>
      <c r="CH65" s="102"/>
      <c r="CI65" s="102"/>
      <c r="CJ65" s="102"/>
      <c r="CK65" s="181"/>
      <c r="CL65" s="181"/>
      <c r="CM65" s="102"/>
      <c r="CN65" s="102"/>
      <c r="CO65" s="102"/>
      <c r="CP65" s="102"/>
      <c r="CQ65" s="102" t="s">
        <v>5289</v>
      </c>
      <c r="CR65" s="102"/>
      <c r="CS65" s="102"/>
      <c r="CT65" s="102"/>
      <c r="CU65" s="102"/>
      <c r="CV65" s="102"/>
      <c r="CW65" s="102"/>
      <c r="CX65" s="102" t="s">
        <v>7206</v>
      </c>
      <c r="CY65" s="102"/>
      <c r="CZ65" s="102"/>
      <c r="DA65" s="102"/>
      <c r="DB65" s="102"/>
      <c r="DC65" s="102"/>
      <c r="DD65" s="102"/>
      <c r="DE65" s="102"/>
      <c r="DF65" s="102"/>
      <c r="DG65" s="102"/>
      <c r="DH65" s="102"/>
      <c r="DI65" s="102"/>
      <c r="DJ65" s="102"/>
      <c r="DK65" s="102"/>
      <c r="DL65" s="102"/>
      <c r="DM65" s="102"/>
      <c r="DN65" s="102" t="s">
        <v>5287</v>
      </c>
      <c r="DO65" s="102"/>
      <c r="DP65" s="102"/>
      <c r="DQ65" s="102"/>
      <c r="DR65" s="102"/>
      <c r="DS65" s="102"/>
      <c r="DT65" s="102"/>
      <c r="DU65" s="102"/>
      <c r="DV65" s="102"/>
      <c r="DW65" s="102"/>
      <c r="DX65" s="102"/>
      <c r="DY65" s="102"/>
      <c r="DZ65" s="102"/>
      <c r="EA65" s="102"/>
      <c r="EB65" s="102"/>
      <c r="EC65" s="102"/>
      <c r="ED65" s="102"/>
      <c r="EE65" s="102"/>
      <c r="EF65" s="102"/>
      <c r="EG65" s="102"/>
      <c r="EH65" s="102"/>
      <c r="EI65" s="102"/>
      <c r="EJ65" s="102"/>
      <c r="EK65" s="102"/>
      <c r="EL65" s="102"/>
      <c r="EM65" s="102"/>
      <c r="EN65" s="102"/>
      <c r="EO65" s="102"/>
      <c r="EP65" s="102"/>
      <c r="EQ65" s="102"/>
      <c r="ER65" s="102"/>
      <c r="ES65" s="102"/>
      <c r="ET65" s="102"/>
      <c r="EU65" s="102"/>
      <c r="EV65" s="102"/>
      <c r="EW65" s="102"/>
      <c r="EX65" s="102"/>
      <c r="EY65" s="102"/>
      <c r="EZ65" s="102"/>
      <c r="FA65" s="102"/>
      <c r="FB65" s="102"/>
      <c r="FC65" s="102"/>
      <c r="FD65" s="102"/>
      <c r="FE65" s="102"/>
      <c r="FF65" s="102"/>
      <c r="FG65" s="102"/>
      <c r="FH65" s="102"/>
      <c r="FI65" s="102"/>
      <c r="FJ65" s="102"/>
      <c r="FK65" s="102"/>
      <c r="FL65" s="102"/>
      <c r="FM65" s="102"/>
      <c r="FN65" s="102"/>
      <c r="FO65" s="102"/>
      <c r="FP65" s="180"/>
      <c r="FQ65" s="180"/>
      <c r="FR65" s="180"/>
      <c r="FS65" s="180"/>
      <c r="FT65" s="180"/>
      <c r="FU65" s="180"/>
      <c r="FV65" s="180"/>
      <c r="FW65" s="180"/>
      <c r="FX65" s="180"/>
      <c r="FY65" s="180"/>
      <c r="FZ65" s="180"/>
      <c r="GA65" s="180"/>
      <c r="GB65" s="180"/>
      <c r="GC65" s="180"/>
      <c r="GD65" s="180"/>
      <c r="GE65" s="180"/>
      <c r="GF65" s="180"/>
      <c r="GG65" s="180"/>
      <c r="GH65" s="62" t="s">
        <v>7024</v>
      </c>
      <c r="GI65" s="62"/>
    </row>
    <row r="66" spans="1:211" ht="84" x14ac:dyDescent="0.15">
      <c r="A66" s="171" t="s">
        <v>6322</v>
      </c>
      <c r="B66" s="177" t="s">
        <v>6323</v>
      </c>
      <c r="C66" s="62" t="s">
        <v>6693</v>
      </c>
      <c r="D66" s="186">
        <v>41165</v>
      </c>
      <c r="E66" s="186">
        <v>41891</v>
      </c>
      <c r="F66" s="186" t="s">
        <v>12257</v>
      </c>
      <c r="G66" s="163" t="s">
        <v>5801</v>
      </c>
      <c r="H66" s="102" t="s">
        <v>6220</v>
      </c>
      <c r="I66" s="102" t="s">
        <v>3067</v>
      </c>
      <c r="J66" s="102"/>
      <c r="K66" s="102"/>
      <c r="L66" s="102"/>
      <c r="M66" s="102"/>
      <c r="N66" s="102"/>
      <c r="O66" s="102"/>
      <c r="P66" s="102"/>
      <c r="Q66" s="102"/>
      <c r="R66" s="102"/>
      <c r="S66" s="102"/>
      <c r="T66" s="102"/>
      <c r="U66" s="102"/>
      <c r="V66" s="102"/>
      <c r="W66" s="102"/>
      <c r="X66" s="102"/>
      <c r="Y66" s="102"/>
      <c r="Z66" s="102"/>
      <c r="AA66" s="102" t="s">
        <v>7232</v>
      </c>
      <c r="AB66" s="102"/>
      <c r="AC66" s="102"/>
      <c r="AD66" s="102"/>
      <c r="AE66" s="102"/>
      <c r="AF66" s="102"/>
      <c r="AG66" s="102"/>
      <c r="AH66" s="102"/>
      <c r="AI66" s="102"/>
      <c r="AJ66" s="102" t="s">
        <v>8076</v>
      </c>
      <c r="AK66" s="102"/>
      <c r="AL66" s="102"/>
      <c r="AM66" s="102"/>
      <c r="AN66" s="102"/>
      <c r="AO66" s="102"/>
      <c r="AP66" s="102" t="s">
        <v>7226</v>
      </c>
      <c r="AQ66" s="102"/>
      <c r="AR66" s="102"/>
      <c r="AS66" s="102"/>
      <c r="AT66" s="102"/>
      <c r="AU66" s="102"/>
      <c r="AV66" s="102"/>
      <c r="AW66" s="102"/>
      <c r="AX66" s="102"/>
      <c r="AY66" s="102"/>
      <c r="AZ66" s="102"/>
      <c r="BA66" s="102"/>
      <c r="BB66" s="102"/>
      <c r="BC66" s="102"/>
      <c r="BD66" s="102"/>
      <c r="BE66" s="102"/>
      <c r="BF66" s="102"/>
      <c r="BG66" s="102"/>
      <c r="BH66" s="102"/>
      <c r="BI66" s="102"/>
      <c r="BJ66" s="102" t="s">
        <v>7230</v>
      </c>
      <c r="BK66" s="102"/>
      <c r="BL66" s="102"/>
      <c r="BM66" s="102"/>
      <c r="BN66" s="102"/>
      <c r="BO66" s="102"/>
      <c r="BP66" s="102"/>
      <c r="BQ66" s="102"/>
      <c r="BR66" s="102"/>
      <c r="BS66" s="102"/>
      <c r="BT66" s="102"/>
      <c r="BU66" s="102"/>
      <c r="BV66" s="102"/>
      <c r="BW66" s="102"/>
      <c r="BX66" s="102"/>
      <c r="BY66" s="102"/>
      <c r="BZ66" s="102"/>
      <c r="CA66" s="102"/>
      <c r="CB66" s="102"/>
      <c r="CC66" s="102"/>
      <c r="CD66" s="102"/>
      <c r="CE66" s="102"/>
      <c r="CF66" s="102"/>
      <c r="CG66" s="102"/>
      <c r="CH66" s="102"/>
      <c r="CI66" s="102"/>
      <c r="CJ66" s="102"/>
      <c r="CK66" s="181"/>
      <c r="CL66" s="181"/>
      <c r="CM66" s="102"/>
      <c r="CN66" s="102"/>
      <c r="CO66" s="102"/>
      <c r="CP66" s="102"/>
      <c r="CQ66" s="102"/>
      <c r="CR66" s="102"/>
      <c r="CS66" s="102"/>
      <c r="CT66" s="102"/>
      <c r="CU66" s="102"/>
      <c r="CV66" s="102"/>
      <c r="CW66" s="102"/>
      <c r="CX66" s="102"/>
      <c r="CY66" s="102"/>
      <c r="CZ66" s="102"/>
      <c r="DA66" s="102"/>
      <c r="DB66" s="102"/>
      <c r="DC66" s="102"/>
      <c r="DD66" s="102"/>
      <c r="DE66" s="102"/>
      <c r="DF66" s="102"/>
      <c r="DG66" s="102"/>
      <c r="DH66" s="102"/>
      <c r="DI66" s="102"/>
      <c r="DJ66" s="102"/>
      <c r="DK66" s="102"/>
      <c r="DL66" s="102"/>
      <c r="DM66" s="102"/>
      <c r="DN66" s="102"/>
      <c r="DO66" s="102"/>
      <c r="DP66" s="102"/>
      <c r="DQ66" s="102"/>
      <c r="DR66" s="102"/>
      <c r="DS66" s="102"/>
      <c r="DT66" s="102" t="s">
        <v>7228</v>
      </c>
      <c r="DU66" s="102"/>
      <c r="DV66" s="102"/>
      <c r="DW66" s="102"/>
      <c r="DX66" s="102"/>
      <c r="DY66" s="102"/>
      <c r="DZ66" s="102"/>
      <c r="EA66" s="102"/>
      <c r="EB66" s="102"/>
      <c r="EC66" s="102"/>
      <c r="ED66" s="102"/>
      <c r="EE66" s="102"/>
      <c r="EF66" s="102"/>
      <c r="EG66" s="102"/>
      <c r="EH66" s="102"/>
      <c r="EI66" s="102"/>
      <c r="EJ66" s="102"/>
      <c r="EK66" s="102"/>
      <c r="EL66" s="102"/>
      <c r="EM66" s="102"/>
      <c r="EN66" s="102"/>
      <c r="EO66" s="102"/>
      <c r="EP66" s="102"/>
      <c r="EQ66" s="102"/>
      <c r="ER66" s="102"/>
      <c r="ES66" s="102"/>
      <c r="ET66" s="102"/>
      <c r="EU66" s="102"/>
      <c r="EV66" s="102"/>
      <c r="EW66" s="102"/>
      <c r="EX66" s="102"/>
      <c r="EY66" s="102"/>
      <c r="EZ66" s="102"/>
      <c r="FA66" s="102"/>
      <c r="FB66" s="102"/>
      <c r="FC66" s="102"/>
      <c r="FD66" s="102"/>
      <c r="FE66" s="102"/>
      <c r="FF66" s="102"/>
      <c r="FG66" s="102"/>
      <c r="FH66" s="102"/>
      <c r="FI66" s="102"/>
      <c r="FJ66" s="102"/>
      <c r="FK66" s="102"/>
      <c r="FL66" s="102"/>
      <c r="FM66" s="102"/>
      <c r="FN66" s="102" t="s">
        <v>7227</v>
      </c>
      <c r="FO66" s="102"/>
      <c r="FP66" s="180"/>
      <c r="FQ66" s="180"/>
      <c r="FR66" s="180"/>
      <c r="FS66" s="180"/>
      <c r="FT66" s="180"/>
      <c r="FU66" s="180"/>
      <c r="FV66" s="180"/>
      <c r="FW66" s="180"/>
      <c r="FX66" s="180"/>
      <c r="FY66" s="180"/>
      <c r="FZ66" s="180"/>
      <c r="GA66" s="180"/>
      <c r="GB66" s="180"/>
      <c r="GC66" s="180"/>
      <c r="GD66" s="180"/>
      <c r="GE66" s="180"/>
      <c r="GF66" s="180"/>
      <c r="GG66" s="180"/>
      <c r="GH66" s="62" t="s">
        <v>7024</v>
      </c>
      <c r="GI66" s="62"/>
    </row>
    <row r="67" spans="1:211" s="161" customFormat="1" ht="30" x14ac:dyDescent="0.15">
      <c r="A67" s="171" t="s">
        <v>6324</v>
      </c>
      <c r="B67" s="177" t="s">
        <v>6325</v>
      </c>
      <c r="C67" s="62" t="s">
        <v>6694</v>
      </c>
      <c r="D67" s="182">
        <v>40982</v>
      </c>
      <c r="E67" s="186">
        <v>41036</v>
      </c>
      <c r="F67" s="186"/>
      <c r="G67" s="163" t="s">
        <v>5801</v>
      </c>
      <c r="H67" s="102" t="s">
        <v>6221</v>
      </c>
      <c r="I67" s="102" t="s">
        <v>3067</v>
      </c>
      <c r="J67" s="102" t="s">
        <v>469</v>
      </c>
      <c r="K67" s="102"/>
      <c r="L67" s="102"/>
      <c r="M67" s="102"/>
      <c r="N67" s="102"/>
      <c r="O67" s="102"/>
      <c r="P67" s="102"/>
      <c r="Q67" s="102" t="s">
        <v>5296</v>
      </c>
      <c r="R67" s="102"/>
      <c r="S67" s="102"/>
      <c r="T67" s="102"/>
      <c r="U67" s="102"/>
      <c r="V67" s="102"/>
      <c r="W67" s="102"/>
      <c r="X67" s="102" t="s">
        <v>5298</v>
      </c>
      <c r="Y67" s="102"/>
      <c r="Z67" s="102"/>
      <c r="AA67" s="102"/>
      <c r="AB67" s="102"/>
      <c r="AC67" s="102"/>
      <c r="AD67" s="102"/>
      <c r="AE67" s="102"/>
      <c r="AF67" s="102"/>
      <c r="AG67" s="102"/>
      <c r="AH67" s="102" t="s">
        <v>5293</v>
      </c>
      <c r="AI67" s="102"/>
      <c r="AJ67" s="102"/>
      <c r="AK67" s="102"/>
      <c r="AL67" s="102"/>
      <c r="AM67" s="102"/>
      <c r="AN67" s="102"/>
      <c r="AO67" s="102" t="s">
        <v>5514</v>
      </c>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c r="CB67" s="102"/>
      <c r="CC67" s="102"/>
      <c r="CD67" s="102"/>
      <c r="CE67" s="102"/>
      <c r="CF67" s="102"/>
      <c r="CG67" s="102"/>
      <c r="CH67" s="102"/>
      <c r="CI67" s="102"/>
      <c r="CJ67" s="102"/>
      <c r="CK67" s="181"/>
      <c r="CL67" s="181"/>
      <c r="CM67" s="102"/>
      <c r="CN67" s="102"/>
      <c r="CO67" s="102"/>
      <c r="CP67" s="102"/>
      <c r="CQ67" s="102"/>
      <c r="CR67" s="102"/>
      <c r="CS67" s="102"/>
      <c r="CT67" s="102"/>
      <c r="CU67" s="102"/>
      <c r="CV67" s="102"/>
      <c r="CW67" s="102"/>
      <c r="CX67" s="102"/>
      <c r="CY67" s="102"/>
      <c r="CZ67" s="102"/>
      <c r="DA67" s="102"/>
      <c r="DB67" s="102"/>
      <c r="DC67" s="102"/>
      <c r="DD67" s="102"/>
      <c r="DE67" s="102"/>
      <c r="DF67" s="102"/>
      <c r="DG67" s="102"/>
      <c r="DH67" s="102"/>
      <c r="DI67" s="102"/>
      <c r="DJ67" s="102"/>
      <c r="DK67" s="102"/>
      <c r="DL67" s="102"/>
      <c r="DM67" s="102"/>
      <c r="DN67" s="102"/>
      <c r="DO67" s="102"/>
      <c r="DP67" s="102"/>
      <c r="DQ67" s="102"/>
      <c r="DR67" s="102"/>
      <c r="DS67" s="102"/>
      <c r="DT67" s="102"/>
      <c r="DU67" s="102"/>
      <c r="DV67" s="102"/>
      <c r="DW67" s="102"/>
      <c r="DX67" s="102"/>
      <c r="DY67" s="102"/>
      <c r="DZ67" s="102"/>
      <c r="EA67" s="102"/>
      <c r="EB67" s="102"/>
      <c r="EC67" s="102"/>
      <c r="ED67" s="102" t="s">
        <v>5297</v>
      </c>
      <c r="EE67" s="102"/>
      <c r="EF67" s="102"/>
      <c r="EG67" s="102"/>
      <c r="EH67" s="102"/>
      <c r="EI67" s="102"/>
      <c r="EJ67" s="102"/>
      <c r="EK67" s="102"/>
      <c r="EL67" s="102"/>
      <c r="EM67" s="102"/>
      <c r="EN67" s="102"/>
      <c r="EO67" s="102"/>
      <c r="EP67" s="102"/>
      <c r="EQ67" s="102"/>
      <c r="ER67" s="102"/>
      <c r="ES67" s="102"/>
      <c r="ET67" s="102"/>
      <c r="EU67" s="102"/>
      <c r="EV67" s="102"/>
      <c r="EW67" s="102"/>
      <c r="EX67" s="102"/>
      <c r="EY67" s="102"/>
      <c r="EZ67" s="102"/>
      <c r="FA67" s="102"/>
      <c r="FB67" s="102"/>
      <c r="FC67" s="102" t="s">
        <v>5300</v>
      </c>
      <c r="FD67" s="102"/>
      <c r="FE67" s="102"/>
      <c r="FF67" s="102"/>
      <c r="FG67" s="102"/>
      <c r="FH67" s="102"/>
      <c r="FI67" s="102"/>
      <c r="FJ67" s="102"/>
      <c r="FK67" s="102"/>
      <c r="FL67" s="102"/>
      <c r="FM67" s="102"/>
      <c r="FN67" s="102"/>
      <c r="FO67" s="102"/>
      <c r="FP67" s="180"/>
      <c r="FQ67" s="180"/>
      <c r="FR67" s="180"/>
      <c r="FS67" s="180"/>
      <c r="FT67" s="180"/>
      <c r="FU67" s="180"/>
      <c r="FV67" s="180"/>
      <c r="FW67" s="180"/>
      <c r="FX67" s="180"/>
      <c r="FY67" s="180"/>
      <c r="FZ67" s="180"/>
      <c r="GA67" s="180"/>
      <c r="GB67" s="180"/>
      <c r="GC67" s="180"/>
      <c r="GD67" s="180"/>
      <c r="GE67" s="180"/>
      <c r="GF67" s="180"/>
      <c r="GG67" s="180"/>
      <c r="GH67" s="157"/>
      <c r="GI67" s="157"/>
      <c r="GJ67" s="157"/>
      <c r="GK67" s="157"/>
      <c r="GL67" s="157"/>
      <c r="GM67" s="157"/>
      <c r="GN67" s="157"/>
      <c r="GO67" s="157"/>
      <c r="GP67" s="157"/>
      <c r="GQ67" s="157"/>
      <c r="GR67" s="205"/>
    </row>
    <row r="68" spans="1:211" ht="25.5" customHeight="1" x14ac:dyDescent="0.15">
      <c r="A68" s="171" t="s">
        <v>6326</v>
      </c>
      <c r="B68" s="177" t="s">
        <v>6327</v>
      </c>
      <c r="C68" s="62" t="s">
        <v>6695</v>
      </c>
      <c r="D68" s="182">
        <v>40980</v>
      </c>
      <c r="E68" s="186">
        <v>41021</v>
      </c>
      <c r="F68" s="186"/>
      <c r="G68" s="163" t="s">
        <v>5801</v>
      </c>
      <c r="H68" s="102" t="s">
        <v>6222</v>
      </c>
      <c r="I68" s="102" t="s">
        <v>3067</v>
      </c>
      <c r="J68" s="102" t="s">
        <v>469</v>
      </c>
      <c r="K68" s="102"/>
      <c r="L68" s="102" t="s">
        <v>5301</v>
      </c>
      <c r="M68" s="102"/>
      <c r="N68" s="102"/>
      <c r="O68" s="102"/>
      <c r="P68" s="102"/>
      <c r="Q68" s="102"/>
      <c r="R68" s="102"/>
      <c r="S68" s="102"/>
      <c r="T68" s="102"/>
      <c r="U68" s="102"/>
      <c r="V68" s="102"/>
      <c r="W68" s="102"/>
      <c r="X68" s="102" t="s">
        <v>3091</v>
      </c>
      <c r="Y68" s="102"/>
      <c r="Z68" s="102"/>
      <c r="AA68" s="102"/>
      <c r="AB68" s="102"/>
      <c r="AC68" s="102"/>
      <c r="AD68" s="102"/>
      <c r="AE68" s="102"/>
      <c r="AF68" s="102"/>
      <c r="AG68" s="102"/>
      <c r="AH68" s="102" t="s">
        <v>5302</v>
      </c>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c r="BG68" s="102"/>
      <c r="BH68" s="102"/>
      <c r="BI68" s="102"/>
      <c r="BJ68" s="102"/>
      <c r="BK68" s="102"/>
      <c r="BL68" s="102"/>
      <c r="BM68" s="102"/>
      <c r="BN68" s="102"/>
      <c r="BO68" s="102"/>
      <c r="BP68" s="102"/>
      <c r="BQ68" s="102"/>
      <c r="BR68" s="102"/>
      <c r="BS68" s="102"/>
      <c r="BT68" s="102"/>
      <c r="BU68" s="102"/>
      <c r="BV68" s="102"/>
      <c r="BW68" s="102"/>
      <c r="BX68" s="102"/>
      <c r="BY68" s="102"/>
      <c r="BZ68" s="102"/>
      <c r="CA68" s="102"/>
      <c r="CB68" s="102"/>
      <c r="CC68" s="102"/>
      <c r="CD68" s="102"/>
      <c r="CE68" s="102"/>
      <c r="CF68" s="102"/>
      <c r="CG68" s="102"/>
      <c r="CH68" s="102"/>
      <c r="CI68" s="102"/>
      <c r="CJ68" s="102"/>
      <c r="CK68" s="181"/>
      <c r="CL68" s="181"/>
      <c r="CM68" s="102"/>
      <c r="CN68" s="102"/>
      <c r="CO68" s="102"/>
      <c r="CP68" s="102"/>
      <c r="CQ68" s="102"/>
      <c r="CR68" s="102"/>
      <c r="CS68" s="102"/>
      <c r="CT68" s="102"/>
      <c r="CU68" s="102"/>
      <c r="CV68" s="102"/>
      <c r="CW68" s="102"/>
      <c r="CX68" s="102"/>
      <c r="CY68" s="102"/>
      <c r="CZ68" s="102"/>
      <c r="DA68" s="102"/>
      <c r="DB68" s="102"/>
      <c r="DC68" s="102"/>
      <c r="DD68" s="102"/>
      <c r="DE68" s="102"/>
      <c r="DF68" s="102"/>
      <c r="DG68" s="102"/>
      <c r="DH68" s="102"/>
      <c r="DI68" s="102"/>
      <c r="DJ68" s="102"/>
      <c r="DK68" s="102"/>
      <c r="DL68" s="102"/>
      <c r="DM68" s="102"/>
      <c r="DN68" s="102"/>
      <c r="DO68" s="102"/>
      <c r="DP68" s="102"/>
      <c r="DQ68" s="102"/>
      <c r="DR68" s="102"/>
      <c r="DS68" s="102"/>
      <c r="DT68" s="102"/>
      <c r="DU68" s="102"/>
      <c r="DV68" s="102"/>
      <c r="DW68" s="102"/>
      <c r="DX68" s="102"/>
      <c r="DY68" s="102"/>
      <c r="DZ68" s="102"/>
      <c r="EA68" s="102"/>
      <c r="EB68" s="102"/>
      <c r="EC68" s="102"/>
      <c r="ED68" s="102"/>
      <c r="EE68" s="102"/>
      <c r="EF68" s="102"/>
      <c r="EG68" s="102"/>
      <c r="EH68" s="102"/>
      <c r="EI68" s="102"/>
      <c r="EJ68" s="102"/>
      <c r="EK68" s="102"/>
      <c r="EL68" s="102"/>
      <c r="EM68" s="102"/>
      <c r="EN68" s="102"/>
      <c r="EO68" s="102"/>
      <c r="EP68" s="102"/>
      <c r="EQ68" s="102"/>
      <c r="ER68" s="102"/>
      <c r="ES68" s="102"/>
      <c r="ET68" s="102"/>
      <c r="EU68" s="102"/>
      <c r="EV68" s="102"/>
      <c r="EW68" s="102"/>
      <c r="EX68" s="102"/>
      <c r="EY68" s="102"/>
      <c r="EZ68" s="102"/>
      <c r="FA68" s="102"/>
      <c r="FB68" s="102"/>
      <c r="FC68" s="102"/>
      <c r="FD68" s="102"/>
      <c r="FE68" s="102"/>
      <c r="FF68" s="102"/>
      <c r="FG68" s="102"/>
      <c r="FH68" s="102"/>
      <c r="FI68" s="102"/>
      <c r="FJ68" s="102"/>
      <c r="FK68" s="102"/>
      <c r="FL68" s="102"/>
      <c r="FM68" s="102"/>
      <c r="FN68" s="102"/>
      <c r="FO68" s="102"/>
      <c r="FP68" s="180"/>
      <c r="FQ68" s="180"/>
      <c r="FR68" s="180"/>
      <c r="FS68" s="180"/>
      <c r="FT68" s="180"/>
      <c r="FU68" s="180"/>
      <c r="FV68" s="180"/>
      <c r="FW68" s="180"/>
      <c r="FX68" s="180"/>
      <c r="FY68" s="180"/>
      <c r="FZ68" s="180"/>
      <c r="GA68" s="180"/>
      <c r="GB68" s="180"/>
      <c r="GC68" s="180"/>
      <c r="GD68" s="180"/>
      <c r="GE68" s="180"/>
      <c r="GF68" s="180"/>
      <c r="GG68" s="180"/>
    </row>
    <row r="69" spans="1:211" ht="30" x14ac:dyDescent="0.15">
      <c r="A69" s="171" t="s">
        <v>6328</v>
      </c>
      <c r="B69" s="177" t="s">
        <v>6329</v>
      </c>
      <c r="C69" s="62" t="s">
        <v>6696</v>
      </c>
      <c r="D69" s="182">
        <v>40980</v>
      </c>
      <c r="E69" s="186">
        <v>41023</v>
      </c>
      <c r="F69" s="186"/>
      <c r="G69" s="163" t="s">
        <v>5843</v>
      </c>
      <c r="H69" s="102" t="s">
        <v>6223</v>
      </c>
      <c r="I69" s="102" t="s">
        <v>3067</v>
      </c>
      <c r="J69" s="102" t="s">
        <v>469</v>
      </c>
      <c r="K69" s="102"/>
      <c r="L69" s="102" t="s">
        <v>1003</v>
      </c>
      <c r="M69" s="102"/>
      <c r="N69" s="102"/>
      <c r="O69" s="102"/>
      <c r="P69" s="102"/>
      <c r="Q69" s="102"/>
      <c r="R69" s="102"/>
      <c r="S69" s="102"/>
      <c r="T69" s="102"/>
      <c r="U69" s="102"/>
      <c r="V69" s="102"/>
      <c r="W69" s="102"/>
      <c r="X69" s="102" t="s">
        <v>469</v>
      </c>
      <c r="Y69" s="102"/>
      <c r="Z69" s="102"/>
      <c r="AA69" s="102"/>
      <c r="AB69" s="102"/>
      <c r="AC69" s="102"/>
      <c r="AD69" s="102"/>
      <c r="AE69" s="102"/>
      <c r="AF69" s="102"/>
      <c r="AG69" s="102"/>
      <c r="AH69" s="102" t="s">
        <v>5303</v>
      </c>
      <c r="AI69" s="102"/>
      <c r="AJ69" s="102"/>
      <c r="AK69" s="102"/>
      <c r="AL69" s="102"/>
      <c r="AM69" s="102"/>
      <c r="AN69" s="102"/>
      <c r="AO69" s="102" t="s">
        <v>5514</v>
      </c>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c r="CB69" s="102"/>
      <c r="CC69" s="102"/>
      <c r="CD69" s="102"/>
      <c r="CE69" s="102"/>
      <c r="CF69" s="102"/>
      <c r="CG69" s="102"/>
      <c r="CH69" s="102"/>
      <c r="CI69" s="102"/>
      <c r="CJ69" s="102"/>
      <c r="CK69" s="181"/>
      <c r="CL69" s="181"/>
      <c r="CM69" s="102"/>
      <c r="CN69" s="102"/>
      <c r="CO69" s="102"/>
      <c r="CP69" s="102"/>
      <c r="CQ69" s="102"/>
      <c r="CR69" s="102"/>
      <c r="CS69" s="102"/>
      <c r="CT69" s="102"/>
      <c r="CU69" s="102"/>
      <c r="CV69" s="102"/>
      <c r="CW69" s="102"/>
      <c r="CX69" s="102"/>
      <c r="CY69" s="102"/>
      <c r="CZ69" s="102"/>
      <c r="DA69" s="102"/>
      <c r="DB69" s="102"/>
      <c r="DC69" s="102"/>
      <c r="DD69" s="102"/>
      <c r="DE69" s="102"/>
      <c r="DF69" s="102"/>
      <c r="DG69" s="102"/>
      <c r="DH69" s="102"/>
      <c r="DI69" s="102"/>
      <c r="DJ69" s="102"/>
      <c r="DK69" s="102"/>
      <c r="DL69" s="102"/>
      <c r="DM69" s="102"/>
      <c r="DN69" s="102"/>
      <c r="DO69" s="102"/>
      <c r="DP69" s="102"/>
      <c r="DQ69" s="102"/>
      <c r="DR69" s="102"/>
      <c r="DS69" s="102"/>
      <c r="DT69" s="102"/>
      <c r="DU69" s="102"/>
      <c r="DV69" s="102"/>
      <c r="DW69" s="102"/>
      <c r="DX69" s="102"/>
      <c r="DY69" s="102"/>
      <c r="DZ69" s="102"/>
      <c r="EA69" s="102"/>
      <c r="EB69" s="102"/>
      <c r="EC69" s="102"/>
      <c r="ED69" s="102"/>
      <c r="EE69" s="102"/>
      <c r="EF69" s="102"/>
      <c r="EG69" s="102"/>
      <c r="EH69" s="102"/>
      <c r="EI69" s="102"/>
      <c r="EJ69" s="102"/>
      <c r="EK69" s="102"/>
      <c r="EL69" s="102"/>
      <c r="EM69" s="102"/>
      <c r="EN69" s="102"/>
      <c r="EO69" s="102"/>
      <c r="EP69" s="102"/>
      <c r="EQ69" s="102"/>
      <c r="ER69" s="102"/>
      <c r="ES69" s="102"/>
      <c r="ET69" s="102"/>
      <c r="EU69" s="102"/>
      <c r="EV69" s="102"/>
      <c r="EW69" s="102"/>
      <c r="EX69" s="102"/>
      <c r="EY69" s="102"/>
      <c r="EZ69" s="102"/>
      <c r="FA69" s="102"/>
      <c r="FB69" s="102"/>
      <c r="FC69" s="102"/>
      <c r="FD69" s="102"/>
      <c r="FE69" s="102"/>
      <c r="FF69" s="102"/>
      <c r="FG69" s="102"/>
      <c r="FH69" s="102"/>
      <c r="FI69" s="102"/>
      <c r="FJ69" s="102"/>
      <c r="FK69" s="102"/>
      <c r="FL69" s="102"/>
      <c r="FM69" s="102"/>
      <c r="FN69" s="102"/>
      <c r="FO69" s="102"/>
      <c r="FP69" s="180"/>
      <c r="FQ69" s="180"/>
      <c r="FR69" s="180"/>
      <c r="FS69" s="180"/>
      <c r="FT69" s="180"/>
      <c r="FU69" s="180"/>
      <c r="FV69" s="180"/>
      <c r="FW69" s="180"/>
      <c r="FX69" s="180"/>
      <c r="FY69" s="180"/>
      <c r="FZ69" s="180"/>
      <c r="GA69" s="180"/>
      <c r="GB69" s="180"/>
      <c r="GC69" s="180"/>
      <c r="GD69" s="180"/>
      <c r="GE69" s="180"/>
      <c r="GF69" s="180"/>
      <c r="GG69" s="180"/>
    </row>
    <row r="70" spans="1:211" ht="30" x14ac:dyDescent="0.15">
      <c r="A70" s="171" t="s">
        <v>6330</v>
      </c>
      <c r="B70" s="177" t="s">
        <v>6331</v>
      </c>
      <c r="C70" s="62" t="s">
        <v>6697</v>
      </c>
      <c r="D70" s="182">
        <v>40980</v>
      </c>
      <c r="E70" s="186">
        <v>41025</v>
      </c>
      <c r="F70" s="186"/>
      <c r="G70" s="163" t="s">
        <v>5801</v>
      </c>
      <c r="H70" s="102" t="s">
        <v>6224</v>
      </c>
      <c r="I70" s="102" t="s">
        <v>3067</v>
      </c>
      <c r="J70" s="102" t="s">
        <v>469</v>
      </c>
      <c r="K70" s="102"/>
      <c r="L70" s="102" t="s">
        <v>1003</v>
      </c>
      <c r="M70" s="102"/>
      <c r="N70" s="102"/>
      <c r="O70" s="102"/>
      <c r="P70" s="102"/>
      <c r="Q70" s="102"/>
      <c r="R70" s="102"/>
      <c r="S70" s="102"/>
      <c r="T70" s="102"/>
      <c r="U70" s="102"/>
      <c r="V70" s="102"/>
      <c r="W70" s="102"/>
      <c r="X70" s="102" t="s">
        <v>1077</v>
      </c>
      <c r="Y70" s="102"/>
      <c r="Z70" s="102"/>
      <c r="AA70" s="102"/>
      <c r="AB70" s="102"/>
      <c r="AC70" s="102"/>
      <c r="AD70" s="102"/>
      <c r="AE70" s="102"/>
      <c r="AF70" s="102"/>
      <c r="AG70" s="102"/>
      <c r="AH70" s="102" t="s">
        <v>5304</v>
      </c>
      <c r="AI70" s="102"/>
      <c r="AJ70" s="102"/>
      <c r="AK70" s="102"/>
      <c r="AL70" s="102"/>
      <c r="AM70" s="102"/>
      <c r="AN70" s="102"/>
      <c r="AO70" s="102" t="s">
        <v>5514</v>
      </c>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c r="CB70" s="102"/>
      <c r="CC70" s="102"/>
      <c r="CD70" s="102"/>
      <c r="CE70" s="102"/>
      <c r="CF70" s="102"/>
      <c r="CG70" s="102"/>
      <c r="CH70" s="102"/>
      <c r="CI70" s="102"/>
      <c r="CJ70" s="102"/>
      <c r="CK70" s="181"/>
      <c r="CL70" s="181"/>
      <c r="CM70" s="102"/>
      <c r="CN70" s="102"/>
      <c r="CO70" s="102"/>
      <c r="CP70" s="102"/>
      <c r="CQ70" s="102"/>
      <c r="CR70" s="102"/>
      <c r="CS70" s="102"/>
      <c r="CT70" s="102"/>
      <c r="CU70" s="102"/>
      <c r="CV70" s="102"/>
      <c r="CW70" s="102"/>
      <c r="CX70" s="102"/>
      <c r="CY70" s="102"/>
      <c r="CZ70" s="102"/>
      <c r="DA70" s="102"/>
      <c r="DB70" s="102"/>
      <c r="DC70" s="102"/>
      <c r="DD70" s="102"/>
      <c r="DE70" s="102"/>
      <c r="DF70" s="102"/>
      <c r="DG70" s="102"/>
      <c r="DH70" s="102"/>
      <c r="DI70" s="102"/>
      <c r="DJ70" s="102"/>
      <c r="DK70" s="102"/>
      <c r="DL70" s="102"/>
      <c r="DM70" s="102"/>
      <c r="DN70" s="102"/>
      <c r="DO70" s="102"/>
      <c r="DP70" s="102"/>
      <c r="DQ70" s="102"/>
      <c r="DR70" s="102"/>
      <c r="DS70" s="102"/>
      <c r="DT70" s="102"/>
      <c r="DU70" s="102"/>
      <c r="DV70" s="102"/>
      <c r="DW70" s="102"/>
      <c r="DX70" s="102"/>
      <c r="DY70" s="102"/>
      <c r="DZ70" s="102"/>
      <c r="EA70" s="102"/>
      <c r="EB70" s="102"/>
      <c r="EC70" s="102"/>
      <c r="ED70" s="102"/>
      <c r="EE70" s="102"/>
      <c r="EF70" s="102"/>
      <c r="EG70" s="102"/>
      <c r="EH70" s="102"/>
      <c r="EI70" s="102"/>
      <c r="EJ70" s="102"/>
      <c r="EK70" s="102"/>
      <c r="EL70" s="102"/>
      <c r="EM70" s="102"/>
      <c r="EN70" s="102"/>
      <c r="EO70" s="102"/>
      <c r="EP70" s="102"/>
      <c r="EQ70" s="102"/>
      <c r="ER70" s="102"/>
      <c r="ES70" s="102"/>
      <c r="ET70" s="102"/>
      <c r="EU70" s="102"/>
      <c r="EV70" s="102"/>
      <c r="EW70" s="102"/>
      <c r="EX70" s="102"/>
      <c r="EY70" s="102"/>
      <c r="EZ70" s="102"/>
      <c r="FA70" s="102"/>
      <c r="FB70" s="102"/>
      <c r="FC70" s="102"/>
      <c r="FD70" s="102"/>
      <c r="FE70" s="102"/>
      <c r="FF70" s="102"/>
      <c r="FG70" s="102"/>
      <c r="FH70" s="102"/>
      <c r="FI70" s="102"/>
      <c r="FJ70" s="102"/>
      <c r="FK70" s="102"/>
      <c r="FL70" s="102"/>
      <c r="FM70" s="102"/>
      <c r="FN70" s="102"/>
      <c r="FO70" s="102"/>
      <c r="FP70" s="180"/>
      <c r="FQ70" s="180"/>
      <c r="FR70" s="180"/>
      <c r="FS70" s="180"/>
      <c r="FT70" s="180"/>
      <c r="FU70" s="180"/>
      <c r="FV70" s="180"/>
      <c r="FW70" s="180"/>
      <c r="FX70" s="180"/>
      <c r="FY70" s="180"/>
      <c r="FZ70" s="180"/>
      <c r="GA70" s="180"/>
      <c r="GB70" s="180"/>
      <c r="GC70" s="180"/>
      <c r="GD70" s="180"/>
      <c r="GE70" s="180"/>
      <c r="GF70" s="180"/>
      <c r="GG70" s="180"/>
    </row>
    <row r="71" spans="1:211" ht="30" x14ac:dyDescent="0.15">
      <c r="A71" s="171" t="s">
        <v>6332</v>
      </c>
      <c r="B71" s="177" t="s">
        <v>6334</v>
      </c>
      <c r="C71" s="62" t="s">
        <v>6698</v>
      </c>
      <c r="D71" s="182">
        <v>40981</v>
      </c>
      <c r="E71" s="186">
        <v>41030</v>
      </c>
      <c r="F71" s="186"/>
      <c r="G71" s="163" t="s">
        <v>7091</v>
      </c>
      <c r="H71" s="102" t="s">
        <v>6225</v>
      </c>
      <c r="I71" s="102" t="s">
        <v>3067</v>
      </c>
      <c r="J71" s="102" t="s">
        <v>469</v>
      </c>
      <c r="K71" s="102"/>
      <c r="L71" s="102" t="s">
        <v>5305</v>
      </c>
      <c r="M71" s="102"/>
      <c r="N71" s="102"/>
      <c r="O71" s="102"/>
      <c r="P71" s="102"/>
      <c r="Q71" s="102"/>
      <c r="R71" s="102"/>
      <c r="S71" s="102"/>
      <c r="T71" s="102"/>
      <c r="U71" s="102"/>
      <c r="V71" s="102"/>
      <c r="W71" s="102"/>
      <c r="X71" s="102" t="s">
        <v>5306</v>
      </c>
      <c r="Y71" s="102"/>
      <c r="Z71" s="102"/>
      <c r="AA71" s="102"/>
      <c r="AB71" s="102"/>
      <c r="AC71" s="102"/>
      <c r="AD71" s="102"/>
      <c r="AE71" s="102"/>
      <c r="AF71" s="102"/>
      <c r="AG71" s="102"/>
      <c r="AH71" s="102" t="s">
        <v>5307</v>
      </c>
      <c r="AI71" s="102"/>
      <c r="AJ71" s="102"/>
      <c r="AK71" s="102"/>
      <c r="AL71" s="102"/>
      <c r="AM71" s="102"/>
      <c r="AN71" s="102"/>
      <c r="AO71" s="102" t="s">
        <v>5514</v>
      </c>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c r="CB71" s="102"/>
      <c r="CC71" s="102"/>
      <c r="CD71" s="102"/>
      <c r="CE71" s="102"/>
      <c r="CF71" s="102"/>
      <c r="CG71" s="102"/>
      <c r="CH71" s="102"/>
      <c r="CI71" s="102"/>
      <c r="CJ71" s="102"/>
      <c r="CK71" s="181"/>
      <c r="CL71" s="181"/>
      <c r="CM71" s="102"/>
      <c r="CN71" s="102"/>
      <c r="CO71" s="102"/>
      <c r="CP71" s="102"/>
      <c r="CQ71" s="102"/>
      <c r="CR71" s="102"/>
      <c r="CS71" s="102"/>
      <c r="CT71" s="102"/>
      <c r="CU71" s="102"/>
      <c r="CV71" s="102"/>
      <c r="CW71" s="102"/>
      <c r="CX71" s="102"/>
      <c r="CY71" s="102"/>
      <c r="CZ71" s="102"/>
      <c r="DA71" s="102"/>
      <c r="DB71" s="102"/>
      <c r="DC71" s="102"/>
      <c r="DD71" s="102"/>
      <c r="DE71" s="102"/>
      <c r="DF71" s="102"/>
      <c r="DG71" s="102"/>
      <c r="DH71" s="102"/>
      <c r="DI71" s="102"/>
      <c r="DJ71" s="102"/>
      <c r="DK71" s="102"/>
      <c r="DL71" s="102"/>
      <c r="DM71" s="102"/>
      <c r="DN71" s="102"/>
      <c r="DO71" s="102"/>
      <c r="DP71" s="102"/>
      <c r="DQ71" s="102"/>
      <c r="DR71" s="102"/>
      <c r="DS71" s="102"/>
      <c r="DT71" s="102"/>
      <c r="DU71" s="102"/>
      <c r="DV71" s="102"/>
      <c r="DW71" s="102"/>
      <c r="DX71" s="102"/>
      <c r="DY71" s="102"/>
      <c r="DZ71" s="102"/>
      <c r="EA71" s="102"/>
      <c r="EB71" s="102"/>
      <c r="EC71" s="102"/>
      <c r="ED71" s="102"/>
      <c r="EE71" s="102"/>
      <c r="EF71" s="102"/>
      <c r="EG71" s="102"/>
      <c r="EH71" s="102"/>
      <c r="EI71" s="102"/>
      <c r="EJ71" s="102"/>
      <c r="EK71" s="102"/>
      <c r="EL71" s="102"/>
      <c r="EM71" s="102"/>
      <c r="EN71" s="102"/>
      <c r="EO71" s="102"/>
      <c r="EP71" s="102"/>
      <c r="EQ71" s="102"/>
      <c r="ER71" s="102"/>
      <c r="ES71" s="102"/>
      <c r="ET71" s="102"/>
      <c r="EU71" s="102"/>
      <c r="EV71" s="102"/>
      <c r="EW71" s="102"/>
      <c r="EX71" s="102"/>
      <c r="EY71" s="102"/>
      <c r="EZ71" s="102"/>
      <c r="FA71" s="102"/>
      <c r="FB71" s="102"/>
      <c r="FC71" s="102"/>
      <c r="FD71" s="102"/>
      <c r="FE71" s="102"/>
      <c r="FF71" s="102"/>
      <c r="FG71" s="102"/>
      <c r="FH71" s="102"/>
      <c r="FI71" s="102"/>
      <c r="FJ71" s="102"/>
      <c r="FK71" s="102"/>
      <c r="FL71" s="102"/>
      <c r="FM71" s="102"/>
      <c r="FN71" s="102"/>
      <c r="FO71" s="102"/>
      <c r="FP71" s="180"/>
      <c r="FQ71" s="180"/>
      <c r="FR71" s="180"/>
      <c r="FS71" s="180"/>
      <c r="FT71" s="180"/>
      <c r="FU71" s="180"/>
      <c r="FV71" s="180"/>
      <c r="FW71" s="180"/>
      <c r="FX71" s="180"/>
      <c r="FY71" s="180"/>
      <c r="FZ71" s="180"/>
      <c r="GA71" s="180"/>
      <c r="GB71" s="180"/>
      <c r="GC71" s="180"/>
      <c r="GD71" s="180"/>
      <c r="GE71" s="180"/>
      <c r="GF71" s="180"/>
      <c r="GG71" s="180"/>
    </row>
    <row r="72" spans="1:211" ht="84" x14ac:dyDescent="0.15">
      <c r="A72" s="171" t="s">
        <v>6335</v>
      </c>
      <c r="B72" s="177" t="s">
        <v>6336</v>
      </c>
      <c r="C72" s="62" t="s">
        <v>13032</v>
      </c>
      <c r="D72" s="186">
        <v>41624</v>
      </c>
      <c r="E72" s="186">
        <v>41926</v>
      </c>
      <c r="F72" s="186" t="s">
        <v>13031</v>
      </c>
      <c r="G72" s="163" t="s">
        <v>5801</v>
      </c>
      <c r="H72" s="102" t="s">
        <v>13028</v>
      </c>
      <c r="I72" s="102" t="s">
        <v>3067</v>
      </c>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t="s">
        <v>7350</v>
      </c>
      <c r="AK72" s="102"/>
      <c r="AL72" s="102"/>
      <c r="AM72" s="102"/>
      <c r="AN72" s="102"/>
      <c r="AO72" s="102"/>
      <c r="AP72" s="62"/>
      <c r="AQ72" s="102" t="s">
        <v>13029</v>
      </c>
      <c r="AR72" s="102"/>
      <c r="AS72" s="102"/>
      <c r="AT72" s="102"/>
      <c r="AU72" s="102"/>
      <c r="AV72" s="102"/>
      <c r="AW72" s="102"/>
      <c r="AX72" s="102"/>
      <c r="AY72" s="102"/>
      <c r="AZ72" s="102"/>
      <c r="BA72" s="102"/>
      <c r="BB72" s="102"/>
      <c r="BC72" s="102"/>
      <c r="BD72" s="102"/>
      <c r="BE72" s="102"/>
      <c r="BF72" s="102"/>
      <c r="BG72" s="102"/>
      <c r="BH72" s="102"/>
      <c r="BI72" s="102"/>
      <c r="BJ72" s="102"/>
      <c r="BK72" s="102"/>
      <c r="BL72" s="102"/>
      <c r="BM72" s="102"/>
      <c r="BN72" s="102"/>
      <c r="BO72" s="102"/>
      <c r="BP72" s="102"/>
      <c r="BQ72" s="102"/>
      <c r="BR72" s="102"/>
      <c r="BS72" s="102" t="s">
        <v>7351</v>
      </c>
      <c r="BT72" s="102"/>
      <c r="BU72" s="102"/>
      <c r="BV72" s="102"/>
      <c r="BW72" s="102"/>
      <c r="BX72" s="102"/>
      <c r="BY72" s="102"/>
      <c r="BZ72" s="102"/>
      <c r="CA72" s="102"/>
      <c r="CB72" s="102"/>
      <c r="CC72" s="102"/>
      <c r="CD72" s="102"/>
      <c r="CE72" s="102"/>
      <c r="CF72" s="102"/>
      <c r="CG72" s="102"/>
      <c r="CH72" s="102"/>
      <c r="CI72" s="102"/>
      <c r="CJ72" s="102"/>
      <c r="CK72" s="181"/>
      <c r="CL72" s="181"/>
      <c r="CM72" s="102"/>
      <c r="CN72" s="102"/>
      <c r="CO72" s="102"/>
      <c r="CP72" s="102"/>
      <c r="CQ72" s="102" t="s">
        <v>13030</v>
      </c>
      <c r="CR72" s="102"/>
      <c r="CS72" s="102"/>
      <c r="CT72" s="102"/>
      <c r="CU72" s="102"/>
      <c r="CV72" s="102"/>
      <c r="CW72" s="102"/>
      <c r="CX72" s="161"/>
      <c r="CY72" s="161"/>
      <c r="CZ72" s="102"/>
      <c r="DA72" s="102"/>
      <c r="DB72" s="102"/>
      <c r="DC72" s="102"/>
      <c r="DD72" s="102"/>
      <c r="DE72" s="102"/>
      <c r="DF72" s="102"/>
      <c r="DG72" s="102"/>
      <c r="DH72" s="102"/>
      <c r="DI72" s="102"/>
      <c r="DJ72" s="102"/>
      <c r="DK72" s="102"/>
      <c r="DL72" s="102"/>
      <c r="DM72" s="102"/>
      <c r="DN72" s="102" t="s">
        <v>7354</v>
      </c>
      <c r="DO72" s="102"/>
      <c r="DP72" s="102"/>
      <c r="DQ72" s="102"/>
      <c r="DR72" s="102"/>
      <c r="DS72" s="102"/>
      <c r="DT72" s="102"/>
      <c r="DU72" s="102"/>
      <c r="DV72" s="102"/>
      <c r="DW72" s="102"/>
      <c r="DX72" s="102"/>
      <c r="DY72" s="102"/>
      <c r="DZ72" s="102"/>
      <c r="EA72" s="102"/>
      <c r="EB72" s="102"/>
      <c r="EC72" s="102"/>
      <c r="ED72" s="102" t="s">
        <v>7352</v>
      </c>
      <c r="EE72" s="102"/>
      <c r="EF72" s="102"/>
      <c r="EG72" s="102"/>
      <c r="EH72" s="102"/>
      <c r="EI72" s="102"/>
      <c r="EJ72" s="102"/>
      <c r="EK72" s="102"/>
      <c r="EL72" s="102"/>
      <c r="EM72" s="102"/>
      <c r="EN72" s="102"/>
      <c r="EO72" s="102"/>
      <c r="EP72" s="102"/>
      <c r="EQ72" s="102"/>
      <c r="ER72" s="102"/>
      <c r="ES72" s="102"/>
      <c r="ET72" s="102"/>
      <c r="EU72" s="102"/>
      <c r="EV72" s="102"/>
      <c r="EW72" s="102"/>
      <c r="EX72" s="102"/>
      <c r="EY72" s="102"/>
      <c r="EZ72" s="102"/>
      <c r="FA72" s="102"/>
      <c r="FB72" s="102"/>
      <c r="FC72" s="102"/>
      <c r="FD72" s="102"/>
      <c r="FE72" s="102"/>
      <c r="FF72" s="102"/>
      <c r="FG72" s="102"/>
      <c r="FH72" s="102"/>
      <c r="FI72" s="102"/>
      <c r="FJ72" s="102"/>
      <c r="FK72" s="102"/>
      <c r="FL72" s="102"/>
      <c r="FM72" s="102"/>
      <c r="FN72" s="102"/>
      <c r="FO72" s="102"/>
      <c r="FP72" s="181"/>
      <c r="FQ72" s="181"/>
      <c r="FR72" s="181"/>
      <c r="FS72" s="181"/>
      <c r="FT72" s="181"/>
      <c r="FU72" s="181"/>
      <c r="FV72" s="181"/>
      <c r="FW72" s="181"/>
      <c r="FX72" s="181"/>
      <c r="FY72" s="181"/>
      <c r="FZ72" s="181"/>
      <c r="GA72" s="181"/>
      <c r="GB72" s="181"/>
      <c r="GC72" s="181"/>
      <c r="GD72" s="181"/>
      <c r="GE72" s="181"/>
      <c r="GF72" s="181"/>
      <c r="GG72" s="181"/>
      <c r="GH72" s="62" t="s">
        <v>7024</v>
      </c>
      <c r="GI72" s="62"/>
      <c r="GJ72" s="161"/>
      <c r="GK72" s="161"/>
      <c r="GL72" s="161"/>
      <c r="GM72" s="161"/>
      <c r="GN72" s="161"/>
      <c r="GO72" s="161"/>
      <c r="GP72" s="177" t="s">
        <v>3380</v>
      </c>
      <c r="GQ72" s="204" t="s">
        <v>7357</v>
      </c>
    </row>
    <row r="73" spans="1:211" ht="30" x14ac:dyDescent="0.15">
      <c r="A73" s="171" t="s">
        <v>6337</v>
      </c>
      <c r="B73" s="175" t="s">
        <v>6338</v>
      </c>
      <c r="C73" s="62" t="s">
        <v>6699</v>
      </c>
      <c r="D73" s="182">
        <v>40980</v>
      </c>
      <c r="E73" s="182">
        <v>41025</v>
      </c>
      <c r="F73" s="182"/>
      <c r="G73" s="163" t="s">
        <v>6056</v>
      </c>
      <c r="H73" s="102" t="s">
        <v>6227</v>
      </c>
      <c r="I73" s="102" t="s">
        <v>3067</v>
      </c>
      <c r="J73" s="102" t="s">
        <v>469</v>
      </c>
      <c r="K73" s="102"/>
      <c r="L73" s="102" t="s">
        <v>1003</v>
      </c>
      <c r="M73" s="102"/>
      <c r="N73" s="102"/>
      <c r="O73" s="102"/>
      <c r="P73" s="102"/>
      <c r="Q73" s="102"/>
      <c r="R73" s="102"/>
      <c r="S73" s="102"/>
      <c r="T73" s="102"/>
      <c r="U73" s="102"/>
      <c r="V73" s="102"/>
      <c r="W73" s="102"/>
      <c r="X73" s="102" t="s">
        <v>469</v>
      </c>
      <c r="Y73" s="102"/>
      <c r="Z73" s="102"/>
      <c r="AA73" s="102"/>
      <c r="AB73" s="102"/>
      <c r="AC73" s="102"/>
      <c r="AD73" s="102"/>
      <c r="AE73" s="102"/>
      <c r="AF73" s="102"/>
      <c r="AG73" s="102"/>
      <c r="AH73" s="102" t="s">
        <v>5312</v>
      </c>
      <c r="AI73" s="102"/>
      <c r="AJ73" s="102"/>
      <c r="AK73" s="102"/>
      <c r="AL73" s="102"/>
      <c r="AM73" s="102"/>
      <c r="AN73" s="102"/>
      <c r="AO73" s="102" t="s">
        <v>5514</v>
      </c>
      <c r="AP73" s="102"/>
      <c r="AQ73" s="102"/>
      <c r="AR73" s="102"/>
      <c r="AS73" s="102"/>
      <c r="AT73" s="180"/>
      <c r="AU73" s="180"/>
      <c r="AV73" s="180"/>
      <c r="AW73" s="180"/>
      <c r="AX73" s="180"/>
      <c r="AY73" s="180"/>
      <c r="AZ73" s="180"/>
      <c r="BA73" s="180"/>
      <c r="BB73" s="180"/>
      <c r="BC73" s="180"/>
      <c r="BD73" s="180"/>
      <c r="BE73" s="180"/>
      <c r="BF73" s="180"/>
      <c r="BG73" s="180"/>
      <c r="BH73" s="180"/>
      <c r="BI73" s="180"/>
      <c r="BJ73" s="180"/>
      <c r="BK73" s="180"/>
      <c r="BL73" s="180"/>
      <c r="BM73" s="180"/>
      <c r="BN73" s="180"/>
      <c r="BO73" s="180"/>
      <c r="BP73" s="180"/>
      <c r="BQ73" s="180"/>
      <c r="BR73" s="180"/>
      <c r="BS73" s="180"/>
      <c r="BT73" s="180"/>
      <c r="BU73" s="180"/>
      <c r="BV73" s="180"/>
      <c r="BW73" s="180"/>
      <c r="BX73" s="180"/>
      <c r="BY73" s="180"/>
      <c r="BZ73" s="180"/>
      <c r="CA73" s="180"/>
      <c r="CB73" s="180"/>
      <c r="CC73" s="180"/>
      <c r="CD73" s="180"/>
      <c r="CE73" s="180"/>
      <c r="CF73" s="180"/>
      <c r="CG73" s="180"/>
      <c r="CH73" s="180"/>
      <c r="CI73" s="180"/>
      <c r="CJ73" s="180"/>
      <c r="CK73" s="180"/>
      <c r="CL73" s="180"/>
      <c r="CM73" s="180"/>
      <c r="CN73" s="180"/>
      <c r="CO73" s="180"/>
      <c r="CP73" s="180"/>
      <c r="CQ73" s="180"/>
      <c r="CR73" s="180"/>
      <c r="CS73" s="180"/>
      <c r="CT73" s="180"/>
      <c r="CU73" s="180"/>
      <c r="CV73" s="180"/>
      <c r="CW73" s="180"/>
      <c r="CX73" s="180"/>
      <c r="CY73" s="180"/>
      <c r="CZ73" s="180"/>
      <c r="DA73" s="180"/>
      <c r="DB73" s="180"/>
      <c r="DC73" s="180"/>
      <c r="DD73" s="180"/>
      <c r="DE73" s="180"/>
      <c r="DF73" s="180"/>
      <c r="DG73" s="180"/>
      <c r="DH73" s="180"/>
      <c r="DI73" s="180"/>
      <c r="DJ73" s="180"/>
      <c r="DK73" s="180"/>
      <c r="DL73" s="180"/>
      <c r="DM73" s="180"/>
      <c r="DN73" s="180"/>
      <c r="DO73" s="180"/>
      <c r="DP73" s="180"/>
      <c r="DQ73" s="180"/>
      <c r="DR73" s="180"/>
      <c r="DS73" s="180"/>
      <c r="DT73" s="180"/>
      <c r="DU73" s="180"/>
      <c r="DV73" s="180"/>
      <c r="DW73" s="180"/>
      <c r="DX73" s="180"/>
      <c r="DY73" s="180"/>
      <c r="DZ73" s="180"/>
      <c r="EA73" s="180"/>
      <c r="EB73" s="180"/>
      <c r="EC73" s="180"/>
      <c r="ED73" s="180"/>
      <c r="EE73" s="180"/>
      <c r="EF73" s="180"/>
      <c r="EG73" s="180"/>
      <c r="EH73" s="180"/>
      <c r="EI73" s="180"/>
      <c r="EJ73" s="180"/>
      <c r="EK73" s="180"/>
      <c r="EL73" s="180"/>
      <c r="EM73" s="180"/>
      <c r="EN73" s="180"/>
      <c r="EO73" s="180"/>
      <c r="EP73" s="180"/>
      <c r="EQ73" s="180"/>
      <c r="ER73" s="180"/>
      <c r="ES73" s="180"/>
      <c r="ET73" s="180"/>
      <c r="EU73" s="180"/>
      <c r="EV73" s="180"/>
      <c r="EW73" s="180"/>
      <c r="EX73" s="180"/>
      <c r="EY73" s="180"/>
      <c r="EZ73" s="180"/>
      <c r="FA73" s="180"/>
      <c r="FB73" s="180"/>
      <c r="FC73" s="180"/>
      <c r="FD73" s="180"/>
      <c r="FE73" s="180"/>
      <c r="FF73" s="180"/>
      <c r="FG73" s="180"/>
      <c r="FH73" s="180"/>
      <c r="FI73" s="180"/>
      <c r="FJ73" s="180"/>
      <c r="FK73" s="180"/>
      <c r="FL73" s="180"/>
      <c r="FM73" s="180"/>
      <c r="FN73" s="180"/>
      <c r="FO73" s="180"/>
      <c r="FP73" s="180"/>
      <c r="FQ73" s="180"/>
      <c r="FR73" s="180"/>
      <c r="FS73" s="180"/>
      <c r="FT73" s="180"/>
      <c r="FU73" s="180"/>
      <c r="FV73" s="180"/>
      <c r="FW73" s="180"/>
      <c r="FX73" s="180"/>
      <c r="FY73" s="180"/>
      <c r="FZ73" s="180"/>
      <c r="GA73" s="180"/>
      <c r="GB73" s="180"/>
      <c r="GC73" s="180"/>
      <c r="GD73" s="180"/>
      <c r="GE73" s="180"/>
      <c r="GF73" s="180"/>
      <c r="GG73" s="180"/>
    </row>
    <row r="74" spans="1:211" ht="30" x14ac:dyDescent="0.15">
      <c r="A74" s="171" t="s">
        <v>6339</v>
      </c>
      <c r="B74" s="175" t="s">
        <v>6340</v>
      </c>
      <c r="C74" s="62" t="s">
        <v>6700</v>
      </c>
      <c r="D74" s="186">
        <v>40983</v>
      </c>
      <c r="E74" s="186">
        <v>41030</v>
      </c>
      <c r="F74" s="186"/>
      <c r="G74" s="163" t="s">
        <v>5801</v>
      </c>
      <c r="H74" s="102" t="s">
        <v>5504</v>
      </c>
      <c r="I74" s="102" t="s">
        <v>3067</v>
      </c>
      <c r="J74" s="102" t="s">
        <v>469</v>
      </c>
      <c r="K74" s="102"/>
      <c r="L74" s="102"/>
      <c r="M74" s="102"/>
      <c r="N74" s="102"/>
      <c r="O74" s="102"/>
      <c r="P74" s="102"/>
      <c r="Q74" s="102"/>
      <c r="R74" s="102"/>
      <c r="S74" s="102"/>
      <c r="T74" s="102"/>
      <c r="U74" s="102"/>
      <c r="V74" s="102"/>
      <c r="W74" s="102"/>
      <c r="X74" s="102"/>
      <c r="Y74" s="102"/>
      <c r="Z74" s="102"/>
      <c r="AA74" s="102"/>
      <c r="AB74" s="102"/>
      <c r="AC74" s="102"/>
      <c r="AD74" s="102"/>
      <c r="AE74" s="102" t="s">
        <v>5313</v>
      </c>
      <c r="AF74" s="102"/>
      <c r="AG74" s="102"/>
      <c r="AL74" s="102"/>
      <c r="AM74" s="102"/>
      <c r="AN74" s="102"/>
      <c r="AO74" s="102" t="s">
        <v>5514</v>
      </c>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c r="CB74" s="102"/>
      <c r="CC74" s="102"/>
      <c r="CD74" s="102"/>
      <c r="CE74" s="181"/>
      <c r="CF74" s="102"/>
      <c r="CG74" s="102"/>
      <c r="CH74" s="102"/>
      <c r="CI74" s="102"/>
      <c r="CJ74" s="102"/>
      <c r="CK74" s="102"/>
      <c r="CL74" s="102"/>
      <c r="CM74" s="102"/>
      <c r="CN74" s="102"/>
      <c r="CO74" s="102"/>
      <c r="CP74" s="102"/>
      <c r="CQ74" s="102"/>
      <c r="CR74" s="102"/>
      <c r="CS74" s="102"/>
      <c r="CT74" s="102"/>
      <c r="CU74" s="102"/>
      <c r="CV74" s="102"/>
      <c r="CW74" s="102"/>
      <c r="CX74" s="102"/>
      <c r="CY74" s="102"/>
      <c r="CZ74" s="102"/>
      <c r="DA74" s="102"/>
      <c r="DB74" s="102"/>
      <c r="DC74" s="102"/>
      <c r="DD74" s="102"/>
      <c r="DE74" s="102"/>
      <c r="DF74" s="102"/>
      <c r="DG74" s="102"/>
      <c r="DH74" s="102"/>
      <c r="DI74" s="102"/>
      <c r="DJ74" s="102"/>
      <c r="DK74" s="102"/>
      <c r="DL74" s="102"/>
      <c r="DM74" s="102"/>
      <c r="DN74" s="102"/>
      <c r="DO74" s="102"/>
      <c r="DP74" s="102"/>
      <c r="DQ74" s="102"/>
      <c r="DR74" s="102"/>
      <c r="DS74" s="102"/>
      <c r="DT74" s="102"/>
      <c r="DU74" s="102"/>
      <c r="DV74" s="102"/>
      <c r="DW74" s="102"/>
      <c r="DX74" s="102"/>
      <c r="DY74" s="102"/>
      <c r="DZ74" s="102"/>
      <c r="EB74" s="180"/>
      <c r="EC74" s="180"/>
      <c r="ED74" s="102" t="s">
        <v>5314</v>
      </c>
      <c r="EE74" s="180"/>
      <c r="EF74" s="180"/>
      <c r="EG74" s="180"/>
      <c r="EH74" s="180"/>
      <c r="EI74" s="180"/>
      <c r="EJ74" s="180"/>
      <c r="EK74" s="180"/>
      <c r="EL74" s="180"/>
      <c r="EM74" s="180"/>
      <c r="EN74" s="180"/>
      <c r="EO74" s="180"/>
      <c r="EP74" s="180"/>
      <c r="EQ74" s="180"/>
      <c r="ER74" s="180"/>
      <c r="ES74" s="180"/>
      <c r="ET74" s="180"/>
      <c r="EU74" s="180"/>
      <c r="EV74" s="180"/>
      <c r="EW74" s="180"/>
      <c r="EX74" s="180"/>
      <c r="EY74" s="180"/>
      <c r="EZ74" s="180"/>
      <c r="FA74" s="180"/>
      <c r="FB74" s="180"/>
      <c r="FC74" s="180"/>
      <c r="FD74" s="180"/>
      <c r="FE74" s="180"/>
      <c r="FF74" s="180"/>
      <c r="FG74" s="180"/>
      <c r="FH74" s="180"/>
      <c r="FI74" s="180"/>
      <c r="FJ74" s="180"/>
      <c r="FK74" s="180"/>
      <c r="FL74" s="180"/>
      <c r="FM74" s="180"/>
      <c r="FN74" s="180"/>
      <c r="FO74" s="180"/>
      <c r="FP74" s="180"/>
      <c r="FQ74" s="180"/>
      <c r="FR74" s="180"/>
      <c r="FS74" s="180"/>
      <c r="FT74" s="180"/>
      <c r="FU74" s="180"/>
      <c r="FV74" s="180"/>
      <c r="FW74" s="180"/>
      <c r="FX74" s="180"/>
      <c r="FY74" s="180"/>
      <c r="FZ74" s="180"/>
      <c r="GA74" s="180"/>
      <c r="GB74" s="180"/>
      <c r="GC74" s="180"/>
      <c r="GD74" s="180"/>
      <c r="GE74" s="180"/>
      <c r="GF74" s="180"/>
      <c r="GG74" s="180"/>
    </row>
    <row r="75" spans="1:211" ht="45" x14ac:dyDescent="0.15">
      <c r="A75" s="171" t="s">
        <v>6341</v>
      </c>
      <c r="B75" s="177" t="s">
        <v>6629</v>
      </c>
      <c r="C75" s="62" t="s">
        <v>6678</v>
      </c>
      <c r="D75" s="186">
        <v>40969</v>
      </c>
      <c r="E75" s="182">
        <v>41018</v>
      </c>
      <c r="F75" s="182"/>
      <c r="G75" s="178" t="s">
        <v>5976</v>
      </c>
      <c r="H75" s="102" t="s">
        <v>6228</v>
      </c>
      <c r="I75" s="102" t="s">
        <v>3067</v>
      </c>
      <c r="J75" s="102" t="s">
        <v>469</v>
      </c>
      <c r="K75" s="102"/>
      <c r="L75" s="102" t="s">
        <v>589</v>
      </c>
      <c r="M75" s="102"/>
      <c r="N75" s="102"/>
      <c r="O75" s="102"/>
      <c r="P75" s="102"/>
      <c r="Q75" s="102"/>
      <c r="R75" s="102"/>
      <c r="S75" s="102"/>
      <c r="T75" s="102"/>
      <c r="U75" s="102"/>
      <c r="V75" s="102"/>
      <c r="W75" s="102"/>
      <c r="X75" s="102" t="s">
        <v>6886</v>
      </c>
      <c r="Y75" s="102"/>
      <c r="Z75" s="102"/>
      <c r="AA75" s="102"/>
      <c r="AB75" s="102"/>
      <c r="AC75" s="102"/>
      <c r="AD75" s="102"/>
      <c r="AE75" s="102"/>
      <c r="AF75" s="102"/>
      <c r="AG75" s="102"/>
      <c r="AH75" s="102" t="s">
        <v>3111</v>
      </c>
      <c r="AI75" s="102"/>
      <c r="AJ75" s="102"/>
      <c r="AK75" s="102"/>
      <c r="AL75" s="102"/>
      <c r="AM75" s="102"/>
      <c r="AN75" s="102"/>
      <c r="AO75" s="178" t="s">
        <v>5316</v>
      </c>
      <c r="AP75" s="178"/>
      <c r="AQ75" s="178"/>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c r="CB75" s="102"/>
      <c r="CC75" s="102"/>
      <c r="CD75" s="102"/>
      <c r="CE75" s="102"/>
      <c r="CF75" s="102"/>
      <c r="CG75" s="102"/>
      <c r="CH75" s="102"/>
      <c r="CI75" s="181"/>
      <c r="CJ75" s="181"/>
      <c r="CK75" s="102"/>
      <c r="CL75" s="102"/>
      <c r="CM75" s="102"/>
      <c r="CN75" s="102"/>
      <c r="CO75" s="102"/>
      <c r="CP75" s="102"/>
      <c r="CQ75" s="102"/>
      <c r="CR75" s="102"/>
      <c r="CS75" s="102"/>
      <c r="CT75" s="102"/>
      <c r="CU75" s="102"/>
      <c r="CV75" s="102"/>
      <c r="CW75" s="102"/>
      <c r="CX75" s="102"/>
      <c r="CY75" s="102"/>
      <c r="CZ75" s="102"/>
      <c r="DA75" s="102"/>
      <c r="DB75" s="102"/>
      <c r="DC75" s="102"/>
      <c r="DD75" s="102"/>
      <c r="DE75" s="102"/>
      <c r="DF75" s="102"/>
      <c r="DG75" s="102"/>
      <c r="DH75" s="102"/>
      <c r="DI75" s="102"/>
      <c r="DJ75" s="102"/>
      <c r="DK75" s="102"/>
      <c r="DL75" s="102"/>
      <c r="DM75" s="102"/>
      <c r="DN75" s="102"/>
      <c r="DO75" s="102"/>
      <c r="DP75" s="102"/>
      <c r="DQ75" s="102"/>
      <c r="DR75" s="102"/>
      <c r="DS75" s="102"/>
      <c r="DT75" s="102"/>
      <c r="DU75" s="102"/>
      <c r="DV75" s="102"/>
      <c r="DW75" s="102"/>
      <c r="DX75" s="102"/>
      <c r="DY75" s="102"/>
      <c r="DZ75" s="102"/>
      <c r="EA75" s="102"/>
      <c r="EB75" s="102"/>
      <c r="EC75" s="102"/>
      <c r="ED75" s="102"/>
      <c r="EE75" s="102"/>
      <c r="EF75" s="102"/>
      <c r="EG75" s="102"/>
      <c r="EH75" s="102"/>
      <c r="EI75" s="102"/>
      <c r="EJ75" s="102"/>
      <c r="EK75" s="102"/>
      <c r="EL75" s="102"/>
      <c r="EM75" s="102"/>
      <c r="EN75" s="102"/>
      <c r="EO75" s="102"/>
      <c r="EP75" s="102"/>
      <c r="EQ75" s="102"/>
      <c r="ER75" s="102"/>
      <c r="ES75" s="102"/>
      <c r="ET75" s="102"/>
      <c r="EU75" s="102"/>
      <c r="EV75" s="102"/>
      <c r="EW75" s="102"/>
      <c r="EX75" s="102"/>
      <c r="EY75" s="102"/>
      <c r="EZ75" s="102"/>
      <c r="FA75" s="102"/>
      <c r="FB75" s="102"/>
      <c r="FG75" s="102" t="s">
        <v>3112</v>
      </c>
      <c r="FH75" s="102"/>
      <c r="FI75" s="102"/>
      <c r="FJ75" s="102"/>
      <c r="FK75" s="102"/>
      <c r="FL75" s="102"/>
      <c r="FM75" s="102"/>
      <c r="FN75" s="102"/>
      <c r="FO75" s="102"/>
      <c r="FP75" s="180"/>
      <c r="FQ75" s="180"/>
      <c r="FR75" s="180"/>
      <c r="FS75" s="180"/>
      <c r="FT75" s="180"/>
      <c r="FU75" s="180"/>
      <c r="FV75" s="180"/>
      <c r="FW75" s="180"/>
      <c r="FX75" s="180"/>
      <c r="FY75" s="180"/>
      <c r="FZ75" s="180"/>
      <c r="GA75" s="180"/>
      <c r="GB75" s="180"/>
      <c r="GC75" s="180"/>
      <c r="GD75" s="180"/>
      <c r="GE75" s="180"/>
      <c r="GF75" s="180"/>
      <c r="GG75" s="180"/>
      <c r="HC75" s="178" t="s">
        <v>10620</v>
      </c>
    </row>
    <row r="76" spans="1:211" ht="30" x14ac:dyDescent="0.15">
      <c r="A76" s="171" t="s">
        <v>6343</v>
      </c>
      <c r="B76" s="175" t="s">
        <v>6344</v>
      </c>
      <c r="C76" s="62" t="s">
        <v>6701</v>
      </c>
      <c r="D76" s="189">
        <v>40976</v>
      </c>
      <c r="E76" s="182">
        <v>41023</v>
      </c>
      <c r="F76" s="182"/>
      <c r="G76" s="163" t="s">
        <v>5802</v>
      </c>
      <c r="H76" s="102" t="s">
        <v>5382</v>
      </c>
      <c r="I76" s="102" t="s">
        <v>3067</v>
      </c>
      <c r="J76" s="102" t="s">
        <v>469</v>
      </c>
      <c r="K76" s="102"/>
      <c r="L76" s="102" t="s">
        <v>3129</v>
      </c>
      <c r="M76" s="102"/>
      <c r="N76" s="102"/>
      <c r="O76" s="102"/>
      <c r="P76" s="102"/>
      <c r="Q76" s="102"/>
      <c r="R76" s="102"/>
      <c r="S76" s="102"/>
      <c r="T76" s="102"/>
      <c r="U76" s="102"/>
      <c r="V76" s="102"/>
      <c r="W76" s="102"/>
      <c r="X76" s="102" t="s">
        <v>1182</v>
      </c>
      <c r="Y76" s="102"/>
      <c r="Z76" s="102"/>
      <c r="AA76" s="102"/>
      <c r="AB76" s="102"/>
      <c r="AC76" s="102"/>
      <c r="AD76" s="102"/>
      <c r="AE76" s="102"/>
      <c r="AF76" s="102"/>
      <c r="AG76" s="102"/>
      <c r="AH76" s="102" t="s">
        <v>5379</v>
      </c>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c r="CB76" s="102"/>
      <c r="CC76" s="102"/>
      <c r="CD76" s="102"/>
      <c r="CE76" s="181"/>
      <c r="CF76" s="102"/>
      <c r="CG76" s="102"/>
      <c r="CH76" s="102"/>
      <c r="CI76" s="102"/>
      <c r="CJ76" s="102"/>
      <c r="CK76" s="102"/>
      <c r="CL76" s="102"/>
      <c r="CM76" s="102"/>
      <c r="CN76" s="102"/>
      <c r="CO76" s="102"/>
      <c r="CP76" s="102"/>
      <c r="CQ76" s="102"/>
      <c r="CR76" s="102"/>
      <c r="CS76" s="102"/>
      <c r="CT76" s="102"/>
      <c r="CU76" s="102"/>
      <c r="CV76" s="102"/>
      <c r="CW76" s="102"/>
      <c r="CX76" s="102"/>
      <c r="CY76" s="102"/>
      <c r="CZ76" s="102"/>
      <c r="DA76" s="102"/>
      <c r="DB76" s="102"/>
      <c r="DC76" s="102"/>
      <c r="DD76" s="102"/>
      <c r="DE76" s="102"/>
      <c r="DF76" s="102"/>
      <c r="DG76" s="102"/>
      <c r="DH76" s="102"/>
      <c r="DI76" s="102"/>
      <c r="DJ76" s="102"/>
      <c r="DK76" s="102"/>
      <c r="DL76" s="102"/>
      <c r="DM76" s="102"/>
      <c r="DN76" s="102"/>
      <c r="DO76" s="102"/>
      <c r="DP76" s="102"/>
      <c r="DQ76" s="102"/>
      <c r="DR76" s="102"/>
      <c r="DS76" s="102"/>
      <c r="DT76" s="102"/>
      <c r="DU76" s="102"/>
      <c r="DV76" s="102"/>
      <c r="DW76" s="102"/>
      <c r="DX76" s="102"/>
      <c r="DY76" s="102"/>
      <c r="DZ76" s="102"/>
      <c r="EA76" s="102"/>
      <c r="EB76" s="102"/>
      <c r="EC76" s="102"/>
      <c r="ED76" s="102"/>
      <c r="EE76" s="102"/>
      <c r="EF76" s="102"/>
      <c r="EG76" s="102"/>
      <c r="EH76" s="102"/>
      <c r="EI76" s="102"/>
      <c r="EM76" s="102"/>
      <c r="EN76" s="102"/>
      <c r="EO76" s="102"/>
      <c r="EP76" s="102"/>
      <c r="EQ76" s="102" t="s">
        <v>5381</v>
      </c>
      <c r="ER76" s="102"/>
      <c r="ES76" s="102"/>
      <c r="ET76" s="102"/>
      <c r="EU76" s="102"/>
      <c r="EV76" s="102"/>
      <c r="EW76" s="102"/>
      <c r="EX76" s="102"/>
      <c r="FA76" s="180"/>
      <c r="FB76" s="180"/>
      <c r="FC76" s="180"/>
      <c r="FD76" s="180"/>
      <c r="FE76" s="180"/>
      <c r="FF76" s="180"/>
      <c r="FG76" s="102" t="s">
        <v>5380</v>
      </c>
      <c r="FH76" s="102"/>
      <c r="FI76" s="102"/>
      <c r="FJ76" s="102"/>
      <c r="FK76" s="102"/>
      <c r="FL76" s="102"/>
      <c r="FM76" s="102"/>
      <c r="FN76" s="102"/>
      <c r="FO76" s="102"/>
      <c r="FP76" s="180"/>
      <c r="FQ76" s="180"/>
      <c r="FR76" s="180"/>
      <c r="FS76" s="180"/>
      <c r="FT76" s="180"/>
      <c r="FU76" s="180"/>
      <c r="FV76" s="180"/>
      <c r="FW76" s="180"/>
      <c r="FX76" s="180"/>
      <c r="FY76" s="180"/>
      <c r="FZ76" s="180"/>
      <c r="GA76" s="180"/>
      <c r="GB76" s="180"/>
      <c r="GC76" s="180"/>
      <c r="GD76" s="180"/>
      <c r="GE76" s="180"/>
      <c r="GF76" s="180"/>
      <c r="GG76" s="180"/>
    </row>
    <row r="77" spans="1:211" ht="84" x14ac:dyDescent="0.15">
      <c r="A77" s="171" t="s">
        <v>6345</v>
      </c>
      <c r="B77" s="177" t="s">
        <v>19978</v>
      </c>
      <c r="C77" s="62" t="s">
        <v>6702</v>
      </c>
      <c r="D77" s="182">
        <v>41543</v>
      </c>
      <c r="E77" s="182">
        <v>43544</v>
      </c>
      <c r="F77" s="182" t="s">
        <v>17098</v>
      </c>
      <c r="G77" s="163" t="s">
        <v>10286</v>
      </c>
      <c r="H77" s="102" t="s">
        <v>9283</v>
      </c>
      <c r="I77" s="102" t="s">
        <v>3067</v>
      </c>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t="s">
        <v>7328</v>
      </c>
      <c r="AK77" s="102"/>
      <c r="AL77" s="102"/>
      <c r="AM77" s="102"/>
      <c r="AN77" s="102"/>
      <c r="AO77" s="102"/>
      <c r="AP77" s="102"/>
      <c r="AQ77" s="102" t="s">
        <v>19979</v>
      </c>
      <c r="AR77" s="102"/>
      <c r="AS77" s="102"/>
      <c r="AT77" s="102"/>
      <c r="AU77" s="102"/>
      <c r="AV77" s="102"/>
      <c r="AW77" s="102"/>
      <c r="AX77" s="102"/>
      <c r="AY77" s="102"/>
      <c r="AZ77" s="102"/>
      <c r="BA77" s="102"/>
      <c r="BB77" s="102"/>
      <c r="BC77" s="102"/>
      <c r="BD77" s="102"/>
      <c r="BE77" s="102"/>
      <c r="BF77" s="102"/>
      <c r="BG77" s="102"/>
      <c r="BH77" s="102"/>
      <c r="BI77" s="102"/>
      <c r="BJ77" s="102"/>
      <c r="BK77" s="102"/>
      <c r="BL77" s="102"/>
      <c r="BM77" s="102"/>
      <c r="BN77" s="102"/>
      <c r="BO77" s="102"/>
      <c r="BQ77" s="180"/>
      <c r="BR77" s="180"/>
      <c r="BS77" s="194" t="s">
        <v>10287</v>
      </c>
      <c r="BT77" s="175"/>
      <c r="BU77" s="175"/>
      <c r="BV77" s="102"/>
      <c r="BW77" s="102"/>
      <c r="BX77" s="102"/>
      <c r="BY77" s="102"/>
      <c r="BZ77" s="102"/>
      <c r="CA77" s="102"/>
      <c r="CB77" s="180"/>
      <c r="CC77" s="180"/>
      <c r="CD77" s="180"/>
      <c r="CE77" s="180"/>
      <c r="CF77" s="180"/>
      <c r="CG77" s="180"/>
      <c r="CH77" s="180"/>
      <c r="CI77" s="180"/>
      <c r="CJ77" s="180"/>
      <c r="CK77" s="180"/>
      <c r="CL77" s="180"/>
      <c r="CM77" s="180"/>
      <c r="CN77" s="180"/>
      <c r="CO77" s="180"/>
      <c r="CP77" s="180"/>
      <c r="CQ77" s="196" t="s">
        <v>7331</v>
      </c>
      <c r="CR77" s="180"/>
      <c r="CS77" s="180"/>
      <c r="CT77" s="180"/>
      <c r="CU77" s="180"/>
      <c r="CV77" s="180"/>
      <c r="CW77" s="180"/>
      <c r="CX77" s="180"/>
      <c r="CY77" s="180"/>
      <c r="CZ77" s="180"/>
      <c r="DA77" s="180"/>
      <c r="DB77" s="180"/>
      <c r="DC77" s="180"/>
      <c r="DD77" s="180"/>
      <c r="DE77" s="180"/>
      <c r="DF77" s="180"/>
      <c r="DG77" s="180"/>
      <c r="DH77" s="180"/>
      <c r="DI77" s="180"/>
      <c r="DJ77" s="180"/>
      <c r="DK77" s="180"/>
      <c r="DL77" s="180"/>
      <c r="DM77" s="180"/>
      <c r="DN77" s="180"/>
      <c r="DO77" s="180"/>
      <c r="DP77" s="180"/>
      <c r="DQ77" s="180"/>
      <c r="DR77" s="180"/>
      <c r="DS77" s="180"/>
      <c r="DT77" s="180"/>
      <c r="DU77" s="180"/>
      <c r="DV77" s="180"/>
      <c r="DW77" s="180"/>
      <c r="DX77" s="180"/>
      <c r="DY77" s="180"/>
      <c r="DZ77" s="180"/>
      <c r="EA77" s="180"/>
      <c r="EB77" s="180"/>
      <c r="EC77" s="180"/>
      <c r="ED77" s="180"/>
      <c r="EE77" s="180"/>
      <c r="EF77" s="180"/>
      <c r="EG77" s="180"/>
      <c r="EH77" s="180"/>
      <c r="EI77" s="180"/>
      <c r="EJ77" s="180"/>
      <c r="EK77" s="180"/>
      <c r="EL77" s="180"/>
      <c r="EM77" s="180"/>
      <c r="EN77" s="180"/>
      <c r="EO77" s="180"/>
      <c r="EP77" s="180"/>
      <c r="EQ77" s="180"/>
      <c r="ER77" s="180"/>
      <c r="ES77" s="180"/>
      <c r="ET77" s="180"/>
      <c r="EU77" s="180"/>
      <c r="EV77" s="180"/>
      <c r="EW77" s="180"/>
      <c r="EX77" s="180"/>
      <c r="EY77" s="180"/>
      <c r="EZ77" s="180"/>
      <c r="FA77" s="180"/>
      <c r="FB77" s="180"/>
      <c r="FC77" s="180"/>
      <c r="FD77" s="180"/>
      <c r="FE77" s="180"/>
      <c r="FF77" s="180"/>
      <c r="FG77" s="180"/>
      <c r="FH77" s="180"/>
      <c r="FI77" s="180"/>
      <c r="FJ77" s="180"/>
      <c r="FK77" s="180"/>
      <c r="FL77" s="180"/>
      <c r="FM77" s="180"/>
      <c r="FN77" s="180"/>
      <c r="FO77" s="180"/>
      <c r="FP77" s="180"/>
      <c r="FQ77" s="180"/>
      <c r="FR77" s="180"/>
      <c r="FS77" s="180"/>
      <c r="FT77" s="180"/>
      <c r="FU77" s="180"/>
      <c r="FV77" s="180"/>
      <c r="FW77" s="180"/>
      <c r="FX77" s="180"/>
      <c r="FY77" s="180"/>
      <c r="FZ77" s="180"/>
      <c r="GA77" s="180"/>
      <c r="GB77" s="180"/>
      <c r="GC77" s="180"/>
      <c r="GD77" s="180"/>
      <c r="GE77" s="180"/>
      <c r="GF77" s="180"/>
      <c r="GG77" s="180"/>
      <c r="GH77" s="62" t="s">
        <v>7024</v>
      </c>
      <c r="GI77" s="166"/>
      <c r="GO77" s="194" t="s">
        <v>7330</v>
      </c>
    </row>
    <row r="78" spans="1:211" ht="30" x14ac:dyDescent="0.15">
      <c r="A78" s="171" t="s">
        <v>6347</v>
      </c>
      <c r="B78" s="175" t="s">
        <v>6348</v>
      </c>
      <c r="C78" s="62" t="s">
        <v>6714</v>
      </c>
      <c r="D78" s="182">
        <v>40983</v>
      </c>
      <c r="E78" s="182">
        <v>41023</v>
      </c>
      <c r="F78" s="182"/>
      <c r="G78" s="163" t="s">
        <v>6349</v>
      </c>
      <c r="H78" s="102" t="s">
        <v>5387</v>
      </c>
      <c r="I78" s="102" t="s">
        <v>3067</v>
      </c>
      <c r="J78" s="102" t="s">
        <v>469</v>
      </c>
      <c r="K78" s="102"/>
      <c r="L78" s="102" t="s">
        <v>5388</v>
      </c>
      <c r="M78" s="102"/>
      <c r="N78" s="102"/>
      <c r="O78" s="102"/>
      <c r="P78" s="102"/>
      <c r="Q78" s="102"/>
      <c r="R78" s="102"/>
      <c r="S78" s="102"/>
      <c r="T78" s="102"/>
      <c r="U78" s="102"/>
      <c r="V78" s="102"/>
      <c r="W78" s="102"/>
      <c r="X78" s="102" t="s">
        <v>7022</v>
      </c>
      <c r="Y78" s="102"/>
      <c r="Z78" s="102"/>
      <c r="AA78" s="102"/>
      <c r="AB78" s="102"/>
      <c r="AC78" s="102"/>
      <c r="AD78" s="102"/>
      <c r="AE78" s="102"/>
      <c r="AF78" s="102"/>
      <c r="AG78" s="102"/>
      <c r="AH78" s="102" t="s">
        <v>987</v>
      </c>
      <c r="AI78" s="102"/>
      <c r="AJ78" s="102"/>
      <c r="AK78" s="102"/>
      <c r="AL78" s="102"/>
      <c r="AM78" s="102"/>
      <c r="AN78" s="102"/>
      <c r="AO78" s="102" t="s">
        <v>5514</v>
      </c>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c r="CB78" s="102"/>
      <c r="CC78" s="102"/>
      <c r="CD78" s="102"/>
      <c r="CE78" s="102"/>
      <c r="CF78" s="102"/>
      <c r="CG78" s="102"/>
      <c r="CH78" s="102"/>
      <c r="CI78" s="102"/>
      <c r="CJ78" s="102"/>
      <c r="CK78" s="181"/>
      <c r="CL78" s="181"/>
      <c r="CM78" s="102"/>
      <c r="CN78" s="102"/>
      <c r="CO78" s="102"/>
      <c r="CP78" s="102"/>
      <c r="CQ78" s="102"/>
      <c r="CR78" s="102"/>
      <c r="CS78" s="102"/>
      <c r="CT78" s="102"/>
      <c r="CU78" s="102"/>
      <c r="CV78" s="102"/>
      <c r="CW78" s="102"/>
      <c r="CX78" s="102"/>
      <c r="CY78" s="102"/>
      <c r="CZ78" s="102"/>
      <c r="DA78" s="102"/>
      <c r="DB78" s="102"/>
      <c r="DC78" s="102"/>
      <c r="DD78" s="102"/>
      <c r="DE78" s="102"/>
      <c r="DF78" s="102"/>
      <c r="DG78" s="102"/>
      <c r="DH78" s="102"/>
      <c r="DI78" s="102"/>
      <c r="DJ78" s="102"/>
      <c r="DK78" s="102"/>
      <c r="DL78" s="102"/>
      <c r="DM78" s="102"/>
      <c r="DN78" s="102"/>
      <c r="DO78" s="102"/>
      <c r="DP78" s="102"/>
      <c r="DQ78" s="102"/>
      <c r="DR78" s="102"/>
      <c r="DS78" s="102"/>
      <c r="DT78" s="102"/>
      <c r="DU78" s="102"/>
      <c r="DV78" s="102"/>
      <c r="DW78" s="102"/>
      <c r="DX78" s="102"/>
      <c r="DY78" s="102"/>
      <c r="DZ78" s="102"/>
      <c r="EA78" s="102"/>
      <c r="EB78" s="102"/>
      <c r="EC78" s="102"/>
      <c r="ED78" s="102" t="s">
        <v>5391</v>
      </c>
      <c r="EE78" s="102"/>
      <c r="EF78" s="102"/>
      <c r="EG78" s="102"/>
      <c r="EH78" s="102"/>
      <c r="EI78" s="102"/>
      <c r="EJ78" s="102"/>
      <c r="EK78" s="102"/>
      <c r="EL78" s="102"/>
      <c r="EM78" s="102"/>
      <c r="EN78" s="102"/>
      <c r="EO78" s="102"/>
      <c r="EP78" s="102"/>
      <c r="EQ78" s="102" t="s">
        <v>5393</v>
      </c>
      <c r="ER78" s="102"/>
      <c r="ES78" s="102"/>
      <c r="ET78" s="102"/>
      <c r="EU78" s="102"/>
      <c r="EV78" s="102"/>
      <c r="EW78" s="102"/>
      <c r="EX78" s="102"/>
      <c r="EY78" s="102"/>
      <c r="EZ78" s="102"/>
      <c r="FA78" s="102"/>
      <c r="FB78" s="102"/>
      <c r="FC78" s="102"/>
      <c r="FD78" s="102"/>
      <c r="FE78" s="102"/>
      <c r="FF78" s="102"/>
      <c r="FG78" s="102" t="s">
        <v>5390</v>
      </c>
      <c r="FH78" s="102"/>
      <c r="FI78" s="102"/>
      <c r="FJ78" s="102"/>
      <c r="FK78" s="102"/>
      <c r="FL78" s="102"/>
      <c r="FM78" s="102"/>
      <c r="FN78" s="102"/>
      <c r="FO78" s="102"/>
      <c r="FP78" s="180"/>
      <c r="FQ78" s="180"/>
      <c r="FR78" s="180"/>
      <c r="FS78" s="180"/>
      <c r="FT78" s="180"/>
      <c r="FU78" s="180"/>
      <c r="FV78" s="180"/>
      <c r="FW78" s="180"/>
      <c r="FX78" s="180"/>
      <c r="FY78" s="180"/>
      <c r="FZ78" s="180"/>
      <c r="GA78" s="180"/>
      <c r="GB78" s="180"/>
      <c r="GC78" s="180"/>
      <c r="GD78" s="180"/>
      <c r="GE78" s="180"/>
      <c r="GF78" s="180"/>
      <c r="GG78" s="180"/>
    </row>
    <row r="79" spans="1:211" ht="38.25" customHeight="1" x14ac:dyDescent="0.15">
      <c r="A79" s="171" t="s">
        <v>6350</v>
      </c>
      <c r="B79" s="175" t="s">
        <v>6351</v>
      </c>
      <c r="C79" s="62" t="s">
        <v>6722</v>
      </c>
      <c r="D79" s="182">
        <v>40981</v>
      </c>
      <c r="E79" s="182">
        <v>41023</v>
      </c>
      <c r="F79" s="182"/>
      <c r="G79" s="163" t="s">
        <v>6352</v>
      </c>
      <c r="H79" s="102" t="s">
        <v>5394</v>
      </c>
      <c r="I79" s="102" t="s">
        <v>3067</v>
      </c>
      <c r="J79" s="102" t="s">
        <v>469</v>
      </c>
      <c r="K79" s="102"/>
      <c r="L79" s="102" t="s">
        <v>1207</v>
      </c>
      <c r="M79" s="102"/>
      <c r="N79" s="102"/>
      <c r="O79" s="102"/>
      <c r="P79" s="102"/>
      <c r="Q79" s="102"/>
      <c r="R79" s="102"/>
      <c r="S79" s="102"/>
      <c r="T79" s="102"/>
      <c r="U79" s="102"/>
      <c r="V79" s="102"/>
      <c r="W79" s="102"/>
      <c r="X79" s="102" t="s">
        <v>5395</v>
      </c>
      <c r="Y79" s="102"/>
      <c r="Z79" s="102"/>
      <c r="AA79" s="102"/>
      <c r="AB79" s="102"/>
      <c r="AC79" s="102"/>
      <c r="AD79" s="102"/>
      <c r="AE79" s="102"/>
      <c r="AF79" s="102"/>
      <c r="AG79" s="102"/>
      <c r="AH79" s="102" t="s">
        <v>3111</v>
      </c>
      <c r="AI79" s="102"/>
      <c r="AJ79" s="102"/>
      <c r="AK79" s="102"/>
      <c r="AL79" s="102"/>
      <c r="AM79" s="102"/>
      <c r="AN79" s="102"/>
      <c r="AO79" s="102" t="s">
        <v>5514</v>
      </c>
      <c r="AP79" s="102"/>
      <c r="AQ79" s="102"/>
      <c r="AR79" s="102"/>
      <c r="AS79" s="102"/>
      <c r="AT79" s="102"/>
      <c r="AU79" s="102"/>
      <c r="AV79" s="102"/>
      <c r="AW79" s="102"/>
      <c r="AX79" s="102"/>
      <c r="AY79" s="102"/>
      <c r="AZ79" s="102"/>
      <c r="BA79" s="102"/>
      <c r="BB79" s="102"/>
      <c r="BC79" s="102"/>
      <c r="BD79" s="102"/>
      <c r="BE79" s="102"/>
      <c r="BF79" s="102"/>
      <c r="BG79" s="102"/>
      <c r="BH79" s="102"/>
      <c r="BI79" s="102"/>
      <c r="BJ79" s="102"/>
      <c r="BK79" s="102"/>
      <c r="BL79" s="102"/>
      <c r="BM79" s="102"/>
      <c r="BN79" s="102"/>
      <c r="BO79" s="102"/>
      <c r="BP79" s="102"/>
      <c r="BQ79" s="102"/>
      <c r="BR79" s="102"/>
      <c r="BS79" s="102"/>
      <c r="BT79" s="102"/>
      <c r="BU79" s="102"/>
      <c r="BV79" s="102"/>
      <c r="BW79" s="102"/>
      <c r="BX79" s="102"/>
      <c r="BY79" s="102"/>
      <c r="BZ79" s="102"/>
      <c r="CA79" s="102"/>
      <c r="CB79" s="102"/>
      <c r="CC79" s="102"/>
      <c r="CD79" s="102"/>
      <c r="CE79" s="102"/>
      <c r="CF79" s="181"/>
      <c r="CG79" s="181"/>
      <c r="CH79" s="181"/>
      <c r="CI79" s="102"/>
      <c r="CJ79" s="102"/>
      <c r="CK79" s="102"/>
      <c r="CL79" s="102"/>
      <c r="CM79" s="102"/>
      <c r="CN79" s="102"/>
      <c r="CO79" s="102"/>
      <c r="CP79" s="102"/>
      <c r="CQ79" s="102"/>
      <c r="CR79" s="102"/>
      <c r="CS79" s="102"/>
      <c r="CT79" s="102"/>
      <c r="CU79" s="102"/>
      <c r="CV79" s="102"/>
      <c r="CW79" s="102"/>
      <c r="CX79" s="102"/>
      <c r="CY79" s="102"/>
      <c r="CZ79" s="102"/>
      <c r="DA79" s="102"/>
      <c r="DB79" s="102"/>
      <c r="DC79" s="102"/>
      <c r="DD79" s="102"/>
      <c r="DE79" s="102"/>
      <c r="DF79" s="102"/>
      <c r="DG79" s="102"/>
      <c r="DH79" s="102"/>
      <c r="DI79" s="102"/>
      <c r="DJ79" s="102"/>
      <c r="DK79" s="102"/>
      <c r="DL79" s="102"/>
      <c r="DM79" s="102"/>
      <c r="DN79" s="102"/>
      <c r="DO79" s="102"/>
      <c r="DP79" s="102"/>
      <c r="DQ79" s="102"/>
      <c r="DR79" s="102"/>
      <c r="DS79" s="102"/>
      <c r="DT79" s="102"/>
      <c r="DU79" s="102"/>
      <c r="DV79" s="102"/>
      <c r="DW79" s="102"/>
      <c r="DX79" s="102"/>
      <c r="DY79" s="102"/>
      <c r="DZ79" s="102"/>
      <c r="EA79" s="102"/>
      <c r="EB79" s="102"/>
      <c r="EC79" s="102"/>
      <c r="ED79" s="102"/>
      <c r="EE79" s="102"/>
      <c r="EF79" s="102"/>
      <c r="EG79" s="102"/>
      <c r="EH79" s="102"/>
      <c r="EI79" s="102"/>
      <c r="EJ79" s="102"/>
      <c r="EK79" s="102"/>
      <c r="EL79" s="102"/>
      <c r="EN79" s="102"/>
      <c r="EO79" s="102"/>
      <c r="EP79" s="102"/>
      <c r="EQ79" s="102" t="s">
        <v>5397</v>
      </c>
      <c r="ER79" s="102"/>
      <c r="ES79" s="102"/>
      <c r="ET79" s="102"/>
      <c r="EU79" s="102"/>
      <c r="EV79" s="102"/>
      <c r="EW79" s="102"/>
      <c r="EX79" s="102"/>
      <c r="EY79" s="102"/>
      <c r="EZ79" s="102"/>
      <c r="FC79" s="180"/>
      <c r="FD79" s="180"/>
      <c r="FE79" s="180"/>
      <c r="FF79" s="180"/>
      <c r="FG79" s="102" t="s">
        <v>5396</v>
      </c>
      <c r="FH79" s="102"/>
      <c r="FI79" s="102"/>
      <c r="FJ79" s="102"/>
      <c r="FK79" s="102"/>
      <c r="FL79" s="102"/>
      <c r="FM79" s="102"/>
      <c r="FN79" s="102"/>
      <c r="FO79" s="102"/>
      <c r="FP79" s="180"/>
      <c r="FQ79" s="180"/>
      <c r="FR79" s="180"/>
      <c r="FS79" s="180"/>
      <c r="FT79" s="180"/>
      <c r="FU79" s="180"/>
      <c r="FV79" s="180"/>
      <c r="FW79" s="180"/>
      <c r="FX79" s="180"/>
      <c r="FY79" s="180"/>
      <c r="FZ79" s="180"/>
      <c r="GA79" s="180"/>
      <c r="GB79" s="180"/>
      <c r="GC79" s="180"/>
      <c r="GD79" s="180"/>
      <c r="GE79" s="180"/>
      <c r="GF79" s="180"/>
      <c r="GG79" s="180"/>
    </row>
    <row r="80" spans="1:211" ht="30" x14ac:dyDescent="0.15">
      <c r="A80" s="171" t="s">
        <v>6353</v>
      </c>
      <c r="B80" s="175" t="s">
        <v>6354</v>
      </c>
      <c r="C80" s="62" t="s">
        <v>6713</v>
      </c>
      <c r="D80" s="189">
        <v>40975</v>
      </c>
      <c r="E80" s="182">
        <v>41023</v>
      </c>
      <c r="F80" s="182"/>
      <c r="G80" s="163" t="s">
        <v>5801</v>
      </c>
      <c r="H80" s="102" t="s">
        <v>5398</v>
      </c>
      <c r="I80" s="102" t="s">
        <v>3067</v>
      </c>
      <c r="J80" s="102" t="s">
        <v>469</v>
      </c>
      <c r="K80" s="102"/>
      <c r="L80" s="102" t="s">
        <v>899</v>
      </c>
      <c r="M80" s="102"/>
      <c r="N80" s="102"/>
      <c r="O80" s="102"/>
      <c r="P80" s="102"/>
      <c r="Q80" s="102"/>
      <c r="R80" s="102"/>
      <c r="S80" s="102"/>
      <c r="T80" s="102"/>
      <c r="U80" s="102"/>
      <c r="V80" s="102"/>
      <c r="W80" s="102"/>
      <c r="X80" s="102" t="s">
        <v>5399</v>
      </c>
      <c r="Y80" s="102"/>
      <c r="Z80" s="102"/>
      <c r="AA80" s="102"/>
      <c r="AB80" s="102"/>
      <c r="AC80" s="102"/>
      <c r="AD80" s="102"/>
      <c r="AE80" s="102"/>
      <c r="AF80" s="102"/>
      <c r="AG80" s="102"/>
      <c r="AH80" s="102" t="s">
        <v>5400</v>
      </c>
      <c r="AI80" s="102"/>
      <c r="AJ80" s="102"/>
      <c r="AK80" s="102"/>
      <c r="AL80" s="102"/>
      <c r="AM80" s="102"/>
      <c r="AN80" s="102"/>
      <c r="AO80" s="102" t="s">
        <v>5514</v>
      </c>
      <c r="AP80" s="102"/>
      <c r="AQ80" s="102"/>
      <c r="AR80" s="102"/>
      <c r="AS80" s="102"/>
      <c r="AT80" s="180"/>
      <c r="AU80" s="180"/>
      <c r="AV80" s="180"/>
      <c r="AW80" s="180"/>
      <c r="AX80" s="180"/>
      <c r="AY80" s="180"/>
      <c r="AZ80" s="180"/>
      <c r="BA80" s="180"/>
      <c r="BB80" s="180"/>
      <c r="BC80" s="180"/>
      <c r="BD80" s="180"/>
      <c r="BE80" s="180"/>
      <c r="BF80" s="180"/>
      <c r="BG80" s="180"/>
      <c r="BH80" s="180"/>
      <c r="BI80" s="180"/>
      <c r="BJ80" s="180"/>
      <c r="BK80" s="180"/>
      <c r="BL80" s="180"/>
      <c r="BM80" s="180"/>
      <c r="BN80" s="180"/>
      <c r="BO80" s="180"/>
      <c r="BP80" s="180"/>
      <c r="BQ80" s="180"/>
      <c r="BR80" s="180"/>
      <c r="BS80" s="180"/>
      <c r="BT80" s="180"/>
      <c r="BU80" s="180"/>
      <c r="BV80" s="180"/>
      <c r="BW80" s="180"/>
      <c r="BX80" s="180"/>
      <c r="BY80" s="180"/>
      <c r="BZ80" s="180"/>
      <c r="CA80" s="180"/>
      <c r="CB80" s="180"/>
      <c r="CC80" s="180"/>
      <c r="CD80" s="180"/>
      <c r="CE80" s="180"/>
      <c r="CF80" s="180"/>
      <c r="CG80" s="180"/>
      <c r="CH80" s="180"/>
      <c r="CI80" s="180"/>
      <c r="CJ80" s="180"/>
      <c r="CK80" s="180"/>
      <c r="CL80" s="180"/>
      <c r="CM80" s="180"/>
      <c r="CN80" s="180"/>
      <c r="CO80" s="180"/>
      <c r="CP80" s="180"/>
      <c r="CQ80" s="180"/>
      <c r="CR80" s="180"/>
      <c r="CS80" s="180"/>
      <c r="CT80" s="180"/>
      <c r="CU80" s="180"/>
      <c r="CV80" s="180"/>
      <c r="CW80" s="180"/>
      <c r="CX80" s="180"/>
      <c r="CY80" s="180"/>
      <c r="CZ80" s="180"/>
      <c r="DA80" s="180"/>
      <c r="DB80" s="180"/>
      <c r="DC80" s="180"/>
      <c r="DD80" s="180"/>
      <c r="DE80" s="180"/>
      <c r="DF80" s="180"/>
      <c r="DG80" s="180"/>
      <c r="DH80" s="180"/>
      <c r="DI80" s="180"/>
      <c r="DJ80" s="180"/>
      <c r="DK80" s="180"/>
      <c r="DL80" s="180"/>
      <c r="DM80" s="180"/>
      <c r="DN80" s="180"/>
      <c r="DO80" s="180"/>
      <c r="DP80" s="180"/>
      <c r="DQ80" s="180"/>
      <c r="DR80" s="180"/>
      <c r="DS80" s="180"/>
      <c r="DT80" s="180"/>
      <c r="DU80" s="180"/>
      <c r="DV80" s="180"/>
      <c r="DW80" s="180"/>
      <c r="DX80" s="180"/>
      <c r="DY80" s="180"/>
      <c r="DZ80" s="180"/>
      <c r="EA80" s="180"/>
      <c r="EB80" s="180"/>
      <c r="EC80" s="180"/>
      <c r="ED80" s="180"/>
      <c r="EE80" s="180"/>
      <c r="EF80" s="180"/>
      <c r="EG80" s="180"/>
      <c r="EH80" s="180"/>
      <c r="EI80" s="180"/>
      <c r="EJ80" s="180"/>
      <c r="EK80" s="180"/>
      <c r="EL80" s="180"/>
      <c r="EM80" s="180"/>
      <c r="EN80" s="180"/>
      <c r="EO80" s="180"/>
      <c r="EP80" s="180"/>
      <c r="EQ80" s="180"/>
      <c r="ER80" s="180"/>
      <c r="ES80" s="180"/>
      <c r="ET80" s="180"/>
      <c r="EU80" s="180"/>
      <c r="EV80" s="180"/>
      <c r="EW80" s="180"/>
      <c r="EX80" s="180"/>
      <c r="EY80" s="180"/>
      <c r="EZ80" s="180"/>
      <c r="FA80" s="180"/>
      <c r="FB80" s="180"/>
      <c r="FC80" s="180"/>
      <c r="FD80" s="180"/>
      <c r="FE80" s="180"/>
      <c r="FF80" s="180"/>
      <c r="FG80" s="180"/>
      <c r="FH80" s="180"/>
      <c r="FI80" s="180"/>
      <c r="FJ80" s="180"/>
      <c r="FK80" s="180"/>
      <c r="FL80" s="180"/>
      <c r="FM80" s="180"/>
      <c r="FN80" s="180"/>
      <c r="FO80" s="180"/>
      <c r="FP80" s="180"/>
      <c r="FQ80" s="180"/>
      <c r="FR80" s="180"/>
      <c r="FS80" s="180"/>
      <c r="FT80" s="180"/>
      <c r="FU80" s="180"/>
      <c r="FV80" s="180"/>
      <c r="FW80" s="180"/>
      <c r="FX80" s="180"/>
      <c r="FY80" s="180"/>
      <c r="FZ80" s="180"/>
      <c r="GA80" s="180"/>
      <c r="GB80" s="180"/>
      <c r="GC80" s="180"/>
      <c r="GD80" s="180"/>
      <c r="GE80" s="180"/>
      <c r="GF80" s="180"/>
      <c r="GG80" s="180"/>
    </row>
    <row r="81" spans="1:200" ht="15" x14ac:dyDescent="0.15">
      <c r="A81" s="171" t="s">
        <v>6355</v>
      </c>
      <c r="B81" s="177" t="s">
        <v>6356</v>
      </c>
      <c r="C81" s="62" t="s">
        <v>10601</v>
      </c>
      <c r="D81" s="182">
        <v>41605</v>
      </c>
      <c r="E81" s="182">
        <v>41240</v>
      </c>
      <c r="F81" s="182"/>
      <c r="G81" s="163" t="s">
        <v>5976</v>
      </c>
      <c r="H81" s="102" t="s">
        <v>6229</v>
      </c>
      <c r="I81" s="102" t="s">
        <v>3067</v>
      </c>
      <c r="J81" s="102" t="s">
        <v>469</v>
      </c>
      <c r="K81" s="102"/>
      <c r="L81" s="102"/>
      <c r="M81" s="102"/>
      <c r="N81" s="102"/>
      <c r="O81" s="102"/>
      <c r="P81" s="102"/>
      <c r="Q81" s="102"/>
      <c r="R81" s="102"/>
      <c r="S81" s="102"/>
      <c r="T81" s="102"/>
      <c r="U81" s="102"/>
      <c r="V81" s="102"/>
      <c r="W81" s="102"/>
      <c r="X81" s="102" t="s">
        <v>1121</v>
      </c>
      <c r="Y81" s="102"/>
      <c r="Z81" s="102"/>
      <c r="AA81" s="102"/>
      <c r="AB81" s="102"/>
      <c r="AC81" s="102"/>
      <c r="AD81" s="102"/>
      <c r="AE81" s="102"/>
      <c r="AF81" s="102"/>
      <c r="AG81" s="102"/>
      <c r="AH81" s="102" t="s">
        <v>5317</v>
      </c>
      <c r="AI81" s="102"/>
      <c r="AJ81" s="102"/>
      <c r="AK81" s="102"/>
      <c r="AL81" s="102"/>
      <c r="AM81" s="102"/>
      <c r="AN81" s="102"/>
      <c r="AO81" s="102" t="s">
        <v>5514</v>
      </c>
      <c r="AP81" s="102"/>
      <c r="AQ81" s="102"/>
      <c r="AR81" s="102"/>
      <c r="AS81" s="102"/>
      <c r="AT81" s="102"/>
      <c r="AU81" s="102"/>
      <c r="AV81" s="102"/>
      <c r="AW81" s="102"/>
      <c r="AX81" s="102"/>
      <c r="AY81" s="102"/>
      <c r="AZ81" s="102"/>
      <c r="BA81" s="102"/>
      <c r="BB81" s="102"/>
      <c r="BC81" s="102"/>
      <c r="BD81" s="102"/>
      <c r="BE81" s="102"/>
      <c r="BF81" s="102"/>
      <c r="BG81" s="102"/>
      <c r="BH81" s="102"/>
      <c r="BI81" s="102"/>
      <c r="BJ81" s="102"/>
      <c r="BK81" s="102"/>
      <c r="BL81" s="102"/>
      <c r="BM81" s="102"/>
      <c r="BN81" s="102"/>
      <c r="BO81" s="102"/>
      <c r="BP81" s="102"/>
      <c r="BQ81" s="102"/>
      <c r="BR81" s="102"/>
      <c r="BS81" s="102" t="s">
        <v>10599</v>
      </c>
      <c r="BT81" s="102"/>
      <c r="BU81" s="102"/>
      <c r="BV81" s="102"/>
      <c r="BW81" s="102"/>
      <c r="BX81" s="102"/>
      <c r="BY81" s="102"/>
      <c r="BZ81" s="102"/>
      <c r="CA81" s="102"/>
      <c r="CB81" s="102"/>
      <c r="CC81" s="102"/>
      <c r="CD81" s="102"/>
      <c r="CE81" s="102"/>
      <c r="CF81" s="102"/>
      <c r="CG81" s="102"/>
      <c r="CH81" s="102"/>
      <c r="CI81" s="102"/>
      <c r="CJ81" s="102"/>
      <c r="CK81" s="181"/>
      <c r="CL81" s="181"/>
      <c r="CM81" s="102"/>
      <c r="CN81" s="102"/>
      <c r="CO81" s="102"/>
      <c r="CP81" s="102"/>
      <c r="CQ81" s="102"/>
      <c r="CR81" s="102"/>
      <c r="CS81" s="102"/>
      <c r="CT81" s="102"/>
      <c r="CU81" s="102"/>
      <c r="CV81" s="102"/>
      <c r="CW81" s="102"/>
      <c r="CX81" s="102"/>
      <c r="CY81" s="102"/>
      <c r="CZ81" s="102"/>
      <c r="DA81" s="102"/>
      <c r="DB81" s="102"/>
      <c r="DC81" s="102"/>
      <c r="DD81" s="102"/>
      <c r="DE81" s="102"/>
      <c r="DF81" s="102"/>
      <c r="DG81" s="102"/>
      <c r="DH81" s="102"/>
      <c r="DI81" s="102"/>
      <c r="DJ81" s="102"/>
      <c r="DK81" s="102"/>
      <c r="DL81" s="102"/>
      <c r="DM81" s="102"/>
      <c r="DN81" s="102"/>
      <c r="DO81" s="102"/>
      <c r="DP81" s="102"/>
      <c r="DQ81" s="102"/>
      <c r="DR81" s="102"/>
      <c r="DS81" s="180"/>
      <c r="DT81" s="180"/>
      <c r="DU81" s="180"/>
      <c r="DV81" s="180"/>
      <c r="DW81" s="180"/>
      <c r="DX81" s="180"/>
      <c r="DY81" s="180"/>
      <c r="DZ81" s="180"/>
      <c r="EA81" s="180"/>
      <c r="EB81" s="180"/>
      <c r="EC81" s="180"/>
      <c r="ED81" s="180"/>
      <c r="EE81" s="180"/>
      <c r="EF81" s="180"/>
      <c r="EG81" s="180"/>
      <c r="EH81" s="180"/>
      <c r="EI81" s="180"/>
      <c r="EJ81" s="180"/>
      <c r="EK81" s="180"/>
      <c r="EL81" s="180"/>
      <c r="EM81" s="180"/>
      <c r="EN81" s="180"/>
      <c r="EO81" s="180"/>
      <c r="EP81" s="180"/>
      <c r="EQ81" s="180"/>
      <c r="ER81" s="180"/>
      <c r="ES81" s="180"/>
      <c r="ET81" s="180"/>
      <c r="EU81" s="180"/>
      <c r="EV81" s="180"/>
      <c r="EW81" s="180"/>
      <c r="EX81" s="180"/>
      <c r="EY81" s="180"/>
      <c r="EZ81" s="180"/>
      <c r="FA81" s="180"/>
      <c r="FB81" s="180"/>
      <c r="FC81" s="180"/>
      <c r="FD81" s="180"/>
      <c r="FE81" s="180"/>
      <c r="FF81" s="180"/>
      <c r="FG81" s="180"/>
      <c r="FH81" s="180"/>
      <c r="FI81" s="180"/>
      <c r="FJ81" s="180"/>
      <c r="FK81" s="180"/>
      <c r="FL81" s="180"/>
      <c r="FM81" s="180"/>
      <c r="FN81" s="180"/>
      <c r="FO81" s="180"/>
      <c r="FP81" s="180"/>
      <c r="FQ81" s="180"/>
      <c r="FR81" s="180"/>
      <c r="FS81" s="180"/>
      <c r="FT81" s="180"/>
      <c r="FU81" s="180"/>
      <c r="FV81" s="180"/>
      <c r="FW81" s="180"/>
      <c r="FX81" s="180"/>
      <c r="FY81" s="180"/>
      <c r="FZ81" s="180"/>
      <c r="GA81" s="180"/>
      <c r="GB81" s="180"/>
      <c r="GC81" s="180"/>
      <c r="GD81" s="180"/>
      <c r="GE81" s="180"/>
      <c r="GF81" s="180"/>
      <c r="GG81" s="180"/>
    </row>
    <row r="82" spans="1:200" ht="30" x14ac:dyDescent="0.15">
      <c r="A82" s="171" t="s">
        <v>6357</v>
      </c>
      <c r="B82" s="177" t="s">
        <v>6358</v>
      </c>
      <c r="C82" s="62" t="s">
        <v>6715</v>
      </c>
      <c r="D82" s="186">
        <v>40983</v>
      </c>
      <c r="E82" s="182">
        <v>41023</v>
      </c>
      <c r="F82" s="182"/>
      <c r="G82" s="163" t="s">
        <v>5801</v>
      </c>
      <c r="H82" s="62" t="s">
        <v>6630</v>
      </c>
      <c r="I82" s="102" t="s">
        <v>3067</v>
      </c>
      <c r="J82" s="102" t="s">
        <v>469</v>
      </c>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t="s">
        <v>5715</v>
      </c>
      <c r="AI82" s="102"/>
      <c r="AJ82" s="102"/>
      <c r="AK82" s="102"/>
      <c r="AL82" s="102"/>
      <c r="AM82" s="102"/>
      <c r="AN82" s="102"/>
      <c r="AO82" s="102" t="s">
        <v>5514</v>
      </c>
      <c r="AP82" s="102"/>
      <c r="AQ82" s="102"/>
      <c r="AR82" s="102"/>
      <c r="AS82" s="102"/>
      <c r="AT82" s="180"/>
      <c r="AU82" s="180"/>
      <c r="AV82" s="180"/>
      <c r="AW82" s="180"/>
      <c r="AX82" s="180"/>
      <c r="AY82" s="180"/>
      <c r="AZ82" s="180"/>
      <c r="BA82" s="180"/>
      <c r="BB82" s="180"/>
      <c r="BC82" s="180"/>
      <c r="BD82" s="180"/>
      <c r="BE82" s="180"/>
      <c r="BF82" s="180"/>
      <c r="BG82" s="180"/>
      <c r="BH82" s="180"/>
      <c r="BI82" s="180"/>
      <c r="BJ82" s="180"/>
      <c r="BK82" s="180"/>
      <c r="BL82" s="180"/>
      <c r="BM82" s="180"/>
      <c r="BN82" s="180"/>
      <c r="BO82" s="180"/>
      <c r="BP82" s="180"/>
      <c r="BQ82" s="180"/>
      <c r="BR82" s="180"/>
      <c r="BS82" s="180"/>
      <c r="BT82" s="180"/>
      <c r="BU82" s="180"/>
      <c r="BV82" s="180"/>
      <c r="BW82" s="180"/>
      <c r="BX82" s="180"/>
      <c r="BY82" s="180"/>
      <c r="BZ82" s="180"/>
      <c r="CA82" s="180"/>
      <c r="CB82" s="180"/>
      <c r="CC82" s="180"/>
      <c r="CD82" s="180"/>
      <c r="CE82" s="180"/>
      <c r="CF82" s="180"/>
      <c r="CG82" s="180"/>
      <c r="CH82" s="180"/>
      <c r="CI82" s="180"/>
      <c r="CJ82" s="180"/>
      <c r="CK82" s="180"/>
      <c r="CL82" s="180"/>
      <c r="CM82" s="180"/>
      <c r="CN82" s="180"/>
      <c r="CO82" s="180"/>
      <c r="CP82" s="180"/>
      <c r="CQ82" s="180"/>
      <c r="CR82" s="180"/>
      <c r="CS82" s="180"/>
      <c r="CT82" s="180"/>
      <c r="CU82" s="180"/>
      <c r="CV82" s="180"/>
      <c r="CW82" s="180"/>
      <c r="CX82" s="180"/>
      <c r="CY82" s="180"/>
      <c r="CZ82" s="180"/>
      <c r="DA82" s="180"/>
      <c r="DB82" s="180"/>
      <c r="DC82" s="180"/>
      <c r="DD82" s="180"/>
      <c r="DE82" s="180"/>
      <c r="DF82" s="180"/>
      <c r="DG82" s="180"/>
      <c r="DH82" s="180"/>
      <c r="DI82" s="180"/>
      <c r="DJ82" s="180"/>
      <c r="DK82" s="180"/>
      <c r="DL82" s="180"/>
      <c r="DM82" s="180"/>
      <c r="DN82" s="180"/>
      <c r="DO82" s="180"/>
      <c r="DP82" s="180"/>
      <c r="DQ82" s="180"/>
      <c r="DR82" s="180"/>
      <c r="DS82" s="180"/>
      <c r="DT82" s="180"/>
      <c r="DU82" s="180"/>
      <c r="DV82" s="180"/>
      <c r="DW82" s="180"/>
      <c r="DX82" s="180"/>
      <c r="DY82" s="180"/>
      <c r="DZ82" s="180"/>
      <c r="EA82" s="180"/>
      <c r="EB82" s="180"/>
      <c r="EC82" s="180"/>
      <c r="ED82" s="180"/>
      <c r="EE82" s="180"/>
      <c r="EF82" s="180"/>
      <c r="EG82" s="180"/>
      <c r="EH82" s="180"/>
      <c r="EI82" s="180"/>
      <c r="EJ82" s="180"/>
      <c r="EK82" s="180"/>
      <c r="EL82" s="180"/>
      <c r="EM82" s="180"/>
      <c r="EN82" s="180"/>
      <c r="EO82" s="180"/>
      <c r="EP82" s="180"/>
      <c r="EQ82" s="180"/>
      <c r="ER82" s="180"/>
      <c r="ES82" s="180"/>
      <c r="ET82" s="180"/>
      <c r="EU82" s="180"/>
      <c r="EV82" s="180"/>
      <c r="EW82" s="180"/>
      <c r="EX82" s="180"/>
      <c r="EY82" s="180"/>
      <c r="EZ82" s="180"/>
      <c r="FA82" s="180"/>
      <c r="FB82" s="180"/>
      <c r="FC82" s="180"/>
      <c r="FD82" s="180"/>
      <c r="FE82" s="180"/>
      <c r="FF82" s="180"/>
      <c r="FG82" s="180"/>
      <c r="FH82" s="180"/>
      <c r="FI82" s="180"/>
      <c r="FJ82" s="180"/>
      <c r="FK82" s="180"/>
      <c r="FL82" s="180"/>
      <c r="FM82" s="180"/>
      <c r="FN82" s="180"/>
      <c r="FO82" s="180"/>
      <c r="FP82" s="180"/>
      <c r="FQ82" s="180"/>
      <c r="FR82" s="180"/>
      <c r="FS82" s="180"/>
      <c r="FT82" s="180"/>
      <c r="FU82" s="180"/>
      <c r="FV82" s="180"/>
      <c r="FW82" s="180"/>
      <c r="FX82" s="180"/>
      <c r="FY82" s="180"/>
      <c r="FZ82" s="180"/>
      <c r="GA82" s="180"/>
      <c r="GB82" s="180"/>
      <c r="GC82" s="180"/>
      <c r="GD82" s="180"/>
      <c r="GE82" s="180"/>
      <c r="GF82" s="180"/>
      <c r="GG82" s="180"/>
    </row>
    <row r="83" spans="1:200" ht="30" x14ac:dyDescent="0.15">
      <c r="A83" s="171" t="s">
        <v>6359</v>
      </c>
      <c r="B83" s="177" t="s">
        <v>6360</v>
      </c>
      <c r="C83" s="62" t="s">
        <v>6854</v>
      </c>
      <c r="D83" s="182">
        <v>40967</v>
      </c>
      <c r="E83" s="182">
        <v>41021</v>
      </c>
      <c r="F83" s="182"/>
      <c r="G83" s="163" t="s">
        <v>5801</v>
      </c>
      <c r="H83" s="102" t="s">
        <v>5634</v>
      </c>
      <c r="I83" s="102" t="s">
        <v>3067</v>
      </c>
      <c r="J83" s="102" t="s">
        <v>469</v>
      </c>
      <c r="K83" s="102"/>
      <c r="L83" s="102"/>
      <c r="M83" s="102"/>
      <c r="N83" s="102"/>
      <c r="O83" s="102"/>
      <c r="P83" s="102"/>
      <c r="Q83" s="102"/>
      <c r="R83" s="102"/>
      <c r="S83" s="102"/>
      <c r="T83" s="102"/>
      <c r="U83" s="102"/>
      <c r="V83" s="102"/>
      <c r="W83" s="102"/>
      <c r="X83" s="102" t="s">
        <v>3091</v>
      </c>
      <c r="Y83" s="102"/>
      <c r="Z83" s="102"/>
      <c r="AA83" s="102"/>
      <c r="AB83" s="102"/>
      <c r="AC83" s="102"/>
      <c r="AD83" s="102"/>
      <c r="AE83" s="102" t="s">
        <v>5406</v>
      </c>
      <c r="AF83" s="102"/>
      <c r="AG83" s="102"/>
      <c r="AH83" s="102"/>
      <c r="AI83" s="102"/>
      <c r="AJ83" s="102"/>
      <c r="AK83" s="102"/>
      <c r="AL83" s="102"/>
      <c r="AM83" s="102"/>
      <c r="AN83" s="102"/>
      <c r="AO83" s="102" t="s">
        <v>5514</v>
      </c>
      <c r="AP83" s="102"/>
      <c r="AQ83" s="102"/>
      <c r="AR83" s="102"/>
      <c r="AS83" s="102"/>
      <c r="AT83" s="102"/>
      <c r="AU83" s="102"/>
      <c r="AV83" s="102"/>
      <c r="AW83" s="102"/>
      <c r="AX83" s="102"/>
      <c r="AY83" s="102"/>
      <c r="AZ83" s="102"/>
      <c r="BA83" s="102"/>
      <c r="BB83" s="102"/>
      <c r="BC83" s="102"/>
      <c r="BD83" s="102"/>
      <c r="BE83" s="102"/>
      <c r="BF83" s="102"/>
      <c r="BG83" s="102"/>
      <c r="BH83" s="102"/>
      <c r="BI83" s="102"/>
      <c r="BJ83" s="102"/>
      <c r="BK83" s="102"/>
      <c r="BL83" s="102"/>
      <c r="BM83" s="102"/>
      <c r="BN83" s="102"/>
      <c r="BO83" s="102"/>
      <c r="BP83" s="102"/>
      <c r="BS83" s="102"/>
      <c r="BT83" s="102"/>
      <c r="BU83" s="102"/>
      <c r="BV83" s="102"/>
      <c r="BW83" s="102"/>
      <c r="BX83" s="102"/>
      <c r="BY83" s="102"/>
      <c r="BZ83" s="102"/>
      <c r="CA83" s="102"/>
      <c r="CB83" s="102"/>
      <c r="CC83" s="102"/>
      <c r="CD83" s="102"/>
      <c r="CE83" s="102"/>
      <c r="CF83" s="102"/>
      <c r="CG83" s="102"/>
      <c r="CH83" s="102"/>
      <c r="CI83" s="102"/>
      <c r="CJ83" s="102"/>
      <c r="CK83" s="181"/>
      <c r="CL83" s="181"/>
      <c r="CM83" s="102"/>
      <c r="CN83" s="102"/>
      <c r="CO83" s="102"/>
      <c r="CP83" s="102"/>
      <c r="CQ83" s="102"/>
      <c r="CR83" s="102"/>
      <c r="CS83" s="102"/>
      <c r="CT83" s="102"/>
      <c r="CU83" s="102"/>
      <c r="CV83" s="102"/>
      <c r="CW83" s="102"/>
      <c r="CX83" s="102"/>
      <c r="CY83" s="102"/>
      <c r="CZ83" s="102"/>
      <c r="DA83" s="102"/>
      <c r="DB83" s="102"/>
      <c r="DC83" s="102"/>
      <c r="DD83" s="102"/>
      <c r="DE83" s="102"/>
      <c r="DF83" s="102"/>
      <c r="DG83" s="102"/>
      <c r="DH83" s="102"/>
      <c r="DI83" s="102"/>
      <c r="DJ83" s="102"/>
      <c r="DK83" s="102"/>
      <c r="DL83" s="102"/>
      <c r="DM83" s="102"/>
      <c r="DN83" s="102"/>
      <c r="DO83" s="102"/>
      <c r="DP83" s="102"/>
      <c r="DQ83" s="102"/>
      <c r="DR83" s="102"/>
      <c r="DS83" s="102"/>
      <c r="DT83" s="102"/>
      <c r="DU83" s="102"/>
      <c r="DV83" s="102"/>
      <c r="DW83" s="102"/>
      <c r="DX83" s="102"/>
      <c r="DY83" s="102"/>
      <c r="DZ83" s="102"/>
      <c r="EA83" s="102"/>
      <c r="EB83" s="102"/>
      <c r="EC83" s="102"/>
      <c r="ED83" s="102"/>
      <c r="EE83" s="102"/>
      <c r="EF83" s="102"/>
      <c r="EG83" s="102"/>
      <c r="EH83" s="102"/>
      <c r="EI83" s="102"/>
      <c r="EJ83" s="102"/>
      <c r="EK83" s="102"/>
      <c r="EL83" s="102"/>
      <c r="EM83" s="102"/>
      <c r="EN83" s="102"/>
      <c r="EO83" s="102"/>
      <c r="EP83" s="102"/>
      <c r="EQ83" s="102"/>
      <c r="ER83" s="102"/>
      <c r="ES83" s="102"/>
      <c r="ET83" s="102"/>
      <c r="EU83" s="102"/>
      <c r="EV83" s="102"/>
      <c r="EW83" s="102"/>
      <c r="EX83" s="102"/>
      <c r="EY83" s="102"/>
      <c r="EZ83" s="102"/>
      <c r="FA83" s="102"/>
      <c r="FB83" s="102"/>
      <c r="FC83" s="102"/>
      <c r="FD83" s="102"/>
      <c r="FE83" s="102"/>
      <c r="FF83" s="102"/>
      <c r="FG83" s="102" t="s">
        <v>6853</v>
      </c>
      <c r="FH83" s="102"/>
      <c r="FI83" s="102"/>
      <c r="FJ83" s="102"/>
      <c r="FK83" s="102"/>
      <c r="FL83" s="102"/>
      <c r="FM83" s="102"/>
      <c r="FN83" s="102"/>
      <c r="FO83" s="102"/>
      <c r="FP83" s="102"/>
      <c r="FQ83" s="102"/>
      <c r="FR83" s="102"/>
      <c r="FS83" s="102"/>
      <c r="FT83" s="102"/>
      <c r="FU83" s="102"/>
      <c r="FV83" s="102"/>
      <c r="FW83" s="102"/>
      <c r="FX83" s="102"/>
      <c r="FY83" s="102"/>
      <c r="FZ83" s="102"/>
      <c r="GA83" s="180"/>
      <c r="GB83" s="180"/>
      <c r="GC83" s="180"/>
      <c r="GD83" s="180"/>
      <c r="GE83" s="180"/>
      <c r="GF83" s="180"/>
      <c r="GG83" s="180"/>
    </row>
    <row r="84" spans="1:200" ht="30" x14ac:dyDescent="0.15">
      <c r="A84" s="171" t="s">
        <v>6361</v>
      </c>
      <c r="B84" s="177" t="s">
        <v>6362</v>
      </c>
      <c r="C84" s="62" t="s">
        <v>6716</v>
      </c>
      <c r="D84" s="186">
        <v>40983</v>
      </c>
      <c r="E84" s="186">
        <v>41025</v>
      </c>
      <c r="F84" s="186"/>
      <c r="G84" s="163" t="s">
        <v>5801</v>
      </c>
      <c r="H84" s="102" t="s">
        <v>5409</v>
      </c>
      <c r="I84" s="102" t="s">
        <v>3067</v>
      </c>
      <c r="J84" s="102" t="s">
        <v>469</v>
      </c>
      <c r="K84" s="102"/>
      <c r="L84" s="102" t="s">
        <v>1003</v>
      </c>
      <c r="M84" s="102"/>
      <c r="N84" s="102"/>
      <c r="O84" s="102"/>
      <c r="P84" s="102"/>
      <c r="Q84" s="102"/>
      <c r="R84" s="102"/>
      <c r="S84" s="102"/>
      <c r="T84" s="102"/>
      <c r="U84" s="102"/>
      <c r="V84" s="102"/>
      <c r="W84" s="102"/>
      <c r="X84" s="102"/>
      <c r="Y84" s="102"/>
      <c r="Z84" s="102"/>
      <c r="AA84" s="102"/>
      <c r="AB84" s="102"/>
      <c r="AC84" s="102"/>
      <c r="AD84" s="102"/>
      <c r="AE84" s="102"/>
      <c r="AF84" s="102"/>
      <c r="AG84" s="102"/>
      <c r="AH84" s="102" t="s">
        <v>5410</v>
      </c>
      <c r="AI84" s="102"/>
      <c r="AJ84" s="102"/>
      <c r="AK84" s="102"/>
      <c r="AL84" s="102"/>
      <c r="AM84" s="102"/>
      <c r="AN84" s="102"/>
      <c r="AO84" s="102"/>
      <c r="AP84" s="102"/>
      <c r="AQ84" s="102"/>
      <c r="AR84" s="102"/>
      <c r="AS84" s="102"/>
      <c r="AT84" s="102"/>
      <c r="AU84" s="102"/>
      <c r="AV84" s="102"/>
      <c r="AW84" s="102"/>
      <c r="AX84" s="102" t="s">
        <v>5411</v>
      </c>
      <c r="AY84" s="102"/>
      <c r="AZ84" s="180"/>
      <c r="BA84" s="180"/>
      <c r="BB84" s="180"/>
      <c r="BC84" s="180"/>
      <c r="BD84" s="180"/>
      <c r="BE84" s="180"/>
      <c r="BF84" s="180"/>
      <c r="BG84" s="180"/>
      <c r="BH84" s="180"/>
      <c r="BI84" s="180"/>
      <c r="BJ84" s="180"/>
      <c r="BK84" s="180"/>
      <c r="BL84" s="180"/>
      <c r="BM84" s="180"/>
      <c r="BN84" s="180"/>
      <c r="BO84" s="180"/>
      <c r="BP84" s="180"/>
      <c r="BQ84" s="180"/>
      <c r="BR84" s="180"/>
      <c r="BS84" s="180"/>
      <c r="BT84" s="180"/>
      <c r="BU84" s="180"/>
      <c r="BV84" s="180"/>
      <c r="BW84" s="180"/>
      <c r="BX84" s="180"/>
      <c r="BY84" s="180"/>
      <c r="BZ84" s="180"/>
      <c r="CA84" s="180"/>
      <c r="CB84" s="180"/>
      <c r="CC84" s="180"/>
      <c r="CD84" s="180"/>
      <c r="CE84" s="180"/>
      <c r="CF84" s="180"/>
      <c r="CG84" s="180"/>
      <c r="CH84" s="180"/>
      <c r="CI84" s="180"/>
      <c r="CJ84" s="180"/>
      <c r="CK84" s="180"/>
      <c r="CL84" s="180"/>
      <c r="CM84" s="180"/>
      <c r="CN84" s="180"/>
      <c r="CO84" s="180"/>
      <c r="CP84" s="180"/>
      <c r="CQ84" s="180"/>
      <c r="CR84" s="180"/>
      <c r="CS84" s="180"/>
      <c r="CT84" s="180"/>
      <c r="CU84" s="180"/>
      <c r="CV84" s="180"/>
      <c r="CW84" s="180"/>
      <c r="CX84" s="180"/>
      <c r="CY84" s="180"/>
      <c r="CZ84" s="180"/>
      <c r="DA84" s="180"/>
      <c r="DB84" s="180"/>
      <c r="DC84" s="180"/>
      <c r="DD84" s="180"/>
      <c r="DE84" s="180"/>
      <c r="DF84" s="180"/>
      <c r="DG84" s="180"/>
      <c r="DH84" s="180"/>
      <c r="DI84" s="180"/>
      <c r="DJ84" s="180"/>
      <c r="DK84" s="180"/>
      <c r="DL84" s="180"/>
      <c r="DM84" s="180"/>
      <c r="DN84" s="180"/>
      <c r="DO84" s="180"/>
      <c r="DP84" s="180"/>
      <c r="DQ84" s="180"/>
      <c r="DR84" s="180"/>
      <c r="DS84" s="180"/>
      <c r="DT84" s="180"/>
      <c r="DU84" s="180"/>
      <c r="DV84" s="180"/>
      <c r="DW84" s="180"/>
      <c r="DX84" s="180"/>
      <c r="DY84" s="180"/>
      <c r="DZ84" s="180"/>
      <c r="EA84" s="180"/>
      <c r="EB84" s="180"/>
      <c r="EC84" s="180"/>
      <c r="ED84" s="180"/>
      <c r="EE84" s="180"/>
      <c r="EF84" s="180"/>
      <c r="EG84" s="180"/>
      <c r="EH84" s="180"/>
      <c r="EI84" s="180"/>
      <c r="EJ84" s="180"/>
      <c r="EK84" s="180"/>
      <c r="EL84" s="180"/>
      <c r="EM84" s="180"/>
      <c r="EN84" s="180"/>
      <c r="EO84" s="180"/>
      <c r="EP84" s="180"/>
      <c r="EQ84" s="180"/>
      <c r="ER84" s="180"/>
      <c r="ES84" s="180"/>
      <c r="ET84" s="180"/>
      <c r="EU84" s="180"/>
      <c r="EV84" s="180"/>
      <c r="EW84" s="180"/>
      <c r="EX84" s="180"/>
      <c r="EY84" s="180"/>
      <c r="EZ84" s="180"/>
      <c r="FA84" s="180"/>
      <c r="FB84" s="180"/>
      <c r="FC84" s="180"/>
      <c r="FD84" s="180"/>
      <c r="FE84" s="180"/>
      <c r="FF84" s="180"/>
      <c r="FG84" s="180"/>
      <c r="FH84" s="180"/>
      <c r="FI84" s="180"/>
      <c r="FJ84" s="180"/>
      <c r="FK84" s="180"/>
      <c r="FL84" s="180"/>
      <c r="FM84" s="180"/>
      <c r="FN84" s="180"/>
      <c r="FO84" s="180"/>
      <c r="FP84" s="180"/>
      <c r="FQ84" s="180"/>
      <c r="FR84" s="180"/>
      <c r="FS84" s="180"/>
      <c r="FT84" s="180"/>
      <c r="FU84" s="180"/>
      <c r="FV84" s="180"/>
      <c r="FW84" s="180"/>
      <c r="FX84" s="180"/>
      <c r="FY84" s="180"/>
      <c r="FZ84" s="180"/>
      <c r="GA84" s="180"/>
      <c r="GB84" s="180"/>
      <c r="GC84" s="180"/>
      <c r="GD84" s="180"/>
      <c r="GE84" s="180"/>
      <c r="GF84" s="180"/>
      <c r="GG84" s="180"/>
    </row>
    <row r="85" spans="1:200" ht="15" x14ac:dyDescent="0.15">
      <c r="A85" s="171" t="s">
        <v>6363</v>
      </c>
      <c r="B85" s="177" t="s">
        <v>6364</v>
      </c>
      <c r="C85" s="62" t="s">
        <v>6717</v>
      </c>
      <c r="D85" s="182">
        <v>40980</v>
      </c>
      <c r="E85" s="186">
        <v>41036</v>
      </c>
      <c r="F85" s="186"/>
      <c r="G85" s="163" t="s">
        <v>5801</v>
      </c>
      <c r="H85" s="102" t="s">
        <v>5412</v>
      </c>
      <c r="I85" s="102" t="s">
        <v>3067</v>
      </c>
      <c r="J85" s="102" t="s">
        <v>469</v>
      </c>
      <c r="K85" s="102"/>
      <c r="L85" s="102" t="s">
        <v>1003</v>
      </c>
      <c r="M85" s="102"/>
      <c r="N85" s="102"/>
      <c r="O85" s="102"/>
      <c r="P85" s="102"/>
      <c r="Q85" s="102"/>
      <c r="R85" s="102"/>
      <c r="S85" s="102"/>
      <c r="T85" s="102"/>
      <c r="U85" s="102"/>
      <c r="V85" s="102"/>
      <c r="W85" s="102"/>
      <c r="X85" s="102" t="s">
        <v>3072</v>
      </c>
      <c r="Y85" s="102"/>
      <c r="Z85" s="102"/>
      <c r="AA85" s="102"/>
      <c r="AB85" s="102"/>
      <c r="AC85" s="102"/>
      <c r="AD85" s="102"/>
      <c r="AE85" s="102"/>
      <c r="AF85" s="102"/>
      <c r="AG85" s="102"/>
      <c r="AH85" s="102" t="s">
        <v>3138</v>
      </c>
      <c r="AI85" s="102"/>
      <c r="AJ85" s="102"/>
      <c r="AK85" s="102"/>
      <c r="AL85" s="102"/>
      <c r="AM85" s="102"/>
      <c r="AN85" s="102"/>
      <c r="AO85" s="102" t="s">
        <v>5514</v>
      </c>
      <c r="AP85" s="102"/>
      <c r="AQ85" s="102"/>
      <c r="AR85" s="102"/>
      <c r="AS85" s="102"/>
      <c r="AT85" s="180"/>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BS85" s="180"/>
      <c r="BT85" s="180"/>
      <c r="BU85" s="180"/>
      <c r="BV85" s="180"/>
      <c r="BW85" s="180"/>
      <c r="BX85" s="180"/>
      <c r="BY85" s="180"/>
      <c r="BZ85" s="180"/>
      <c r="CA85" s="180"/>
      <c r="CB85" s="180"/>
      <c r="CC85" s="180"/>
      <c r="CD85" s="180"/>
      <c r="CE85" s="180"/>
      <c r="CF85" s="180"/>
      <c r="CG85" s="180"/>
      <c r="CH85" s="180"/>
      <c r="CI85" s="180"/>
      <c r="CJ85" s="180"/>
      <c r="CK85" s="180"/>
      <c r="CL85" s="180"/>
      <c r="CM85" s="180"/>
      <c r="CN85" s="180"/>
      <c r="CO85" s="180"/>
      <c r="CP85" s="180"/>
      <c r="CQ85" s="180"/>
      <c r="CR85" s="180"/>
      <c r="CS85" s="180"/>
      <c r="CT85" s="180"/>
      <c r="CU85" s="180"/>
      <c r="CV85" s="180"/>
      <c r="CW85" s="180"/>
      <c r="CX85" s="180"/>
      <c r="CY85" s="180"/>
      <c r="CZ85" s="180"/>
      <c r="DA85" s="180"/>
      <c r="DB85" s="180"/>
      <c r="DC85" s="180"/>
      <c r="DD85" s="180"/>
      <c r="DE85" s="180"/>
      <c r="DF85" s="180"/>
      <c r="DG85" s="180"/>
      <c r="DH85" s="180"/>
      <c r="DI85" s="180"/>
      <c r="DJ85" s="180"/>
      <c r="DK85" s="180"/>
      <c r="DL85" s="180"/>
      <c r="DM85" s="180"/>
      <c r="DN85" s="180"/>
      <c r="DO85" s="180"/>
      <c r="DP85" s="180"/>
      <c r="DQ85" s="180"/>
      <c r="DR85" s="180"/>
      <c r="DS85" s="180"/>
      <c r="DT85" s="180"/>
      <c r="DU85" s="180"/>
      <c r="DV85" s="180"/>
      <c r="DW85" s="180"/>
      <c r="DX85" s="180"/>
      <c r="DY85" s="180"/>
      <c r="DZ85" s="180"/>
      <c r="EA85" s="180"/>
      <c r="EB85" s="180"/>
      <c r="EC85" s="180"/>
      <c r="ED85" s="180"/>
      <c r="EE85" s="180"/>
      <c r="EF85" s="180"/>
      <c r="EG85" s="180"/>
      <c r="EH85" s="180"/>
      <c r="EI85" s="180"/>
      <c r="EJ85" s="180"/>
      <c r="EK85" s="180"/>
      <c r="EL85" s="180"/>
      <c r="EM85" s="180"/>
      <c r="EN85" s="180"/>
      <c r="EO85" s="180"/>
      <c r="EP85" s="180"/>
      <c r="EQ85" s="180"/>
      <c r="ER85" s="180"/>
      <c r="ES85" s="180"/>
      <c r="ET85" s="180"/>
      <c r="EU85" s="180"/>
      <c r="EV85" s="180"/>
      <c r="EW85" s="180"/>
      <c r="EX85" s="180"/>
      <c r="EY85" s="180"/>
      <c r="EZ85" s="180"/>
      <c r="FA85" s="180"/>
      <c r="FB85" s="180"/>
      <c r="FC85" s="180"/>
      <c r="FD85" s="180"/>
      <c r="FE85" s="180"/>
      <c r="FF85" s="180"/>
      <c r="FG85" s="180"/>
      <c r="FH85" s="180"/>
      <c r="FI85" s="180"/>
      <c r="FJ85" s="180"/>
      <c r="FK85" s="180"/>
      <c r="FL85" s="180"/>
      <c r="FM85" s="180"/>
      <c r="FN85" s="180"/>
      <c r="FO85" s="180"/>
      <c r="FP85" s="180"/>
      <c r="FQ85" s="180"/>
      <c r="FR85" s="180"/>
      <c r="FS85" s="180"/>
      <c r="FT85" s="180"/>
      <c r="FU85" s="180"/>
      <c r="FV85" s="180"/>
      <c r="FW85" s="180"/>
      <c r="FX85" s="180"/>
      <c r="FY85" s="180"/>
      <c r="FZ85" s="180"/>
      <c r="GA85" s="180"/>
      <c r="GB85" s="180"/>
      <c r="GC85" s="180"/>
      <c r="GD85" s="180"/>
      <c r="GE85" s="180"/>
      <c r="GF85" s="180"/>
      <c r="GG85" s="180"/>
    </row>
    <row r="86" spans="1:200" ht="15" customHeight="1" x14ac:dyDescent="0.15">
      <c r="A86" s="171" t="s">
        <v>6365</v>
      </c>
      <c r="B86" s="177" t="s">
        <v>6366</v>
      </c>
      <c r="C86" s="62" t="s">
        <v>6718</v>
      </c>
      <c r="D86" s="186">
        <v>41570</v>
      </c>
      <c r="E86" s="186">
        <v>41572</v>
      </c>
      <c r="F86" s="102"/>
      <c r="G86" s="163" t="s">
        <v>6056</v>
      </c>
      <c r="H86" s="102" t="s">
        <v>10414</v>
      </c>
      <c r="I86" s="102" t="s">
        <v>3067</v>
      </c>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t="s">
        <v>10415</v>
      </c>
      <c r="AK86" s="102"/>
      <c r="AL86" s="102"/>
      <c r="AM86" s="102"/>
      <c r="AN86" s="102"/>
      <c r="AO86" s="102"/>
      <c r="AP86" s="102"/>
      <c r="AQ86" s="102" t="s">
        <v>7423</v>
      </c>
      <c r="AR86" s="102"/>
      <c r="AS86" s="102"/>
      <c r="AT86" s="180"/>
      <c r="AU86" s="180"/>
      <c r="AV86" s="180"/>
      <c r="AW86" s="180"/>
      <c r="AX86" s="180"/>
      <c r="AY86" s="180"/>
      <c r="AZ86" s="180"/>
      <c r="BA86" s="180"/>
      <c r="BB86" s="180"/>
      <c r="BC86" s="180"/>
      <c r="BD86" s="180"/>
      <c r="BE86" s="180"/>
      <c r="BF86" s="180"/>
      <c r="BG86" s="180"/>
      <c r="BH86" s="180"/>
      <c r="BI86" s="180"/>
      <c r="BJ86" s="180"/>
      <c r="BK86" s="180"/>
      <c r="BL86" s="180"/>
      <c r="BM86" s="180"/>
      <c r="BN86" s="180"/>
      <c r="BO86" s="180"/>
      <c r="BP86" s="180"/>
      <c r="BQ86" s="180"/>
      <c r="BR86" s="180"/>
      <c r="BS86" s="180" t="s">
        <v>7420</v>
      </c>
      <c r="BT86" s="180"/>
      <c r="BU86" s="180"/>
      <c r="BV86" s="180"/>
      <c r="BW86" s="180"/>
      <c r="BX86" s="180"/>
      <c r="BY86" s="180"/>
      <c r="BZ86" s="180"/>
      <c r="CA86" s="180"/>
      <c r="CB86" s="180"/>
      <c r="CC86" s="180"/>
      <c r="CD86" s="180"/>
      <c r="CE86" s="180"/>
      <c r="CF86" s="180"/>
      <c r="CG86" s="180"/>
      <c r="CH86" s="180"/>
      <c r="CI86" s="180"/>
      <c r="CJ86" s="180"/>
      <c r="CK86" s="180"/>
      <c r="CL86" s="180"/>
      <c r="CM86" s="180"/>
      <c r="CN86" s="180"/>
      <c r="CO86" s="180"/>
      <c r="CP86" s="180"/>
      <c r="CQ86" s="180" t="s">
        <v>5289</v>
      </c>
      <c r="CR86" s="180"/>
      <c r="CS86" s="180"/>
      <c r="CT86" s="180"/>
      <c r="CU86" s="180"/>
      <c r="CV86" s="180"/>
      <c r="CW86" s="180"/>
      <c r="CX86" s="180"/>
      <c r="CY86" s="180"/>
      <c r="CZ86" s="180"/>
      <c r="DA86" s="180"/>
      <c r="DB86" s="180"/>
      <c r="DC86" s="180"/>
      <c r="DD86" s="180"/>
      <c r="DE86" s="180"/>
      <c r="DF86" s="180"/>
      <c r="DG86" s="180"/>
      <c r="DH86" s="180"/>
      <c r="DI86" s="180"/>
      <c r="DJ86" s="180"/>
      <c r="DK86" s="180"/>
      <c r="DL86" s="180"/>
      <c r="DM86" s="180"/>
      <c r="DN86" s="180"/>
      <c r="DO86" s="180"/>
      <c r="DP86" s="180"/>
      <c r="DQ86" s="180"/>
      <c r="DR86" s="180" t="s">
        <v>7421</v>
      </c>
      <c r="DS86" s="180"/>
      <c r="DT86" s="180"/>
      <c r="DU86" s="180"/>
      <c r="DV86" s="180"/>
      <c r="DW86" s="180"/>
      <c r="DX86" s="180"/>
      <c r="DY86" s="180"/>
      <c r="DZ86" s="180"/>
      <c r="EA86" s="180"/>
      <c r="EB86" s="180"/>
      <c r="EC86" s="180"/>
      <c r="ED86" s="180"/>
      <c r="EE86" s="180"/>
      <c r="EF86" s="180"/>
      <c r="EG86" s="180"/>
      <c r="EH86" s="180"/>
      <c r="EI86" s="180"/>
      <c r="EJ86" s="180"/>
      <c r="EK86" s="180"/>
      <c r="EL86" s="180"/>
      <c r="EM86" s="180"/>
      <c r="EN86" s="180"/>
      <c r="EO86" s="180"/>
      <c r="EP86" s="180"/>
      <c r="EQ86" s="180"/>
      <c r="ER86" s="180"/>
      <c r="ES86" s="180"/>
      <c r="ET86" s="180"/>
      <c r="EU86" s="180"/>
      <c r="EV86" s="180"/>
      <c r="EW86" s="180"/>
      <c r="EX86" s="180" t="s">
        <v>7422</v>
      </c>
      <c r="EY86" s="180"/>
      <c r="EZ86" s="180"/>
      <c r="FA86" s="180"/>
      <c r="FB86" s="180"/>
      <c r="FC86" s="180"/>
      <c r="FD86" s="180"/>
      <c r="FE86" s="180"/>
      <c r="FF86" s="180"/>
      <c r="FG86" s="180"/>
      <c r="FH86" s="180"/>
      <c r="FI86" s="180"/>
      <c r="FJ86" s="180"/>
      <c r="FK86" s="180"/>
      <c r="FL86" s="180"/>
      <c r="FM86" s="180"/>
      <c r="FN86" s="180"/>
      <c r="FO86" s="180"/>
      <c r="FP86" s="180"/>
      <c r="FQ86" s="180"/>
      <c r="FR86" s="180"/>
      <c r="FS86" s="180"/>
      <c r="FT86" s="180"/>
      <c r="FU86" s="180"/>
      <c r="FV86" s="180"/>
      <c r="FW86" s="180"/>
      <c r="FX86" s="180"/>
      <c r="FY86" s="180"/>
      <c r="FZ86" s="180"/>
      <c r="GA86" s="180"/>
      <c r="GB86" s="180"/>
      <c r="GC86" s="180" t="s">
        <v>7419</v>
      </c>
      <c r="GD86" s="180"/>
      <c r="GE86" s="180"/>
      <c r="GF86" s="180"/>
      <c r="GG86" s="180"/>
      <c r="GH86" s="62" t="s">
        <v>7024</v>
      </c>
    </row>
    <row r="87" spans="1:200" ht="38.25" customHeight="1" x14ac:dyDescent="0.15">
      <c r="A87" s="187" t="s">
        <v>6367</v>
      </c>
      <c r="B87" s="194" t="s">
        <v>6055</v>
      </c>
      <c r="C87" s="299" t="s">
        <v>6719</v>
      </c>
      <c r="D87" s="153" t="s">
        <v>7094</v>
      </c>
      <c r="E87" s="153"/>
      <c r="F87" s="153"/>
      <c r="G87" s="170" t="s">
        <v>6056</v>
      </c>
      <c r="H87" s="153" t="s">
        <v>5422</v>
      </c>
      <c r="I87" s="153" t="s">
        <v>3067</v>
      </c>
      <c r="J87" s="153" t="s">
        <v>469</v>
      </c>
      <c r="K87" s="153"/>
      <c r="L87" s="153"/>
      <c r="M87" s="153"/>
      <c r="N87" s="153"/>
      <c r="O87" s="153"/>
      <c r="P87" s="153"/>
      <c r="Q87" s="153"/>
      <c r="R87" s="153"/>
      <c r="S87" s="153"/>
      <c r="T87" s="153"/>
      <c r="U87" s="153"/>
      <c r="V87" s="153"/>
      <c r="W87" s="153"/>
      <c r="X87" s="153" t="s">
        <v>471</v>
      </c>
      <c r="Y87" s="153"/>
      <c r="Z87" s="153"/>
      <c r="AA87" s="153"/>
      <c r="AB87" s="153"/>
      <c r="AC87" s="153"/>
      <c r="AD87" s="153"/>
      <c r="AE87" s="153" t="s">
        <v>5423</v>
      </c>
      <c r="AF87" s="153"/>
      <c r="AG87" s="153"/>
      <c r="AH87" s="153"/>
      <c r="AI87" s="153"/>
      <c r="AJ87" s="153"/>
      <c r="AK87" s="153"/>
      <c r="AL87" s="153"/>
      <c r="AM87" s="153"/>
      <c r="AN87" s="153"/>
      <c r="AO87" s="153" t="s">
        <v>5514</v>
      </c>
      <c r="AP87" s="153"/>
      <c r="AQ87" s="153"/>
      <c r="AR87" s="153"/>
      <c r="AS87" s="153"/>
      <c r="AT87" s="196"/>
      <c r="AU87" s="196"/>
      <c r="AV87" s="196"/>
      <c r="AW87" s="196"/>
      <c r="AX87" s="196"/>
      <c r="AY87" s="196"/>
      <c r="AZ87" s="196"/>
      <c r="BA87" s="196"/>
      <c r="BB87" s="196"/>
      <c r="BC87" s="196"/>
      <c r="BD87" s="196"/>
      <c r="BE87" s="196"/>
      <c r="BF87" s="196"/>
      <c r="BG87" s="196"/>
      <c r="BH87" s="196"/>
      <c r="BI87" s="196"/>
      <c r="BJ87" s="196"/>
      <c r="BK87" s="196"/>
      <c r="BL87" s="196"/>
      <c r="BM87" s="196"/>
      <c r="BN87" s="196"/>
      <c r="BO87" s="196"/>
      <c r="BP87" s="196"/>
      <c r="BQ87" s="196"/>
      <c r="BR87" s="196"/>
      <c r="BS87" s="196"/>
      <c r="BT87" s="196"/>
      <c r="BU87" s="196"/>
      <c r="BV87" s="196"/>
      <c r="BW87" s="196"/>
      <c r="BX87" s="196"/>
      <c r="BY87" s="196"/>
      <c r="BZ87" s="196"/>
      <c r="CA87" s="196"/>
      <c r="CB87" s="196"/>
      <c r="CC87" s="196"/>
      <c r="CD87" s="196"/>
      <c r="CE87" s="196"/>
      <c r="CF87" s="196"/>
      <c r="CG87" s="196"/>
      <c r="CH87" s="196"/>
      <c r="CI87" s="196"/>
      <c r="CJ87" s="196"/>
      <c r="CK87" s="196"/>
      <c r="CL87" s="196"/>
      <c r="CM87" s="196"/>
      <c r="CN87" s="196"/>
      <c r="CO87" s="196"/>
      <c r="CP87" s="196"/>
      <c r="CQ87" s="196"/>
      <c r="CR87" s="196"/>
      <c r="CS87" s="196"/>
      <c r="CT87" s="196"/>
      <c r="CU87" s="196"/>
      <c r="CV87" s="196"/>
      <c r="CW87" s="196"/>
      <c r="CX87" s="196"/>
      <c r="CY87" s="196"/>
      <c r="CZ87" s="196"/>
      <c r="DA87" s="196"/>
      <c r="DB87" s="196"/>
      <c r="DC87" s="196"/>
      <c r="DD87" s="196"/>
      <c r="DE87" s="196"/>
      <c r="DF87" s="196"/>
      <c r="DG87" s="196"/>
      <c r="DH87" s="196"/>
      <c r="DI87" s="196"/>
      <c r="DJ87" s="196"/>
      <c r="DK87" s="196"/>
      <c r="DL87" s="196"/>
      <c r="DM87" s="196"/>
      <c r="DN87" s="196"/>
      <c r="DO87" s="196"/>
      <c r="DP87" s="196"/>
      <c r="DQ87" s="196"/>
      <c r="DR87" s="196"/>
      <c r="DS87" s="196"/>
      <c r="DT87" s="196"/>
      <c r="DU87" s="196"/>
      <c r="DV87" s="196"/>
      <c r="DW87" s="196"/>
      <c r="DX87" s="196"/>
      <c r="DY87" s="196"/>
      <c r="DZ87" s="196"/>
      <c r="EA87" s="196"/>
      <c r="EB87" s="196"/>
      <c r="EC87" s="196"/>
      <c r="ED87" s="196"/>
      <c r="EE87" s="196"/>
      <c r="EF87" s="196"/>
      <c r="EG87" s="196"/>
      <c r="EH87" s="196"/>
      <c r="EI87" s="196"/>
      <c r="EJ87" s="196"/>
      <c r="EK87" s="196"/>
      <c r="EL87" s="196"/>
      <c r="EM87" s="196"/>
      <c r="EN87" s="196"/>
      <c r="EO87" s="196"/>
      <c r="EP87" s="196"/>
      <c r="EQ87" s="196"/>
      <c r="ER87" s="196"/>
      <c r="ES87" s="196"/>
      <c r="ET87" s="196"/>
      <c r="EU87" s="196"/>
      <c r="EV87" s="196"/>
      <c r="EW87" s="196"/>
      <c r="EX87" s="196"/>
      <c r="EY87" s="196"/>
      <c r="EZ87" s="196"/>
      <c r="FA87" s="196"/>
      <c r="FB87" s="196"/>
      <c r="FC87" s="196"/>
      <c r="FD87" s="196"/>
      <c r="FE87" s="196"/>
      <c r="FF87" s="196"/>
      <c r="FG87" s="196"/>
      <c r="FH87" s="196"/>
      <c r="FI87" s="196"/>
      <c r="FJ87" s="196"/>
      <c r="FK87" s="196"/>
      <c r="FL87" s="196"/>
      <c r="FM87" s="196"/>
      <c r="FN87" s="196"/>
      <c r="FO87" s="196"/>
      <c r="FP87" s="196"/>
      <c r="FQ87" s="196"/>
      <c r="FR87" s="196"/>
      <c r="FS87" s="196"/>
      <c r="FT87" s="196"/>
      <c r="FU87" s="196"/>
      <c r="FV87" s="196"/>
      <c r="FW87" s="196"/>
      <c r="FX87" s="196"/>
      <c r="FY87" s="196"/>
      <c r="FZ87" s="196"/>
      <c r="GA87" s="196"/>
      <c r="GB87" s="196"/>
      <c r="GC87" s="196"/>
      <c r="GD87" s="196"/>
      <c r="GE87" s="196"/>
      <c r="GF87" s="196"/>
      <c r="GG87" s="196"/>
      <c r="GH87" s="158"/>
      <c r="GI87" s="158"/>
      <c r="GJ87" s="158"/>
      <c r="GK87" s="158"/>
      <c r="GL87" s="158"/>
    </row>
    <row r="88" spans="1:200" ht="76.5" customHeight="1" x14ac:dyDescent="0.15">
      <c r="A88" s="171" t="s">
        <v>6368</v>
      </c>
      <c r="B88" s="177" t="s">
        <v>6369</v>
      </c>
      <c r="C88" s="62" t="s">
        <v>6720</v>
      </c>
      <c r="D88" s="186">
        <v>41023</v>
      </c>
      <c r="E88" s="186">
        <v>42983</v>
      </c>
      <c r="F88" s="186" t="s">
        <v>12180</v>
      </c>
      <c r="G88" s="163" t="s">
        <v>5801</v>
      </c>
      <c r="H88" s="102" t="s">
        <v>5401</v>
      </c>
      <c r="I88" s="102" t="s">
        <v>3067</v>
      </c>
      <c r="J88" s="102"/>
      <c r="K88" s="102"/>
      <c r="L88" s="102"/>
      <c r="M88" s="102"/>
      <c r="N88" s="102"/>
      <c r="O88" s="102"/>
      <c r="P88" s="102"/>
      <c r="Q88" s="102"/>
      <c r="R88" s="102"/>
      <c r="S88" s="102"/>
      <c r="T88" s="102"/>
      <c r="U88" s="102"/>
      <c r="V88" s="102"/>
      <c r="W88" s="102"/>
      <c r="X88" s="102"/>
      <c r="Y88" s="102"/>
      <c r="Z88" s="102"/>
      <c r="AA88" s="153" t="s">
        <v>7483</v>
      </c>
      <c r="AB88" s="102"/>
      <c r="AC88" s="102"/>
      <c r="AD88" s="102"/>
      <c r="AE88" s="102"/>
      <c r="AF88" s="102"/>
      <c r="AG88" s="102"/>
      <c r="AH88" s="102"/>
      <c r="AI88" s="102"/>
      <c r="AJ88" s="102" t="s">
        <v>7332</v>
      </c>
      <c r="AK88" s="102"/>
      <c r="AL88" s="102"/>
      <c r="AM88" s="102"/>
      <c r="AN88" s="102"/>
      <c r="AO88" s="102"/>
      <c r="AP88" s="62" t="s">
        <v>7178</v>
      </c>
      <c r="AQ88" s="102"/>
      <c r="AR88" s="102"/>
      <c r="AS88" s="102"/>
      <c r="AT88" s="102"/>
      <c r="AU88" s="102"/>
      <c r="AV88" s="102"/>
      <c r="AW88" s="102"/>
      <c r="AX88" s="102"/>
      <c r="AY88" s="102"/>
      <c r="AZ88" s="102"/>
      <c r="BA88" s="102"/>
      <c r="BB88" s="102"/>
      <c r="BC88" s="102"/>
      <c r="BD88" s="102"/>
      <c r="BE88" s="102"/>
      <c r="BF88" s="102"/>
      <c r="BG88" s="102"/>
      <c r="BH88" s="153" t="s">
        <v>7337</v>
      </c>
      <c r="BI88" s="180"/>
      <c r="BJ88" s="180"/>
      <c r="BK88" s="180"/>
      <c r="BL88" s="180"/>
      <c r="BM88" s="180"/>
      <c r="BN88" s="180"/>
      <c r="BO88" s="180"/>
      <c r="BP88" s="180"/>
      <c r="BQ88" s="180"/>
      <c r="BR88" s="180"/>
      <c r="BS88" s="180"/>
      <c r="BT88" s="180"/>
      <c r="BU88" s="180"/>
      <c r="BV88" s="180"/>
      <c r="BW88" s="180"/>
      <c r="BX88" s="180"/>
      <c r="BY88" s="180"/>
      <c r="BZ88" s="180"/>
      <c r="CA88" s="180"/>
      <c r="CB88" s="180"/>
      <c r="CC88" s="180"/>
      <c r="CD88" s="180"/>
      <c r="CE88" s="180"/>
      <c r="CF88" s="180"/>
      <c r="CG88" s="180"/>
      <c r="CH88" s="180"/>
      <c r="CI88" s="180"/>
      <c r="CJ88" s="180"/>
      <c r="CK88" s="180"/>
      <c r="CL88" s="180"/>
      <c r="CM88" s="180"/>
      <c r="CN88" s="180"/>
      <c r="CO88" s="180"/>
      <c r="CP88" s="180"/>
      <c r="CQ88" s="180"/>
      <c r="CR88" s="180"/>
      <c r="CS88" s="180"/>
      <c r="CT88" s="180"/>
      <c r="CU88" s="180"/>
      <c r="CV88" s="180"/>
      <c r="CW88" s="180"/>
      <c r="CX88" s="180"/>
      <c r="CY88" s="180"/>
      <c r="CZ88" s="180"/>
      <c r="DA88" s="180"/>
      <c r="DC88" s="196" t="s">
        <v>7336</v>
      </c>
      <c r="DD88" s="180"/>
      <c r="DE88" s="180"/>
      <c r="DF88" s="180"/>
      <c r="DG88" s="180"/>
      <c r="DH88" s="180"/>
      <c r="DI88" s="180"/>
      <c r="DJ88" s="180"/>
      <c r="DK88" s="180"/>
      <c r="DL88" s="180"/>
      <c r="DM88" s="180"/>
      <c r="DN88" s="180"/>
      <c r="DO88" s="180"/>
      <c r="DP88" s="180"/>
      <c r="DQ88" s="180"/>
      <c r="DR88" s="180"/>
      <c r="DS88" s="180"/>
      <c r="DT88" s="196" t="s">
        <v>7333</v>
      </c>
      <c r="DU88" s="180"/>
      <c r="DV88" s="180"/>
      <c r="DW88" s="180"/>
      <c r="DX88" s="180"/>
      <c r="DY88" s="180"/>
      <c r="DZ88" s="180"/>
      <c r="EA88" s="180"/>
      <c r="EB88" s="180"/>
      <c r="EC88" s="180"/>
      <c r="ED88" s="180"/>
      <c r="EE88" s="180"/>
      <c r="EF88" s="180"/>
      <c r="EG88" s="180"/>
      <c r="EH88" s="180"/>
      <c r="EI88" s="180"/>
      <c r="EJ88" s="180"/>
      <c r="EK88" s="180"/>
      <c r="EL88" s="180"/>
      <c r="EM88" s="180"/>
      <c r="EN88" s="180"/>
      <c r="EO88" s="180"/>
      <c r="EP88" s="180"/>
      <c r="EQ88" s="180"/>
      <c r="ER88" s="180"/>
      <c r="ES88" s="180"/>
      <c r="ET88" s="180"/>
      <c r="EU88" s="180"/>
      <c r="EV88" s="180"/>
      <c r="EW88" s="180"/>
      <c r="EX88" s="180"/>
      <c r="EY88" s="180"/>
      <c r="EZ88" s="196" t="s">
        <v>7334</v>
      </c>
      <c r="FA88" s="180"/>
      <c r="FB88" s="180"/>
      <c r="FC88" s="180"/>
      <c r="FD88" s="180"/>
      <c r="FE88" s="180"/>
      <c r="FF88" s="180"/>
      <c r="FG88" s="180"/>
      <c r="FH88" s="180"/>
      <c r="FI88" s="180"/>
      <c r="FJ88" s="180"/>
      <c r="FK88" s="180"/>
      <c r="FL88" s="180"/>
      <c r="FM88" s="180"/>
      <c r="FN88" s="180"/>
      <c r="FO88" s="180"/>
      <c r="FP88" s="180"/>
      <c r="FQ88" s="180"/>
      <c r="FR88" s="180"/>
      <c r="FS88" s="180"/>
      <c r="FT88" s="180"/>
      <c r="FU88" s="180"/>
      <c r="FV88" s="180"/>
      <c r="FW88" s="180"/>
      <c r="FX88" s="180"/>
      <c r="FY88" s="180"/>
      <c r="FZ88" s="180"/>
      <c r="GA88" s="180"/>
      <c r="GB88" s="180"/>
      <c r="GC88" s="180"/>
      <c r="GD88" s="180"/>
      <c r="GE88" s="180"/>
      <c r="GF88" s="180"/>
      <c r="GG88" s="180"/>
      <c r="GH88" s="62" t="s">
        <v>7024</v>
      </c>
      <c r="GI88" s="62"/>
    </row>
    <row r="89" spans="1:200" s="161" customFormat="1" ht="25.5" customHeight="1" x14ac:dyDescent="0.15">
      <c r="A89" s="171" t="s">
        <v>6370</v>
      </c>
      <c r="B89" s="177" t="s">
        <v>6371</v>
      </c>
      <c r="C89" s="62" t="s">
        <v>6703</v>
      </c>
      <c r="D89" s="186">
        <v>40969</v>
      </c>
      <c r="E89" s="182">
        <v>41023</v>
      </c>
      <c r="F89" s="182"/>
      <c r="G89" s="163" t="s">
        <v>6352</v>
      </c>
      <c r="H89" s="102" t="s">
        <v>5448</v>
      </c>
      <c r="I89" s="102" t="s">
        <v>3067</v>
      </c>
      <c r="J89" s="102" t="s">
        <v>469</v>
      </c>
      <c r="K89" s="102"/>
      <c r="L89" s="102" t="s">
        <v>5428</v>
      </c>
      <c r="M89" s="102"/>
      <c r="N89" s="102"/>
      <c r="O89" s="102"/>
      <c r="P89" s="102"/>
      <c r="Q89" s="102"/>
      <c r="R89" s="102"/>
      <c r="S89" s="102"/>
      <c r="T89" s="102"/>
      <c r="U89" s="102"/>
      <c r="V89" s="102"/>
      <c r="W89" s="102"/>
      <c r="X89" s="102" t="s">
        <v>5430</v>
      </c>
      <c r="Y89" s="102"/>
      <c r="Z89" s="102"/>
      <c r="AA89" s="102"/>
      <c r="AB89" s="102"/>
      <c r="AC89" s="102"/>
      <c r="AD89" s="102"/>
      <c r="AE89" s="102"/>
      <c r="AF89" s="102"/>
      <c r="AG89" s="102"/>
      <c r="AH89" s="102" t="s">
        <v>5429</v>
      </c>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c r="BK89" s="102"/>
      <c r="BL89" s="102"/>
      <c r="BM89" s="102"/>
      <c r="BN89" s="102"/>
      <c r="BO89" s="102"/>
      <c r="BP89" s="102"/>
      <c r="BQ89" s="102"/>
      <c r="BR89" s="102"/>
      <c r="BS89" s="102"/>
      <c r="BT89" s="102"/>
      <c r="BU89" s="102"/>
      <c r="BV89" s="102"/>
      <c r="BW89" s="102"/>
      <c r="BX89" s="102"/>
      <c r="BY89" s="102"/>
      <c r="BZ89" s="102"/>
      <c r="CA89" s="102"/>
      <c r="CB89" s="102"/>
      <c r="CC89" s="102"/>
      <c r="CD89" s="102"/>
      <c r="CE89" s="102"/>
      <c r="CF89" s="181"/>
      <c r="CG89" s="181"/>
      <c r="CH89" s="181"/>
      <c r="CI89" s="102"/>
      <c r="CJ89" s="102"/>
      <c r="CK89" s="102"/>
      <c r="CL89" s="102"/>
      <c r="CM89" s="102"/>
      <c r="CN89" s="102"/>
      <c r="CO89" s="102"/>
      <c r="CP89" s="102"/>
      <c r="CQ89" s="102"/>
      <c r="CR89" s="102"/>
      <c r="CS89" s="102"/>
      <c r="CT89" s="102"/>
      <c r="CU89" s="102"/>
      <c r="CV89" s="102"/>
      <c r="CW89" s="102"/>
      <c r="CX89" s="102"/>
      <c r="CY89" s="102"/>
      <c r="CZ89" s="102"/>
      <c r="DA89" s="102"/>
      <c r="DB89" s="102"/>
      <c r="DC89" s="102"/>
      <c r="DD89" s="102"/>
      <c r="DE89" s="102"/>
      <c r="DF89" s="102"/>
      <c r="DG89" s="102"/>
      <c r="DH89" s="102"/>
      <c r="DI89" s="102"/>
      <c r="DJ89" s="102"/>
      <c r="DK89" s="102"/>
      <c r="DL89" s="102"/>
      <c r="DM89" s="102"/>
      <c r="DN89" s="102"/>
      <c r="DO89" s="102"/>
      <c r="DP89" s="102"/>
      <c r="DQ89" s="102"/>
      <c r="DR89" s="102"/>
      <c r="DS89" s="102"/>
      <c r="DT89" s="102"/>
      <c r="DU89" s="102"/>
      <c r="DV89" s="102"/>
      <c r="DW89" s="102"/>
      <c r="DX89" s="102"/>
      <c r="DY89" s="102"/>
      <c r="DZ89" s="102"/>
      <c r="EA89" s="102"/>
      <c r="EB89" s="102"/>
      <c r="EC89" s="102"/>
      <c r="ED89" s="102"/>
      <c r="EE89" s="102"/>
      <c r="EF89" s="102"/>
      <c r="EG89" s="102"/>
      <c r="EH89" s="102"/>
      <c r="EI89" s="102"/>
      <c r="EJ89" s="102"/>
      <c r="EK89" s="102"/>
      <c r="EL89" s="102"/>
      <c r="EM89" s="157"/>
      <c r="EN89" s="102"/>
      <c r="EO89" s="102"/>
      <c r="EP89" s="102"/>
      <c r="EQ89" s="102" t="s">
        <v>5431</v>
      </c>
      <c r="ER89" s="102"/>
      <c r="ES89" s="102"/>
      <c r="ET89" s="102"/>
      <c r="EU89" s="102"/>
      <c r="EV89" s="102"/>
      <c r="EW89" s="102"/>
      <c r="EX89" s="102"/>
      <c r="EY89" s="102"/>
      <c r="EZ89" s="102"/>
      <c r="FA89" s="157"/>
      <c r="FB89" s="157"/>
      <c r="FC89" s="180"/>
      <c r="FD89" s="180"/>
      <c r="FE89" s="180"/>
      <c r="FF89" s="180"/>
      <c r="FG89" s="102" t="s">
        <v>5432</v>
      </c>
      <c r="FH89" s="102"/>
      <c r="FI89" s="102"/>
      <c r="FJ89" s="102"/>
      <c r="FK89" s="102"/>
      <c r="FL89" s="102"/>
      <c r="FM89" s="102"/>
      <c r="FN89" s="102"/>
      <c r="FO89" s="102"/>
      <c r="FP89" s="180"/>
      <c r="FQ89" s="180"/>
      <c r="FR89" s="180"/>
      <c r="FS89" s="180"/>
      <c r="FT89" s="180"/>
      <c r="FU89" s="180"/>
      <c r="FV89" s="180"/>
      <c r="FW89" s="180"/>
      <c r="FX89" s="180"/>
      <c r="FY89" s="180"/>
      <c r="FZ89" s="180"/>
      <c r="GA89" s="180"/>
      <c r="GB89" s="180"/>
      <c r="GC89" s="180"/>
      <c r="GD89" s="180"/>
      <c r="GE89" s="180"/>
      <c r="GF89" s="180"/>
      <c r="GG89" s="180"/>
      <c r="GH89" s="157"/>
      <c r="GI89" s="157"/>
      <c r="GJ89" s="157"/>
      <c r="GK89" s="157"/>
      <c r="GL89" s="157"/>
      <c r="GM89" s="157"/>
      <c r="GN89" s="157"/>
      <c r="GO89" s="157"/>
      <c r="GP89" s="157"/>
      <c r="GQ89" s="157"/>
      <c r="GR89" s="205"/>
    </row>
    <row r="90" spans="1:200" s="161" customFormat="1" ht="25.5" customHeight="1" x14ac:dyDescent="0.15">
      <c r="A90" s="171" t="s">
        <v>6372</v>
      </c>
      <c r="B90" s="177" t="s">
        <v>6373</v>
      </c>
      <c r="C90" s="62" t="s">
        <v>6721</v>
      </c>
      <c r="D90" s="182">
        <v>3</v>
      </c>
      <c r="E90" s="182">
        <v>41024</v>
      </c>
      <c r="F90" s="182"/>
      <c r="G90" s="163" t="s">
        <v>5843</v>
      </c>
      <c r="H90" s="102" t="s">
        <v>6631</v>
      </c>
      <c r="I90" s="102" t="s">
        <v>3067</v>
      </c>
      <c r="J90" s="102" t="s">
        <v>469</v>
      </c>
      <c r="K90" s="102"/>
      <c r="L90" s="102" t="s">
        <v>1003</v>
      </c>
      <c r="M90" s="102"/>
      <c r="N90" s="102"/>
      <c r="O90" s="102"/>
      <c r="P90" s="102"/>
      <c r="Q90" s="102"/>
      <c r="R90" s="102"/>
      <c r="S90" s="102"/>
      <c r="T90" s="102"/>
      <c r="U90" s="102"/>
      <c r="V90" s="102"/>
      <c r="W90" s="102"/>
      <c r="X90" s="102" t="s">
        <v>469</v>
      </c>
      <c r="Y90" s="102"/>
      <c r="Z90" s="102"/>
      <c r="AA90" s="102"/>
      <c r="AB90" s="102"/>
      <c r="AC90" s="102"/>
      <c r="AD90" s="102"/>
      <c r="AE90" s="102"/>
      <c r="AF90" s="102"/>
      <c r="AG90" s="102"/>
      <c r="AH90" s="102" t="s">
        <v>5320</v>
      </c>
      <c r="AI90" s="102"/>
      <c r="AJ90" s="102"/>
      <c r="AK90" s="102"/>
      <c r="AL90" s="102"/>
      <c r="AM90" s="102"/>
      <c r="AN90" s="102"/>
      <c r="AO90" s="102"/>
      <c r="AP90" s="102"/>
      <c r="AQ90" s="102"/>
      <c r="AR90" s="102"/>
      <c r="AS90" s="102"/>
      <c r="AT90" s="102"/>
      <c r="AU90" s="102"/>
      <c r="AV90" s="102"/>
      <c r="AW90" s="102"/>
      <c r="AX90" s="102" t="s">
        <v>7058</v>
      </c>
      <c r="AY90" s="102"/>
      <c r="AZ90" s="102"/>
      <c r="BA90" s="102"/>
      <c r="BB90" s="102"/>
      <c r="BC90" s="102"/>
      <c r="BD90" s="102"/>
      <c r="BE90" s="102"/>
      <c r="BF90" s="102"/>
      <c r="BG90" s="102"/>
      <c r="BH90" s="102"/>
      <c r="BI90" s="102"/>
      <c r="BJ90" s="102"/>
      <c r="BK90" s="102"/>
      <c r="BL90" s="102"/>
      <c r="BM90" s="102"/>
      <c r="BN90" s="102"/>
      <c r="BO90" s="102"/>
      <c r="BP90" s="102"/>
      <c r="BQ90" s="102"/>
      <c r="BR90" s="102"/>
      <c r="BS90" s="102"/>
      <c r="BT90" s="102"/>
      <c r="BU90" s="102"/>
      <c r="BV90" s="102"/>
      <c r="BW90" s="102"/>
      <c r="BX90" s="102"/>
      <c r="BY90" s="102"/>
      <c r="BZ90" s="102"/>
      <c r="CA90" s="102"/>
      <c r="CB90" s="102"/>
      <c r="CC90" s="102"/>
      <c r="CD90" s="102"/>
      <c r="CE90" s="102"/>
      <c r="CF90" s="181"/>
      <c r="CG90" s="181"/>
      <c r="CH90" s="181"/>
      <c r="CI90" s="102"/>
      <c r="CJ90" s="102"/>
      <c r="CK90" s="102"/>
      <c r="CL90" s="102"/>
      <c r="CM90" s="102"/>
      <c r="CN90" s="102"/>
      <c r="CO90" s="102"/>
      <c r="CP90" s="102"/>
      <c r="CQ90" s="178"/>
      <c r="CR90" s="178"/>
      <c r="CS90" s="157"/>
      <c r="CT90" s="157"/>
      <c r="CU90" s="157"/>
      <c r="CV90" s="157"/>
      <c r="CW90" s="102" t="s">
        <v>1643</v>
      </c>
      <c r="CX90" s="180"/>
      <c r="CY90" s="180"/>
      <c r="CZ90" s="180"/>
      <c r="DA90" s="180"/>
      <c r="DB90" s="180"/>
      <c r="DC90" s="180"/>
      <c r="DD90" s="180"/>
      <c r="DE90" s="180"/>
      <c r="DF90" s="180"/>
      <c r="DG90" s="180"/>
      <c r="DH90" s="180"/>
      <c r="DI90" s="180"/>
      <c r="DJ90" s="180"/>
      <c r="DK90" s="180"/>
      <c r="DL90" s="180"/>
      <c r="DM90" s="180"/>
      <c r="DN90" s="180"/>
      <c r="DO90" s="180"/>
      <c r="DP90" s="180"/>
      <c r="DQ90" s="180"/>
      <c r="DR90" s="180"/>
      <c r="DS90" s="180"/>
      <c r="DT90" s="180"/>
      <c r="DU90" s="180"/>
      <c r="DV90" s="180"/>
      <c r="DW90" s="180"/>
      <c r="DX90" s="180"/>
      <c r="DY90" s="180"/>
      <c r="DZ90" s="180"/>
      <c r="EA90" s="180"/>
      <c r="EB90" s="180"/>
      <c r="EC90" s="180"/>
      <c r="ED90" s="180"/>
      <c r="EE90" s="180"/>
      <c r="EF90" s="180"/>
      <c r="EG90" s="180"/>
      <c r="EH90" s="180"/>
      <c r="EI90" s="180"/>
      <c r="EJ90" s="180"/>
      <c r="EK90" s="180"/>
      <c r="EL90" s="180"/>
      <c r="EM90" s="180"/>
      <c r="EN90" s="180"/>
      <c r="EO90" s="180"/>
      <c r="EP90" s="180"/>
      <c r="EQ90" s="180"/>
      <c r="ER90" s="180"/>
      <c r="ES90" s="180"/>
      <c r="ET90" s="180"/>
      <c r="EU90" s="180"/>
      <c r="EV90" s="180"/>
      <c r="EW90" s="180"/>
      <c r="EX90" s="180"/>
      <c r="EY90" s="180"/>
      <c r="EZ90" s="180"/>
      <c r="FA90" s="180"/>
      <c r="FB90" s="180"/>
      <c r="FC90" s="180"/>
      <c r="FD90" s="180"/>
      <c r="FE90" s="180"/>
      <c r="FF90" s="180"/>
      <c r="FG90" s="180"/>
      <c r="FH90" s="180"/>
      <c r="FI90" s="180"/>
      <c r="FJ90" s="180"/>
      <c r="FK90" s="180"/>
      <c r="FL90" s="180"/>
      <c r="FM90" s="180"/>
      <c r="FN90" s="180"/>
      <c r="FO90" s="180"/>
      <c r="FP90" s="180"/>
      <c r="FQ90" s="180"/>
      <c r="FR90" s="180"/>
      <c r="FS90" s="180"/>
      <c r="FT90" s="180"/>
      <c r="FU90" s="180"/>
      <c r="FV90" s="180"/>
      <c r="FW90" s="180"/>
      <c r="FX90" s="180"/>
      <c r="FY90" s="180"/>
      <c r="FZ90" s="180"/>
      <c r="GA90" s="180"/>
      <c r="GB90" s="180"/>
      <c r="GC90" s="180"/>
      <c r="GD90" s="180"/>
      <c r="GE90" s="180"/>
      <c r="GF90" s="180"/>
      <c r="GG90" s="180"/>
      <c r="GH90" s="157"/>
      <c r="GI90" s="157"/>
      <c r="GJ90" s="157"/>
      <c r="GK90" s="157"/>
      <c r="GL90" s="157"/>
      <c r="GM90" s="157"/>
      <c r="GN90" s="157"/>
      <c r="GO90" s="157"/>
      <c r="GP90" s="157"/>
      <c r="GQ90" s="157"/>
      <c r="GR90" s="205"/>
    </row>
    <row r="91" spans="1:200" ht="25.5" customHeight="1" x14ac:dyDescent="0.15">
      <c r="A91" s="171" t="s">
        <v>6374</v>
      </c>
      <c r="B91" s="177" t="s">
        <v>6375</v>
      </c>
      <c r="C91" s="62" t="s">
        <v>6704</v>
      </c>
      <c r="D91" s="186">
        <v>40975</v>
      </c>
      <c r="E91" s="182">
        <v>41024</v>
      </c>
      <c r="F91" s="182"/>
      <c r="G91" s="163" t="s">
        <v>5802</v>
      </c>
      <c r="H91" s="102" t="s">
        <v>5433</v>
      </c>
      <c r="I91" s="102" t="s">
        <v>3067</v>
      </c>
      <c r="J91" s="102" t="s">
        <v>469</v>
      </c>
      <c r="K91" s="102"/>
      <c r="L91" s="102" t="s">
        <v>3090</v>
      </c>
      <c r="M91" s="102"/>
      <c r="N91" s="102"/>
      <c r="O91" s="102"/>
      <c r="P91" s="102"/>
      <c r="Q91" s="102"/>
      <c r="R91" s="102"/>
      <c r="S91" s="102"/>
      <c r="T91" s="102"/>
      <c r="U91" s="102"/>
      <c r="V91" s="102"/>
      <c r="W91" s="102"/>
      <c r="X91" s="102" t="s">
        <v>5434</v>
      </c>
      <c r="Y91" s="102"/>
      <c r="Z91" s="102"/>
      <c r="AA91" s="102"/>
      <c r="AB91" s="102"/>
      <c r="AC91" s="102"/>
      <c r="AD91" s="102"/>
      <c r="AE91" s="102"/>
      <c r="AF91" s="102"/>
      <c r="AG91" s="102"/>
      <c r="AH91" s="102" t="s">
        <v>987</v>
      </c>
      <c r="AI91" s="102"/>
      <c r="AJ91" s="102"/>
      <c r="AK91" s="102"/>
      <c r="AL91" s="102"/>
      <c r="AM91" s="102"/>
      <c r="AN91" s="102"/>
      <c r="AO91" s="102" t="s">
        <v>5514</v>
      </c>
      <c r="AP91" s="102"/>
      <c r="AQ91" s="102"/>
      <c r="AR91" s="102"/>
      <c r="AS91" s="102"/>
      <c r="AT91" s="102"/>
      <c r="AU91" s="102"/>
      <c r="AV91" s="102"/>
      <c r="AW91" s="102"/>
      <c r="AX91" s="102"/>
      <c r="AY91" s="102"/>
      <c r="AZ91" s="102"/>
      <c r="BA91" s="102"/>
      <c r="BB91" s="102"/>
      <c r="BC91" s="102"/>
      <c r="BD91" s="102"/>
      <c r="BE91" s="102"/>
      <c r="BF91" s="102"/>
      <c r="BG91" s="102"/>
      <c r="BH91" s="102"/>
      <c r="BI91" s="102"/>
      <c r="BJ91" s="102"/>
      <c r="BK91" s="102"/>
      <c r="BL91" s="102"/>
      <c r="BM91" s="102"/>
      <c r="BN91" s="102"/>
      <c r="BO91" s="102"/>
      <c r="BP91" s="102"/>
      <c r="BQ91" s="102"/>
      <c r="BR91" s="102"/>
      <c r="BS91" s="102"/>
      <c r="BT91" s="102"/>
      <c r="BU91" s="102"/>
      <c r="BV91" s="102"/>
      <c r="BW91" s="102"/>
      <c r="BX91" s="102"/>
      <c r="BY91" s="102"/>
      <c r="BZ91" s="102"/>
      <c r="CA91" s="102"/>
      <c r="CB91" s="102"/>
      <c r="CC91" s="102"/>
      <c r="CD91" s="102"/>
      <c r="CE91" s="102"/>
      <c r="CF91" s="102"/>
      <c r="CG91" s="102"/>
      <c r="CH91" s="102"/>
      <c r="CI91" s="102"/>
      <c r="CJ91" s="102"/>
      <c r="CK91" s="181"/>
      <c r="CL91" s="181"/>
      <c r="CM91" s="102"/>
      <c r="CN91" s="102"/>
      <c r="CO91" s="102"/>
      <c r="CP91" s="102"/>
      <c r="CQ91" s="102"/>
      <c r="CR91" s="102"/>
      <c r="CS91" s="102"/>
      <c r="CT91" s="102"/>
      <c r="CU91" s="102"/>
      <c r="CV91" s="102"/>
      <c r="CW91" s="102"/>
      <c r="CX91" s="102"/>
      <c r="CY91" s="102"/>
      <c r="CZ91" s="102"/>
      <c r="DA91" s="102"/>
      <c r="DB91" s="102"/>
      <c r="DC91" s="102"/>
      <c r="DD91" s="102"/>
      <c r="DE91" s="102"/>
      <c r="DF91" s="102"/>
      <c r="DG91" s="102"/>
      <c r="DH91" s="102"/>
      <c r="DI91" s="102"/>
      <c r="DJ91" s="102"/>
      <c r="DK91" s="102"/>
      <c r="DL91" s="102"/>
      <c r="DM91" s="102"/>
      <c r="DN91" s="102"/>
      <c r="DO91" s="102"/>
      <c r="DP91" s="102"/>
      <c r="DQ91" s="102"/>
      <c r="DR91" s="102"/>
      <c r="DS91" s="102"/>
      <c r="DT91" s="102"/>
      <c r="DU91" s="102"/>
      <c r="DV91" s="102"/>
      <c r="DW91" s="102"/>
      <c r="DX91" s="102"/>
      <c r="DY91" s="102"/>
      <c r="DZ91" s="102"/>
      <c r="EA91" s="102"/>
      <c r="EB91" s="102"/>
      <c r="EC91" s="102"/>
      <c r="ED91" s="102"/>
      <c r="EE91" s="102"/>
      <c r="EF91" s="102"/>
      <c r="EG91" s="102"/>
      <c r="EH91" s="102"/>
      <c r="EI91" s="102"/>
      <c r="EJ91" s="102"/>
      <c r="EK91" s="102"/>
      <c r="EL91" s="102"/>
      <c r="EM91" s="102"/>
      <c r="EN91" s="102"/>
      <c r="EO91" s="102"/>
      <c r="EP91" s="102"/>
      <c r="EQ91" s="102" t="s">
        <v>5435</v>
      </c>
      <c r="ER91" s="102"/>
      <c r="ES91" s="102"/>
      <c r="ET91" s="102"/>
      <c r="EU91" s="102"/>
      <c r="EV91" s="102"/>
      <c r="EW91" s="102"/>
      <c r="EX91" s="102"/>
      <c r="EY91" s="102"/>
      <c r="EZ91" s="102"/>
      <c r="FA91" s="102"/>
      <c r="FB91" s="102"/>
      <c r="FC91" s="102"/>
      <c r="FD91" s="102"/>
      <c r="FE91" s="102"/>
      <c r="FF91" s="102"/>
      <c r="FG91" s="102" t="s">
        <v>5436</v>
      </c>
      <c r="FH91" s="102"/>
      <c r="FI91" s="102"/>
      <c r="FJ91" s="102"/>
      <c r="FK91" s="102"/>
      <c r="FL91" s="102"/>
      <c r="FM91" s="102"/>
      <c r="FN91" s="102"/>
      <c r="FO91" s="102"/>
      <c r="FP91" s="180"/>
      <c r="FQ91" s="180"/>
      <c r="FR91" s="180"/>
      <c r="FS91" s="180"/>
      <c r="FT91" s="180"/>
      <c r="FU91" s="180"/>
      <c r="FV91" s="180"/>
      <c r="FW91" s="180"/>
      <c r="FX91" s="180"/>
      <c r="FY91" s="180"/>
      <c r="FZ91" s="180"/>
      <c r="GA91" s="180"/>
      <c r="GB91" s="180"/>
      <c r="GC91" s="180"/>
      <c r="GD91" s="180"/>
      <c r="GE91" s="180"/>
      <c r="GF91" s="180"/>
      <c r="GG91" s="180"/>
    </row>
    <row r="92" spans="1:200" ht="30" x14ac:dyDescent="0.15">
      <c r="A92" s="171" t="s">
        <v>6376</v>
      </c>
      <c r="B92" s="177" t="s">
        <v>6377</v>
      </c>
      <c r="C92" s="62" t="s">
        <v>6705</v>
      </c>
      <c r="D92" s="182">
        <v>40987</v>
      </c>
      <c r="E92" s="186">
        <v>41029</v>
      </c>
      <c r="F92" s="186"/>
      <c r="G92" s="163" t="s">
        <v>5801</v>
      </c>
      <c r="H92" s="102" t="s">
        <v>5437</v>
      </c>
      <c r="I92" s="102" t="s">
        <v>3067</v>
      </c>
      <c r="J92" s="102" t="s">
        <v>469</v>
      </c>
      <c r="K92" s="102"/>
      <c r="L92" s="102"/>
      <c r="M92" s="102"/>
      <c r="N92" s="102"/>
      <c r="O92" s="102"/>
      <c r="P92" s="102"/>
      <c r="Q92" s="102"/>
      <c r="R92" s="102"/>
      <c r="S92" s="102"/>
      <c r="T92" s="102"/>
      <c r="U92" s="102"/>
      <c r="V92" s="102"/>
      <c r="W92" s="102"/>
      <c r="X92" s="102" t="s">
        <v>3072</v>
      </c>
      <c r="Y92" s="102"/>
      <c r="Z92" s="102"/>
      <c r="AA92" s="102"/>
      <c r="AB92" s="102"/>
      <c r="AC92" s="102"/>
      <c r="AD92" s="102"/>
      <c r="AE92" s="102"/>
      <c r="AF92" s="102"/>
      <c r="AG92" s="102"/>
      <c r="AH92" s="102" t="s">
        <v>5439</v>
      </c>
      <c r="AI92" s="102"/>
      <c r="AJ92" s="102"/>
      <c r="AK92" s="102"/>
      <c r="AL92" s="102"/>
      <c r="AM92" s="102"/>
      <c r="AN92" s="102"/>
      <c r="AO92" s="102" t="s">
        <v>5514</v>
      </c>
      <c r="AP92" s="102"/>
      <c r="AQ92" s="102"/>
      <c r="AR92" s="102"/>
      <c r="AS92" s="102"/>
      <c r="AT92" s="102"/>
      <c r="AU92" s="102"/>
      <c r="AV92" s="102"/>
      <c r="AW92" s="102"/>
      <c r="AX92" s="102" t="s">
        <v>6666</v>
      </c>
      <c r="AY92" s="102"/>
      <c r="AZ92" s="102"/>
      <c r="BA92" s="102"/>
      <c r="BB92" s="102"/>
      <c r="BC92" s="102"/>
      <c r="BD92" s="102"/>
      <c r="BE92" s="102"/>
      <c r="BF92" s="102"/>
      <c r="BG92" s="102"/>
      <c r="BH92" s="102"/>
      <c r="BI92" s="102"/>
      <c r="BJ92" s="102"/>
      <c r="BK92" s="102"/>
      <c r="BL92" s="102"/>
      <c r="BM92" s="102"/>
      <c r="BN92" s="102"/>
      <c r="BO92" s="102"/>
      <c r="BP92" s="102"/>
      <c r="BQ92" s="102"/>
      <c r="BR92" s="102"/>
      <c r="BS92" s="102" t="s">
        <v>5441</v>
      </c>
      <c r="BT92" s="102"/>
      <c r="BU92" s="102"/>
      <c r="BV92" s="102"/>
      <c r="BW92" s="102"/>
      <c r="BX92" s="102"/>
      <c r="BY92" s="102"/>
      <c r="BZ92" s="102"/>
      <c r="CA92" s="102"/>
      <c r="CB92" s="102"/>
      <c r="CC92" s="102"/>
      <c r="CD92" s="102"/>
      <c r="CE92" s="102"/>
      <c r="CF92" s="102"/>
      <c r="CG92" s="102"/>
      <c r="CH92" s="102"/>
      <c r="CI92" s="102"/>
      <c r="CJ92" s="102"/>
      <c r="CK92" s="181"/>
      <c r="CL92" s="181"/>
      <c r="CM92" s="102"/>
      <c r="CN92" s="102"/>
      <c r="CO92" s="102"/>
      <c r="CP92" s="102"/>
      <c r="CQ92" s="102"/>
      <c r="CR92" s="102"/>
      <c r="CS92" s="102"/>
      <c r="CT92" s="102"/>
      <c r="CU92" s="102"/>
      <c r="CV92" s="102"/>
      <c r="CW92" s="102"/>
      <c r="CX92" s="102"/>
      <c r="CY92" s="102"/>
      <c r="CZ92" s="102"/>
      <c r="DA92" s="102"/>
      <c r="DB92" s="102"/>
      <c r="DC92" s="102"/>
      <c r="DD92" s="102"/>
      <c r="DE92" s="102"/>
      <c r="DF92" s="102"/>
      <c r="DG92" s="102"/>
      <c r="DH92" s="102"/>
      <c r="DI92" s="102"/>
      <c r="DJ92" s="102"/>
      <c r="DK92" s="102"/>
      <c r="DL92" s="102"/>
      <c r="DM92" s="102"/>
      <c r="DN92" s="102"/>
      <c r="DO92" s="102"/>
      <c r="DP92" s="102"/>
      <c r="DQ92" s="102"/>
      <c r="DR92" s="102"/>
      <c r="DS92" s="102"/>
      <c r="DT92" s="102"/>
      <c r="DU92" s="102"/>
      <c r="DV92" s="102"/>
      <c r="DW92" s="102"/>
      <c r="DX92" s="102"/>
      <c r="DY92" s="102"/>
      <c r="DZ92" s="102"/>
      <c r="EA92" s="102"/>
      <c r="EB92" s="102"/>
      <c r="EC92" s="102"/>
      <c r="ED92" s="102"/>
      <c r="EE92" s="102"/>
      <c r="EF92" s="102"/>
      <c r="EG92" s="102"/>
      <c r="EH92" s="102"/>
      <c r="EI92" s="102"/>
      <c r="EJ92" s="102"/>
      <c r="EK92" s="102"/>
      <c r="EL92" s="102"/>
      <c r="EM92" s="102"/>
      <c r="EN92" s="102"/>
      <c r="EO92" s="102"/>
      <c r="EP92" s="102"/>
      <c r="EQ92" s="102"/>
      <c r="ER92" s="102"/>
      <c r="ES92" s="102"/>
      <c r="ET92" s="102"/>
      <c r="EU92" s="102"/>
      <c r="EV92" s="102"/>
      <c r="EW92" s="102"/>
      <c r="EX92" s="102"/>
      <c r="EY92" s="102"/>
      <c r="EZ92" s="102"/>
      <c r="FA92" s="102"/>
      <c r="FB92" s="102"/>
      <c r="FC92" s="102"/>
      <c r="FD92" s="102"/>
      <c r="FE92" s="102"/>
      <c r="FF92" s="102"/>
      <c r="FG92" s="102"/>
      <c r="FH92" s="102"/>
      <c r="FI92" s="102"/>
      <c r="FJ92" s="102"/>
      <c r="FK92" s="102"/>
      <c r="FL92" s="102"/>
      <c r="FM92" s="102"/>
      <c r="FN92" s="102"/>
      <c r="FO92" s="102"/>
      <c r="FP92" s="180"/>
      <c r="FQ92" s="180"/>
      <c r="FR92" s="180"/>
      <c r="FS92" s="180"/>
      <c r="FT92" s="180"/>
      <c r="FU92" s="180"/>
      <c r="FV92" s="180"/>
      <c r="FW92" s="180"/>
      <c r="FX92" s="180"/>
      <c r="FY92" s="180"/>
      <c r="FZ92" s="180"/>
      <c r="GA92" s="180"/>
      <c r="GB92" s="180"/>
      <c r="GC92" s="180"/>
      <c r="GD92" s="180"/>
      <c r="GE92" s="180"/>
      <c r="GF92" s="180"/>
      <c r="GG92" s="180"/>
    </row>
    <row r="93" spans="1:200" ht="15" customHeight="1" x14ac:dyDescent="0.15">
      <c r="A93" s="171" t="s">
        <v>6378</v>
      </c>
      <c r="B93" s="177" t="s">
        <v>6379</v>
      </c>
      <c r="C93" s="62" t="s">
        <v>6706</v>
      </c>
      <c r="D93" s="186">
        <v>40969</v>
      </c>
      <c r="E93" s="186">
        <v>41037</v>
      </c>
      <c r="F93" s="186"/>
      <c r="G93" s="102" t="s">
        <v>6380</v>
      </c>
      <c r="H93" s="102" t="s">
        <v>5325</v>
      </c>
      <c r="I93" s="102" t="s">
        <v>3067</v>
      </c>
      <c r="J93" s="102" t="s">
        <v>469</v>
      </c>
      <c r="K93" s="102"/>
      <c r="L93" s="102" t="s">
        <v>589</v>
      </c>
      <c r="M93" s="102"/>
      <c r="N93" s="102"/>
      <c r="O93" s="102"/>
      <c r="P93" s="102"/>
      <c r="Q93" s="102"/>
      <c r="R93" s="102"/>
      <c r="S93" s="102"/>
      <c r="T93" s="102"/>
      <c r="U93" s="102"/>
      <c r="V93" s="102"/>
      <c r="W93" s="102"/>
      <c r="X93" s="102" t="s">
        <v>469</v>
      </c>
      <c r="Y93" s="102"/>
      <c r="Z93" s="102"/>
      <c r="AA93" s="102"/>
      <c r="AB93" s="102"/>
      <c r="AC93" s="102"/>
      <c r="AD93" s="102"/>
      <c r="AE93" s="102"/>
      <c r="AF93" s="102"/>
      <c r="AG93" s="102"/>
      <c r="AH93" s="102" t="s">
        <v>452</v>
      </c>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c r="BK93" s="102"/>
      <c r="BL93" s="102"/>
      <c r="BM93" s="102"/>
      <c r="BN93" s="102"/>
      <c r="BO93" s="102"/>
      <c r="BP93" s="102"/>
      <c r="BQ93" s="102"/>
      <c r="BR93" s="102"/>
      <c r="BS93" s="102"/>
      <c r="BT93" s="102"/>
      <c r="BU93" s="102"/>
      <c r="BV93" s="102"/>
      <c r="BW93" s="102"/>
      <c r="BX93" s="102"/>
      <c r="BY93" s="102"/>
      <c r="BZ93" s="102"/>
      <c r="CA93" s="102"/>
      <c r="CB93" s="102"/>
      <c r="CC93" s="102"/>
      <c r="CD93" s="102"/>
      <c r="CE93" s="102"/>
      <c r="CF93" s="102"/>
      <c r="CG93" s="102"/>
      <c r="CH93" s="102"/>
      <c r="CI93" s="102"/>
      <c r="CJ93" s="102"/>
      <c r="CK93" s="181"/>
      <c r="CL93" s="181"/>
      <c r="CM93" s="102"/>
      <c r="CN93" s="102"/>
      <c r="CO93" s="102"/>
      <c r="CP93" s="102"/>
      <c r="CQ93" s="102"/>
      <c r="CR93" s="102"/>
      <c r="CS93" s="102"/>
      <c r="CT93" s="102"/>
      <c r="CU93" s="102"/>
      <c r="CV93" s="102"/>
      <c r="CW93" s="102"/>
      <c r="CX93" s="102"/>
      <c r="CY93" s="102"/>
      <c r="CZ93" s="102"/>
      <c r="DA93" s="102"/>
      <c r="DB93" s="102"/>
      <c r="DC93" s="102"/>
      <c r="DD93" s="102"/>
      <c r="DE93" s="102"/>
      <c r="DF93" s="102"/>
      <c r="DG93" s="102"/>
      <c r="DH93" s="102"/>
      <c r="DI93" s="102"/>
      <c r="DJ93" s="102"/>
      <c r="DK93" s="102"/>
      <c r="DL93" s="102"/>
      <c r="DM93" s="102"/>
      <c r="DN93" s="102"/>
      <c r="DO93" s="102"/>
      <c r="DP93" s="102"/>
      <c r="DQ93" s="102"/>
      <c r="DR93" s="102"/>
      <c r="DS93" s="102"/>
      <c r="DT93" s="102"/>
      <c r="DU93" s="102"/>
      <c r="DV93" s="102"/>
      <c r="DW93" s="102"/>
      <c r="DX93" s="102"/>
      <c r="DY93" s="102"/>
      <c r="DZ93" s="102"/>
      <c r="EA93" s="102"/>
      <c r="EB93" s="102"/>
      <c r="EC93" s="102"/>
      <c r="ED93" s="102"/>
      <c r="EE93" s="102"/>
      <c r="EF93" s="102"/>
      <c r="EG93" s="102"/>
      <c r="EH93" s="102"/>
      <c r="EI93" s="102"/>
      <c r="EJ93" s="102"/>
      <c r="EK93" s="102"/>
      <c r="EL93" s="102"/>
      <c r="EM93" s="102"/>
      <c r="EN93" s="102"/>
      <c r="EO93" s="102"/>
      <c r="EP93" s="102"/>
      <c r="EQ93" s="102"/>
      <c r="ER93" s="102"/>
      <c r="ES93" s="102"/>
      <c r="ET93" s="102"/>
      <c r="EU93" s="102"/>
      <c r="EV93" s="102"/>
      <c r="EW93" s="102"/>
      <c r="EX93" s="102"/>
      <c r="EY93" s="102"/>
      <c r="EZ93" s="102"/>
      <c r="FA93" s="102"/>
      <c r="FB93" s="102"/>
      <c r="FC93" s="102"/>
      <c r="FD93" s="102"/>
      <c r="FE93" s="102"/>
      <c r="FF93" s="102"/>
      <c r="FG93" s="102" t="s">
        <v>5323</v>
      </c>
      <c r="FH93" s="102"/>
      <c r="FI93" s="102"/>
      <c r="FJ93" s="102"/>
      <c r="FK93" s="102"/>
      <c r="FL93" s="102"/>
      <c r="FM93" s="102"/>
      <c r="FN93" s="102"/>
      <c r="FO93" s="102"/>
      <c r="FP93" s="180"/>
      <c r="FQ93" s="180"/>
      <c r="FR93" s="180"/>
      <c r="FS93" s="180"/>
      <c r="FT93" s="180"/>
      <c r="FU93" s="180"/>
      <c r="FV93" s="180"/>
      <c r="FW93" s="180"/>
      <c r="FX93" s="180"/>
      <c r="FY93" s="180"/>
      <c r="FZ93" s="180"/>
      <c r="GA93" s="180"/>
      <c r="GB93" s="180"/>
      <c r="GC93" s="180"/>
      <c r="GD93" s="180"/>
      <c r="GE93" s="180"/>
      <c r="GF93" s="180"/>
      <c r="GG93" s="180"/>
    </row>
    <row r="94" spans="1:200" ht="15" x14ac:dyDescent="0.15">
      <c r="A94" s="171" t="s">
        <v>6382</v>
      </c>
      <c r="B94" s="177" t="s">
        <v>6383</v>
      </c>
      <c r="C94" s="62" t="s">
        <v>10600</v>
      </c>
      <c r="D94" s="206">
        <v>41605</v>
      </c>
      <c r="E94" s="206">
        <v>41610</v>
      </c>
      <c r="F94" s="206"/>
      <c r="G94" s="102" t="s">
        <v>7358</v>
      </c>
      <c r="H94" s="102" t="s">
        <v>5442</v>
      </c>
      <c r="I94" s="102" t="s">
        <v>3067</v>
      </c>
      <c r="J94" s="102" t="s">
        <v>469</v>
      </c>
      <c r="K94" s="102"/>
      <c r="L94" s="102" t="s">
        <v>1003</v>
      </c>
      <c r="M94" s="181"/>
      <c r="N94" s="181"/>
      <c r="O94" s="181"/>
      <c r="P94" s="181"/>
      <c r="Q94" s="181"/>
      <c r="R94" s="181"/>
      <c r="S94" s="181"/>
      <c r="T94" s="181"/>
      <c r="U94" s="181"/>
      <c r="V94" s="181"/>
      <c r="W94" s="181"/>
      <c r="X94" s="102" t="s">
        <v>469</v>
      </c>
      <c r="Y94" s="102"/>
      <c r="Z94" s="102"/>
      <c r="AA94" s="102"/>
      <c r="AB94" s="102"/>
      <c r="AC94" s="181"/>
      <c r="AD94" s="181"/>
      <c r="AE94" s="181"/>
      <c r="AF94" s="181"/>
      <c r="AG94" s="181"/>
      <c r="AH94" s="102" t="s">
        <v>3138</v>
      </c>
      <c r="AI94" s="102"/>
      <c r="AJ94" s="102"/>
      <c r="AK94" s="102"/>
      <c r="AL94" s="181"/>
      <c r="AM94" s="181"/>
      <c r="AN94" s="181"/>
      <c r="AO94" s="102" t="s">
        <v>5514</v>
      </c>
      <c r="AP94" s="181"/>
      <c r="AQ94" s="181"/>
      <c r="AR94" s="181"/>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1"/>
      <c r="BU94" s="181" t="s">
        <v>10599</v>
      </c>
      <c r="BV94" s="181"/>
      <c r="BW94" s="181"/>
      <c r="BX94" s="181"/>
      <c r="BY94" s="181"/>
      <c r="BZ94" s="181"/>
      <c r="CA94" s="181"/>
      <c r="CB94" s="181"/>
      <c r="CC94" s="181"/>
      <c r="CD94" s="181"/>
      <c r="CE94" s="181"/>
      <c r="CF94" s="181"/>
      <c r="CG94" s="181"/>
      <c r="CH94" s="181"/>
      <c r="CI94" s="181"/>
      <c r="CJ94" s="181"/>
      <c r="CK94" s="181"/>
      <c r="CL94" s="181"/>
      <c r="CM94" s="181"/>
      <c r="CN94" s="181"/>
      <c r="CO94" s="181"/>
      <c r="CP94" s="181"/>
      <c r="CQ94" s="181"/>
      <c r="CR94" s="181"/>
      <c r="CS94" s="181"/>
      <c r="CT94" s="181"/>
      <c r="CU94" s="181"/>
      <c r="CV94" s="181"/>
      <c r="CW94" s="181"/>
      <c r="CX94" s="181"/>
      <c r="CY94" s="181"/>
      <c r="CZ94" s="181"/>
      <c r="DA94" s="181"/>
      <c r="DB94" s="181"/>
      <c r="DC94" s="181"/>
      <c r="DD94" s="181"/>
      <c r="DE94" s="181"/>
      <c r="DF94" s="181"/>
      <c r="DG94" s="181"/>
      <c r="DH94" s="181"/>
      <c r="DI94" s="181"/>
      <c r="DJ94" s="181"/>
      <c r="DK94" s="181"/>
      <c r="DL94" s="181"/>
      <c r="DM94" s="181"/>
      <c r="DN94" s="181"/>
      <c r="DO94" s="181"/>
      <c r="DP94" s="181"/>
      <c r="DQ94" s="181"/>
      <c r="DR94" s="181"/>
      <c r="DS94" s="181"/>
      <c r="DT94" s="181"/>
      <c r="DU94" s="181"/>
      <c r="DV94" s="181"/>
      <c r="DW94" s="181"/>
      <c r="DX94" s="181"/>
      <c r="DY94" s="181"/>
      <c r="DZ94" s="181"/>
      <c r="EA94" s="181"/>
      <c r="EB94" s="181"/>
      <c r="EC94" s="181"/>
      <c r="ED94" s="181"/>
      <c r="EE94" s="181"/>
      <c r="EF94" s="181"/>
      <c r="EG94" s="181"/>
      <c r="EH94" s="181"/>
      <c r="EI94" s="181"/>
      <c r="EJ94" s="181"/>
      <c r="EK94" s="181"/>
      <c r="EL94" s="181"/>
      <c r="EM94" s="181"/>
      <c r="EN94" s="181"/>
      <c r="EO94" s="181"/>
      <c r="EP94" s="181"/>
      <c r="EQ94" s="181"/>
      <c r="ER94" s="181"/>
      <c r="ES94" s="181"/>
      <c r="ET94" s="181"/>
      <c r="EU94" s="181"/>
      <c r="EV94" s="181"/>
      <c r="EW94" s="181"/>
      <c r="EX94" s="181"/>
      <c r="EY94" s="181"/>
      <c r="EZ94" s="181"/>
      <c r="FA94" s="181"/>
      <c r="FB94" s="181"/>
      <c r="FC94" s="181"/>
      <c r="FD94" s="181"/>
      <c r="FE94" s="181"/>
      <c r="FF94" s="181"/>
      <c r="FG94" s="181"/>
      <c r="FH94" s="181"/>
      <c r="FI94" s="181"/>
      <c r="FJ94" s="181"/>
      <c r="FK94" s="181"/>
      <c r="FL94" s="181"/>
      <c r="FM94" s="181"/>
      <c r="FN94" s="181"/>
      <c r="FO94" s="181"/>
      <c r="FP94" s="181"/>
      <c r="FQ94" s="181"/>
      <c r="FR94" s="181"/>
      <c r="FS94" s="181"/>
      <c r="FT94" s="181"/>
      <c r="FU94" s="181"/>
      <c r="FV94" s="181"/>
      <c r="FW94" s="181"/>
      <c r="FX94" s="181"/>
      <c r="FY94" s="181"/>
      <c r="FZ94" s="181"/>
      <c r="GA94" s="181"/>
      <c r="GB94" s="181"/>
      <c r="GC94" s="181"/>
      <c r="GD94" s="181"/>
      <c r="GE94" s="181"/>
      <c r="GF94" s="181"/>
      <c r="GG94" s="181"/>
      <c r="GH94" s="161"/>
      <c r="GI94" s="161"/>
      <c r="GJ94" s="161"/>
      <c r="GK94" s="161"/>
      <c r="GL94" s="161"/>
      <c r="GM94" s="161"/>
      <c r="GN94" s="161"/>
      <c r="GO94" s="161"/>
      <c r="GP94" s="161"/>
      <c r="GQ94" s="161"/>
    </row>
    <row r="95" spans="1:200" ht="30" x14ac:dyDescent="0.15">
      <c r="A95" s="171" t="s">
        <v>6384</v>
      </c>
      <c r="B95" s="177" t="s">
        <v>6385</v>
      </c>
      <c r="C95" s="166" t="s">
        <v>6707</v>
      </c>
      <c r="D95" s="206">
        <v>40982</v>
      </c>
      <c r="E95" s="186">
        <v>41029</v>
      </c>
      <c r="F95" s="186"/>
      <c r="G95" s="179" t="s">
        <v>5801</v>
      </c>
      <c r="H95" s="102" t="s">
        <v>5444</v>
      </c>
      <c r="I95" s="102" t="s">
        <v>3067</v>
      </c>
      <c r="J95" s="102" t="s">
        <v>469</v>
      </c>
      <c r="K95" s="102"/>
      <c r="L95" s="102"/>
      <c r="M95" s="102"/>
      <c r="N95" s="102"/>
      <c r="O95" s="102"/>
      <c r="P95" s="102"/>
      <c r="Q95" s="102"/>
      <c r="R95" s="102"/>
      <c r="S95" s="102"/>
      <c r="T95" s="102"/>
      <c r="U95" s="102"/>
      <c r="V95" s="102"/>
      <c r="W95" s="102"/>
      <c r="X95" s="102" t="s">
        <v>5445</v>
      </c>
      <c r="Y95" s="102"/>
      <c r="Z95" s="102"/>
      <c r="AA95" s="102"/>
      <c r="AB95" s="102"/>
      <c r="AC95" s="102"/>
      <c r="AD95" s="102"/>
      <c r="AE95" s="102"/>
      <c r="AF95" s="102"/>
      <c r="AG95" s="102"/>
      <c r="AH95" s="102" t="s">
        <v>3248</v>
      </c>
      <c r="AI95" s="102"/>
      <c r="AJ95" s="102"/>
      <c r="AK95" s="102"/>
      <c r="AL95" s="102"/>
      <c r="AM95" s="102"/>
      <c r="AN95" s="102"/>
      <c r="AO95" s="102" t="s">
        <v>5514</v>
      </c>
      <c r="AP95" s="102"/>
      <c r="AQ95" s="102"/>
      <c r="AR95" s="102"/>
      <c r="AS95" s="102"/>
      <c r="AT95" s="102"/>
      <c r="AU95" s="102"/>
      <c r="AV95" s="102"/>
      <c r="AW95" s="102"/>
      <c r="AX95" s="102"/>
      <c r="AY95" s="102"/>
      <c r="AZ95" s="102"/>
      <c r="BA95" s="102"/>
      <c r="BB95" s="102"/>
      <c r="BC95" s="102"/>
      <c r="BD95" s="102"/>
      <c r="BE95" s="102"/>
      <c r="BF95" s="102"/>
      <c r="BG95" s="102"/>
      <c r="BH95" s="102"/>
      <c r="BI95" s="102"/>
      <c r="BJ95" s="102"/>
      <c r="BK95" s="102"/>
      <c r="BL95" s="102"/>
      <c r="BM95" s="102"/>
      <c r="BN95" s="102"/>
      <c r="BO95" s="102"/>
      <c r="BP95" s="102"/>
      <c r="BQ95" s="102"/>
      <c r="BR95" s="102"/>
      <c r="BS95" s="102"/>
      <c r="BT95" s="102"/>
      <c r="BU95" s="102"/>
      <c r="BV95" s="102"/>
      <c r="BW95" s="102"/>
      <c r="BX95" s="102"/>
      <c r="BY95" s="102"/>
      <c r="BZ95" s="102"/>
      <c r="CA95" s="102"/>
      <c r="CB95" s="102"/>
      <c r="CC95" s="102"/>
      <c r="CD95" s="102"/>
      <c r="CE95" s="102"/>
      <c r="CF95" s="102"/>
      <c r="CG95" s="102"/>
      <c r="CH95" s="102"/>
      <c r="CI95" s="102"/>
      <c r="CJ95" s="102"/>
      <c r="CK95" s="181"/>
      <c r="CL95" s="181"/>
      <c r="CM95" s="102"/>
      <c r="CN95" s="102"/>
      <c r="CO95" s="102"/>
      <c r="CP95" s="102"/>
      <c r="CQ95" s="102"/>
      <c r="CR95" s="102"/>
      <c r="CS95" s="102"/>
      <c r="CT95" s="102"/>
      <c r="CU95" s="102"/>
      <c r="CV95" s="102"/>
      <c r="CW95" s="102"/>
      <c r="CX95" s="102"/>
      <c r="CY95" s="102"/>
      <c r="CZ95" s="102"/>
      <c r="DA95" s="102"/>
      <c r="DB95" s="102"/>
      <c r="DC95" s="102"/>
      <c r="DD95" s="102"/>
      <c r="DE95" s="102"/>
      <c r="DF95" s="102"/>
      <c r="DG95" s="102"/>
      <c r="DH95" s="102"/>
      <c r="DI95" s="102"/>
      <c r="DJ95" s="102"/>
      <c r="DK95" s="102"/>
      <c r="DL95" s="102"/>
      <c r="DM95" s="102"/>
      <c r="DN95" s="102"/>
      <c r="DO95" s="102"/>
      <c r="DP95" s="102"/>
      <c r="DQ95" s="102"/>
      <c r="DR95" s="102"/>
      <c r="DS95" s="102"/>
      <c r="DT95" s="102"/>
      <c r="DU95" s="102"/>
      <c r="DV95" s="102"/>
      <c r="DW95" s="102"/>
      <c r="DX95" s="102"/>
      <c r="DY95" s="102"/>
      <c r="DZ95" s="102"/>
      <c r="EA95" s="102"/>
      <c r="EB95" s="102"/>
      <c r="EC95" s="102"/>
      <c r="ED95" s="102"/>
      <c r="EE95" s="102"/>
      <c r="EF95" s="102"/>
      <c r="EG95" s="102"/>
      <c r="EH95" s="102"/>
      <c r="EI95" s="102"/>
      <c r="EJ95" s="102"/>
      <c r="EK95" s="102"/>
      <c r="EL95" s="102"/>
      <c r="EM95" s="102"/>
      <c r="EN95" s="102"/>
      <c r="EO95" s="102"/>
      <c r="EP95" s="102"/>
      <c r="EQ95" s="102" t="s">
        <v>3250</v>
      </c>
      <c r="ER95" s="102"/>
      <c r="ES95" s="102"/>
      <c r="ET95" s="102"/>
      <c r="EU95" s="102"/>
      <c r="EV95" s="102"/>
      <c r="EW95" s="102"/>
      <c r="EX95" s="102"/>
      <c r="EY95" s="102"/>
      <c r="EZ95" s="102"/>
      <c r="FA95" s="102"/>
      <c r="FB95" s="102"/>
      <c r="FC95" s="102"/>
      <c r="FD95" s="102"/>
      <c r="FE95" s="102"/>
      <c r="FF95" s="102"/>
      <c r="FG95" s="102" t="s">
        <v>3249</v>
      </c>
      <c r="FH95" s="102"/>
      <c r="FI95" s="102"/>
      <c r="FJ95" s="102"/>
      <c r="FK95" s="102"/>
      <c r="FL95" s="102"/>
      <c r="FM95" s="102"/>
      <c r="FN95" s="102"/>
      <c r="FO95" s="102"/>
      <c r="FP95" s="181"/>
      <c r="FQ95" s="181"/>
      <c r="FR95" s="181"/>
      <c r="FS95" s="181"/>
      <c r="FT95" s="181"/>
      <c r="FU95" s="181"/>
      <c r="FV95" s="181"/>
      <c r="FW95" s="181"/>
      <c r="FX95" s="181"/>
      <c r="FY95" s="181"/>
      <c r="FZ95" s="181"/>
      <c r="GA95" s="181"/>
      <c r="GB95" s="181"/>
      <c r="GC95" s="181"/>
      <c r="GD95" s="181"/>
      <c r="GE95" s="181"/>
      <c r="GF95" s="181"/>
      <c r="GG95" s="181"/>
      <c r="GH95" s="161"/>
      <c r="GI95" s="161"/>
      <c r="GJ95" s="161"/>
      <c r="GK95" s="161"/>
      <c r="GL95" s="161"/>
      <c r="GM95" s="161"/>
      <c r="GN95" s="161"/>
      <c r="GO95" s="161"/>
      <c r="GP95" s="161"/>
      <c r="GQ95" s="161"/>
    </row>
    <row r="96" spans="1:200" s="158" customFormat="1" ht="25.5" customHeight="1" x14ac:dyDescent="0.15">
      <c r="A96" s="171" t="s">
        <v>6386</v>
      </c>
      <c r="B96" s="177" t="s">
        <v>6387</v>
      </c>
      <c r="C96" s="62" t="s">
        <v>10691</v>
      </c>
      <c r="D96" s="186">
        <v>41624</v>
      </c>
      <c r="E96" s="186">
        <v>41624</v>
      </c>
      <c r="F96" s="186"/>
      <c r="G96" s="102" t="s">
        <v>5976</v>
      </c>
      <c r="H96" s="102" t="s">
        <v>5446</v>
      </c>
      <c r="I96" s="102" t="s">
        <v>3067</v>
      </c>
      <c r="J96" s="102" t="s">
        <v>469</v>
      </c>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t="s">
        <v>5447</v>
      </c>
      <c r="AI96" s="102"/>
      <c r="AJ96" s="102"/>
      <c r="AK96" s="102"/>
      <c r="AL96" s="102"/>
      <c r="AM96" s="102"/>
      <c r="AN96" s="102"/>
      <c r="AO96" s="102" t="s">
        <v>5514</v>
      </c>
      <c r="AP96" s="102"/>
      <c r="AQ96" s="102"/>
      <c r="AR96" s="102"/>
      <c r="AS96" s="102"/>
      <c r="AT96" s="180"/>
      <c r="AU96" s="180"/>
      <c r="AV96" s="180"/>
      <c r="AW96" s="180"/>
      <c r="AX96" s="180"/>
      <c r="AY96" s="180"/>
      <c r="AZ96" s="180"/>
      <c r="BA96" s="180"/>
      <c r="BB96" s="180"/>
      <c r="BC96" s="180"/>
      <c r="BD96" s="180"/>
      <c r="BE96" s="180"/>
      <c r="BF96" s="180"/>
      <c r="BG96" s="180"/>
      <c r="BH96" s="180"/>
      <c r="BI96" s="180"/>
      <c r="BJ96" s="180"/>
      <c r="BK96" s="180"/>
      <c r="BL96" s="180"/>
      <c r="BM96" s="180"/>
      <c r="BN96" s="180"/>
      <c r="BO96" s="180"/>
      <c r="BP96" s="180"/>
      <c r="BQ96" s="180"/>
      <c r="BR96" s="180"/>
      <c r="BS96" s="180" t="s">
        <v>10692</v>
      </c>
      <c r="BT96" s="180"/>
      <c r="BU96" s="180"/>
      <c r="BV96" s="180"/>
      <c r="BW96" s="180"/>
      <c r="BX96" s="180"/>
      <c r="BY96" s="180"/>
      <c r="BZ96" s="180"/>
      <c r="CA96" s="180"/>
      <c r="CB96" s="180"/>
      <c r="CC96" s="180"/>
      <c r="CD96" s="180"/>
      <c r="CE96" s="180"/>
      <c r="CF96" s="180"/>
      <c r="CG96" s="180"/>
      <c r="CH96" s="180"/>
      <c r="CI96" s="180"/>
      <c r="CJ96" s="180"/>
      <c r="CK96" s="180"/>
      <c r="CL96" s="180"/>
      <c r="CM96" s="180"/>
      <c r="CN96" s="180"/>
      <c r="CO96" s="180"/>
      <c r="CP96" s="180"/>
      <c r="CQ96" s="180"/>
      <c r="CR96" s="180"/>
      <c r="CS96" s="180"/>
      <c r="CT96" s="180"/>
      <c r="CU96" s="180"/>
      <c r="CV96" s="180"/>
      <c r="CW96" s="180"/>
      <c r="CX96" s="180"/>
      <c r="CY96" s="180"/>
      <c r="CZ96" s="180"/>
      <c r="DA96" s="180"/>
      <c r="DB96" s="180"/>
      <c r="DC96" s="180"/>
      <c r="DD96" s="180"/>
      <c r="DE96" s="180"/>
      <c r="DF96" s="180"/>
      <c r="DG96" s="180"/>
      <c r="DH96" s="180"/>
      <c r="DI96" s="180"/>
      <c r="DJ96" s="180"/>
      <c r="DK96" s="180"/>
      <c r="DL96" s="180"/>
      <c r="DM96" s="180"/>
      <c r="DN96" s="180"/>
      <c r="DO96" s="180"/>
      <c r="DP96" s="180"/>
      <c r="DQ96" s="180"/>
      <c r="DR96" s="180"/>
      <c r="DS96" s="180"/>
      <c r="DT96" s="180"/>
      <c r="DU96" s="180"/>
      <c r="DV96" s="180"/>
      <c r="DW96" s="180"/>
      <c r="DX96" s="180"/>
      <c r="DY96" s="180"/>
      <c r="DZ96" s="180"/>
      <c r="EA96" s="180"/>
      <c r="EB96" s="180"/>
      <c r="EC96" s="180"/>
      <c r="ED96" s="180"/>
      <c r="EE96" s="180"/>
      <c r="EF96" s="180"/>
      <c r="EG96" s="180"/>
      <c r="EH96" s="180"/>
      <c r="EI96" s="180"/>
      <c r="EJ96" s="180"/>
      <c r="EK96" s="180"/>
      <c r="EL96" s="180"/>
      <c r="EM96" s="180"/>
      <c r="EN96" s="180"/>
      <c r="EO96" s="180"/>
      <c r="EP96" s="180"/>
      <c r="EQ96" s="180"/>
      <c r="ER96" s="180"/>
      <c r="ES96" s="180"/>
      <c r="ET96" s="180"/>
      <c r="EU96" s="180"/>
      <c r="EV96" s="180"/>
      <c r="EW96" s="180"/>
      <c r="EX96" s="180"/>
      <c r="EY96" s="180"/>
      <c r="EZ96" s="180"/>
      <c r="FA96" s="180"/>
      <c r="FB96" s="180"/>
      <c r="FC96" s="180"/>
      <c r="FD96" s="180"/>
      <c r="FE96" s="180"/>
      <c r="FF96" s="180"/>
      <c r="FG96" s="180"/>
      <c r="FH96" s="180"/>
      <c r="FI96" s="180"/>
      <c r="FJ96" s="180"/>
      <c r="FK96" s="180"/>
      <c r="FL96" s="180"/>
      <c r="FM96" s="180"/>
      <c r="FN96" s="180"/>
      <c r="FO96" s="180"/>
      <c r="FP96" s="180"/>
      <c r="FQ96" s="180"/>
      <c r="FR96" s="180"/>
      <c r="FS96" s="180"/>
      <c r="FT96" s="180"/>
      <c r="FU96" s="180"/>
      <c r="FV96" s="180"/>
      <c r="FW96" s="180"/>
      <c r="FX96" s="180"/>
      <c r="FY96" s="180"/>
      <c r="FZ96" s="180"/>
      <c r="GA96" s="180"/>
      <c r="GB96" s="180"/>
      <c r="GC96" s="180"/>
      <c r="GD96" s="180"/>
      <c r="GE96" s="180"/>
      <c r="GF96" s="180"/>
      <c r="GG96" s="180"/>
      <c r="GH96" s="157"/>
      <c r="GI96" s="157"/>
      <c r="GJ96" s="157"/>
      <c r="GK96" s="157"/>
      <c r="GL96" s="157"/>
      <c r="GM96" s="157"/>
      <c r="GN96" s="157"/>
      <c r="GO96" s="157"/>
      <c r="GP96" s="157"/>
      <c r="GQ96" s="157"/>
      <c r="GR96" s="195"/>
    </row>
    <row r="97" spans="1:199" ht="52.5" customHeight="1" x14ac:dyDescent="0.15">
      <c r="A97" s="171" t="s">
        <v>6388</v>
      </c>
      <c r="B97" s="177" t="s">
        <v>6389</v>
      </c>
      <c r="C97" s="62" t="s">
        <v>6708</v>
      </c>
      <c r="D97" s="186">
        <v>40983</v>
      </c>
      <c r="E97" s="186">
        <v>41029</v>
      </c>
      <c r="F97" s="186"/>
      <c r="G97" s="102" t="s">
        <v>5801</v>
      </c>
      <c r="H97" s="102" t="s">
        <v>5448</v>
      </c>
      <c r="I97" s="102" t="s">
        <v>3067</v>
      </c>
      <c r="J97" s="102" t="s">
        <v>469</v>
      </c>
      <c r="K97" s="102"/>
      <c r="L97" s="102" t="s">
        <v>5449</v>
      </c>
      <c r="M97" s="102"/>
      <c r="N97" s="102"/>
      <c r="O97" s="102"/>
      <c r="P97" s="102"/>
      <c r="Q97" s="102"/>
      <c r="R97" s="102"/>
      <c r="S97" s="102"/>
      <c r="T97" s="102"/>
      <c r="U97" s="102"/>
      <c r="V97" s="102"/>
      <c r="W97" s="102"/>
      <c r="AA97" s="157"/>
      <c r="AC97" s="102"/>
      <c r="AD97" s="102"/>
      <c r="AE97" s="102"/>
      <c r="AF97" s="102"/>
      <c r="AG97" s="102"/>
      <c r="AH97" s="102" t="s">
        <v>987</v>
      </c>
      <c r="AI97" s="102"/>
      <c r="AJ97" s="102"/>
      <c r="AK97" s="102"/>
      <c r="AL97" s="102"/>
      <c r="AM97" s="102"/>
      <c r="AN97" s="102"/>
      <c r="AO97" s="102" t="s">
        <v>5514</v>
      </c>
      <c r="AP97" s="102"/>
      <c r="AQ97" s="102"/>
      <c r="AR97" s="102"/>
      <c r="AS97" s="102"/>
      <c r="AT97" s="102"/>
      <c r="AU97" s="102"/>
      <c r="AV97" s="102"/>
      <c r="AW97" s="102"/>
      <c r="AX97" s="102"/>
      <c r="AY97" s="102"/>
      <c r="AZ97" s="102"/>
      <c r="BA97" s="102"/>
      <c r="BB97" s="102"/>
      <c r="BC97" s="102"/>
      <c r="BD97" s="102"/>
      <c r="BE97" s="102"/>
      <c r="BF97" s="102"/>
      <c r="BG97" s="102"/>
      <c r="BH97" s="102"/>
      <c r="BI97" s="102"/>
      <c r="BJ97" s="102"/>
      <c r="BK97" s="102"/>
      <c r="BL97" s="102"/>
      <c r="BM97" s="102"/>
      <c r="BN97" s="102"/>
      <c r="BO97" s="102"/>
      <c r="BP97" s="102"/>
      <c r="BQ97" s="102"/>
      <c r="BR97" s="102"/>
      <c r="BS97" s="102"/>
      <c r="BT97" s="102"/>
      <c r="BU97" s="102"/>
      <c r="BV97" s="102"/>
      <c r="BW97" s="102"/>
      <c r="BX97" s="102"/>
      <c r="BY97" s="102"/>
      <c r="BZ97" s="102"/>
      <c r="CA97" s="102"/>
      <c r="CB97" s="102"/>
      <c r="CC97" s="102"/>
      <c r="CD97" s="102"/>
      <c r="CE97" s="102"/>
      <c r="CF97" s="102"/>
      <c r="CG97" s="102"/>
      <c r="CH97" s="102"/>
      <c r="CI97" s="102"/>
      <c r="CJ97" s="102"/>
      <c r="CK97" s="181"/>
      <c r="CL97" s="181"/>
      <c r="CM97" s="102"/>
      <c r="CN97" s="102"/>
      <c r="CO97" s="102"/>
      <c r="CP97" s="102"/>
      <c r="CQ97" s="102"/>
      <c r="CR97" s="102"/>
      <c r="CS97" s="102"/>
      <c r="CT97" s="102"/>
      <c r="CU97" s="102"/>
      <c r="CV97" s="102"/>
      <c r="CW97" s="102"/>
      <c r="CX97" s="102"/>
      <c r="CY97" s="102"/>
      <c r="CZ97" s="102"/>
      <c r="DA97" s="102"/>
      <c r="DB97" s="102"/>
      <c r="DC97" s="102"/>
      <c r="DD97" s="102"/>
      <c r="DE97" s="102"/>
      <c r="DF97" s="102"/>
      <c r="DG97" s="102"/>
      <c r="DH97" s="102"/>
      <c r="DI97" s="102"/>
      <c r="DJ97" s="102"/>
      <c r="DK97" s="102"/>
      <c r="DL97" s="102"/>
      <c r="DM97" s="102"/>
      <c r="DN97" s="102"/>
      <c r="DO97" s="102"/>
      <c r="DP97" s="102"/>
      <c r="DQ97" s="102"/>
      <c r="DR97" s="102"/>
      <c r="DS97" s="102"/>
      <c r="DT97" s="102"/>
      <c r="DU97" s="102"/>
      <c r="DV97" s="102"/>
      <c r="DW97" s="102"/>
      <c r="DX97" s="102"/>
      <c r="DY97" s="102"/>
      <c r="DZ97" s="102"/>
      <c r="EA97" s="102"/>
      <c r="EB97" s="102"/>
      <c r="EC97" s="102"/>
      <c r="ED97" s="102"/>
      <c r="EE97" s="102"/>
      <c r="EF97" s="102"/>
      <c r="EG97" s="102"/>
      <c r="EH97" s="102"/>
      <c r="EI97" s="102"/>
      <c r="EJ97" s="102"/>
      <c r="EK97" s="102"/>
      <c r="EL97" s="102"/>
      <c r="EM97" s="102"/>
      <c r="EN97" s="102"/>
      <c r="EO97" s="102"/>
      <c r="EP97" s="102"/>
      <c r="EQ97" s="102" t="s">
        <v>5451</v>
      </c>
      <c r="ER97" s="102"/>
      <c r="ES97" s="102"/>
      <c r="ET97" s="102"/>
      <c r="EU97" s="102"/>
      <c r="EV97" s="102"/>
      <c r="EW97" s="102"/>
      <c r="EX97" s="102"/>
      <c r="EY97" s="102"/>
      <c r="EZ97" s="102"/>
      <c r="FA97" s="102"/>
      <c r="FB97" s="102"/>
      <c r="FC97" s="102"/>
      <c r="FD97" s="102"/>
      <c r="FE97" s="102"/>
      <c r="FF97" s="102"/>
      <c r="FG97" s="102" t="s">
        <v>5450</v>
      </c>
      <c r="FH97" s="102"/>
      <c r="FI97" s="102"/>
      <c r="FJ97" s="102"/>
      <c r="FK97" s="102"/>
      <c r="FL97" s="102"/>
      <c r="FM97" s="102"/>
      <c r="FN97" s="102"/>
      <c r="FO97" s="102"/>
      <c r="FP97" s="180"/>
      <c r="FQ97" s="180"/>
      <c r="FR97" s="180"/>
      <c r="FS97" s="180"/>
      <c r="FT97" s="180"/>
      <c r="FU97" s="180"/>
      <c r="FV97" s="180"/>
      <c r="FW97" s="180"/>
      <c r="FX97" s="180"/>
      <c r="FY97" s="180"/>
      <c r="FZ97" s="180"/>
      <c r="GA97" s="180"/>
      <c r="GB97" s="180"/>
      <c r="GC97" s="180"/>
      <c r="GD97" s="180"/>
      <c r="GE97" s="180"/>
      <c r="GF97" s="180"/>
      <c r="GG97" s="180"/>
    </row>
    <row r="98" spans="1:199" ht="25.5" customHeight="1" x14ac:dyDescent="0.15">
      <c r="A98" s="187" t="s">
        <v>6390</v>
      </c>
      <c r="B98" s="194" t="s">
        <v>6391</v>
      </c>
      <c r="C98" s="299" t="s">
        <v>6709</v>
      </c>
      <c r="D98" s="153" t="s">
        <v>7094</v>
      </c>
      <c r="E98" s="153"/>
      <c r="F98" s="153"/>
      <c r="G98" s="153" t="s">
        <v>5801</v>
      </c>
      <c r="H98" s="153" t="s">
        <v>5452</v>
      </c>
      <c r="I98" s="153" t="s">
        <v>3067</v>
      </c>
      <c r="J98" s="153" t="s">
        <v>469</v>
      </c>
      <c r="K98" s="153"/>
      <c r="L98" s="153"/>
      <c r="M98" s="153"/>
      <c r="N98" s="153"/>
      <c r="O98" s="153"/>
      <c r="P98" s="153"/>
      <c r="Q98" s="153" t="s">
        <v>5456</v>
      </c>
      <c r="R98" s="153"/>
      <c r="S98" s="153"/>
      <c r="T98" s="153"/>
      <c r="U98" s="153"/>
      <c r="V98" s="153"/>
      <c r="W98" s="153"/>
      <c r="X98" s="153" t="s">
        <v>5455</v>
      </c>
      <c r="Y98" s="153"/>
      <c r="Z98" s="153"/>
      <c r="AA98" s="153"/>
      <c r="AB98" s="153"/>
      <c r="AC98" s="153"/>
      <c r="AD98" s="153"/>
      <c r="AE98" s="153" t="s">
        <v>5454</v>
      </c>
      <c r="AF98" s="153"/>
      <c r="AG98" s="153"/>
      <c r="AH98" s="153"/>
      <c r="AI98" s="153"/>
      <c r="AJ98" s="153"/>
      <c r="AK98" s="153"/>
      <c r="AL98" s="153"/>
      <c r="AM98" s="153"/>
      <c r="AN98" s="153"/>
      <c r="AO98" s="153" t="s">
        <v>5514</v>
      </c>
      <c r="AP98" s="153"/>
      <c r="AQ98" s="153"/>
      <c r="AR98" s="153"/>
      <c r="AS98" s="153"/>
      <c r="AT98" s="153"/>
      <c r="AU98" s="153"/>
      <c r="AV98" s="153"/>
      <c r="AW98" s="153"/>
      <c r="AX98" s="153"/>
      <c r="AY98" s="153"/>
      <c r="AZ98" s="153"/>
      <c r="BA98" s="153"/>
      <c r="BB98" s="153"/>
      <c r="BC98" s="153"/>
      <c r="BD98" s="153"/>
      <c r="BE98" s="153"/>
      <c r="BF98" s="153"/>
      <c r="BG98" s="153"/>
      <c r="BH98" s="153"/>
      <c r="BI98" s="153"/>
      <c r="BJ98" s="153"/>
      <c r="BK98" s="153"/>
      <c r="BL98" s="153"/>
      <c r="BM98" s="153"/>
      <c r="BN98" s="153"/>
      <c r="BO98" s="153"/>
      <c r="BP98" s="153"/>
      <c r="BQ98" s="153"/>
      <c r="BR98" s="153"/>
      <c r="BS98" s="153"/>
      <c r="BT98" s="153"/>
      <c r="BU98" s="153"/>
      <c r="BV98" s="153"/>
      <c r="BW98" s="153"/>
      <c r="BX98" s="153"/>
      <c r="BY98" s="153"/>
      <c r="BZ98" s="153"/>
      <c r="CA98" s="153"/>
      <c r="CB98" s="153"/>
      <c r="CC98" s="153"/>
      <c r="CD98" s="153"/>
      <c r="CE98" s="153"/>
      <c r="CF98" s="153"/>
      <c r="CG98" s="153"/>
      <c r="CH98" s="153"/>
      <c r="CI98" s="153"/>
      <c r="CJ98" s="153"/>
      <c r="CK98" s="196"/>
      <c r="CL98" s="196"/>
      <c r="CM98" s="153"/>
      <c r="CN98" s="153"/>
      <c r="CO98" s="153"/>
      <c r="CP98" s="153"/>
      <c r="CQ98" s="153"/>
      <c r="CR98" s="153"/>
      <c r="CS98" s="153"/>
      <c r="CT98" s="153"/>
      <c r="CU98" s="153"/>
      <c r="CV98" s="153"/>
      <c r="CW98" s="153"/>
      <c r="CX98" s="153"/>
      <c r="CY98" s="153"/>
      <c r="CZ98" s="153"/>
      <c r="DA98" s="153"/>
      <c r="DB98" s="153"/>
      <c r="DC98" s="153"/>
      <c r="DD98" s="153"/>
      <c r="DE98" s="153"/>
      <c r="DF98" s="153"/>
      <c r="DG98" s="153"/>
      <c r="DH98" s="153"/>
      <c r="DI98" s="153"/>
      <c r="DJ98" s="153"/>
      <c r="DK98" s="153"/>
      <c r="DL98" s="153"/>
      <c r="DM98" s="153"/>
      <c r="DN98" s="153"/>
      <c r="DO98" s="153"/>
      <c r="DP98" s="153"/>
      <c r="DQ98" s="153"/>
      <c r="DR98" s="153"/>
      <c r="DS98" s="153"/>
      <c r="DT98" s="153"/>
      <c r="DU98" s="153"/>
      <c r="DV98" s="153"/>
      <c r="DW98" s="153"/>
      <c r="DX98" s="153"/>
      <c r="DY98" s="153"/>
      <c r="DZ98" s="153"/>
      <c r="EA98" s="153"/>
      <c r="EB98" s="153"/>
      <c r="EC98" s="153"/>
      <c r="ED98" s="153" t="s">
        <v>5453</v>
      </c>
      <c r="EE98" s="196"/>
      <c r="EF98" s="196"/>
      <c r="EG98" s="196"/>
      <c r="EH98" s="196"/>
      <c r="EI98" s="196"/>
      <c r="EJ98" s="196"/>
      <c r="EK98" s="196"/>
      <c r="EL98" s="196"/>
      <c r="EM98" s="196"/>
      <c r="EN98" s="196"/>
      <c r="EO98" s="196"/>
      <c r="EP98" s="196"/>
      <c r="EQ98" s="196"/>
      <c r="ER98" s="196"/>
      <c r="ES98" s="196"/>
      <c r="ET98" s="196"/>
      <c r="EU98" s="196"/>
      <c r="EV98" s="196"/>
      <c r="EW98" s="196"/>
      <c r="EX98" s="196"/>
      <c r="EY98" s="196"/>
      <c r="EZ98" s="196"/>
      <c r="FA98" s="196"/>
      <c r="FB98" s="196"/>
      <c r="FC98" s="196"/>
      <c r="FD98" s="196"/>
      <c r="FE98" s="196"/>
      <c r="FF98" s="196"/>
      <c r="FG98" s="196"/>
      <c r="FH98" s="196"/>
      <c r="FI98" s="196"/>
      <c r="FJ98" s="196"/>
      <c r="FK98" s="196"/>
      <c r="FL98" s="196"/>
      <c r="FM98" s="196"/>
      <c r="FN98" s="196"/>
      <c r="FO98" s="196"/>
      <c r="FP98" s="196"/>
      <c r="FQ98" s="196"/>
      <c r="FR98" s="196"/>
      <c r="FS98" s="196"/>
      <c r="FT98" s="196"/>
      <c r="FU98" s="196"/>
      <c r="FV98" s="196"/>
      <c r="FW98" s="196"/>
      <c r="FX98" s="196"/>
      <c r="FY98" s="196"/>
      <c r="FZ98" s="196"/>
      <c r="GA98" s="196"/>
      <c r="GB98" s="196"/>
      <c r="GC98" s="196"/>
      <c r="GD98" s="196"/>
      <c r="GE98" s="196"/>
      <c r="GF98" s="196"/>
      <c r="GG98" s="196"/>
      <c r="GH98" s="158"/>
      <c r="GI98" s="158"/>
      <c r="GJ98" s="158"/>
      <c r="GK98" s="158"/>
      <c r="GL98" s="158"/>
    </row>
    <row r="99" spans="1:199" ht="84" x14ac:dyDescent="0.15">
      <c r="A99" s="171" t="s">
        <v>6392</v>
      </c>
      <c r="B99" s="177" t="s">
        <v>6393</v>
      </c>
      <c r="C99" s="62" t="s">
        <v>6710</v>
      </c>
      <c r="D99" s="186">
        <v>41102</v>
      </c>
      <c r="E99" s="186">
        <v>41103</v>
      </c>
      <c r="F99" s="186"/>
      <c r="G99" s="102" t="s">
        <v>5801</v>
      </c>
      <c r="H99" s="102" t="s">
        <v>5452</v>
      </c>
      <c r="I99" s="102" t="s">
        <v>3067</v>
      </c>
      <c r="J99" s="102"/>
      <c r="K99" s="102"/>
      <c r="L99" s="102"/>
      <c r="M99" s="102"/>
      <c r="N99" s="102"/>
      <c r="O99" s="102"/>
      <c r="P99" s="102"/>
      <c r="Q99" s="102"/>
      <c r="R99" s="102"/>
      <c r="S99" s="102"/>
      <c r="T99" s="102"/>
      <c r="U99" s="102"/>
      <c r="V99" s="102"/>
      <c r="W99" s="102"/>
      <c r="X99" s="102"/>
      <c r="Y99" s="102"/>
      <c r="Z99" s="102"/>
      <c r="AA99" s="102" t="s">
        <v>7425</v>
      </c>
      <c r="AB99" s="102"/>
      <c r="AC99" s="102"/>
      <c r="AD99" s="102"/>
      <c r="AE99" s="102"/>
      <c r="AF99" s="102"/>
      <c r="AG99" s="102"/>
      <c r="AH99" s="102"/>
      <c r="AI99" s="102"/>
      <c r="AJ99" s="102" t="s">
        <v>7424</v>
      </c>
      <c r="AK99" s="102"/>
      <c r="AL99" s="102"/>
      <c r="AM99" s="102"/>
      <c r="AN99" s="102"/>
      <c r="AO99" s="102"/>
      <c r="AP99" s="62" t="s">
        <v>7178</v>
      </c>
      <c r="AQ99" s="102"/>
      <c r="AR99" s="102"/>
      <c r="AS99" s="102"/>
      <c r="AT99" s="180"/>
      <c r="AU99" s="180"/>
      <c r="AV99" s="180"/>
      <c r="AW99" s="180"/>
      <c r="AX99" s="180"/>
      <c r="AY99" s="180"/>
      <c r="AZ99" s="180"/>
      <c r="BA99" s="180"/>
      <c r="BB99" s="180"/>
      <c r="BC99" s="180"/>
      <c r="BD99" s="180"/>
      <c r="BE99" s="180"/>
      <c r="BF99" s="180"/>
      <c r="BG99" s="180"/>
      <c r="BH99" s="180"/>
      <c r="BI99" s="180"/>
      <c r="BJ99" s="180"/>
      <c r="BK99" s="180"/>
      <c r="BL99" s="180"/>
      <c r="BM99" s="180"/>
      <c r="BN99" s="180"/>
      <c r="BO99" s="180"/>
      <c r="BP99" s="180"/>
      <c r="BQ99" s="180"/>
      <c r="BR99" s="180"/>
      <c r="BS99" s="180"/>
      <c r="BT99" s="180"/>
      <c r="BU99" s="180"/>
      <c r="BV99" s="180"/>
      <c r="BW99" s="180"/>
      <c r="BX99" s="180"/>
      <c r="BY99" s="180"/>
      <c r="BZ99" s="180"/>
      <c r="CA99" s="180"/>
      <c r="CB99" s="180"/>
      <c r="CC99" s="180"/>
      <c r="CD99" s="180"/>
      <c r="CE99" s="180"/>
      <c r="CF99" s="180"/>
      <c r="CG99" s="180"/>
      <c r="CH99" s="180"/>
      <c r="CI99" s="180"/>
      <c r="CJ99" s="180"/>
      <c r="CK99" s="180"/>
      <c r="CL99" s="180"/>
      <c r="CM99" s="180"/>
      <c r="CN99" s="180"/>
      <c r="CO99" s="180"/>
      <c r="CP99" s="180"/>
      <c r="CQ99" s="180"/>
      <c r="CR99" s="180"/>
      <c r="CS99" s="180"/>
      <c r="CT99" s="180"/>
      <c r="CU99" s="180"/>
      <c r="CV99" s="180"/>
      <c r="CW99" s="180"/>
      <c r="CX99" s="180"/>
      <c r="CY99" s="180"/>
      <c r="CZ99" s="180"/>
      <c r="DA99" s="180"/>
      <c r="DB99" s="180"/>
      <c r="DC99" s="180"/>
      <c r="DD99" s="180"/>
      <c r="DE99" s="180"/>
      <c r="DF99" s="180"/>
      <c r="DG99" s="180"/>
      <c r="DH99" s="180"/>
      <c r="DI99" s="180"/>
      <c r="DJ99" s="180"/>
      <c r="DK99" s="180"/>
      <c r="DL99" s="180"/>
      <c r="DM99" s="180"/>
      <c r="DN99" s="180" t="s">
        <v>7824</v>
      </c>
      <c r="DO99" s="180" t="s">
        <v>7826</v>
      </c>
      <c r="DP99" s="180"/>
      <c r="DQ99" s="180"/>
      <c r="DR99" s="180"/>
      <c r="DS99" s="180"/>
      <c r="DT99" s="180"/>
      <c r="DU99" s="180"/>
      <c r="DV99" s="180"/>
      <c r="DW99" s="180"/>
      <c r="DX99" s="180"/>
      <c r="DY99" s="180"/>
      <c r="DZ99" s="180"/>
      <c r="EA99" s="180"/>
      <c r="EB99" s="180"/>
      <c r="EC99" s="180"/>
      <c r="ED99" s="180"/>
      <c r="EE99" s="180" t="s">
        <v>7827</v>
      </c>
      <c r="EF99" s="180"/>
      <c r="EG99" s="180"/>
      <c r="EH99" s="180"/>
      <c r="EI99" s="180"/>
      <c r="EJ99" s="180"/>
      <c r="EK99" s="180"/>
      <c r="EL99" s="180"/>
      <c r="EM99" s="180"/>
      <c r="EN99" s="180"/>
      <c r="EO99" s="180"/>
      <c r="EP99" s="180"/>
      <c r="EQ99" s="180"/>
      <c r="ER99" s="180"/>
      <c r="ES99" s="180"/>
      <c r="ET99" s="180"/>
      <c r="EU99" s="180"/>
      <c r="EV99" s="180"/>
      <c r="EW99" s="180"/>
      <c r="EX99" s="180"/>
      <c r="EY99" s="180"/>
      <c r="EZ99" s="180"/>
      <c r="FA99" s="180"/>
      <c r="FB99" s="180"/>
      <c r="FC99" s="180"/>
      <c r="FD99" s="180"/>
      <c r="FE99" s="180"/>
      <c r="FF99" s="180"/>
      <c r="FG99" s="180"/>
      <c r="FH99" s="180"/>
      <c r="FI99" s="180"/>
      <c r="FJ99" s="180"/>
      <c r="FK99" s="180"/>
      <c r="FL99" s="180"/>
      <c r="FM99" s="180"/>
      <c r="FN99" s="180"/>
      <c r="FO99" s="180"/>
      <c r="FP99" s="180"/>
      <c r="FQ99" s="180"/>
      <c r="FR99" s="180"/>
      <c r="FS99" s="180"/>
      <c r="FT99" s="180"/>
      <c r="FU99" s="180"/>
      <c r="FV99" s="180"/>
      <c r="FW99" s="180"/>
      <c r="FX99" s="180"/>
      <c r="FY99" s="180"/>
      <c r="FZ99" s="180"/>
      <c r="GA99" s="180"/>
      <c r="GB99" s="180"/>
      <c r="GC99" s="180"/>
      <c r="GD99" s="180"/>
      <c r="GE99" s="180"/>
      <c r="GF99" s="180"/>
      <c r="GG99" s="180"/>
      <c r="GH99" s="62" t="s">
        <v>7024</v>
      </c>
    </row>
    <row r="100" spans="1:199" ht="84" x14ac:dyDescent="0.15">
      <c r="A100" s="171" t="s">
        <v>6394</v>
      </c>
      <c r="B100" s="177" t="s">
        <v>6395</v>
      </c>
      <c r="C100" s="62" t="s">
        <v>6711</v>
      </c>
      <c r="D100" s="186">
        <v>41030</v>
      </c>
      <c r="E100" s="186">
        <v>41030</v>
      </c>
      <c r="F100" s="186"/>
      <c r="G100" s="102" t="s">
        <v>6396</v>
      </c>
      <c r="H100" s="102" t="s">
        <v>5497</v>
      </c>
      <c r="I100" s="102" t="s">
        <v>3067</v>
      </c>
      <c r="J100" s="102"/>
      <c r="K100" s="102"/>
      <c r="L100" s="102"/>
      <c r="M100" s="102"/>
      <c r="N100" s="102"/>
      <c r="O100" s="102"/>
      <c r="P100" s="102"/>
      <c r="Q100" s="102"/>
      <c r="R100" s="102"/>
      <c r="S100" s="102"/>
      <c r="T100" s="102"/>
      <c r="U100" s="102"/>
      <c r="V100" s="102"/>
      <c r="W100" s="102"/>
      <c r="X100" s="102"/>
      <c r="Y100" s="102"/>
      <c r="Z100" s="102"/>
      <c r="AA100" s="102" t="s">
        <v>7406</v>
      </c>
      <c r="AB100" s="102"/>
      <c r="AC100" s="102"/>
      <c r="AD100" s="102"/>
      <c r="AE100" s="102"/>
      <c r="AF100" s="102"/>
      <c r="AG100" s="102"/>
      <c r="AH100" s="102"/>
      <c r="AI100" s="102"/>
      <c r="AJ100" s="102" t="s">
        <v>7434</v>
      </c>
      <c r="AK100" s="102"/>
      <c r="AL100" s="102"/>
      <c r="AM100" s="102"/>
      <c r="AN100" s="102"/>
      <c r="AO100" s="102"/>
      <c r="AP100" s="62" t="s">
        <v>7178</v>
      </c>
      <c r="AQ100" s="102"/>
      <c r="AR100" s="102"/>
      <c r="AS100" s="102"/>
      <c r="AT100" s="180"/>
      <c r="AU100" s="180"/>
      <c r="AV100" s="180"/>
      <c r="AW100" s="180"/>
      <c r="AX100" s="180"/>
      <c r="AY100" s="180"/>
      <c r="AZ100" s="180"/>
      <c r="BA100" s="180"/>
      <c r="BB100" s="180"/>
      <c r="BC100" s="180"/>
      <c r="BD100" s="180"/>
      <c r="BE100" s="180"/>
      <c r="BF100" s="180"/>
      <c r="BG100" s="180"/>
      <c r="BH100" s="180"/>
      <c r="BI100" s="180"/>
      <c r="BJ100" s="180"/>
      <c r="BK100" s="180"/>
      <c r="BL100" s="180"/>
      <c r="BM100" s="180"/>
      <c r="BN100" s="180"/>
      <c r="BO100" s="180"/>
      <c r="BP100" s="180"/>
      <c r="BQ100" s="180"/>
      <c r="BR100" s="180"/>
      <c r="BS100" s="180"/>
      <c r="BT100" s="180"/>
      <c r="BU100" s="180"/>
      <c r="BV100" s="180"/>
      <c r="BW100" s="180"/>
      <c r="BX100" s="180"/>
      <c r="BY100" s="180"/>
      <c r="BZ100" s="180"/>
      <c r="CA100" s="180"/>
      <c r="CB100" s="180"/>
      <c r="CC100" s="180"/>
      <c r="CD100" s="180" t="s">
        <v>7429</v>
      </c>
      <c r="CE100" s="180"/>
      <c r="CF100" s="180"/>
      <c r="CG100" s="180"/>
      <c r="CH100" s="180"/>
      <c r="CI100" s="180"/>
      <c r="CJ100" s="180" t="s">
        <v>7432</v>
      </c>
      <c r="CK100" s="180"/>
      <c r="CL100" s="180"/>
      <c r="CM100" s="180"/>
      <c r="CN100" s="180"/>
      <c r="CO100" s="180"/>
      <c r="CP100" s="180"/>
      <c r="CQ100" s="180"/>
      <c r="CR100" s="180"/>
      <c r="CS100" s="180"/>
      <c r="CT100" s="180"/>
      <c r="CU100" s="180"/>
      <c r="CV100" s="180"/>
      <c r="CW100" s="180"/>
      <c r="CX100" s="180"/>
      <c r="CY100" s="180"/>
      <c r="CZ100" s="180"/>
      <c r="DA100" s="180"/>
      <c r="DB100" s="180"/>
      <c r="DC100" s="180"/>
      <c r="DD100" s="180"/>
      <c r="DE100" s="180"/>
      <c r="DF100" s="180"/>
      <c r="DG100" s="180"/>
      <c r="DH100" s="180"/>
      <c r="DI100" s="180"/>
      <c r="DJ100" s="180"/>
      <c r="DK100" s="180"/>
      <c r="DL100" s="180"/>
      <c r="DM100" s="180"/>
      <c r="DN100" s="180"/>
      <c r="DO100" s="180"/>
      <c r="DP100" s="180"/>
      <c r="DQ100" s="180"/>
      <c r="DR100" s="180"/>
      <c r="DS100" s="180"/>
      <c r="DT100" s="180"/>
      <c r="DU100" s="180"/>
      <c r="DV100" s="180"/>
      <c r="DW100" s="180"/>
      <c r="DX100" s="180"/>
      <c r="DY100" s="180"/>
      <c r="DZ100" s="180"/>
      <c r="EA100" s="180"/>
      <c r="EB100" s="180"/>
      <c r="EC100" s="180"/>
      <c r="ED100" s="180"/>
      <c r="EE100" s="180"/>
      <c r="EF100" s="180"/>
      <c r="EG100" s="180"/>
      <c r="EH100" s="180"/>
      <c r="EI100" s="180" t="s">
        <v>7427</v>
      </c>
      <c r="EJ100" s="180"/>
      <c r="EK100" s="180"/>
      <c r="EL100" s="180"/>
      <c r="EM100" s="180"/>
      <c r="EN100" s="180"/>
      <c r="EO100" s="180"/>
      <c r="EP100" s="180"/>
      <c r="EQ100" s="180"/>
      <c r="ER100" s="180"/>
      <c r="ES100" s="180" t="s">
        <v>7431</v>
      </c>
      <c r="ET100" s="180"/>
      <c r="EU100" s="180"/>
      <c r="EV100" s="180"/>
      <c r="EW100" s="180"/>
      <c r="EX100" s="180"/>
      <c r="EY100" s="180"/>
      <c r="EZ100" s="180"/>
      <c r="FA100" s="180"/>
      <c r="FB100" s="180"/>
      <c r="FC100" s="180"/>
      <c r="FD100" s="180"/>
      <c r="FE100" s="180"/>
      <c r="FF100" s="180"/>
      <c r="FG100" s="180"/>
      <c r="FH100" s="180"/>
      <c r="FI100" s="180"/>
      <c r="FJ100" s="180"/>
      <c r="FK100" s="180"/>
      <c r="FL100" s="180"/>
      <c r="FM100" s="180"/>
      <c r="FN100" s="180" t="s">
        <v>7426</v>
      </c>
      <c r="FO100" s="180"/>
      <c r="FP100" s="180"/>
      <c r="FQ100" s="180"/>
      <c r="FR100" s="180"/>
      <c r="FS100" s="180"/>
      <c r="FT100" s="180"/>
      <c r="FU100" s="180"/>
      <c r="FV100" s="180"/>
      <c r="FW100" s="180"/>
      <c r="FX100" s="180"/>
      <c r="FY100" s="180"/>
      <c r="FZ100" s="180"/>
      <c r="GA100" s="180"/>
      <c r="GB100" s="180"/>
      <c r="GC100" s="180"/>
      <c r="GD100" s="180"/>
      <c r="GE100" s="180"/>
      <c r="GF100" s="180"/>
      <c r="GG100" s="180"/>
      <c r="GH100" s="62" t="s">
        <v>7024</v>
      </c>
    </row>
    <row r="101" spans="1:199" ht="25.5" customHeight="1" x14ac:dyDescent="0.15">
      <c r="A101" s="171" t="s">
        <v>6397</v>
      </c>
      <c r="B101" s="177" t="s">
        <v>6398</v>
      </c>
      <c r="C101" s="62" t="s">
        <v>6641</v>
      </c>
      <c r="D101" s="182">
        <v>40966</v>
      </c>
      <c r="E101" s="186">
        <v>41029</v>
      </c>
      <c r="F101" s="186"/>
      <c r="G101" s="102" t="s">
        <v>5802</v>
      </c>
      <c r="H101" s="102" t="s">
        <v>5499</v>
      </c>
      <c r="I101" s="102" t="s">
        <v>3067</v>
      </c>
      <c r="J101" s="102" t="s">
        <v>469</v>
      </c>
      <c r="K101" s="102"/>
      <c r="L101" s="102" t="s">
        <v>5500</v>
      </c>
      <c r="M101" s="102"/>
      <c r="N101" s="102"/>
      <c r="O101" s="102"/>
      <c r="P101" s="102"/>
      <c r="Q101" s="102"/>
      <c r="R101" s="102"/>
      <c r="S101" s="102"/>
      <c r="T101" s="102"/>
      <c r="U101" s="102"/>
      <c r="V101" s="102"/>
      <c r="W101" s="102"/>
      <c r="X101" s="102" t="s">
        <v>1077</v>
      </c>
      <c r="Y101" s="102"/>
      <c r="Z101" s="102"/>
      <c r="AA101" s="102"/>
      <c r="AB101" s="102"/>
      <c r="AC101" s="102"/>
      <c r="AD101" s="102"/>
      <c r="AE101" s="102"/>
      <c r="AF101" s="102"/>
      <c r="AH101" s="102" t="s">
        <v>5500</v>
      </c>
      <c r="AI101" s="102"/>
      <c r="AJ101" s="102"/>
      <c r="AK101" s="102"/>
      <c r="AL101" s="102"/>
      <c r="AM101" s="102"/>
      <c r="AN101" s="102"/>
      <c r="AO101" s="102" t="s">
        <v>5514</v>
      </c>
      <c r="AP101" s="102"/>
      <c r="AQ101" s="102"/>
      <c r="AR101" s="102"/>
      <c r="AS101" s="102"/>
      <c r="AT101" s="180"/>
      <c r="AU101" s="180"/>
      <c r="AV101" s="180"/>
      <c r="AW101" s="180"/>
      <c r="AX101" s="180"/>
      <c r="AY101" s="180"/>
      <c r="AZ101" s="180"/>
      <c r="BA101" s="180"/>
      <c r="BB101" s="180"/>
      <c r="BC101" s="180"/>
      <c r="BD101" s="180"/>
      <c r="BE101" s="180"/>
      <c r="BF101" s="180"/>
      <c r="BG101" s="180"/>
      <c r="BH101" s="180"/>
      <c r="BI101" s="180"/>
      <c r="BJ101" s="180"/>
      <c r="BK101" s="180"/>
      <c r="BL101" s="180"/>
      <c r="BM101" s="180"/>
      <c r="BN101" s="180"/>
      <c r="BO101" s="180"/>
      <c r="BP101" s="180"/>
      <c r="BQ101" s="180"/>
      <c r="BR101" s="180"/>
      <c r="BS101" s="180"/>
      <c r="BT101" s="180"/>
      <c r="BU101" s="180"/>
      <c r="BV101" s="180"/>
      <c r="BW101" s="180"/>
      <c r="BX101" s="180"/>
      <c r="BY101" s="180"/>
      <c r="BZ101" s="180"/>
      <c r="CA101" s="180"/>
      <c r="CB101" s="180"/>
      <c r="CC101" s="180"/>
      <c r="CD101" s="180"/>
      <c r="CE101" s="180"/>
      <c r="CF101" s="180"/>
      <c r="CG101" s="180"/>
      <c r="CH101" s="180"/>
      <c r="CI101" s="180"/>
      <c r="CJ101" s="180"/>
      <c r="CK101" s="180"/>
      <c r="CL101" s="180"/>
      <c r="CM101" s="180"/>
      <c r="CN101" s="180"/>
      <c r="CO101" s="180"/>
      <c r="CP101" s="180"/>
      <c r="CQ101" s="180"/>
      <c r="CR101" s="180"/>
      <c r="CS101" s="180"/>
      <c r="CT101" s="180"/>
      <c r="CU101" s="180"/>
      <c r="CV101" s="180"/>
      <c r="CW101" s="180"/>
      <c r="CX101" s="180"/>
      <c r="CY101" s="180"/>
      <c r="CZ101" s="180"/>
      <c r="DA101" s="180"/>
      <c r="DB101" s="180"/>
      <c r="DC101" s="180"/>
      <c r="DD101" s="180"/>
      <c r="DE101" s="180"/>
      <c r="DF101" s="180"/>
      <c r="DG101" s="180"/>
      <c r="DH101" s="180"/>
      <c r="DI101" s="180"/>
      <c r="DJ101" s="180"/>
      <c r="DK101" s="180"/>
      <c r="DL101" s="180"/>
      <c r="DM101" s="180"/>
      <c r="DN101" s="180"/>
      <c r="DO101" s="180"/>
      <c r="DP101" s="180"/>
      <c r="DQ101" s="180"/>
      <c r="DR101" s="180"/>
      <c r="DS101" s="180"/>
      <c r="DT101" s="180"/>
      <c r="DU101" s="180"/>
      <c r="DV101" s="180"/>
      <c r="DW101" s="180"/>
      <c r="DX101" s="180"/>
      <c r="DY101" s="180"/>
      <c r="DZ101" s="180"/>
      <c r="EA101" s="180"/>
      <c r="EB101" s="180"/>
      <c r="EC101" s="180"/>
      <c r="ED101" s="180"/>
      <c r="EE101" s="180"/>
      <c r="EF101" s="180"/>
      <c r="EG101" s="180"/>
      <c r="EH101" s="180"/>
      <c r="EI101" s="180"/>
      <c r="EJ101" s="180"/>
      <c r="EK101" s="180"/>
      <c r="EL101" s="180"/>
      <c r="EM101" s="180"/>
      <c r="EN101" s="180"/>
      <c r="EO101" s="180"/>
      <c r="EP101" s="180"/>
      <c r="EQ101" s="180"/>
      <c r="ER101" s="180"/>
      <c r="ES101" s="180"/>
      <c r="ET101" s="180"/>
      <c r="EU101" s="180"/>
      <c r="EV101" s="180"/>
      <c r="EW101" s="180"/>
      <c r="EX101" s="180"/>
      <c r="EY101" s="180"/>
      <c r="EZ101" s="180"/>
      <c r="FA101" s="180"/>
      <c r="FB101" s="180"/>
      <c r="FC101" s="180"/>
      <c r="FD101" s="180"/>
      <c r="FE101" s="180"/>
      <c r="FF101" s="180"/>
      <c r="FG101" s="180"/>
      <c r="FH101" s="180"/>
      <c r="FI101" s="180"/>
      <c r="FJ101" s="180"/>
      <c r="FK101" s="180"/>
      <c r="FL101" s="180"/>
      <c r="FM101" s="180"/>
      <c r="FN101" s="180"/>
      <c r="FO101" s="180"/>
      <c r="FP101" s="180"/>
      <c r="FQ101" s="180"/>
      <c r="FR101" s="180"/>
      <c r="FS101" s="180"/>
      <c r="FT101" s="180"/>
      <c r="FU101" s="180"/>
      <c r="FV101" s="180"/>
      <c r="FW101" s="180"/>
      <c r="FX101" s="180"/>
      <c r="FY101" s="180"/>
      <c r="FZ101" s="180"/>
      <c r="GA101" s="180"/>
      <c r="GB101" s="180"/>
      <c r="GC101" s="180"/>
      <c r="GD101" s="180"/>
      <c r="GE101" s="180"/>
      <c r="GF101" s="180"/>
      <c r="GG101" s="180"/>
      <c r="GM101" s="158"/>
      <c r="GN101" s="158"/>
      <c r="GO101" s="158"/>
      <c r="GP101" s="158"/>
      <c r="GQ101" s="158"/>
    </row>
    <row r="102" spans="1:199" ht="51" customHeight="1" x14ac:dyDescent="0.15">
      <c r="A102" s="171" t="s">
        <v>6632</v>
      </c>
      <c r="B102" s="175" t="s">
        <v>6633</v>
      </c>
      <c r="C102" s="62" t="s">
        <v>6712</v>
      </c>
      <c r="D102" s="182">
        <v>40982</v>
      </c>
      <c r="E102" s="186">
        <v>41911</v>
      </c>
      <c r="F102" s="186" t="s">
        <v>12076</v>
      </c>
      <c r="G102" s="163" t="s">
        <v>5843</v>
      </c>
      <c r="H102" s="102" t="s">
        <v>5448</v>
      </c>
      <c r="I102" s="102" t="s">
        <v>3067</v>
      </c>
      <c r="J102" s="102" t="s">
        <v>469</v>
      </c>
      <c r="K102" s="102"/>
      <c r="L102" s="180"/>
      <c r="M102" s="180"/>
      <c r="N102" s="180"/>
      <c r="O102" s="180"/>
      <c r="P102" s="180"/>
      <c r="Q102" s="180"/>
      <c r="R102" s="180"/>
      <c r="S102" s="180"/>
      <c r="T102" s="180"/>
      <c r="U102" s="180"/>
      <c r="V102" s="180"/>
      <c r="W102" s="180"/>
      <c r="X102" s="180" t="s">
        <v>980</v>
      </c>
      <c r="Y102" s="180"/>
      <c r="Z102" s="180"/>
      <c r="AA102" s="180"/>
      <c r="AB102" s="180"/>
      <c r="AC102" s="180"/>
      <c r="AD102" s="180"/>
      <c r="AE102" s="180"/>
      <c r="AF102" s="180"/>
      <c r="AG102" s="180"/>
      <c r="AH102" s="180" t="s">
        <v>7104</v>
      </c>
      <c r="AI102" s="180"/>
      <c r="AJ102" s="180"/>
      <c r="AK102" s="180"/>
      <c r="AL102" s="180"/>
      <c r="AM102" s="180"/>
      <c r="AN102" s="180"/>
      <c r="AO102" s="102" t="s">
        <v>5514</v>
      </c>
      <c r="AP102" s="102"/>
      <c r="AQ102" s="102"/>
      <c r="AR102" s="102"/>
      <c r="AS102" s="102"/>
      <c r="AT102" s="180"/>
      <c r="AU102" s="180"/>
      <c r="AV102" s="180"/>
      <c r="AW102" s="180"/>
      <c r="AX102" s="180"/>
      <c r="AY102" s="180"/>
      <c r="AZ102" s="180"/>
      <c r="BA102" s="180"/>
      <c r="BB102" s="180"/>
      <c r="BC102" s="180"/>
      <c r="BD102" s="180"/>
      <c r="BE102" s="180"/>
      <c r="BF102" s="180"/>
      <c r="BG102" s="180"/>
      <c r="BH102" s="180"/>
      <c r="BI102" s="180"/>
      <c r="BJ102" s="180"/>
      <c r="BK102" s="180"/>
      <c r="BL102" s="180"/>
      <c r="BM102" s="180"/>
      <c r="BN102" s="180"/>
      <c r="BO102" s="180"/>
      <c r="BP102" s="180"/>
      <c r="BQ102" s="180"/>
      <c r="BR102" s="180"/>
      <c r="BS102" s="180"/>
      <c r="BT102" s="180"/>
      <c r="BU102" s="180"/>
      <c r="BV102" s="180"/>
      <c r="BW102" s="180"/>
      <c r="BX102" s="180"/>
      <c r="BY102" s="180"/>
      <c r="BZ102" s="180"/>
      <c r="CA102" s="180"/>
      <c r="CB102" s="180"/>
      <c r="CC102" s="180"/>
      <c r="CD102" s="180"/>
      <c r="CE102" s="180"/>
      <c r="CF102" s="180"/>
      <c r="CG102" s="180"/>
      <c r="CH102" s="180"/>
      <c r="CI102" s="180"/>
      <c r="CJ102" s="180"/>
      <c r="CK102" s="180"/>
      <c r="CL102" s="180"/>
      <c r="CM102" s="180"/>
      <c r="CN102" s="180"/>
      <c r="CO102" s="180"/>
      <c r="CP102" s="180"/>
      <c r="CQ102" s="180"/>
      <c r="CR102" s="180"/>
      <c r="CS102" s="180"/>
      <c r="CT102" s="180"/>
      <c r="CU102" s="180"/>
      <c r="CV102" s="180"/>
      <c r="CW102" s="180"/>
      <c r="CX102" s="180"/>
      <c r="CY102" s="180"/>
      <c r="CZ102" s="180"/>
      <c r="DA102" s="180"/>
      <c r="DB102" s="180"/>
      <c r="DC102" s="180"/>
      <c r="DD102" s="180"/>
      <c r="DE102" s="180"/>
      <c r="DF102" s="180"/>
      <c r="DG102" s="180"/>
      <c r="DH102" s="180"/>
      <c r="DI102" s="180"/>
      <c r="DJ102" s="180"/>
      <c r="DK102" s="180"/>
      <c r="DL102" s="180"/>
      <c r="DM102" s="180"/>
      <c r="DN102" s="180"/>
      <c r="DO102" s="180"/>
      <c r="DP102" s="180"/>
      <c r="DQ102" s="180"/>
      <c r="DR102" s="180"/>
      <c r="DS102" s="180"/>
      <c r="DT102" s="180"/>
      <c r="DU102" s="180"/>
      <c r="DV102" s="180"/>
      <c r="DW102" s="180"/>
      <c r="DX102" s="180"/>
      <c r="DY102" s="180"/>
      <c r="DZ102" s="180"/>
      <c r="EA102" s="180"/>
      <c r="EB102" s="180"/>
      <c r="EC102" s="180"/>
      <c r="ED102" s="180"/>
      <c r="EE102" s="180"/>
      <c r="EF102" s="180"/>
      <c r="EG102" s="180"/>
      <c r="EH102" s="180"/>
      <c r="EI102" s="180"/>
      <c r="EJ102" s="180"/>
      <c r="EK102" s="180"/>
      <c r="EL102" s="180"/>
      <c r="EM102" s="180"/>
      <c r="EN102" s="180"/>
      <c r="EO102" s="180"/>
      <c r="EP102" s="180"/>
      <c r="EQ102" s="180" t="s">
        <v>6634</v>
      </c>
      <c r="ER102" s="180"/>
      <c r="ES102" s="180"/>
      <c r="ET102" s="180"/>
      <c r="EU102" s="180"/>
      <c r="EV102" s="180"/>
      <c r="EW102" s="180"/>
      <c r="EX102" s="180"/>
      <c r="EY102" s="180"/>
      <c r="EZ102" s="180"/>
      <c r="FA102" s="180"/>
      <c r="FB102" s="180"/>
      <c r="FC102" s="180"/>
      <c r="FD102" s="180"/>
      <c r="FE102" s="180"/>
      <c r="FF102" s="180"/>
      <c r="FG102" s="180" t="s">
        <v>12969</v>
      </c>
      <c r="FH102" s="180"/>
      <c r="FI102" s="180"/>
      <c r="FJ102" s="180"/>
      <c r="FK102" s="180"/>
      <c r="FL102" s="180"/>
      <c r="FM102" s="180"/>
      <c r="FN102" s="180"/>
      <c r="FO102" s="180"/>
      <c r="FP102" s="180"/>
      <c r="FQ102" s="180"/>
      <c r="FR102" s="180"/>
      <c r="FS102" s="180"/>
      <c r="FT102" s="180"/>
      <c r="FU102" s="180"/>
      <c r="FV102" s="180"/>
      <c r="FW102" s="180"/>
      <c r="FX102" s="180"/>
      <c r="FY102" s="180"/>
      <c r="FZ102" s="180"/>
      <c r="GA102" s="180"/>
      <c r="GB102" s="180"/>
      <c r="GC102" s="180"/>
      <c r="GD102" s="180"/>
      <c r="GE102" s="180"/>
      <c r="GF102" s="180"/>
      <c r="GG102" s="180"/>
    </row>
    <row r="103" spans="1:199" ht="105" x14ac:dyDescent="0.15">
      <c r="A103" s="171" t="s">
        <v>6399</v>
      </c>
      <c r="B103" s="177" t="s">
        <v>6400</v>
      </c>
      <c r="C103" s="62" t="s">
        <v>6723</v>
      </c>
      <c r="D103" s="182">
        <v>40981</v>
      </c>
      <c r="E103" s="186">
        <v>41030</v>
      </c>
      <c r="F103" s="186"/>
      <c r="G103" s="102" t="s">
        <v>5843</v>
      </c>
      <c r="H103" s="102" t="s">
        <v>5501</v>
      </c>
      <c r="I103" s="102" t="s">
        <v>3067</v>
      </c>
      <c r="J103" s="102" t="s">
        <v>469</v>
      </c>
      <c r="K103" s="102"/>
      <c r="L103" s="102" t="s">
        <v>5502</v>
      </c>
      <c r="M103" s="102"/>
      <c r="N103" s="102"/>
      <c r="O103" s="102"/>
      <c r="P103" s="102"/>
      <c r="Q103" s="102"/>
      <c r="R103" s="102"/>
      <c r="S103" s="102"/>
      <c r="T103" s="102"/>
      <c r="U103" s="102"/>
      <c r="V103" s="102"/>
      <c r="W103" s="102"/>
      <c r="X103" s="102" t="s">
        <v>3072</v>
      </c>
      <c r="Y103" s="102"/>
      <c r="Z103" s="102"/>
      <c r="AA103" s="102"/>
      <c r="AB103" s="102"/>
      <c r="AC103" s="102"/>
      <c r="AD103" s="102"/>
      <c r="AE103" s="102"/>
      <c r="AF103" s="102"/>
      <c r="AH103" s="102" t="s">
        <v>5310</v>
      </c>
      <c r="AI103" s="102"/>
      <c r="AJ103" s="102"/>
      <c r="AK103" s="102"/>
      <c r="AL103" s="102"/>
      <c r="AM103" s="102"/>
      <c r="AN103" s="102"/>
      <c r="AO103" s="102" t="s">
        <v>5514</v>
      </c>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c r="BK103" s="102"/>
      <c r="BL103" s="102"/>
      <c r="BM103" s="102"/>
      <c r="BN103" s="102"/>
      <c r="BO103" s="102"/>
      <c r="BP103" s="102"/>
      <c r="BQ103" s="102"/>
      <c r="BR103" s="102"/>
      <c r="BS103" s="102"/>
      <c r="BT103" s="102"/>
      <c r="BU103" s="102"/>
      <c r="BV103" s="102"/>
      <c r="BW103" s="102"/>
      <c r="BX103" s="102"/>
      <c r="BY103" s="102"/>
      <c r="BZ103" s="102"/>
      <c r="CA103" s="102"/>
      <c r="CB103" s="102"/>
      <c r="CC103" s="102"/>
      <c r="CD103" s="102"/>
      <c r="CE103" s="102"/>
      <c r="CF103" s="102"/>
      <c r="CG103" s="102"/>
      <c r="CH103" s="102"/>
      <c r="CI103" s="102"/>
      <c r="CJ103" s="102"/>
      <c r="CK103" s="181"/>
      <c r="CL103" s="181"/>
      <c r="CM103" s="102"/>
      <c r="CN103" s="102"/>
      <c r="CO103" s="102"/>
      <c r="CP103" s="102"/>
      <c r="CQ103" s="102"/>
      <c r="CR103" s="102"/>
      <c r="CS103" s="102"/>
      <c r="CT103" s="102"/>
      <c r="CU103" s="102"/>
      <c r="CV103" s="102"/>
      <c r="CW103" s="102"/>
      <c r="CX103" s="102"/>
      <c r="CY103" s="102"/>
      <c r="CZ103" s="102"/>
      <c r="DA103" s="102"/>
      <c r="DB103" s="102"/>
      <c r="DC103" s="102"/>
      <c r="DD103" s="102"/>
      <c r="DE103" s="102"/>
      <c r="DF103" s="102"/>
      <c r="DG103" s="102"/>
      <c r="DH103" s="102"/>
      <c r="DI103" s="102"/>
      <c r="DJ103" s="102"/>
      <c r="DK103" s="102"/>
      <c r="DL103" s="102"/>
      <c r="DM103" s="102"/>
      <c r="DN103" s="102"/>
      <c r="DO103" s="102"/>
      <c r="DP103" s="102"/>
      <c r="DQ103" s="102"/>
      <c r="DR103" s="102"/>
      <c r="DS103" s="102"/>
      <c r="DT103" s="102"/>
      <c r="DU103" s="102"/>
      <c r="DV103" s="102"/>
      <c r="DW103" s="102"/>
      <c r="DX103" s="102"/>
      <c r="DY103" s="102"/>
      <c r="DZ103" s="102"/>
      <c r="EA103" s="102"/>
      <c r="EB103" s="102"/>
      <c r="EC103" s="102"/>
      <c r="ED103" s="102" t="s">
        <v>6635</v>
      </c>
      <c r="EE103" s="180"/>
      <c r="EF103" s="180"/>
      <c r="EG103" s="180"/>
      <c r="EH103" s="180"/>
      <c r="EI103" s="180"/>
      <c r="EJ103" s="180"/>
      <c r="EK103" s="180"/>
      <c r="EL103" s="180"/>
      <c r="EM103" s="180"/>
      <c r="EN103" s="180"/>
      <c r="EO103" s="180"/>
      <c r="EP103" s="180"/>
      <c r="EQ103" s="180"/>
      <c r="ER103" s="180"/>
      <c r="ES103" s="180"/>
      <c r="ET103" s="180"/>
      <c r="EU103" s="180"/>
      <c r="EV103" s="180"/>
      <c r="EW103" s="180"/>
      <c r="EX103" s="180"/>
      <c r="EY103" s="180"/>
      <c r="EZ103" s="180"/>
      <c r="FA103" s="180"/>
      <c r="FB103" s="180"/>
      <c r="FC103" s="180"/>
      <c r="FD103" s="180"/>
      <c r="FE103" s="180"/>
      <c r="FF103" s="180"/>
      <c r="FG103" s="180"/>
      <c r="FH103" s="180"/>
      <c r="FI103" s="180"/>
      <c r="FJ103" s="180"/>
      <c r="FK103" s="180"/>
      <c r="FL103" s="180"/>
      <c r="FM103" s="180"/>
      <c r="FN103" s="180"/>
      <c r="FO103" s="180"/>
      <c r="FP103" s="180"/>
      <c r="FQ103" s="180"/>
      <c r="FR103" s="180"/>
      <c r="FS103" s="180"/>
      <c r="FT103" s="180"/>
      <c r="FU103" s="180"/>
      <c r="FV103" s="180"/>
      <c r="FW103" s="180"/>
      <c r="FX103" s="180"/>
      <c r="FY103" s="180"/>
      <c r="FZ103" s="180"/>
      <c r="GA103" s="180"/>
      <c r="GB103" s="180"/>
      <c r="GC103" s="180"/>
      <c r="GD103" s="180"/>
      <c r="GE103" s="180"/>
      <c r="GF103" s="180"/>
      <c r="GG103" s="180"/>
    </row>
    <row r="104" spans="1:199" ht="30" x14ac:dyDescent="0.15">
      <c r="A104" s="171" t="s">
        <v>6401</v>
      </c>
      <c r="B104" s="177" t="s">
        <v>6402</v>
      </c>
      <c r="C104" s="62" t="s">
        <v>6724</v>
      </c>
      <c r="D104" s="182">
        <v>40982</v>
      </c>
      <c r="E104" s="186">
        <v>41030</v>
      </c>
      <c r="F104" s="186"/>
      <c r="G104" s="102" t="s">
        <v>5843</v>
      </c>
      <c r="H104" s="102" t="s">
        <v>5504</v>
      </c>
      <c r="I104" s="102" t="s">
        <v>3067</v>
      </c>
      <c r="J104" s="102" t="s">
        <v>469</v>
      </c>
      <c r="K104" s="102"/>
      <c r="L104" s="102" t="s">
        <v>5505</v>
      </c>
      <c r="M104" s="102"/>
      <c r="N104" s="102"/>
      <c r="O104" s="102"/>
      <c r="P104" s="102"/>
      <c r="Q104" s="102"/>
      <c r="R104" s="102"/>
      <c r="S104" s="102"/>
      <c r="T104" s="102"/>
      <c r="U104" s="102"/>
      <c r="V104" s="102"/>
      <c r="W104" s="102"/>
      <c r="X104" s="102"/>
      <c r="Y104" s="102"/>
      <c r="Z104" s="102"/>
      <c r="AA104" s="102"/>
      <c r="AB104" s="102"/>
      <c r="AC104" s="102"/>
      <c r="AD104" s="102"/>
      <c r="AE104" s="102"/>
      <c r="AF104" s="102"/>
      <c r="AH104" s="102" t="s">
        <v>3199</v>
      </c>
      <c r="AI104" s="102"/>
      <c r="AJ104" s="102"/>
      <c r="AK104" s="102"/>
      <c r="AL104" s="102"/>
      <c r="AM104" s="102"/>
      <c r="AN104" s="102"/>
      <c r="AO104" s="102" t="s">
        <v>5514</v>
      </c>
      <c r="AP104" s="102"/>
      <c r="AQ104" s="102"/>
      <c r="AR104" s="102"/>
      <c r="AS104" s="102"/>
      <c r="AT104" s="180"/>
      <c r="AU104" s="180"/>
      <c r="AV104" s="180"/>
      <c r="AW104" s="180"/>
      <c r="AX104" s="180"/>
      <c r="AY104" s="180"/>
      <c r="AZ104" s="180"/>
      <c r="BA104" s="180"/>
      <c r="BB104" s="180"/>
      <c r="BC104" s="180"/>
      <c r="BD104" s="180"/>
      <c r="BE104" s="180"/>
      <c r="BF104" s="180"/>
      <c r="BG104" s="180"/>
      <c r="BH104" s="180"/>
      <c r="BI104" s="180"/>
      <c r="BJ104" s="180"/>
      <c r="BK104" s="180"/>
      <c r="BL104" s="180"/>
      <c r="BM104" s="180"/>
      <c r="BN104" s="180"/>
      <c r="BO104" s="180"/>
      <c r="BP104" s="180"/>
      <c r="BQ104" s="180"/>
      <c r="BR104" s="180"/>
      <c r="BS104" s="180"/>
      <c r="BT104" s="180"/>
      <c r="BU104" s="180"/>
      <c r="BV104" s="180"/>
      <c r="BW104" s="180"/>
      <c r="BX104" s="180"/>
      <c r="BY104" s="180"/>
      <c r="BZ104" s="180"/>
      <c r="CA104" s="180"/>
      <c r="CB104" s="180"/>
      <c r="CC104" s="180"/>
      <c r="CD104" s="180"/>
      <c r="CE104" s="180"/>
      <c r="CF104" s="180"/>
      <c r="CG104" s="180"/>
      <c r="CH104" s="180"/>
      <c r="CI104" s="180"/>
      <c r="CJ104" s="180"/>
      <c r="CK104" s="180"/>
      <c r="CL104" s="180"/>
      <c r="CM104" s="180"/>
      <c r="CN104" s="180"/>
      <c r="CO104" s="180"/>
      <c r="CP104" s="180"/>
      <c r="CQ104" s="180"/>
      <c r="CR104" s="180"/>
      <c r="CS104" s="180"/>
      <c r="CT104" s="180"/>
      <c r="CU104" s="180"/>
      <c r="CV104" s="180"/>
      <c r="CW104" s="180"/>
      <c r="CX104" s="180"/>
      <c r="CY104" s="180"/>
      <c r="CZ104" s="180"/>
      <c r="DA104" s="180"/>
      <c r="DB104" s="180"/>
      <c r="DC104" s="180"/>
      <c r="DD104" s="180"/>
      <c r="DE104" s="180"/>
      <c r="DF104" s="180"/>
      <c r="DG104" s="180"/>
      <c r="DH104" s="180"/>
      <c r="DI104" s="180"/>
      <c r="DJ104" s="180"/>
      <c r="DK104" s="180"/>
      <c r="DL104" s="180"/>
      <c r="DM104" s="180"/>
      <c r="DN104" s="180"/>
      <c r="DO104" s="180"/>
      <c r="DP104" s="180"/>
      <c r="DQ104" s="180"/>
      <c r="DR104" s="180"/>
      <c r="DS104" s="180"/>
      <c r="DT104" s="180"/>
      <c r="DU104" s="180"/>
      <c r="DV104" s="180"/>
      <c r="DW104" s="180"/>
      <c r="DX104" s="180"/>
      <c r="DY104" s="180"/>
      <c r="DZ104" s="180"/>
      <c r="EA104" s="180"/>
      <c r="EB104" s="180"/>
      <c r="EC104" s="180"/>
      <c r="ED104" s="180"/>
      <c r="EE104" s="180"/>
      <c r="EF104" s="180"/>
      <c r="EG104" s="180"/>
      <c r="EH104" s="180"/>
      <c r="EI104" s="180"/>
      <c r="EJ104" s="180"/>
      <c r="EK104" s="180"/>
      <c r="EL104" s="180"/>
      <c r="EM104" s="180"/>
      <c r="EN104" s="180"/>
      <c r="EO104" s="180"/>
      <c r="EP104" s="180"/>
      <c r="EQ104" s="180"/>
      <c r="ER104" s="180"/>
      <c r="ES104" s="180"/>
      <c r="ET104" s="180"/>
      <c r="EU104" s="180"/>
      <c r="EV104" s="180"/>
      <c r="EW104" s="180"/>
      <c r="EX104" s="180"/>
      <c r="EY104" s="180"/>
      <c r="EZ104" s="180"/>
      <c r="FA104" s="180"/>
      <c r="FB104" s="180"/>
      <c r="FC104" s="180"/>
      <c r="FD104" s="180"/>
      <c r="FE104" s="180"/>
      <c r="FF104" s="180"/>
      <c r="FG104" s="180"/>
      <c r="FH104" s="180"/>
      <c r="FI104" s="180"/>
      <c r="FJ104" s="180"/>
      <c r="FK104" s="180"/>
      <c r="FL104" s="180"/>
      <c r="FM104" s="180"/>
      <c r="FN104" s="180"/>
      <c r="FO104" s="180"/>
      <c r="FP104" s="180"/>
      <c r="FQ104" s="180"/>
      <c r="FR104" s="180"/>
      <c r="FS104" s="180"/>
      <c r="FT104" s="180"/>
      <c r="FU104" s="180"/>
      <c r="FV104" s="180"/>
      <c r="FW104" s="180"/>
      <c r="FX104" s="180"/>
      <c r="FY104" s="180"/>
      <c r="FZ104" s="180"/>
      <c r="GA104" s="180"/>
      <c r="GB104" s="180"/>
      <c r="GC104" s="180"/>
      <c r="GD104" s="180"/>
      <c r="GE104" s="180"/>
      <c r="GF104" s="180"/>
      <c r="GG104" s="180"/>
    </row>
    <row r="105" spans="1:199" ht="60" x14ac:dyDescent="0.15">
      <c r="A105" s="171" t="s">
        <v>6403</v>
      </c>
      <c r="B105" s="177" t="s">
        <v>6404</v>
      </c>
      <c r="C105" s="62" t="s">
        <v>6725</v>
      </c>
      <c r="D105" s="186">
        <v>41029</v>
      </c>
      <c r="E105" s="186">
        <v>41030</v>
      </c>
      <c r="F105" s="186"/>
      <c r="G105" s="102" t="s">
        <v>6056</v>
      </c>
      <c r="H105" s="102" t="s">
        <v>5506</v>
      </c>
      <c r="I105" s="102" t="s">
        <v>3067</v>
      </c>
      <c r="J105" s="102" t="s">
        <v>469</v>
      </c>
      <c r="K105" s="102"/>
      <c r="L105" s="102" t="s">
        <v>1003</v>
      </c>
      <c r="M105" s="102"/>
      <c r="N105" s="102"/>
      <c r="O105" s="102"/>
      <c r="P105" s="102"/>
      <c r="Q105" s="102"/>
      <c r="R105" s="102"/>
      <c r="S105" s="102"/>
      <c r="T105" s="102"/>
      <c r="U105" s="102"/>
      <c r="V105" s="102"/>
      <c r="W105" s="102"/>
      <c r="X105" s="102" t="s">
        <v>3072</v>
      </c>
      <c r="Y105" s="102"/>
      <c r="Z105" s="102"/>
      <c r="AA105" s="102"/>
      <c r="AB105" s="102"/>
      <c r="AC105" s="102"/>
      <c r="AD105" s="102"/>
      <c r="AE105" s="102"/>
      <c r="AF105" s="102"/>
      <c r="AH105" s="102" t="s">
        <v>3138</v>
      </c>
      <c r="AI105" s="102"/>
      <c r="AJ105" s="102"/>
      <c r="AK105" s="102"/>
      <c r="AL105" s="102"/>
      <c r="AM105" s="102"/>
      <c r="AN105" s="102"/>
      <c r="AO105" s="102"/>
      <c r="AP105" s="102"/>
      <c r="AQ105" s="102"/>
      <c r="AR105" s="102"/>
      <c r="AS105" s="102"/>
      <c r="AT105" s="102"/>
      <c r="AU105" s="102"/>
      <c r="AV105" s="102"/>
      <c r="AW105" s="102"/>
      <c r="AX105" s="102" t="s">
        <v>7397</v>
      </c>
      <c r="AY105" s="102"/>
      <c r="AZ105" s="102"/>
      <c r="BA105" s="102"/>
      <c r="BB105" s="102"/>
      <c r="BC105" s="102"/>
      <c r="BD105" s="102"/>
      <c r="BE105" s="102"/>
      <c r="BF105" s="102"/>
      <c r="BG105" s="102"/>
      <c r="BH105" s="102"/>
      <c r="BI105" s="102"/>
      <c r="BJ105" s="102"/>
      <c r="BK105" s="102"/>
      <c r="BL105" s="102"/>
      <c r="BM105" s="102"/>
      <c r="BN105" s="102"/>
      <c r="BO105" s="102"/>
      <c r="BP105" s="102"/>
      <c r="BQ105" s="102"/>
      <c r="BR105" s="102"/>
      <c r="BS105" s="102"/>
      <c r="BT105" s="102"/>
      <c r="BU105" s="102"/>
      <c r="BV105" s="102"/>
      <c r="BW105" s="102"/>
      <c r="BX105" s="102"/>
      <c r="BY105" s="102"/>
      <c r="BZ105" s="102"/>
      <c r="CA105" s="102"/>
      <c r="CB105" s="102"/>
      <c r="CC105" s="102"/>
      <c r="CD105" s="102"/>
      <c r="CE105" s="102"/>
      <c r="CF105" s="102"/>
      <c r="CG105" s="102"/>
      <c r="CH105" s="102"/>
      <c r="CI105" s="102"/>
      <c r="CJ105" s="102"/>
      <c r="CK105" s="181"/>
      <c r="CL105" s="181"/>
      <c r="CM105" s="102"/>
      <c r="CN105" s="102"/>
      <c r="CO105" s="102"/>
      <c r="CP105" s="102"/>
      <c r="CQ105" s="102"/>
      <c r="CR105" s="102"/>
      <c r="CS105" s="102"/>
      <c r="CT105" s="102"/>
      <c r="CU105" s="102"/>
      <c r="CV105" s="102"/>
      <c r="CW105" s="102"/>
      <c r="CX105" s="102"/>
      <c r="CY105" s="102"/>
      <c r="CZ105" s="102"/>
      <c r="DA105" s="102"/>
      <c r="DB105" s="180"/>
      <c r="DC105" s="180"/>
      <c r="DD105" s="180"/>
      <c r="DE105" s="180"/>
      <c r="DF105" s="180"/>
      <c r="DG105" s="180"/>
      <c r="DH105" s="180"/>
      <c r="DI105" s="180"/>
      <c r="DJ105" s="180"/>
      <c r="DK105" s="180"/>
      <c r="DL105" s="180"/>
      <c r="DM105" s="180"/>
      <c r="DN105" s="180"/>
      <c r="DO105" s="180"/>
      <c r="DP105" s="180"/>
      <c r="DQ105" s="180"/>
      <c r="DR105" s="180"/>
      <c r="DS105" s="180"/>
      <c r="DT105" s="180"/>
      <c r="DU105" s="180"/>
      <c r="DV105" s="180"/>
      <c r="DW105" s="180"/>
      <c r="DX105" s="180"/>
      <c r="DY105" s="180"/>
      <c r="DZ105" s="180"/>
      <c r="EA105" s="180"/>
      <c r="EB105" s="180"/>
      <c r="EC105" s="180"/>
      <c r="ED105" s="180"/>
      <c r="EE105" s="180"/>
      <c r="EF105" s="180"/>
      <c r="EG105" s="180"/>
      <c r="EH105" s="180"/>
      <c r="EI105" s="180"/>
      <c r="EJ105" s="180"/>
      <c r="EK105" s="180"/>
      <c r="EL105" s="180"/>
      <c r="EM105" s="180"/>
      <c r="EN105" s="180"/>
      <c r="EO105" s="180"/>
      <c r="EP105" s="180"/>
      <c r="EQ105" s="180"/>
      <c r="ER105" s="180"/>
      <c r="ES105" s="180"/>
      <c r="ET105" s="180"/>
      <c r="EU105" s="180"/>
      <c r="EV105" s="180"/>
      <c r="EW105" s="180"/>
      <c r="EX105" s="180"/>
      <c r="EY105" s="180"/>
      <c r="EZ105" s="180"/>
      <c r="FA105" s="180"/>
      <c r="FB105" s="180"/>
      <c r="FC105" s="180"/>
      <c r="FD105" s="180"/>
      <c r="FE105" s="180"/>
      <c r="FF105" s="180"/>
      <c r="FG105" s="180"/>
      <c r="FH105" s="180"/>
      <c r="FI105" s="180"/>
      <c r="FJ105" s="180"/>
      <c r="FK105" s="180"/>
      <c r="FL105" s="180"/>
      <c r="FM105" s="180"/>
      <c r="FN105" s="180"/>
      <c r="FO105" s="180"/>
      <c r="FP105" s="180"/>
      <c r="FQ105" s="180"/>
      <c r="FR105" s="180"/>
      <c r="FS105" s="180"/>
      <c r="FT105" s="180"/>
      <c r="FU105" s="180"/>
      <c r="FV105" s="180"/>
      <c r="FW105" s="180"/>
      <c r="FX105" s="180"/>
      <c r="FY105" s="180"/>
      <c r="FZ105" s="180"/>
      <c r="GA105" s="180"/>
      <c r="GB105" s="180"/>
      <c r="GC105" s="180"/>
      <c r="GD105" s="180"/>
      <c r="GE105" s="180"/>
      <c r="GF105" s="180"/>
      <c r="GG105" s="180"/>
    </row>
    <row r="106" spans="1:199" ht="25.5" customHeight="1" x14ac:dyDescent="0.15">
      <c r="A106" s="171" t="s">
        <v>6556</v>
      </c>
      <c r="B106" s="175" t="s">
        <v>6636</v>
      </c>
      <c r="C106" s="62" t="s">
        <v>6726</v>
      </c>
      <c r="D106" s="182">
        <v>40980</v>
      </c>
      <c r="E106" s="182">
        <v>41029</v>
      </c>
      <c r="F106" s="182"/>
      <c r="G106" s="102" t="s">
        <v>5801</v>
      </c>
      <c r="H106" s="102" t="s">
        <v>5512</v>
      </c>
      <c r="I106" s="102" t="s">
        <v>3067</v>
      </c>
      <c r="J106" s="102" t="s">
        <v>469</v>
      </c>
      <c r="K106" s="102"/>
      <c r="L106" s="102" t="s">
        <v>1003</v>
      </c>
      <c r="M106" s="102"/>
      <c r="N106" s="102"/>
      <c r="O106" s="102"/>
      <c r="P106" s="102"/>
      <c r="Q106" s="102"/>
      <c r="R106" s="102"/>
      <c r="S106" s="102"/>
      <c r="T106" s="102"/>
      <c r="U106" s="102"/>
      <c r="V106" s="102"/>
      <c r="W106" s="102"/>
      <c r="X106" s="102" t="s">
        <v>3072</v>
      </c>
      <c r="Y106" s="102"/>
      <c r="Z106" s="102"/>
      <c r="AA106" s="102"/>
      <c r="AB106" s="102"/>
      <c r="AC106" s="102"/>
      <c r="AD106" s="102"/>
      <c r="AE106" s="102"/>
      <c r="AF106" s="102"/>
      <c r="AH106" s="102" t="s">
        <v>5513</v>
      </c>
      <c r="AI106" s="102"/>
      <c r="AJ106" s="102"/>
      <c r="AK106" s="102"/>
      <c r="AL106" s="102"/>
      <c r="AM106" s="102"/>
      <c r="AN106" s="102"/>
      <c r="AO106" s="102" t="s">
        <v>5514</v>
      </c>
      <c r="AP106" s="102"/>
      <c r="AQ106" s="102"/>
      <c r="AR106" s="102"/>
      <c r="AS106" s="102"/>
      <c r="AT106" s="180"/>
      <c r="AU106" s="180"/>
      <c r="AV106" s="180"/>
      <c r="AW106" s="180"/>
      <c r="AX106" s="180"/>
      <c r="AY106" s="180"/>
      <c r="AZ106" s="180"/>
      <c r="BA106" s="180"/>
      <c r="BB106" s="180"/>
      <c r="BC106" s="180"/>
      <c r="BD106" s="180"/>
      <c r="BE106" s="180"/>
      <c r="BF106" s="180"/>
      <c r="BG106" s="180"/>
      <c r="BH106" s="180"/>
      <c r="BI106" s="180"/>
      <c r="BJ106" s="180"/>
      <c r="BK106" s="180"/>
      <c r="BL106" s="180"/>
      <c r="BM106" s="180"/>
      <c r="BN106" s="180"/>
      <c r="BO106" s="180"/>
      <c r="BP106" s="180"/>
      <c r="BQ106" s="180"/>
      <c r="BR106" s="180"/>
      <c r="BS106" s="180"/>
      <c r="BT106" s="180"/>
      <c r="BU106" s="180"/>
      <c r="BV106" s="180"/>
      <c r="BW106" s="180"/>
      <c r="BX106" s="180"/>
      <c r="BY106" s="180"/>
      <c r="BZ106" s="180"/>
      <c r="CA106" s="180"/>
      <c r="CB106" s="180"/>
      <c r="CC106" s="180"/>
      <c r="CD106" s="180"/>
      <c r="CE106" s="180"/>
      <c r="CF106" s="180"/>
      <c r="CG106" s="180"/>
      <c r="CH106" s="180"/>
      <c r="CI106" s="180"/>
      <c r="CJ106" s="180"/>
      <c r="CK106" s="180"/>
      <c r="CL106" s="180"/>
      <c r="CM106" s="180"/>
      <c r="CN106" s="180"/>
      <c r="CO106" s="180"/>
      <c r="CP106" s="180"/>
      <c r="CQ106" s="180"/>
      <c r="CR106" s="180"/>
      <c r="CS106" s="180"/>
      <c r="CT106" s="180"/>
      <c r="CU106" s="180"/>
      <c r="CV106" s="180"/>
      <c r="CW106" s="180"/>
      <c r="CX106" s="180"/>
      <c r="CY106" s="180"/>
      <c r="CZ106" s="180"/>
      <c r="DA106" s="180"/>
      <c r="DB106" s="180"/>
      <c r="DC106" s="180"/>
      <c r="DD106" s="180"/>
      <c r="DE106" s="180"/>
      <c r="DF106" s="180"/>
      <c r="DG106" s="180"/>
      <c r="DH106" s="180"/>
      <c r="DI106" s="180"/>
      <c r="DJ106" s="180"/>
      <c r="DK106" s="180"/>
      <c r="DL106" s="180"/>
      <c r="DM106" s="180"/>
      <c r="DN106" s="180"/>
      <c r="DO106" s="180"/>
      <c r="DP106" s="180"/>
      <c r="DQ106" s="180"/>
      <c r="DR106" s="180"/>
      <c r="DS106" s="180"/>
      <c r="DT106" s="180"/>
      <c r="DU106" s="180"/>
      <c r="DV106" s="180"/>
      <c r="DW106" s="180"/>
      <c r="DX106" s="180"/>
      <c r="DY106" s="180"/>
      <c r="DZ106" s="180"/>
      <c r="EA106" s="180"/>
      <c r="EB106" s="180"/>
      <c r="EC106" s="180"/>
      <c r="ED106" s="180"/>
      <c r="EE106" s="180"/>
      <c r="EF106" s="180"/>
      <c r="EG106" s="180"/>
      <c r="EH106" s="180"/>
      <c r="EI106" s="180"/>
      <c r="EJ106" s="180"/>
      <c r="EK106" s="180"/>
      <c r="EL106" s="180"/>
      <c r="EM106" s="180"/>
      <c r="EN106" s="180"/>
      <c r="EO106" s="180"/>
      <c r="EP106" s="180"/>
      <c r="EQ106" s="180"/>
      <c r="ER106" s="180"/>
      <c r="ES106" s="180"/>
      <c r="ET106" s="180"/>
      <c r="EU106" s="180"/>
      <c r="EV106" s="180"/>
      <c r="EW106" s="180"/>
      <c r="EX106" s="180"/>
      <c r="EY106" s="180"/>
      <c r="EZ106" s="180"/>
      <c r="FA106" s="180"/>
      <c r="FB106" s="180"/>
      <c r="FC106" s="180"/>
      <c r="FD106" s="180"/>
      <c r="FE106" s="180"/>
      <c r="FF106" s="180"/>
      <c r="FG106" s="180"/>
      <c r="FH106" s="180"/>
      <c r="FI106" s="180"/>
      <c r="FJ106" s="180"/>
      <c r="FK106" s="180"/>
      <c r="FL106" s="180"/>
      <c r="FM106" s="180"/>
      <c r="FN106" s="180"/>
      <c r="FO106" s="180"/>
      <c r="FP106" s="180"/>
      <c r="FQ106" s="180"/>
      <c r="FR106" s="180"/>
      <c r="FS106" s="180"/>
      <c r="FT106" s="180"/>
      <c r="FU106" s="180"/>
      <c r="FV106" s="180"/>
      <c r="FW106" s="180"/>
      <c r="FX106" s="180"/>
      <c r="FY106" s="180"/>
      <c r="FZ106" s="180"/>
      <c r="GA106" s="180"/>
      <c r="GB106" s="180"/>
      <c r="GC106" s="180"/>
      <c r="GD106" s="180"/>
      <c r="GE106" s="180"/>
      <c r="GF106" s="180"/>
      <c r="GG106" s="180"/>
    </row>
    <row r="107" spans="1:199" ht="25.5" customHeight="1" x14ac:dyDescent="0.15">
      <c r="A107" s="171" t="s">
        <v>6557</v>
      </c>
      <c r="B107" s="175" t="s">
        <v>6637</v>
      </c>
      <c r="C107" s="62" t="s">
        <v>6727</v>
      </c>
      <c r="D107" s="182">
        <v>40980</v>
      </c>
      <c r="E107" s="182">
        <v>41021</v>
      </c>
      <c r="F107" s="182"/>
      <c r="G107" s="102" t="s">
        <v>5801</v>
      </c>
      <c r="H107" s="102" t="s">
        <v>5509</v>
      </c>
      <c r="I107" s="102" t="s">
        <v>3067</v>
      </c>
      <c r="J107" s="102" t="s">
        <v>469</v>
      </c>
      <c r="K107" s="102"/>
      <c r="L107" s="102" t="s">
        <v>1003</v>
      </c>
      <c r="M107" s="102"/>
      <c r="N107" s="102"/>
      <c r="O107" s="102"/>
      <c r="P107" s="102"/>
      <c r="Q107" s="102"/>
      <c r="R107" s="102"/>
      <c r="S107" s="102"/>
      <c r="T107" s="102"/>
      <c r="U107" s="102"/>
      <c r="V107" s="102"/>
      <c r="W107" s="102"/>
      <c r="X107" s="102" t="s">
        <v>3072</v>
      </c>
      <c r="Y107" s="102"/>
      <c r="Z107" s="102"/>
      <c r="AA107" s="102"/>
      <c r="AB107" s="102"/>
      <c r="AC107" s="102"/>
      <c r="AD107" s="102"/>
      <c r="AE107" s="102"/>
      <c r="AF107" s="102"/>
      <c r="AH107" s="102" t="s">
        <v>5510</v>
      </c>
      <c r="AI107" s="102"/>
      <c r="AJ107" s="102"/>
      <c r="AK107" s="102"/>
      <c r="AL107" s="102"/>
      <c r="AM107" s="102"/>
      <c r="AN107" s="102"/>
      <c r="AO107" s="102" t="s">
        <v>5514</v>
      </c>
      <c r="AP107" s="102"/>
      <c r="AQ107" s="102"/>
      <c r="AR107" s="102"/>
      <c r="AS107" s="102"/>
      <c r="AT107" s="180"/>
      <c r="AU107" s="180"/>
      <c r="AV107" s="180"/>
      <c r="AW107" s="180"/>
      <c r="AX107" s="180"/>
      <c r="AY107" s="180"/>
      <c r="AZ107" s="180"/>
      <c r="BA107" s="180"/>
      <c r="BB107" s="180"/>
      <c r="BC107" s="180"/>
      <c r="BD107" s="180"/>
      <c r="BE107" s="180"/>
      <c r="BF107" s="180"/>
      <c r="BG107" s="180"/>
      <c r="BH107" s="180"/>
      <c r="BI107" s="180"/>
      <c r="BJ107" s="180"/>
      <c r="BK107" s="180"/>
      <c r="BL107" s="180"/>
      <c r="BM107" s="180"/>
      <c r="BN107" s="180"/>
      <c r="BO107" s="180"/>
      <c r="BP107" s="180"/>
      <c r="BQ107" s="180"/>
      <c r="BR107" s="180"/>
      <c r="BS107" s="180"/>
      <c r="BT107" s="180"/>
      <c r="BU107" s="180"/>
      <c r="BV107" s="180"/>
      <c r="BW107" s="180"/>
      <c r="BX107" s="180"/>
      <c r="BY107" s="180"/>
      <c r="BZ107" s="180"/>
      <c r="CA107" s="180"/>
      <c r="CB107" s="180"/>
      <c r="CC107" s="180"/>
      <c r="CD107" s="180"/>
      <c r="CE107" s="180"/>
      <c r="CF107" s="180"/>
      <c r="CG107" s="180"/>
      <c r="CH107" s="180"/>
      <c r="CI107" s="180"/>
      <c r="CJ107" s="180"/>
      <c r="CK107" s="180"/>
      <c r="CL107" s="180"/>
      <c r="CM107" s="180"/>
      <c r="CN107" s="180"/>
      <c r="CO107" s="180"/>
      <c r="CP107" s="180"/>
      <c r="CQ107" s="180"/>
      <c r="CR107" s="180"/>
      <c r="CS107" s="180"/>
      <c r="CT107" s="180"/>
      <c r="CU107" s="180"/>
      <c r="CV107" s="180"/>
      <c r="CW107" s="180"/>
      <c r="CX107" s="180"/>
      <c r="CY107" s="180"/>
      <c r="CZ107" s="180"/>
      <c r="DA107" s="180"/>
      <c r="DB107" s="180"/>
      <c r="DC107" s="180"/>
      <c r="DD107" s="180"/>
      <c r="DE107" s="180"/>
      <c r="DF107" s="180"/>
      <c r="DG107" s="180"/>
      <c r="DH107" s="180"/>
      <c r="DI107" s="180"/>
      <c r="DJ107" s="180"/>
      <c r="DK107" s="180"/>
      <c r="DL107" s="180"/>
      <c r="DM107" s="180"/>
      <c r="DN107" s="180"/>
      <c r="DO107" s="180"/>
      <c r="DP107" s="180"/>
      <c r="DQ107" s="180"/>
      <c r="DR107" s="180"/>
      <c r="DS107" s="180"/>
      <c r="DT107" s="180"/>
      <c r="DU107" s="180"/>
      <c r="DV107" s="180"/>
      <c r="DW107" s="180"/>
      <c r="DX107" s="180"/>
      <c r="DY107" s="180"/>
      <c r="DZ107" s="180"/>
      <c r="EA107" s="180"/>
      <c r="EB107" s="180"/>
      <c r="EC107" s="180"/>
      <c r="ED107" s="180"/>
      <c r="EE107" s="180"/>
      <c r="EF107" s="180"/>
      <c r="EG107" s="180"/>
      <c r="EH107" s="180"/>
      <c r="EI107" s="180"/>
      <c r="EJ107" s="180"/>
      <c r="EK107" s="180"/>
      <c r="EL107" s="180"/>
      <c r="EM107" s="180"/>
      <c r="EN107" s="180"/>
      <c r="EO107" s="180"/>
      <c r="EP107" s="180"/>
      <c r="EQ107" s="180"/>
      <c r="ER107" s="180"/>
      <c r="ES107" s="180"/>
      <c r="ET107" s="180"/>
      <c r="EU107" s="180"/>
      <c r="EV107" s="180"/>
      <c r="EW107" s="180"/>
      <c r="EX107" s="180"/>
      <c r="EY107" s="180"/>
      <c r="EZ107" s="180"/>
      <c r="FA107" s="180"/>
      <c r="FB107" s="180"/>
      <c r="FC107" s="180"/>
      <c r="FD107" s="180"/>
      <c r="FE107" s="180"/>
      <c r="FF107" s="180"/>
      <c r="FG107" s="180"/>
      <c r="FH107" s="180"/>
      <c r="FI107" s="180"/>
      <c r="FJ107" s="180"/>
      <c r="FK107" s="180"/>
      <c r="FL107" s="180"/>
      <c r="FM107" s="180"/>
      <c r="FN107" s="180"/>
      <c r="FO107" s="180"/>
      <c r="FP107" s="180"/>
      <c r="FQ107" s="180"/>
      <c r="FR107" s="180"/>
      <c r="FS107" s="180"/>
      <c r="FT107" s="180"/>
      <c r="FU107" s="180"/>
      <c r="FV107" s="180"/>
      <c r="FW107" s="180"/>
      <c r="FX107" s="180"/>
      <c r="FY107" s="180"/>
      <c r="FZ107" s="180"/>
      <c r="GA107" s="180"/>
      <c r="GB107" s="180"/>
      <c r="GC107" s="180"/>
      <c r="GD107" s="180"/>
      <c r="GE107" s="180"/>
      <c r="GF107" s="180"/>
      <c r="GG107" s="180"/>
    </row>
    <row r="108" spans="1:199" ht="81" customHeight="1" x14ac:dyDescent="0.15">
      <c r="A108" s="171" t="s">
        <v>6558</v>
      </c>
      <c r="B108" s="177" t="s">
        <v>6799</v>
      </c>
      <c r="C108" s="62" t="s">
        <v>9371</v>
      </c>
      <c r="D108" s="186">
        <v>41381</v>
      </c>
      <c r="E108" s="186">
        <v>41808</v>
      </c>
      <c r="F108" s="186" t="s">
        <v>12077</v>
      </c>
      <c r="G108" s="102" t="s">
        <v>6056</v>
      </c>
      <c r="H108" s="102" t="s">
        <v>5515</v>
      </c>
      <c r="I108" s="102" t="s">
        <v>3067</v>
      </c>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t="s">
        <v>7435</v>
      </c>
      <c r="AK108" s="102"/>
      <c r="AL108" s="102"/>
      <c r="AM108" s="102"/>
      <c r="AN108" s="102"/>
      <c r="AO108" s="102"/>
      <c r="AP108" s="102"/>
      <c r="AQ108" s="102" t="s">
        <v>7438</v>
      </c>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53" t="s">
        <v>7207</v>
      </c>
      <c r="BQ108" s="102"/>
      <c r="BR108" s="102" t="s">
        <v>7439</v>
      </c>
      <c r="BS108" s="102"/>
      <c r="BT108" s="102"/>
      <c r="BU108" s="102"/>
      <c r="BV108" s="102"/>
      <c r="BW108" s="102"/>
      <c r="BX108" s="102"/>
      <c r="BY108" s="102"/>
      <c r="BZ108" s="102"/>
      <c r="CA108" s="102"/>
      <c r="CB108" s="102"/>
      <c r="CC108" s="102"/>
      <c r="CD108" s="102"/>
      <c r="CE108" s="102"/>
      <c r="CF108" s="102"/>
      <c r="CG108" s="102"/>
      <c r="CH108" s="102"/>
      <c r="CI108" s="102"/>
      <c r="CJ108" s="102"/>
      <c r="CK108" s="181"/>
      <c r="CL108" s="181"/>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53" t="s">
        <v>3380</v>
      </c>
      <c r="DI108" s="102"/>
      <c r="DJ108" s="102"/>
      <c r="DK108" s="102"/>
      <c r="DL108" s="102"/>
      <c r="DM108" s="102"/>
      <c r="DN108" s="102"/>
      <c r="DO108" s="102"/>
      <c r="DP108" s="102"/>
      <c r="DQ108" s="102"/>
      <c r="DR108" s="102"/>
      <c r="DS108" s="102"/>
      <c r="DT108" s="102"/>
      <c r="DU108" s="102"/>
      <c r="DV108" s="102"/>
      <c r="DW108" s="102"/>
      <c r="DX108" s="102"/>
      <c r="DY108" s="102"/>
      <c r="DZ108" s="102"/>
      <c r="EA108" s="153" t="s">
        <v>7451</v>
      </c>
      <c r="EB108" s="102"/>
      <c r="EC108" s="102"/>
      <c r="ED108" s="102"/>
      <c r="EE108" s="102"/>
      <c r="EF108" s="102"/>
      <c r="EG108" s="102"/>
      <c r="EH108" s="102"/>
      <c r="EI108" s="102"/>
      <c r="EJ108" s="102"/>
      <c r="EK108" s="102"/>
      <c r="EL108" s="102"/>
      <c r="EM108" s="102" t="s">
        <v>7450</v>
      </c>
      <c r="EN108" s="102"/>
      <c r="EO108" s="102"/>
      <c r="EP108" s="102"/>
      <c r="EQ108" s="102"/>
      <c r="ER108" s="102"/>
      <c r="ES108" s="102"/>
      <c r="ET108" s="102"/>
      <c r="EU108" s="102"/>
      <c r="EV108" s="102"/>
      <c r="EW108" s="102"/>
      <c r="EX108" s="102"/>
      <c r="EY108" s="102"/>
      <c r="EZ108" s="102"/>
      <c r="FA108" s="102"/>
      <c r="FB108" s="102"/>
      <c r="FC108" s="102"/>
      <c r="FD108" s="102"/>
      <c r="FE108" s="102"/>
      <c r="FF108" s="102"/>
      <c r="FG108" s="102"/>
      <c r="FH108" s="102"/>
      <c r="FI108" s="102"/>
      <c r="FJ108" s="102"/>
      <c r="FK108" s="102"/>
      <c r="FL108" s="102"/>
      <c r="FM108" s="102"/>
      <c r="FN108" s="102"/>
      <c r="FO108" s="102"/>
      <c r="FP108" s="102"/>
      <c r="FQ108" s="102"/>
      <c r="FR108" s="102"/>
      <c r="FS108" s="102"/>
      <c r="FT108" s="102"/>
      <c r="FU108" s="102"/>
      <c r="FV108" s="102"/>
      <c r="FW108" s="102"/>
      <c r="FX108" s="102"/>
      <c r="FY108" s="102"/>
      <c r="FZ108" s="102"/>
      <c r="GA108" s="102"/>
      <c r="GB108" s="102"/>
      <c r="GC108" s="102"/>
      <c r="GD108" s="102"/>
      <c r="GE108" s="180"/>
      <c r="GF108" s="180"/>
      <c r="GG108" s="180"/>
      <c r="GH108" s="62" t="s">
        <v>7024</v>
      </c>
    </row>
    <row r="109" spans="1:199" ht="30" x14ac:dyDescent="0.15">
      <c r="A109" s="187" t="s">
        <v>6559</v>
      </c>
      <c r="B109" s="194" t="s">
        <v>6800</v>
      </c>
      <c r="C109" s="299" t="s">
        <v>6728</v>
      </c>
      <c r="D109" s="153" t="s">
        <v>7094</v>
      </c>
      <c r="E109" s="153"/>
      <c r="F109" s="153"/>
      <c r="G109" s="153"/>
      <c r="H109" s="153" t="s">
        <v>5525</v>
      </c>
      <c r="I109" s="153" t="s">
        <v>3067</v>
      </c>
      <c r="J109" s="153" t="s">
        <v>469</v>
      </c>
      <c r="K109" s="153"/>
      <c r="L109" s="153"/>
      <c r="M109" s="153"/>
      <c r="N109" s="153"/>
      <c r="O109" s="153"/>
      <c r="P109" s="153"/>
      <c r="Q109" s="153"/>
      <c r="R109" s="153"/>
      <c r="S109" s="153"/>
      <c r="T109" s="153"/>
      <c r="U109" s="153"/>
      <c r="V109" s="153"/>
      <c r="W109" s="153"/>
      <c r="X109" s="153" t="s">
        <v>3261</v>
      </c>
      <c r="Y109" s="153"/>
      <c r="Z109" s="153"/>
      <c r="AA109" s="153"/>
      <c r="AB109" s="153"/>
      <c r="AC109" s="153"/>
      <c r="AD109" s="153"/>
      <c r="AE109" s="153" t="s">
        <v>3260</v>
      </c>
      <c r="AF109" s="153"/>
      <c r="AG109" s="153"/>
      <c r="AH109" s="153"/>
      <c r="AI109" s="153"/>
      <c r="AJ109" s="153"/>
      <c r="AK109" s="153"/>
      <c r="AL109" s="153"/>
      <c r="AM109" s="153"/>
      <c r="AN109" s="153"/>
      <c r="AO109" s="153" t="s">
        <v>5514</v>
      </c>
      <c r="AP109" s="153"/>
      <c r="AQ109" s="153"/>
      <c r="AR109" s="153"/>
      <c r="AS109" s="153"/>
      <c r="AT109" s="153"/>
      <c r="AU109" s="153"/>
      <c r="AV109" s="153"/>
      <c r="AW109" s="153"/>
      <c r="AX109" s="153"/>
      <c r="AY109" s="153"/>
      <c r="AZ109" s="153"/>
      <c r="BA109" s="153"/>
      <c r="BB109" s="153"/>
      <c r="BC109" s="153"/>
      <c r="BD109" s="153"/>
      <c r="BE109" s="153"/>
      <c r="BF109" s="153"/>
      <c r="BG109" s="153"/>
      <c r="BH109" s="153"/>
      <c r="BI109" s="153"/>
      <c r="BJ109" s="153"/>
      <c r="BK109" s="153"/>
      <c r="BL109" s="153"/>
      <c r="BM109" s="153"/>
      <c r="BN109" s="153"/>
      <c r="BO109" s="153"/>
      <c r="BP109" s="153"/>
      <c r="BQ109" s="153"/>
      <c r="BR109" s="153"/>
      <c r="BS109" s="153" t="s">
        <v>3192</v>
      </c>
      <c r="BT109" s="153"/>
      <c r="BU109" s="153"/>
      <c r="BV109" s="153"/>
      <c r="BW109" s="153"/>
      <c r="BX109" s="153"/>
      <c r="BY109" s="153"/>
      <c r="BZ109" s="153"/>
      <c r="CA109" s="153"/>
      <c r="CB109" s="153"/>
      <c r="CC109" s="153"/>
      <c r="CD109" s="153"/>
      <c r="CE109" s="153"/>
      <c r="CF109" s="153"/>
      <c r="CG109" s="153"/>
      <c r="CH109" s="153"/>
      <c r="CI109" s="153"/>
      <c r="CJ109" s="153"/>
      <c r="CK109" s="196"/>
      <c r="CL109" s="196"/>
      <c r="CM109" s="153"/>
      <c r="CN109" s="153"/>
      <c r="CO109" s="153"/>
      <c r="CP109" s="153"/>
      <c r="CQ109" s="153"/>
      <c r="CR109" s="153"/>
      <c r="CS109" s="153"/>
      <c r="CT109" s="153"/>
      <c r="CU109" s="153"/>
      <c r="CV109" s="153"/>
      <c r="CW109" s="153"/>
      <c r="CX109" s="153"/>
      <c r="CY109" s="153"/>
      <c r="CZ109" s="153"/>
      <c r="DA109" s="153"/>
      <c r="DB109" s="153"/>
      <c r="DC109" s="153"/>
      <c r="DD109" s="153"/>
      <c r="DE109" s="153"/>
      <c r="DF109" s="153"/>
      <c r="DG109" s="153"/>
      <c r="DH109" s="153"/>
      <c r="DI109" s="153"/>
      <c r="DJ109" s="153"/>
      <c r="DK109" s="153"/>
      <c r="DL109" s="153"/>
      <c r="DM109" s="153"/>
      <c r="DN109" s="153"/>
      <c r="DO109" s="153"/>
      <c r="DP109" s="153"/>
      <c r="DQ109" s="153"/>
      <c r="DR109" s="153"/>
      <c r="DS109" s="153"/>
      <c r="DT109" s="153"/>
      <c r="DU109" s="153"/>
      <c r="DV109" s="153"/>
      <c r="DW109" s="153"/>
      <c r="DX109" s="153"/>
      <c r="DY109" s="153"/>
      <c r="DZ109" s="153"/>
      <c r="EA109" s="153"/>
      <c r="EB109" s="153"/>
      <c r="EC109" s="153"/>
      <c r="ED109" s="153"/>
      <c r="EE109" s="153"/>
      <c r="EF109" s="153"/>
      <c r="EG109" s="153"/>
      <c r="EH109" s="153"/>
      <c r="EI109" s="153"/>
      <c r="EJ109" s="153"/>
      <c r="EK109" s="153"/>
      <c r="EL109" s="153"/>
      <c r="EM109" s="153"/>
      <c r="EN109" s="153"/>
      <c r="EO109" s="153"/>
      <c r="EP109" s="153"/>
      <c r="EQ109" s="153"/>
      <c r="ER109" s="153"/>
      <c r="ES109" s="153"/>
      <c r="ET109" s="153"/>
      <c r="EU109" s="153"/>
      <c r="EV109" s="153"/>
      <c r="EW109" s="153"/>
      <c r="EX109" s="153"/>
      <c r="EY109" s="153"/>
      <c r="EZ109" s="153"/>
      <c r="FA109" s="153"/>
      <c r="FB109" s="153"/>
      <c r="FC109" s="153"/>
      <c r="FD109" s="153"/>
      <c r="FE109" s="153"/>
      <c r="FF109" s="153"/>
      <c r="FG109" s="153"/>
      <c r="FH109" s="153"/>
      <c r="FI109" s="153"/>
      <c r="FJ109" s="153"/>
      <c r="FK109" s="153"/>
      <c r="FL109" s="153"/>
      <c r="FM109" s="153"/>
      <c r="FN109" s="153"/>
      <c r="FO109" s="153"/>
      <c r="FP109" s="153"/>
      <c r="FQ109" s="153"/>
      <c r="FR109" s="153"/>
      <c r="FS109" s="153"/>
      <c r="FT109" s="153"/>
      <c r="FU109" s="153"/>
      <c r="FV109" s="153"/>
      <c r="FW109" s="153"/>
      <c r="FX109" s="153"/>
      <c r="FY109" s="153"/>
      <c r="FZ109" s="153" t="s">
        <v>3262</v>
      </c>
      <c r="GA109" s="153"/>
      <c r="GB109" s="153"/>
      <c r="GC109" s="153"/>
      <c r="GD109" s="153"/>
      <c r="GE109" s="196"/>
      <c r="GF109" s="196"/>
      <c r="GG109" s="196"/>
      <c r="GH109" s="158"/>
      <c r="GI109" s="158"/>
      <c r="GJ109" s="158"/>
      <c r="GK109" s="158"/>
      <c r="GL109" s="158"/>
    </row>
    <row r="110" spans="1:199" ht="84" x14ac:dyDescent="0.15">
      <c r="A110" s="187" t="s">
        <v>6560</v>
      </c>
      <c r="B110" s="177" t="s">
        <v>6801</v>
      </c>
      <c r="C110" s="62" t="s">
        <v>6729</v>
      </c>
      <c r="D110" s="186" t="s">
        <v>7409</v>
      </c>
      <c r="E110" s="102"/>
      <c r="F110" s="102"/>
      <c r="G110" s="102"/>
      <c r="H110" s="160" t="s">
        <v>5550</v>
      </c>
      <c r="I110" s="102" t="s">
        <v>3067</v>
      </c>
      <c r="J110" s="102"/>
      <c r="K110" s="102"/>
      <c r="L110" s="102"/>
      <c r="M110" s="102"/>
      <c r="N110" s="102"/>
      <c r="O110" s="102"/>
      <c r="P110" s="102"/>
      <c r="Q110" s="102"/>
      <c r="R110" s="102"/>
      <c r="S110" s="102"/>
      <c r="T110" s="102"/>
      <c r="U110" s="102"/>
      <c r="V110" s="102"/>
      <c r="W110" s="102"/>
      <c r="X110" s="29"/>
      <c r="Y110" s="29"/>
      <c r="Z110" s="29"/>
      <c r="AA110" s="29" t="s">
        <v>5496</v>
      </c>
      <c r="AB110" s="29"/>
      <c r="AC110" s="29"/>
      <c r="AD110" s="29"/>
      <c r="AE110" s="102"/>
      <c r="AF110" s="102"/>
      <c r="AG110" s="102"/>
      <c r="AH110" s="29"/>
      <c r="AI110" s="29"/>
      <c r="AJ110" s="29" t="s">
        <v>7454</v>
      </c>
      <c r="AK110" s="29"/>
      <c r="AL110" s="29"/>
      <c r="AM110" s="29"/>
      <c r="AN110" s="29"/>
      <c r="AO110" s="102"/>
      <c r="AP110" s="62" t="s">
        <v>7178</v>
      </c>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c r="BK110" s="102"/>
      <c r="BL110" s="102"/>
      <c r="BM110" s="102"/>
      <c r="BN110" s="102"/>
      <c r="BO110" s="102"/>
      <c r="BP110" s="102"/>
      <c r="BQ110" s="102"/>
      <c r="BR110" s="102"/>
      <c r="BS110" s="102"/>
      <c r="BT110" s="102"/>
      <c r="BU110" s="102"/>
      <c r="BV110" s="102"/>
      <c r="BW110" s="102"/>
      <c r="BX110" s="102"/>
      <c r="BY110" s="102"/>
      <c r="BZ110" s="102"/>
      <c r="CA110" s="102"/>
      <c r="CB110" s="102"/>
      <c r="CC110" s="102"/>
      <c r="CD110" s="102"/>
      <c r="CE110" s="102"/>
      <c r="CF110" s="102"/>
      <c r="CG110" s="102"/>
      <c r="CH110" s="102"/>
      <c r="CI110" s="102"/>
      <c r="CJ110" s="102"/>
      <c r="CK110" s="181"/>
      <c r="CL110" s="181"/>
      <c r="CM110" s="102"/>
      <c r="CN110" s="102"/>
      <c r="CO110" s="102"/>
      <c r="CP110" s="102"/>
      <c r="CQ110" s="102"/>
      <c r="CR110" s="102"/>
      <c r="CS110" s="102"/>
      <c r="CT110" s="102"/>
      <c r="CU110" s="102"/>
      <c r="CV110" s="102"/>
      <c r="CW110" s="102"/>
      <c r="CX110" s="102"/>
      <c r="CY110" s="102"/>
      <c r="CZ110" s="102"/>
      <c r="DA110" s="102"/>
      <c r="DB110" s="102"/>
      <c r="DC110" s="102"/>
      <c r="DD110" s="102"/>
      <c r="DE110" s="102"/>
      <c r="DF110" s="102"/>
      <c r="DG110" s="102"/>
      <c r="DH110" s="102"/>
      <c r="DI110" s="102"/>
      <c r="DJ110" s="102"/>
      <c r="DK110" s="102"/>
      <c r="DL110" s="102"/>
      <c r="DM110" s="102"/>
      <c r="DN110" s="102"/>
      <c r="DO110" s="102"/>
      <c r="DP110" s="102"/>
      <c r="DQ110" s="102"/>
      <c r="DR110" s="102"/>
      <c r="DS110" s="102"/>
      <c r="DT110" s="102"/>
      <c r="DU110" s="102"/>
      <c r="DV110" s="102"/>
      <c r="DW110" s="102"/>
      <c r="DX110" s="102"/>
      <c r="DY110" s="102"/>
      <c r="DZ110" s="102"/>
      <c r="EA110" s="102"/>
      <c r="EB110" s="102"/>
      <c r="EC110" s="102"/>
      <c r="ED110" s="60" t="s">
        <v>5552</v>
      </c>
      <c r="EE110" s="29"/>
      <c r="EF110" s="29"/>
      <c r="EG110" s="102"/>
      <c r="EH110" s="102"/>
      <c r="EI110" s="102"/>
      <c r="EJ110" s="29"/>
      <c r="EK110" s="29"/>
      <c r="EL110" s="29"/>
      <c r="EM110" s="102"/>
      <c r="EN110" s="102"/>
      <c r="EO110" s="102"/>
      <c r="EP110" s="102"/>
      <c r="EQ110" s="29"/>
      <c r="ER110" s="29"/>
      <c r="ES110" s="29" t="s">
        <v>5553</v>
      </c>
      <c r="ET110" s="29"/>
      <c r="EU110" s="102"/>
      <c r="EV110" s="102"/>
      <c r="EW110" s="102"/>
      <c r="EX110" s="102"/>
      <c r="EY110" s="102"/>
      <c r="EZ110" s="102"/>
      <c r="FA110" s="102"/>
      <c r="FB110" s="102"/>
      <c r="FC110" s="102"/>
      <c r="FD110" s="102"/>
      <c r="FE110" s="102"/>
      <c r="FF110" s="102"/>
      <c r="FG110" s="29"/>
      <c r="FH110" s="29"/>
      <c r="FI110" s="29"/>
      <c r="FJ110" s="29"/>
      <c r="FK110" s="29"/>
      <c r="FL110" s="29" t="s">
        <v>5555</v>
      </c>
      <c r="FM110" s="29"/>
      <c r="FN110" s="29"/>
      <c r="FO110" s="29"/>
      <c r="FP110" s="29"/>
      <c r="FQ110" s="29"/>
      <c r="FR110" s="102"/>
      <c r="FS110" s="102"/>
      <c r="FT110" s="102"/>
      <c r="FU110" s="102"/>
      <c r="FV110" s="102"/>
      <c r="FW110" s="102"/>
      <c r="FX110" s="102"/>
      <c r="FY110" s="102"/>
      <c r="FZ110" s="102"/>
      <c r="GA110" s="102"/>
      <c r="GB110" s="102"/>
      <c r="GC110" s="29"/>
      <c r="GD110" s="29" t="s">
        <v>5554</v>
      </c>
      <c r="GE110" s="180"/>
      <c r="GF110" s="180"/>
      <c r="GG110" s="180"/>
      <c r="GH110" s="62" t="s">
        <v>7024</v>
      </c>
    </row>
    <row r="111" spans="1:199" ht="25.5" customHeight="1" x14ac:dyDescent="0.15">
      <c r="A111" s="187" t="s">
        <v>6561</v>
      </c>
      <c r="B111" s="194" t="s">
        <v>6802</v>
      </c>
      <c r="C111" s="299" t="s">
        <v>6730</v>
      </c>
      <c r="D111" s="153" t="s">
        <v>7094</v>
      </c>
      <c r="E111" s="153"/>
      <c r="F111" s="153"/>
      <c r="G111" s="153"/>
      <c r="H111" s="153" t="s">
        <v>5452</v>
      </c>
      <c r="I111" s="153" t="s">
        <v>3067</v>
      </c>
      <c r="J111" s="153" t="s">
        <v>469</v>
      </c>
      <c r="K111" s="153"/>
      <c r="L111" s="60" t="s">
        <v>5557</v>
      </c>
      <c r="M111" s="60"/>
      <c r="N111" s="60"/>
      <c r="O111" s="60"/>
      <c r="P111" s="60"/>
      <c r="Q111" s="153"/>
      <c r="R111" s="153"/>
      <c r="S111" s="153"/>
      <c r="T111" s="153"/>
      <c r="U111" s="153"/>
      <c r="V111" s="153"/>
      <c r="W111" s="153"/>
      <c r="X111" s="60" t="s">
        <v>5558</v>
      </c>
      <c r="Y111" s="60"/>
      <c r="Z111" s="60"/>
      <c r="AA111" s="60"/>
      <c r="AB111" s="60"/>
      <c r="AC111" s="60"/>
      <c r="AD111" s="60"/>
      <c r="AE111" s="153"/>
      <c r="AF111" s="153"/>
      <c r="AG111" s="153"/>
      <c r="AH111" s="153"/>
      <c r="AI111" s="153"/>
      <c r="AJ111" s="153"/>
      <c r="AK111" s="153"/>
      <c r="AL111" s="153"/>
      <c r="AM111" s="153"/>
      <c r="AN111" s="153"/>
      <c r="AO111" s="153" t="s">
        <v>5514</v>
      </c>
      <c r="AP111" s="153"/>
      <c r="AQ111" s="153"/>
      <c r="AR111" s="153"/>
      <c r="AS111" s="153"/>
      <c r="AT111" s="153"/>
      <c r="AU111" s="153"/>
      <c r="AV111" s="153"/>
      <c r="AW111" s="153"/>
      <c r="AX111" s="153"/>
      <c r="AY111" s="153"/>
      <c r="AZ111" s="153"/>
      <c r="BA111" s="153"/>
      <c r="BB111" s="153"/>
      <c r="BC111" s="153"/>
      <c r="BD111" s="153"/>
      <c r="BE111" s="153"/>
      <c r="BF111" s="153"/>
      <c r="BG111" s="153"/>
      <c r="BH111" s="153"/>
      <c r="BI111" s="153"/>
      <c r="BJ111" s="153"/>
      <c r="BK111" s="153"/>
      <c r="BL111" s="153"/>
      <c r="BM111" s="153"/>
      <c r="BN111" s="153"/>
      <c r="BO111" s="153"/>
      <c r="BP111" s="153"/>
      <c r="BQ111" s="153"/>
      <c r="BR111" s="153"/>
      <c r="BS111" s="153"/>
      <c r="BT111" s="153"/>
      <c r="BU111" s="153"/>
      <c r="BV111" s="153"/>
      <c r="BW111" s="153"/>
      <c r="BX111" s="153"/>
      <c r="BY111" s="153"/>
      <c r="BZ111" s="153"/>
      <c r="CA111" s="153"/>
      <c r="CB111" s="153"/>
      <c r="CC111" s="153"/>
      <c r="CD111" s="153"/>
      <c r="CE111" s="153"/>
      <c r="CF111" s="153"/>
      <c r="CG111" s="153"/>
      <c r="CH111" s="153"/>
      <c r="CI111" s="153"/>
      <c r="CJ111" s="153"/>
      <c r="CK111" s="196"/>
      <c r="CL111" s="196"/>
      <c r="CM111" s="153"/>
      <c r="CN111" s="153"/>
      <c r="CO111" s="153"/>
      <c r="CP111" s="153"/>
      <c r="CQ111" s="153"/>
      <c r="CR111" s="153"/>
      <c r="CS111" s="153"/>
      <c r="CT111" s="153"/>
      <c r="CU111" s="153"/>
      <c r="CV111" s="153"/>
      <c r="CW111" s="153"/>
      <c r="CX111" s="153"/>
      <c r="CY111" s="153"/>
      <c r="CZ111" s="153"/>
      <c r="DA111" s="153"/>
      <c r="DB111" s="153"/>
      <c r="DC111" s="153"/>
      <c r="DD111" s="153"/>
      <c r="DE111" s="153"/>
      <c r="DF111" s="153"/>
      <c r="DG111" s="153"/>
      <c r="DH111" s="153"/>
      <c r="DI111" s="153"/>
      <c r="DJ111" s="153"/>
      <c r="DK111" s="153"/>
      <c r="DL111" s="153"/>
      <c r="DM111" s="153"/>
      <c r="DN111" s="153"/>
      <c r="DO111" s="153"/>
      <c r="DP111" s="153"/>
      <c r="DQ111" s="153"/>
      <c r="DR111" s="153"/>
      <c r="DS111" s="153"/>
      <c r="DT111" s="153"/>
      <c r="DU111" s="153"/>
      <c r="DV111" s="153"/>
      <c r="DW111" s="153"/>
      <c r="DX111" s="153"/>
      <c r="DY111" s="153"/>
      <c r="DZ111" s="153"/>
      <c r="EA111" s="153"/>
      <c r="EB111" s="153"/>
      <c r="EC111" s="153"/>
      <c r="ED111" s="60" t="s">
        <v>5561</v>
      </c>
      <c r="EE111" s="60"/>
      <c r="EF111" s="60"/>
      <c r="EG111" s="153"/>
      <c r="EH111" s="153"/>
      <c r="EI111" s="153"/>
      <c r="EJ111" s="60"/>
      <c r="EK111" s="60"/>
      <c r="EL111" s="60"/>
      <c r="EM111" s="153"/>
      <c r="EN111" s="153"/>
      <c r="EO111" s="153"/>
      <c r="EP111" s="153"/>
      <c r="EQ111" s="60" t="s">
        <v>5560</v>
      </c>
      <c r="ER111" s="60"/>
      <c r="ES111" s="60"/>
      <c r="ET111" s="60"/>
      <c r="EU111" s="153"/>
      <c r="EV111" s="153"/>
      <c r="EW111" s="153"/>
      <c r="EX111" s="153"/>
      <c r="EY111" s="153"/>
      <c r="EZ111" s="153"/>
      <c r="FA111" s="153"/>
      <c r="FB111" s="153"/>
      <c r="FC111" s="153"/>
      <c r="FD111" s="153"/>
      <c r="FE111" s="153"/>
      <c r="FF111" s="153"/>
      <c r="FG111" s="60" t="s">
        <v>5559</v>
      </c>
      <c r="FH111" s="60"/>
      <c r="FI111" s="60"/>
      <c r="FJ111" s="60"/>
      <c r="FK111" s="60"/>
      <c r="FL111" s="60"/>
      <c r="FM111" s="60"/>
      <c r="FN111" s="60"/>
      <c r="FO111" s="60"/>
      <c r="FP111" s="60"/>
      <c r="FQ111" s="60"/>
      <c r="FR111" s="153"/>
      <c r="FS111" s="153"/>
      <c r="FT111" s="153"/>
      <c r="FU111" s="153"/>
      <c r="FV111" s="153"/>
      <c r="FW111" s="153"/>
      <c r="FX111" s="153"/>
      <c r="FY111" s="153"/>
      <c r="FZ111" s="153"/>
      <c r="GA111" s="153"/>
      <c r="GB111" s="153"/>
      <c r="GC111" s="153"/>
      <c r="GD111" s="153"/>
      <c r="GE111" s="196"/>
      <c r="GF111" s="196"/>
      <c r="GG111" s="196"/>
      <c r="GH111" s="158"/>
      <c r="GI111" s="158"/>
      <c r="GJ111" s="158"/>
      <c r="GK111" s="158"/>
      <c r="GL111" s="158"/>
    </row>
    <row r="112" spans="1:199" ht="56" x14ac:dyDescent="0.15">
      <c r="A112" s="171" t="s">
        <v>6562</v>
      </c>
      <c r="B112" s="177" t="s">
        <v>6803</v>
      </c>
      <c r="C112" s="62" t="s">
        <v>6793</v>
      </c>
      <c r="D112" s="182">
        <v>41191</v>
      </c>
      <c r="E112" s="186">
        <v>41192</v>
      </c>
      <c r="F112" s="186"/>
      <c r="G112" s="102"/>
      <c r="H112" s="102" t="s">
        <v>5562</v>
      </c>
      <c r="I112" s="102" t="s">
        <v>3067</v>
      </c>
      <c r="J112" s="102"/>
      <c r="K112" s="102"/>
      <c r="L112" s="102"/>
      <c r="M112" s="102"/>
      <c r="N112" s="102"/>
      <c r="O112" s="102"/>
      <c r="P112" s="102"/>
      <c r="Q112" s="102"/>
      <c r="R112" s="102"/>
      <c r="S112" s="102"/>
      <c r="T112" s="102"/>
      <c r="U112" s="102"/>
      <c r="V112" s="102"/>
      <c r="W112" s="102"/>
      <c r="X112" s="29"/>
      <c r="Y112" s="29"/>
      <c r="Z112" s="29"/>
      <c r="AA112" s="29"/>
      <c r="AB112" s="29"/>
      <c r="AC112" s="29"/>
      <c r="AD112" s="29"/>
      <c r="AE112" s="29"/>
      <c r="AF112" s="29"/>
      <c r="AG112" s="102"/>
      <c r="AH112" s="102"/>
      <c r="AI112" s="102"/>
      <c r="AJ112" s="102" t="s">
        <v>8166</v>
      </c>
      <c r="AK112" s="102"/>
      <c r="AL112" s="102"/>
      <c r="AM112" s="102"/>
      <c r="AN112" s="102"/>
      <c r="AO112" s="102"/>
      <c r="AP112" s="62" t="s">
        <v>7178</v>
      </c>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c r="BK112" s="102"/>
      <c r="BL112" s="102"/>
      <c r="BM112" s="102"/>
      <c r="BN112" s="102"/>
      <c r="BO112" s="102"/>
      <c r="BP112" s="102"/>
      <c r="BQ112" s="102"/>
      <c r="BR112" s="102"/>
      <c r="BS112" s="102"/>
      <c r="BT112" s="102"/>
      <c r="BU112" s="102"/>
      <c r="BV112" s="102"/>
      <c r="BW112" s="102" t="s">
        <v>8168</v>
      </c>
      <c r="BX112" s="102"/>
      <c r="BY112" s="102"/>
      <c r="BZ112" s="102"/>
      <c r="CA112" s="102"/>
      <c r="CB112" s="102"/>
      <c r="CC112" s="102"/>
      <c r="CD112" s="102"/>
      <c r="CE112" s="102"/>
      <c r="CF112" s="102"/>
      <c r="CG112" s="102"/>
      <c r="CH112" s="102"/>
      <c r="CI112" s="102"/>
      <c r="CJ112" s="102"/>
      <c r="CK112" s="181"/>
      <c r="CL112" s="181"/>
      <c r="CM112" s="102"/>
      <c r="CN112" s="102"/>
      <c r="CO112" s="102"/>
      <c r="CP112" s="102"/>
      <c r="CQ112" s="102"/>
      <c r="CR112" s="102"/>
      <c r="CS112" s="102"/>
      <c r="CT112" s="102"/>
      <c r="CU112" s="102"/>
      <c r="CV112" s="102"/>
      <c r="CW112" s="102"/>
      <c r="CX112" s="102"/>
      <c r="CY112" s="102"/>
      <c r="CZ112" s="102"/>
      <c r="DA112" s="102"/>
      <c r="DB112" s="102"/>
      <c r="DC112" s="102"/>
      <c r="DD112" s="102"/>
      <c r="DE112" s="102"/>
      <c r="DF112" s="102"/>
      <c r="DG112" s="102"/>
      <c r="DH112" s="102"/>
      <c r="DI112" s="102"/>
      <c r="DJ112" s="102"/>
      <c r="DK112" s="102"/>
      <c r="DL112" s="102"/>
      <c r="DM112" s="102"/>
      <c r="DN112" s="102"/>
      <c r="DO112" s="102"/>
      <c r="DP112" s="102"/>
      <c r="DQ112" s="102"/>
      <c r="DR112" s="102"/>
      <c r="DS112" s="102"/>
      <c r="DT112" s="102"/>
      <c r="DU112" s="102"/>
      <c r="DV112" s="102"/>
      <c r="DW112" s="102"/>
      <c r="DX112" s="102"/>
      <c r="DY112" s="102"/>
      <c r="DZ112" s="102"/>
      <c r="EA112" s="102"/>
      <c r="EB112" s="102"/>
      <c r="EC112" s="102"/>
      <c r="ED112" s="102"/>
      <c r="EE112" s="102"/>
      <c r="EF112" s="102"/>
      <c r="EG112" s="102"/>
      <c r="EH112" s="102"/>
      <c r="EI112" s="102"/>
      <c r="EJ112" s="102"/>
      <c r="EK112" s="102"/>
      <c r="EL112" s="102"/>
      <c r="EM112" s="102"/>
      <c r="EN112" s="102"/>
      <c r="EO112" s="102"/>
      <c r="EP112" s="102"/>
      <c r="EQ112" s="102"/>
      <c r="ER112" s="102"/>
      <c r="ES112" s="102"/>
      <c r="ET112" s="102"/>
      <c r="EU112" s="102"/>
      <c r="EV112" s="102"/>
      <c r="EW112" s="102"/>
      <c r="EX112" s="102"/>
      <c r="EY112" s="102"/>
      <c r="EZ112" s="102"/>
      <c r="FA112" s="102"/>
      <c r="FB112" s="102"/>
      <c r="FC112" s="102"/>
      <c r="FD112" s="102"/>
      <c r="FE112" s="102"/>
      <c r="FF112" s="102"/>
      <c r="FG112" s="102"/>
      <c r="FH112" s="102"/>
      <c r="FI112" s="102"/>
      <c r="FJ112" s="102"/>
      <c r="FK112" s="102"/>
      <c r="FL112" s="102"/>
      <c r="FM112" s="102"/>
      <c r="FN112" s="102"/>
      <c r="FO112" s="102"/>
      <c r="FP112" s="102"/>
      <c r="FQ112" s="102"/>
      <c r="FR112" s="102"/>
      <c r="FS112" s="102"/>
      <c r="FT112" s="102"/>
      <c r="FU112" s="102"/>
      <c r="FV112" s="102"/>
      <c r="FW112" s="102"/>
      <c r="FX112" s="102"/>
      <c r="FY112" s="102"/>
      <c r="FZ112" s="102"/>
      <c r="GA112" s="102"/>
      <c r="GB112" s="102"/>
      <c r="GC112" s="102"/>
      <c r="GD112" s="102" t="s">
        <v>8169</v>
      </c>
      <c r="GE112" s="180"/>
      <c r="GF112" s="180"/>
      <c r="GG112" s="180"/>
    </row>
    <row r="113" spans="1:210" ht="30" x14ac:dyDescent="0.15">
      <c r="A113" s="171" t="s">
        <v>6563</v>
      </c>
      <c r="B113" s="177" t="s">
        <v>6804</v>
      </c>
      <c r="C113" s="62" t="s">
        <v>6792</v>
      </c>
      <c r="D113" s="186">
        <v>40974</v>
      </c>
      <c r="E113" s="186">
        <v>41030</v>
      </c>
      <c r="F113" s="186"/>
      <c r="G113" s="102"/>
      <c r="H113" s="102" t="s">
        <v>5506</v>
      </c>
      <c r="I113" s="102" t="s">
        <v>3067</v>
      </c>
      <c r="J113" s="102" t="s">
        <v>469</v>
      </c>
      <c r="K113" s="102"/>
      <c r="L113" s="102" t="s">
        <v>589</v>
      </c>
      <c r="M113" s="102"/>
      <c r="N113" s="102"/>
      <c r="O113" s="102"/>
      <c r="P113" s="102"/>
      <c r="Q113" s="102"/>
      <c r="R113" s="102"/>
      <c r="S113" s="102"/>
      <c r="T113" s="102"/>
      <c r="U113" s="102"/>
      <c r="V113" s="102"/>
      <c r="W113" s="102"/>
      <c r="X113" s="102" t="s">
        <v>3072</v>
      </c>
      <c r="Y113" s="102"/>
      <c r="Z113" s="102"/>
      <c r="AA113" s="102"/>
      <c r="AB113" s="102"/>
      <c r="AC113" s="102"/>
      <c r="AD113" s="102"/>
      <c r="AF113" s="102"/>
      <c r="AG113" s="102"/>
      <c r="AH113" s="102" t="s">
        <v>5410</v>
      </c>
      <c r="AI113" s="102"/>
      <c r="AJ113" s="102"/>
      <c r="AK113" s="102"/>
      <c r="AL113" s="102"/>
      <c r="AM113" s="102"/>
      <c r="AN113" s="102"/>
      <c r="AO113" s="102"/>
      <c r="AP113" s="102"/>
      <c r="AQ113" s="102"/>
      <c r="AR113" s="102"/>
      <c r="AS113" s="102"/>
      <c r="AT113" s="102"/>
      <c r="AU113" s="102"/>
      <c r="AV113" s="102"/>
      <c r="AW113" s="102"/>
      <c r="AX113" s="102" t="s">
        <v>5591</v>
      </c>
      <c r="AY113" s="102"/>
      <c r="AZ113" s="102"/>
      <c r="BA113" s="102"/>
      <c r="BB113" s="102"/>
      <c r="BC113" s="102"/>
      <c r="BD113" s="102"/>
      <c r="BE113" s="102"/>
      <c r="BF113" s="102"/>
      <c r="BG113" s="102"/>
      <c r="BH113" s="102"/>
      <c r="BI113" s="102"/>
      <c r="BJ113" s="102"/>
      <c r="BK113" s="102"/>
      <c r="BL113" s="102"/>
      <c r="BM113" s="102"/>
      <c r="BN113" s="102"/>
      <c r="BO113" s="102"/>
      <c r="BP113" s="102"/>
      <c r="BQ113" s="102"/>
      <c r="BR113" s="102"/>
      <c r="BS113" s="102"/>
      <c r="BT113" s="102"/>
      <c r="BU113" s="102"/>
      <c r="BV113" s="102"/>
      <c r="BW113" s="102"/>
      <c r="BX113" s="102"/>
      <c r="BY113" s="102"/>
      <c r="BZ113" s="102"/>
      <c r="CA113" s="102"/>
      <c r="CB113" s="102"/>
      <c r="CC113" s="102"/>
      <c r="CD113" s="102"/>
      <c r="CE113" s="102"/>
      <c r="CF113" s="102"/>
      <c r="CG113" s="102"/>
      <c r="CH113" s="102"/>
      <c r="CI113" s="102"/>
      <c r="CJ113" s="102"/>
      <c r="CK113" s="181"/>
      <c r="CL113" s="181"/>
      <c r="CM113" s="102"/>
      <c r="CN113" s="102"/>
      <c r="CO113" s="102"/>
      <c r="CP113" s="102"/>
      <c r="CQ113" s="102"/>
      <c r="CR113" s="102"/>
      <c r="CS113" s="102"/>
      <c r="CT113" s="102"/>
      <c r="CU113" s="102"/>
      <c r="CV113" s="102"/>
      <c r="CW113" s="102"/>
      <c r="CX113" s="102"/>
      <c r="CY113" s="102"/>
      <c r="CZ113" s="102"/>
      <c r="DA113" s="102"/>
      <c r="DB113" s="102"/>
      <c r="DC113" s="102"/>
      <c r="DD113" s="102"/>
      <c r="DE113" s="102"/>
      <c r="DF113" s="102"/>
      <c r="DG113" s="102"/>
      <c r="DH113" s="102"/>
      <c r="DI113" s="102"/>
      <c r="DJ113" s="102"/>
      <c r="DK113" s="102"/>
      <c r="DL113" s="102"/>
      <c r="DM113" s="102"/>
      <c r="DN113" s="102"/>
      <c r="DO113" s="102"/>
      <c r="DP113" s="102"/>
      <c r="DQ113" s="102"/>
      <c r="DR113" s="102"/>
      <c r="DS113" s="102"/>
      <c r="DT113" s="102"/>
      <c r="DU113" s="102"/>
      <c r="DV113" s="102"/>
      <c r="DW113" s="102"/>
      <c r="DX113" s="102"/>
      <c r="DY113" s="102"/>
      <c r="DZ113" s="102"/>
      <c r="EA113" s="102"/>
      <c r="EB113" s="102"/>
      <c r="EC113" s="102"/>
      <c r="ED113" s="102"/>
      <c r="EE113" s="102"/>
      <c r="EF113" s="102"/>
      <c r="EG113" s="102"/>
      <c r="EH113" s="102"/>
      <c r="EI113" s="102"/>
      <c r="EJ113" s="102"/>
      <c r="EK113" s="102"/>
      <c r="EL113" s="102"/>
      <c r="EM113" s="102"/>
      <c r="EN113" s="102"/>
      <c r="EO113" s="102"/>
      <c r="EP113" s="102"/>
      <c r="EQ113" s="102"/>
      <c r="ER113" s="102"/>
      <c r="ES113" s="102"/>
      <c r="ET113" s="102"/>
      <c r="EU113" s="102"/>
      <c r="EV113" s="102"/>
      <c r="EW113" s="102"/>
      <c r="EX113" s="102"/>
      <c r="EY113" s="102"/>
      <c r="EZ113" s="102"/>
      <c r="FA113" s="102"/>
      <c r="FB113" s="102"/>
      <c r="FC113" s="102"/>
      <c r="FD113" s="102"/>
      <c r="FE113" s="102"/>
      <c r="FF113" s="102"/>
      <c r="FG113" s="102"/>
      <c r="FH113" s="102"/>
      <c r="FI113" s="102"/>
      <c r="FJ113" s="102"/>
      <c r="FK113" s="102"/>
      <c r="FL113" s="102"/>
      <c r="FM113" s="102"/>
      <c r="FN113" s="102"/>
      <c r="FO113" s="102"/>
      <c r="FP113" s="102"/>
      <c r="FQ113" s="102"/>
      <c r="FR113" s="102"/>
      <c r="FS113" s="102"/>
      <c r="FT113" s="102"/>
      <c r="FU113" s="102"/>
      <c r="FV113" s="102"/>
      <c r="FW113" s="102"/>
      <c r="FX113" s="102"/>
      <c r="FY113" s="102"/>
      <c r="FZ113" s="102"/>
      <c r="GA113" s="102"/>
      <c r="GB113" s="102"/>
      <c r="GC113" s="102"/>
      <c r="GD113" s="102"/>
      <c r="GE113" s="180"/>
      <c r="GF113" s="180"/>
      <c r="GG113" s="180"/>
    </row>
    <row r="114" spans="1:210" ht="60" x14ac:dyDescent="0.15">
      <c r="A114" s="171" t="s">
        <v>6564</v>
      </c>
      <c r="B114" s="177" t="s">
        <v>6638</v>
      </c>
      <c r="C114" s="62" t="s">
        <v>10746</v>
      </c>
      <c r="D114" s="189">
        <v>41628</v>
      </c>
      <c r="E114" s="182">
        <v>41628</v>
      </c>
      <c r="F114" s="182"/>
      <c r="G114" s="178"/>
      <c r="H114" s="102" t="s">
        <v>10745</v>
      </c>
      <c r="I114" s="102" t="s">
        <v>3067</v>
      </c>
      <c r="J114" s="102" t="s">
        <v>469</v>
      </c>
      <c r="K114" s="102"/>
      <c r="L114" s="102" t="s">
        <v>3071</v>
      </c>
      <c r="M114" s="102"/>
      <c r="N114" s="102"/>
      <c r="O114" s="102"/>
      <c r="P114" s="102"/>
      <c r="Q114" s="102"/>
      <c r="R114" s="102"/>
      <c r="S114" s="102"/>
      <c r="T114" s="102"/>
      <c r="U114" s="102"/>
      <c r="V114" s="102"/>
      <c r="W114" s="102"/>
      <c r="X114" s="102" t="s">
        <v>3072</v>
      </c>
      <c r="Y114" s="102"/>
      <c r="Z114" s="102"/>
      <c r="AA114" s="102"/>
      <c r="AB114" s="102"/>
      <c r="AC114" s="102"/>
      <c r="AD114" s="102"/>
      <c r="AF114" s="102"/>
      <c r="AG114" s="102"/>
      <c r="AH114" s="102" t="s">
        <v>7018</v>
      </c>
      <c r="AI114" s="102"/>
      <c r="AJ114" s="102"/>
      <c r="AK114" s="102"/>
      <c r="AL114" s="102"/>
      <c r="AM114" s="102"/>
      <c r="AN114" s="102"/>
      <c r="AO114" s="102" t="s">
        <v>5514</v>
      </c>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c r="BK114" s="102"/>
      <c r="BL114" s="102"/>
      <c r="BM114" s="102"/>
      <c r="BN114" s="102"/>
      <c r="BO114" s="102"/>
      <c r="BP114" s="102"/>
      <c r="BQ114" s="102"/>
      <c r="BR114" s="102"/>
      <c r="BS114" s="102"/>
      <c r="BT114" s="102"/>
      <c r="BU114" s="102"/>
      <c r="BV114" s="102"/>
      <c r="BW114" s="102"/>
      <c r="BX114" s="102"/>
      <c r="BY114" s="102"/>
      <c r="BZ114" s="102"/>
      <c r="CA114" s="102"/>
      <c r="CB114" s="102"/>
      <c r="CC114" s="102"/>
      <c r="CD114" s="102"/>
      <c r="CE114" s="102"/>
      <c r="CF114" s="102"/>
      <c r="CG114" s="102"/>
      <c r="CH114" s="102"/>
      <c r="CI114" s="102"/>
      <c r="CJ114" s="102"/>
      <c r="CK114" s="181"/>
      <c r="CL114" s="181"/>
      <c r="CM114" s="102"/>
      <c r="CN114" s="102"/>
      <c r="CO114" s="102"/>
      <c r="CP114" s="102"/>
      <c r="CQ114" s="102"/>
      <c r="CR114" s="102"/>
      <c r="CS114" s="102"/>
      <c r="CT114" s="102"/>
      <c r="CU114" s="102"/>
      <c r="CV114" s="102"/>
      <c r="CW114" s="102"/>
      <c r="CX114" s="102"/>
      <c r="CY114" s="102"/>
      <c r="CZ114" s="102"/>
      <c r="DA114" s="102"/>
      <c r="DB114" s="102"/>
      <c r="DC114" s="102"/>
      <c r="DD114" s="102"/>
      <c r="DE114" s="102"/>
      <c r="DF114" s="102"/>
      <c r="DG114" s="102"/>
      <c r="DH114" s="102"/>
      <c r="DI114" s="102"/>
      <c r="DJ114" s="102"/>
      <c r="DK114" s="102"/>
      <c r="DL114" s="102"/>
      <c r="DM114" s="102"/>
      <c r="DN114" s="102"/>
      <c r="DO114" s="102"/>
      <c r="DP114" s="102"/>
      <c r="DQ114" s="102"/>
      <c r="DR114" s="102"/>
      <c r="DS114" s="102"/>
      <c r="DT114" s="102"/>
      <c r="DU114" s="102"/>
      <c r="DV114" s="102"/>
      <c r="DW114" s="102"/>
      <c r="DX114" s="102"/>
      <c r="DY114" s="102"/>
      <c r="DZ114" s="102"/>
      <c r="EA114" s="102"/>
      <c r="EB114" s="102"/>
      <c r="EC114" s="102"/>
      <c r="ED114" s="102"/>
      <c r="EE114" s="102"/>
      <c r="EF114" s="102"/>
      <c r="EG114" s="102"/>
      <c r="EH114" s="102"/>
      <c r="EI114" s="102"/>
      <c r="EJ114" s="102"/>
      <c r="EK114" s="102"/>
      <c r="EL114" s="102"/>
      <c r="EM114" s="102"/>
      <c r="EN114" s="102"/>
      <c r="EO114" s="102"/>
      <c r="EP114" s="102"/>
      <c r="EQ114" s="102"/>
      <c r="ER114" s="102"/>
      <c r="ES114" s="102"/>
      <c r="ET114" s="102"/>
      <c r="EU114" s="102"/>
      <c r="EV114" s="102"/>
      <c r="EW114" s="102"/>
      <c r="EX114" s="102"/>
      <c r="EY114" s="102"/>
      <c r="EZ114" s="102"/>
      <c r="FA114" s="102"/>
      <c r="FB114" s="102"/>
      <c r="FC114" s="102"/>
      <c r="FD114" s="102"/>
      <c r="FE114" s="102"/>
      <c r="FF114" s="102"/>
      <c r="FG114" s="102"/>
      <c r="FH114" s="102"/>
      <c r="FI114" s="102"/>
      <c r="FJ114" s="102"/>
      <c r="FK114" s="102"/>
      <c r="FL114" s="102"/>
      <c r="FM114" s="102"/>
      <c r="FN114" s="102"/>
      <c r="FO114" s="102"/>
      <c r="FP114" s="102"/>
      <c r="FQ114" s="102"/>
      <c r="FR114" s="102"/>
      <c r="FS114" s="102"/>
      <c r="FT114" s="102"/>
      <c r="FU114" s="102"/>
      <c r="FV114" s="102"/>
      <c r="FW114" s="102"/>
      <c r="FX114" s="102"/>
      <c r="FY114" s="102"/>
      <c r="FZ114" s="102"/>
      <c r="GA114" s="102"/>
      <c r="GB114" s="180"/>
      <c r="GC114" s="180"/>
      <c r="GD114" s="180"/>
      <c r="GE114" s="180"/>
      <c r="GF114" s="180"/>
      <c r="GG114" s="180"/>
    </row>
    <row r="115" spans="1:210" ht="30" x14ac:dyDescent="0.15">
      <c r="A115" s="171" t="s">
        <v>6565</v>
      </c>
      <c r="B115" s="175" t="s">
        <v>14481</v>
      </c>
      <c r="C115" s="62" t="s">
        <v>14483</v>
      </c>
      <c r="D115" s="182">
        <v>40982</v>
      </c>
      <c r="E115" s="182">
        <v>42234</v>
      </c>
      <c r="F115" s="182" t="s">
        <v>12618</v>
      </c>
      <c r="G115" s="163" t="s">
        <v>5801</v>
      </c>
      <c r="H115" s="102" t="s">
        <v>5600</v>
      </c>
      <c r="I115" s="102" t="s">
        <v>3067</v>
      </c>
      <c r="J115" s="102" t="s">
        <v>469</v>
      </c>
      <c r="K115" s="102"/>
      <c r="L115" s="102"/>
      <c r="M115" s="102"/>
      <c r="N115" s="102"/>
      <c r="O115" s="102"/>
      <c r="P115" s="102"/>
      <c r="Q115" s="102"/>
      <c r="R115" s="102"/>
      <c r="S115" s="102"/>
      <c r="T115" s="102"/>
      <c r="U115" s="102"/>
      <c r="V115" s="102"/>
      <c r="W115" s="102"/>
      <c r="X115" s="102" t="s">
        <v>471</v>
      </c>
      <c r="Y115" s="102"/>
      <c r="Z115" s="102"/>
      <c r="AA115" s="102"/>
      <c r="AB115" s="102"/>
      <c r="AC115" s="102"/>
      <c r="AD115" s="102"/>
      <c r="AE115" s="273" t="s">
        <v>14482</v>
      </c>
      <c r="AF115" s="102"/>
      <c r="AG115" s="102"/>
      <c r="AH115" s="102" t="s">
        <v>13609</v>
      </c>
      <c r="AI115" s="102"/>
      <c r="AJ115" s="102"/>
      <c r="AK115" s="102"/>
      <c r="AL115" s="102"/>
      <c r="AM115" s="102"/>
      <c r="AN115" s="102"/>
      <c r="AO115" s="102" t="s">
        <v>5514</v>
      </c>
      <c r="AP115" s="102"/>
      <c r="AQ115" s="102"/>
      <c r="AR115" s="102"/>
      <c r="AS115" s="102"/>
      <c r="AT115" s="102"/>
      <c r="AU115" s="102"/>
      <c r="AV115" s="102"/>
      <c r="AW115" s="102"/>
      <c r="AX115" s="102"/>
      <c r="AY115" s="102"/>
      <c r="AZ115" s="102"/>
      <c r="BA115" s="102"/>
      <c r="BB115" s="102"/>
      <c r="BC115" s="102"/>
      <c r="BD115" s="102"/>
      <c r="BE115" s="102"/>
      <c r="BF115" s="102"/>
      <c r="BG115" s="102"/>
      <c r="BH115" s="102"/>
      <c r="BI115" s="102"/>
      <c r="BJ115" s="102"/>
      <c r="BK115" s="102"/>
      <c r="BL115" s="102"/>
      <c r="BM115" s="102"/>
      <c r="BN115" s="102"/>
      <c r="BO115" s="102"/>
      <c r="BP115" s="102"/>
      <c r="BQ115" s="102"/>
      <c r="BR115" s="102"/>
      <c r="BS115" s="102"/>
      <c r="BT115" s="102"/>
      <c r="BU115" s="102"/>
      <c r="BV115" s="102"/>
      <c r="BW115" s="102"/>
      <c r="BX115" s="102"/>
      <c r="BY115" s="102"/>
      <c r="BZ115" s="102"/>
      <c r="CA115" s="102"/>
      <c r="CB115" s="102"/>
      <c r="CC115" s="102"/>
      <c r="CD115" s="102"/>
      <c r="CE115" s="102"/>
      <c r="CF115" s="102"/>
      <c r="CG115" s="102"/>
      <c r="CH115" s="102"/>
      <c r="CI115" s="102"/>
      <c r="CJ115" s="102"/>
      <c r="CK115" s="181"/>
      <c r="CL115" s="181"/>
      <c r="CM115" s="102"/>
      <c r="CN115" s="102"/>
      <c r="CO115" s="102"/>
      <c r="CP115" s="102"/>
      <c r="CQ115" s="102"/>
      <c r="CR115" s="102"/>
      <c r="CS115" s="102"/>
      <c r="CT115" s="102"/>
      <c r="CU115" s="102"/>
      <c r="CV115" s="102"/>
      <c r="CW115" s="102"/>
      <c r="CX115" s="102"/>
      <c r="CY115" s="102"/>
      <c r="CZ115" s="102"/>
      <c r="DA115" s="102"/>
      <c r="DB115" s="102"/>
      <c r="DC115" s="102"/>
      <c r="DD115" s="102"/>
      <c r="DE115" s="102"/>
      <c r="DF115" s="102"/>
      <c r="DG115" s="102"/>
      <c r="DH115" s="102"/>
      <c r="DI115" s="102"/>
      <c r="DJ115" s="102"/>
      <c r="DK115" s="102"/>
      <c r="DL115" s="102"/>
      <c r="DM115" s="102"/>
      <c r="DN115" s="102"/>
      <c r="DO115" s="102"/>
      <c r="DP115" s="102"/>
      <c r="DQ115" s="102"/>
      <c r="DR115" s="102"/>
      <c r="DS115" s="102"/>
      <c r="DT115" s="102"/>
      <c r="DU115" s="102"/>
      <c r="DV115" s="102"/>
      <c r="DW115" s="102"/>
      <c r="DX115" s="102"/>
      <c r="DY115" s="102"/>
      <c r="DZ115" s="102"/>
      <c r="EA115" s="102"/>
      <c r="EB115" s="102"/>
      <c r="EC115" s="102"/>
      <c r="ED115" s="102" t="s">
        <v>5602</v>
      </c>
      <c r="EE115" s="102"/>
      <c r="EF115" s="102"/>
      <c r="EG115" s="102"/>
      <c r="EH115" s="102"/>
      <c r="EI115" s="102"/>
      <c r="EJ115" s="102"/>
      <c r="EK115" s="102"/>
      <c r="EL115" s="102"/>
      <c r="EM115" s="102"/>
      <c r="EN115" s="102"/>
      <c r="EO115" s="102"/>
      <c r="EP115" s="102"/>
      <c r="EQ115" s="102"/>
      <c r="ER115" s="102"/>
      <c r="ES115" s="102"/>
      <c r="ET115" s="102"/>
      <c r="EU115" s="102"/>
      <c r="EV115" s="102"/>
      <c r="EW115" s="102"/>
      <c r="EX115" s="102"/>
      <c r="EY115" s="102"/>
      <c r="EZ115" s="102"/>
      <c r="FA115" s="180"/>
      <c r="FB115" s="180"/>
      <c r="FC115" s="180"/>
      <c r="FD115" s="180"/>
      <c r="FE115" s="180"/>
      <c r="FF115" s="180"/>
      <c r="FG115" s="180"/>
      <c r="FH115" s="180"/>
      <c r="FI115" s="180"/>
      <c r="FJ115" s="180"/>
      <c r="FK115" s="180"/>
      <c r="FL115" s="180"/>
      <c r="FM115" s="180"/>
      <c r="FN115" s="180"/>
      <c r="FO115" s="180"/>
      <c r="FP115" s="180"/>
      <c r="FQ115" s="180"/>
      <c r="FR115" s="180"/>
      <c r="FS115" s="180"/>
      <c r="FT115" s="180"/>
      <c r="FU115" s="180"/>
      <c r="FV115" s="180"/>
      <c r="FW115" s="180"/>
      <c r="FX115" s="180"/>
      <c r="FY115" s="180"/>
      <c r="FZ115" s="180"/>
      <c r="GA115" s="180"/>
      <c r="GB115" s="180"/>
      <c r="GC115" s="180"/>
      <c r="GD115" s="180"/>
      <c r="GE115" s="180"/>
      <c r="GF115" s="180"/>
      <c r="GG115" s="180"/>
    </row>
    <row r="116" spans="1:210" ht="25.5" customHeight="1" x14ac:dyDescent="0.15">
      <c r="A116" s="171" t="s">
        <v>6566</v>
      </c>
      <c r="B116" s="177" t="s">
        <v>6805</v>
      </c>
      <c r="C116" s="62" t="s">
        <v>6791</v>
      </c>
      <c r="D116" s="182">
        <v>40980</v>
      </c>
      <c r="E116" s="186">
        <v>41021</v>
      </c>
      <c r="F116" s="186"/>
      <c r="G116" s="102"/>
      <c r="H116" s="102" t="s">
        <v>5593</v>
      </c>
      <c r="I116" s="102" t="s">
        <v>3067</v>
      </c>
      <c r="J116" s="102" t="s">
        <v>469</v>
      </c>
      <c r="K116" s="102"/>
      <c r="L116" s="102" t="s">
        <v>1003</v>
      </c>
      <c r="M116" s="102"/>
      <c r="N116" s="102"/>
      <c r="O116" s="102"/>
      <c r="P116" s="102"/>
      <c r="Q116" s="102"/>
      <c r="R116" s="102"/>
      <c r="S116" s="102"/>
      <c r="T116" s="102"/>
      <c r="U116" s="102"/>
      <c r="V116" s="102"/>
      <c r="W116" s="102"/>
      <c r="X116" s="102" t="s">
        <v>469</v>
      </c>
      <c r="Y116" s="102"/>
      <c r="Z116" s="102"/>
      <c r="AA116" s="102"/>
      <c r="AB116" s="102"/>
      <c r="AC116" s="102"/>
      <c r="AD116" s="102"/>
      <c r="AF116" s="102"/>
      <c r="AG116" s="102"/>
      <c r="AH116" s="102" t="s">
        <v>3138</v>
      </c>
      <c r="AI116" s="102"/>
      <c r="AJ116" s="102"/>
      <c r="AK116" s="102"/>
      <c r="AL116" s="102"/>
      <c r="AM116" s="102"/>
      <c r="AN116" s="102"/>
      <c r="AO116" s="102" t="s">
        <v>5514</v>
      </c>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102"/>
      <c r="BK116" s="102"/>
      <c r="BL116" s="102"/>
      <c r="BM116" s="102"/>
      <c r="BN116" s="102"/>
      <c r="BO116" s="102"/>
      <c r="BP116" s="102"/>
      <c r="BQ116" s="102"/>
      <c r="BR116" s="102"/>
      <c r="BS116" s="102"/>
      <c r="BT116" s="102"/>
      <c r="BU116" s="102"/>
      <c r="BV116" s="102"/>
      <c r="BW116" s="102"/>
      <c r="BX116" s="102"/>
      <c r="BY116" s="102"/>
      <c r="BZ116" s="102"/>
      <c r="CA116" s="102"/>
      <c r="CB116" s="102"/>
      <c r="CC116" s="102"/>
      <c r="CD116" s="102"/>
      <c r="CE116" s="102"/>
      <c r="CF116" s="102"/>
      <c r="CG116" s="102"/>
      <c r="CH116" s="102"/>
      <c r="CI116" s="102"/>
      <c r="CJ116" s="102"/>
      <c r="CK116" s="181"/>
      <c r="CL116" s="181"/>
      <c r="CM116" s="102"/>
      <c r="CN116" s="102"/>
      <c r="CO116" s="102"/>
      <c r="CP116" s="102"/>
      <c r="CQ116" s="102"/>
      <c r="CR116" s="102"/>
      <c r="CS116" s="102"/>
      <c r="CT116" s="102"/>
      <c r="CU116" s="102"/>
      <c r="CV116" s="102"/>
      <c r="CW116" s="102"/>
      <c r="CX116" s="102"/>
      <c r="CY116" s="102"/>
      <c r="CZ116" s="102"/>
      <c r="DA116" s="102"/>
      <c r="DB116" s="102"/>
      <c r="DC116" s="102"/>
      <c r="DD116" s="102"/>
      <c r="DE116" s="102"/>
      <c r="DF116" s="102"/>
      <c r="DG116" s="102"/>
      <c r="DH116" s="102"/>
      <c r="DI116" s="102"/>
      <c r="DJ116" s="102"/>
      <c r="DK116" s="102"/>
      <c r="DL116" s="102"/>
      <c r="DM116" s="102"/>
      <c r="DN116" s="102"/>
      <c r="DO116" s="102"/>
      <c r="DP116" s="102"/>
      <c r="DQ116" s="102"/>
      <c r="DR116" s="102"/>
      <c r="DS116" s="102"/>
      <c r="DT116" s="102"/>
      <c r="DU116" s="102"/>
      <c r="DV116" s="102"/>
      <c r="DW116" s="102"/>
      <c r="DX116" s="102"/>
      <c r="DY116" s="102"/>
      <c r="DZ116" s="102"/>
      <c r="EA116" s="102"/>
      <c r="EB116" s="102"/>
      <c r="EC116" s="102"/>
      <c r="ED116" s="102" t="s">
        <v>6639</v>
      </c>
      <c r="EE116" s="180"/>
      <c r="EF116" s="180"/>
      <c r="EG116" s="180"/>
      <c r="EH116" s="180"/>
      <c r="EI116" s="180"/>
      <c r="EJ116" s="180"/>
      <c r="EK116" s="180"/>
      <c r="EL116" s="180"/>
      <c r="EM116" s="180"/>
      <c r="EN116" s="180"/>
      <c r="EO116" s="180"/>
      <c r="EP116" s="180"/>
      <c r="EQ116" s="180"/>
      <c r="ER116" s="180"/>
      <c r="ES116" s="180"/>
      <c r="ET116" s="180"/>
      <c r="EU116" s="180"/>
      <c r="EV116" s="180"/>
      <c r="EW116" s="180"/>
      <c r="EX116" s="180"/>
      <c r="EY116" s="180"/>
      <c r="EZ116" s="180"/>
      <c r="FA116" s="180"/>
      <c r="FB116" s="180"/>
      <c r="FC116" s="180"/>
      <c r="FD116" s="180"/>
      <c r="FE116" s="180"/>
      <c r="FF116" s="180"/>
      <c r="FG116" s="180"/>
      <c r="FH116" s="180"/>
      <c r="FI116" s="180"/>
      <c r="FJ116" s="180"/>
      <c r="FK116" s="180"/>
      <c r="FL116" s="180"/>
      <c r="FM116" s="180"/>
      <c r="FN116" s="180"/>
      <c r="FO116" s="180"/>
      <c r="FP116" s="180"/>
      <c r="FQ116" s="180"/>
      <c r="FR116" s="180"/>
      <c r="FS116" s="180"/>
      <c r="FT116" s="180"/>
      <c r="FU116" s="180"/>
      <c r="FV116" s="180"/>
      <c r="FW116" s="180"/>
      <c r="FX116" s="180"/>
      <c r="FY116" s="180"/>
      <c r="FZ116" s="180"/>
      <c r="GA116" s="180"/>
      <c r="GB116" s="180"/>
      <c r="GC116" s="180"/>
      <c r="GD116" s="180"/>
      <c r="GE116" s="180"/>
      <c r="GF116" s="180"/>
      <c r="GG116" s="180"/>
    </row>
    <row r="117" spans="1:210" ht="84" x14ac:dyDescent="0.15">
      <c r="A117" s="171" t="s">
        <v>6567</v>
      </c>
      <c r="B117" s="177" t="s">
        <v>9532</v>
      </c>
      <c r="C117" s="62" t="s">
        <v>9533</v>
      </c>
      <c r="D117" s="186">
        <v>41390</v>
      </c>
      <c r="E117" s="186">
        <v>41954</v>
      </c>
      <c r="F117" s="186" t="s">
        <v>12180</v>
      </c>
      <c r="G117" s="102"/>
      <c r="H117" s="102" t="s">
        <v>5605</v>
      </c>
      <c r="I117" s="102" t="s">
        <v>3067</v>
      </c>
      <c r="J117" s="102"/>
      <c r="K117" s="102"/>
      <c r="L117" s="102"/>
      <c r="M117" s="102"/>
      <c r="N117" s="102"/>
      <c r="O117" s="102"/>
      <c r="P117" s="102"/>
      <c r="Q117" s="102"/>
      <c r="R117" s="102"/>
      <c r="S117" s="102"/>
      <c r="T117" s="102"/>
      <c r="U117" s="102"/>
      <c r="V117" s="102" t="s">
        <v>9323</v>
      </c>
      <c r="W117" s="102"/>
      <c r="X117" s="102"/>
      <c r="Y117" s="102"/>
      <c r="Z117" s="102"/>
      <c r="AA117" s="102" t="s">
        <v>3380</v>
      </c>
      <c r="AB117" s="102"/>
      <c r="AC117" s="102"/>
      <c r="AD117" s="102"/>
      <c r="AE117" s="102"/>
      <c r="AF117" s="102"/>
      <c r="AG117" s="102"/>
      <c r="AH117" s="102"/>
      <c r="AI117" s="102"/>
      <c r="AJ117" s="102" t="s">
        <v>7323</v>
      </c>
      <c r="AK117" s="102"/>
      <c r="AL117" s="102"/>
      <c r="AM117" s="102"/>
      <c r="AN117" s="102"/>
      <c r="AO117" s="102"/>
      <c r="AP117" s="62" t="s">
        <v>7178</v>
      </c>
      <c r="AQ117" s="102"/>
      <c r="AR117" s="102"/>
      <c r="AS117" s="102"/>
      <c r="AT117" s="102"/>
      <c r="AU117" s="102"/>
      <c r="AV117" s="102"/>
      <c r="AW117" s="102"/>
      <c r="AX117" s="102"/>
      <c r="AY117" s="102"/>
      <c r="AZ117" s="102"/>
      <c r="BA117" s="102"/>
      <c r="BB117" s="102"/>
      <c r="BC117" s="102"/>
      <c r="BD117" s="102"/>
      <c r="BE117" s="102"/>
      <c r="BF117" s="102"/>
      <c r="BG117" s="102"/>
      <c r="BH117" s="102"/>
      <c r="BI117" s="102"/>
      <c r="BJ117" s="102"/>
      <c r="BK117" s="102"/>
      <c r="BL117" s="102"/>
      <c r="BM117" s="102"/>
      <c r="BN117" s="102"/>
      <c r="BO117" s="102"/>
      <c r="BP117" s="102"/>
      <c r="BQ117" s="102"/>
      <c r="BR117" s="102"/>
      <c r="BS117" s="102"/>
      <c r="BT117" s="102"/>
      <c r="BU117" s="102"/>
      <c r="BV117" s="102"/>
      <c r="BW117" s="102"/>
      <c r="BX117" s="102"/>
      <c r="BY117" s="102"/>
      <c r="BZ117" s="102"/>
      <c r="CA117" s="102"/>
      <c r="CB117" s="102"/>
      <c r="CC117" s="102"/>
      <c r="CD117" s="102"/>
      <c r="CE117" s="102"/>
      <c r="CF117" s="102"/>
      <c r="CG117" s="102"/>
      <c r="CH117" s="153" t="s">
        <v>7288</v>
      </c>
      <c r="CI117" s="102"/>
      <c r="CJ117" s="102"/>
      <c r="CK117" s="181"/>
      <c r="CL117" s="181"/>
      <c r="CM117" s="102"/>
      <c r="CN117" s="102"/>
      <c r="CO117" s="102"/>
      <c r="CP117" s="102"/>
      <c r="CQ117" s="102"/>
      <c r="CR117" s="102"/>
      <c r="CS117" s="102"/>
      <c r="CT117" s="102"/>
      <c r="CU117" s="102"/>
      <c r="CV117" s="102"/>
      <c r="CW117" s="102"/>
      <c r="CX117" s="102"/>
      <c r="CY117" s="102"/>
      <c r="CZ117" s="102"/>
      <c r="DA117" s="102"/>
      <c r="DB117" s="102"/>
      <c r="DC117" s="102"/>
      <c r="DD117" s="102"/>
      <c r="DE117" s="102"/>
      <c r="DF117" s="102"/>
      <c r="DG117" s="102"/>
      <c r="DH117" s="102"/>
      <c r="DI117" s="102"/>
      <c r="DJ117" s="102"/>
      <c r="DK117" s="102"/>
      <c r="DL117" s="102"/>
      <c r="DM117" s="102"/>
      <c r="DN117" s="102"/>
      <c r="DO117" s="102"/>
      <c r="DP117" s="102"/>
      <c r="DQ117" s="102"/>
      <c r="DR117" s="102"/>
      <c r="DS117" s="102"/>
      <c r="DT117" s="102"/>
      <c r="DU117" s="102"/>
      <c r="DV117" s="102"/>
      <c r="DW117" s="102"/>
      <c r="DX117" s="102"/>
      <c r="DY117" s="102"/>
      <c r="DZ117" s="102"/>
      <c r="EA117" s="102"/>
      <c r="EB117" s="102"/>
      <c r="EC117" s="102"/>
      <c r="ED117" s="102"/>
      <c r="EE117" s="153" t="s">
        <v>7321</v>
      </c>
      <c r="EF117" s="102"/>
      <c r="EG117" s="102"/>
      <c r="EH117" s="102"/>
      <c r="EI117" s="102"/>
      <c r="EJ117" s="102"/>
      <c r="EK117" s="102"/>
      <c r="EL117" s="102"/>
      <c r="EM117" s="102"/>
      <c r="EN117" s="102"/>
      <c r="EO117" s="102"/>
      <c r="EP117" s="102"/>
      <c r="EQ117" s="102"/>
      <c r="ER117" s="102"/>
      <c r="ES117" s="102"/>
      <c r="ET117" s="102"/>
      <c r="EU117" s="102"/>
      <c r="EV117" s="102"/>
      <c r="EW117" s="102"/>
      <c r="EX117" s="102"/>
      <c r="EY117" s="102"/>
      <c r="EZ117" s="102"/>
      <c r="FA117" s="102"/>
      <c r="FB117" s="102"/>
      <c r="FC117" s="102"/>
      <c r="FD117" s="102"/>
      <c r="FE117" s="153" t="s">
        <v>7320</v>
      </c>
      <c r="FF117" s="102"/>
      <c r="FG117" s="102"/>
      <c r="FH117" s="102"/>
      <c r="FI117" s="102"/>
      <c r="FJ117" s="102"/>
      <c r="FK117" s="102"/>
      <c r="FL117" s="102"/>
      <c r="FM117" s="102"/>
      <c r="FN117" s="102"/>
      <c r="FO117" s="102"/>
      <c r="FP117" s="180"/>
      <c r="FQ117" s="180"/>
      <c r="FR117" s="180"/>
      <c r="FS117" s="180"/>
      <c r="FT117" s="180"/>
      <c r="FU117" s="180"/>
      <c r="FV117" s="180"/>
      <c r="FW117" s="180"/>
      <c r="FX117" s="180"/>
      <c r="FY117" s="180"/>
      <c r="FZ117" s="180"/>
      <c r="GA117" s="180"/>
      <c r="GB117" s="180"/>
      <c r="GC117" s="180"/>
      <c r="GD117" s="180"/>
      <c r="GE117" s="180"/>
      <c r="GF117" s="180"/>
      <c r="GG117" s="180"/>
      <c r="GH117" s="62" t="s">
        <v>7024</v>
      </c>
      <c r="GI117" s="207"/>
    </row>
    <row r="118" spans="1:210" ht="84" x14ac:dyDescent="0.15">
      <c r="A118" s="171" t="s">
        <v>6568</v>
      </c>
      <c r="B118" s="177" t="s">
        <v>6795</v>
      </c>
      <c r="C118" s="62" t="s">
        <v>8959</v>
      </c>
      <c r="D118" s="186">
        <v>41312</v>
      </c>
      <c r="E118" s="186">
        <v>41312</v>
      </c>
      <c r="F118" s="102"/>
      <c r="G118" s="163" t="s">
        <v>6352</v>
      </c>
      <c r="H118" s="102" t="s">
        <v>9216</v>
      </c>
      <c r="I118" s="102" t="s">
        <v>3067</v>
      </c>
      <c r="J118" s="102"/>
      <c r="K118" s="102"/>
      <c r="L118" s="102"/>
      <c r="M118" s="102"/>
      <c r="N118" s="102"/>
      <c r="O118" s="102"/>
      <c r="P118" s="102"/>
      <c r="Q118" s="102"/>
      <c r="R118" s="102"/>
      <c r="S118" s="102"/>
      <c r="T118" s="102"/>
      <c r="U118" s="102"/>
      <c r="V118" s="102"/>
      <c r="W118" s="102"/>
      <c r="X118" s="102"/>
      <c r="Y118" s="102"/>
      <c r="Z118" s="102"/>
      <c r="AA118" s="102" t="s">
        <v>7455</v>
      </c>
      <c r="AB118" s="102"/>
      <c r="AC118" s="102"/>
      <c r="AD118" s="102"/>
      <c r="AE118" s="102"/>
      <c r="AF118" s="102"/>
      <c r="AG118" s="102"/>
      <c r="AH118" s="102"/>
      <c r="AI118" s="102"/>
      <c r="AJ118" s="102" t="s">
        <v>7457</v>
      </c>
      <c r="AK118" s="102"/>
      <c r="AL118" s="102"/>
      <c r="AM118" s="102"/>
      <c r="AN118" s="102"/>
      <c r="AO118" s="102"/>
      <c r="AP118" s="62" t="s">
        <v>7178</v>
      </c>
      <c r="AQ118" s="102"/>
      <c r="AR118" s="102"/>
      <c r="AS118" s="102"/>
      <c r="AT118" s="102"/>
      <c r="AU118" s="102"/>
      <c r="AV118" s="102"/>
      <c r="AW118" s="102"/>
      <c r="AX118" s="102"/>
      <c r="AY118" s="102"/>
      <c r="AZ118" s="102"/>
      <c r="BA118" s="102"/>
      <c r="BB118" s="102"/>
      <c r="BC118" s="102"/>
      <c r="BD118" s="102"/>
      <c r="BE118" s="102"/>
      <c r="BF118" s="102"/>
      <c r="BG118" s="102"/>
      <c r="BH118" s="102"/>
      <c r="BI118" s="102"/>
      <c r="BJ118" s="102"/>
      <c r="BK118" s="102"/>
      <c r="BL118" s="102"/>
      <c r="BM118" s="102"/>
      <c r="BN118" s="102"/>
      <c r="BO118" s="102"/>
      <c r="BP118" s="102"/>
      <c r="BQ118" s="102"/>
      <c r="BR118" s="102"/>
      <c r="BS118" s="102"/>
      <c r="BT118" s="102"/>
      <c r="BU118" s="102"/>
      <c r="BV118" s="102"/>
      <c r="BW118" s="102"/>
      <c r="BX118" s="102"/>
      <c r="BY118" s="102"/>
      <c r="BZ118" s="102"/>
      <c r="CA118" s="102"/>
      <c r="CB118" s="102"/>
      <c r="CC118" s="102"/>
      <c r="CD118" s="102"/>
      <c r="CE118" s="102"/>
      <c r="CF118" s="102"/>
      <c r="CG118" s="102"/>
      <c r="CH118" s="102"/>
      <c r="CI118" s="102"/>
      <c r="CJ118" s="102"/>
      <c r="CK118" s="181"/>
      <c r="CL118" s="181"/>
      <c r="CM118" s="102"/>
      <c r="CN118" s="102"/>
      <c r="CO118" s="102"/>
      <c r="CP118" s="102"/>
      <c r="CQ118" s="102"/>
      <c r="CR118" s="102"/>
      <c r="CS118" s="102"/>
      <c r="CT118" s="102"/>
      <c r="CU118" s="102"/>
      <c r="CV118" s="102"/>
      <c r="CW118" s="102"/>
      <c r="CX118" s="102"/>
      <c r="CY118" s="102"/>
      <c r="CZ118" s="102"/>
      <c r="DA118" s="102"/>
      <c r="DB118" s="102"/>
      <c r="DC118" s="102"/>
      <c r="DD118" s="102"/>
      <c r="DE118" s="102"/>
      <c r="DF118" s="102"/>
      <c r="DG118" s="102"/>
      <c r="DH118" s="102"/>
      <c r="DI118" s="102"/>
      <c r="DJ118" s="102"/>
      <c r="DK118" s="102"/>
      <c r="DL118" s="102"/>
      <c r="DM118" s="102"/>
      <c r="DN118" s="102"/>
      <c r="DO118" s="102"/>
      <c r="DP118" s="102"/>
      <c r="DQ118" s="102"/>
      <c r="DR118" s="102"/>
      <c r="DS118" s="102"/>
      <c r="DT118" s="102"/>
      <c r="DU118" s="102"/>
      <c r="DV118" s="102"/>
      <c r="DW118" s="102"/>
      <c r="DX118" s="102"/>
      <c r="DY118" s="102"/>
      <c r="DZ118" s="102"/>
      <c r="EA118" s="102"/>
      <c r="EB118" s="102"/>
      <c r="EC118" s="102"/>
      <c r="ED118" s="102"/>
      <c r="EE118" s="102"/>
      <c r="EF118" s="102"/>
      <c r="EG118" s="102"/>
      <c r="EH118" s="102"/>
      <c r="EI118" s="102"/>
      <c r="EJ118" s="102"/>
      <c r="EK118" s="102"/>
      <c r="EL118" s="102"/>
      <c r="EM118" s="102"/>
      <c r="EN118" s="102"/>
      <c r="EO118" s="102"/>
      <c r="EP118" s="102"/>
      <c r="EQ118" s="102"/>
      <c r="ER118" s="102" t="s">
        <v>5611</v>
      </c>
      <c r="ES118" s="102"/>
      <c r="ET118" s="102"/>
      <c r="EU118" s="102"/>
      <c r="EV118" s="102"/>
      <c r="EW118" s="102"/>
      <c r="EX118" s="102"/>
      <c r="EY118" s="102"/>
      <c r="EZ118" s="102"/>
      <c r="FA118" s="102"/>
      <c r="FB118" s="102"/>
      <c r="FC118" s="102"/>
      <c r="FD118" s="102"/>
      <c r="FE118" s="102"/>
      <c r="FF118" s="102"/>
      <c r="FG118" s="102"/>
      <c r="FH118" s="102"/>
      <c r="FI118" s="102"/>
      <c r="FJ118" s="102" t="s">
        <v>5612</v>
      </c>
      <c r="FK118" s="102"/>
      <c r="FL118" s="102"/>
      <c r="FM118" s="102"/>
      <c r="FN118" s="102"/>
      <c r="FO118" s="102"/>
      <c r="FP118" s="180"/>
      <c r="FQ118" s="180"/>
      <c r="FR118" s="180"/>
      <c r="FS118" s="180"/>
      <c r="FT118" s="180"/>
      <c r="FU118" s="180"/>
      <c r="FV118" s="180"/>
      <c r="FW118" s="180"/>
      <c r="FX118" s="180"/>
      <c r="FY118" s="180"/>
      <c r="FZ118" s="180"/>
      <c r="GA118" s="180"/>
      <c r="GB118" s="180"/>
      <c r="GC118" s="180"/>
      <c r="GD118" s="180"/>
      <c r="GE118" s="180"/>
      <c r="GF118" s="180"/>
      <c r="GG118" s="180"/>
      <c r="GH118" s="62" t="s">
        <v>7024</v>
      </c>
      <c r="GK118" s="175" t="s">
        <v>7456</v>
      </c>
      <c r="GL118" s="175"/>
    </row>
    <row r="119" spans="1:210" ht="84" x14ac:dyDescent="0.15">
      <c r="A119" s="172" t="s">
        <v>5216</v>
      </c>
      <c r="B119" s="175" t="s">
        <v>5217</v>
      </c>
      <c r="C119" s="62" t="s">
        <v>6790</v>
      </c>
      <c r="D119" s="186">
        <v>41032</v>
      </c>
      <c r="E119" s="182">
        <v>41080</v>
      </c>
      <c r="F119" s="182"/>
      <c r="G119" s="163" t="s">
        <v>5801</v>
      </c>
      <c r="H119" s="102" t="s">
        <v>5772</v>
      </c>
      <c r="I119" s="102" t="s">
        <v>3067</v>
      </c>
      <c r="J119" s="102" t="s">
        <v>469</v>
      </c>
      <c r="K119" s="102"/>
      <c r="L119" s="102"/>
      <c r="M119" s="102"/>
      <c r="N119" s="102"/>
      <c r="O119" s="102"/>
      <c r="P119" s="102"/>
      <c r="R119" s="102" t="s">
        <v>6687</v>
      </c>
      <c r="S119" s="102"/>
      <c r="T119" s="102"/>
      <c r="U119" s="102"/>
      <c r="V119" s="102"/>
      <c r="W119" s="102"/>
      <c r="X119" s="102"/>
      <c r="Y119" s="102" t="s">
        <v>5609</v>
      </c>
      <c r="Z119" s="102"/>
      <c r="AA119" s="102"/>
      <c r="AB119" s="102"/>
      <c r="AC119" s="102"/>
      <c r="AD119" s="102"/>
      <c r="AE119" s="102"/>
      <c r="AF119" s="102"/>
      <c r="AG119" s="102"/>
      <c r="AJ119" s="102" t="s">
        <v>7458</v>
      </c>
      <c r="AK119" s="102"/>
      <c r="AL119" s="102"/>
      <c r="AM119" s="102"/>
      <c r="AN119" s="102"/>
      <c r="AO119" s="102"/>
      <c r="AP119" s="62" t="s">
        <v>7178</v>
      </c>
      <c r="AQ119" s="102"/>
      <c r="AR119" s="102"/>
      <c r="AS119" s="102"/>
      <c r="AT119" s="102"/>
      <c r="AU119" s="102"/>
      <c r="AV119" s="102"/>
      <c r="AW119" s="102"/>
      <c r="AX119" s="102"/>
      <c r="AY119" s="102"/>
      <c r="AZ119" s="102"/>
      <c r="BA119" s="102"/>
      <c r="BB119" s="102"/>
      <c r="BC119" s="102"/>
      <c r="BD119" s="102"/>
      <c r="BE119" s="102"/>
      <c r="BF119" s="102"/>
      <c r="BG119" s="102"/>
      <c r="BH119" s="102"/>
      <c r="BI119" s="102"/>
      <c r="BJ119" s="102"/>
      <c r="BK119" s="102"/>
      <c r="BL119" s="102"/>
      <c r="BM119" s="102"/>
      <c r="BN119" s="102"/>
      <c r="BO119" s="102"/>
      <c r="BP119" s="102"/>
      <c r="BQ119" s="102"/>
      <c r="BR119" s="102"/>
      <c r="BS119" s="102"/>
      <c r="BT119" s="102"/>
      <c r="BU119" s="102"/>
      <c r="BV119" s="102"/>
      <c r="BW119" s="102"/>
      <c r="BX119" s="102"/>
      <c r="BY119" s="102"/>
      <c r="BZ119" s="102"/>
      <c r="CA119" s="102"/>
      <c r="CB119" s="102"/>
      <c r="CC119" s="102"/>
      <c r="CD119" s="102"/>
      <c r="CE119" s="102"/>
      <c r="CF119" s="102"/>
      <c r="CG119" s="102"/>
      <c r="CH119" s="102"/>
      <c r="CI119" s="102"/>
      <c r="CJ119" s="102"/>
      <c r="CK119" s="181" t="s">
        <v>7520</v>
      </c>
      <c r="CL119" s="181"/>
      <c r="CM119" s="102"/>
      <c r="CN119" s="102"/>
      <c r="CO119" s="102"/>
      <c r="CP119" s="102"/>
      <c r="CQ119" s="102"/>
      <c r="CR119" s="102"/>
      <c r="CS119" s="102"/>
      <c r="CT119" s="102"/>
      <c r="CU119" s="102"/>
      <c r="CV119" s="102"/>
      <c r="CW119" s="102"/>
      <c r="CX119" s="102"/>
      <c r="CY119" s="102"/>
      <c r="CZ119" s="102"/>
      <c r="DA119" s="102"/>
      <c r="DB119" s="102"/>
      <c r="DC119" s="102"/>
      <c r="DD119" s="102"/>
      <c r="DE119" s="102"/>
      <c r="DF119" s="102"/>
      <c r="DG119" s="102"/>
      <c r="DH119" s="102"/>
      <c r="DI119" s="102"/>
      <c r="DJ119" s="102"/>
      <c r="DK119" s="102"/>
      <c r="DL119" s="102"/>
      <c r="DM119" s="102"/>
      <c r="DN119" s="102"/>
      <c r="DO119" s="102"/>
      <c r="DP119" s="102"/>
      <c r="DQ119" s="102"/>
      <c r="DR119" s="102"/>
      <c r="DS119" s="102"/>
      <c r="DT119" s="102"/>
      <c r="DU119" s="102"/>
      <c r="DV119" s="102"/>
      <c r="DW119" s="102"/>
      <c r="DX119" s="102"/>
      <c r="DY119" s="102"/>
      <c r="DZ119" s="102"/>
      <c r="EA119" s="102"/>
      <c r="EB119" s="102"/>
      <c r="EC119" s="102"/>
      <c r="EE119" s="102" t="s">
        <v>7460</v>
      </c>
      <c r="EF119" s="102"/>
      <c r="EG119" s="102"/>
      <c r="EH119" s="102"/>
      <c r="EI119" s="102"/>
      <c r="EJ119" s="102"/>
      <c r="EK119" s="102"/>
      <c r="EL119" s="102"/>
      <c r="EM119" s="102"/>
      <c r="EN119" s="102"/>
      <c r="EO119" s="102"/>
      <c r="EP119" s="102"/>
      <c r="ER119" s="102"/>
      <c r="ES119" s="102" t="s">
        <v>7461</v>
      </c>
      <c r="ET119" s="102"/>
      <c r="EU119" s="180"/>
      <c r="EV119" s="180"/>
      <c r="EW119" s="180"/>
      <c r="EX119" s="180"/>
      <c r="EY119" s="180"/>
      <c r="EZ119" s="180"/>
      <c r="FA119" s="180"/>
      <c r="FB119" s="180"/>
      <c r="FC119" s="180"/>
      <c r="FD119" s="180"/>
      <c r="FE119" s="180"/>
      <c r="FF119" s="180"/>
      <c r="FG119" s="180"/>
      <c r="FH119" s="180"/>
      <c r="FI119" s="180"/>
      <c r="FJ119" s="180"/>
      <c r="FK119" s="180"/>
      <c r="FL119" s="180"/>
      <c r="FM119" s="180"/>
      <c r="FN119" s="180"/>
      <c r="FO119" s="180"/>
      <c r="FP119" s="180"/>
      <c r="FQ119" s="180"/>
      <c r="FR119" s="180"/>
      <c r="FS119" s="180"/>
      <c r="FT119" s="180"/>
      <c r="FU119" s="180"/>
      <c r="FV119" s="180"/>
      <c r="FW119" s="180"/>
      <c r="FX119" s="180"/>
      <c r="FY119" s="180"/>
      <c r="FZ119" s="180"/>
      <c r="GA119" s="180"/>
      <c r="GB119" s="180"/>
      <c r="GC119" s="180"/>
      <c r="GD119" s="180"/>
      <c r="GE119" s="180"/>
      <c r="GF119" s="180"/>
      <c r="GG119" s="180"/>
      <c r="GH119" s="62" t="s">
        <v>7024</v>
      </c>
      <c r="GI119" s="207"/>
    </row>
    <row r="120" spans="1:210" ht="84" x14ac:dyDescent="0.15">
      <c r="A120" s="171" t="s">
        <v>6569</v>
      </c>
      <c r="B120" s="177" t="s">
        <v>6806</v>
      </c>
      <c r="C120" s="62" t="s">
        <v>6789</v>
      </c>
      <c r="D120" s="186">
        <v>41025</v>
      </c>
      <c r="E120" s="186">
        <v>41908</v>
      </c>
      <c r="F120" s="186" t="s">
        <v>12076</v>
      </c>
      <c r="G120" s="102"/>
      <c r="H120" s="102" t="s">
        <v>5613</v>
      </c>
      <c r="I120" s="102" t="s">
        <v>3067</v>
      </c>
      <c r="J120" s="102"/>
      <c r="K120" s="102"/>
      <c r="L120" s="102"/>
      <c r="M120" s="102"/>
      <c r="N120" s="102"/>
      <c r="O120" s="102"/>
      <c r="P120" s="102"/>
      <c r="Q120" s="102"/>
      <c r="R120" s="102"/>
      <c r="S120" s="102"/>
      <c r="T120" s="102"/>
      <c r="U120" s="102"/>
      <c r="V120" s="102"/>
      <c r="W120" s="102"/>
      <c r="X120" s="102"/>
      <c r="Y120" s="102"/>
      <c r="Z120" s="102"/>
      <c r="AA120" s="102" t="s">
        <v>7483</v>
      </c>
      <c r="AB120" s="102"/>
      <c r="AC120" s="102"/>
      <c r="AD120" s="102"/>
      <c r="AE120" s="102"/>
      <c r="AF120" s="102"/>
      <c r="AG120" s="102"/>
      <c r="AH120" s="102"/>
      <c r="AI120" s="102"/>
      <c r="AJ120" s="102" t="s">
        <v>7373</v>
      </c>
      <c r="AK120" s="102"/>
      <c r="AL120" s="102"/>
      <c r="AM120" s="102"/>
      <c r="AN120" s="102"/>
      <c r="AO120" s="102"/>
      <c r="AP120" s="62" t="s">
        <v>7178</v>
      </c>
      <c r="AQ120" s="102"/>
      <c r="AR120" s="102"/>
      <c r="AS120" s="102"/>
      <c r="AT120" s="102"/>
      <c r="AU120" s="102"/>
      <c r="AV120" s="102"/>
      <c r="AW120" s="102"/>
      <c r="AX120" s="102"/>
      <c r="AY120" s="102"/>
      <c r="AZ120" s="102"/>
      <c r="BA120" s="102"/>
      <c r="BB120" s="102"/>
      <c r="BC120" s="102"/>
      <c r="BD120" s="102"/>
      <c r="BE120" s="102"/>
      <c r="BF120" s="102"/>
      <c r="BG120" s="102"/>
      <c r="BH120" s="153" t="s">
        <v>7369</v>
      </c>
      <c r="BI120" s="102"/>
      <c r="BJ120" s="102"/>
      <c r="BK120" s="102"/>
      <c r="BL120" s="102"/>
      <c r="BM120" s="102"/>
      <c r="BN120" s="102"/>
      <c r="BO120" s="102"/>
      <c r="BP120" s="102"/>
      <c r="BQ120" s="102"/>
      <c r="BR120" s="102"/>
      <c r="BS120" s="102"/>
      <c r="BT120" s="102"/>
      <c r="BU120" s="102"/>
      <c r="BV120" s="102"/>
      <c r="BW120" s="102"/>
      <c r="BX120" s="102"/>
      <c r="BY120" s="102"/>
      <c r="BZ120" s="102"/>
      <c r="CA120" s="102"/>
      <c r="CB120" s="102"/>
      <c r="CC120" s="102"/>
      <c r="CD120" s="102"/>
      <c r="CE120" s="102"/>
      <c r="CF120" s="102"/>
      <c r="CG120" s="102"/>
      <c r="CH120" s="102"/>
      <c r="CI120" s="102"/>
      <c r="CJ120" s="102"/>
      <c r="CK120" s="181"/>
      <c r="CL120" s="181"/>
      <c r="CM120" s="102"/>
      <c r="CN120" s="102"/>
      <c r="CO120" s="102"/>
      <c r="CP120" s="102"/>
      <c r="CQ120" s="102"/>
      <c r="CR120" s="102"/>
      <c r="CS120" s="102"/>
      <c r="CT120" s="102"/>
      <c r="CU120" s="102"/>
      <c r="CV120" s="102"/>
      <c r="CW120" s="102"/>
      <c r="CX120" s="102"/>
      <c r="CY120" s="102"/>
      <c r="CZ120" s="102"/>
      <c r="DA120" s="102"/>
      <c r="DB120" s="180"/>
      <c r="DD120" s="196" t="s">
        <v>7371</v>
      </c>
      <c r="DE120" s="180"/>
      <c r="DF120" s="180"/>
      <c r="DG120" s="180"/>
      <c r="DH120" s="180"/>
      <c r="DI120" s="180"/>
      <c r="DJ120" s="180"/>
      <c r="DK120" s="180"/>
      <c r="DL120" s="180"/>
      <c r="DM120" s="180"/>
      <c r="DN120" s="180"/>
      <c r="DO120" s="180"/>
      <c r="DP120" s="180"/>
      <c r="DQ120" s="180"/>
      <c r="DR120" s="180"/>
      <c r="DS120" s="180"/>
      <c r="DT120" s="180"/>
      <c r="DU120" s="180"/>
      <c r="DV120" s="180"/>
      <c r="DW120" s="180"/>
      <c r="DX120" s="180"/>
      <c r="DY120" s="180"/>
      <c r="DZ120" s="180"/>
      <c r="EA120" s="180"/>
      <c r="EB120" s="180"/>
      <c r="EC120" s="180"/>
      <c r="ED120" s="180"/>
      <c r="EE120" s="180"/>
      <c r="EF120" s="180"/>
      <c r="EG120" s="180"/>
      <c r="EH120" s="180"/>
      <c r="EI120" s="180"/>
      <c r="EJ120" s="180"/>
      <c r="EK120" s="180"/>
      <c r="EL120" s="180"/>
      <c r="EM120" s="180"/>
      <c r="EN120" s="180"/>
      <c r="EO120" s="180"/>
      <c r="EP120" s="180"/>
      <c r="EQ120" s="180"/>
      <c r="ER120" s="180"/>
      <c r="ES120" s="180"/>
      <c r="ET120" s="180"/>
      <c r="EU120" s="180"/>
      <c r="EV120" s="180"/>
      <c r="EW120" s="180"/>
      <c r="EX120" s="180"/>
      <c r="EY120" s="180"/>
      <c r="EZ120" s="196" t="s">
        <v>7370</v>
      </c>
      <c r="FA120" s="180"/>
      <c r="FB120" s="180"/>
      <c r="FC120" s="180"/>
      <c r="FD120" s="180"/>
      <c r="FE120" s="180"/>
      <c r="FF120" s="180"/>
      <c r="FG120" s="180"/>
      <c r="FH120" s="180"/>
      <c r="FI120" s="180"/>
      <c r="FJ120" s="180"/>
      <c r="FK120" s="180"/>
      <c r="FL120" s="180"/>
      <c r="FM120" s="180"/>
      <c r="FN120" s="180"/>
      <c r="FO120" s="180"/>
      <c r="FP120" s="180"/>
      <c r="FQ120" s="180"/>
      <c r="FR120" s="180"/>
      <c r="FS120" s="180"/>
      <c r="FT120" s="180"/>
      <c r="FU120" s="180"/>
      <c r="FV120" s="180"/>
      <c r="FW120" s="180"/>
      <c r="FX120" s="180"/>
      <c r="FY120" s="180"/>
      <c r="FZ120" s="180"/>
      <c r="GA120" s="180"/>
      <c r="GB120" s="180"/>
      <c r="GC120" s="180"/>
      <c r="GD120" s="180"/>
      <c r="GE120" s="180"/>
      <c r="GF120" s="180"/>
      <c r="GG120" s="180"/>
      <c r="GH120" s="62" t="s">
        <v>7024</v>
      </c>
      <c r="GI120" s="207"/>
    </row>
    <row r="121" spans="1:210" s="158" customFormat="1" ht="30" x14ac:dyDescent="0.15">
      <c r="A121" s="171" t="s">
        <v>6570</v>
      </c>
      <c r="B121" s="177" t="s">
        <v>6819</v>
      </c>
      <c r="C121" s="62" t="s">
        <v>6641</v>
      </c>
      <c r="D121" s="182">
        <v>40966</v>
      </c>
      <c r="E121" s="186">
        <v>41029</v>
      </c>
      <c r="F121" s="186"/>
      <c r="G121" s="102"/>
      <c r="H121" s="102" t="s">
        <v>8165</v>
      </c>
      <c r="I121" s="102" t="s">
        <v>3067</v>
      </c>
      <c r="J121" s="102" t="s">
        <v>469</v>
      </c>
      <c r="K121" s="102"/>
      <c r="L121" s="102" t="s">
        <v>5618</v>
      </c>
      <c r="M121" s="102"/>
      <c r="N121" s="102"/>
      <c r="O121" s="102"/>
      <c r="P121" s="102"/>
      <c r="Q121" s="102"/>
      <c r="R121" s="102"/>
      <c r="S121" s="102"/>
      <c r="T121" s="102"/>
      <c r="U121" s="102"/>
      <c r="V121" s="102"/>
      <c r="W121" s="102"/>
      <c r="X121" s="102" t="s">
        <v>1077</v>
      </c>
      <c r="Y121" s="102"/>
      <c r="Z121" s="102"/>
      <c r="AA121" s="102"/>
      <c r="AB121" s="102"/>
      <c r="AC121" s="102"/>
      <c r="AD121" s="102"/>
      <c r="AE121" s="102"/>
      <c r="AF121" s="102"/>
      <c r="AG121" s="102"/>
      <c r="AH121" s="102" t="s">
        <v>5618</v>
      </c>
      <c r="AI121" s="102"/>
      <c r="AJ121" s="102"/>
      <c r="AK121" s="102"/>
      <c r="AL121" s="102"/>
      <c r="AM121" s="102"/>
      <c r="AN121" s="102"/>
      <c r="AO121" s="102" t="s">
        <v>5514</v>
      </c>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2"/>
      <c r="CE121" s="102"/>
      <c r="CF121" s="102"/>
      <c r="CG121" s="102"/>
      <c r="CH121" s="102"/>
      <c r="CI121" s="102"/>
      <c r="CJ121" s="102"/>
      <c r="CK121" s="181"/>
      <c r="CL121" s="181"/>
      <c r="CM121" s="102"/>
      <c r="CN121" s="102"/>
      <c r="CO121" s="102"/>
      <c r="CP121" s="102"/>
      <c r="CQ121" s="102"/>
      <c r="CR121" s="102"/>
      <c r="CS121" s="102"/>
      <c r="CT121" s="102"/>
      <c r="CU121" s="102"/>
      <c r="CV121" s="102"/>
      <c r="CW121" s="102"/>
      <c r="CX121" s="102"/>
      <c r="CY121" s="102"/>
      <c r="CZ121" s="102"/>
      <c r="DA121" s="102"/>
      <c r="DB121" s="180"/>
      <c r="DC121" s="180"/>
      <c r="DD121" s="180"/>
      <c r="DE121" s="180"/>
      <c r="DF121" s="180"/>
      <c r="DG121" s="180"/>
      <c r="DH121" s="180"/>
      <c r="DI121" s="180"/>
      <c r="DJ121" s="180"/>
      <c r="DK121" s="180"/>
      <c r="DL121" s="180"/>
      <c r="DM121" s="180"/>
      <c r="DN121" s="180"/>
      <c r="DO121" s="180"/>
      <c r="DP121" s="180"/>
      <c r="DQ121" s="180"/>
      <c r="DR121" s="180"/>
      <c r="DS121" s="180"/>
      <c r="DT121" s="180"/>
      <c r="DU121" s="180"/>
      <c r="DV121" s="180"/>
      <c r="DW121" s="180"/>
      <c r="DX121" s="180"/>
      <c r="DY121" s="180"/>
      <c r="DZ121" s="180"/>
      <c r="EA121" s="180"/>
      <c r="EB121" s="180"/>
      <c r="EC121" s="180"/>
      <c r="ED121" s="180"/>
      <c r="EE121" s="180"/>
      <c r="EF121" s="180"/>
      <c r="EG121" s="180"/>
      <c r="EH121" s="180"/>
      <c r="EI121" s="180"/>
      <c r="EJ121" s="180"/>
      <c r="EK121" s="180"/>
      <c r="EL121" s="180"/>
      <c r="EM121" s="180"/>
      <c r="EN121" s="180"/>
      <c r="EO121" s="180"/>
      <c r="EP121" s="180"/>
      <c r="EQ121" s="180"/>
      <c r="ER121" s="180"/>
      <c r="ES121" s="180"/>
      <c r="ET121" s="180"/>
      <c r="EU121" s="180"/>
      <c r="EV121" s="180"/>
      <c r="EW121" s="180"/>
      <c r="EX121" s="180"/>
      <c r="EY121" s="180"/>
      <c r="EZ121" s="180"/>
      <c r="FA121" s="180"/>
      <c r="FB121" s="180"/>
      <c r="FC121" s="180"/>
      <c r="FD121" s="180"/>
      <c r="FE121" s="180"/>
      <c r="FF121" s="180"/>
      <c r="FG121" s="180"/>
      <c r="FH121" s="180"/>
      <c r="FI121" s="180"/>
      <c r="FJ121" s="180"/>
      <c r="FK121" s="180"/>
      <c r="FL121" s="180"/>
      <c r="FM121" s="180"/>
      <c r="FN121" s="180"/>
      <c r="FO121" s="180"/>
      <c r="FP121" s="180"/>
      <c r="FQ121" s="180"/>
      <c r="FR121" s="180"/>
      <c r="FS121" s="180"/>
      <c r="FT121" s="180"/>
      <c r="FU121" s="180"/>
      <c r="FV121" s="180"/>
      <c r="FW121" s="180"/>
      <c r="FX121" s="180"/>
      <c r="FY121" s="180"/>
      <c r="FZ121" s="180"/>
      <c r="GA121" s="180"/>
      <c r="GB121" s="180"/>
      <c r="GC121" s="180"/>
      <c r="GD121" s="180"/>
      <c r="GE121" s="180"/>
      <c r="GF121" s="180"/>
      <c r="GG121" s="180"/>
      <c r="GH121" s="157"/>
      <c r="GI121" s="157"/>
      <c r="GJ121" s="157"/>
      <c r="GK121" s="157"/>
      <c r="GL121" s="157"/>
      <c r="GM121" s="157"/>
      <c r="GN121" s="157"/>
      <c r="GO121" s="157"/>
      <c r="GP121" s="157"/>
      <c r="GQ121" s="157"/>
      <c r="GR121" s="195"/>
    </row>
    <row r="122" spans="1:210" ht="84" x14ac:dyDescent="0.15">
      <c r="A122" s="171" t="s">
        <v>6571</v>
      </c>
      <c r="B122" s="177" t="s">
        <v>6807</v>
      </c>
      <c r="C122" s="62" t="s">
        <v>10551</v>
      </c>
      <c r="D122" s="186">
        <v>41598</v>
      </c>
      <c r="E122" s="186">
        <v>41598</v>
      </c>
      <c r="F122" s="186"/>
      <c r="G122" s="102"/>
      <c r="H122" s="102" t="s">
        <v>5619</v>
      </c>
      <c r="I122" s="102" t="s">
        <v>3067</v>
      </c>
      <c r="J122" s="102"/>
      <c r="K122" s="102"/>
      <c r="L122" s="102"/>
      <c r="M122" s="102"/>
      <c r="N122" s="102"/>
      <c r="O122" s="102"/>
      <c r="P122" s="102"/>
      <c r="Q122" s="102"/>
      <c r="R122" s="102"/>
      <c r="S122" s="102"/>
      <c r="T122" s="102"/>
      <c r="U122" s="102"/>
      <c r="V122" s="102"/>
      <c r="X122" s="102"/>
      <c r="Y122" s="102"/>
      <c r="Z122" s="102"/>
      <c r="AA122" s="178" t="s">
        <v>3380</v>
      </c>
      <c r="AC122" s="102"/>
      <c r="AD122" s="102"/>
      <c r="AE122" s="102"/>
      <c r="AF122" s="102"/>
      <c r="AG122" s="102"/>
      <c r="AH122" s="102"/>
      <c r="AI122" s="102"/>
      <c r="AJ122" s="102" t="s">
        <v>7231</v>
      </c>
      <c r="AK122" s="102"/>
      <c r="AL122" s="102"/>
      <c r="AM122" s="102"/>
      <c r="AN122" s="102"/>
      <c r="AO122" s="102"/>
      <c r="AP122" s="62" t="s">
        <v>7178</v>
      </c>
      <c r="AQ122" s="62"/>
      <c r="AR122" s="102"/>
      <c r="AS122" s="102"/>
      <c r="AT122" s="102"/>
      <c r="AU122" s="102"/>
      <c r="AV122" s="102"/>
      <c r="AW122" s="102"/>
      <c r="AX122" s="102"/>
      <c r="AY122" s="102"/>
      <c r="AZ122" s="102"/>
      <c r="BA122" s="102"/>
      <c r="BB122" s="102"/>
      <c r="BC122" s="102"/>
      <c r="BD122" s="102"/>
      <c r="BE122" s="102"/>
      <c r="BF122" s="102"/>
      <c r="BG122" s="102"/>
      <c r="BH122" s="102"/>
      <c r="BI122" s="102"/>
      <c r="BJ122" s="102"/>
      <c r="BK122" s="102"/>
      <c r="BL122" s="102"/>
      <c r="BM122" s="102"/>
      <c r="BN122" s="102"/>
      <c r="BO122" s="102"/>
      <c r="BP122" s="102"/>
      <c r="BQ122" s="102"/>
      <c r="BR122" s="102"/>
      <c r="BS122" s="102"/>
      <c r="BT122" s="102"/>
      <c r="BU122" s="102"/>
      <c r="BV122" s="102"/>
      <c r="BW122" s="102"/>
      <c r="BX122" s="102"/>
      <c r="BY122" s="102"/>
      <c r="BZ122" s="102"/>
      <c r="CA122" s="102"/>
      <c r="CB122" s="102"/>
      <c r="CC122" s="102"/>
      <c r="CD122" s="102"/>
      <c r="CE122" s="102"/>
      <c r="CF122" s="102"/>
      <c r="CG122" s="102"/>
      <c r="CH122" s="102"/>
      <c r="CI122" s="102"/>
      <c r="CJ122" s="102"/>
      <c r="CK122" s="181"/>
      <c r="CL122" s="181"/>
      <c r="CM122" s="102"/>
      <c r="CN122" s="102"/>
      <c r="CO122" s="102"/>
      <c r="CP122" s="102"/>
      <c r="CQ122" s="102"/>
      <c r="CR122" s="102"/>
      <c r="CS122" s="102"/>
      <c r="CT122" s="102"/>
      <c r="CU122" s="102"/>
      <c r="CV122" s="102"/>
      <c r="CW122" s="102"/>
      <c r="CX122" s="102"/>
      <c r="CY122" s="102"/>
      <c r="CZ122" s="102" t="s">
        <v>11313</v>
      </c>
      <c r="DA122" s="102"/>
      <c r="DB122" s="180"/>
      <c r="DC122" s="180"/>
      <c r="DD122" s="180"/>
      <c r="DE122" s="180"/>
      <c r="DF122" s="180"/>
      <c r="DG122" s="180"/>
      <c r="DH122" s="180"/>
      <c r="DI122" s="180"/>
      <c r="DJ122" s="180"/>
      <c r="DK122" s="180"/>
      <c r="DL122" s="180"/>
      <c r="DM122" s="180"/>
      <c r="DN122" s="180"/>
      <c r="DO122" s="180"/>
      <c r="DP122" s="180"/>
      <c r="DQ122" s="180"/>
      <c r="DR122" s="180"/>
      <c r="DS122" s="180"/>
      <c r="DT122" s="180"/>
      <c r="DU122" s="180"/>
      <c r="DV122" s="180"/>
      <c r="DW122" s="180"/>
      <c r="DX122" s="180"/>
      <c r="DY122" s="180"/>
      <c r="DZ122" s="180"/>
      <c r="EA122" s="180"/>
      <c r="EB122" s="180"/>
      <c r="EC122" s="180"/>
      <c r="ED122" s="180"/>
      <c r="EE122" s="180"/>
      <c r="EF122" s="180"/>
      <c r="EG122" s="180"/>
      <c r="EH122" s="180"/>
      <c r="EI122" s="180"/>
      <c r="EJ122" s="180"/>
      <c r="EK122" s="180"/>
      <c r="EL122" s="180"/>
      <c r="EM122" s="180"/>
      <c r="EN122" s="180"/>
      <c r="EO122" s="180"/>
      <c r="EP122" s="180"/>
      <c r="EQ122" s="180"/>
      <c r="ER122" s="180"/>
      <c r="ES122" s="180"/>
      <c r="ET122" s="180"/>
      <c r="EU122" s="180"/>
      <c r="EV122" s="180"/>
      <c r="EW122" s="180"/>
      <c r="EX122" s="180"/>
      <c r="EY122" s="180"/>
      <c r="FA122" s="180"/>
      <c r="FB122" s="180"/>
      <c r="FC122" s="180"/>
      <c r="FD122" s="180"/>
      <c r="FE122" s="180"/>
      <c r="FF122" s="180"/>
      <c r="FG122" s="180"/>
      <c r="FH122" s="180"/>
      <c r="FI122" s="180"/>
      <c r="FJ122" s="180"/>
      <c r="FK122" s="180"/>
      <c r="FL122" s="180" t="s">
        <v>10550</v>
      </c>
      <c r="FM122" s="180"/>
      <c r="FN122" s="180"/>
      <c r="FO122" s="180"/>
      <c r="FP122" s="180"/>
      <c r="FQ122" s="180"/>
      <c r="FR122" s="180"/>
      <c r="FS122" s="180"/>
      <c r="FT122" s="180"/>
      <c r="FU122" s="180"/>
      <c r="FV122" s="180"/>
      <c r="FW122" s="180"/>
      <c r="FX122" s="180"/>
      <c r="FY122" s="180"/>
      <c r="FZ122" s="180"/>
      <c r="GA122" s="180"/>
      <c r="GB122" s="180"/>
      <c r="GC122" s="180"/>
      <c r="GD122" s="180"/>
      <c r="GE122" s="180"/>
      <c r="GF122" s="180"/>
      <c r="GG122" s="180"/>
      <c r="GH122" s="62" t="s">
        <v>7024</v>
      </c>
      <c r="GI122" s="62"/>
      <c r="HB122" s="395" t="s">
        <v>10549</v>
      </c>
    </row>
    <row r="123" spans="1:210" ht="84" x14ac:dyDescent="0.15">
      <c r="A123" s="172" t="s">
        <v>5224</v>
      </c>
      <c r="B123" s="162" t="s">
        <v>5225</v>
      </c>
      <c r="C123" s="62" t="s">
        <v>6788</v>
      </c>
      <c r="D123" s="186">
        <v>41142</v>
      </c>
      <c r="E123" s="186">
        <v>42837</v>
      </c>
      <c r="F123" s="186" t="s">
        <v>12076</v>
      </c>
      <c r="G123" s="163" t="s">
        <v>5802</v>
      </c>
      <c r="H123" s="102" t="s">
        <v>5768</v>
      </c>
      <c r="I123" s="102" t="s">
        <v>3067</v>
      </c>
      <c r="J123" s="102"/>
      <c r="K123" s="102"/>
      <c r="L123" s="102"/>
      <c r="M123" s="102"/>
      <c r="N123" s="102"/>
      <c r="O123" s="102"/>
      <c r="P123" s="102"/>
      <c r="Q123" s="102"/>
      <c r="R123" s="102"/>
      <c r="S123" s="102"/>
      <c r="T123" s="102"/>
      <c r="U123" s="102"/>
      <c r="V123" s="102"/>
      <c r="W123" s="102"/>
      <c r="X123" s="153" t="s">
        <v>6732</v>
      </c>
      <c r="Y123" s="102"/>
      <c r="Z123" s="102"/>
      <c r="AA123" s="102"/>
      <c r="AB123" s="102"/>
      <c r="AC123" s="102"/>
      <c r="AD123" s="102"/>
      <c r="AE123" s="102"/>
      <c r="AF123" s="102"/>
      <c r="AG123" s="102"/>
      <c r="AJ123" s="102" t="s">
        <v>7462</v>
      </c>
      <c r="AK123" s="102"/>
      <c r="AL123" s="102"/>
      <c r="AM123" s="102"/>
      <c r="AN123" s="102"/>
      <c r="AO123" s="102"/>
      <c r="AP123" s="62" t="s">
        <v>7178</v>
      </c>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02"/>
      <c r="CD123" s="102"/>
      <c r="CE123" s="102"/>
      <c r="CF123" s="102"/>
      <c r="CG123" s="102"/>
      <c r="CH123" s="102"/>
      <c r="CI123" s="102"/>
      <c r="CJ123" s="102"/>
      <c r="CK123" s="181"/>
      <c r="CL123" s="181"/>
      <c r="CM123" s="102"/>
      <c r="CN123" s="102"/>
      <c r="CO123" s="102"/>
      <c r="CP123" s="102"/>
      <c r="CQ123" s="102"/>
      <c r="CR123" s="102"/>
      <c r="CS123" s="102"/>
      <c r="CT123" s="102"/>
      <c r="CU123" s="102"/>
      <c r="CV123" s="102"/>
      <c r="CW123" s="102"/>
      <c r="CX123" s="102"/>
      <c r="CY123" s="102"/>
      <c r="CZ123" s="102"/>
      <c r="DA123" s="102"/>
      <c r="DB123" s="102"/>
      <c r="DC123" s="102"/>
      <c r="DD123" s="102"/>
      <c r="DE123" s="102"/>
      <c r="DF123" s="102"/>
      <c r="DG123" s="102"/>
      <c r="DH123" s="102"/>
      <c r="DI123" s="102"/>
      <c r="DJ123" s="102"/>
      <c r="DK123" s="102"/>
      <c r="DL123" s="102"/>
      <c r="DM123" s="102"/>
      <c r="DN123" s="102"/>
      <c r="DO123" s="102"/>
      <c r="DP123" s="102"/>
      <c r="DQ123" s="102"/>
      <c r="DR123" s="102"/>
      <c r="DS123" s="102"/>
      <c r="DT123" s="102"/>
      <c r="DU123" s="102"/>
      <c r="DV123" s="102"/>
      <c r="DW123" s="102"/>
      <c r="DX123" s="102"/>
      <c r="DY123" s="102"/>
      <c r="DZ123" s="102"/>
      <c r="EA123" s="102"/>
      <c r="EB123" s="102"/>
      <c r="EC123" s="102"/>
      <c r="ED123" s="102"/>
      <c r="EE123" s="102"/>
      <c r="EF123" s="102"/>
      <c r="EG123" s="102"/>
      <c r="EH123" s="102"/>
      <c r="EI123" s="102"/>
      <c r="EJ123" s="102"/>
      <c r="EK123" s="102"/>
      <c r="EL123" s="102"/>
      <c r="EM123" s="102"/>
      <c r="EN123" s="102"/>
      <c r="EO123" s="102"/>
      <c r="EP123" s="102"/>
      <c r="ER123" s="102" t="s">
        <v>17193</v>
      </c>
      <c r="ES123" s="102"/>
      <c r="ET123" s="102"/>
      <c r="EU123" s="102"/>
      <c r="EV123" s="102"/>
      <c r="EW123" s="102"/>
      <c r="EX123" s="102"/>
      <c r="EY123" s="102"/>
      <c r="EZ123" s="102"/>
      <c r="FA123" s="102"/>
      <c r="FB123" s="102"/>
      <c r="FC123" s="102"/>
      <c r="FD123" s="102"/>
      <c r="FE123" s="102"/>
      <c r="FF123" s="102"/>
      <c r="FJ123" s="102" t="s">
        <v>17192</v>
      </c>
      <c r="FK123" s="102"/>
      <c r="FL123" s="102"/>
      <c r="FM123" s="102"/>
      <c r="FN123" s="102"/>
      <c r="FO123" s="102"/>
      <c r="FP123" s="180"/>
      <c r="FQ123" s="180"/>
      <c r="FR123" s="180"/>
      <c r="FS123" s="180"/>
      <c r="FT123" s="180"/>
      <c r="FU123" s="180"/>
      <c r="FV123" s="180"/>
      <c r="FW123" s="180"/>
      <c r="FX123" s="180"/>
      <c r="FY123" s="180"/>
      <c r="FZ123" s="180"/>
      <c r="GA123" s="180"/>
      <c r="GB123" s="180"/>
      <c r="GC123" s="180"/>
      <c r="GD123" s="180"/>
      <c r="GE123" s="180"/>
      <c r="GF123" s="180"/>
      <c r="GG123" s="180"/>
      <c r="GH123" s="62" t="s">
        <v>7024</v>
      </c>
    </row>
    <row r="124" spans="1:210" ht="38.25" customHeight="1" x14ac:dyDescent="0.15">
      <c r="A124" s="171" t="s">
        <v>6572</v>
      </c>
      <c r="B124" s="177" t="s">
        <v>6808</v>
      </c>
      <c r="C124" s="62" t="s">
        <v>9287</v>
      </c>
      <c r="D124" s="186">
        <v>41369</v>
      </c>
      <c r="E124" s="186">
        <v>41369</v>
      </c>
      <c r="F124" s="102"/>
      <c r="G124" s="102"/>
      <c r="H124" s="102" t="s">
        <v>5600</v>
      </c>
      <c r="I124" s="102" t="s">
        <v>3067</v>
      </c>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t="s">
        <v>8087</v>
      </c>
      <c r="AK124" s="102"/>
      <c r="AL124" s="102"/>
      <c r="AM124" s="102"/>
      <c r="AN124" s="102"/>
      <c r="AO124" s="102"/>
      <c r="AP124" s="62" t="s">
        <v>7178</v>
      </c>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02"/>
      <c r="CD124" s="102"/>
      <c r="CE124" s="102"/>
      <c r="CF124" s="102"/>
      <c r="CG124" s="102"/>
      <c r="CH124" s="102"/>
      <c r="CI124" s="102"/>
      <c r="CJ124" s="102"/>
      <c r="CK124" s="181"/>
      <c r="CL124" s="181"/>
      <c r="CM124" s="102"/>
      <c r="CN124" s="102"/>
      <c r="CO124" s="102"/>
      <c r="CP124" s="102"/>
      <c r="CQ124" s="102"/>
      <c r="CR124" s="102"/>
      <c r="CS124" s="102"/>
      <c r="CT124" s="102"/>
      <c r="CU124" s="102"/>
      <c r="CV124" s="102"/>
      <c r="CW124" s="102"/>
      <c r="CX124" s="102"/>
      <c r="CY124" s="102"/>
      <c r="CZ124" s="102"/>
      <c r="DA124" s="102"/>
      <c r="DB124" s="102"/>
      <c r="DC124" s="102"/>
      <c r="DD124" s="102"/>
      <c r="DE124" s="102"/>
      <c r="DF124" s="102"/>
      <c r="DG124" s="102"/>
      <c r="DH124" s="102"/>
      <c r="DI124" s="102"/>
      <c r="DJ124" s="102"/>
      <c r="DK124" s="102"/>
      <c r="DL124" s="102"/>
      <c r="DM124" s="102"/>
      <c r="DN124" s="102"/>
      <c r="DO124" s="102"/>
      <c r="DP124" s="102"/>
      <c r="DQ124" s="102"/>
      <c r="DR124" s="102"/>
      <c r="DS124" s="102"/>
      <c r="DT124" s="102"/>
      <c r="DU124" s="102"/>
      <c r="DV124" s="102"/>
      <c r="DW124" s="102"/>
      <c r="DX124" s="102"/>
      <c r="DY124" s="102"/>
      <c r="DZ124" s="102"/>
      <c r="EA124" s="102"/>
      <c r="EB124" s="102"/>
      <c r="EC124" s="102"/>
      <c r="ED124" s="102"/>
      <c r="EE124" s="102"/>
      <c r="EF124" s="102"/>
      <c r="EG124" s="102"/>
      <c r="EH124" s="102"/>
      <c r="EI124" s="102"/>
      <c r="EJ124" s="102" t="s">
        <v>7463</v>
      </c>
      <c r="EK124" s="102"/>
      <c r="EL124" s="102"/>
      <c r="EM124" s="102"/>
      <c r="EN124" s="102"/>
      <c r="EO124" s="102"/>
      <c r="EP124" s="102"/>
      <c r="EQ124" s="102"/>
      <c r="ER124" s="102"/>
      <c r="ES124" s="102" t="s">
        <v>5624</v>
      </c>
      <c r="ET124" s="102"/>
      <c r="EU124" s="102"/>
      <c r="EV124" s="102"/>
      <c r="EW124" s="102"/>
      <c r="EX124" s="102"/>
      <c r="EY124" s="102"/>
      <c r="EZ124" s="102"/>
      <c r="FA124" s="102"/>
      <c r="FB124" s="102"/>
      <c r="FC124" s="102"/>
      <c r="FD124" s="102"/>
      <c r="FE124" s="102"/>
      <c r="FF124" s="102"/>
      <c r="FG124" s="102"/>
      <c r="FH124" s="102"/>
      <c r="FI124" s="102"/>
      <c r="FJ124" s="102"/>
      <c r="FK124" s="102"/>
      <c r="FL124" s="102"/>
      <c r="FM124" s="102"/>
      <c r="FN124" s="102"/>
      <c r="FO124" s="102"/>
      <c r="FP124" s="102"/>
      <c r="FQ124" s="102"/>
      <c r="FR124" s="102"/>
      <c r="FS124" s="102"/>
      <c r="FT124" s="102"/>
      <c r="FU124" s="102"/>
      <c r="FV124" s="102"/>
      <c r="FW124" s="102"/>
      <c r="FX124" s="102"/>
      <c r="FY124" s="102"/>
      <c r="FZ124" s="102"/>
      <c r="GA124" s="102"/>
      <c r="GB124" s="102"/>
      <c r="GC124" s="102"/>
      <c r="GD124" s="102"/>
      <c r="GE124" s="180"/>
      <c r="GF124" s="180"/>
      <c r="GG124" s="180"/>
      <c r="GH124" s="62" t="s">
        <v>7024</v>
      </c>
    </row>
    <row r="125" spans="1:210" s="161" customFormat="1" ht="84" x14ac:dyDescent="0.15">
      <c r="A125" s="171" t="s">
        <v>6573</v>
      </c>
      <c r="B125" s="177" t="s">
        <v>6809</v>
      </c>
      <c r="C125" s="62" t="s">
        <v>6787</v>
      </c>
      <c r="D125" s="186">
        <v>41304</v>
      </c>
      <c r="E125" s="186">
        <v>42949</v>
      </c>
      <c r="F125" s="186" t="s">
        <v>16651</v>
      </c>
      <c r="G125" s="102"/>
      <c r="H125" s="102" t="s">
        <v>5625</v>
      </c>
      <c r="I125" s="102" t="s">
        <v>3067</v>
      </c>
      <c r="J125" s="102"/>
      <c r="K125" s="102"/>
      <c r="L125" s="102"/>
      <c r="M125" s="102"/>
      <c r="N125" s="102"/>
      <c r="O125" s="102"/>
      <c r="P125" s="102"/>
      <c r="Q125" s="102"/>
      <c r="R125" s="102"/>
      <c r="S125" s="102"/>
      <c r="T125" s="102"/>
      <c r="U125" s="102" t="s">
        <v>7389</v>
      </c>
      <c r="V125" s="102"/>
      <c r="W125" s="102"/>
      <c r="X125" s="102"/>
      <c r="Y125" s="102"/>
      <c r="Z125" s="102"/>
      <c r="AA125" s="153" t="s">
        <v>7483</v>
      </c>
      <c r="AB125" s="102"/>
      <c r="AC125" s="102"/>
      <c r="AD125" s="102"/>
      <c r="AE125" s="102"/>
      <c r="AF125" s="102"/>
      <c r="AG125" s="102"/>
      <c r="AH125" s="102"/>
      <c r="AI125" s="102"/>
      <c r="AJ125" s="102" t="s">
        <v>7395</v>
      </c>
      <c r="AK125" s="102"/>
      <c r="AL125" s="102"/>
      <c r="AM125" s="102"/>
      <c r="AN125" s="102"/>
      <c r="AO125" s="102"/>
      <c r="AP125" s="62" t="s">
        <v>7178</v>
      </c>
      <c r="AQ125" s="102"/>
      <c r="AR125" s="102"/>
      <c r="AS125" s="102"/>
      <c r="AT125" s="102"/>
      <c r="AU125" s="102"/>
      <c r="AV125" s="102"/>
      <c r="AW125" s="102"/>
      <c r="AX125" s="102"/>
      <c r="AY125" s="102"/>
      <c r="AZ125" s="102"/>
      <c r="BA125" s="102"/>
      <c r="BB125" s="102"/>
      <c r="BC125" s="102"/>
      <c r="BD125" s="102"/>
      <c r="BE125" s="102"/>
      <c r="BF125" s="102"/>
      <c r="BG125" s="102"/>
      <c r="BH125" s="102" t="s">
        <v>7396</v>
      </c>
      <c r="BI125" s="102"/>
      <c r="BJ125" s="102"/>
      <c r="BK125" s="102"/>
      <c r="BL125" s="102"/>
      <c r="BM125" s="102"/>
      <c r="BN125" s="102"/>
      <c r="BO125" s="102"/>
      <c r="BP125" s="102"/>
      <c r="BQ125" s="102"/>
      <c r="BR125" s="102"/>
      <c r="BS125" s="102"/>
      <c r="BT125" s="102"/>
      <c r="BU125" s="102"/>
      <c r="BV125" s="102"/>
      <c r="BW125" s="102"/>
      <c r="BX125" s="102"/>
      <c r="BY125" s="102"/>
      <c r="BZ125" s="102"/>
      <c r="CA125" s="102"/>
      <c r="CB125" s="102"/>
      <c r="CC125" s="102"/>
      <c r="CD125" s="102"/>
      <c r="CE125" s="102"/>
      <c r="CF125" s="102"/>
      <c r="CG125" s="102"/>
      <c r="CH125" s="102"/>
      <c r="CI125" s="102"/>
      <c r="CJ125" s="102"/>
      <c r="CK125" s="181"/>
      <c r="CL125" s="181"/>
      <c r="CM125" s="102"/>
      <c r="CN125" s="102"/>
      <c r="CO125" s="102"/>
      <c r="CP125" s="102"/>
      <c r="CQ125" s="102"/>
      <c r="CR125" s="102"/>
      <c r="CS125" s="102"/>
      <c r="CT125" s="102"/>
      <c r="CU125" s="102"/>
      <c r="CV125" s="102"/>
      <c r="CW125" s="102"/>
      <c r="CX125" s="102"/>
      <c r="CY125" s="102"/>
      <c r="CZ125" s="102"/>
      <c r="DA125" s="102"/>
      <c r="DB125" s="102"/>
      <c r="DC125" s="102" t="s">
        <v>7393</v>
      </c>
      <c r="DD125" s="102"/>
      <c r="DE125" s="102"/>
      <c r="DF125" s="102"/>
      <c r="DG125" s="102"/>
      <c r="DH125" s="102"/>
      <c r="DI125" s="102"/>
      <c r="DJ125" s="102"/>
      <c r="DK125" s="102"/>
      <c r="DL125" s="102"/>
      <c r="DM125" s="102"/>
      <c r="DN125" s="102"/>
      <c r="DO125" s="102"/>
      <c r="DP125" s="102"/>
      <c r="DQ125" s="102"/>
      <c r="DR125" s="102"/>
      <c r="DS125" s="102"/>
      <c r="DT125" s="102"/>
      <c r="DU125" s="102"/>
      <c r="DV125" s="102"/>
      <c r="DW125" s="102"/>
      <c r="DX125" s="102"/>
      <c r="DY125" s="102"/>
      <c r="DZ125" s="102"/>
      <c r="EA125" s="102"/>
      <c r="EB125" s="102"/>
      <c r="EC125" s="102"/>
      <c r="ED125" s="102"/>
      <c r="EE125" s="102"/>
      <c r="EF125" s="102"/>
      <c r="EG125" s="102"/>
      <c r="EH125" s="102"/>
      <c r="EI125" s="102"/>
      <c r="EJ125" s="102"/>
      <c r="EK125" s="102"/>
      <c r="EL125" s="102"/>
      <c r="EM125" s="102"/>
      <c r="EN125" s="102"/>
      <c r="EO125" s="102"/>
      <c r="EP125" s="102"/>
      <c r="EQ125" s="102"/>
      <c r="ER125" s="102" t="s">
        <v>7391</v>
      </c>
      <c r="ES125" s="102"/>
      <c r="ET125" s="102"/>
      <c r="EU125" s="102"/>
      <c r="EV125" s="102"/>
      <c r="EW125" s="102"/>
      <c r="EX125" s="102"/>
      <c r="EY125" s="102"/>
      <c r="EZ125" s="102" t="s">
        <v>7392</v>
      </c>
      <c r="FA125" s="102"/>
      <c r="FB125" s="102"/>
      <c r="FC125" s="102"/>
      <c r="FD125" s="102"/>
      <c r="FE125" s="102"/>
      <c r="FF125" s="102"/>
      <c r="FG125" s="102"/>
      <c r="FH125" s="102"/>
      <c r="FI125" s="102"/>
      <c r="FJ125" s="102" t="s">
        <v>7394</v>
      </c>
      <c r="FK125" s="102"/>
      <c r="FL125" s="102"/>
      <c r="FM125" s="102"/>
      <c r="FN125" s="102"/>
      <c r="FO125" s="102"/>
      <c r="FP125" s="102"/>
      <c r="FQ125" s="102"/>
      <c r="FR125" s="102"/>
      <c r="FS125" s="102"/>
      <c r="FT125" s="102"/>
      <c r="FU125" s="102"/>
      <c r="FV125" s="102"/>
      <c r="FW125" s="102"/>
      <c r="FX125" s="102"/>
      <c r="FY125" s="102"/>
      <c r="FZ125" s="102"/>
      <c r="GA125" s="102"/>
      <c r="GB125" s="102"/>
      <c r="GC125" s="102"/>
      <c r="GD125" s="102"/>
      <c r="GE125" s="180"/>
      <c r="GF125" s="180"/>
      <c r="GG125" s="180"/>
      <c r="GH125" s="62" t="s">
        <v>7024</v>
      </c>
      <c r="GI125" s="62"/>
      <c r="GJ125" s="157"/>
      <c r="GK125" s="157"/>
      <c r="GL125" s="157"/>
      <c r="GM125" s="157"/>
      <c r="GN125" s="157"/>
      <c r="GO125" s="157"/>
      <c r="GP125" s="157"/>
      <c r="GQ125" s="157"/>
      <c r="GR125" s="205"/>
    </row>
    <row r="126" spans="1:210" ht="84" x14ac:dyDescent="0.15">
      <c r="A126" s="171" t="s">
        <v>6574</v>
      </c>
      <c r="B126" s="177" t="s">
        <v>6797</v>
      </c>
      <c r="C126" s="62" t="s">
        <v>6643</v>
      </c>
      <c r="D126" s="186">
        <v>41576</v>
      </c>
      <c r="E126" s="186">
        <v>41576</v>
      </c>
      <c r="F126" s="186"/>
      <c r="G126" s="102" t="s">
        <v>10432</v>
      </c>
      <c r="H126" s="102" t="s">
        <v>5628</v>
      </c>
      <c r="I126" s="102" t="s">
        <v>3067</v>
      </c>
      <c r="J126" s="102"/>
      <c r="K126" s="102"/>
      <c r="L126" s="102"/>
      <c r="M126" s="102"/>
      <c r="N126" s="102"/>
      <c r="O126" s="102"/>
      <c r="P126" s="102"/>
      <c r="Q126" s="102"/>
      <c r="R126" s="102"/>
      <c r="S126" s="102"/>
      <c r="T126" s="102"/>
      <c r="U126" s="102"/>
      <c r="V126" s="102" t="s">
        <v>10431</v>
      </c>
      <c r="W126" s="102"/>
      <c r="X126" s="102"/>
      <c r="Y126" s="102"/>
      <c r="Z126" s="102"/>
      <c r="AA126" s="102" t="s">
        <v>7483</v>
      </c>
      <c r="AB126" s="102"/>
      <c r="AC126" s="102"/>
      <c r="AD126" s="102"/>
      <c r="AE126" s="102"/>
      <c r="AF126" s="102"/>
      <c r="AG126" s="102"/>
      <c r="AH126" s="102"/>
      <c r="AI126" s="102"/>
      <c r="AJ126" s="102" t="s">
        <v>5629</v>
      </c>
      <c r="AK126" s="102"/>
      <c r="AL126" s="102"/>
      <c r="AM126" s="102"/>
      <c r="AN126" s="102"/>
      <c r="AO126" s="102"/>
      <c r="AP126" s="62" t="s">
        <v>7178</v>
      </c>
      <c r="AQ126" s="62"/>
      <c r="AR126" s="102"/>
      <c r="AS126" s="102"/>
      <c r="AT126" s="102"/>
      <c r="AU126" s="102"/>
      <c r="AV126" s="102"/>
      <c r="AW126" s="102"/>
      <c r="AX126" s="102"/>
      <c r="AY126" s="102"/>
      <c r="AZ126" s="102"/>
      <c r="BA126" s="102"/>
      <c r="BB126" s="102"/>
      <c r="BC126" s="102"/>
      <c r="BD126" s="102"/>
      <c r="BE126" s="102"/>
      <c r="BF126" s="102"/>
      <c r="BG126" s="102"/>
      <c r="BH126" s="102"/>
      <c r="BI126" s="102"/>
      <c r="BJ126" s="102"/>
      <c r="BK126" s="102"/>
      <c r="BL126" s="102"/>
      <c r="BM126" s="102"/>
      <c r="BN126" s="102"/>
      <c r="BO126" s="102"/>
      <c r="BP126" s="102"/>
      <c r="BQ126" s="102"/>
      <c r="BR126" s="102"/>
      <c r="BS126" s="102"/>
      <c r="BT126" s="102"/>
      <c r="BU126" s="102"/>
      <c r="BV126" s="102"/>
      <c r="BW126" s="102"/>
      <c r="BX126" s="102"/>
      <c r="BY126" s="102"/>
      <c r="BZ126" s="102"/>
      <c r="CA126" s="102"/>
      <c r="CB126" s="102"/>
      <c r="CC126" s="102"/>
      <c r="CD126" s="102"/>
      <c r="CE126" s="102"/>
      <c r="CF126" s="102"/>
      <c r="CG126" s="102"/>
      <c r="CH126" s="102"/>
      <c r="CI126" s="102"/>
      <c r="CJ126" s="102"/>
      <c r="CK126" s="181"/>
      <c r="CL126" s="181"/>
      <c r="CM126" s="102"/>
      <c r="CN126" s="102"/>
      <c r="CO126" s="102"/>
      <c r="CP126" s="102"/>
      <c r="CQ126" s="102"/>
      <c r="CR126" s="102"/>
      <c r="CS126" s="102"/>
      <c r="CT126" s="102"/>
      <c r="CU126" s="102"/>
      <c r="CV126" s="102"/>
      <c r="CW126" s="102"/>
      <c r="CX126" s="102"/>
      <c r="CY126" s="102"/>
      <c r="CZ126" s="102"/>
      <c r="DA126" s="102"/>
      <c r="DB126" s="102"/>
      <c r="DC126" s="102"/>
      <c r="DD126" s="102"/>
      <c r="DE126" s="102"/>
      <c r="DF126" s="102"/>
      <c r="DG126" s="102"/>
      <c r="DH126" s="102"/>
      <c r="DI126" s="102"/>
      <c r="DJ126" s="102"/>
      <c r="DK126" s="102"/>
      <c r="DL126" s="102"/>
      <c r="DM126" s="102"/>
      <c r="DN126" s="102"/>
      <c r="DO126" s="102"/>
      <c r="DP126" s="102"/>
      <c r="DQ126" s="102"/>
      <c r="DR126" s="102"/>
      <c r="DS126" s="102"/>
      <c r="DT126" s="102"/>
      <c r="DU126" s="102"/>
      <c r="DV126" s="102"/>
      <c r="DW126" s="102"/>
      <c r="DX126" s="102"/>
      <c r="DY126" s="102"/>
      <c r="DZ126" s="102"/>
      <c r="EA126" s="102"/>
      <c r="EB126" s="102"/>
      <c r="EC126" s="102"/>
      <c r="ED126" s="102"/>
      <c r="EE126" s="102" t="s">
        <v>7196</v>
      </c>
      <c r="EF126" s="102"/>
      <c r="EG126" s="102"/>
      <c r="EH126" s="102"/>
      <c r="EI126" s="102"/>
      <c r="EJ126" s="102"/>
      <c r="EK126" s="102"/>
      <c r="EL126" s="102"/>
      <c r="EM126" s="102"/>
      <c r="EN126" s="102"/>
      <c r="EO126" s="102"/>
      <c r="EP126" s="102"/>
      <c r="EQ126" s="102"/>
      <c r="ER126" s="102" t="s">
        <v>7193</v>
      </c>
      <c r="ES126" s="102"/>
      <c r="ET126" s="102"/>
      <c r="EU126" s="102"/>
      <c r="EV126" s="102"/>
      <c r="EW126" s="102"/>
      <c r="EX126" s="102"/>
      <c r="EY126" s="102"/>
      <c r="EZ126" s="102"/>
      <c r="FA126" s="102"/>
      <c r="FB126" s="102"/>
      <c r="FC126" s="102"/>
      <c r="FD126" s="102"/>
      <c r="FE126" s="102"/>
      <c r="FF126" s="102"/>
      <c r="FG126" s="102"/>
      <c r="FH126" s="102"/>
      <c r="FI126" s="102"/>
      <c r="FJ126" s="102" t="s">
        <v>7195</v>
      </c>
      <c r="FK126" s="102"/>
      <c r="FL126" s="102"/>
      <c r="FM126" s="102"/>
      <c r="FN126" s="102"/>
      <c r="FO126" s="102"/>
      <c r="FP126" s="102"/>
      <c r="FQ126" s="102"/>
      <c r="FR126" s="102"/>
      <c r="FS126" s="102"/>
      <c r="FT126" s="102"/>
      <c r="FU126" s="102"/>
      <c r="FV126" s="102"/>
      <c r="FW126" s="102"/>
      <c r="FX126" s="102"/>
      <c r="FY126" s="102"/>
      <c r="FZ126" s="102"/>
      <c r="GA126" s="102"/>
      <c r="GB126" s="102"/>
      <c r="GC126" s="102"/>
      <c r="GD126" s="102"/>
      <c r="GE126" s="180"/>
      <c r="GF126" s="180"/>
      <c r="GG126" s="180"/>
      <c r="GH126" s="62" t="s">
        <v>7024</v>
      </c>
      <c r="GI126" s="62"/>
      <c r="GM126" s="158"/>
      <c r="GN126" s="158"/>
      <c r="GO126" s="158"/>
      <c r="GP126" s="158"/>
      <c r="GQ126" s="158"/>
    </row>
    <row r="127" spans="1:210" ht="84" x14ac:dyDescent="0.15">
      <c r="A127" s="171" t="s">
        <v>6575</v>
      </c>
      <c r="B127" s="177" t="s">
        <v>6796</v>
      </c>
      <c r="C127" s="62" t="s">
        <v>6739</v>
      </c>
      <c r="D127" s="186">
        <v>41101</v>
      </c>
      <c r="E127" s="186">
        <v>41102</v>
      </c>
      <c r="F127" s="186"/>
      <c r="G127" s="102"/>
      <c r="H127" s="102" t="s">
        <v>5608</v>
      </c>
      <c r="I127" s="102" t="s">
        <v>3067</v>
      </c>
      <c r="J127" s="102"/>
      <c r="K127" s="102"/>
      <c r="L127" s="102"/>
      <c r="M127" s="102"/>
      <c r="N127" s="102"/>
      <c r="O127" s="102"/>
      <c r="P127" s="102"/>
      <c r="Q127" s="102"/>
      <c r="R127" s="102"/>
      <c r="S127" s="102"/>
      <c r="T127" s="102"/>
      <c r="U127" s="102"/>
      <c r="V127" s="102"/>
      <c r="W127" s="102"/>
      <c r="Y127" s="102"/>
      <c r="Z127" s="102"/>
      <c r="AA127" s="102" t="s">
        <v>5609</v>
      </c>
      <c r="AB127" s="102"/>
      <c r="AC127" s="102"/>
      <c r="AD127" s="102"/>
      <c r="AE127" s="102"/>
      <c r="AF127" s="102"/>
      <c r="AG127" s="102"/>
      <c r="AH127" s="102"/>
      <c r="AI127" s="102"/>
      <c r="AJ127" s="102" t="s">
        <v>7464</v>
      </c>
      <c r="AK127" s="102"/>
      <c r="AL127" s="102"/>
      <c r="AM127" s="102"/>
      <c r="AN127" s="102"/>
      <c r="AO127" s="102"/>
      <c r="AP127" s="62" t="s">
        <v>7178</v>
      </c>
      <c r="AQ127" s="102"/>
      <c r="AR127" s="102"/>
      <c r="AS127" s="102"/>
      <c r="AT127" s="102"/>
      <c r="AU127" s="102"/>
      <c r="AV127" s="102"/>
      <c r="AW127" s="102"/>
      <c r="AX127" s="102"/>
      <c r="AY127" s="102"/>
      <c r="AZ127" s="102"/>
      <c r="BA127" s="102"/>
      <c r="BB127" s="102"/>
      <c r="BC127" s="102"/>
      <c r="BD127" s="102"/>
      <c r="BE127" s="102"/>
      <c r="BF127" s="102"/>
      <c r="BG127" s="102"/>
      <c r="BH127" s="102"/>
      <c r="BI127" s="102"/>
      <c r="BJ127" s="102"/>
      <c r="BK127" s="102"/>
      <c r="BL127" s="102"/>
      <c r="BM127" s="102"/>
      <c r="BN127" s="102"/>
      <c r="BO127" s="102"/>
      <c r="BP127" s="102"/>
      <c r="BQ127" s="102"/>
      <c r="BR127" s="102"/>
      <c r="BS127" s="102"/>
      <c r="BT127" s="102"/>
      <c r="BU127" s="102"/>
      <c r="BV127" s="102"/>
      <c r="BW127" s="102"/>
      <c r="BX127" s="102"/>
      <c r="BY127" s="102"/>
      <c r="BZ127" s="102"/>
      <c r="CA127" s="102"/>
      <c r="CB127" s="102"/>
      <c r="CC127" s="102"/>
      <c r="CD127" s="102"/>
      <c r="CE127" s="102"/>
      <c r="CF127" s="102"/>
      <c r="CG127" s="102"/>
      <c r="CH127" s="102"/>
      <c r="CI127" s="102"/>
      <c r="CJ127" s="102"/>
      <c r="CK127" s="181"/>
      <c r="CL127" s="181"/>
      <c r="CM127" s="102"/>
      <c r="CN127" s="102"/>
      <c r="CO127" s="102"/>
      <c r="CP127" s="102"/>
      <c r="CQ127" s="102"/>
      <c r="CR127" s="102"/>
      <c r="CS127" s="102"/>
      <c r="CT127" s="102"/>
      <c r="CU127" s="102"/>
      <c r="CV127" s="102"/>
      <c r="CW127" s="102"/>
      <c r="CX127" s="102"/>
      <c r="CY127" s="102"/>
      <c r="CZ127" s="102"/>
      <c r="DA127" s="102"/>
      <c r="DB127" s="102"/>
      <c r="DC127" s="102"/>
      <c r="DD127" s="102"/>
      <c r="DE127" s="102"/>
      <c r="DF127" s="102"/>
      <c r="DG127" s="102"/>
      <c r="DH127" s="102"/>
      <c r="DI127" s="102"/>
      <c r="DJ127" s="102"/>
      <c r="DK127" s="102"/>
      <c r="DL127" s="102"/>
      <c r="DM127" s="102"/>
      <c r="DN127" s="102"/>
      <c r="DO127" s="102"/>
      <c r="DP127" s="102"/>
      <c r="DQ127" s="102"/>
      <c r="DR127" s="102"/>
      <c r="DS127" s="102"/>
      <c r="DT127" s="102"/>
      <c r="DU127" s="102"/>
      <c r="DV127" s="102"/>
      <c r="DW127" s="102"/>
      <c r="DX127" s="102"/>
      <c r="DY127" s="102"/>
      <c r="DZ127" s="102"/>
      <c r="EA127" s="102"/>
      <c r="EB127" s="102"/>
      <c r="EC127" s="102"/>
      <c r="ED127" s="102"/>
      <c r="EE127" s="102"/>
      <c r="EF127" s="102"/>
      <c r="EG127" s="102"/>
      <c r="EH127" s="102"/>
      <c r="EI127" s="102"/>
      <c r="EJ127" s="102"/>
      <c r="EK127" s="102"/>
      <c r="EL127" s="102"/>
      <c r="EM127" s="102"/>
      <c r="EN127" s="102"/>
      <c r="EO127" s="102"/>
      <c r="EP127" s="102"/>
      <c r="EQ127" s="102"/>
      <c r="ER127" s="102" t="s">
        <v>5631</v>
      </c>
      <c r="ES127" s="102"/>
      <c r="ET127" s="102"/>
      <c r="EU127" s="102"/>
      <c r="EV127" s="102"/>
      <c r="EW127" s="102"/>
      <c r="EX127" s="102"/>
      <c r="EY127" s="102"/>
      <c r="EZ127" s="102"/>
      <c r="FA127" s="102"/>
      <c r="FB127" s="102"/>
      <c r="FC127" s="102"/>
      <c r="FD127" s="102"/>
      <c r="FE127" s="102"/>
      <c r="FF127" s="102"/>
      <c r="FG127" s="102"/>
      <c r="FH127" s="102"/>
      <c r="FI127" s="102"/>
      <c r="FJ127" s="102" t="s">
        <v>5632</v>
      </c>
      <c r="FK127" s="102"/>
      <c r="FL127" s="102"/>
      <c r="FM127" s="102"/>
      <c r="FN127" s="102"/>
      <c r="FO127" s="102"/>
      <c r="FP127" s="102"/>
      <c r="FQ127" s="102"/>
      <c r="FR127" s="102"/>
      <c r="FS127" s="102"/>
      <c r="FT127" s="102"/>
      <c r="FU127" s="102"/>
      <c r="FV127" s="102"/>
      <c r="FW127" s="102"/>
      <c r="FX127" s="102"/>
      <c r="FY127" s="102"/>
      <c r="FZ127" s="102"/>
      <c r="GA127" s="102"/>
      <c r="GB127" s="102"/>
      <c r="GC127" s="102"/>
      <c r="GD127" s="102"/>
      <c r="GE127" s="180"/>
      <c r="GF127" s="180"/>
      <c r="GG127" s="180"/>
      <c r="GH127" s="62" t="s">
        <v>7024</v>
      </c>
    </row>
    <row r="128" spans="1:210" ht="84" x14ac:dyDescent="0.15">
      <c r="A128" s="171" t="s">
        <v>6576</v>
      </c>
      <c r="B128" s="177" t="s">
        <v>6810</v>
      </c>
      <c r="C128" s="62" t="s">
        <v>9375</v>
      </c>
      <c r="D128" s="186">
        <v>41381</v>
      </c>
      <c r="E128" s="186">
        <v>41809</v>
      </c>
      <c r="F128" s="186" t="s">
        <v>12087</v>
      </c>
      <c r="G128" s="102" t="s">
        <v>10432</v>
      </c>
      <c r="H128" s="102" t="s">
        <v>5633</v>
      </c>
      <c r="I128" s="102" t="s">
        <v>3067</v>
      </c>
      <c r="J128" s="102"/>
      <c r="K128" s="102"/>
      <c r="L128" s="102"/>
      <c r="M128" s="102"/>
      <c r="N128" s="102"/>
      <c r="O128" s="102"/>
      <c r="P128" s="102"/>
      <c r="Q128" s="102"/>
      <c r="R128" s="102"/>
      <c r="S128" s="102" t="s">
        <v>7359</v>
      </c>
      <c r="T128" s="102"/>
      <c r="U128" s="102"/>
      <c r="V128" s="102"/>
      <c r="W128" s="102"/>
      <c r="X128" s="102"/>
      <c r="Y128" s="102"/>
      <c r="Z128" s="102"/>
      <c r="AA128" s="102" t="s">
        <v>7483</v>
      </c>
      <c r="AB128" s="102"/>
      <c r="AC128" s="102"/>
      <c r="AD128" s="102"/>
      <c r="AE128" s="102"/>
      <c r="AF128" s="102"/>
      <c r="AG128" s="102"/>
      <c r="AH128" s="102"/>
      <c r="AI128" s="102"/>
      <c r="AJ128" s="102" t="s">
        <v>7360</v>
      </c>
      <c r="AK128" s="102"/>
      <c r="AL128" s="102"/>
      <c r="AM128" s="102"/>
      <c r="AN128" s="102"/>
      <c r="AO128" s="102"/>
      <c r="AP128" s="62" t="s">
        <v>7178</v>
      </c>
      <c r="AQ128" s="102"/>
      <c r="AR128" s="102"/>
      <c r="AS128" s="102"/>
      <c r="AT128" s="102"/>
      <c r="AU128" s="102"/>
      <c r="AV128" s="102"/>
      <c r="AW128" s="102"/>
      <c r="AX128" s="102"/>
      <c r="AY128" s="102"/>
      <c r="AZ128" s="102"/>
      <c r="BA128" s="102"/>
      <c r="BB128" s="102"/>
      <c r="BC128" s="102"/>
      <c r="BD128" s="102"/>
      <c r="BE128" s="102"/>
      <c r="BF128" s="102"/>
      <c r="BG128" s="102"/>
      <c r="BH128" s="153" t="s">
        <v>7362</v>
      </c>
      <c r="BI128" s="102"/>
      <c r="BJ128" s="102"/>
      <c r="BK128" s="102"/>
      <c r="BL128" s="102"/>
      <c r="BM128" s="102"/>
      <c r="BN128" s="102"/>
      <c r="BO128" s="102"/>
      <c r="BP128" s="102"/>
      <c r="BQ128" s="102"/>
      <c r="BR128" s="102"/>
      <c r="BS128" s="102"/>
      <c r="BT128" s="102"/>
      <c r="BU128" s="102"/>
      <c r="BV128" s="102"/>
      <c r="BW128" s="102"/>
      <c r="BX128" s="102"/>
      <c r="BY128" s="102"/>
      <c r="BZ128" s="102"/>
      <c r="CA128" s="102"/>
      <c r="CB128" s="102"/>
      <c r="CC128" s="102"/>
      <c r="CD128" s="102"/>
      <c r="CE128" s="102"/>
      <c r="CF128" s="102"/>
      <c r="CG128" s="102"/>
      <c r="CH128" s="102"/>
      <c r="CI128" s="102"/>
      <c r="CJ128" s="102"/>
      <c r="CK128" s="181"/>
      <c r="CL128" s="181"/>
      <c r="CM128" s="102"/>
      <c r="CN128" s="102"/>
      <c r="CO128" s="102"/>
      <c r="CP128" s="102"/>
      <c r="CQ128" s="102"/>
      <c r="CR128" s="102"/>
      <c r="CS128" s="153" t="s">
        <v>7366</v>
      </c>
      <c r="CT128" s="153"/>
      <c r="CU128" s="102"/>
      <c r="CV128" s="102"/>
      <c r="CW128" s="102"/>
      <c r="CX128" s="102"/>
      <c r="CY128" s="102"/>
      <c r="CZ128" s="102"/>
      <c r="DA128" s="102"/>
      <c r="DB128" s="102"/>
      <c r="DC128" s="102"/>
      <c r="DD128" s="102"/>
      <c r="DE128" s="153" t="s">
        <v>7368</v>
      </c>
      <c r="DF128" s="102"/>
      <c r="DG128" s="102"/>
      <c r="DH128" s="102"/>
      <c r="DI128" s="102"/>
      <c r="DJ128" s="102"/>
      <c r="DK128" s="102"/>
      <c r="DL128" s="102"/>
      <c r="DM128" s="102"/>
      <c r="DN128" s="102"/>
      <c r="DO128" s="102"/>
      <c r="DP128" s="102"/>
      <c r="DQ128" s="102"/>
      <c r="DR128" s="102"/>
      <c r="DS128" s="102"/>
      <c r="DT128" s="102"/>
      <c r="DU128" s="102"/>
      <c r="DV128" s="102"/>
      <c r="DW128" s="102"/>
      <c r="DX128" s="102"/>
      <c r="DY128" s="102"/>
      <c r="DZ128" s="102"/>
      <c r="EA128" s="102"/>
      <c r="EB128" s="102"/>
      <c r="EC128" s="102"/>
      <c r="ED128" s="102"/>
      <c r="EE128" s="102"/>
      <c r="EF128" s="102"/>
      <c r="EG128" s="102"/>
      <c r="EH128" s="102"/>
      <c r="EI128" s="102"/>
      <c r="EJ128" s="102"/>
      <c r="EK128" s="102"/>
      <c r="EL128" s="102"/>
      <c r="EM128" s="102"/>
      <c r="EN128" s="102"/>
      <c r="EO128" s="102"/>
      <c r="EP128" s="102"/>
      <c r="EQ128" s="102"/>
      <c r="ER128" s="102"/>
      <c r="ES128" s="102"/>
      <c r="ET128" s="102"/>
      <c r="EU128" s="102"/>
      <c r="EV128" s="102"/>
      <c r="EW128" s="102"/>
      <c r="EX128" s="102"/>
      <c r="EY128" s="102"/>
      <c r="EZ128" s="153" t="s">
        <v>7361</v>
      </c>
      <c r="FA128" s="102"/>
      <c r="FB128" s="102"/>
      <c r="FC128" s="102"/>
      <c r="FD128" s="102"/>
      <c r="FE128" s="102"/>
      <c r="FF128" s="102"/>
      <c r="FG128" s="102"/>
      <c r="FH128" s="102"/>
      <c r="FI128" s="102"/>
      <c r="FJ128" s="102"/>
      <c r="FK128" s="102"/>
      <c r="FL128" s="102"/>
      <c r="FM128" s="102"/>
      <c r="FN128" s="102"/>
      <c r="FO128" s="102"/>
      <c r="FP128" s="102"/>
      <c r="FQ128" s="102"/>
      <c r="FR128" s="102"/>
      <c r="FS128" s="102"/>
      <c r="FT128" s="102"/>
      <c r="FU128" s="102"/>
      <c r="FV128" s="102"/>
      <c r="FW128" s="102"/>
      <c r="FX128" s="102"/>
      <c r="FY128" s="102"/>
      <c r="FZ128" s="102"/>
      <c r="GA128" s="102"/>
      <c r="GB128" s="102"/>
      <c r="GC128" s="102"/>
      <c r="GD128" s="153" t="s">
        <v>7363</v>
      </c>
      <c r="GE128" s="180"/>
      <c r="GF128" s="180"/>
      <c r="GG128" s="180"/>
      <c r="GH128" s="62" t="s">
        <v>7024</v>
      </c>
      <c r="GI128" s="62"/>
    </row>
    <row r="129" spans="1:200" ht="84" x14ac:dyDescent="0.15">
      <c r="A129" s="171" t="s">
        <v>6577</v>
      </c>
      <c r="B129" s="177" t="s">
        <v>6798</v>
      </c>
      <c r="C129" s="62" t="s">
        <v>7283</v>
      </c>
      <c r="D129" s="186">
        <v>41018</v>
      </c>
      <c r="E129" s="186">
        <v>41044</v>
      </c>
      <c r="F129" s="186"/>
      <c r="G129" s="102"/>
      <c r="H129" s="102" t="s">
        <v>5628</v>
      </c>
      <c r="I129" s="102" t="s">
        <v>3067</v>
      </c>
      <c r="J129" s="102"/>
      <c r="K129" s="102"/>
      <c r="L129" s="102"/>
      <c r="M129" s="102"/>
      <c r="N129" s="102"/>
      <c r="O129" s="102"/>
      <c r="P129" s="102"/>
      <c r="Q129" s="102"/>
      <c r="R129" s="102"/>
      <c r="S129" s="102"/>
      <c r="T129" s="102"/>
      <c r="U129" s="102"/>
      <c r="V129" s="102"/>
      <c r="W129" s="102"/>
      <c r="X129" s="102"/>
      <c r="Y129" s="102"/>
      <c r="Z129" s="102"/>
      <c r="AA129" s="102" t="s">
        <v>7201</v>
      </c>
      <c r="AB129" s="102"/>
      <c r="AC129" s="102"/>
      <c r="AD129" s="102"/>
      <c r="AE129" s="102"/>
      <c r="AF129" s="102"/>
      <c r="AG129" s="102"/>
      <c r="AH129" s="102"/>
      <c r="AI129" s="102"/>
      <c r="AJ129" s="102" t="s">
        <v>7200</v>
      </c>
      <c r="AK129" s="102"/>
      <c r="AL129" s="102"/>
      <c r="AM129" s="102"/>
      <c r="AN129" s="102"/>
      <c r="AO129" s="102"/>
      <c r="AP129" s="62" t="s">
        <v>7178</v>
      </c>
      <c r="AQ129" s="62"/>
      <c r="AR129" s="102"/>
      <c r="AS129" s="102"/>
      <c r="AT129" s="102"/>
      <c r="AU129" s="102"/>
      <c r="AV129" s="102"/>
      <c r="AW129" s="102"/>
      <c r="AX129" s="102"/>
      <c r="AY129" s="102"/>
      <c r="AZ129" s="102"/>
      <c r="BA129" s="102"/>
      <c r="BB129" s="102"/>
      <c r="BC129" s="102"/>
      <c r="BD129" s="102"/>
      <c r="BE129" s="102"/>
      <c r="BF129" s="102"/>
      <c r="BG129" s="102"/>
      <c r="BH129" s="102"/>
      <c r="BI129" s="102"/>
      <c r="BJ129" s="102"/>
      <c r="BK129" s="102"/>
      <c r="BL129" s="102"/>
      <c r="BM129" s="102"/>
      <c r="BN129" s="102"/>
      <c r="BO129" s="102"/>
      <c r="BP129" s="102"/>
      <c r="BQ129" s="102"/>
      <c r="BR129" s="102"/>
      <c r="BS129" s="102"/>
      <c r="BT129" s="102"/>
      <c r="BU129" s="102"/>
      <c r="BV129" s="102"/>
      <c r="BW129" s="102"/>
      <c r="BX129" s="102"/>
      <c r="BY129" s="102"/>
      <c r="BZ129" s="102"/>
      <c r="CA129" s="102"/>
      <c r="CB129" s="102"/>
      <c r="CC129" s="102"/>
      <c r="CD129" s="102"/>
      <c r="CE129" s="102"/>
      <c r="CF129" s="102"/>
      <c r="CG129" s="102"/>
      <c r="CH129" s="102"/>
      <c r="CI129" s="102"/>
      <c r="CJ129" s="102"/>
      <c r="CK129" s="181"/>
      <c r="CL129" s="181"/>
      <c r="CM129" s="102"/>
      <c r="CN129" s="102"/>
      <c r="CO129" s="102"/>
      <c r="CP129" s="102"/>
      <c r="CQ129" s="102"/>
      <c r="CR129" s="102"/>
      <c r="CS129" s="102"/>
      <c r="CT129" s="102"/>
      <c r="CU129" s="102"/>
      <c r="CV129" s="102"/>
      <c r="CW129" s="102"/>
      <c r="CX129" s="102"/>
      <c r="CY129" s="102"/>
      <c r="CZ129" s="102"/>
      <c r="DA129" s="102"/>
      <c r="DB129" s="102"/>
      <c r="DC129" s="102"/>
      <c r="DD129" s="102"/>
      <c r="DE129" s="102"/>
      <c r="DF129" s="102"/>
      <c r="DG129" s="102" t="s">
        <v>7210</v>
      </c>
      <c r="DH129" s="102"/>
      <c r="DI129" s="102"/>
      <c r="DJ129" s="102"/>
      <c r="DK129" s="102"/>
      <c r="DL129" s="102"/>
      <c r="DM129" s="102"/>
      <c r="DN129" s="102"/>
      <c r="DO129" s="102"/>
      <c r="DP129" s="102"/>
      <c r="DQ129" s="102"/>
      <c r="DR129" s="102"/>
      <c r="DS129" s="102"/>
      <c r="DT129" s="102"/>
      <c r="DU129" s="102"/>
      <c r="DV129" s="102"/>
      <c r="DW129" s="102"/>
      <c r="DX129" s="102"/>
      <c r="DY129" s="102"/>
      <c r="DZ129" s="102"/>
      <c r="EA129" s="102"/>
      <c r="EB129" s="102"/>
      <c r="EC129" s="102"/>
      <c r="ED129" s="102"/>
      <c r="EE129" s="102" t="s">
        <v>7196</v>
      </c>
      <c r="EF129" s="102"/>
      <c r="EG129" s="102"/>
      <c r="EH129" s="102"/>
      <c r="EI129" s="102"/>
      <c r="EJ129" s="102"/>
      <c r="EK129" s="102"/>
      <c r="EL129" s="102"/>
      <c r="EM129" s="102"/>
      <c r="EN129" s="102"/>
      <c r="EO129" s="102"/>
      <c r="EP129" s="102"/>
      <c r="EQ129" s="102"/>
      <c r="ER129" s="102" t="s">
        <v>7199</v>
      </c>
      <c r="ES129" s="102"/>
      <c r="ET129" s="102"/>
      <c r="EU129" s="102"/>
      <c r="EV129" s="102"/>
      <c r="EW129" s="102"/>
      <c r="EX129" s="102"/>
      <c r="EY129" s="102"/>
      <c r="EZ129" s="102"/>
      <c r="FA129" s="102"/>
      <c r="FB129" s="102"/>
      <c r="FC129" s="102"/>
      <c r="FD129" s="102"/>
      <c r="FE129" s="102"/>
      <c r="FF129" s="102"/>
      <c r="FG129" s="102"/>
      <c r="FH129" s="102"/>
      <c r="FI129" s="102"/>
      <c r="FJ129" s="102" t="s">
        <v>7197</v>
      </c>
      <c r="FK129" s="102"/>
      <c r="FL129" s="102"/>
      <c r="FM129" s="102"/>
      <c r="FN129" s="102"/>
      <c r="FO129" s="102"/>
      <c r="FP129" s="102"/>
      <c r="FQ129" s="102"/>
      <c r="FR129" s="102"/>
      <c r="FS129" s="102"/>
      <c r="FT129" s="102"/>
      <c r="FU129" s="102"/>
      <c r="FV129" s="102"/>
      <c r="FW129" s="102"/>
      <c r="FX129" s="102"/>
      <c r="FY129" s="102"/>
      <c r="FZ129" s="102"/>
      <c r="GA129" s="102"/>
      <c r="GB129" s="102"/>
      <c r="GC129" s="102"/>
      <c r="GD129" s="102"/>
      <c r="GE129" s="180"/>
      <c r="GF129" s="180"/>
      <c r="GG129" s="180"/>
      <c r="GH129" s="62" t="s">
        <v>7024</v>
      </c>
      <c r="GI129" s="62"/>
      <c r="GJ129" s="175" t="s">
        <v>7198</v>
      </c>
    </row>
    <row r="130" spans="1:200" ht="105" x14ac:dyDescent="0.15">
      <c r="A130" s="323" t="s">
        <v>6578</v>
      </c>
      <c r="B130" s="183" t="s">
        <v>6360</v>
      </c>
      <c r="C130" s="312" t="s">
        <v>9541</v>
      </c>
      <c r="D130" s="186">
        <v>41393</v>
      </c>
      <c r="E130" s="186">
        <v>41667</v>
      </c>
      <c r="F130" s="185"/>
      <c r="G130" s="185"/>
      <c r="H130" s="185" t="s">
        <v>9307</v>
      </c>
      <c r="I130" s="185" t="s">
        <v>3067</v>
      </c>
      <c r="J130" s="185"/>
      <c r="K130" s="185"/>
      <c r="L130" s="185"/>
      <c r="M130" s="185"/>
      <c r="N130" s="185"/>
      <c r="O130" s="161"/>
      <c r="P130" s="185"/>
      <c r="Q130" s="185"/>
      <c r="R130" s="185"/>
      <c r="S130" s="185"/>
      <c r="T130" s="185" t="s">
        <v>7466</v>
      </c>
      <c r="U130" s="185"/>
      <c r="V130" s="185"/>
      <c r="W130" s="185"/>
      <c r="X130" s="185"/>
      <c r="Y130" s="185"/>
      <c r="Z130" s="185"/>
      <c r="AA130" s="185"/>
      <c r="AB130" s="185"/>
      <c r="AC130" s="185"/>
      <c r="AD130" s="185"/>
      <c r="AE130" s="185"/>
      <c r="AF130" s="185"/>
      <c r="AG130" s="185"/>
      <c r="AH130" s="185"/>
      <c r="AI130" s="185"/>
      <c r="AJ130" s="185" t="s">
        <v>7471</v>
      </c>
      <c r="AK130" s="185"/>
      <c r="AL130" s="185"/>
      <c r="AM130" s="185"/>
      <c r="AN130" s="185"/>
      <c r="AO130" s="185"/>
      <c r="AP130" s="62" t="s">
        <v>7178</v>
      </c>
      <c r="AQ130" s="185"/>
      <c r="AR130" s="185"/>
      <c r="AS130" s="185"/>
      <c r="AT130" s="185"/>
      <c r="AU130" s="185"/>
      <c r="AV130" s="185"/>
      <c r="AW130" s="185"/>
      <c r="AX130" s="185"/>
      <c r="AY130" s="185"/>
      <c r="AZ130" s="185"/>
      <c r="BA130" s="185"/>
      <c r="BB130" s="185"/>
      <c r="BC130" s="185"/>
      <c r="BD130" s="185"/>
      <c r="BE130" s="185"/>
      <c r="BF130" s="185"/>
      <c r="BG130" s="185"/>
      <c r="BH130" s="185"/>
      <c r="BI130" s="185"/>
      <c r="BJ130" s="185"/>
      <c r="BK130" s="185"/>
      <c r="BL130" s="185"/>
      <c r="BM130" s="185" t="s">
        <v>7470</v>
      </c>
      <c r="BN130" s="185"/>
      <c r="BO130" s="185"/>
      <c r="BP130" s="185"/>
      <c r="BQ130" s="185"/>
      <c r="BR130" s="185"/>
      <c r="BS130" s="185"/>
      <c r="BT130" s="185"/>
      <c r="BU130" s="185"/>
      <c r="BV130" s="185"/>
      <c r="BW130" s="185"/>
      <c r="BX130" s="185"/>
      <c r="BY130" s="185"/>
      <c r="BZ130" s="185" t="s">
        <v>7467</v>
      </c>
      <c r="CA130" s="185"/>
      <c r="CB130" s="185"/>
      <c r="CC130" s="185"/>
      <c r="CD130" s="185"/>
      <c r="CE130" s="185"/>
      <c r="CF130" s="185"/>
      <c r="CG130" s="185"/>
      <c r="CH130" s="185"/>
      <c r="CI130" s="185"/>
      <c r="CJ130" s="185"/>
      <c r="CK130" s="148"/>
      <c r="CL130" s="148"/>
      <c r="CM130" s="185"/>
      <c r="CN130" s="185"/>
      <c r="CO130" s="185"/>
      <c r="CP130" s="185"/>
      <c r="CQ130" s="185"/>
      <c r="CR130" s="185"/>
      <c r="CS130" s="185"/>
      <c r="CT130" s="185"/>
      <c r="CU130" s="185"/>
      <c r="CV130" s="185"/>
      <c r="CW130" s="185"/>
      <c r="CX130" s="185"/>
      <c r="CY130" s="185"/>
      <c r="CZ130" s="185"/>
      <c r="DA130" s="185"/>
      <c r="DB130" s="185"/>
      <c r="DC130" s="185"/>
      <c r="DD130" s="185"/>
      <c r="DE130" s="185"/>
      <c r="DF130" s="185"/>
      <c r="DG130" s="185"/>
      <c r="DH130" s="185"/>
      <c r="DI130" s="185"/>
      <c r="DJ130" s="185"/>
      <c r="DK130" s="185"/>
      <c r="DL130" s="185"/>
      <c r="DM130" s="185"/>
      <c r="DN130" s="185"/>
      <c r="DO130" s="185"/>
      <c r="DP130" s="185"/>
      <c r="DQ130" s="185"/>
      <c r="DR130" s="185"/>
      <c r="DS130" s="185"/>
      <c r="DT130" s="185"/>
      <c r="DU130" s="185"/>
      <c r="DV130" s="185"/>
      <c r="DW130" s="185"/>
      <c r="DX130" s="185"/>
      <c r="DY130" s="185"/>
      <c r="DZ130" s="185"/>
      <c r="EA130" s="185"/>
      <c r="EB130" s="185"/>
      <c r="EC130" s="185"/>
      <c r="ED130" s="185"/>
      <c r="EE130" s="185"/>
      <c r="EF130" s="185"/>
      <c r="EG130" s="185"/>
      <c r="EH130" s="185"/>
      <c r="EI130" s="185"/>
      <c r="EJ130" s="185"/>
      <c r="EK130" s="185"/>
      <c r="EL130" s="185"/>
      <c r="EM130" s="185"/>
      <c r="EN130" s="185"/>
      <c r="EO130" s="185"/>
      <c r="EP130" s="185"/>
      <c r="EQ130" s="185"/>
      <c r="ER130" s="185"/>
      <c r="ES130" s="185"/>
      <c r="ET130" s="185"/>
      <c r="EU130" s="185"/>
      <c r="EV130" s="185"/>
      <c r="EW130" s="185"/>
      <c r="EX130" s="185"/>
      <c r="EY130" s="185"/>
      <c r="EZ130" s="185"/>
      <c r="FA130" s="185"/>
      <c r="FB130" s="185"/>
      <c r="FC130" s="185"/>
      <c r="FD130" s="185"/>
      <c r="FE130" s="185"/>
      <c r="FF130" s="185"/>
      <c r="FG130" s="185"/>
      <c r="FH130" s="185"/>
      <c r="FI130" s="185"/>
      <c r="FJ130" s="185"/>
      <c r="FK130" s="185"/>
      <c r="FL130" s="185" t="s">
        <v>7472</v>
      </c>
      <c r="FM130" s="185"/>
      <c r="FN130" s="185"/>
      <c r="FO130" s="185"/>
      <c r="FP130" s="185"/>
      <c r="FQ130" s="185"/>
      <c r="FR130" s="185"/>
      <c r="FS130" s="185"/>
      <c r="FT130" s="185"/>
      <c r="FU130" s="185"/>
      <c r="FV130" s="185"/>
      <c r="FW130" s="185"/>
      <c r="FX130" s="185"/>
      <c r="FY130" s="185"/>
      <c r="FZ130" s="185"/>
      <c r="GA130" s="185"/>
      <c r="GB130" s="185"/>
      <c r="GC130" s="185"/>
      <c r="GD130" s="185" t="s">
        <v>7419</v>
      </c>
      <c r="GE130" s="148"/>
      <c r="GF130" s="148"/>
      <c r="GG130" s="148"/>
      <c r="GH130" s="62" t="s">
        <v>7024</v>
      </c>
      <c r="GI130" s="161"/>
      <c r="GJ130" s="161"/>
      <c r="GK130" s="161"/>
      <c r="GL130" s="161"/>
      <c r="GM130" s="161"/>
      <c r="GN130" s="161"/>
      <c r="GO130" s="161"/>
      <c r="GP130" s="161"/>
      <c r="GQ130" s="161"/>
    </row>
    <row r="131" spans="1:200" s="158" customFormat="1" ht="84" x14ac:dyDescent="0.15">
      <c r="A131" s="171" t="s">
        <v>6579</v>
      </c>
      <c r="B131" s="177" t="s">
        <v>6811</v>
      </c>
      <c r="C131" s="62" t="s">
        <v>9511</v>
      </c>
      <c r="D131" s="186">
        <v>41390</v>
      </c>
      <c r="E131" s="186">
        <v>41827</v>
      </c>
      <c r="F131" s="186" t="s">
        <v>12181</v>
      </c>
      <c r="G131" s="102"/>
      <c r="H131" s="102" t="s">
        <v>5641</v>
      </c>
      <c r="I131" s="102" t="s">
        <v>3067</v>
      </c>
      <c r="J131" s="102"/>
      <c r="K131" s="102"/>
      <c r="L131" s="102"/>
      <c r="M131" s="102"/>
      <c r="N131" s="102"/>
      <c r="O131" s="102"/>
      <c r="P131" s="102"/>
      <c r="Q131" s="102"/>
      <c r="R131" s="102"/>
      <c r="S131" s="102"/>
      <c r="T131" s="102"/>
      <c r="U131" s="102"/>
      <c r="V131" s="102"/>
      <c r="W131" s="102"/>
      <c r="X131" s="102"/>
      <c r="Y131" s="102"/>
      <c r="Z131" s="102"/>
      <c r="AA131" s="102" t="s">
        <v>3380</v>
      </c>
      <c r="AB131" s="102"/>
      <c r="AC131" s="102"/>
      <c r="AD131" s="102"/>
      <c r="AE131" s="102"/>
      <c r="AF131" s="102"/>
      <c r="AG131" s="102"/>
      <c r="AH131" s="102"/>
      <c r="AI131" s="102"/>
      <c r="AJ131" s="102" t="s">
        <v>7300</v>
      </c>
      <c r="AK131" s="102"/>
      <c r="AL131" s="102"/>
      <c r="AM131" s="102"/>
      <c r="AN131" s="102"/>
      <c r="AO131" s="102"/>
      <c r="AP131" s="102" t="s">
        <v>7226</v>
      </c>
      <c r="AQ131" s="102"/>
      <c r="AR131" s="102"/>
      <c r="AS131" s="102"/>
      <c r="AT131" s="102"/>
      <c r="AU131" s="102"/>
      <c r="AV131" s="102"/>
      <c r="AW131" s="102"/>
      <c r="AX131" s="102"/>
      <c r="AY131" s="102"/>
      <c r="AZ131" s="102"/>
      <c r="BA131" s="102"/>
      <c r="BB131" s="102"/>
      <c r="BC131" s="102"/>
      <c r="BD131" s="102"/>
      <c r="BE131" s="102"/>
      <c r="BF131" s="102"/>
      <c r="BG131" s="102"/>
      <c r="BH131" s="153" t="s">
        <v>7296</v>
      </c>
      <c r="BI131" s="102"/>
      <c r="BJ131" s="102"/>
      <c r="BK131" s="102"/>
      <c r="BL131" s="102"/>
      <c r="BM131" s="102"/>
      <c r="BN131" s="102"/>
      <c r="BO131" s="102"/>
      <c r="BP131" s="102"/>
      <c r="BQ131" s="102"/>
      <c r="BR131" s="102"/>
      <c r="BS131" s="102"/>
      <c r="BT131" s="102"/>
      <c r="BU131" s="102"/>
      <c r="BV131" s="102"/>
      <c r="BW131" s="102"/>
      <c r="BX131" s="102"/>
      <c r="BY131" s="102"/>
      <c r="BZ131" s="102"/>
      <c r="CA131" s="102"/>
      <c r="CB131" s="102"/>
      <c r="CC131" s="102"/>
      <c r="CD131" s="102"/>
      <c r="CE131" s="102"/>
      <c r="CF131" s="102"/>
      <c r="CG131" s="102"/>
      <c r="CH131" s="102"/>
      <c r="CI131" s="102"/>
      <c r="CJ131" s="102"/>
      <c r="CK131" s="181"/>
      <c r="CL131" s="181"/>
      <c r="CM131" s="102"/>
      <c r="CN131" s="102"/>
      <c r="CO131" s="102"/>
      <c r="CP131" s="102"/>
      <c r="CQ131" s="102"/>
      <c r="CR131" s="102"/>
      <c r="CS131" s="153" t="s">
        <v>7297</v>
      </c>
      <c r="CT131" s="153"/>
      <c r="CU131" s="102"/>
      <c r="CV131" s="102"/>
      <c r="CW131" s="102"/>
      <c r="CX131" s="102"/>
      <c r="CY131" s="102"/>
      <c r="CZ131" s="102"/>
      <c r="DA131" s="102"/>
      <c r="DB131" s="153" t="s">
        <v>7294</v>
      </c>
      <c r="DC131" s="102"/>
      <c r="DD131" s="102"/>
      <c r="DE131" s="102"/>
      <c r="DF131" s="102"/>
      <c r="DG131" s="102"/>
      <c r="DH131" s="102"/>
      <c r="DI131" s="102"/>
      <c r="DJ131" s="102"/>
      <c r="DK131" s="102"/>
      <c r="DL131" s="102"/>
      <c r="DM131" s="102"/>
      <c r="DN131" s="102"/>
      <c r="DO131" s="102"/>
      <c r="DP131" s="102"/>
      <c r="DQ131" s="102"/>
      <c r="DR131" s="102"/>
      <c r="DS131" s="102"/>
      <c r="DT131" s="102"/>
      <c r="DU131" s="102"/>
      <c r="DV131" s="102"/>
      <c r="DW131" s="102"/>
      <c r="DX131" s="102"/>
      <c r="DY131" s="102"/>
      <c r="DZ131" s="102"/>
      <c r="EA131" s="102"/>
      <c r="EB131" s="102"/>
      <c r="EC131" s="102"/>
      <c r="ED131" s="102"/>
      <c r="EE131" s="102"/>
      <c r="EF131" s="102"/>
      <c r="EG131" s="102"/>
      <c r="EH131" s="102"/>
      <c r="EI131" s="102"/>
      <c r="EJ131" s="102"/>
      <c r="EK131" s="102"/>
      <c r="EL131" s="102"/>
      <c r="EM131" s="102"/>
      <c r="EN131" s="102"/>
      <c r="EO131" s="102"/>
      <c r="EP131" s="102"/>
      <c r="EQ131" s="102"/>
      <c r="ER131" s="102"/>
      <c r="ES131" s="102"/>
      <c r="ET131" s="102"/>
      <c r="EU131" s="102"/>
      <c r="EV131" s="102"/>
      <c r="EW131" s="102"/>
      <c r="EX131" s="102"/>
      <c r="EY131" s="102"/>
      <c r="EZ131" s="196" t="s">
        <v>7293</v>
      </c>
      <c r="FA131" s="102"/>
      <c r="FB131" s="102"/>
      <c r="FC131" s="102"/>
      <c r="FD131" s="102"/>
      <c r="FE131" s="102"/>
      <c r="FF131" s="102"/>
      <c r="FG131" s="102"/>
      <c r="FH131" s="102"/>
      <c r="FI131" s="102"/>
      <c r="FJ131" s="102"/>
      <c r="FK131" s="102"/>
      <c r="FL131" s="102"/>
      <c r="FM131" s="102"/>
      <c r="FN131" s="153" t="s">
        <v>7299</v>
      </c>
      <c r="FO131" s="102"/>
      <c r="FP131" s="102"/>
      <c r="FQ131" s="102"/>
      <c r="FR131" s="102"/>
      <c r="FS131" s="102"/>
      <c r="FT131" s="102"/>
      <c r="FU131" s="102"/>
      <c r="FV131" s="102"/>
      <c r="FW131" s="102"/>
      <c r="FX131" s="102"/>
      <c r="FY131" s="102"/>
      <c r="FZ131" s="102"/>
      <c r="GA131" s="102"/>
      <c r="GB131" s="102"/>
      <c r="GC131" s="102"/>
      <c r="GD131" s="102"/>
      <c r="GE131" s="180"/>
      <c r="GF131" s="180"/>
      <c r="GG131" s="180"/>
      <c r="GH131" s="62" t="s">
        <v>7024</v>
      </c>
      <c r="GI131" s="62"/>
      <c r="GJ131" s="157"/>
      <c r="GK131" s="157"/>
      <c r="GL131" s="157"/>
      <c r="GM131" s="157"/>
      <c r="GN131" s="157"/>
      <c r="GO131" s="157"/>
      <c r="GP131" s="157"/>
      <c r="GQ131" s="157"/>
      <c r="GR131" s="195"/>
    </row>
    <row r="132" spans="1:200" s="161" customFormat="1" ht="84" x14ac:dyDescent="0.15">
      <c r="A132" s="171" t="s">
        <v>6580</v>
      </c>
      <c r="B132" s="177" t="s">
        <v>13652</v>
      </c>
      <c r="C132" s="62" t="s">
        <v>6786</v>
      </c>
      <c r="D132" s="186">
        <v>41122</v>
      </c>
      <c r="E132" s="186">
        <v>43259</v>
      </c>
      <c r="F132" s="186" t="s">
        <v>12618</v>
      </c>
      <c r="G132" s="102"/>
      <c r="H132" s="102" t="s">
        <v>5644</v>
      </c>
      <c r="I132" s="102" t="s">
        <v>3067</v>
      </c>
      <c r="J132" s="102"/>
      <c r="K132" s="102"/>
      <c r="L132" s="102"/>
      <c r="M132" s="102"/>
      <c r="N132" s="102"/>
      <c r="O132" s="102"/>
      <c r="P132" s="102"/>
      <c r="Q132" s="102"/>
      <c r="R132" s="102"/>
      <c r="S132" s="102"/>
      <c r="T132" s="102"/>
      <c r="U132" s="102"/>
      <c r="V132" s="102"/>
      <c r="X132" s="102"/>
      <c r="Y132" s="102"/>
      <c r="Z132" s="102"/>
      <c r="AA132" s="102"/>
      <c r="AB132" s="102" t="s">
        <v>7872</v>
      </c>
      <c r="AC132" s="102"/>
      <c r="AD132" s="102"/>
      <c r="AE132" s="102"/>
      <c r="AF132" s="102"/>
      <c r="AG132" s="102"/>
      <c r="AH132" s="102"/>
      <c r="AI132" s="102"/>
      <c r="AJ132" s="102" t="s">
        <v>13653</v>
      </c>
      <c r="AK132" s="102"/>
      <c r="AL132" s="102"/>
      <c r="AM132" s="102"/>
      <c r="AN132" s="102"/>
      <c r="AO132" s="102"/>
      <c r="AP132" s="102" t="s">
        <v>7226</v>
      </c>
      <c r="AQ132" s="102"/>
      <c r="AR132" s="102"/>
      <c r="AS132" s="102"/>
      <c r="AT132" s="102"/>
      <c r="AU132" s="102"/>
      <c r="AV132" s="102"/>
      <c r="AW132" s="102"/>
      <c r="AX132" s="102"/>
      <c r="AY132" s="102"/>
      <c r="AZ132" s="102"/>
      <c r="BA132" s="102"/>
      <c r="BB132" s="102"/>
      <c r="BC132" s="102"/>
      <c r="BD132" s="102"/>
      <c r="BE132" s="102"/>
      <c r="BF132" s="102"/>
      <c r="BG132" s="102"/>
      <c r="BH132" s="102"/>
      <c r="BI132" s="102"/>
      <c r="BJ132" s="102"/>
      <c r="BK132" s="102"/>
      <c r="BL132" s="102"/>
      <c r="BM132" s="102"/>
      <c r="BN132" s="102"/>
      <c r="BO132" s="102"/>
      <c r="BP132" s="102"/>
      <c r="BQ132" s="102"/>
      <c r="BR132" s="102"/>
      <c r="BS132" s="102"/>
      <c r="BT132" s="102"/>
      <c r="BU132" s="102"/>
      <c r="BV132" s="102"/>
      <c r="BW132" s="102"/>
      <c r="BX132" s="102"/>
      <c r="BY132" s="102"/>
      <c r="BZ132" s="102"/>
      <c r="CA132" s="102"/>
      <c r="CB132" s="102"/>
      <c r="CC132" s="102"/>
      <c r="CD132" s="102"/>
      <c r="CE132" s="102"/>
      <c r="CF132" s="102"/>
      <c r="CG132" s="102"/>
      <c r="CH132" s="102"/>
      <c r="CI132" s="102"/>
      <c r="CJ132" s="102"/>
      <c r="CK132" s="181"/>
      <c r="CL132" s="181"/>
      <c r="CM132" s="102"/>
      <c r="CN132" s="102"/>
      <c r="CO132" s="102"/>
      <c r="CP132" s="102"/>
      <c r="CQ132" s="102"/>
      <c r="CR132" s="102"/>
      <c r="CS132" s="102"/>
      <c r="CT132" s="102"/>
      <c r="CU132" s="102"/>
      <c r="CV132" s="102"/>
      <c r="CW132" s="102"/>
      <c r="CX132" s="102"/>
      <c r="CY132" s="102"/>
      <c r="CZ132" s="102"/>
      <c r="DA132" s="102"/>
      <c r="DB132" s="102"/>
      <c r="DC132" s="102"/>
      <c r="DD132" s="102"/>
      <c r="DE132" s="102"/>
      <c r="DF132" s="102"/>
      <c r="DG132" s="102"/>
      <c r="DH132" s="102"/>
      <c r="DI132" s="102"/>
      <c r="DJ132" s="102"/>
      <c r="DK132" s="102"/>
      <c r="DL132" s="102"/>
      <c r="DM132" s="102"/>
      <c r="DN132" s="102"/>
      <c r="DO132" s="102"/>
      <c r="DP132" s="102"/>
      <c r="DQ132" s="102"/>
      <c r="DR132" s="102"/>
      <c r="DS132" s="102"/>
      <c r="DT132" s="102"/>
      <c r="DU132" s="102"/>
      <c r="DV132" s="102"/>
      <c r="DW132" s="102"/>
      <c r="DX132" s="102"/>
      <c r="DY132" s="102"/>
      <c r="DZ132" s="102"/>
      <c r="EA132" s="102"/>
      <c r="EB132" s="102"/>
      <c r="EC132" s="102"/>
      <c r="ED132" s="102"/>
      <c r="EE132" s="102"/>
      <c r="EF132" s="102"/>
      <c r="EG132" s="102"/>
      <c r="EH132" s="102"/>
      <c r="EI132" s="102"/>
      <c r="EJ132" s="102"/>
      <c r="EK132" s="102"/>
      <c r="EL132" s="102"/>
      <c r="EM132" s="102"/>
      <c r="EN132" s="102"/>
      <c r="EO132" s="102"/>
      <c r="EP132" s="102"/>
      <c r="EQ132" s="102"/>
      <c r="ER132" s="153" t="s">
        <v>9301</v>
      </c>
      <c r="ES132" s="102"/>
      <c r="ET132" s="102"/>
      <c r="EU132" s="102"/>
      <c r="EV132" s="102"/>
      <c r="EW132" s="102"/>
      <c r="EX132" s="102"/>
      <c r="EY132" s="102"/>
      <c r="EZ132" s="102"/>
      <c r="FA132" s="102"/>
      <c r="FB132" s="102"/>
      <c r="FC132" s="102"/>
      <c r="FD132" s="102"/>
      <c r="FE132" s="102"/>
      <c r="FF132" s="102"/>
      <c r="FG132" s="102"/>
      <c r="FH132" s="102"/>
      <c r="FI132" s="102"/>
      <c r="FJ132" s="153" t="s">
        <v>13654</v>
      </c>
      <c r="FK132" s="102"/>
      <c r="FL132" s="102"/>
      <c r="FM132" s="102"/>
      <c r="FN132" s="102"/>
      <c r="FO132" s="102"/>
      <c r="FP132" s="102"/>
      <c r="FQ132" s="102"/>
      <c r="FR132" s="102"/>
      <c r="FS132" s="102"/>
      <c r="FT132" s="102"/>
      <c r="FU132" s="102"/>
      <c r="FV132" s="102"/>
      <c r="FW132" s="102"/>
      <c r="FX132" s="102"/>
      <c r="FY132" s="102"/>
      <c r="FZ132" s="102"/>
      <c r="GA132" s="102"/>
      <c r="GB132" s="102"/>
      <c r="GC132" s="102"/>
      <c r="GD132" s="102"/>
      <c r="GE132" s="180"/>
      <c r="GF132" s="180"/>
      <c r="GG132" s="180"/>
      <c r="GH132" s="62" t="s">
        <v>7024</v>
      </c>
      <c r="GI132" s="62"/>
      <c r="GJ132" s="157"/>
      <c r="GK132" s="157"/>
      <c r="GL132" s="157"/>
      <c r="GM132" s="282"/>
      <c r="GN132" s="157"/>
      <c r="GO132" s="157"/>
      <c r="GP132" s="157"/>
      <c r="GQ132" s="157"/>
      <c r="GR132" s="205"/>
    </row>
    <row r="133" spans="1:200" s="158" customFormat="1" ht="84" x14ac:dyDescent="0.15">
      <c r="A133" s="171" t="s">
        <v>6581</v>
      </c>
      <c r="B133" s="177" t="s">
        <v>6812</v>
      </c>
      <c r="C133" s="62" t="s">
        <v>8962</v>
      </c>
      <c r="D133" s="186">
        <v>41316</v>
      </c>
      <c r="E133" s="186">
        <v>41816</v>
      </c>
      <c r="F133" s="102" t="s">
        <v>12138</v>
      </c>
      <c r="G133" s="102"/>
      <c r="H133" s="102" t="s">
        <v>5649</v>
      </c>
      <c r="I133" s="102" t="s">
        <v>3067</v>
      </c>
      <c r="J133" s="102"/>
      <c r="K133" s="102"/>
      <c r="L133" s="102"/>
      <c r="M133" s="102"/>
      <c r="N133" s="102"/>
      <c r="O133" s="102"/>
      <c r="P133" s="102"/>
      <c r="Q133" s="102"/>
      <c r="R133" s="102"/>
      <c r="S133" s="102"/>
      <c r="T133" s="102"/>
      <c r="U133" s="102"/>
      <c r="V133" s="102"/>
      <c r="W133" s="102"/>
      <c r="X133" s="102"/>
      <c r="Y133" s="102"/>
      <c r="Z133" s="102"/>
      <c r="AA133" s="102"/>
      <c r="AB133" s="102"/>
      <c r="AC133" s="102"/>
      <c r="AD133" s="102" t="s">
        <v>5651</v>
      </c>
      <c r="AE133" s="102"/>
      <c r="AF133" s="102"/>
      <c r="AG133" s="102"/>
      <c r="AH133" s="102"/>
      <c r="AI133" s="102"/>
      <c r="AJ133" s="102" t="s">
        <v>7474</v>
      </c>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c r="BK133" s="102"/>
      <c r="BL133" s="102"/>
      <c r="BM133" s="102"/>
      <c r="BN133" s="102"/>
      <c r="BO133" s="102"/>
      <c r="BP133" s="102"/>
      <c r="BQ133" s="102"/>
      <c r="BR133" s="102"/>
      <c r="BS133" s="102" t="s">
        <v>7420</v>
      </c>
      <c r="BT133" s="102"/>
      <c r="BU133" s="102"/>
      <c r="BV133" s="102"/>
      <c r="BW133" s="102"/>
      <c r="BX133" s="102"/>
      <c r="BY133" s="102"/>
      <c r="BZ133" s="102"/>
      <c r="CA133" s="102"/>
      <c r="CB133" s="102"/>
      <c r="CC133" s="102"/>
      <c r="CD133" s="102"/>
      <c r="CE133" s="167" t="s">
        <v>3380</v>
      </c>
      <c r="CF133" s="102" t="s">
        <v>3380</v>
      </c>
      <c r="CG133" s="102"/>
      <c r="CH133" s="102"/>
      <c r="CI133" s="102"/>
      <c r="CJ133" s="102"/>
      <c r="CK133" s="181"/>
      <c r="CL133" s="181"/>
      <c r="CM133" s="102" t="s">
        <v>7477</v>
      </c>
      <c r="CN133" s="102"/>
      <c r="CO133" s="102"/>
      <c r="CP133" s="102"/>
      <c r="CQ133" s="102" t="s">
        <v>7476</v>
      </c>
      <c r="CR133" s="102"/>
      <c r="CS133" s="102"/>
      <c r="CT133" s="102"/>
      <c r="CU133" s="102"/>
      <c r="CV133" s="102"/>
      <c r="CW133" s="102"/>
      <c r="CX133" s="102" t="s">
        <v>12153</v>
      </c>
      <c r="CY133" s="102"/>
      <c r="CZ133" s="102"/>
      <c r="DA133" s="102"/>
      <c r="DB133" s="102"/>
      <c r="DC133" s="102"/>
      <c r="DD133" s="102"/>
      <c r="DE133" s="102"/>
      <c r="DF133" s="102"/>
      <c r="DG133" s="102" t="s">
        <v>7223</v>
      </c>
      <c r="DH133" s="102"/>
      <c r="DI133" s="102"/>
      <c r="DJ133" s="102"/>
      <c r="DK133" s="102"/>
      <c r="DL133" s="102"/>
      <c r="DM133" s="102"/>
      <c r="DN133" s="102"/>
      <c r="DO133" s="102"/>
      <c r="DP133" s="102"/>
      <c r="DQ133" s="102"/>
      <c r="DR133" s="102"/>
      <c r="DS133" s="102"/>
      <c r="DT133" s="102"/>
      <c r="DU133" s="102"/>
      <c r="DV133" s="102"/>
      <c r="DW133" s="102"/>
      <c r="DX133" s="102"/>
      <c r="DY133" s="102"/>
      <c r="DZ133" s="102"/>
      <c r="EA133" s="102"/>
      <c r="EB133" s="102"/>
      <c r="EC133" s="102"/>
      <c r="ED133" s="102"/>
      <c r="EE133" s="102"/>
      <c r="EF133" s="102"/>
      <c r="EG133" s="102"/>
      <c r="EH133" s="102"/>
      <c r="EI133" s="102"/>
      <c r="EJ133" s="102"/>
      <c r="EK133" s="102"/>
      <c r="EL133" s="102"/>
      <c r="EM133" s="102"/>
      <c r="EN133" s="102"/>
      <c r="EO133" s="102"/>
      <c r="EP133" s="102"/>
      <c r="EQ133" s="102"/>
      <c r="ER133" s="102"/>
      <c r="ES133" s="102"/>
      <c r="ET133" s="102"/>
      <c r="EU133" s="102" t="s">
        <v>7475</v>
      </c>
      <c r="EV133" s="102"/>
      <c r="EW133" s="102"/>
      <c r="EX133" s="102" t="s">
        <v>7355</v>
      </c>
      <c r="EY133" s="102"/>
      <c r="EZ133" s="102"/>
      <c r="FA133" s="102"/>
      <c r="FB133" s="102"/>
      <c r="FC133" s="102"/>
      <c r="FD133" s="102"/>
      <c r="FE133" s="102"/>
      <c r="FF133" s="102"/>
      <c r="FG133" s="102"/>
      <c r="FH133" s="102"/>
      <c r="FI133" s="102"/>
      <c r="FJ133" s="102"/>
      <c r="FK133" s="102"/>
      <c r="FL133" s="102"/>
      <c r="FM133" s="102"/>
      <c r="FN133" s="102"/>
      <c r="FO133" s="102" t="s">
        <v>7478</v>
      </c>
      <c r="FP133" s="102"/>
      <c r="FQ133" s="102"/>
      <c r="FR133" s="102"/>
      <c r="FS133" s="102" t="s">
        <v>12154</v>
      </c>
      <c r="FT133" s="102"/>
      <c r="FU133" s="102"/>
      <c r="FV133" s="102"/>
      <c r="FW133" s="102"/>
      <c r="FX133" s="102"/>
      <c r="FY133" s="102"/>
      <c r="FZ133" s="102"/>
      <c r="GA133" s="102"/>
      <c r="GB133" s="102"/>
      <c r="GC133" s="102" t="s">
        <v>7419</v>
      </c>
      <c r="GD133" s="102"/>
      <c r="GE133" s="180"/>
      <c r="GF133" s="180"/>
      <c r="GG133" s="180"/>
      <c r="GH133" s="62" t="s">
        <v>7024</v>
      </c>
      <c r="GI133" s="157"/>
      <c r="GJ133" s="157"/>
      <c r="GK133" s="157"/>
      <c r="GL133" s="157"/>
      <c r="GM133" s="157"/>
      <c r="GN133" s="157"/>
      <c r="GO133" s="157"/>
      <c r="GP133" s="157"/>
      <c r="GQ133" s="157"/>
      <c r="GR133" s="195"/>
    </row>
    <row r="134" spans="1:200" s="158" customFormat="1" ht="84" x14ac:dyDescent="0.15">
      <c r="A134" s="171" t="s">
        <v>6582</v>
      </c>
      <c r="B134" s="177" t="s">
        <v>6813</v>
      </c>
      <c r="C134" s="62" t="s">
        <v>16577</v>
      </c>
      <c r="D134" s="186">
        <v>41079</v>
      </c>
      <c r="E134" s="186">
        <v>42978</v>
      </c>
      <c r="F134" s="186" t="s">
        <v>12618</v>
      </c>
      <c r="G134" s="102"/>
      <c r="H134" s="102" t="s">
        <v>5628</v>
      </c>
      <c r="I134" s="102" t="s">
        <v>3067</v>
      </c>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t="s">
        <v>7775</v>
      </c>
      <c r="AK134" s="102"/>
      <c r="AL134" s="102"/>
      <c r="AM134" s="102"/>
      <c r="AN134" s="102"/>
      <c r="AO134" s="102"/>
      <c r="AP134" s="166" t="s">
        <v>7178</v>
      </c>
      <c r="AQ134" s="102"/>
      <c r="AR134" s="102"/>
      <c r="AS134" s="102"/>
      <c r="AT134" s="102"/>
      <c r="AU134" s="102"/>
      <c r="AV134" s="102"/>
      <c r="AW134" s="102"/>
      <c r="AX134" s="102"/>
      <c r="AY134" s="102"/>
      <c r="AZ134" s="102"/>
      <c r="BA134" s="102"/>
      <c r="BB134" s="102"/>
      <c r="BC134" s="102"/>
      <c r="BD134" s="102"/>
      <c r="BE134" s="102"/>
      <c r="BF134" s="102"/>
      <c r="BG134" s="102"/>
      <c r="BH134" s="102"/>
      <c r="BI134" s="102"/>
      <c r="BJ134" s="102"/>
      <c r="BK134" s="102"/>
      <c r="BL134" s="102"/>
      <c r="BM134" s="102"/>
      <c r="BN134" s="102"/>
      <c r="BO134" s="102"/>
      <c r="BP134" s="102"/>
      <c r="BQ134" s="102"/>
      <c r="BR134" s="102"/>
      <c r="BS134" s="102"/>
      <c r="BT134" s="102"/>
      <c r="BU134" s="102"/>
      <c r="BV134" s="102"/>
      <c r="BW134" s="102"/>
      <c r="BX134" s="102"/>
      <c r="BY134" s="102"/>
      <c r="BZ134" s="102"/>
      <c r="CA134" s="102"/>
      <c r="CB134" s="102"/>
      <c r="CC134" s="102"/>
      <c r="CD134" s="102"/>
      <c r="CE134" s="102"/>
      <c r="CF134" s="102"/>
      <c r="CG134" s="102"/>
      <c r="CH134" s="102"/>
      <c r="CI134" s="102"/>
      <c r="CJ134" s="102"/>
      <c r="CK134" s="181"/>
      <c r="CL134" s="181"/>
      <c r="CM134" s="102"/>
      <c r="CN134" s="102"/>
      <c r="CO134" s="102"/>
      <c r="CP134" s="102"/>
      <c r="CQ134" s="102"/>
      <c r="CR134" s="102"/>
      <c r="CS134" s="102"/>
      <c r="CT134" s="102"/>
      <c r="CU134" s="102"/>
      <c r="CV134" s="102"/>
      <c r="CW134" s="102"/>
      <c r="CX134" s="102"/>
      <c r="CY134" s="102"/>
      <c r="CZ134" s="102"/>
      <c r="DA134" s="102"/>
      <c r="DB134" s="102"/>
      <c r="DC134" s="102"/>
      <c r="DD134" s="102"/>
      <c r="DE134" s="102"/>
      <c r="DF134" s="102"/>
      <c r="DG134" s="102"/>
      <c r="DH134" s="102"/>
      <c r="DI134" s="102"/>
      <c r="DJ134" s="102"/>
      <c r="DK134" s="102"/>
      <c r="DL134" s="102"/>
      <c r="DM134" s="102"/>
      <c r="DN134" s="102"/>
      <c r="DO134" s="102"/>
      <c r="DP134" s="102"/>
      <c r="DQ134" s="102"/>
      <c r="DR134" s="102"/>
      <c r="DS134" s="102"/>
      <c r="DT134" s="102"/>
      <c r="DU134" s="102"/>
      <c r="DV134" s="102"/>
      <c r="DW134" s="102"/>
      <c r="DX134" s="102"/>
      <c r="DY134" s="102"/>
      <c r="DZ134" s="102"/>
      <c r="EA134" s="102"/>
      <c r="EB134" s="102"/>
      <c r="EC134" s="102"/>
      <c r="ED134" s="102"/>
      <c r="EE134" s="102" t="s">
        <v>5822</v>
      </c>
      <c r="EF134" s="102"/>
      <c r="EG134" s="102"/>
      <c r="EH134" s="102"/>
      <c r="EI134" s="102"/>
      <c r="EJ134" s="102"/>
      <c r="EK134" s="102"/>
      <c r="EL134" s="102"/>
      <c r="EM134" s="102"/>
      <c r="EN134" s="102"/>
      <c r="EO134" s="102"/>
      <c r="EP134" s="102"/>
      <c r="EQ134" s="102"/>
      <c r="ER134" s="102" t="s">
        <v>7225</v>
      </c>
      <c r="ES134" s="102"/>
      <c r="ET134" s="102"/>
      <c r="EU134" s="102"/>
      <c r="EV134" s="102"/>
      <c r="EW134" s="102"/>
      <c r="EX134" s="102"/>
      <c r="EY134" s="102"/>
      <c r="EZ134" s="102"/>
      <c r="FA134" s="102"/>
      <c r="FB134" s="102"/>
      <c r="FC134" s="102"/>
      <c r="FD134" s="102"/>
      <c r="FE134" s="102"/>
      <c r="FF134" s="102"/>
      <c r="FG134" s="102"/>
      <c r="FH134" s="102"/>
      <c r="FI134" s="102"/>
      <c r="FJ134" s="102" t="s">
        <v>7224</v>
      </c>
      <c r="FK134" s="102"/>
      <c r="FL134" s="102"/>
      <c r="FM134" s="102"/>
      <c r="FN134" s="102"/>
      <c r="FO134" s="102"/>
      <c r="FP134" s="102"/>
      <c r="FQ134" s="102"/>
      <c r="FR134" s="102"/>
      <c r="FS134" s="102"/>
      <c r="FT134" s="102"/>
      <c r="FU134" s="102"/>
      <c r="FV134" s="102"/>
      <c r="FW134" s="102"/>
      <c r="FX134" s="102"/>
      <c r="FY134" s="102"/>
      <c r="FZ134" s="102"/>
      <c r="GA134" s="102"/>
      <c r="GB134" s="102"/>
      <c r="GC134" s="102"/>
      <c r="GD134" s="102"/>
      <c r="GE134" s="180"/>
      <c r="GF134" s="180"/>
      <c r="GG134" s="180"/>
      <c r="GH134" s="62" t="s">
        <v>7024</v>
      </c>
      <c r="GI134" s="62"/>
      <c r="GJ134" s="175" t="s">
        <v>7198</v>
      </c>
      <c r="GK134" s="157"/>
      <c r="GL134" s="157"/>
      <c r="GM134" s="157"/>
      <c r="GN134" s="157"/>
      <c r="GO134" s="157"/>
      <c r="GP134" s="157"/>
      <c r="GQ134" s="157"/>
      <c r="GR134" s="195"/>
    </row>
    <row r="135" spans="1:200" ht="105" x14ac:dyDescent="0.15">
      <c r="A135" s="171" t="s">
        <v>6583</v>
      </c>
      <c r="B135" s="177" t="s">
        <v>6814</v>
      </c>
      <c r="C135" s="62" t="s">
        <v>6785</v>
      </c>
      <c r="D135" s="186">
        <v>41060</v>
      </c>
      <c r="E135" s="186">
        <v>42993</v>
      </c>
      <c r="F135" s="186" t="s">
        <v>17811</v>
      </c>
      <c r="G135" s="102"/>
      <c r="H135" s="102" t="s">
        <v>5707</v>
      </c>
      <c r="I135" s="102" t="s">
        <v>3067</v>
      </c>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t="s">
        <v>5708</v>
      </c>
      <c r="AK135" s="102"/>
      <c r="AL135" s="102"/>
      <c r="AM135" s="102"/>
      <c r="AN135" s="102"/>
      <c r="AO135" s="102"/>
      <c r="AP135" s="102"/>
      <c r="AQ135" s="102" t="s">
        <v>12445</v>
      </c>
      <c r="AR135" s="102"/>
      <c r="AS135" s="102"/>
      <c r="AT135" s="102"/>
      <c r="AU135" s="102"/>
      <c r="AV135" s="102"/>
      <c r="AW135" s="102"/>
      <c r="AX135" s="102"/>
      <c r="AY135" s="102"/>
      <c r="AZ135" s="102"/>
      <c r="BA135" s="102"/>
      <c r="BB135" s="102"/>
      <c r="BC135" s="102"/>
      <c r="BD135" s="102"/>
      <c r="BE135" s="102"/>
      <c r="BF135" s="102"/>
      <c r="BG135" s="102"/>
      <c r="BH135" s="102"/>
      <c r="BI135" s="102"/>
      <c r="BJ135" s="102"/>
      <c r="BK135" s="102"/>
      <c r="BL135" s="102"/>
      <c r="BM135" s="102"/>
      <c r="BN135" s="102"/>
      <c r="BO135" s="102"/>
      <c r="BP135" s="102"/>
      <c r="BQ135" s="102"/>
      <c r="BR135" s="102"/>
      <c r="BS135" s="102" t="s">
        <v>7514</v>
      </c>
      <c r="BT135" s="102"/>
      <c r="BU135" s="102"/>
      <c r="BV135" s="102"/>
      <c r="BW135" s="102"/>
      <c r="BX135" s="102"/>
      <c r="BY135" s="102"/>
      <c r="BZ135" s="102"/>
      <c r="CA135" s="102"/>
      <c r="CB135" s="102"/>
      <c r="CC135" s="102"/>
      <c r="CD135" s="102"/>
      <c r="CE135" s="102"/>
      <c r="CF135" s="102"/>
      <c r="CG135" s="102"/>
      <c r="CH135" s="102"/>
      <c r="CI135" s="102"/>
      <c r="CJ135" s="102"/>
      <c r="CK135" s="181"/>
      <c r="CL135" s="181"/>
      <c r="CM135" s="102"/>
      <c r="CN135" s="102"/>
      <c r="CO135" s="102"/>
      <c r="CP135" s="102"/>
      <c r="CQ135" s="102"/>
      <c r="CR135" s="102"/>
      <c r="CS135" s="102"/>
      <c r="CT135" s="102"/>
      <c r="CU135" s="102"/>
      <c r="CV135" s="102"/>
      <c r="CW135" s="102"/>
      <c r="CX135" s="102"/>
      <c r="CY135" s="102"/>
      <c r="CZ135" s="102"/>
      <c r="DA135" s="102"/>
      <c r="DB135" s="102"/>
      <c r="DC135" s="102"/>
      <c r="DD135" s="102"/>
      <c r="DE135" s="102"/>
      <c r="DF135" s="102"/>
      <c r="DG135" s="102"/>
      <c r="DH135" s="102"/>
      <c r="DI135" s="102"/>
      <c r="DJ135" s="102"/>
      <c r="DK135" s="102"/>
      <c r="DL135" s="102"/>
      <c r="DM135" s="102"/>
      <c r="DN135" s="102"/>
      <c r="DO135" s="102"/>
      <c r="DP135" s="102"/>
      <c r="DQ135" s="102"/>
      <c r="DR135" s="102" t="s">
        <v>7480</v>
      </c>
      <c r="DS135" s="102"/>
      <c r="DT135" s="102"/>
      <c r="DU135" s="102"/>
      <c r="DV135" s="102"/>
      <c r="DW135" s="102" t="s">
        <v>14968</v>
      </c>
      <c r="DX135" s="102"/>
      <c r="DY135" s="102" t="s">
        <v>17812</v>
      </c>
      <c r="DZ135" s="102" t="s">
        <v>12448</v>
      </c>
      <c r="EA135" s="102"/>
      <c r="EB135" s="102"/>
      <c r="EC135" s="102"/>
      <c r="ED135" s="102"/>
      <c r="EE135" s="102"/>
      <c r="EF135" s="102"/>
      <c r="EG135" s="102"/>
      <c r="EH135" s="102"/>
      <c r="EI135" s="102"/>
      <c r="EJ135" s="102"/>
      <c r="EK135" s="102"/>
      <c r="EL135" s="102"/>
      <c r="EM135" s="102"/>
      <c r="EN135" s="102"/>
      <c r="EO135" s="102"/>
      <c r="EP135" s="102"/>
      <c r="EQ135" s="102"/>
      <c r="ER135" s="102"/>
      <c r="ES135" s="102"/>
      <c r="ET135" s="102"/>
      <c r="EU135" s="102"/>
      <c r="EV135" s="102"/>
      <c r="EW135" s="102"/>
      <c r="EX135" s="102"/>
      <c r="EY135" s="102"/>
      <c r="EZ135" s="102"/>
      <c r="FA135" s="102"/>
      <c r="FB135" s="102"/>
      <c r="FC135" s="102"/>
      <c r="FD135" s="102"/>
      <c r="FE135" s="102"/>
      <c r="FF135" s="102"/>
      <c r="FG135" s="102"/>
      <c r="FH135" s="102"/>
      <c r="FI135" s="102"/>
      <c r="FJ135" s="102"/>
      <c r="FK135" s="102"/>
      <c r="FL135" s="102"/>
      <c r="FM135" s="102"/>
      <c r="FN135" s="102"/>
      <c r="FO135" s="102"/>
      <c r="FP135" s="102"/>
      <c r="FQ135" s="102"/>
      <c r="FR135" s="210" t="s">
        <v>7481</v>
      </c>
      <c r="FS135" s="102"/>
      <c r="FT135" s="102"/>
      <c r="FU135" s="102"/>
      <c r="FV135" s="102"/>
      <c r="FW135" s="102"/>
      <c r="FX135" s="102"/>
      <c r="FY135" s="102"/>
      <c r="FZ135" s="102"/>
      <c r="GA135" s="102"/>
      <c r="GB135" s="102"/>
      <c r="GC135" s="102"/>
      <c r="GD135" s="102"/>
      <c r="GE135" s="180"/>
      <c r="GF135" s="180"/>
      <c r="GG135" s="180"/>
      <c r="GH135" s="62" t="s">
        <v>7024</v>
      </c>
    </row>
    <row r="136" spans="1:200" ht="84" x14ac:dyDescent="0.15">
      <c r="A136" s="171" t="s">
        <v>6584</v>
      </c>
      <c r="B136" s="177" t="s">
        <v>6358</v>
      </c>
      <c r="C136" s="62" t="s">
        <v>9683</v>
      </c>
      <c r="D136" s="186">
        <v>41505</v>
      </c>
      <c r="E136" s="186">
        <v>408462</v>
      </c>
      <c r="F136" s="102" t="s">
        <v>18570</v>
      </c>
      <c r="G136" s="102"/>
      <c r="H136" s="102" t="s">
        <v>11743</v>
      </c>
      <c r="I136" s="102" t="s">
        <v>3067</v>
      </c>
      <c r="J136" s="102"/>
      <c r="K136" s="102"/>
      <c r="L136" s="102"/>
      <c r="M136" s="102"/>
      <c r="N136" s="102"/>
      <c r="O136" s="102"/>
      <c r="P136" s="102"/>
      <c r="Q136" s="102"/>
      <c r="R136" s="102"/>
      <c r="S136" s="102"/>
      <c r="T136" s="102"/>
      <c r="U136" s="102"/>
      <c r="V136" s="102"/>
      <c r="W136" s="102"/>
      <c r="X136" s="102"/>
      <c r="Y136" s="102"/>
      <c r="Z136" s="102"/>
      <c r="AA136" s="102" t="s">
        <v>3380</v>
      </c>
      <c r="AB136" s="102"/>
      <c r="AC136" s="102"/>
      <c r="AD136" s="102"/>
      <c r="AE136" s="102"/>
      <c r="AF136" s="102"/>
      <c r="AG136" s="102"/>
      <c r="AH136" s="102"/>
      <c r="AI136" s="102"/>
      <c r="AJ136" s="102" t="s">
        <v>7487</v>
      </c>
      <c r="AK136" s="102"/>
      <c r="AL136" s="102"/>
      <c r="AM136" s="102"/>
      <c r="AN136" s="102"/>
      <c r="AO136" s="102"/>
      <c r="AP136" s="166" t="s">
        <v>7178</v>
      </c>
      <c r="AQ136" s="102"/>
      <c r="AR136" s="102"/>
      <c r="AS136" s="102"/>
      <c r="AT136" s="102"/>
      <c r="AU136" s="102"/>
      <c r="AV136" s="102"/>
      <c r="AW136" s="102"/>
      <c r="AX136" s="102"/>
      <c r="AY136" s="102"/>
      <c r="AZ136" s="102"/>
      <c r="BA136" s="102"/>
      <c r="BB136" s="102"/>
      <c r="BC136" s="102"/>
      <c r="BD136" s="102"/>
      <c r="BE136" s="102"/>
      <c r="BF136" s="102"/>
      <c r="BG136" s="102"/>
      <c r="BH136" s="102"/>
      <c r="BI136" s="153" t="s">
        <v>11744</v>
      </c>
      <c r="BJ136" s="102"/>
      <c r="BK136" s="102"/>
      <c r="BL136" s="102"/>
      <c r="BM136" s="102"/>
      <c r="BN136" s="102"/>
      <c r="BO136" s="102"/>
      <c r="BP136" s="102"/>
      <c r="BQ136" s="102"/>
      <c r="BR136" s="102"/>
      <c r="BS136" s="102"/>
      <c r="BT136" s="102"/>
      <c r="BU136" s="102"/>
      <c r="BV136" s="102"/>
      <c r="BW136" s="102"/>
      <c r="BX136" s="102"/>
      <c r="BY136" s="102"/>
      <c r="BZ136" s="102"/>
      <c r="CA136" s="102"/>
      <c r="CB136" s="102"/>
      <c r="CC136" s="102"/>
      <c r="CD136" s="102"/>
      <c r="CE136" s="102"/>
      <c r="CF136" s="102"/>
      <c r="CG136" s="102"/>
      <c r="CH136" s="102"/>
      <c r="CI136" s="102"/>
      <c r="CJ136" s="102"/>
      <c r="CK136" s="181"/>
      <c r="CL136" s="181"/>
      <c r="CM136" s="102"/>
      <c r="CN136" s="102"/>
      <c r="CO136" s="102"/>
      <c r="CP136" s="102"/>
      <c r="CQ136" s="153" t="s">
        <v>5794</v>
      </c>
      <c r="CR136" s="102"/>
      <c r="CS136" s="153" t="s">
        <v>7486</v>
      </c>
      <c r="CT136" s="153"/>
      <c r="CU136" s="102"/>
      <c r="CV136" s="102"/>
      <c r="CW136" s="102"/>
      <c r="CX136" s="102"/>
      <c r="CY136" s="102"/>
      <c r="CZ136" s="102"/>
      <c r="DA136" s="102"/>
      <c r="DB136" s="102"/>
      <c r="DC136" s="102"/>
      <c r="DD136" s="102"/>
      <c r="DE136" s="102"/>
      <c r="DF136" s="102"/>
      <c r="DG136" s="102"/>
      <c r="DH136" s="102"/>
      <c r="DI136" s="102"/>
      <c r="DJ136" s="102"/>
      <c r="DK136" s="102"/>
      <c r="DL136" s="102"/>
      <c r="DM136" s="102"/>
      <c r="DN136" s="102"/>
      <c r="DO136" s="102"/>
      <c r="DP136" s="102"/>
      <c r="DQ136" s="102"/>
      <c r="DR136" s="102"/>
      <c r="DS136" s="102"/>
      <c r="DT136" s="102"/>
      <c r="DU136" s="102"/>
      <c r="DV136" s="102"/>
      <c r="DW136" s="102"/>
      <c r="DX136" s="102"/>
      <c r="DY136" s="102"/>
      <c r="DZ136" s="102"/>
      <c r="EA136" s="102"/>
      <c r="EB136" s="102"/>
      <c r="EC136" s="102"/>
      <c r="ED136" s="102"/>
      <c r="EE136" s="102"/>
      <c r="EF136" s="102"/>
      <c r="EG136" s="102"/>
      <c r="EH136" s="102"/>
      <c r="EI136" s="102"/>
      <c r="EJ136" s="102"/>
      <c r="EK136" s="102"/>
      <c r="EL136" s="102"/>
      <c r="EM136" s="102"/>
      <c r="EN136" s="102"/>
      <c r="EO136" s="102"/>
      <c r="EP136" s="102"/>
      <c r="EQ136" s="102"/>
      <c r="ER136" s="102"/>
      <c r="ES136" s="102"/>
      <c r="ET136" s="102"/>
      <c r="EU136" s="102"/>
      <c r="EV136" s="102"/>
      <c r="EW136" s="102"/>
      <c r="EX136" s="153" t="s">
        <v>7484</v>
      </c>
      <c r="EY136" s="102"/>
      <c r="EZ136" s="102"/>
      <c r="FA136" s="153" t="s">
        <v>7482</v>
      </c>
      <c r="FB136" s="153"/>
      <c r="FC136" s="102"/>
      <c r="FD136" s="102"/>
      <c r="FE136" s="102"/>
      <c r="FF136" s="102"/>
      <c r="FG136" s="102"/>
      <c r="FH136" s="102"/>
      <c r="FI136" s="102"/>
      <c r="FJ136" s="102"/>
      <c r="FK136" s="102"/>
      <c r="FL136" s="102"/>
      <c r="FM136" s="102"/>
      <c r="FN136" s="102"/>
      <c r="FO136" s="102"/>
      <c r="FP136" s="102"/>
      <c r="FQ136" s="102"/>
      <c r="FR136" s="102"/>
      <c r="FS136" s="102"/>
      <c r="FT136" s="102"/>
      <c r="FU136" s="102"/>
      <c r="FV136" s="102"/>
      <c r="FW136" s="102"/>
      <c r="FX136" s="102"/>
      <c r="FY136" s="102"/>
      <c r="FZ136" s="102"/>
      <c r="GA136" s="102"/>
      <c r="GB136" s="102"/>
      <c r="GC136" s="153" t="s">
        <v>7485</v>
      </c>
      <c r="GD136" s="102"/>
      <c r="GE136" s="180"/>
      <c r="GF136" s="180"/>
      <c r="GG136" s="180"/>
      <c r="GH136" s="62" t="s">
        <v>7024</v>
      </c>
      <c r="GM136" s="158"/>
      <c r="GN136" s="158"/>
      <c r="GO136" s="158"/>
      <c r="GP136" s="158"/>
      <c r="GQ136" s="158"/>
    </row>
    <row r="137" spans="1:200" ht="84" x14ac:dyDescent="0.15">
      <c r="A137" s="171" t="s">
        <v>6585</v>
      </c>
      <c r="B137" s="177" t="s">
        <v>6815</v>
      </c>
      <c r="C137" s="62" t="s">
        <v>6784</v>
      </c>
      <c r="D137" s="186">
        <v>41023</v>
      </c>
      <c r="E137" s="186">
        <v>43019</v>
      </c>
      <c r="F137" s="186" t="s">
        <v>17896</v>
      </c>
      <c r="G137" s="102"/>
      <c r="H137" s="102" t="s">
        <v>5726</v>
      </c>
      <c r="I137" s="102" t="s">
        <v>3067</v>
      </c>
      <c r="J137" s="102"/>
      <c r="K137" s="102"/>
      <c r="L137" s="102"/>
      <c r="M137" s="102"/>
      <c r="N137" s="102"/>
      <c r="O137" s="102"/>
      <c r="P137" s="102"/>
      <c r="Q137" s="102"/>
      <c r="R137" s="102"/>
      <c r="S137" s="102"/>
      <c r="T137" s="102"/>
      <c r="U137" s="102"/>
      <c r="V137" s="102"/>
      <c r="W137" s="102"/>
      <c r="X137" s="102"/>
      <c r="Y137" s="102"/>
      <c r="Z137" s="102"/>
      <c r="AA137" s="328" t="s">
        <v>3380</v>
      </c>
      <c r="AB137" s="102"/>
      <c r="AC137" s="102"/>
      <c r="AD137" s="102"/>
      <c r="AE137" s="102"/>
      <c r="AF137" s="102"/>
      <c r="AG137" s="102"/>
      <c r="AH137" s="102"/>
      <c r="AI137" s="102"/>
      <c r="AJ137" s="102" t="s">
        <v>7325</v>
      </c>
      <c r="AK137" s="102"/>
      <c r="AL137" s="102"/>
      <c r="AM137" s="102"/>
      <c r="AN137" s="102"/>
      <c r="AO137" s="102"/>
      <c r="AP137" s="62" t="s">
        <v>7178</v>
      </c>
      <c r="AQ137" s="102"/>
      <c r="AR137" s="102"/>
      <c r="AS137" s="102"/>
      <c r="AT137" s="102"/>
      <c r="AU137" s="102"/>
      <c r="AV137" s="102"/>
      <c r="AW137" s="102"/>
      <c r="AX137" s="102"/>
      <c r="AY137" s="102"/>
      <c r="AZ137" s="102"/>
      <c r="BA137" s="102"/>
      <c r="BB137" s="102"/>
      <c r="BC137" s="102"/>
      <c r="BD137" s="102"/>
      <c r="BE137" s="102"/>
      <c r="BF137" s="102"/>
      <c r="BG137" s="102"/>
      <c r="BH137" s="102"/>
      <c r="BI137" s="102"/>
      <c r="BJ137" s="102"/>
      <c r="BK137" s="102"/>
      <c r="BL137" s="102"/>
      <c r="BM137" s="102"/>
      <c r="BN137" s="102"/>
      <c r="BO137" s="102"/>
      <c r="BP137" s="102"/>
      <c r="BQ137" s="102"/>
      <c r="BR137" s="102"/>
      <c r="BS137" s="102"/>
      <c r="BT137" s="102"/>
      <c r="BU137" s="102"/>
      <c r="BV137" s="102"/>
      <c r="BW137" s="102"/>
      <c r="BX137" s="102"/>
      <c r="BY137" s="102"/>
      <c r="BZ137" s="102"/>
      <c r="CA137" s="102"/>
      <c r="CB137" s="102"/>
      <c r="CC137" s="102"/>
      <c r="CD137" s="102"/>
      <c r="CE137" s="102"/>
      <c r="CF137" s="102"/>
      <c r="CG137" s="102"/>
      <c r="CH137" s="102"/>
      <c r="CI137" s="102"/>
      <c r="CJ137" s="102"/>
      <c r="CK137" s="181"/>
      <c r="CL137" s="181"/>
      <c r="CM137" s="102"/>
      <c r="CN137" s="102"/>
      <c r="CO137" s="102"/>
      <c r="CP137" s="102"/>
      <c r="CQ137" s="102"/>
      <c r="CR137" s="102"/>
      <c r="CS137" s="102"/>
      <c r="CT137" s="102"/>
      <c r="CU137" s="102"/>
      <c r="CV137" s="102"/>
      <c r="CW137" s="102"/>
      <c r="CX137" s="102"/>
      <c r="CY137" s="102"/>
      <c r="CZ137" s="102"/>
      <c r="DA137" s="102"/>
      <c r="DB137" s="102"/>
      <c r="DC137" s="102"/>
      <c r="DD137" s="102"/>
      <c r="DE137" s="102"/>
      <c r="DF137" s="102"/>
      <c r="DG137" s="102"/>
      <c r="DH137" s="102"/>
      <c r="DI137" s="102"/>
      <c r="DJ137" s="102"/>
      <c r="DK137" s="102"/>
      <c r="DL137" s="102"/>
      <c r="DM137" s="102"/>
      <c r="DN137" s="102"/>
      <c r="DO137" s="102"/>
      <c r="DP137" s="102"/>
      <c r="DQ137" s="102"/>
      <c r="DR137" s="102"/>
      <c r="DS137" s="102"/>
      <c r="DT137" s="102"/>
      <c r="DU137" s="102"/>
      <c r="DV137" s="102"/>
      <c r="DW137" s="102"/>
      <c r="DX137" s="102"/>
      <c r="DY137" s="102"/>
      <c r="DZ137" s="102"/>
      <c r="EA137" s="102"/>
      <c r="EB137" s="102"/>
      <c r="EC137" s="102"/>
      <c r="ED137" s="102"/>
      <c r="EE137" s="102"/>
      <c r="EF137" s="102"/>
      <c r="EG137" s="102"/>
      <c r="EH137" s="102"/>
      <c r="EI137" s="102"/>
      <c r="EJ137" s="102"/>
      <c r="EK137" s="102"/>
      <c r="EL137" s="102"/>
      <c r="EM137" s="102"/>
      <c r="EN137" s="102"/>
      <c r="EO137" s="102"/>
      <c r="EP137" s="102"/>
      <c r="EQ137" s="102"/>
      <c r="ER137" s="102"/>
      <c r="ES137" s="102"/>
      <c r="ET137" s="102"/>
      <c r="EU137" s="102"/>
      <c r="EV137" s="102"/>
      <c r="EW137" s="102"/>
      <c r="EX137" s="102"/>
      <c r="EY137" s="102"/>
      <c r="EZ137" s="102"/>
      <c r="FA137" s="102"/>
      <c r="FB137" s="102"/>
      <c r="FC137" s="102"/>
      <c r="FD137" s="102"/>
      <c r="FE137" s="102"/>
      <c r="FF137" s="102"/>
      <c r="FG137" s="102"/>
      <c r="FH137" s="102"/>
      <c r="FI137" s="102"/>
      <c r="FJ137" s="102"/>
      <c r="FK137" s="102"/>
      <c r="FL137" s="102"/>
      <c r="FM137" s="102"/>
      <c r="FN137" s="102"/>
      <c r="FO137" s="102"/>
      <c r="FP137" s="102"/>
      <c r="FQ137" s="102"/>
      <c r="FR137" s="102"/>
      <c r="FS137" s="102"/>
      <c r="FT137" s="102"/>
      <c r="FU137" s="102"/>
      <c r="FV137" s="102"/>
      <c r="FW137" s="102"/>
      <c r="FX137" s="102"/>
      <c r="FY137" s="102"/>
      <c r="FZ137" s="102"/>
      <c r="GA137" s="102"/>
      <c r="GB137" s="102"/>
      <c r="GC137" s="102"/>
      <c r="GD137" s="102"/>
      <c r="GE137" s="181"/>
      <c r="GF137" s="181"/>
      <c r="GG137" s="181"/>
      <c r="GH137" s="62" t="s">
        <v>7024</v>
      </c>
      <c r="GI137" s="207"/>
      <c r="GJ137" s="161"/>
      <c r="GK137" s="161"/>
      <c r="GL137" s="161"/>
      <c r="GM137" s="161"/>
      <c r="GN137" s="195" t="s">
        <v>7326</v>
      </c>
      <c r="GO137" s="161"/>
      <c r="GP137" s="161"/>
      <c r="GQ137" s="161"/>
    </row>
    <row r="138" spans="1:200" ht="84" x14ac:dyDescent="0.15">
      <c r="A138" s="171" t="s">
        <v>6586</v>
      </c>
      <c r="B138" s="177" t="s">
        <v>6816</v>
      </c>
      <c r="C138" s="62" t="s">
        <v>9695</v>
      </c>
      <c r="D138" s="186">
        <v>41423</v>
      </c>
      <c r="E138" s="186">
        <v>41424</v>
      </c>
      <c r="F138" s="102"/>
      <c r="G138" s="102"/>
      <c r="H138" s="102" t="s">
        <v>9693</v>
      </c>
      <c r="I138" s="102" t="s">
        <v>3067</v>
      </c>
      <c r="J138" s="102"/>
      <c r="K138" s="102"/>
      <c r="L138" s="102"/>
      <c r="M138" s="102"/>
      <c r="N138" s="102"/>
      <c r="O138" s="102"/>
      <c r="P138" s="102"/>
      <c r="Q138" s="102"/>
      <c r="R138" s="102"/>
      <c r="S138" s="102"/>
      <c r="T138" s="102"/>
      <c r="U138" s="102"/>
      <c r="V138" s="102"/>
      <c r="W138" s="102"/>
      <c r="X138" s="102"/>
      <c r="Y138" s="102"/>
      <c r="Z138" s="102"/>
      <c r="AA138" s="102" t="s">
        <v>3380</v>
      </c>
      <c r="AB138" s="102"/>
      <c r="AC138" s="102"/>
      <c r="AD138" s="102"/>
      <c r="AE138" s="102"/>
      <c r="AF138" s="102"/>
      <c r="AG138" s="102"/>
      <c r="AH138" s="102"/>
      <c r="AI138" s="102"/>
      <c r="AJ138" s="102" t="s">
        <v>7488</v>
      </c>
      <c r="AK138" s="102"/>
      <c r="AL138" s="102"/>
      <c r="AM138" s="102"/>
      <c r="AN138" s="102"/>
      <c r="AO138" s="102"/>
      <c r="AP138" s="62" t="s">
        <v>7178</v>
      </c>
      <c r="AQ138" s="102"/>
      <c r="AR138" s="102"/>
      <c r="AS138" s="102"/>
      <c r="AT138" s="102"/>
      <c r="AU138" s="102"/>
      <c r="AV138" s="102"/>
      <c r="AW138" s="102"/>
      <c r="AX138" s="102"/>
      <c r="AY138" s="102"/>
      <c r="AZ138" s="102"/>
      <c r="BA138" s="102"/>
      <c r="BB138" s="102"/>
      <c r="BC138" s="102"/>
      <c r="BD138" s="102"/>
      <c r="BE138" s="102"/>
      <c r="BF138" s="102"/>
      <c r="BG138" s="102"/>
      <c r="BH138" s="102"/>
      <c r="BI138" s="102"/>
      <c r="BJ138" s="102"/>
      <c r="BK138" s="102"/>
      <c r="BL138" s="102"/>
      <c r="BM138" s="102"/>
      <c r="BN138" s="102"/>
      <c r="BO138" s="102"/>
      <c r="BP138" s="102"/>
      <c r="BQ138" s="102"/>
      <c r="BR138" s="102"/>
      <c r="BS138" s="102"/>
      <c r="BT138" s="102"/>
      <c r="BU138" s="102"/>
      <c r="BV138" s="102"/>
      <c r="BW138" s="102"/>
      <c r="BX138" s="102"/>
      <c r="BY138" s="102"/>
      <c r="BZ138" s="102"/>
      <c r="CA138" s="102"/>
      <c r="CB138" s="102"/>
      <c r="CC138" s="102"/>
      <c r="CD138" s="102"/>
      <c r="CE138" s="102"/>
      <c r="CF138" s="102"/>
      <c r="CG138" s="102"/>
      <c r="CH138" s="102"/>
      <c r="CI138" s="102"/>
      <c r="CJ138" s="102"/>
      <c r="CK138" s="181"/>
      <c r="CL138" s="181"/>
      <c r="CM138" s="102"/>
      <c r="CN138" s="102"/>
      <c r="CO138" s="102"/>
      <c r="CP138" s="102"/>
      <c r="CQ138" s="102"/>
      <c r="CR138" s="102"/>
      <c r="CS138" s="102"/>
      <c r="CT138" s="102"/>
      <c r="CU138" s="102"/>
      <c r="CV138" s="102"/>
      <c r="CW138" s="102"/>
      <c r="CX138" s="102"/>
      <c r="CY138" s="102"/>
      <c r="CZ138" s="102"/>
      <c r="DA138" s="102"/>
      <c r="DB138" s="102"/>
      <c r="DC138" s="102"/>
      <c r="DD138" s="102"/>
      <c r="DE138" s="102"/>
      <c r="DF138" s="102"/>
      <c r="DG138" s="102" t="s">
        <v>7494</v>
      </c>
      <c r="DH138" s="102"/>
      <c r="DI138" s="102"/>
      <c r="DJ138" s="102"/>
      <c r="DK138" s="102"/>
      <c r="DL138" s="102"/>
      <c r="DM138" s="102"/>
      <c r="DN138" s="102"/>
      <c r="DO138" s="102"/>
      <c r="DP138" s="102"/>
      <c r="DQ138" s="102"/>
      <c r="DR138" s="102"/>
      <c r="DS138" s="102"/>
      <c r="DT138" s="102"/>
      <c r="DU138" s="102"/>
      <c r="DV138" s="102" t="s">
        <v>9694</v>
      </c>
      <c r="DW138" s="102"/>
      <c r="DX138" s="102"/>
      <c r="DY138" s="102"/>
      <c r="DZ138" s="102"/>
      <c r="EA138" s="102"/>
      <c r="EB138" s="102"/>
      <c r="EC138" s="102"/>
      <c r="ED138" s="102"/>
      <c r="EE138" s="102" t="s">
        <v>7492</v>
      </c>
      <c r="EF138" s="102"/>
      <c r="EG138" s="102"/>
      <c r="EH138" s="102"/>
      <c r="EI138" s="102"/>
      <c r="EJ138" s="102"/>
      <c r="EK138" s="102"/>
      <c r="EL138" s="102"/>
      <c r="EM138" s="102"/>
      <c r="EN138" s="102"/>
      <c r="EO138" s="102"/>
      <c r="EP138" s="102"/>
      <c r="EQ138" s="102"/>
      <c r="ER138" s="102"/>
      <c r="ES138" s="102"/>
      <c r="ET138" s="102"/>
      <c r="EU138" s="102"/>
      <c r="EV138" s="102"/>
      <c r="EW138" s="102"/>
      <c r="EX138" s="102"/>
      <c r="EY138" s="102"/>
      <c r="EZ138" s="102"/>
      <c r="FA138" s="102"/>
      <c r="FB138" s="102"/>
      <c r="FC138" s="102"/>
      <c r="FD138" s="102"/>
      <c r="FE138" s="102"/>
      <c r="FF138" s="102"/>
      <c r="FG138" s="102"/>
      <c r="FH138" s="102"/>
      <c r="FI138" s="102"/>
      <c r="FJ138" s="102"/>
      <c r="FK138" s="102"/>
      <c r="FL138" s="102"/>
      <c r="FN138" s="102" t="s">
        <v>7491</v>
      </c>
      <c r="FO138" s="102"/>
      <c r="FP138" s="102"/>
      <c r="FQ138" s="102"/>
      <c r="FR138" s="102"/>
      <c r="FS138" s="102"/>
      <c r="FT138" s="102"/>
      <c r="FU138" s="102"/>
      <c r="FV138" s="102"/>
      <c r="FW138" s="102"/>
      <c r="FX138" s="102" t="s">
        <v>7493</v>
      </c>
      <c r="FY138" s="102"/>
      <c r="FZ138" s="102"/>
      <c r="GA138" s="102"/>
      <c r="GB138" s="102"/>
      <c r="GC138" s="102"/>
      <c r="GD138" s="102"/>
      <c r="GE138" s="180"/>
      <c r="GF138" s="180"/>
      <c r="GG138" s="180"/>
      <c r="GH138" s="62" t="s">
        <v>7024</v>
      </c>
      <c r="GM138" s="158"/>
      <c r="GN138" s="158"/>
      <c r="GO138" s="158"/>
      <c r="GP138" s="158"/>
      <c r="GQ138" s="158"/>
    </row>
    <row r="139" spans="1:200" ht="84" x14ac:dyDescent="0.15">
      <c r="A139" s="171" t="s">
        <v>6587</v>
      </c>
      <c r="B139" s="177" t="s">
        <v>6806</v>
      </c>
      <c r="C139" s="62" t="s">
        <v>14771</v>
      </c>
      <c r="D139" s="186">
        <v>42320</v>
      </c>
      <c r="E139" s="186">
        <v>42325</v>
      </c>
      <c r="F139" s="102" t="s">
        <v>12076</v>
      </c>
      <c r="G139" s="102"/>
      <c r="H139" s="102" t="s">
        <v>5853</v>
      </c>
      <c r="I139" s="102" t="s">
        <v>3067</v>
      </c>
      <c r="J139" s="102"/>
      <c r="K139" s="102"/>
      <c r="L139" s="102"/>
      <c r="M139" s="102"/>
      <c r="N139" s="102"/>
      <c r="O139" s="102"/>
      <c r="P139" s="102"/>
      <c r="Q139" s="102"/>
      <c r="R139" s="102"/>
      <c r="S139" s="102"/>
      <c r="T139" s="102"/>
      <c r="U139" s="102"/>
      <c r="V139" s="102"/>
      <c r="W139" s="102"/>
      <c r="X139" s="102"/>
      <c r="Y139" s="102"/>
      <c r="Z139" s="102"/>
      <c r="AA139" s="102" t="s">
        <v>3380</v>
      </c>
      <c r="AB139" s="102"/>
      <c r="AC139" s="102"/>
      <c r="AD139" s="102"/>
      <c r="AE139" s="102"/>
      <c r="AF139" s="102"/>
      <c r="AG139" s="102"/>
      <c r="AH139" s="102"/>
      <c r="AI139" s="102"/>
      <c r="AJ139" s="102" t="s">
        <v>5614</v>
      </c>
      <c r="AK139" s="102"/>
      <c r="AL139" s="102"/>
      <c r="AM139" s="102"/>
      <c r="AN139" s="102"/>
      <c r="AO139" s="102"/>
      <c r="AP139" s="62" t="s">
        <v>7178</v>
      </c>
      <c r="AQ139" s="102"/>
      <c r="AR139" s="102"/>
      <c r="AS139" s="102"/>
      <c r="AT139" s="102"/>
      <c r="AU139" s="102"/>
      <c r="AV139" s="102"/>
      <c r="AW139" s="102"/>
      <c r="AX139" s="102"/>
      <c r="AY139" s="102"/>
      <c r="AZ139" s="102"/>
      <c r="BA139" s="102"/>
      <c r="BB139" s="102"/>
      <c r="BC139" s="102"/>
      <c r="BD139" s="102"/>
      <c r="BE139" s="102"/>
      <c r="BF139" s="102"/>
      <c r="BG139" s="102"/>
      <c r="BH139" s="102" t="s">
        <v>7497</v>
      </c>
      <c r="BI139" s="102"/>
      <c r="BJ139" s="102"/>
      <c r="BK139" s="102"/>
      <c r="BL139" s="102"/>
      <c r="BM139" s="102"/>
      <c r="BN139" s="102"/>
      <c r="BO139" s="102"/>
      <c r="BP139" s="102"/>
      <c r="BQ139" s="102"/>
      <c r="BR139" s="102"/>
      <c r="BS139" s="102"/>
      <c r="BT139" s="102"/>
      <c r="BU139" s="102"/>
      <c r="BV139" s="102"/>
      <c r="BW139" s="102"/>
      <c r="BX139" s="102"/>
      <c r="BY139" s="102"/>
      <c r="BZ139" s="102"/>
      <c r="CA139" s="102"/>
      <c r="CB139" s="102"/>
      <c r="CC139" s="102"/>
      <c r="CD139" s="102"/>
      <c r="CE139" s="102"/>
      <c r="CF139" s="102"/>
      <c r="CG139" s="102"/>
      <c r="CH139" s="102"/>
      <c r="CI139" s="102"/>
      <c r="CJ139" s="102"/>
      <c r="CK139" s="181"/>
      <c r="CL139" s="181"/>
      <c r="CM139" s="102"/>
      <c r="CN139" s="102"/>
      <c r="CO139" s="102"/>
      <c r="CP139" s="102"/>
      <c r="CQ139" s="102"/>
      <c r="CR139" s="102"/>
      <c r="CS139" s="102"/>
      <c r="CT139" s="102"/>
      <c r="CU139" s="102"/>
      <c r="CV139" s="102"/>
      <c r="CW139" s="102"/>
      <c r="CX139" s="102"/>
      <c r="CY139" s="102"/>
      <c r="CZ139" s="102"/>
      <c r="DA139" s="102"/>
      <c r="DB139" s="102"/>
      <c r="DC139" s="102" t="s">
        <v>7496</v>
      </c>
      <c r="DD139" s="102"/>
      <c r="DE139" s="102"/>
      <c r="DF139" s="102"/>
      <c r="DG139" s="102"/>
      <c r="DH139" s="102"/>
      <c r="DI139" s="102"/>
      <c r="DJ139" s="102"/>
      <c r="DK139" s="102"/>
      <c r="DL139" s="102"/>
      <c r="DM139" s="102"/>
      <c r="DN139" s="102"/>
      <c r="DO139" s="102"/>
      <c r="DP139" s="102"/>
      <c r="DQ139" s="102"/>
      <c r="DR139" s="102"/>
      <c r="DS139" s="102"/>
      <c r="DT139" s="102"/>
      <c r="DU139" s="102"/>
      <c r="DV139" s="102"/>
      <c r="DW139" s="102"/>
      <c r="DX139" s="102"/>
      <c r="DY139" s="102"/>
      <c r="DZ139" s="102"/>
      <c r="EA139" s="102"/>
      <c r="EB139" s="102"/>
      <c r="EC139" s="102"/>
      <c r="ED139" s="102"/>
      <c r="EE139" s="102"/>
      <c r="EF139" s="102"/>
      <c r="EG139" s="102"/>
      <c r="EH139" s="102"/>
      <c r="EI139" s="102"/>
      <c r="EJ139" s="102"/>
      <c r="EK139" s="102"/>
      <c r="EL139" s="102"/>
      <c r="EM139" s="102"/>
      <c r="EN139" s="102"/>
      <c r="EO139" s="102"/>
      <c r="EP139" s="102"/>
      <c r="EQ139" s="102"/>
      <c r="ER139" s="102"/>
      <c r="ES139" s="102"/>
      <c r="ET139" s="102"/>
      <c r="EU139" s="102"/>
      <c r="EV139" s="102"/>
      <c r="EW139" s="102"/>
      <c r="EX139" s="102"/>
      <c r="EY139" s="102"/>
      <c r="EZ139" s="102" t="s">
        <v>7498</v>
      </c>
      <c r="FA139" s="102"/>
      <c r="FB139" s="102"/>
      <c r="FC139" s="102"/>
      <c r="FD139" s="102"/>
      <c r="FE139" s="102"/>
      <c r="FF139" s="102"/>
      <c r="FG139" s="102"/>
      <c r="FH139" s="102"/>
      <c r="FI139" s="102"/>
      <c r="FJ139" s="102"/>
      <c r="FK139" s="102"/>
      <c r="FL139" s="102"/>
      <c r="FM139" s="102"/>
      <c r="FN139" s="102"/>
      <c r="FO139" s="102"/>
      <c r="FP139" s="102"/>
      <c r="FQ139" s="102"/>
      <c r="FR139" s="102"/>
      <c r="FS139" s="102"/>
      <c r="FT139" s="102"/>
      <c r="FU139" s="102"/>
      <c r="FV139" s="102"/>
      <c r="FW139" s="102"/>
      <c r="FX139" s="102"/>
      <c r="FY139" s="102"/>
      <c r="FZ139" s="102"/>
      <c r="GA139" s="102"/>
      <c r="GB139" s="102"/>
      <c r="GC139" s="102"/>
      <c r="GD139" s="102"/>
      <c r="GE139" s="180"/>
      <c r="GF139" s="180"/>
      <c r="GG139" s="180"/>
      <c r="GH139" s="62" t="s">
        <v>7024</v>
      </c>
      <c r="GM139" s="158"/>
      <c r="GN139" s="158"/>
      <c r="GO139" s="158"/>
      <c r="GP139" s="158"/>
      <c r="GQ139" s="158"/>
    </row>
    <row r="140" spans="1:200" s="161" customFormat="1" ht="84" x14ac:dyDescent="0.15">
      <c r="A140" s="171" t="s">
        <v>6588</v>
      </c>
      <c r="B140" s="177" t="s">
        <v>6817</v>
      </c>
      <c r="C140" s="62" t="s">
        <v>9688</v>
      </c>
      <c r="D140" s="186">
        <v>41423</v>
      </c>
      <c r="E140" s="186">
        <v>41424</v>
      </c>
      <c r="F140" s="102"/>
      <c r="G140" s="102"/>
      <c r="H140" s="102" t="s">
        <v>5864</v>
      </c>
      <c r="I140" s="102" t="s">
        <v>3067</v>
      </c>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t="s">
        <v>3380</v>
      </c>
      <c r="AG140" s="102"/>
      <c r="AJ140" s="102" t="s">
        <v>7500</v>
      </c>
      <c r="AK140" s="102"/>
      <c r="AL140" s="102"/>
      <c r="AM140" s="102"/>
      <c r="AN140" s="102"/>
      <c r="AO140" s="102"/>
      <c r="AP140" s="102"/>
      <c r="AQ140" s="102" t="s">
        <v>3380</v>
      </c>
      <c r="AR140" s="102"/>
      <c r="AS140" s="102"/>
      <c r="AT140" s="102"/>
      <c r="AU140" s="102"/>
      <c r="AV140" s="102"/>
      <c r="AW140" s="102"/>
      <c r="AX140" s="102"/>
      <c r="AY140" s="102"/>
      <c r="AZ140" s="102"/>
      <c r="BA140" s="102"/>
      <c r="BB140" s="102"/>
      <c r="BC140" s="102"/>
      <c r="BD140" s="102"/>
      <c r="BE140" s="102"/>
      <c r="BF140" s="102"/>
      <c r="BG140" s="102"/>
      <c r="BH140" s="102"/>
      <c r="BI140" s="102"/>
      <c r="BJ140" s="102"/>
      <c r="BK140" s="102"/>
      <c r="BL140" s="102"/>
      <c r="BM140" s="102"/>
      <c r="BN140" s="102"/>
      <c r="BO140" s="102"/>
      <c r="BP140" s="102"/>
      <c r="BQ140" s="102"/>
      <c r="BR140" s="102"/>
      <c r="BS140" s="102" t="s">
        <v>7501</v>
      </c>
      <c r="BT140" s="102"/>
      <c r="BU140" s="102"/>
      <c r="BV140" s="102"/>
      <c r="BW140" s="102"/>
      <c r="BX140" s="102"/>
      <c r="BY140" s="102"/>
      <c r="BZ140" s="102"/>
      <c r="CA140" s="102"/>
      <c r="CB140" s="102"/>
      <c r="CC140" s="102"/>
      <c r="CD140" s="102"/>
      <c r="CE140" s="102"/>
      <c r="CF140" s="102"/>
      <c r="CG140" s="102" t="s">
        <v>3380</v>
      </c>
      <c r="CH140" s="102"/>
      <c r="CI140" s="102"/>
      <c r="CJ140" s="102"/>
      <c r="CK140" s="181"/>
      <c r="CL140" s="181"/>
      <c r="CM140" s="102"/>
      <c r="CN140" s="102"/>
      <c r="CO140" s="102"/>
      <c r="CP140" s="102"/>
      <c r="CQ140" s="102" t="s">
        <v>7502</v>
      </c>
      <c r="CR140" s="102"/>
      <c r="CS140" s="102"/>
      <c r="CT140" s="102"/>
      <c r="CU140" s="102"/>
      <c r="CV140" s="102"/>
      <c r="CW140" s="102"/>
      <c r="CX140" s="102"/>
      <c r="CY140" s="102"/>
      <c r="CZ140" s="102"/>
      <c r="DA140" s="102"/>
      <c r="DB140" s="102"/>
      <c r="DC140" s="102"/>
      <c r="DD140" s="102"/>
      <c r="DE140" s="102"/>
      <c r="DF140" s="102"/>
      <c r="DG140" s="102"/>
      <c r="DH140" s="102"/>
      <c r="DI140" s="102"/>
      <c r="DJ140" s="102"/>
      <c r="DK140" s="102"/>
      <c r="DL140" s="102" t="s">
        <v>3380</v>
      </c>
      <c r="DM140" s="102"/>
      <c r="DN140" s="102"/>
      <c r="DO140" s="102"/>
      <c r="DP140" s="102"/>
      <c r="DQ140" s="102"/>
      <c r="DR140" s="102"/>
      <c r="DS140" s="102"/>
      <c r="DT140" s="102"/>
      <c r="DU140" s="102"/>
      <c r="DV140" s="102"/>
      <c r="DW140" s="102"/>
      <c r="DX140" s="102"/>
      <c r="DY140" s="102"/>
      <c r="DZ140" s="102"/>
      <c r="EA140" s="102"/>
      <c r="EB140" s="102" t="s">
        <v>7503</v>
      </c>
      <c r="EC140" s="102" t="s">
        <v>7503</v>
      </c>
      <c r="ED140" s="102"/>
      <c r="EE140" s="102"/>
      <c r="EF140" s="102"/>
      <c r="EG140" s="102"/>
      <c r="EH140" s="102"/>
      <c r="EI140" s="102"/>
      <c r="EJ140" s="102"/>
      <c r="EK140" s="102"/>
      <c r="EL140" s="102"/>
      <c r="EM140" s="102"/>
      <c r="EN140" s="102" t="s">
        <v>5871</v>
      </c>
      <c r="EO140" s="102"/>
      <c r="EP140" s="102"/>
      <c r="EQ140" s="102"/>
      <c r="ER140" s="102"/>
      <c r="ES140" s="102"/>
      <c r="ET140" s="102"/>
      <c r="EU140" s="102"/>
      <c r="EV140" s="102"/>
      <c r="EW140" s="102"/>
      <c r="EX140" s="102" t="s">
        <v>7499</v>
      </c>
      <c r="EY140" s="102"/>
      <c r="EZ140" s="102"/>
      <c r="FA140" s="102"/>
      <c r="FB140" s="102"/>
      <c r="FC140" s="102"/>
      <c r="FD140" s="102"/>
      <c r="FE140" s="102"/>
      <c r="FF140" s="102"/>
      <c r="FG140" s="102"/>
      <c r="FH140" s="102"/>
      <c r="FI140" s="102"/>
      <c r="FJ140" s="102"/>
      <c r="FK140" s="102"/>
      <c r="FL140" s="102"/>
      <c r="FM140" s="102"/>
      <c r="FN140" s="102"/>
      <c r="FO140" s="102"/>
      <c r="FP140" s="102"/>
      <c r="FQ140" s="102"/>
      <c r="FR140" s="102"/>
      <c r="FS140" s="102" t="s">
        <v>3380</v>
      </c>
      <c r="FT140" s="102"/>
      <c r="FU140" s="102"/>
      <c r="FV140" s="102"/>
      <c r="FW140" s="102"/>
      <c r="FX140" s="102"/>
      <c r="FY140" s="102"/>
      <c r="FZ140" s="102"/>
      <c r="GA140" s="102"/>
      <c r="GB140" s="102"/>
      <c r="GC140" s="102" t="s">
        <v>5287</v>
      </c>
      <c r="GD140" s="102"/>
      <c r="GE140" s="180"/>
      <c r="GF140" s="180"/>
      <c r="GG140" s="180"/>
      <c r="GH140" s="62" t="s">
        <v>7024</v>
      </c>
      <c r="GI140" s="157"/>
      <c r="GJ140" s="157"/>
      <c r="GK140" s="157"/>
      <c r="GL140" s="157"/>
      <c r="GM140" s="157"/>
      <c r="GN140" s="157"/>
      <c r="GO140" s="157"/>
      <c r="GP140" s="157"/>
      <c r="GQ140" s="157"/>
      <c r="GR140" s="205"/>
    </row>
    <row r="141" spans="1:200" ht="25.5" customHeight="1" x14ac:dyDescent="0.15">
      <c r="A141" s="171" t="s">
        <v>6589</v>
      </c>
      <c r="B141" s="177" t="s">
        <v>6818</v>
      </c>
      <c r="C141" s="62" t="s">
        <v>6783</v>
      </c>
      <c r="D141" s="186">
        <v>40975</v>
      </c>
      <c r="E141" s="186">
        <v>41031</v>
      </c>
      <c r="F141" s="186"/>
      <c r="G141" s="102"/>
      <c r="H141" s="102" t="s">
        <v>5881</v>
      </c>
      <c r="I141" s="102" t="s">
        <v>3067</v>
      </c>
      <c r="J141" s="102" t="s">
        <v>469</v>
      </c>
      <c r="K141" s="102"/>
      <c r="L141" s="102" t="s">
        <v>3090</v>
      </c>
      <c r="M141" s="102"/>
      <c r="N141" s="102"/>
      <c r="O141" s="102"/>
      <c r="P141" s="102"/>
      <c r="Q141" s="102"/>
      <c r="R141" s="102"/>
      <c r="S141" s="102"/>
      <c r="T141" s="102"/>
      <c r="U141" s="102"/>
      <c r="V141" s="102"/>
      <c r="W141" s="102"/>
      <c r="X141" s="102" t="s">
        <v>5882</v>
      </c>
      <c r="Y141" s="102"/>
      <c r="Z141" s="102"/>
      <c r="AA141" s="102"/>
      <c r="AB141" s="102"/>
      <c r="AC141" s="102"/>
      <c r="AD141" s="102"/>
      <c r="AE141" s="102"/>
      <c r="AF141" s="102"/>
      <c r="AG141" s="102"/>
      <c r="AH141" s="102" t="s">
        <v>987</v>
      </c>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c r="BG141" s="102"/>
      <c r="BH141" s="102"/>
      <c r="BI141" s="102"/>
      <c r="BJ141" s="102"/>
      <c r="BK141" s="102"/>
      <c r="BL141" s="102"/>
      <c r="BM141" s="102"/>
      <c r="BN141" s="102"/>
      <c r="BO141" s="102"/>
      <c r="BP141" s="102"/>
      <c r="BQ141" s="102"/>
      <c r="BR141" s="102"/>
      <c r="BS141" s="102"/>
      <c r="BT141" s="102"/>
      <c r="BU141" s="102"/>
      <c r="BV141" s="102"/>
      <c r="BW141" s="102"/>
      <c r="BX141" s="102"/>
      <c r="BY141" s="102"/>
      <c r="BZ141" s="102"/>
      <c r="CA141" s="102"/>
      <c r="CB141" s="102"/>
      <c r="CC141" s="102"/>
      <c r="CD141" s="102"/>
      <c r="CE141" s="102"/>
      <c r="CF141" s="102"/>
      <c r="CG141" s="102"/>
      <c r="CH141" s="102"/>
      <c r="CI141" s="102"/>
      <c r="CJ141" s="102"/>
      <c r="CK141" s="181"/>
      <c r="CL141" s="181"/>
      <c r="CM141" s="102"/>
      <c r="CN141" s="102"/>
      <c r="CO141" s="102"/>
      <c r="CP141" s="102"/>
      <c r="CQ141" s="102"/>
      <c r="CR141" s="102"/>
      <c r="CS141" s="102"/>
      <c r="CT141" s="102"/>
      <c r="CU141" s="102"/>
      <c r="CV141" s="102"/>
      <c r="CW141" s="102"/>
      <c r="CX141" s="102"/>
      <c r="CY141" s="102"/>
      <c r="CZ141" s="102"/>
      <c r="DA141" s="102"/>
      <c r="DB141" s="102"/>
      <c r="DC141" s="102"/>
      <c r="DD141" s="102"/>
      <c r="DE141" s="102"/>
      <c r="DF141" s="102"/>
      <c r="DG141" s="102"/>
      <c r="DH141" s="102"/>
      <c r="DI141" s="102"/>
      <c r="DJ141" s="102"/>
      <c r="DK141" s="102"/>
      <c r="DL141" s="102"/>
      <c r="DM141" s="102"/>
      <c r="DN141" s="102"/>
      <c r="DO141" s="102"/>
      <c r="DP141" s="102"/>
      <c r="DQ141" s="102"/>
      <c r="DR141" s="102"/>
      <c r="DS141" s="102"/>
      <c r="DT141" s="102"/>
      <c r="DU141" s="102"/>
      <c r="DV141" s="102"/>
      <c r="DW141" s="102"/>
      <c r="DX141" s="102"/>
      <c r="DY141" s="102"/>
      <c r="DZ141" s="102"/>
      <c r="EA141" s="102"/>
      <c r="EB141" s="102"/>
      <c r="EC141" s="102"/>
      <c r="ED141" s="102"/>
      <c r="EE141" s="102"/>
      <c r="EF141" s="102"/>
      <c r="EG141" s="102"/>
      <c r="EH141" s="102"/>
      <c r="EI141" s="102"/>
      <c r="EJ141" s="102"/>
      <c r="EK141" s="102"/>
      <c r="EL141" s="102"/>
      <c r="EM141" s="102"/>
      <c r="EN141" s="102"/>
      <c r="EO141" s="102"/>
      <c r="EP141" s="102"/>
      <c r="EQ141" s="102"/>
      <c r="ER141" s="102"/>
      <c r="ES141" s="102"/>
      <c r="ET141" s="102"/>
      <c r="EU141" s="102"/>
      <c r="EV141" s="102"/>
      <c r="EW141" s="102"/>
      <c r="EX141" s="102"/>
      <c r="EY141" s="102"/>
      <c r="EZ141" s="102"/>
      <c r="FA141" s="102"/>
      <c r="FB141" s="102"/>
      <c r="FC141" s="102"/>
      <c r="FD141" s="102"/>
      <c r="FE141" s="102"/>
      <c r="FF141" s="102"/>
      <c r="FG141" s="102"/>
      <c r="FH141" s="102"/>
      <c r="FI141" s="102"/>
      <c r="FJ141" s="102"/>
      <c r="FK141" s="102"/>
      <c r="FL141" s="102"/>
      <c r="FM141" s="102"/>
      <c r="FN141" s="102"/>
      <c r="FO141" s="102"/>
      <c r="FP141" s="102"/>
      <c r="FQ141" s="102"/>
      <c r="FR141" s="102"/>
      <c r="FS141" s="102"/>
      <c r="FT141" s="102"/>
      <c r="FU141" s="102"/>
      <c r="FV141" s="102"/>
      <c r="FW141" s="102"/>
      <c r="FX141" s="102"/>
      <c r="FY141" s="102"/>
      <c r="FZ141" s="102"/>
      <c r="GA141" s="102"/>
      <c r="GB141" s="102"/>
      <c r="GC141" s="102"/>
      <c r="GD141" s="102"/>
      <c r="GE141" s="180"/>
      <c r="GF141" s="180"/>
      <c r="GG141" s="180"/>
    </row>
    <row r="142" spans="1:200" ht="25.5" customHeight="1" x14ac:dyDescent="0.15">
      <c r="A142" s="171" t="s">
        <v>6590</v>
      </c>
      <c r="B142" s="177" t="s">
        <v>6794</v>
      </c>
      <c r="C142" s="62" t="s">
        <v>6642</v>
      </c>
      <c r="D142" s="182">
        <v>40966</v>
      </c>
      <c r="E142" s="186">
        <v>41029</v>
      </c>
      <c r="F142" s="186"/>
      <c r="G142" s="102"/>
      <c r="H142" s="102" t="s">
        <v>5883</v>
      </c>
      <c r="I142" s="102" t="s">
        <v>3067</v>
      </c>
      <c r="J142" s="102" t="s">
        <v>469</v>
      </c>
      <c r="K142" s="102"/>
      <c r="L142" s="102" t="s">
        <v>578</v>
      </c>
      <c r="M142" s="102"/>
      <c r="N142" s="102"/>
      <c r="O142" s="102"/>
      <c r="P142" s="102"/>
      <c r="Q142" s="102"/>
      <c r="R142" s="102"/>
      <c r="S142" s="102"/>
      <c r="T142" s="102"/>
      <c r="U142" s="102"/>
      <c r="V142" s="102"/>
      <c r="W142" s="102"/>
      <c r="X142" s="102" t="s">
        <v>3082</v>
      </c>
      <c r="Y142" s="102"/>
      <c r="Z142" s="102"/>
      <c r="AA142" s="102"/>
      <c r="AB142" s="102"/>
      <c r="AC142" s="102"/>
      <c r="AD142" s="102"/>
      <c r="AE142" s="102"/>
      <c r="AF142" s="102"/>
      <c r="AG142" s="102"/>
      <c r="AH142" s="102" t="s">
        <v>3083</v>
      </c>
      <c r="AI142" s="102"/>
      <c r="AJ142" s="102"/>
      <c r="AK142" s="102"/>
      <c r="AL142" s="102"/>
      <c r="AM142" s="102"/>
      <c r="AN142" s="102"/>
      <c r="AO142" s="102"/>
      <c r="AP142" s="102"/>
      <c r="AQ142" s="102"/>
      <c r="AR142" s="102"/>
      <c r="AS142" s="102"/>
      <c r="AT142" s="102"/>
      <c r="AU142" s="102"/>
      <c r="AV142" s="102"/>
      <c r="AW142" s="102"/>
      <c r="AX142" s="102"/>
      <c r="AY142" s="102"/>
      <c r="AZ142" s="102" t="s">
        <v>6740</v>
      </c>
      <c r="BA142" s="102"/>
      <c r="BB142" s="102"/>
      <c r="BC142" s="102"/>
      <c r="BD142" s="102"/>
      <c r="BE142" s="102"/>
      <c r="BF142" s="102"/>
      <c r="BG142" s="102"/>
      <c r="BH142" s="102"/>
      <c r="BI142" s="102"/>
      <c r="BJ142" s="102"/>
      <c r="BK142" s="102"/>
      <c r="BL142" s="102"/>
      <c r="BM142" s="102"/>
      <c r="BN142" s="102"/>
      <c r="BO142" s="102"/>
      <c r="BP142" s="102"/>
      <c r="BQ142" s="102"/>
      <c r="BR142" s="102"/>
      <c r="BS142" s="102"/>
      <c r="BT142" s="102"/>
      <c r="BU142" s="102"/>
      <c r="BV142" s="102"/>
      <c r="BW142" s="102"/>
      <c r="BX142" s="102"/>
      <c r="BY142" s="102"/>
      <c r="BZ142" s="102"/>
      <c r="CA142" s="102"/>
      <c r="CB142" s="102" t="s">
        <v>5887</v>
      </c>
      <c r="CC142" s="102"/>
      <c r="CD142" s="102"/>
      <c r="CE142" s="102"/>
      <c r="CF142" s="102"/>
      <c r="CG142" s="102"/>
      <c r="CH142" s="102"/>
      <c r="CI142" s="102"/>
      <c r="CJ142" s="102"/>
      <c r="CK142" s="181"/>
      <c r="CL142" s="181"/>
      <c r="CM142" s="102"/>
      <c r="CN142" s="102"/>
      <c r="CO142" s="102"/>
      <c r="CP142" s="102"/>
      <c r="CQ142" s="102"/>
      <c r="CR142" s="102"/>
      <c r="CS142" s="102"/>
      <c r="CT142" s="102"/>
      <c r="CU142" s="102"/>
      <c r="CV142" s="102"/>
      <c r="CW142" s="102"/>
      <c r="CX142" s="102"/>
      <c r="CY142" s="102"/>
      <c r="CZ142" s="102"/>
      <c r="DA142" s="102"/>
      <c r="DB142" s="102"/>
      <c r="DC142" s="102"/>
      <c r="DD142" s="102"/>
      <c r="DE142" s="102"/>
      <c r="DF142" s="102"/>
      <c r="DG142" s="102"/>
      <c r="DH142" s="102"/>
      <c r="DI142" s="102"/>
      <c r="DJ142" s="102"/>
      <c r="DK142" s="102"/>
      <c r="DL142" s="102"/>
      <c r="DM142" s="102"/>
      <c r="DN142" s="102"/>
      <c r="DO142" s="102"/>
      <c r="DP142" s="102"/>
      <c r="DQ142" s="102"/>
      <c r="DR142" s="102"/>
      <c r="DS142" s="102"/>
      <c r="DT142" s="102"/>
      <c r="DU142" s="102"/>
      <c r="DV142" s="102"/>
      <c r="DW142" s="102"/>
      <c r="DX142" s="102"/>
      <c r="DY142" s="102"/>
      <c r="DZ142" s="102"/>
      <c r="EA142" s="102"/>
      <c r="EB142" s="102"/>
      <c r="EC142" s="102"/>
      <c r="ED142" s="102"/>
      <c r="EE142" s="102"/>
      <c r="EF142" s="102"/>
      <c r="EG142" s="102"/>
      <c r="EH142" s="102"/>
      <c r="EI142" s="102"/>
      <c r="EJ142" s="102"/>
      <c r="EK142" s="102"/>
      <c r="EL142" s="102"/>
      <c r="EM142" s="102"/>
      <c r="EN142" s="102"/>
      <c r="EO142" s="102"/>
      <c r="EP142" s="102"/>
      <c r="EQ142" s="102"/>
      <c r="ER142" s="102"/>
      <c r="ES142" s="102"/>
      <c r="ET142" s="102"/>
      <c r="EU142" s="102"/>
      <c r="EV142" s="102"/>
      <c r="EW142" s="102"/>
      <c r="EX142" s="102"/>
      <c r="EY142" s="102"/>
      <c r="EZ142" s="102"/>
      <c r="FA142" s="102"/>
      <c r="FB142" s="102"/>
      <c r="FC142" s="102"/>
      <c r="FD142" s="102"/>
      <c r="FE142" s="102"/>
      <c r="FF142" s="102"/>
      <c r="FG142" s="102"/>
      <c r="FH142" s="102"/>
      <c r="FI142" s="102"/>
      <c r="FJ142" s="102"/>
      <c r="FK142" s="102"/>
      <c r="FL142" s="102"/>
      <c r="FM142" s="102"/>
      <c r="FN142" s="102"/>
      <c r="FO142" s="102"/>
      <c r="FP142" s="102"/>
      <c r="FQ142" s="102"/>
      <c r="FR142" s="102"/>
      <c r="FS142" s="102"/>
      <c r="FT142" s="102"/>
      <c r="FU142" s="102"/>
      <c r="FV142" s="102"/>
      <c r="FW142" s="102"/>
      <c r="FX142" s="102"/>
      <c r="FY142" s="102"/>
      <c r="FZ142" s="102"/>
      <c r="GA142" s="102"/>
      <c r="GB142" s="102"/>
      <c r="GC142" s="102"/>
      <c r="GD142" s="102"/>
      <c r="GE142" s="180"/>
      <c r="GF142" s="180"/>
      <c r="GG142" s="180"/>
    </row>
    <row r="143" spans="1:200" ht="25.5" customHeight="1" x14ac:dyDescent="0.15">
      <c r="A143" s="171" t="s">
        <v>6591</v>
      </c>
      <c r="B143" s="177" t="s">
        <v>6991</v>
      </c>
      <c r="C143" s="62" t="s">
        <v>6782</v>
      </c>
      <c r="D143" s="186">
        <v>40975</v>
      </c>
      <c r="E143" s="186">
        <v>41029</v>
      </c>
      <c r="F143" s="186"/>
      <c r="G143" s="102"/>
      <c r="H143" s="102" t="s">
        <v>5888</v>
      </c>
      <c r="I143" s="102" t="s">
        <v>3067</v>
      </c>
      <c r="J143" s="102" t="s">
        <v>469</v>
      </c>
      <c r="K143" s="102"/>
      <c r="L143" s="102" t="s">
        <v>5889</v>
      </c>
      <c r="M143" s="102"/>
      <c r="N143" s="102"/>
      <c r="O143" s="102"/>
      <c r="P143" s="102"/>
      <c r="Q143" s="102"/>
      <c r="R143" s="102"/>
      <c r="S143" s="102"/>
      <c r="T143" s="102"/>
      <c r="U143" s="102"/>
      <c r="V143" s="102"/>
      <c r="W143" s="102"/>
      <c r="X143" s="102" t="s">
        <v>1077</v>
      </c>
      <c r="Y143" s="102"/>
      <c r="Z143" s="102"/>
      <c r="AA143" s="102"/>
      <c r="AB143" s="102"/>
      <c r="AC143" s="102"/>
      <c r="AD143" s="102"/>
      <c r="AE143" s="102"/>
      <c r="AF143" s="102"/>
      <c r="AG143" s="102"/>
      <c r="AH143" s="102" t="s">
        <v>452</v>
      </c>
      <c r="AI143" s="102"/>
      <c r="AJ143" s="102"/>
      <c r="AK143" s="102"/>
      <c r="AL143" s="102"/>
      <c r="AM143" s="102"/>
      <c r="AN143" s="102"/>
      <c r="AO143" s="102" t="s">
        <v>5514</v>
      </c>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102"/>
      <c r="BK143" s="102"/>
      <c r="BL143" s="102"/>
      <c r="BM143" s="102"/>
      <c r="BN143" s="102"/>
      <c r="BO143" s="102"/>
      <c r="BP143" s="102"/>
      <c r="BQ143" s="102"/>
      <c r="BR143" s="102"/>
      <c r="BS143" s="102"/>
      <c r="BT143" s="102"/>
      <c r="BU143" s="102"/>
      <c r="BV143" s="102"/>
      <c r="BW143" s="102"/>
      <c r="BX143" s="102"/>
      <c r="BY143" s="102"/>
      <c r="BZ143" s="102"/>
      <c r="CA143" s="102"/>
      <c r="CB143" s="102"/>
      <c r="CC143" s="102"/>
      <c r="CD143" s="102"/>
      <c r="CE143" s="102"/>
      <c r="CF143" s="102"/>
      <c r="CG143" s="102"/>
      <c r="CH143" s="102"/>
      <c r="CI143" s="102"/>
      <c r="CJ143" s="102"/>
      <c r="CK143" s="181"/>
      <c r="CL143" s="181"/>
      <c r="CM143" s="102"/>
      <c r="CN143" s="102"/>
      <c r="CO143" s="102"/>
      <c r="CP143" s="102"/>
      <c r="CQ143" s="102"/>
      <c r="CR143" s="102"/>
      <c r="CS143" s="102"/>
      <c r="CT143" s="102"/>
      <c r="CU143" s="102"/>
      <c r="CV143" s="102"/>
      <c r="CW143" s="102"/>
      <c r="CX143" s="102"/>
      <c r="CY143" s="102"/>
      <c r="CZ143" s="102"/>
      <c r="DA143" s="102"/>
      <c r="DB143" s="102"/>
      <c r="DC143" s="102"/>
      <c r="DD143" s="102"/>
      <c r="DE143" s="102"/>
      <c r="DF143" s="102"/>
      <c r="DG143" s="102"/>
      <c r="DH143" s="102"/>
      <c r="DI143" s="102"/>
      <c r="DJ143" s="102"/>
      <c r="DK143" s="102"/>
      <c r="DL143" s="102"/>
      <c r="DM143" s="102"/>
      <c r="DN143" s="102"/>
      <c r="DO143" s="102"/>
      <c r="DP143" s="102"/>
      <c r="DQ143" s="102"/>
      <c r="DR143" s="102"/>
      <c r="DS143" s="102"/>
      <c r="DT143" s="102"/>
      <c r="DU143" s="102"/>
      <c r="DV143" s="102"/>
      <c r="DW143" s="102"/>
      <c r="DX143" s="102"/>
      <c r="DY143" s="102"/>
      <c r="DZ143" s="102"/>
      <c r="EA143" s="102"/>
      <c r="EB143" s="102"/>
      <c r="EC143" s="102"/>
      <c r="ED143" s="102"/>
      <c r="EE143" s="102"/>
      <c r="EF143" s="102"/>
      <c r="EG143" s="102"/>
      <c r="EH143" s="102"/>
      <c r="EI143" s="102"/>
      <c r="EJ143" s="102"/>
      <c r="EK143" s="102"/>
      <c r="EL143" s="102"/>
      <c r="EM143" s="102"/>
      <c r="EN143" s="102"/>
      <c r="EO143" s="102"/>
      <c r="EP143" s="102"/>
      <c r="EQ143" s="102"/>
      <c r="ER143" s="102"/>
      <c r="ES143" s="102"/>
      <c r="ET143" s="102"/>
      <c r="EU143" s="102"/>
      <c r="EV143" s="102"/>
      <c r="EW143" s="102"/>
      <c r="EX143" s="102"/>
      <c r="EY143" s="102"/>
      <c r="EZ143" s="102"/>
      <c r="FA143" s="102"/>
      <c r="FB143" s="102"/>
      <c r="FC143" s="102"/>
      <c r="FD143" s="102"/>
      <c r="FE143" s="102"/>
      <c r="FF143" s="102"/>
      <c r="FG143" s="102"/>
      <c r="FH143" s="102"/>
      <c r="FI143" s="102"/>
      <c r="FJ143" s="102"/>
      <c r="FK143" s="102"/>
      <c r="FL143" s="102"/>
      <c r="FM143" s="102"/>
      <c r="FN143" s="102"/>
      <c r="FO143" s="102"/>
      <c r="FP143" s="102"/>
      <c r="FQ143" s="102"/>
      <c r="FR143" s="102"/>
      <c r="FS143" s="102"/>
      <c r="FT143" s="102"/>
      <c r="FU143" s="102"/>
      <c r="FV143" s="102"/>
      <c r="FW143" s="102"/>
      <c r="FX143" s="102"/>
      <c r="FY143" s="102"/>
      <c r="FZ143" s="102"/>
      <c r="GA143" s="102"/>
      <c r="GB143" s="102"/>
      <c r="GC143" s="102"/>
      <c r="GD143" s="102"/>
      <c r="GE143" s="180"/>
      <c r="GF143" s="180"/>
      <c r="GG143" s="180"/>
    </row>
    <row r="144" spans="1:200" ht="25.5" customHeight="1" x14ac:dyDescent="0.15">
      <c r="A144" s="171" t="s">
        <v>6592</v>
      </c>
      <c r="B144" s="177" t="s">
        <v>7096</v>
      </c>
      <c r="C144" s="62" t="s">
        <v>6781</v>
      </c>
      <c r="D144" s="182">
        <v>40982</v>
      </c>
      <c r="E144" s="186">
        <v>41032</v>
      </c>
      <c r="F144" s="186"/>
      <c r="G144" s="102"/>
      <c r="H144" s="102" t="s">
        <v>5890</v>
      </c>
      <c r="I144" s="102" t="s">
        <v>3067</v>
      </c>
      <c r="J144" s="102" t="s">
        <v>469</v>
      </c>
      <c r="K144" s="102"/>
      <c r="L144" s="102" t="s">
        <v>5891</v>
      </c>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t="s">
        <v>5892</v>
      </c>
      <c r="AI144" s="102"/>
      <c r="AJ144" s="102"/>
      <c r="AK144" s="102"/>
      <c r="AL144" s="102"/>
      <c r="AM144" s="102"/>
      <c r="AN144" s="102"/>
      <c r="AO144" s="102" t="s">
        <v>5514</v>
      </c>
      <c r="AP144" s="102"/>
      <c r="AQ144" s="102"/>
      <c r="AR144" s="102"/>
      <c r="AS144" s="102"/>
      <c r="AT144" s="102"/>
      <c r="AU144" s="102"/>
      <c r="AV144" s="102"/>
      <c r="AW144" s="102"/>
      <c r="AX144" s="102"/>
      <c r="AY144" s="102"/>
      <c r="AZ144" s="102"/>
      <c r="BA144" s="102"/>
      <c r="BB144" s="102"/>
      <c r="BC144" s="102"/>
      <c r="BD144" s="102"/>
      <c r="BE144" s="102"/>
      <c r="BF144" s="102"/>
      <c r="BG144" s="102"/>
      <c r="BH144" s="102"/>
      <c r="BI144" s="102"/>
      <c r="BJ144" s="102"/>
      <c r="BK144" s="102"/>
      <c r="BL144" s="102"/>
      <c r="BM144" s="102"/>
      <c r="BN144" s="102"/>
      <c r="BO144" s="102"/>
      <c r="BP144" s="102"/>
      <c r="BQ144" s="102"/>
      <c r="BR144" s="102"/>
      <c r="BS144" s="102"/>
      <c r="BT144" s="102"/>
      <c r="BU144" s="102"/>
      <c r="BV144" s="102"/>
      <c r="BW144" s="102"/>
      <c r="BX144" s="102"/>
      <c r="BY144" s="102"/>
      <c r="BZ144" s="102"/>
      <c r="CA144" s="102"/>
      <c r="CB144" s="102"/>
      <c r="CC144" s="102"/>
      <c r="CD144" s="102"/>
      <c r="CE144" s="102"/>
      <c r="CF144" s="102"/>
      <c r="CG144" s="102"/>
      <c r="CH144" s="102"/>
      <c r="CI144" s="102"/>
      <c r="CJ144" s="102"/>
      <c r="CK144" s="181"/>
      <c r="CL144" s="181"/>
      <c r="CM144" s="102"/>
      <c r="CN144" s="102"/>
      <c r="CO144" s="102"/>
      <c r="CP144" s="102"/>
      <c r="CQ144" s="102"/>
      <c r="CR144" s="102"/>
      <c r="CS144" s="102"/>
      <c r="CT144" s="102"/>
      <c r="CU144" s="102"/>
      <c r="CV144" s="102"/>
      <c r="CW144" s="102"/>
      <c r="CX144" s="102"/>
      <c r="CY144" s="102"/>
      <c r="CZ144" s="102"/>
      <c r="DA144" s="102"/>
      <c r="DB144" s="102"/>
      <c r="DC144" s="102"/>
      <c r="DD144" s="102"/>
      <c r="DE144" s="102"/>
      <c r="DF144" s="102"/>
      <c r="DG144" s="102"/>
      <c r="DH144" s="102"/>
      <c r="DI144" s="102"/>
      <c r="DJ144" s="102"/>
      <c r="DK144" s="102"/>
      <c r="DL144" s="102"/>
      <c r="DM144" s="102"/>
      <c r="DN144" s="102"/>
      <c r="DO144" s="102"/>
      <c r="DP144" s="102"/>
      <c r="DQ144" s="102"/>
      <c r="DR144" s="102"/>
      <c r="DS144" s="102"/>
      <c r="DT144" s="102"/>
      <c r="DU144" s="102"/>
      <c r="DV144" s="102"/>
      <c r="DW144" s="102"/>
      <c r="DX144" s="102"/>
      <c r="DY144" s="102"/>
      <c r="DZ144" s="102"/>
      <c r="EA144" s="102"/>
      <c r="EB144" s="102"/>
      <c r="EC144" s="102"/>
      <c r="ED144" s="102"/>
      <c r="EE144" s="102"/>
      <c r="EF144" s="102"/>
      <c r="EG144" s="102"/>
      <c r="EH144" s="102"/>
      <c r="EI144" s="102"/>
      <c r="EJ144" s="102"/>
      <c r="EK144" s="102"/>
      <c r="EL144" s="102"/>
      <c r="EM144" s="102"/>
      <c r="EN144" s="102"/>
      <c r="EO144" s="102"/>
      <c r="EP144" s="102"/>
      <c r="EQ144" s="102" t="s">
        <v>5894</v>
      </c>
      <c r="ER144" s="102"/>
      <c r="ES144" s="102"/>
      <c r="ET144" s="102"/>
      <c r="EU144" s="102"/>
      <c r="EV144" s="102"/>
      <c r="EW144" s="102"/>
      <c r="EX144" s="102"/>
      <c r="EY144" s="102"/>
      <c r="EZ144" s="102"/>
      <c r="FA144" s="102"/>
      <c r="FB144" s="102"/>
      <c r="FC144" s="102"/>
      <c r="FD144" s="102"/>
      <c r="FE144" s="102"/>
      <c r="FF144" s="102"/>
      <c r="FG144" s="102" t="s">
        <v>5893</v>
      </c>
      <c r="FH144" s="102"/>
      <c r="FI144" s="102"/>
      <c r="FJ144" s="102"/>
      <c r="FK144" s="102"/>
      <c r="FL144" s="102"/>
      <c r="FM144" s="102"/>
      <c r="FN144" s="102"/>
      <c r="FO144" s="102"/>
      <c r="FP144" s="180"/>
      <c r="FQ144" s="180"/>
      <c r="FR144" s="180"/>
      <c r="FS144" s="180"/>
      <c r="FT144" s="180"/>
      <c r="FU144" s="180"/>
      <c r="FV144" s="180"/>
      <c r="FW144" s="180"/>
      <c r="FX144" s="180"/>
      <c r="FY144" s="180"/>
      <c r="FZ144" s="180"/>
      <c r="GA144" s="180"/>
      <c r="GB144" s="180"/>
      <c r="GC144" s="180"/>
      <c r="GD144" s="180"/>
      <c r="GE144" s="180"/>
      <c r="GF144" s="180"/>
      <c r="GG144" s="180"/>
    </row>
    <row r="145" spans="1:199" ht="25.5" customHeight="1" x14ac:dyDescent="0.15">
      <c r="A145" s="171" t="s">
        <v>6593</v>
      </c>
      <c r="B145" s="177" t="s">
        <v>7102</v>
      </c>
      <c r="C145" s="166" t="s">
        <v>6645</v>
      </c>
      <c r="D145" s="186">
        <v>41024</v>
      </c>
      <c r="E145" s="186">
        <v>41029</v>
      </c>
      <c r="F145" s="186"/>
      <c r="G145" s="102"/>
      <c r="H145" s="102" t="s">
        <v>5895</v>
      </c>
      <c r="I145" s="102" t="s">
        <v>3067</v>
      </c>
      <c r="J145" s="102" t="s">
        <v>469</v>
      </c>
      <c r="K145" s="102"/>
      <c r="L145" s="102"/>
      <c r="M145" s="102" t="s">
        <v>5897</v>
      </c>
      <c r="N145" s="102"/>
      <c r="O145" s="102"/>
      <c r="P145" s="102"/>
      <c r="Q145" s="102"/>
      <c r="R145" s="102"/>
      <c r="S145" s="102"/>
      <c r="T145" s="102"/>
      <c r="U145" s="102"/>
      <c r="V145" s="102"/>
      <c r="W145" s="102"/>
      <c r="X145" s="102" t="s">
        <v>3072</v>
      </c>
      <c r="Y145" s="102"/>
      <c r="Z145" s="102"/>
      <c r="AA145" s="102"/>
      <c r="AB145" s="102"/>
      <c r="AC145" s="102"/>
      <c r="AD145" s="102"/>
      <c r="AE145" s="102"/>
      <c r="AF145" s="102"/>
      <c r="AG145" s="102"/>
      <c r="AH145" s="102" t="s">
        <v>3123</v>
      </c>
      <c r="AI145" s="102"/>
      <c r="AJ145" s="102"/>
      <c r="AK145" s="102"/>
      <c r="AL145" s="102"/>
      <c r="AM145" s="102"/>
      <c r="AN145" s="102"/>
      <c r="AO145" s="102"/>
      <c r="AP145" s="102"/>
      <c r="AQ145" s="102"/>
      <c r="AR145" s="102"/>
      <c r="AS145" s="102"/>
      <c r="AT145" s="102"/>
      <c r="AU145" s="102"/>
      <c r="AV145" s="102"/>
      <c r="AW145" s="102"/>
      <c r="AX145" s="102"/>
      <c r="AY145" s="102"/>
      <c r="AZ145" s="102"/>
      <c r="BA145" s="102" t="s">
        <v>5900</v>
      </c>
      <c r="BB145" s="102"/>
      <c r="BC145" s="102"/>
      <c r="BD145" s="102"/>
      <c r="BE145" s="102"/>
      <c r="BF145" s="102"/>
      <c r="BG145" s="102"/>
      <c r="BH145" s="102"/>
      <c r="BI145" s="102"/>
      <c r="BJ145" s="102"/>
      <c r="BK145" s="102"/>
      <c r="BL145" s="102"/>
      <c r="BM145" s="102"/>
      <c r="BN145" s="102"/>
      <c r="BO145" s="102"/>
      <c r="BP145" s="102"/>
      <c r="BQ145" s="102"/>
      <c r="BR145" s="102"/>
      <c r="BS145" s="102"/>
      <c r="BT145" s="102"/>
      <c r="BU145" s="102"/>
      <c r="BV145" s="102"/>
      <c r="BW145" s="102"/>
      <c r="BX145" s="102"/>
      <c r="BY145" s="102"/>
      <c r="BZ145" s="102"/>
      <c r="CA145" s="102"/>
      <c r="CB145" s="102"/>
      <c r="CC145" s="102"/>
      <c r="CD145" s="102"/>
      <c r="CE145" s="102"/>
      <c r="CF145" s="102"/>
      <c r="CG145" s="102"/>
      <c r="CH145" s="102"/>
      <c r="CI145" s="102"/>
      <c r="CJ145" s="102"/>
      <c r="CK145" s="181"/>
      <c r="CL145" s="181"/>
      <c r="CM145" s="102"/>
      <c r="CN145" s="102"/>
      <c r="CO145" s="102"/>
      <c r="CP145" s="102"/>
      <c r="CQ145" s="102"/>
      <c r="CR145" s="102"/>
      <c r="CS145" s="102"/>
      <c r="CT145" s="102"/>
      <c r="CU145" s="102"/>
      <c r="CV145" s="102"/>
      <c r="CW145" s="102"/>
      <c r="CX145" s="102"/>
      <c r="CY145" s="102"/>
      <c r="CZ145" s="102"/>
      <c r="DA145" s="102"/>
      <c r="DB145" s="102"/>
      <c r="DC145" s="102"/>
      <c r="DD145" s="102"/>
      <c r="DE145" s="102"/>
      <c r="DF145" s="102"/>
      <c r="DG145" s="102"/>
      <c r="DH145" s="102"/>
      <c r="DI145" s="102"/>
      <c r="DJ145" s="102"/>
      <c r="DK145" s="102"/>
      <c r="DL145" s="102"/>
      <c r="DM145" s="102"/>
      <c r="DN145" s="102"/>
      <c r="DO145" s="102"/>
      <c r="DP145" s="102"/>
      <c r="DQ145" s="102"/>
      <c r="DR145" s="102"/>
      <c r="DS145" s="102"/>
      <c r="DT145" s="102"/>
      <c r="DU145" s="102"/>
      <c r="DV145" s="102"/>
      <c r="DW145" s="102"/>
      <c r="DX145" s="102"/>
      <c r="DY145" s="102"/>
      <c r="DZ145" s="102"/>
      <c r="EA145" s="102"/>
      <c r="EB145" s="102"/>
      <c r="EC145" s="102"/>
      <c r="ED145" s="102"/>
      <c r="EE145" s="102"/>
      <c r="EF145" s="102"/>
      <c r="EG145" s="102"/>
      <c r="EH145" s="102"/>
      <c r="EI145" s="102"/>
      <c r="EJ145" s="102"/>
      <c r="EK145" s="102"/>
      <c r="EL145" s="102"/>
      <c r="EM145" s="102"/>
      <c r="EN145" s="102"/>
      <c r="EO145" s="102"/>
      <c r="EP145" s="102"/>
      <c r="EQ145" s="102"/>
      <c r="ER145" s="102"/>
      <c r="ES145" s="102"/>
      <c r="ET145" s="102"/>
      <c r="EU145" s="102"/>
      <c r="EV145" s="102" t="s">
        <v>5902</v>
      </c>
      <c r="EW145" s="102"/>
      <c r="EX145" s="102"/>
      <c r="EY145" s="102"/>
      <c r="EZ145" s="102"/>
      <c r="FA145" s="102"/>
      <c r="FB145" s="102"/>
      <c r="FC145" s="102"/>
      <c r="FD145" s="102"/>
      <c r="FE145" s="102"/>
      <c r="FF145" s="102"/>
      <c r="FG145" s="102" t="s">
        <v>5898</v>
      </c>
      <c r="FH145" s="102"/>
      <c r="FI145" s="102"/>
      <c r="FJ145" s="102"/>
      <c r="FK145" s="102"/>
      <c r="FL145" s="102"/>
      <c r="FM145" s="102"/>
      <c r="FN145" s="102"/>
      <c r="FO145" s="102"/>
      <c r="FP145" s="181"/>
      <c r="FQ145" s="181"/>
      <c r="FR145" s="181"/>
      <c r="FS145" s="181"/>
      <c r="FT145" s="181"/>
      <c r="FU145" s="181"/>
      <c r="FV145" s="181"/>
      <c r="FW145" s="181"/>
      <c r="FX145" s="181"/>
      <c r="FY145" s="181"/>
      <c r="FZ145" s="181"/>
      <c r="GA145" s="181"/>
      <c r="GB145" s="181"/>
      <c r="GC145" s="181"/>
      <c r="GD145" s="181"/>
      <c r="GE145" s="181"/>
      <c r="GF145" s="181"/>
      <c r="GG145" s="181"/>
      <c r="GH145" s="161"/>
      <c r="GI145" s="161"/>
      <c r="GJ145" s="161"/>
      <c r="GK145" s="161"/>
      <c r="GL145" s="161"/>
      <c r="GM145" s="161"/>
      <c r="GN145" s="161"/>
      <c r="GO145" s="161"/>
      <c r="GP145" s="161"/>
      <c r="GQ145" s="161"/>
    </row>
    <row r="146" spans="1:199" ht="38.25" customHeight="1" x14ac:dyDescent="0.15">
      <c r="A146" s="171" t="s">
        <v>6594</v>
      </c>
      <c r="B146" s="177" t="s">
        <v>6889</v>
      </c>
      <c r="C146" s="62" t="s">
        <v>6780</v>
      </c>
      <c r="D146" s="186">
        <v>41031</v>
      </c>
      <c r="E146" s="186">
        <v>41031</v>
      </c>
      <c r="F146" s="186"/>
      <c r="G146" s="102"/>
      <c r="H146" s="102" t="s">
        <v>5903</v>
      </c>
      <c r="I146" s="102" t="s">
        <v>3067</v>
      </c>
      <c r="J146" s="102" t="s">
        <v>469</v>
      </c>
      <c r="K146" s="102"/>
      <c r="L146" s="102" t="s">
        <v>589</v>
      </c>
      <c r="M146" s="102"/>
      <c r="N146" s="102"/>
      <c r="O146" s="102"/>
      <c r="P146" s="102"/>
      <c r="Q146" s="102"/>
      <c r="R146" s="102"/>
      <c r="S146" s="102"/>
      <c r="T146" s="102"/>
      <c r="U146" s="102"/>
      <c r="V146" s="102"/>
      <c r="W146" s="102"/>
      <c r="X146" s="102" t="s">
        <v>5904</v>
      </c>
      <c r="Y146" s="102"/>
      <c r="Z146" s="102"/>
      <c r="AA146" s="102"/>
      <c r="AB146" s="102"/>
      <c r="AC146" s="102"/>
      <c r="AD146" s="102"/>
      <c r="AE146" s="102"/>
      <c r="AF146" s="102"/>
      <c r="AG146" s="102"/>
      <c r="AH146" s="102" t="s">
        <v>452</v>
      </c>
      <c r="AI146" s="102"/>
      <c r="AJ146" s="102"/>
      <c r="AK146" s="102"/>
      <c r="AL146" s="102"/>
      <c r="AM146" s="102"/>
      <c r="AN146" s="102"/>
      <c r="AO146" s="102" t="s">
        <v>5514</v>
      </c>
      <c r="AP146" s="102"/>
      <c r="AQ146" s="102"/>
      <c r="AR146" s="102"/>
      <c r="AS146" s="102"/>
      <c r="AT146" s="102"/>
      <c r="AU146" s="102"/>
      <c r="AV146" s="102"/>
      <c r="AW146" s="102"/>
      <c r="AX146" s="102"/>
      <c r="AY146" s="102"/>
      <c r="AZ146" s="102"/>
      <c r="BA146" s="102"/>
      <c r="BB146" s="102"/>
      <c r="BC146" s="102"/>
      <c r="BD146" s="102"/>
      <c r="BE146" s="102"/>
      <c r="BF146" s="102"/>
      <c r="BG146" s="102"/>
      <c r="BH146" s="102"/>
      <c r="BI146" s="102"/>
      <c r="BJ146" s="102"/>
      <c r="BK146" s="102"/>
      <c r="BL146" s="102"/>
      <c r="BM146" s="102"/>
      <c r="BN146" s="102"/>
      <c r="BO146" s="102"/>
      <c r="BP146" s="102"/>
      <c r="BQ146" s="102"/>
      <c r="BR146" s="102"/>
      <c r="BS146" s="102"/>
      <c r="BT146" s="102"/>
      <c r="BU146" s="102"/>
      <c r="BV146" s="102"/>
      <c r="BW146" s="102"/>
      <c r="BX146" s="102"/>
      <c r="BY146" s="102"/>
      <c r="BZ146" s="102"/>
      <c r="CA146" s="102"/>
      <c r="CB146" s="102"/>
      <c r="CC146" s="102"/>
      <c r="CD146" s="102"/>
      <c r="CE146" s="102"/>
      <c r="CF146" s="102"/>
      <c r="CG146" s="102"/>
      <c r="CH146" s="102"/>
      <c r="CI146" s="102"/>
      <c r="CJ146" s="102"/>
      <c r="CK146" s="181"/>
      <c r="CL146" s="181"/>
      <c r="CM146" s="102"/>
      <c r="CN146" s="102"/>
      <c r="CO146" s="102"/>
      <c r="CP146" s="102"/>
      <c r="CQ146" s="102"/>
      <c r="CR146" s="102"/>
      <c r="CS146" s="102"/>
      <c r="CT146" s="102"/>
      <c r="CU146" s="102"/>
      <c r="CV146" s="102"/>
      <c r="CW146" s="102"/>
      <c r="CX146" s="102"/>
      <c r="CY146" s="102"/>
      <c r="CZ146" s="102"/>
      <c r="DA146" s="102"/>
      <c r="DB146" s="102"/>
      <c r="DC146" s="102"/>
      <c r="DD146" s="102"/>
      <c r="DE146" s="102"/>
      <c r="DF146" s="102"/>
      <c r="DG146" s="102"/>
      <c r="DH146" s="102"/>
      <c r="DI146" s="102"/>
      <c r="DJ146" s="102"/>
      <c r="DK146" s="102"/>
      <c r="DL146" s="102"/>
      <c r="DM146" s="102"/>
      <c r="DN146" s="102"/>
      <c r="DO146" s="102"/>
      <c r="DP146" s="102"/>
      <c r="DQ146" s="102"/>
      <c r="DR146" s="102"/>
      <c r="DS146" s="102"/>
      <c r="DT146" s="102"/>
      <c r="DU146" s="102"/>
      <c r="DV146" s="102"/>
      <c r="DW146" s="102"/>
      <c r="DX146" s="102"/>
      <c r="DY146" s="102"/>
      <c r="DZ146" s="102"/>
      <c r="EA146" s="102"/>
      <c r="EB146" s="102"/>
      <c r="EC146" s="102"/>
      <c r="ED146" s="102"/>
      <c r="EE146" s="102"/>
      <c r="EF146" s="102"/>
      <c r="EG146" s="102"/>
      <c r="EH146" s="102"/>
      <c r="EI146" s="102"/>
      <c r="EJ146" s="102"/>
      <c r="EK146" s="102"/>
      <c r="EL146" s="102"/>
      <c r="EM146" s="102"/>
      <c r="EN146" s="102"/>
      <c r="EO146" s="102"/>
      <c r="EP146" s="102"/>
      <c r="EQ146" s="102"/>
      <c r="ER146" s="102"/>
      <c r="ES146" s="102"/>
      <c r="ET146" s="102"/>
      <c r="EU146" s="102"/>
      <c r="EV146" s="102"/>
      <c r="EW146" s="102"/>
      <c r="EX146" s="102"/>
      <c r="EY146" s="102"/>
      <c r="EZ146" s="102"/>
      <c r="FA146" s="102"/>
      <c r="FB146" s="102"/>
      <c r="FC146" s="102"/>
      <c r="FD146" s="102"/>
      <c r="FE146" s="102"/>
      <c r="FF146" s="102"/>
      <c r="FG146" s="102" t="s">
        <v>5905</v>
      </c>
      <c r="FH146" s="102"/>
      <c r="FI146" s="102"/>
      <c r="FJ146" s="102"/>
      <c r="FK146" s="102"/>
      <c r="FL146" s="102"/>
      <c r="FM146" s="102"/>
      <c r="FN146" s="102"/>
      <c r="FO146" s="102"/>
      <c r="FP146" s="180"/>
      <c r="FQ146" s="180"/>
      <c r="FR146" s="180"/>
      <c r="FS146" s="180"/>
      <c r="FT146" s="180"/>
      <c r="FU146" s="180"/>
      <c r="FV146" s="180"/>
      <c r="FW146" s="180"/>
      <c r="FX146" s="180"/>
      <c r="FY146" s="180"/>
      <c r="FZ146" s="180"/>
      <c r="GA146" s="180"/>
      <c r="GB146" s="180"/>
      <c r="GC146" s="180"/>
      <c r="GD146" s="180"/>
      <c r="GE146" s="180"/>
      <c r="GF146" s="180"/>
      <c r="GG146" s="180"/>
    </row>
    <row r="147" spans="1:199" ht="63.75" customHeight="1" x14ac:dyDescent="0.15">
      <c r="A147" s="171" t="s">
        <v>6595</v>
      </c>
      <c r="B147" s="177" t="s">
        <v>7056</v>
      </c>
      <c r="C147" s="62" t="s">
        <v>6779</v>
      </c>
      <c r="D147" s="182">
        <v>40980</v>
      </c>
      <c r="E147" s="182">
        <v>41027</v>
      </c>
      <c r="F147" s="182"/>
      <c r="G147" s="102" t="s">
        <v>5906</v>
      </c>
      <c r="H147" s="102" t="s">
        <v>5907</v>
      </c>
      <c r="I147" s="102" t="s">
        <v>3067</v>
      </c>
      <c r="J147" s="102" t="s">
        <v>469</v>
      </c>
      <c r="K147" s="102"/>
      <c r="L147" s="102" t="s">
        <v>5908</v>
      </c>
      <c r="M147" s="102"/>
      <c r="N147" s="102"/>
      <c r="O147" s="102"/>
      <c r="P147" s="102"/>
      <c r="Q147" s="102"/>
      <c r="R147" s="102"/>
      <c r="S147" s="102"/>
      <c r="T147" s="102"/>
      <c r="U147" s="102"/>
      <c r="V147" s="102"/>
      <c r="W147" s="102"/>
      <c r="X147" s="102" t="s">
        <v>7023</v>
      </c>
      <c r="Y147" s="102"/>
      <c r="Z147" s="102"/>
      <c r="AA147" s="102"/>
      <c r="AB147" s="102"/>
      <c r="AC147" s="102"/>
      <c r="AD147" s="102"/>
      <c r="AE147" s="102"/>
      <c r="AF147" s="102"/>
      <c r="AG147" s="102"/>
      <c r="AH147" s="102" t="s">
        <v>5910</v>
      </c>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c r="BG147" s="102"/>
      <c r="BH147" s="102"/>
      <c r="BI147" s="102"/>
      <c r="BJ147" s="102"/>
      <c r="BK147" s="102"/>
      <c r="BL147" s="102"/>
      <c r="BM147" s="102"/>
      <c r="BN147" s="102"/>
      <c r="BO147" s="102"/>
      <c r="BP147" s="102"/>
      <c r="BQ147" s="102"/>
      <c r="BR147" s="102"/>
      <c r="BS147" s="102"/>
      <c r="BT147" s="102"/>
      <c r="BU147" s="102"/>
      <c r="BV147" s="102"/>
      <c r="BW147" s="102"/>
      <c r="BX147" s="102"/>
      <c r="BY147" s="102"/>
      <c r="BZ147" s="102"/>
      <c r="CA147" s="102"/>
      <c r="CB147" s="102"/>
      <c r="CC147" s="102"/>
      <c r="CD147" s="102"/>
      <c r="CE147" s="102"/>
      <c r="CF147" s="102"/>
      <c r="CG147" s="102"/>
      <c r="CH147" s="102"/>
      <c r="CI147" s="102"/>
      <c r="CJ147" s="102"/>
      <c r="CK147" s="181"/>
      <c r="CL147" s="181"/>
      <c r="CM147" s="102"/>
      <c r="CN147" s="102"/>
      <c r="CO147" s="102"/>
      <c r="CP147" s="102"/>
      <c r="CQ147" s="102"/>
      <c r="CR147" s="102"/>
      <c r="CS147" s="102"/>
      <c r="CT147" s="102"/>
      <c r="CU147" s="102"/>
      <c r="CV147" s="102"/>
      <c r="CW147" s="102"/>
      <c r="CX147" s="102"/>
      <c r="CY147" s="102"/>
      <c r="CZ147" s="102"/>
      <c r="DA147" s="102"/>
      <c r="DB147" s="102"/>
      <c r="DC147" s="102"/>
      <c r="DD147" s="102"/>
      <c r="DE147" s="102"/>
      <c r="DF147" s="102"/>
      <c r="DG147" s="102"/>
      <c r="DH147" s="102"/>
      <c r="DI147" s="102"/>
      <c r="DJ147" s="102"/>
      <c r="DK147" s="102"/>
      <c r="DL147" s="102"/>
      <c r="DM147" s="102"/>
      <c r="DN147" s="102"/>
      <c r="DO147" s="102"/>
      <c r="DP147" s="102"/>
      <c r="DQ147" s="102"/>
      <c r="DR147" s="102"/>
      <c r="DS147" s="102"/>
      <c r="DT147" s="102"/>
      <c r="DU147" s="102"/>
      <c r="DV147" s="102"/>
      <c r="DW147" s="102"/>
      <c r="DX147" s="102"/>
      <c r="DY147" s="102"/>
      <c r="DZ147" s="102"/>
      <c r="EA147" s="102"/>
      <c r="EB147" s="102"/>
      <c r="EC147" s="102"/>
      <c r="ED147" s="102"/>
      <c r="EE147" s="102"/>
      <c r="EF147" s="102"/>
      <c r="EG147" s="102"/>
      <c r="EH147" s="102"/>
      <c r="EI147" s="102"/>
      <c r="EJ147" s="102"/>
      <c r="EK147" s="102"/>
      <c r="EL147" s="102"/>
      <c r="EM147" s="102"/>
      <c r="EN147" s="102"/>
      <c r="EO147" s="102"/>
      <c r="EP147" s="102"/>
      <c r="EQ147" s="102" t="s">
        <v>5912</v>
      </c>
      <c r="ER147" s="102"/>
      <c r="ES147" s="102"/>
      <c r="ET147" s="102"/>
      <c r="EU147" s="102"/>
      <c r="EV147" s="102"/>
      <c r="EW147" s="102"/>
      <c r="EX147" s="102"/>
      <c r="EY147" s="102"/>
      <c r="EZ147" s="102"/>
      <c r="FA147" s="102"/>
      <c r="FB147" s="102"/>
      <c r="FC147" s="102"/>
      <c r="FD147" s="102"/>
      <c r="FE147" s="102"/>
      <c r="FF147" s="102"/>
      <c r="FG147" s="102" t="s">
        <v>5911</v>
      </c>
      <c r="FH147" s="102"/>
      <c r="FI147" s="102"/>
      <c r="FJ147" s="102"/>
      <c r="FK147" s="102"/>
      <c r="FL147" s="102"/>
      <c r="FM147" s="102"/>
      <c r="FN147" s="102"/>
      <c r="FO147" s="102"/>
      <c r="FP147" s="180"/>
      <c r="FQ147" s="180"/>
      <c r="FR147" s="180"/>
      <c r="FS147" s="180"/>
      <c r="FT147" s="180"/>
      <c r="FU147" s="180"/>
      <c r="FV147" s="180"/>
      <c r="FW147" s="180"/>
      <c r="FX147" s="180"/>
      <c r="FY147" s="180"/>
      <c r="FZ147" s="180"/>
      <c r="GA147" s="180"/>
      <c r="GB147" s="180"/>
      <c r="GC147" s="180"/>
      <c r="GD147" s="180"/>
      <c r="GE147" s="180"/>
      <c r="GF147" s="180"/>
      <c r="GG147" s="180"/>
    </row>
    <row r="148" spans="1:199" ht="30" x14ac:dyDescent="0.15">
      <c r="A148" s="171" t="s">
        <v>6596</v>
      </c>
      <c r="B148" s="177" t="s">
        <v>6816</v>
      </c>
      <c r="C148" s="62" t="s">
        <v>6778</v>
      </c>
      <c r="D148" s="182">
        <v>40980</v>
      </c>
      <c r="E148" s="186">
        <v>41033</v>
      </c>
      <c r="F148" s="186"/>
      <c r="G148" s="102"/>
      <c r="H148" s="102" t="s">
        <v>5728</v>
      </c>
      <c r="I148" s="102" t="s">
        <v>3067</v>
      </c>
      <c r="J148" s="102" t="s">
        <v>469</v>
      </c>
      <c r="K148" s="102"/>
      <c r="L148" s="102" t="s">
        <v>1003</v>
      </c>
      <c r="M148" s="102"/>
      <c r="N148" s="102"/>
      <c r="O148" s="102"/>
      <c r="P148" s="102"/>
      <c r="Q148" s="102"/>
      <c r="R148" s="102"/>
      <c r="S148" s="102"/>
      <c r="T148" s="102"/>
      <c r="U148" s="102"/>
      <c r="V148" s="102"/>
      <c r="W148" s="102"/>
      <c r="X148" s="102" t="s">
        <v>469</v>
      </c>
      <c r="Y148" s="102"/>
      <c r="Z148" s="102"/>
      <c r="AA148" s="102"/>
      <c r="AB148" s="102"/>
      <c r="AC148" s="102"/>
      <c r="AD148" s="102"/>
      <c r="AE148" s="102"/>
      <c r="AF148" s="102"/>
      <c r="AG148" s="102"/>
      <c r="AH148" s="102" t="s">
        <v>5913</v>
      </c>
      <c r="AI148" s="102"/>
      <c r="AJ148" s="102"/>
      <c r="AK148" s="102"/>
      <c r="AL148" s="102"/>
      <c r="AM148" s="102"/>
      <c r="AN148" s="102"/>
      <c r="AO148" s="102" t="s">
        <v>5514</v>
      </c>
      <c r="AP148" s="102"/>
      <c r="AQ148" s="102"/>
      <c r="AR148" s="102"/>
      <c r="AS148" s="102"/>
      <c r="AT148" s="102"/>
      <c r="AU148" s="102"/>
      <c r="AV148" s="102"/>
      <c r="AW148" s="102"/>
      <c r="AX148" s="102"/>
      <c r="AY148" s="102"/>
      <c r="AZ148" s="102"/>
      <c r="BA148" s="102"/>
      <c r="BB148" s="102"/>
      <c r="BC148" s="102"/>
      <c r="BD148" s="102"/>
      <c r="BE148" s="102"/>
      <c r="BF148" s="102"/>
      <c r="BG148" s="102"/>
      <c r="BH148" s="102"/>
      <c r="BI148" s="102"/>
      <c r="BJ148" s="102"/>
      <c r="BK148" s="102"/>
      <c r="BL148" s="102"/>
      <c r="BM148" s="102"/>
      <c r="BN148" s="102"/>
      <c r="BO148" s="102"/>
      <c r="BP148" s="102"/>
      <c r="BQ148" s="102"/>
      <c r="BR148" s="102"/>
      <c r="BS148" s="102"/>
      <c r="BT148" s="102"/>
      <c r="BU148" s="102"/>
      <c r="BV148" s="102"/>
      <c r="BW148" s="102"/>
      <c r="BX148" s="102"/>
      <c r="BY148" s="102"/>
      <c r="BZ148" s="102"/>
      <c r="CA148" s="102"/>
      <c r="CB148" s="102"/>
      <c r="CC148" s="102"/>
      <c r="CD148" s="102"/>
      <c r="CE148" s="102"/>
      <c r="CF148" s="102"/>
      <c r="CG148" s="102"/>
      <c r="CH148" s="102"/>
      <c r="CI148" s="102"/>
      <c r="CJ148" s="102"/>
      <c r="CK148" s="181"/>
      <c r="CL148" s="181"/>
      <c r="CM148" s="102"/>
      <c r="CN148" s="102"/>
      <c r="CO148" s="102"/>
      <c r="CP148" s="102"/>
      <c r="CQ148" s="102"/>
      <c r="CR148" s="102"/>
      <c r="CS148" s="102"/>
      <c r="CT148" s="102"/>
      <c r="CU148" s="102"/>
      <c r="CV148" s="102"/>
      <c r="CW148" s="102"/>
      <c r="CX148" s="102"/>
      <c r="CY148" s="102"/>
      <c r="CZ148" s="102"/>
      <c r="DA148" s="102"/>
      <c r="DB148" s="102"/>
      <c r="DC148" s="102"/>
      <c r="DD148" s="102"/>
      <c r="DE148" s="102"/>
      <c r="DF148" s="102"/>
      <c r="DG148" s="102"/>
      <c r="DH148" s="102"/>
      <c r="DI148" s="102"/>
      <c r="DJ148" s="102"/>
      <c r="DK148" s="102"/>
      <c r="DL148" s="102"/>
      <c r="DM148" s="102"/>
      <c r="DN148" s="102"/>
      <c r="DO148" s="102"/>
      <c r="DP148" s="102"/>
      <c r="DQ148" s="102"/>
      <c r="DR148" s="102"/>
      <c r="DS148" s="102"/>
      <c r="DT148" s="102"/>
      <c r="DU148" s="102"/>
      <c r="DV148" s="102"/>
      <c r="DW148" s="102"/>
      <c r="DX148" s="102"/>
      <c r="DY148" s="102"/>
      <c r="DZ148" s="102"/>
      <c r="EA148" s="102"/>
      <c r="EB148" s="102"/>
      <c r="EC148" s="102"/>
      <c r="ED148" s="102" t="s">
        <v>7262</v>
      </c>
      <c r="EE148" s="102"/>
      <c r="EF148" s="102"/>
      <c r="EG148" s="102"/>
      <c r="EH148" s="102"/>
      <c r="EI148" s="102"/>
      <c r="EJ148" s="102"/>
      <c r="EK148" s="102"/>
      <c r="EL148" s="102"/>
      <c r="EM148" s="102"/>
      <c r="EN148" s="102"/>
      <c r="EO148" s="102"/>
      <c r="EP148" s="102"/>
      <c r="EQ148" s="102"/>
      <c r="ER148" s="102"/>
      <c r="ES148" s="102"/>
      <c r="ET148" s="102"/>
      <c r="EU148" s="102"/>
      <c r="EV148" s="102"/>
      <c r="EW148" s="102"/>
      <c r="EX148" s="102"/>
      <c r="EY148" s="102"/>
      <c r="EZ148" s="102"/>
      <c r="FA148" s="102"/>
      <c r="FB148" s="102"/>
      <c r="FC148" s="102"/>
      <c r="FD148" s="102"/>
      <c r="FE148" s="102"/>
      <c r="FF148" s="102"/>
      <c r="FG148" s="102"/>
      <c r="FH148" s="102"/>
      <c r="FI148" s="102"/>
      <c r="FJ148" s="102"/>
      <c r="FK148" s="102"/>
      <c r="FL148" s="102"/>
      <c r="FM148" s="102"/>
      <c r="FN148" s="102"/>
      <c r="FO148" s="102"/>
      <c r="FP148" s="180"/>
      <c r="FQ148" s="180"/>
      <c r="FR148" s="180"/>
      <c r="FS148" s="180"/>
      <c r="FT148" s="180"/>
      <c r="FU148" s="180"/>
      <c r="FV148" s="180"/>
      <c r="FW148" s="180"/>
      <c r="FX148" s="180"/>
      <c r="FY148" s="180"/>
      <c r="FZ148" s="180"/>
      <c r="GA148" s="180"/>
      <c r="GB148" s="180"/>
      <c r="GC148" s="180"/>
      <c r="GD148" s="180"/>
      <c r="GE148" s="180"/>
      <c r="GF148" s="180"/>
      <c r="GG148" s="180"/>
    </row>
    <row r="149" spans="1:199" ht="38.25" customHeight="1" x14ac:dyDescent="0.15">
      <c r="A149" s="171" t="s">
        <v>6597</v>
      </c>
      <c r="B149" s="177" t="s">
        <v>6993</v>
      </c>
      <c r="C149" s="62" t="s">
        <v>6777</v>
      </c>
      <c r="D149" s="186">
        <v>40975</v>
      </c>
      <c r="E149" s="182">
        <v>41027</v>
      </c>
      <c r="F149" s="182"/>
      <c r="G149" s="102"/>
      <c r="H149" s="102" t="s">
        <v>5914</v>
      </c>
      <c r="I149" s="102" t="s">
        <v>3067</v>
      </c>
      <c r="J149" s="102" t="s">
        <v>469</v>
      </c>
      <c r="K149" s="102"/>
      <c r="L149" s="102" t="s">
        <v>899</v>
      </c>
      <c r="M149" s="102"/>
      <c r="N149" s="102"/>
      <c r="O149" s="102"/>
      <c r="P149" s="102"/>
      <c r="Q149" s="102"/>
      <c r="R149" s="102"/>
      <c r="S149" s="102"/>
      <c r="T149" s="102"/>
      <c r="U149" s="102"/>
      <c r="V149" s="102"/>
      <c r="W149" s="102"/>
      <c r="X149" s="102" t="s">
        <v>817</v>
      </c>
      <c r="Y149" s="102"/>
      <c r="Z149" s="102"/>
      <c r="AA149" s="102"/>
      <c r="AB149" s="102"/>
      <c r="AC149" s="102"/>
      <c r="AD149" s="102"/>
      <c r="AE149" s="102"/>
      <c r="AF149" s="102"/>
      <c r="AG149" s="102"/>
      <c r="AH149" s="102" t="s">
        <v>452</v>
      </c>
      <c r="AI149" s="102"/>
      <c r="AJ149" s="102"/>
      <c r="AK149" s="102"/>
      <c r="AL149" s="102"/>
      <c r="AM149" s="102"/>
      <c r="AN149" s="102"/>
      <c r="AO149" s="102" t="s">
        <v>5514</v>
      </c>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c r="BK149" s="102"/>
      <c r="BL149" s="102"/>
      <c r="BM149" s="102"/>
      <c r="BN149" s="102"/>
      <c r="BO149" s="102"/>
      <c r="BP149" s="102"/>
      <c r="BQ149" s="102"/>
      <c r="BR149" s="102"/>
      <c r="BS149" s="102"/>
      <c r="BT149" s="102"/>
      <c r="BU149" s="102"/>
      <c r="BV149" s="102"/>
      <c r="BW149" s="102"/>
      <c r="BX149" s="102"/>
      <c r="BY149" s="102"/>
      <c r="BZ149" s="102"/>
      <c r="CA149" s="102"/>
      <c r="CB149" s="102"/>
      <c r="CC149" s="102"/>
      <c r="CD149" s="102"/>
      <c r="CE149" s="102"/>
      <c r="CF149" s="102"/>
      <c r="CG149" s="102"/>
      <c r="CH149" s="102"/>
      <c r="CI149" s="102"/>
      <c r="CJ149" s="102"/>
      <c r="CK149" s="181"/>
      <c r="CL149" s="181"/>
      <c r="CM149" s="102"/>
      <c r="CN149" s="102"/>
      <c r="CO149" s="102"/>
      <c r="CP149" s="102"/>
      <c r="CQ149" s="102"/>
      <c r="CR149" s="102"/>
      <c r="CS149" s="102"/>
      <c r="CT149" s="102"/>
      <c r="CU149" s="102"/>
      <c r="CV149" s="102"/>
      <c r="CW149" s="102"/>
      <c r="CX149" s="102"/>
      <c r="CY149" s="102"/>
      <c r="CZ149" s="102"/>
      <c r="DA149" s="102"/>
      <c r="DB149" s="102"/>
      <c r="DC149" s="102"/>
      <c r="DD149" s="102"/>
      <c r="DE149" s="102"/>
      <c r="DF149" s="102"/>
      <c r="DG149" s="102"/>
      <c r="DH149" s="102"/>
      <c r="DI149" s="102"/>
      <c r="DJ149" s="102"/>
      <c r="DK149" s="102"/>
      <c r="DL149" s="102"/>
      <c r="DM149" s="102"/>
      <c r="DN149" s="102"/>
      <c r="DO149" s="102"/>
      <c r="DP149" s="102"/>
      <c r="DQ149" s="102"/>
      <c r="DR149" s="102"/>
      <c r="DS149" s="102"/>
      <c r="DT149" s="102"/>
      <c r="DU149" s="102"/>
      <c r="DV149" s="102"/>
      <c r="DW149" s="102"/>
      <c r="DX149" s="102"/>
      <c r="DY149" s="102"/>
      <c r="DZ149" s="102"/>
      <c r="EA149" s="102"/>
      <c r="EB149" s="102"/>
      <c r="EC149" s="102"/>
      <c r="ED149" s="102"/>
      <c r="EE149" s="102"/>
      <c r="EF149" s="102"/>
      <c r="EG149" s="102"/>
      <c r="EH149" s="102"/>
      <c r="EI149" s="102"/>
      <c r="EJ149" s="102"/>
      <c r="EK149" s="102"/>
      <c r="EL149" s="102"/>
      <c r="EM149" s="102"/>
      <c r="EN149" s="102"/>
      <c r="EO149" s="102"/>
      <c r="EP149" s="102"/>
      <c r="EQ149" s="102" t="s">
        <v>5915</v>
      </c>
      <c r="ER149" s="102"/>
      <c r="ES149" s="102"/>
      <c r="ET149" s="102"/>
      <c r="EU149" s="102"/>
      <c r="EV149" s="102"/>
      <c r="EW149" s="102"/>
      <c r="EX149" s="102"/>
      <c r="EY149" s="102"/>
      <c r="EZ149" s="102"/>
      <c r="FA149" s="102"/>
      <c r="FB149" s="102"/>
      <c r="FC149" s="102"/>
      <c r="FD149" s="102"/>
      <c r="FE149" s="102"/>
      <c r="FF149" s="102"/>
      <c r="FG149" s="102" t="s">
        <v>5916</v>
      </c>
      <c r="FH149" s="102"/>
      <c r="FI149" s="102"/>
      <c r="FJ149" s="102"/>
      <c r="FK149" s="102"/>
      <c r="FL149" s="102"/>
      <c r="FM149" s="102"/>
      <c r="FN149" s="102"/>
      <c r="FO149" s="102"/>
      <c r="FP149" s="180"/>
      <c r="FQ149" s="180"/>
      <c r="FR149" s="180"/>
      <c r="FS149" s="180"/>
      <c r="FT149" s="180"/>
      <c r="FU149" s="180"/>
      <c r="FV149" s="180"/>
      <c r="FW149" s="180"/>
      <c r="FX149" s="180"/>
      <c r="FY149" s="180"/>
      <c r="FZ149" s="180"/>
      <c r="GA149" s="180"/>
      <c r="GB149" s="180"/>
      <c r="GC149" s="180"/>
      <c r="GD149" s="180"/>
      <c r="GE149" s="180"/>
      <c r="GF149" s="180"/>
      <c r="GG149" s="180"/>
    </row>
    <row r="150" spans="1:199" ht="25.5" customHeight="1" x14ac:dyDescent="0.15">
      <c r="A150" s="171" t="s">
        <v>6598</v>
      </c>
      <c r="B150" s="177" t="s">
        <v>6887</v>
      </c>
      <c r="C150" s="62" t="s">
        <v>6776</v>
      </c>
      <c r="D150" s="186">
        <v>41036</v>
      </c>
      <c r="E150" s="186">
        <v>41037</v>
      </c>
      <c r="F150" s="186"/>
      <c r="G150" s="102"/>
      <c r="H150" s="102" t="s">
        <v>5917</v>
      </c>
      <c r="I150" s="102" t="s">
        <v>3067</v>
      </c>
      <c r="J150" s="102" t="s">
        <v>469</v>
      </c>
      <c r="K150" s="102"/>
      <c r="L150" s="102" t="s">
        <v>589</v>
      </c>
      <c r="M150" s="102"/>
      <c r="N150" s="102"/>
      <c r="O150" s="102"/>
      <c r="P150" s="102"/>
      <c r="Q150" s="102"/>
      <c r="R150" s="102"/>
      <c r="S150" s="102"/>
      <c r="T150" s="102"/>
      <c r="U150" s="102"/>
      <c r="V150" s="102"/>
      <c r="W150" s="102"/>
      <c r="X150" s="102" t="s">
        <v>5918</v>
      </c>
      <c r="Y150" s="102"/>
      <c r="Z150" s="102"/>
      <c r="AA150" s="102"/>
      <c r="AB150" s="102"/>
      <c r="AC150" s="102"/>
      <c r="AD150" s="102"/>
      <c r="AE150" s="102"/>
      <c r="AF150" s="102"/>
      <c r="AG150" s="102"/>
      <c r="AH150" s="102" t="s">
        <v>452</v>
      </c>
      <c r="AI150" s="102"/>
      <c r="AJ150" s="102"/>
      <c r="AK150" s="102"/>
      <c r="AL150" s="102"/>
      <c r="AM150" s="102"/>
      <c r="AN150" s="102"/>
      <c r="AO150" s="102" t="s">
        <v>5514</v>
      </c>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c r="BK150" s="102"/>
      <c r="BL150" s="102"/>
      <c r="BM150" s="102"/>
      <c r="BN150" s="102"/>
      <c r="BO150" s="102"/>
      <c r="BP150" s="102"/>
      <c r="BQ150" s="102"/>
      <c r="BR150" s="102"/>
      <c r="BS150" s="102"/>
      <c r="BT150" s="102"/>
      <c r="BU150" s="102"/>
      <c r="BV150" s="102"/>
      <c r="BW150" s="102"/>
      <c r="BX150" s="102"/>
      <c r="BY150" s="102"/>
      <c r="BZ150" s="102"/>
      <c r="CA150" s="102"/>
      <c r="CB150" s="102"/>
      <c r="CC150" s="102"/>
      <c r="CD150" s="102"/>
      <c r="CE150" s="102"/>
      <c r="CF150" s="102"/>
      <c r="CG150" s="102"/>
      <c r="CH150" s="102"/>
      <c r="CI150" s="102"/>
      <c r="CJ150" s="102"/>
      <c r="CK150" s="181"/>
      <c r="CL150" s="181"/>
      <c r="CM150" s="102"/>
      <c r="CN150" s="102"/>
      <c r="CO150" s="102"/>
      <c r="CP150" s="102"/>
      <c r="CQ150" s="102"/>
      <c r="CR150" s="102"/>
      <c r="CS150" s="102"/>
      <c r="CT150" s="102"/>
      <c r="CU150" s="102"/>
      <c r="CV150" s="102"/>
      <c r="CW150" s="102"/>
      <c r="CX150" s="102"/>
      <c r="CY150" s="102"/>
      <c r="CZ150" s="102"/>
      <c r="DA150" s="102"/>
      <c r="DB150" s="102"/>
      <c r="DC150" s="102"/>
      <c r="DD150" s="102"/>
      <c r="DE150" s="102"/>
      <c r="DF150" s="102"/>
      <c r="DG150" s="102"/>
      <c r="DH150" s="102"/>
      <c r="DI150" s="102"/>
      <c r="DJ150" s="102"/>
      <c r="DK150" s="102"/>
      <c r="DL150" s="102"/>
      <c r="DM150" s="102"/>
      <c r="DN150" s="102"/>
      <c r="DO150" s="102"/>
      <c r="DP150" s="102"/>
      <c r="DQ150" s="102"/>
      <c r="DR150" s="102"/>
      <c r="DS150" s="102"/>
      <c r="DT150" s="102"/>
      <c r="DU150" s="102"/>
      <c r="DV150" s="102"/>
      <c r="DW150" s="102"/>
      <c r="DX150" s="102"/>
      <c r="DY150" s="102"/>
      <c r="DZ150" s="102"/>
      <c r="EA150" s="102"/>
      <c r="EB150" s="102"/>
      <c r="EC150" s="102"/>
      <c r="ED150" s="102"/>
      <c r="EE150" s="102"/>
      <c r="EF150" s="102"/>
      <c r="EG150" s="102"/>
      <c r="EH150" s="102"/>
      <c r="EI150" s="102"/>
      <c r="EJ150" s="102"/>
      <c r="EK150" s="102"/>
      <c r="EL150" s="102"/>
      <c r="EM150" s="102"/>
      <c r="EN150" s="102"/>
      <c r="EO150" s="102"/>
      <c r="EP150" s="102"/>
      <c r="EQ150" s="102"/>
      <c r="ER150" s="102"/>
      <c r="ES150" s="102"/>
      <c r="ET150" s="102"/>
      <c r="EU150" s="102"/>
      <c r="EV150" s="102"/>
      <c r="EW150" s="102"/>
      <c r="EX150" s="102"/>
      <c r="EY150" s="102"/>
      <c r="EZ150" s="102"/>
      <c r="FA150" s="102"/>
      <c r="FB150" s="102"/>
      <c r="FC150" s="102"/>
      <c r="FD150" s="102"/>
      <c r="FE150" s="102"/>
      <c r="FF150" s="102"/>
      <c r="FG150" s="102" t="s">
        <v>7644</v>
      </c>
      <c r="FH150" s="102"/>
      <c r="FI150" s="102"/>
      <c r="FJ150" s="102"/>
      <c r="FK150" s="102"/>
      <c r="FL150" s="102"/>
      <c r="FM150" s="102"/>
      <c r="FN150" s="102"/>
      <c r="FO150" s="102"/>
      <c r="FP150" s="180"/>
      <c r="FQ150" s="180"/>
      <c r="FR150" s="180"/>
      <c r="FS150" s="180"/>
      <c r="FT150" s="180"/>
      <c r="FU150" s="180"/>
      <c r="FV150" s="180"/>
      <c r="FW150" s="180"/>
      <c r="FX150" s="180"/>
      <c r="FY150" s="180"/>
      <c r="FZ150" s="180"/>
      <c r="GA150" s="180"/>
      <c r="GB150" s="180"/>
      <c r="GC150" s="180"/>
      <c r="GD150" s="180"/>
      <c r="GE150" s="180"/>
      <c r="GF150" s="180"/>
      <c r="GG150" s="180"/>
    </row>
    <row r="151" spans="1:199" ht="90" x14ac:dyDescent="0.15">
      <c r="A151" s="171" t="s">
        <v>6599</v>
      </c>
      <c r="B151" s="177" t="s">
        <v>9619</v>
      </c>
      <c r="C151" s="62" t="s">
        <v>9618</v>
      </c>
      <c r="D151" s="182">
        <v>41404</v>
      </c>
      <c r="E151" s="182">
        <v>42381</v>
      </c>
      <c r="F151" s="186" t="s">
        <v>13827</v>
      </c>
      <c r="G151" s="163" t="s">
        <v>5843</v>
      </c>
      <c r="H151" s="102" t="s">
        <v>5923</v>
      </c>
      <c r="I151" s="102" t="s">
        <v>3067</v>
      </c>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t="s">
        <v>5846</v>
      </c>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c r="BG151" s="102"/>
      <c r="BH151" s="102"/>
      <c r="BI151" s="102"/>
      <c r="BJ151" s="102"/>
      <c r="BK151" s="102"/>
      <c r="BL151" s="102"/>
      <c r="BM151" s="102"/>
      <c r="BN151" s="102"/>
      <c r="BO151" s="102"/>
      <c r="BP151" s="102"/>
      <c r="BQ151" s="102"/>
      <c r="BR151" s="102"/>
      <c r="BS151" s="102" t="s">
        <v>9616</v>
      </c>
      <c r="BT151" s="102"/>
      <c r="BU151" s="102"/>
      <c r="BV151" s="102"/>
      <c r="BW151" s="102"/>
      <c r="BX151" s="102"/>
      <c r="BY151" s="102"/>
      <c r="BZ151" s="102"/>
      <c r="CA151" s="102"/>
      <c r="CB151" s="102"/>
      <c r="CC151" s="102"/>
      <c r="CD151" s="102"/>
      <c r="CE151" s="102"/>
      <c r="CF151" s="102"/>
      <c r="CG151" s="102"/>
      <c r="CH151" s="102"/>
      <c r="CI151" s="102"/>
      <c r="CJ151" s="102"/>
      <c r="CK151" s="181"/>
      <c r="CL151" s="181"/>
      <c r="CM151" s="102"/>
      <c r="CN151" s="102"/>
      <c r="CO151" s="102"/>
      <c r="CP151" s="102"/>
      <c r="CQ151" s="102"/>
      <c r="CR151" s="102"/>
      <c r="CS151" s="102"/>
      <c r="CT151" s="102"/>
      <c r="CU151" s="102"/>
      <c r="CV151" s="102"/>
      <c r="CW151" s="102"/>
      <c r="CX151" s="102" t="s">
        <v>9615</v>
      </c>
      <c r="CY151" s="102"/>
      <c r="CZ151" s="102"/>
      <c r="DA151" s="102"/>
      <c r="DB151" s="102"/>
      <c r="DC151" s="102"/>
      <c r="DD151" s="102"/>
      <c r="DE151" s="102"/>
      <c r="DF151" s="102"/>
      <c r="DG151" s="102"/>
      <c r="DH151" s="102"/>
      <c r="DI151" s="102"/>
      <c r="DJ151" s="102"/>
      <c r="DK151" s="102"/>
      <c r="DL151" s="102"/>
      <c r="DM151" s="102"/>
      <c r="DN151" s="102"/>
      <c r="DO151" s="102"/>
      <c r="DP151" s="102"/>
      <c r="DQ151" s="102"/>
      <c r="DR151" s="102"/>
      <c r="DS151" s="102"/>
      <c r="DT151" s="102"/>
      <c r="DU151" s="102"/>
      <c r="DV151" s="102"/>
      <c r="DW151" s="102"/>
      <c r="DX151" s="102"/>
      <c r="DY151" s="102"/>
      <c r="DZ151" s="102"/>
      <c r="EA151" s="102" t="s">
        <v>5849</v>
      </c>
      <c r="EB151" s="102"/>
      <c r="EC151" s="102"/>
      <c r="ED151" s="102" t="s">
        <v>9617</v>
      </c>
      <c r="EE151" s="102"/>
      <c r="EF151" s="102"/>
      <c r="EG151" s="102"/>
      <c r="EH151" s="102"/>
      <c r="EI151" s="102"/>
      <c r="EJ151" s="102"/>
      <c r="EK151" s="102"/>
      <c r="EL151" s="102"/>
      <c r="EM151" s="102"/>
      <c r="EN151" s="102"/>
      <c r="EO151" s="102"/>
      <c r="EP151" s="102"/>
      <c r="EQ151" s="102"/>
      <c r="ER151" s="102"/>
      <c r="ES151" s="102"/>
      <c r="ET151" s="102"/>
      <c r="EU151" s="102"/>
      <c r="EV151" s="102"/>
      <c r="EW151" s="102"/>
      <c r="EX151" s="102"/>
      <c r="EY151" s="102"/>
      <c r="EZ151" s="102"/>
      <c r="FA151" s="102"/>
      <c r="FB151" s="102"/>
      <c r="FC151" s="102"/>
      <c r="FD151" s="102"/>
      <c r="FE151" s="102"/>
      <c r="FF151" s="102"/>
      <c r="FG151" s="102"/>
      <c r="FH151" s="102"/>
      <c r="FI151" s="102"/>
      <c r="FJ151" s="102"/>
      <c r="FK151" s="102"/>
      <c r="FL151" s="102"/>
      <c r="FM151" s="102"/>
      <c r="FN151" s="102"/>
      <c r="FO151" s="102"/>
      <c r="FP151" s="102" t="s">
        <v>15039</v>
      </c>
      <c r="FQ151" s="102"/>
      <c r="FR151" s="180"/>
      <c r="FS151" s="180"/>
      <c r="FT151" s="180"/>
      <c r="FU151" s="180"/>
      <c r="FV151" s="180"/>
      <c r="FW151" s="180"/>
      <c r="FX151" s="180"/>
      <c r="FY151" s="180"/>
      <c r="FZ151" s="180"/>
      <c r="GA151" s="180"/>
      <c r="GB151" s="180"/>
      <c r="GC151" s="180"/>
      <c r="GD151" s="180"/>
      <c r="GE151" s="180"/>
      <c r="GF151" s="180"/>
      <c r="GG151" s="180"/>
      <c r="GI151" s="175"/>
    </row>
    <row r="152" spans="1:199" ht="25.5" customHeight="1" x14ac:dyDescent="0.15">
      <c r="A152" s="171" t="s">
        <v>6600</v>
      </c>
      <c r="B152" s="177" t="s">
        <v>7097</v>
      </c>
      <c r="C152" s="62" t="s">
        <v>6775</v>
      </c>
      <c r="D152" s="186">
        <v>40982</v>
      </c>
      <c r="E152" s="186">
        <v>41030</v>
      </c>
      <c r="F152" s="186"/>
      <c r="G152" s="102"/>
      <c r="H152" s="102" t="s">
        <v>5929</v>
      </c>
      <c r="I152" s="102" t="s">
        <v>3067</v>
      </c>
      <c r="J152" s="102"/>
      <c r="K152" s="102"/>
      <c r="L152" s="102" t="s">
        <v>5930</v>
      </c>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t="s">
        <v>3234</v>
      </c>
      <c r="AI152" s="102"/>
      <c r="AJ152" s="102"/>
      <c r="AK152" s="102"/>
      <c r="AL152" s="102"/>
      <c r="AM152" s="102"/>
      <c r="AN152" s="102"/>
      <c r="AO152" s="102"/>
      <c r="AP152" s="102"/>
      <c r="AQ152" s="102"/>
      <c r="AR152" s="102"/>
      <c r="AS152" s="102"/>
      <c r="AT152" s="102"/>
      <c r="AU152" s="102"/>
      <c r="AV152" s="102" t="s">
        <v>5933</v>
      </c>
      <c r="AW152" s="102"/>
      <c r="AX152" s="102"/>
      <c r="AY152" s="102"/>
      <c r="AZ152" s="102"/>
      <c r="BA152" s="102"/>
      <c r="BB152" s="102"/>
      <c r="BC152" s="102"/>
      <c r="BD152" s="102"/>
      <c r="BE152" s="102"/>
      <c r="BF152" s="102"/>
      <c r="BG152" s="102"/>
      <c r="BH152" s="102"/>
      <c r="BI152" s="102"/>
      <c r="BJ152" s="102"/>
      <c r="BK152" s="102"/>
      <c r="BL152" s="102"/>
      <c r="BM152" s="102"/>
      <c r="BN152" s="102"/>
      <c r="BO152" s="102"/>
      <c r="BP152" s="102"/>
      <c r="BQ152" s="102"/>
      <c r="BR152" s="102"/>
      <c r="BS152" s="102"/>
      <c r="BT152" s="102"/>
      <c r="BU152" s="102"/>
      <c r="BV152" s="102"/>
      <c r="BW152" s="102"/>
      <c r="BX152" s="102"/>
      <c r="BY152" s="102"/>
      <c r="BZ152" s="102"/>
      <c r="CA152" s="102"/>
      <c r="CB152" s="102"/>
      <c r="CC152" s="102"/>
      <c r="CD152" s="102"/>
      <c r="CE152" s="102"/>
      <c r="CF152" s="102"/>
      <c r="CG152" s="102"/>
      <c r="CH152" s="102"/>
      <c r="CI152" s="102"/>
      <c r="CJ152" s="102"/>
      <c r="CK152" s="181"/>
      <c r="CL152" s="181"/>
      <c r="CM152" s="102"/>
      <c r="CN152" s="102"/>
      <c r="CO152" s="102"/>
      <c r="CP152" s="102"/>
      <c r="CQ152" s="102"/>
      <c r="CR152" s="102"/>
      <c r="CS152" s="102"/>
      <c r="CT152" s="102"/>
      <c r="CU152" s="102"/>
      <c r="CV152" s="102"/>
      <c r="CW152" s="102"/>
      <c r="CX152" s="102"/>
      <c r="CY152" s="102"/>
      <c r="CZ152" s="102"/>
      <c r="DA152" s="102"/>
      <c r="DB152" s="102"/>
      <c r="DC152" s="102"/>
      <c r="DD152" s="102"/>
      <c r="DE152" s="102"/>
      <c r="DF152" s="102"/>
      <c r="DG152" s="102"/>
      <c r="DH152" s="102"/>
      <c r="DI152" s="102"/>
      <c r="DJ152" s="102"/>
      <c r="DK152" s="102"/>
      <c r="DL152" s="102"/>
      <c r="DM152" s="102"/>
      <c r="DN152" s="102"/>
      <c r="DO152" s="102"/>
      <c r="DP152" s="102"/>
      <c r="DQ152" s="102"/>
      <c r="DR152" s="102"/>
      <c r="DS152" s="102"/>
      <c r="DT152" s="102"/>
      <c r="DU152" s="102"/>
      <c r="DV152" s="102"/>
      <c r="DW152" s="102"/>
      <c r="DX152" s="102"/>
      <c r="DY152" s="102"/>
      <c r="DZ152" s="102"/>
      <c r="EA152" s="102"/>
      <c r="EB152" s="102"/>
      <c r="EC152" s="102"/>
      <c r="ED152" s="102"/>
      <c r="EE152" s="102"/>
      <c r="EF152" s="102"/>
      <c r="EG152" s="102"/>
      <c r="EH152" s="102"/>
      <c r="EI152" s="102"/>
      <c r="EJ152" s="102"/>
      <c r="EK152" s="102"/>
      <c r="EL152" s="102"/>
      <c r="EM152" s="102"/>
      <c r="EN152" s="102"/>
      <c r="EO152" s="102"/>
      <c r="EP152" s="102"/>
      <c r="EQ152" s="102"/>
      <c r="ER152" s="102"/>
      <c r="ES152" s="102"/>
      <c r="ET152" s="102"/>
      <c r="EU152" s="102"/>
      <c r="EV152" s="102"/>
      <c r="EW152" s="102"/>
      <c r="EX152" s="102"/>
      <c r="EY152" s="102"/>
      <c r="EZ152" s="102"/>
      <c r="FA152" s="102"/>
      <c r="FB152" s="102"/>
      <c r="FC152" s="102"/>
      <c r="FD152" s="102"/>
      <c r="FE152" s="102"/>
      <c r="FF152" s="102"/>
      <c r="FG152" s="102"/>
      <c r="FH152" s="102"/>
      <c r="FI152" s="102"/>
      <c r="FJ152" s="102"/>
      <c r="FK152" s="102"/>
      <c r="FL152" s="102"/>
      <c r="FM152" s="102"/>
      <c r="FN152" s="102"/>
      <c r="FO152" s="102"/>
      <c r="FP152" s="180"/>
      <c r="FQ152" s="180"/>
      <c r="FR152" s="180"/>
      <c r="FS152" s="180"/>
      <c r="FT152" s="180"/>
      <c r="FU152" s="180"/>
      <c r="FV152" s="180"/>
      <c r="FW152" s="180"/>
      <c r="FX152" s="180"/>
      <c r="FY152" s="180"/>
      <c r="FZ152" s="180"/>
      <c r="GA152" s="180"/>
      <c r="GB152" s="180"/>
      <c r="GC152" s="180"/>
      <c r="GD152" s="180"/>
      <c r="GE152" s="180"/>
      <c r="GF152" s="180"/>
      <c r="GG152" s="180"/>
    </row>
    <row r="153" spans="1:199" ht="30" x14ac:dyDescent="0.15">
      <c r="A153" s="171" t="s">
        <v>6601</v>
      </c>
      <c r="B153" s="177" t="s">
        <v>6885</v>
      </c>
      <c r="C153" s="62" t="s">
        <v>6774</v>
      </c>
      <c r="D153" s="186">
        <v>40969</v>
      </c>
      <c r="E153" s="186">
        <v>41030</v>
      </c>
      <c r="F153" s="186"/>
      <c r="G153" s="102"/>
      <c r="H153" s="102" t="s">
        <v>6004</v>
      </c>
      <c r="I153" s="102" t="s">
        <v>3067</v>
      </c>
      <c r="J153" s="102" t="s">
        <v>469</v>
      </c>
      <c r="K153" s="102"/>
      <c r="L153" s="102" t="s">
        <v>5934</v>
      </c>
      <c r="M153" s="102"/>
      <c r="N153" s="102"/>
      <c r="O153" s="102"/>
      <c r="P153" s="102"/>
      <c r="Q153" s="102"/>
      <c r="R153" s="102"/>
      <c r="S153" s="102"/>
      <c r="T153" s="102"/>
      <c r="U153" s="102"/>
      <c r="V153" s="102"/>
      <c r="W153" s="102"/>
      <c r="X153" s="102" t="s">
        <v>5935</v>
      </c>
      <c r="Y153" s="102"/>
      <c r="Z153" s="102"/>
      <c r="AA153" s="102"/>
      <c r="AB153" s="102"/>
      <c r="AC153" s="102"/>
      <c r="AD153" s="102"/>
      <c r="AE153" s="102"/>
      <c r="AF153" s="102"/>
      <c r="AG153" s="102"/>
      <c r="AH153" s="102" t="s">
        <v>452</v>
      </c>
      <c r="AI153" s="102"/>
      <c r="AJ153" s="102"/>
      <c r="AK153" s="102"/>
      <c r="AL153" s="102"/>
      <c r="AM153" s="102"/>
      <c r="AN153" s="102"/>
      <c r="AO153" s="102" t="s">
        <v>5514</v>
      </c>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c r="BK153" s="102"/>
      <c r="BL153" s="102"/>
      <c r="BM153" s="102"/>
      <c r="BN153" s="102"/>
      <c r="BO153" s="102"/>
      <c r="BP153" s="102"/>
      <c r="BQ153" s="102"/>
      <c r="BR153" s="102"/>
      <c r="BS153" s="102"/>
      <c r="BT153" s="102"/>
      <c r="BU153" s="102"/>
      <c r="BV153" s="102"/>
      <c r="BW153" s="102"/>
      <c r="BX153" s="102"/>
      <c r="BY153" s="102"/>
      <c r="BZ153" s="102"/>
      <c r="CA153" s="102"/>
      <c r="CB153" s="102"/>
      <c r="CC153" s="102"/>
      <c r="CD153" s="102"/>
      <c r="CE153" s="102"/>
      <c r="CF153" s="102"/>
      <c r="CG153" s="102"/>
      <c r="CH153" s="102"/>
      <c r="CI153" s="102"/>
      <c r="CJ153" s="102"/>
      <c r="CK153" s="181"/>
      <c r="CL153" s="181"/>
      <c r="CM153" s="102"/>
      <c r="CN153" s="102"/>
      <c r="CO153" s="102"/>
      <c r="CP153" s="102"/>
      <c r="CQ153" s="102"/>
      <c r="CR153" s="102"/>
      <c r="CS153" s="102"/>
      <c r="CT153" s="102"/>
      <c r="CU153" s="102"/>
      <c r="CV153" s="102"/>
      <c r="CW153" s="102"/>
      <c r="CX153" s="102"/>
      <c r="CY153" s="102"/>
      <c r="CZ153" s="102"/>
      <c r="DA153" s="102"/>
      <c r="DB153" s="102"/>
      <c r="DC153" s="102"/>
      <c r="DD153" s="102"/>
      <c r="DE153" s="102"/>
      <c r="DF153" s="102"/>
      <c r="DG153" s="102"/>
      <c r="DH153" s="102"/>
      <c r="DI153" s="102"/>
      <c r="DJ153" s="102"/>
      <c r="DK153" s="102"/>
      <c r="DL153" s="102"/>
      <c r="DM153" s="102"/>
      <c r="DN153" s="102"/>
      <c r="DO153" s="102"/>
      <c r="DP153" s="102"/>
      <c r="DQ153" s="102"/>
      <c r="DR153" s="102"/>
      <c r="DS153" s="102"/>
      <c r="DT153" s="102"/>
      <c r="DU153" s="102"/>
      <c r="DV153" s="102"/>
      <c r="DW153" s="102"/>
      <c r="DX153" s="102"/>
      <c r="DY153" s="102"/>
      <c r="DZ153" s="102"/>
      <c r="EA153" s="102"/>
      <c r="EB153" s="102"/>
      <c r="EC153" s="102"/>
      <c r="ED153" s="102"/>
      <c r="EE153" s="102"/>
      <c r="EF153" s="102"/>
      <c r="EG153" s="102"/>
      <c r="EH153" s="102"/>
      <c r="EI153" s="102"/>
      <c r="EJ153" s="102"/>
      <c r="EK153" s="102"/>
      <c r="EL153" s="102"/>
      <c r="EM153" s="102"/>
      <c r="EN153" s="102"/>
      <c r="EO153" s="102"/>
      <c r="EP153" s="102"/>
      <c r="EQ153" s="102" t="s">
        <v>5937</v>
      </c>
      <c r="ER153" s="102"/>
      <c r="ES153" s="102"/>
      <c r="ET153" s="102"/>
      <c r="EU153" s="102"/>
      <c r="EV153" s="102"/>
      <c r="EW153" s="102"/>
      <c r="EX153" s="102"/>
      <c r="EY153" s="102"/>
      <c r="EZ153" s="102"/>
      <c r="FA153" s="102"/>
      <c r="FB153" s="102"/>
      <c r="FC153" s="102"/>
      <c r="FD153" s="102"/>
      <c r="FE153" s="102"/>
      <c r="FF153" s="102"/>
      <c r="FG153" s="102" t="s">
        <v>5936</v>
      </c>
      <c r="FH153" s="102"/>
      <c r="FI153" s="102"/>
      <c r="FJ153" s="102"/>
      <c r="FK153" s="102"/>
      <c r="FL153" s="102"/>
      <c r="FM153" s="102"/>
      <c r="FN153" s="102"/>
      <c r="FO153" s="102"/>
      <c r="FP153" s="180"/>
      <c r="FQ153" s="180"/>
      <c r="FR153" s="180"/>
      <c r="FS153" s="180"/>
      <c r="FT153" s="180"/>
      <c r="FU153" s="180"/>
      <c r="FV153" s="180"/>
      <c r="FW153" s="180"/>
      <c r="FX153" s="180"/>
      <c r="FY153" s="180"/>
      <c r="FZ153" s="180"/>
      <c r="GA153" s="180"/>
      <c r="GB153" s="180"/>
      <c r="GC153" s="180"/>
      <c r="GD153" s="180"/>
      <c r="GE153" s="180"/>
      <c r="GF153" s="180"/>
      <c r="GG153" s="180"/>
    </row>
    <row r="154" spans="1:199" ht="25.5" customHeight="1" x14ac:dyDescent="0.15">
      <c r="A154" s="171" t="s">
        <v>6602</v>
      </c>
      <c r="B154" s="177" t="s">
        <v>7089</v>
      </c>
      <c r="C154" s="62" t="s">
        <v>6773</v>
      </c>
      <c r="D154" s="186">
        <v>40982</v>
      </c>
      <c r="E154" s="186">
        <v>41036</v>
      </c>
      <c r="F154" s="186"/>
      <c r="G154" s="102"/>
      <c r="H154" s="160" t="s">
        <v>6000</v>
      </c>
      <c r="I154" s="102" t="s">
        <v>3067</v>
      </c>
      <c r="J154" s="102"/>
      <c r="K154" s="102"/>
      <c r="L154" s="29" t="s">
        <v>3090</v>
      </c>
      <c r="M154" s="102"/>
      <c r="N154" s="102"/>
      <c r="O154" s="102"/>
      <c r="P154" s="102"/>
      <c r="Q154" s="102"/>
      <c r="R154" s="102"/>
      <c r="S154" s="102"/>
      <c r="T154" s="102"/>
      <c r="U154" s="102"/>
      <c r="V154" s="102"/>
      <c r="W154" s="102"/>
      <c r="X154" s="29"/>
      <c r="Y154" s="29"/>
      <c r="Z154" s="29"/>
      <c r="AA154" s="29"/>
      <c r="AB154" s="29"/>
      <c r="AC154" s="102"/>
      <c r="AD154" s="102"/>
      <c r="AE154" s="102"/>
      <c r="AF154" s="102"/>
      <c r="AG154" s="102"/>
      <c r="AH154" s="102" t="s">
        <v>452</v>
      </c>
      <c r="AI154" s="102"/>
      <c r="AJ154" s="102"/>
      <c r="AK154" s="102"/>
      <c r="AL154" s="102"/>
      <c r="AM154" s="102"/>
      <c r="AN154" s="102"/>
      <c r="AO154" s="102" t="s">
        <v>5514</v>
      </c>
      <c r="AP154" s="102"/>
      <c r="AQ154" s="102"/>
      <c r="AR154" s="102"/>
      <c r="AS154" s="102"/>
      <c r="AT154" s="102"/>
      <c r="AU154" s="102"/>
      <c r="AV154" s="102"/>
      <c r="AW154" s="102"/>
      <c r="AX154" s="102"/>
      <c r="AY154" s="102"/>
      <c r="AZ154" s="102"/>
      <c r="BA154" s="102"/>
      <c r="BB154" s="102"/>
      <c r="BC154" s="102"/>
      <c r="BD154" s="102"/>
      <c r="BE154" s="102"/>
      <c r="BF154" s="102"/>
      <c r="BG154" s="102"/>
      <c r="BH154" s="102"/>
      <c r="BI154" s="102"/>
      <c r="BJ154" s="102"/>
      <c r="BK154" s="102"/>
      <c r="BL154" s="102"/>
      <c r="BM154" s="102"/>
      <c r="BN154" s="102"/>
      <c r="BO154" s="102"/>
      <c r="BP154" s="102"/>
      <c r="BQ154" s="102"/>
      <c r="BR154" s="102"/>
      <c r="BS154" s="102"/>
      <c r="BT154" s="102"/>
      <c r="BU154" s="102"/>
      <c r="BV154" s="102"/>
      <c r="BW154" s="102"/>
      <c r="BX154" s="102"/>
      <c r="BY154" s="102"/>
      <c r="BZ154" s="102"/>
      <c r="CA154" s="102"/>
      <c r="CB154" s="102"/>
      <c r="CC154" s="102"/>
      <c r="CD154" s="102"/>
      <c r="CE154" s="102"/>
      <c r="CF154" s="102"/>
      <c r="CG154" s="102"/>
      <c r="CH154" s="102"/>
      <c r="CI154" s="102"/>
      <c r="CJ154" s="102"/>
      <c r="CK154" s="181"/>
      <c r="CL154" s="181"/>
      <c r="CM154" s="102"/>
      <c r="CN154" s="102"/>
      <c r="CO154" s="102"/>
      <c r="CP154" s="102"/>
      <c r="CQ154" s="102"/>
      <c r="CR154" s="102"/>
      <c r="CS154" s="102"/>
      <c r="CT154" s="102"/>
      <c r="CU154" s="102"/>
      <c r="CV154" s="102"/>
      <c r="CW154" s="102"/>
      <c r="CX154" s="102"/>
      <c r="CY154" s="102"/>
      <c r="CZ154" s="102"/>
      <c r="DA154" s="102"/>
      <c r="DB154" s="102"/>
      <c r="DC154" s="102"/>
      <c r="DD154" s="102"/>
      <c r="DE154" s="102"/>
      <c r="DF154" s="102"/>
      <c r="DG154" s="102"/>
      <c r="DH154" s="102"/>
      <c r="DI154" s="102"/>
      <c r="DJ154" s="102"/>
      <c r="DK154" s="102"/>
      <c r="DL154" s="102"/>
      <c r="DM154" s="102"/>
      <c r="DN154" s="102"/>
      <c r="DO154" s="102"/>
      <c r="DP154" s="102"/>
      <c r="DQ154" s="102"/>
      <c r="DR154" s="102"/>
      <c r="DS154" s="102"/>
      <c r="DT154" s="102"/>
      <c r="DU154" s="102"/>
      <c r="DV154" s="102"/>
      <c r="DW154" s="102"/>
      <c r="DX154" s="102"/>
      <c r="DY154" s="102"/>
      <c r="DZ154" s="102"/>
      <c r="EA154" s="102"/>
      <c r="EB154" s="102"/>
      <c r="EC154" s="102"/>
      <c r="ED154" s="29" t="s">
        <v>6002</v>
      </c>
      <c r="EE154" s="102"/>
      <c r="EF154" s="102"/>
      <c r="EG154" s="102"/>
      <c r="EH154" s="102"/>
      <c r="EI154" s="102"/>
      <c r="EJ154" s="102"/>
      <c r="EK154" s="102"/>
      <c r="EL154" s="102"/>
      <c r="EM154" s="102"/>
      <c r="EN154" s="102"/>
      <c r="EO154" s="102"/>
      <c r="EP154" s="102"/>
      <c r="EQ154" s="102"/>
      <c r="ER154" s="102"/>
      <c r="ES154" s="102"/>
      <c r="ET154" s="102"/>
      <c r="EU154" s="102"/>
      <c r="EV154" s="102"/>
      <c r="EW154" s="102"/>
      <c r="EX154" s="102"/>
      <c r="EY154" s="102"/>
      <c r="EZ154" s="102"/>
      <c r="FA154" s="102"/>
      <c r="FB154" s="102"/>
      <c r="FC154" s="29" t="s">
        <v>7099</v>
      </c>
      <c r="FD154" s="29"/>
      <c r="FE154" s="29"/>
      <c r="FF154" s="29"/>
      <c r="FG154" s="180"/>
      <c r="FH154" s="180"/>
      <c r="FI154" s="180"/>
      <c r="FJ154" s="180"/>
      <c r="FK154" s="180"/>
      <c r="FL154" s="180"/>
      <c r="FM154" s="180"/>
      <c r="FN154" s="180"/>
      <c r="FO154" s="180"/>
      <c r="FP154" s="180"/>
      <c r="FQ154" s="180"/>
      <c r="FR154" s="180"/>
      <c r="FS154" s="180"/>
      <c r="FT154" s="180"/>
      <c r="FU154" s="180"/>
      <c r="FV154" s="180"/>
      <c r="FW154" s="180"/>
      <c r="FX154" s="180"/>
      <c r="FY154" s="180"/>
      <c r="FZ154" s="180"/>
      <c r="GA154" s="180"/>
      <c r="GB154" s="180"/>
      <c r="GC154" s="180"/>
      <c r="GD154" s="180"/>
      <c r="GE154" s="180"/>
      <c r="GF154" s="180"/>
      <c r="GG154" s="180"/>
    </row>
    <row r="155" spans="1:199" ht="25.5" customHeight="1" x14ac:dyDescent="0.15">
      <c r="A155" s="171" t="s">
        <v>6134</v>
      </c>
      <c r="B155" s="175" t="s">
        <v>6552</v>
      </c>
      <c r="C155" s="62" t="s">
        <v>6772</v>
      </c>
      <c r="D155" s="182">
        <v>40981</v>
      </c>
      <c r="E155" s="182">
        <v>41031</v>
      </c>
      <c r="F155" s="182"/>
      <c r="G155" s="163" t="s">
        <v>5843</v>
      </c>
      <c r="H155" s="160" t="s">
        <v>6135</v>
      </c>
      <c r="I155" s="102" t="s">
        <v>3067</v>
      </c>
      <c r="J155" s="102" t="s">
        <v>469</v>
      </c>
      <c r="K155" s="102"/>
      <c r="L155" s="102" t="s">
        <v>3068</v>
      </c>
      <c r="M155" s="102"/>
      <c r="N155" s="102"/>
      <c r="O155" s="102"/>
      <c r="P155" s="102"/>
      <c r="Q155" s="102"/>
      <c r="R155" s="102"/>
      <c r="S155" s="102"/>
      <c r="T155" s="102"/>
      <c r="U155" s="102"/>
      <c r="V155" s="102"/>
      <c r="W155" s="102"/>
      <c r="X155" s="102" t="s">
        <v>3069</v>
      </c>
      <c r="Y155" s="102"/>
      <c r="Z155" s="102"/>
      <c r="AA155" s="102"/>
      <c r="AB155" s="102"/>
      <c r="AC155" s="102"/>
      <c r="AD155" s="102"/>
      <c r="AE155" s="102"/>
      <c r="AF155" s="102"/>
      <c r="AG155" s="102"/>
      <c r="AH155" s="102" t="s">
        <v>3070</v>
      </c>
      <c r="AI155" s="102"/>
      <c r="AJ155" s="102"/>
      <c r="AK155" s="102"/>
      <c r="AL155" s="102"/>
      <c r="AM155" s="102"/>
      <c r="AN155" s="102"/>
      <c r="AO155" s="102" t="s">
        <v>5514</v>
      </c>
      <c r="AP155" s="102"/>
      <c r="AQ155" s="102"/>
      <c r="AR155" s="102"/>
      <c r="AS155" s="102"/>
      <c r="AT155" s="102"/>
      <c r="AU155" s="102"/>
      <c r="AV155" s="102"/>
      <c r="AW155" s="102"/>
      <c r="AX155" s="102"/>
      <c r="AY155" s="102"/>
      <c r="AZ155" s="180"/>
      <c r="BA155" s="180"/>
      <c r="BB155" s="180"/>
      <c r="BC155" s="180"/>
      <c r="BD155" s="180"/>
      <c r="BE155" s="180"/>
      <c r="BF155" s="180"/>
      <c r="BG155" s="180"/>
      <c r="BH155" s="180"/>
      <c r="BI155" s="180"/>
      <c r="BJ155" s="180"/>
      <c r="BK155" s="180"/>
      <c r="BL155" s="180"/>
      <c r="BM155" s="180"/>
      <c r="BN155" s="180"/>
      <c r="BO155" s="180"/>
      <c r="BP155" s="180"/>
      <c r="BQ155" s="180"/>
      <c r="BR155" s="180"/>
      <c r="BS155" s="180"/>
      <c r="BT155" s="180"/>
      <c r="BU155" s="180"/>
      <c r="BV155" s="180"/>
      <c r="BW155" s="180"/>
      <c r="BX155" s="180"/>
      <c r="BY155" s="180"/>
      <c r="BZ155" s="180"/>
      <c r="CA155" s="180"/>
      <c r="CB155" s="180"/>
      <c r="CC155" s="180"/>
      <c r="CD155" s="180"/>
      <c r="CE155" s="180"/>
      <c r="CF155" s="180"/>
      <c r="CG155" s="180"/>
      <c r="CH155" s="180"/>
      <c r="CI155" s="180"/>
      <c r="CJ155" s="180"/>
      <c r="CK155" s="180"/>
      <c r="CL155" s="180"/>
      <c r="CM155" s="180"/>
      <c r="CN155" s="180"/>
      <c r="CO155" s="180"/>
      <c r="CP155" s="180"/>
      <c r="CQ155" s="180"/>
      <c r="CR155" s="180"/>
      <c r="CS155" s="180"/>
      <c r="CT155" s="180"/>
      <c r="CU155" s="180"/>
      <c r="CV155" s="180"/>
      <c r="CW155" s="180"/>
      <c r="CX155" s="180"/>
      <c r="CY155" s="180"/>
      <c r="CZ155" s="180"/>
      <c r="DA155" s="180"/>
      <c r="DB155" s="180"/>
      <c r="DC155" s="180"/>
      <c r="DD155" s="180"/>
      <c r="DE155" s="180"/>
      <c r="DF155" s="180"/>
      <c r="DG155" s="180"/>
      <c r="DH155" s="180"/>
      <c r="DI155" s="180"/>
      <c r="DJ155" s="180"/>
      <c r="DK155" s="180"/>
      <c r="DL155" s="180"/>
      <c r="DM155" s="180"/>
      <c r="DN155" s="180"/>
      <c r="DO155" s="180"/>
      <c r="DP155" s="180"/>
      <c r="DQ155" s="180"/>
      <c r="DR155" s="180"/>
      <c r="DS155" s="180"/>
      <c r="DT155" s="180"/>
      <c r="DU155" s="180"/>
      <c r="DV155" s="180"/>
      <c r="DW155" s="180"/>
      <c r="DX155" s="180"/>
      <c r="DY155" s="180"/>
      <c r="DZ155" s="180"/>
      <c r="EA155" s="180"/>
      <c r="EB155" s="180"/>
      <c r="EC155" s="180"/>
      <c r="ED155" s="180"/>
      <c r="EE155" s="180"/>
      <c r="EF155" s="180"/>
      <c r="EG155" s="180"/>
      <c r="EH155" s="180"/>
      <c r="EI155" s="180"/>
      <c r="EJ155" s="180"/>
      <c r="EK155" s="180"/>
      <c r="EL155" s="180"/>
      <c r="EM155" s="180"/>
      <c r="EN155" s="180"/>
      <c r="EO155" s="180"/>
      <c r="EP155" s="180"/>
      <c r="EQ155" s="180"/>
      <c r="ER155" s="180"/>
      <c r="ES155" s="180"/>
      <c r="ET155" s="180"/>
      <c r="EU155" s="180"/>
      <c r="EV155" s="180"/>
      <c r="EW155" s="180"/>
      <c r="EX155" s="180"/>
      <c r="EY155" s="180"/>
      <c r="EZ155" s="180"/>
      <c r="FA155" s="180"/>
      <c r="FB155" s="180"/>
      <c r="FC155" s="180"/>
      <c r="FD155" s="180"/>
      <c r="FE155" s="180"/>
      <c r="FF155" s="180"/>
      <c r="FG155" s="180"/>
      <c r="FH155" s="180"/>
      <c r="FI155" s="180"/>
      <c r="FJ155" s="180"/>
      <c r="FK155" s="180"/>
      <c r="FL155" s="180"/>
      <c r="FM155" s="180"/>
      <c r="FN155" s="180"/>
      <c r="FO155" s="180"/>
      <c r="FP155" s="180"/>
      <c r="FQ155" s="180"/>
      <c r="FR155" s="180"/>
      <c r="FS155" s="180"/>
      <c r="FT155" s="180"/>
      <c r="FU155" s="180"/>
      <c r="FV155" s="180"/>
      <c r="FW155" s="180"/>
      <c r="FX155" s="180"/>
      <c r="FY155" s="180"/>
      <c r="FZ155" s="180"/>
      <c r="GA155" s="180"/>
      <c r="GB155" s="180"/>
      <c r="GC155" s="180"/>
      <c r="GD155" s="180"/>
      <c r="GE155" s="180"/>
      <c r="GF155" s="180"/>
      <c r="GG155" s="180"/>
    </row>
    <row r="156" spans="1:199" ht="45" x14ac:dyDescent="0.15">
      <c r="A156" s="171" t="s">
        <v>6603</v>
      </c>
      <c r="B156" s="177" t="s">
        <v>7084</v>
      </c>
      <c r="C156" s="62" t="s">
        <v>6771</v>
      </c>
      <c r="D156" s="182">
        <v>40981</v>
      </c>
      <c r="E156" s="186">
        <v>41034</v>
      </c>
      <c r="F156" s="186"/>
      <c r="G156" s="102"/>
      <c r="H156" s="102" t="s">
        <v>6004</v>
      </c>
      <c r="I156" s="102" t="s">
        <v>3067</v>
      </c>
      <c r="J156" s="102" t="s">
        <v>469</v>
      </c>
      <c r="K156" s="102"/>
      <c r="L156" s="102" t="s">
        <v>6005</v>
      </c>
      <c r="M156" s="102"/>
      <c r="N156" s="102"/>
      <c r="O156" s="102"/>
      <c r="P156" s="102"/>
      <c r="Q156" s="102"/>
      <c r="R156" s="102"/>
      <c r="S156" s="102"/>
      <c r="T156" s="102"/>
      <c r="U156" s="102"/>
      <c r="V156" s="102"/>
      <c r="W156" s="102"/>
      <c r="X156" s="29" t="s">
        <v>7090</v>
      </c>
      <c r="Y156" s="29"/>
      <c r="Z156" s="29"/>
      <c r="AA156" s="29"/>
      <c r="AB156" s="29"/>
      <c r="AC156" s="102"/>
      <c r="AD156" s="102"/>
      <c r="AE156" s="102"/>
      <c r="AF156" s="102"/>
      <c r="AG156" s="102"/>
      <c r="AH156" s="29" t="s">
        <v>6007</v>
      </c>
      <c r="AI156" s="29"/>
      <c r="AJ156" s="29"/>
      <c r="AK156" s="29"/>
      <c r="AL156" s="102"/>
      <c r="AM156" s="102"/>
      <c r="AN156" s="102"/>
      <c r="AO156" s="102" t="s">
        <v>5514</v>
      </c>
      <c r="AP156" s="102"/>
      <c r="AQ156" s="102"/>
      <c r="AR156" s="102"/>
      <c r="AS156" s="102"/>
      <c r="AT156" s="102"/>
      <c r="AU156" s="102"/>
      <c r="AV156" s="102"/>
      <c r="AW156" s="102"/>
      <c r="AX156" s="102"/>
      <c r="AY156" s="102"/>
      <c r="AZ156" s="102"/>
      <c r="BA156" s="102"/>
      <c r="BB156" s="102"/>
      <c r="BC156" s="102"/>
      <c r="BD156" s="102"/>
      <c r="BE156" s="102"/>
      <c r="BF156" s="102"/>
      <c r="BG156" s="102"/>
      <c r="BH156" s="102"/>
      <c r="BI156" s="102"/>
      <c r="BJ156" s="102"/>
      <c r="BK156" s="102"/>
      <c r="BL156" s="102"/>
      <c r="BM156" s="102"/>
      <c r="BN156" s="102"/>
      <c r="BO156" s="102"/>
      <c r="BP156" s="102"/>
      <c r="BQ156" s="102"/>
      <c r="BR156" s="102"/>
      <c r="BS156" s="102"/>
      <c r="BT156" s="102"/>
      <c r="BU156" s="102"/>
      <c r="BV156" s="102"/>
      <c r="BW156" s="102"/>
      <c r="BX156" s="102"/>
      <c r="BY156" s="102"/>
      <c r="BZ156" s="102"/>
      <c r="CA156" s="102"/>
      <c r="CB156" s="102"/>
      <c r="CC156" s="102"/>
      <c r="CD156" s="102"/>
      <c r="CE156" s="102"/>
      <c r="CF156" s="102"/>
      <c r="CG156" s="102"/>
      <c r="CH156" s="102"/>
      <c r="CI156" s="102"/>
      <c r="CJ156" s="102"/>
      <c r="CK156" s="181"/>
      <c r="CL156" s="181"/>
      <c r="CM156" s="102"/>
      <c r="CN156" s="102"/>
      <c r="CO156" s="102"/>
      <c r="CP156" s="102"/>
      <c r="CQ156" s="102"/>
      <c r="CR156" s="102"/>
      <c r="CS156" s="102"/>
      <c r="CT156" s="102"/>
      <c r="CU156" s="102"/>
      <c r="CV156" s="102"/>
      <c r="CW156" s="102"/>
      <c r="CX156" s="102"/>
      <c r="CY156" s="102"/>
      <c r="CZ156" s="102"/>
      <c r="DA156" s="102"/>
      <c r="DB156" s="102"/>
      <c r="DC156" s="102"/>
      <c r="DD156" s="102"/>
      <c r="DE156" s="102"/>
      <c r="DF156" s="102"/>
      <c r="DG156" s="102"/>
      <c r="DH156" s="102"/>
      <c r="DI156" s="102"/>
      <c r="DJ156" s="102"/>
      <c r="DK156" s="102"/>
      <c r="DL156" s="102"/>
      <c r="DM156" s="102"/>
      <c r="DN156" s="102"/>
      <c r="DO156" s="102"/>
      <c r="DP156" s="102"/>
      <c r="DQ156" s="102"/>
      <c r="DR156" s="102"/>
      <c r="DS156" s="102"/>
      <c r="DT156" s="102"/>
      <c r="DU156" s="102"/>
      <c r="DV156" s="102"/>
      <c r="DW156" s="102"/>
      <c r="DX156" s="102"/>
      <c r="DY156" s="102"/>
      <c r="DZ156" s="102"/>
      <c r="EA156" s="102"/>
      <c r="EB156" s="102"/>
      <c r="EC156" s="102"/>
      <c r="ED156" s="102"/>
      <c r="EE156" s="102"/>
      <c r="EF156" s="102"/>
      <c r="EG156" s="102"/>
      <c r="EH156" s="102"/>
      <c r="EI156" s="102"/>
      <c r="EJ156" s="102"/>
      <c r="EK156" s="102"/>
      <c r="EL156" s="102"/>
      <c r="EM156" s="102"/>
      <c r="EN156" s="102"/>
      <c r="EO156" s="102"/>
      <c r="EP156" s="102"/>
      <c r="EQ156" s="102"/>
      <c r="ER156" s="102"/>
      <c r="ES156" s="102"/>
      <c r="ET156" s="102"/>
      <c r="EU156" s="102"/>
      <c r="EV156" s="102"/>
      <c r="EW156" s="102"/>
      <c r="EX156" s="102"/>
      <c r="EY156" s="102"/>
      <c r="EZ156" s="102"/>
      <c r="FA156" s="102"/>
      <c r="FB156" s="102"/>
      <c r="FC156" s="102"/>
      <c r="FD156" s="102"/>
      <c r="FE156" s="102"/>
      <c r="FF156" s="102"/>
      <c r="FG156" s="102"/>
      <c r="FH156" s="102"/>
      <c r="FI156" s="102"/>
      <c r="FJ156" s="102"/>
      <c r="FK156" s="102"/>
      <c r="FL156" s="102"/>
      <c r="FM156" s="102"/>
      <c r="FN156" s="102"/>
      <c r="FO156" s="102"/>
      <c r="FP156" s="180"/>
      <c r="FQ156" s="180"/>
      <c r="FR156" s="180"/>
      <c r="FS156" s="180"/>
      <c r="FT156" s="180"/>
      <c r="FU156" s="180"/>
      <c r="FV156" s="180"/>
      <c r="FW156" s="180"/>
      <c r="FX156" s="180"/>
      <c r="FY156" s="180"/>
      <c r="FZ156" s="180"/>
      <c r="GA156" s="180"/>
      <c r="GB156" s="180"/>
      <c r="GC156" s="180"/>
      <c r="GD156" s="180"/>
      <c r="GE156" s="180"/>
      <c r="GF156" s="180"/>
      <c r="GG156" s="180"/>
    </row>
    <row r="157" spans="1:199" ht="25.5" customHeight="1" x14ac:dyDescent="0.15">
      <c r="A157" s="171" t="s">
        <v>6604</v>
      </c>
      <c r="B157" s="177" t="s">
        <v>7036</v>
      </c>
      <c r="C157" s="62" t="s">
        <v>6770</v>
      </c>
      <c r="D157" s="186">
        <v>40977</v>
      </c>
      <c r="E157" s="186">
        <v>43370</v>
      </c>
      <c r="F157" s="186" t="s">
        <v>12298</v>
      </c>
      <c r="G157" s="102"/>
      <c r="H157" s="102" t="s">
        <v>6059</v>
      </c>
      <c r="I157" s="102" t="s">
        <v>3067</v>
      </c>
      <c r="J157" s="102" t="s">
        <v>469</v>
      </c>
      <c r="K157" s="102"/>
      <c r="L157" s="102" t="s">
        <v>6060</v>
      </c>
      <c r="M157" s="102"/>
      <c r="N157" s="102"/>
      <c r="O157" s="102"/>
      <c r="P157" s="102"/>
      <c r="Q157" s="102"/>
      <c r="R157" s="102"/>
      <c r="S157" s="102"/>
      <c r="T157" s="102"/>
      <c r="U157" s="102"/>
      <c r="V157" s="102"/>
      <c r="W157" s="102"/>
      <c r="X157" s="102" t="s">
        <v>7021</v>
      </c>
      <c r="Y157" s="102"/>
      <c r="Z157" s="102"/>
      <c r="AA157" s="102"/>
      <c r="AB157" s="102"/>
      <c r="AC157" s="102"/>
      <c r="AD157" s="102"/>
      <c r="AE157" s="102"/>
      <c r="AF157" s="102"/>
      <c r="AG157" s="102"/>
      <c r="AH157" s="29" t="s">
        <v>3138</v>
      </c>
      <c r="AI157" s="29"/>
      <c r="AJ157" s="29"/>
      <c r="AK157" s="29"/>
      <c r="AL157" s="102"/>
      <c r="AM157" s="102"/>
      <c r="AN157" s="102"/>
      <c r="AO157" s="102" t="s">
        <v>5514</v>
      </c>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c r="BK157" s="102"/>
      <c r="BL157" s="102"/>
      <c r="BM157" s="102"/>
      <c r="BN157" s="102"/>
      <c r="BO157" s="102"/>
      <c r="BP157" s="102"/>
      <c r="BQ157" s="102"/>
      <c r="BR157" s="102"/>
      <c r="BS157" s="102"/>
      <c r="BT157" s="102"/>
      <c r="BU157" s="102"/>
      <c r="BV157" s="102"/>
      <c r="BW157" s="102"/>
      <c r="BX157" s="102"/>
      <c r="BY157" s="102"/>
      <c r="BZ157" s="102"/>
      <c r="CA157" s="102"/>
      <c r="CB157" s="102"/>
      <c r="CC157" s="102"/>
      <c r="CD157" s="102"/>
      <c r="CE157" s="102"/>
      <c r="CF157" s="102"/>
      <c r="CG157" s="102"/>
      <c r="CH157" s="102"/>
      <c r="CI157" s="102"/>
      <c r="CJ157" s="102"/>
      <c r="CK157" s="181"/>
      <c r="CL157" s="181"/>
      <c r="CM157" s="102"/>
      <c r="CN157" s="102"/>
      <c r="CO157" s="102"/>
      <c r="CP157" s="102"/>
      <c r="CQ157" s="102"/>
      <c r="CR157" s="102"/>
      <c r="CS157" s="102"/>
      <c r="CT157" s="102"/>
      <c r="CU157" s="102"/>
      <c r="CV157" s="102"/>
      <c r="CW157" s="102"/>
      <c r="CX157" s="102"/>
      <c r="CY157" s="102"/>
      <c r="CZ157" s="102"/>
      <c r="DA157" s="102"/>
      <c r="DB157" s="102"/>
      <c r="DC157" s="102"/>
      <c r="DD157" s="102"/>
      <c r="DE157" s="102"/>
      <c r="DF157" s="102"/>
      <c r="DG157" s="102"/>
      <c r="DH157" s="102"/>
      <c r="DI157" s="102"/>
      <c r="DJ157" s="102"/>
      <c r="DK157" s="102"/>
      <c r="DL157" s="102"/>
      <c r="DM157" s="102"/>
      <c r="DN157" s="102"/>
      <c r="DO157" s="102"/>
      <c r="DP157" s="102"/>
      <c r="DQ157" s="102"/>
      <c r="DR157" s="102"/>
      <c r="DS157" s="102"/>
      <c r="DT157" s="102"/>
      <c r="DU157" s="102"/>
      <c r="DV157" s="102"/>
      <c r="DW157" s="102"/>
      <c r="DX157" s="102"/>
      <c r="DY157" s="102"/>
      <c r="DZ157" s="102"/>
      <c r="EA157" s="102"/>
      <c r="EB157" s="102"/>
      <c r="EC157" s="102"/>
      <c r="ED157" s="102"/>
      <c r="EE157" s="102"/>
      <c r="EF157" s="102"/>
      <c r="EG157" s="102"/>
      <c r="EH157" s="102"/>
      <c r="EI157" s="102"/>
      <c r="EJ157" s="102"/>
      <c r="EK157" s="102"/>
      <c r="EL157" s="102"/>
      <c r="EM157" s="102"/>
      <c r="EN157" s="102"/>
      <c r="EO157" s="102"/>
      <c r="EP157" s="102"/>
      <c r="EQ157" s="102"/>
      <c r="ER157" s="102"/>
      <c r="ES157" s="102"/>
      <c r="ET157" s="102"/>
      <c r="EU157" s="102"/>
      <c r="EV157" s="102"/>
      <c r="EW157" s="102"/>
      <c r="EX157" s="102"/>
      <c r="EY157" s="102"/>
      <c r="EZ157" s="102"/>
      <c r="FA157" s="102"/>
      <c r="FB157" s="102"/>
      <c r="FC157" s="102"/>
      <c r="FD157" s="102"/>
      <c r="FE157" s="102"/>
      <c r="FF157" s="102"/>
      <c r="FG157" s="102"/>
      <c r="FH157" s="102"/>
      <c r="FI157" s="102"/>
      <c r="FJ157" s="102"/>
      <c r="FK157" s="102"/>
      <c r="FL157" s="102"/>
      <c r="FM157" s="102"/>
      <c r="FN157" s="102"/>
      <c r="FO157" s="102"/>
      <c r="FP157" s="180"/>
      <c r="FQ157" s="180"/>
      <c r="FR157" s="180"/>
      <c r="FS157" s="180"/>
      <c r="FT157" s="180"/>
      <c r="FU157" s="180"/>
      <c r="FV157" s="180"/>
      <c r="FW157" s="180"/>
      <c r="FX157" s="180"/>
      <c r="FY157" s="180"/>
      <c r="FZ157" s="180"/>
      <c r="GA157" s="180"/>
      <c r="GB157" s="180"/>
      <c r="GC157" s="180"/>
      <c r="GD157" s="180"/>
      <c r="GE157" s="180"/>
      <c r="GF157" s="180"/>
      <c r="GG157" s="180"/>
    </row>
    <row r="158" spans="1:199" ht="25.5" customHeight="1" x14ac:dyDescent="0.15">
      <c r="A158" s="171" t="s">
        <v>6605</v>
      </c>
      <c r="B158" s="177" t="s">
        <v>5831</v>
      </c>
      <c r="C158" s="62" t="s">
        <v>6769</v>
      </c>
      <c r="D158" s="186">
        <v>41022</v>
      </c>
      <c r="E158" s="186">
        <v>42027</v>
      </c>
      <c r="F158" s="186" t="s">
        <v>12257</v>
      </c>
      <c r="G158" s="163" t="s">
        <v>5801</v>
      </c>
      <c r="H158" s="102" t="s">
        <v>6063</v>
      </c>
      <c r="I158" s="102" t="s">
        <v>3067</v>
      </c>
      <c r="J158" s="102" t="s">
        <v>469</v>
      </c>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t="s">
        <v>5514</v>
      </c>
      <c r="AP158" s="102"/>
      <c r="AQ158" s="102"/>
      <c r="AR158" s="102"/>
      <c r="AS158" s="102"/>
      <c r="AT158" s="102"/>
      <c r="AU158" s="102"/>
      <c r="AV158" s="102"/>
      <c r="AW158" s="102"/>
      <c r="AX158" s="102"/>
      <c r="AY158" s="102"/>
      <c r="AZ158" s="102"/>
      <c r="BA158" s="102"/>
      <c r="BB158" s="102"/>
      <c r="BC158" s="102"/>
      <c r="BD158" s="102"/>
      <c r="BE158" s="102"/>
      <c r="BF158" s="102"/>
      <c r="BG158" s="102"/>
      <c r="BH158" s="102"/>
      <c r="BI158" s="102"/>
      <c r="BJ158" s="102"/>
      <c r="BK158" s="102"/>
      <c r="BL158" s="102"/>
      <c r="BM158" s="102"/>
      <c r="BN158" s="102"/>
      <c r="BO158" s="102"/>
      <c r="BP158" s="102"/>
      <c r="BQ158" s="102"/>
      <c r="BR158" s="102"/>
      <c r="BS158" s="102"/>
      <c r="BT158" s="102"/>
      <c r="BU158" s="102"/>
      <c r="BV158" s="102"/>
      <c r="BW158" s="102"/>
      <c r="BX158" s="102"/>
      <c r="BY158" s="102"/>
      <c r="BZ158" s="102"/>
      <c r="CA158" s="102"/>
      <c r="CB158" s="102"/>
      <c r="CC158" s="102"/>
      <c r="CD158" s="102"/>
      <c r="CE158" s="102"/>
      <c r="CF158" s="102"/>
      <c r="CG158" s="102"/>
      <c r="CH158" s="102"/>
      <c r="CI158" s="102"/>
      <c r="CJ158" s="102"/>
      <c r="CK158" s="181"/>
      <c r="CL158" s="181"/>
      <c r="CM158" s="102"/>
      <c r="CN158" s="102"/>
      <c r="CO158" s="102"/>
      <c r="CP158" s="102"/>
      <c r="CQ158" s="102"/>
      <c r="CR158" s="102"/>
      <c r="CS158" s="102"/>
      <c r="CT158" s="102"/>
      <c r="CU158" s="102"/>
      <c r="CV158" s="102"/>
      <c r="CW158" s="102"/>
      <c r="CX158" s="102"/>
      <c r="CY158" s="102"/>
      <c r="CZ158" s="102"/>
      <c r="DA158" s="102"/>
      <c r="DB158" s="102"/>
      <c r="DC158" s="102"/>
      <c r="DD158" s="102"/>
      <c r="DE158" s="102"/>
      <c r="DF158" s="102"/>
      <c r="DG158" s="102"/>
      <c r="DH158" s="102"/>
      <c r="DI158" s="102"/>
      <c r="DJ158" s="102"/>
      <c r="DK158" s="102"/>
      <c r="DL158" s="102"/>
      <c r="DM158" s="102"/>
      <c r="DN158" s="102"/>
      <c r="DO158" s="102"/>
      <c r="DP158" s="102"/>
      <c r="DQ158" s="102"/>
      <c r="DR158" s="102"/>
      <c r="DS158" s="102"/>
      <c r="DT158" s="102"/>
      <c r="DU158" s="102"/>
      <c r="DV158" s="102"/>
      <c r="DW158" s="102"/>
      <c r="DX158" s="102"/>
      <c r="DY158" s="102"/>
      <c r="DZ158" s="102"/>
      <c r="EA158" s="102"/>
      <c r="EB158" s="102"/>
      <c r="EC158" s="102"/>
      <c r="ED158" s="102"/>
      <c r="EE158" s="102"/>
      <c r="EF158" s="102"/>
      <c r="EG158" s="102"/>
      <c r="EH158" s="102"/>
      <c r="EI158" s="102"/>
      <c r="EJ158" s="102"/>
      <c r="EK158" s="102"/>
      <c r="EL158" s="102"/>
      <c r="EM158" s="102"/>
      <c r="EN158" s="102"/>
      <c r="EO158" s="102"/>
      <c r="EP158" s="102"/>
      <c r="EQ158" s="102"/>
      <c r="ER158" s="102"/>
      <c r="ES158" s="102"/>
      <c r="ET158" s="102"/>
      <c r="EU158" s="102"/>
      <c r="EV158" s="102"/>
      <c r="EW158" s="102"/>
      <c r="EX158" s="102"/>
      <c r="EY158" s="102"/>
      <c r="EZ158" s="102"/>
      <c r="FA158" s="102"/>
      <c r="FB158" s="102"/>
      <c r="FC158" s="102"/>
      <c r="FD158" s="102"/>
      <c r="FE158" s="102"/>
      <c r="FF158" s="102"/>
      <c r="FG158" s="102"/>
      <c r="FH158" s="102"/>
      <c r="FI158" s="102"/>
      <c r="FJ158" s="102"/>
      <c r="FK158" s="102"/>
      <c r="FL158" s="102"/>
      <c r="FM158" s="102"/>
      <c r="FN158" s="102"/>
      <c r="FO158" s="102"/>
      <c r="FP158" s="180"/>
      <c r="FQ158" s="180"/>
      <c r="FR158" s="180"/>
      <c r="FS158" s="180"/>
      <c r="FT158" s="180"/>
      <c r="FU158" s="180"/>
      <c r="FV158" s="180"/>
      <c r="FW158" s="180"/>
      <c r="FX158" s="180"/>
      <c r="FY158" s="180"/>
      <c r="FZ158" s="180"/>
      <c r="GA158" s="180"/>
      <c r="GB158" s="180"/>
      <c r="GC158" s="180"/>
      <c r="GD158" s="180"/>
      <c r="GE158" s="180"/>
      <c r="GF158" s="180"/>
      <c r="GG158" s="180"/>
    </row>
    <row r="159" spans="1:199" ht="25.5" customHeight="1" x14ac:dyDescent="0.15">
      <c r="A159" s="171" t="s">
        <v>6606</v>
      </c>
      <c r="B159" s="177" t="s">
        <v>7095</v>
      </c>
      <c r="C159" s="62" t="s">
        <v>6768</v>
      </c>
      <c r="D159" s="182">
        <v>40982</v>
      </c>
      <c r="E159" s="186">
        <v>41031</v>
      </c>
      <c r="F159" s="186"/>
      <c r="G159" s="102"/>
      <c r="H159" s="102" t="s">
        <v>6064</v>
      </c>
      <c r="I159" s="102" t="s">
        <v>3067</v>
      </c>
      <c r="J159" s="102" t="s">
        <v>469</v>
      </c>
      <c r="K159" s="102"/>
      <c r="L159" s="102" t="s">
        <v>589</v>
      </c>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t="s">
        <v>452</v>
      </c>
      <c r="AI159" s="102"/>
      <c r="AJ159" s="102"/>
      <c r="AK159" s="102"/>
      <c r="AL159" s="102"/>
      <c r="AM159" s="102"/>
      <c r="AN159" s="102"/>
      <c r="AO159" s="102" t="s">
        <v>5514</v>
      </c>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c r="BK159" s="102"/>
      <c r="BL159" s="102"/>
      <c r="BM159" s="102"/>
      <c r="BN159" s="102"/>
      <c r="BO159" s="102"/>
      <c r="BP159" s="102"/>
      <c r="BQ159" s="102"/>
      <c r="BR159" s="102"/>
      <c r="BS159" s="102"/>
      <c r="BT159" s="102"/>
      <c r="BU159" s="102"/>
      <c r="BV159" s="102"/>
      <c r="BW159" s="102"/>
      <c r="BX159" s="102"/>
      <c r="BY159" s="102"/>
      <c r="BZ159" s="102"/>
      <c r="CA159" s="102"/>
      <c r="CB159" s="102"/>
      <c r="CC159" s="102"/>
      <c r="CD159" s="102"/>
      <c r="CE159" s="102"/>
      <c r="CF159" s="102"/>
      <c r="CG159" s="102"/>
      <c r="CH159" s="102"/>
      <c r="CI159" s="102"/>
      <c r="CJ159" s="102"/>
      <c r="CK159" s="181"/>
      <c r="CL159" s="181"/>
      <c r="CM159" s="102"/>
      <c r="CN159" s="102"/>
      <c r="CO159" s="102"/>
      <c r="CP159" s="102"/>
      <c r="CQ159" s="102"/>
      <c r="CR159" s="102"/>
      <c r="CS159" s="102"/>
      <c r="CT159" s="102"/>
      <c r="CU159" s="102"/>
      <c r="CV159" s="102"/>
      <c r="CW159" s="102"/>
      <c r="CX159" s="102"/>
      <c r="CY159" s="102"/>
      <c r="CZ159" s="102"/>
      <c r="DA159" s="102"/>
      <c r="DB159" s="102"/>
      <c r="DC159" s="102"/>
      <c r="DD159" s="102"/>
      <c r="DE159" s="102"/>
      <c r="DF159" s="102"/>
      <c r="DG159" s="102"/>
      <c r="DH159" s="102"/>
      <c r="DI159" s="102"/>
      <c r="DJ159" s="102"/>
      <c r="DK159" s="102"/>
      <c r="DL159" s="102"/>
      <c r="DM159" s="102"/>
      <c r="DN159" s="102"/>
      <c r="DO159" s="102"/>
      <c r="DP159" s="102"/>
      <c r="DQ159" s="102"/>
      <c r="DR159" s="102"/>
      <c r="DS159" s="102"/>
      <c r="DT159" s="102"/>
      <c r="DU159" s="102"/>
      <c r="DV159" s="102"/>
      <c r="DW159" s="102"/>
      <c r="DX159" s="102"/>
      <c r="DY159" s="102"/>
      <c r="DZ159" s="102"/>
      <c r="EA159" s="102"/>
      <c r="EB159" s="102"/>
      <c r="EC159" s="102"/>
      <c r="ED159" s="102"/>
      <c r="EE159" s="102"/>
      <c r="EF159" s="102"/>
      <c r="EG159" s="102"/>
      <c r="EH159" s="102"/>
      <c r="EI159" s="102"/>
      <c r="EJ159" s="102"/>
      <c r="EK159" s="102"/>
      <c r="EL159" s="102"/>
      <c r="EM159" s="102"/>
      <c r="EN159" s="102"/>
      <c r="EO159" s="102"/>
      <c r="EP159" s="102"/>
      <c r="EQ159" s="29" t="s">
        <v>7403</v>
      </c>
      <c r="ER159" s="29"/>
      <c r="ES159" s="29"/>
      <c r="ET159" s="29"/>
      <c r="EU159" s="102"/>
      <c r="EV159" s="102"/>
      <c r="EW159" s="102"/>
      <c r="EX159" s="102"/>
      <c r="EY159" s="102"/>
      <c r="EZ159" s="102"/>
      <c r="FA159" s="102"/>
      <c r="FB159" s="102"/>
      <c r="FC159" s="102"/>
      <c r="FD159" s="102"/>
      <c r="FE159" s="102"/>
      <c r="FF159" s="102"/>
      <c r="FG159" s="29" t="s">
        <v>7404</v>
      </c>
      <c r="FH159" s="29"/>
      <c r="FI159" s="29"/>
      <c r="FJ159" s="29"/>
      <c r="FK159" s="29"/>
      <c r="FL159" s="29"/>
      <c r="FM159" s="29"/>
      <c r="FN159" s="29"/>
      <c r="FO159" s="29"/>
      <c r="FP159" s="180"/>
      <c r="FQ159" s="180"/>
      <c r="FR159" s="180"/>
      <c r="FS159" s="180"/>
      <c r="FT159" s="180"/>
      <c r="FU159" s="180"/>
      <c r="FV159" s="180"/>
      <c r="FW159" s="180"/>
      <c r="FX159" s="180"/>
      <c r="FY159" s="180"/>
      <c r="FZ159" s="180"/>
      <c r="GA159" s="180"/>
      <c r="GB159" s="180"/>
      <c r="GC159" s="180"/>
      <c r="GD159" s="180"/>
      <c r="GE159" s="180"/>
      <c r="GF159" s="180"/>
      <c r="GG159" s="180"/>
    </row>
    <row r="160" spans="1:199" ht="30" x14ac:dyDescent="0.15">
      <c r="A160" s="171" t="s">
        <v>6607</v>
      </c>
      <c r="B160" s="177" t="s">
        <v>13436</v>
      </c>
      <c r="C160" s="62" t="s">
        <v>6767</v>
      </c>
      <c r="D160" s="182">
        <v>40982</v>
      </c>
      <c r="E160" s="186">
        <v>41964</v>
      </c>
      <c r="F160" s="186" t="s">
        <v>12257</v>
      </c>
      <c r="G160" s="163" t="s">
        <v>5801</v>
      </c>
      <c r="H160" s="102" t="s">
        <v>13437</v>
      </c>
      <c r="I160" s="102" t="s">
        <v>3067</v>
      </c>
      <c r="J160" s="102" t="s">
        <v>469</v>
      </c>
      <c r="K160" s="102"/>
      <c r="L160" s="29" t="s">
        <v>6068</v>
      </c>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29" t="s">
        <v>3199</v>
      </c>
      <c r="AI160" s="29"/>
      <c r="AJ160" s="29"/>
      <c r="AK160" s="29"/>
      <c r="AL160" s="102"/>
      <c r="AM160" s="102"/>
      <c r="AN160" s="102"/>
      <c r="AO160" s="102" t="s">
        <v>5514</v>
      </c>
      <c r="AP160" s="102"/>
      <c r="AQ160" s="102"/>
      <c r="AR160" s="102"/>
      <c r="AS160" s="102"/>
      <c r="AT160" s="102"/>
      <c r="AU160" s="102"/>
      <c r="AV160" s="102"/>
      <c r="AW160" s="102"/>
      <c r="AX160" s="102"/>
      <c r="AY160" s="102"/>
      <c r="AZ160" s="102"/>
      <c r="BA160" s="102"/>
      <c r="BB160" s="102"/>
      <c r="BC160" s="102"/>
      <c r="BD160" s="102"/>
      <c r="BE160" s="102"/>
      <c r="BF160" s="102"/>
      <c r="BG160" s="102"/>
      <c r="BH160" s="102"/>
      <c r="BI160" s="102"/>
      <c r="BJ160" s="102"/>
      <c r="BK160" s="102"/>
      <c r="BL160" s="102"/>
      <c r="BM160" s="102"/>
      <c r="BN160" s="102"/>
      <c r="BO160" s="102"/>
      <c r="BP160" s="102"/>
      <c r="BQ160" s="102"/>
      <c r="BR160" s="102"/>
      <c r="BS160" s="102"/>
      <c r="BT160" s="102"/>
      <c r="BU160" s="102"/>
      <c r="BV160" s="102"/>
      <c r="BW160" s="102"/>
      <c r="BX160" s="102"/>
      <c r="BY160" s="102"/>
      <c r="BZ160" s="102"/>
      <c r="CA160" s="102"/>
      <c r="CB160" s="102"/>
      <c r="CC160" s="102"/>
      <c r="CD160" s="102"/>
      <c r="CE160" s="102"/>
      <c r="CF160" s="102"/>
      <c r="CG160" s="102"/>
      <c r="CH160" s="102"/>
      <c r="CI160" s="102"/>
      <c r="CJ160" s="102"/>
      <c r="CK160" s="181"/>
      <c r="CL160" s="181"/>
      <c r="CM160" s="102"/>
      <c r="CN160" s="102"/>
      <c r="CO160" s="102"/>
      <c r="CP160" s="102"/>
      <c r="CQ160" s="102"/>
      <c r="CR160" s="102"/>
      <c r="CS160" s="102"/>
      <c r="CT160" s="102"/>
      <c r="CU160" s="102"/>
      <c r="CV160" s="102"/>
      <c r="CW160" s="102"/>
      <c r="CX160" s="102"/>
      <c r="CY160" s="102"/>
      <c r="CZ160" s="102"/>
      <c r="DA160" s="102"/>
      <c r="DB160" s="102"/>
      <c r="DC160" s="102"/>
      <c r="DD160" s="102"/>
      <c r="DE160" s="102"/>
      <c r="DF160" s="102"/>
      <c r="DG160" s="102"/>
      <c r="DH160" s="102"/>
      <c r="DI160" s="102"/>
      <c r="DJ160" s="102"/>
      <c r="DK160" s="102"/>
      <c r="DL160" s="102"/>
      <c r="DM160" s="102"/>
      <c r="DN160" s="102"/>
      <c r="DO160" s="102"/>
      <c r="DP160" s="102"/>
      <c r="DQ160" s="102"/>
      <c r="DR160" s="102"/>
      <c r="DS160" s="102"/>
      <c r="DT160" s="102"/>
      <c r="DU160" s="102"/>
      <c r="DV160" s="102"/>
      <c r="DW160" s="102"/>
      <c r="DX160" s="102"/>
      <c r="DY160" s="102"/>
      <c r="DZ160" s="102"/>
      <c r="EA160" s="102"/>
      <c r="EB160" s="102"/>
      <c r="EC160" s="102"/>
      <c r="ED160" s="102" t="s">
        <v>6072</v>
      </c>
      <c r="EE160" s="102"/>
      <c r="EF160" s="102"/>
      <c r="EG160" s="102"/>
      <c r="EH160" s="102"/>
      <c r="EI160" s="102"/>
      <c r="EJ160" s="102"/>
      <c r="EK160" s="102"/>
      <c r="EL160" s="102"/>
      <c r="EM160" s="102"/>
      <c r="EN160" s="102"/>
      <c r="EO160" s="102"/>
      <c r="EP160" s="102"/>
      <c r="EQ160" s="102"/>
      <c r="ER160" s="102"/>
      <c r="ES160" s="102"/>
      <c r="ET160" s="102"/>
      <c r="EU160" s="102"/>
      <c r="EV160" s="102"/>
      <c r="EW160" s="102"/>
      <c r="EX160" s="102"/>
      <c r="EY160" s="102"/>
      <c r="EZ160" s="102"/>
      <c r="FA160" s="102"/>
      <c r="FB160" s="102"/>
      <c r="FC160" s="102"/>
      <c r="FD160" s="102"/>
      <c r="FE160" s="102"/>
      <c r="FF160" s="102"/>
      <c r="FG160" s="102"/>
      <c r="FH160" s="102"/>
      <c r="FI160" s="102"/>
      <c r="FJ160" s="102"/>
      <c r="FK160" s="102"/>
      <c r="FL160" s="102"/>
      <c r="FM160" s="102"/>
      <c r="FN160" s="102"/>
      <c r="FO160" s="102"/>
      <c r="FP160" s="180"/>
      <c r="FQ160" s="180"/>
      <c r="FR160" s="180"/>
      <c r="FS160" s="180"/>
      <c r="FT160" s="180"/>
      <c r="FU160" s="180"/>
      <c r="FV160" s="180"/>
      <c r="FW160" s="180"/>
      <c r="FX160" s="180"/>
      <c r="FY160" s="180"/>
      <c r="FZ160" s="180"/>
      <c r="GA160" s="180"/>
      <c r="GB160" s="180"/>
      <c r="GC160" s="180"/>
      <c r="GD160" s="180"/>
      <c r="GE160" s="180"/>
      <c r="GF160" s="180"/>
      <c r="GG160" s="180"/>
    </row>
    <row r="161" spans="1:194" ht="84" x14ac:dyDescent="0.15">
      <c r="A161" s="171" t="s">
        <v>6608</v>
      </c>
      <c r="B161" s="177" t="s">
        <v>7340</v>
      </c>
      <c r="C161" s="62" t="s">
        <v>6766</v>
      </c>
      <c r="D161" s="186">
        <v>41023</v>
      </c>
      <c r="E161" s="186">
        <v>41025</v>
      </c>
      <c r="F161" s="186"/>
      <c r="G161" s="102"/>
      <c r="H161" s="102" t="s">
        <v>11151</v>
      </c>
      <c r="I161" s="102" t="s">
        <v>3067</v>
      </c>
      <c r="J161" s="102"/>
      <c r="K161" s="102"/>
      <c r="L161" s="102"/>
      <c r="M161" s="102"/>
      <c r="N161" s="102"/>
      <c r="O161" s="102"/>
      <c r="P161" s="102"/>
      <c r="Q161" s="102"/>
      <c r="R161" s="102"/>
      <c r="S161" s="102"/>
      <c r="T161" s="102"/>
      <c r="U161" s="102"/>
      <c r="V161" s="102"/>
      <c r="W161" s="102"/>
      <c r="X161" s="102"/>
      <c r="Y161" s="102"/>
      <c r="Z161" s="102"/>
      <c r="AA161" s="102" t="s">
        <v>7216</v>
      </c>
      <c r="AB161" s="102"/>
      <c r="AC161" s="102"/>
      <c r="AD161" s="102"/>
      <c r="AE161" s="102"/>
      <c r="AF161" s="102"/>
      <c r="AG161" s="102"/>
      <c r="AH161" s="102"/>
      <c r="AI161" s="102"/>
      <c r="AJ161" s="102" t="s">
        <v>7343</v>
      </c>
      <c r="AK161" s="102"/>
      <c r="AL161" s="102"/>
      <c r="AM161" s="102"/>
      <c r="AN161" s="102"/>
      <c r="AO161" s="102"/>
      <c r="AP161" s="62" t="s">
        <v>7178</v>
      </c>
      <c r="AQ161" s="102"/>
      <c r="AR161" s="102"/>
      <c r="AS161" s="102"/>
      <c r="AT161" s="102"/>
      <c r="AU161" s="102"/>
      <c r="AV161" s="102"/>
      <c r="AW161" s="102"/>
      <c r="AX161" s="102"/>
      <c r="AY161" s="102"/>
      <c r="AZ161" s="102"/>
      <c r="BA161" s="102"/>
      <c r="BB161" s="102"/>
      <c r="BC161" s="102"/>
      <c r="BD161" s="102"/>
      <c r="BE161" s="102"/>
      <c r="BF161" s="102"/>
      <c r="BG161" s="102"/>
      <c r="BH161" s="102" t="s">
        <v>7342</v>
      </c>
      <c r="BI161" s="102"/>
      <c r="BJ161" s="102"/>
      <c r="BK161" s="102"/>
      <c r="BL161" s="102"/>
      <c r="BM161" s="102"/>
      <c r="BN161" s="102"/>
      <c r="BO161" s="102"/>
      <c r="BP161" s="102"/>
      <c r="BQ161" s="102"/>
      <c r="BR161" s="102"/>
      <c r="BS161" s="102"/>
      <c r="BT161" s="102"/>
      <c r="BU161" s="102"/>
      <c r="BV161" s="102"/>
      <c r="BW161" s="102"/>
      <c r="BX161" s="102"/>
      <c r="BY161" s="102"/>
      <c r="BZ161" s="102"/>
      <c r="CA161" s="102"/>
      <c r="CB161" s="102"/>
      <c r="CC161" s="102"/>
      <c r="CD161" s="102"/>
      <c r="CE161" s="102"/>
      <c r="CF161" s="102"/>
      <c r="CG161" s="102"/>
      <c r="CH161" s="102"/>
      <c r="CI161" s="102"/>
      <c r="CJ161" s="102"/>
      <c r="CK161" s="181"/>
      <c r="CL161" s="181"/>
      <c r="CM161" s="102"/>
      <c r="CN161" s="102"/>
      <c r="CO161" s="102"/>
      <c r="CP161" s="102"/>
      <c r="CQ161" s="102"/>
      <c r="CR161" s="102"/>
      <c r="CS161" s="102"/>
      <c r="CT161" s="102"/>
      <c r="CU161" s="102"/>
      <c r="CV161" s="102"/>
      <c r="CW161" s="102"/>
      <c r="CX161" s="102"/>
      <c r="CY161" s="102"/>
      <c r="CZ161" s="102"/>
      <c r="DA161" s="102"/>
      <c r="DB161" s="102"/>
      <c r="DC161" s="102"/>
      <c r="DD161" s="102"/>
      <c r="DE161" s="102"/>
      <c r="DF161" s="102"/>
      <c r="DG161" s="102"/>
      <c r="DH161" s="102"/>
      <c r="DI161" s="102"/>
      <c r="DJ161" s="102"/>
      <c r="DK161" s="102"/>
      <c r="DL161" s="102"/>
      <c r="DM161" s="102"/>
      <c r="DN161" s="102"/>
      <c r="DO161" s="102"/>
      <c r="DP161" s="102"/>
      <c r="DQ161" s="102"/>
      <c r="DR161" s="102"/>
      <c r="DS161" s="102"/>
      <c r="DT161" s="102" t="s">
        <v>7341</v>
      </c>
      <c r="DU161" s="102"/>
      <c r="DV161" s="102"/>
      <c r="DW161" s="102"/>
      <c r="DX161" s="102"/>
      <c r="DY161" s="102"/>
      <c r="DZ161" s="102"/>
      <c r="EA161" s="102"/>
      <c r="EB161" s="102"/>
      <c r="EC161" s="102"/>
      <c r="ED161" s="102"/>
      <c r="EE161" s="102"/>
      <c r="EF161" s="102"/>
      <c r="EG161" s="102"/>
      <c r="EH161" s="102"/>
      <c r="EI161" s="102"/>
      <c r="EJ161" s="102"/>
      <c r="EK161" s="102"/>
      <c r="EL161" s="102"/>
      <c r="EM161" s="102"/>
      <c r="EN161" s="102"/>
      <c r="EO161" s="102"/>
      <c r="EP161" s="102"/>
      <c r="EQ161" s="102"/>
      <c r="ER161" s="102"/>
      <c r="ES161" s="102"/>
      <c r="ET161" s="102"/>
      <c r="EU161" s="102"/>
      <c r="EV161" s="102"/>
      <c r="EW161" s="102"/>
      <c r="EX161" s="102"/>
      <c r="EY161" s="102"/>
      <c r="EZ161" s="102"/>
      <c r="FA161" s="102"/>
      <c r="FB161" s="102"/>
      <c r="FC161" s="102"/>
      <c r="FD161" s="102"/>
      <c r="FE161" s="102"/>
      <c r="FF161" s="102"/>
      <c r="FG161" s="102"/>
      <c r="FH161" s="102"/>
      <c r="FI161" s="102"/>
      <c r="FJ161" s="102"/>
      <c r="FK161" s="102"/>
      <c r="FL161" s="102"/>
      <c r="FM161" s="102"/>
      <c r="FN161" s="102"/>
      <c r="FO161" s="102"/>
      <c r="FP161" s="180"/>
      <c r="FQ161" s="180"/>
      <c r="FR161" s="180"/>
      <c r="FS161" s="180"/>
      <c r="FT161" s="180"/>
      <c r="FU161" s="180"/>
      <c r="FV161" s="180"/>
      <c r="FW161" s="180"/>
      <c r="FX161" s="180"/>
      <c r="FY161" s="180"/>
      <c r="FZ161" s="180"/>
      <c r="GA161" s="180"/>
      <c r="GB161" s="180"/>
      <c r="GC161" s="180"/>
      <c r="GD161" s="180"/>
      <c r="GE161" s="180"/>
      <c r="GF161" s="180"/>
      <c r="GG161" s="180"/>
      <c r="GH161" s="62" t="s">
        <v>7024</v>
      </c>
      <c r="GI161" s="62"/>
    </row>
    <row r="162" spans="1:194" ht="25.5" customHeight="1" x14ac:dyDescent="0.15">
      <c r="A162" s="171" t="s">
        <v>6609</v>
      </c>
      <c r="B162" s="177" t="s">
        <v>7057</v>
      </c>
      <c r="C162" s="62" t="s">
        <v>6765</v>
      </c>
      <c r="D162" s="182">
        <v>40980</v>
      </c>
      <c r="E162" s="186">
        <v>41030</v>
      </c>
      <c r="F162" s="186"/>
      <c r="G162" s="102"/>
      <c r="H162" s="102" t="s">
        <v>5914</v>
      </c>
      <c r="I162" s="102" t="s">
        <v>3067</v>
      </c>
      <c r="J162" s="102" t="s">
        <v>469</v>
      </c>
      <c r="K162" s="102"/>
      <c r="L162" s="29" t="s">
        <v>6073</v>
      </c>
      <c r="M162" s="102"/>
      <c r="N162" s="102"/>
      <c r="O162" s="102"/>
      <c r="P162" s="102"/>
      <c r="Q162" s="102"/>
      <c r="R162" s="102"/>
      <c r="S162" s="102"/>
      <c r="T162" s="102"/>
      <c r="U162" s="102"/>
      <c r="V162" s="102"/>
      <c r="W162" s="102"/>
      <c r="X162" s="29" t="s">
        <v>6074</v>
      </c>
      <c r="Y162" s="29"/>
      <c r="Z162" s="29"/>
      <c r="AA162" s="29"/>
      <c r="AB162" s="29"/>
      <c r="AC162" s="102"/>
      <c r="AD162" s="102"/>
      <c r="AE162" s="102"/>
      <c r="AF162" s="102"/>
      <c r="AG162" s="102"/>
      <c r="AH162" s="29" t="s">
        <v>3111</v>
      </c>
      <c r="AI162" s="29"/>
      <c r="AJ162" s="29"/>
      <c r="AK162" s="29"/>
      <c r="AL162" s="102"/>
      <c r="AM162" s="102"/>
      <c r="AN162" s="102"/>
      <c r="AO162" s="102" t="s">
        <v>5514</v>
      </c>
      <c r="AP162" s="102" t="s">
        <v>7208</v>
      </c>
      <c r="AQ162" s="102"/>
      <c r="AR162" s="102"/>
      <c r="AS162" s="102"/>
      <c r="AT162" s="102"/>
      <c r="AU162" s="102"/>
      <c r="AV162" s="102"/>
      <c r="AW162" s="102"/>
      <c r="AX162" s="102"/>
      <c r="AY162" s="102"/>
      <c r="AZ162" s="102"/>
      <c r="BA162" s="102"/>
      <c r="BB162" s="102"/>
      <c r="BC162" s="102"/>
      <c r="BD162" s="102"/>
      <c r="BE162" s="102"/>
      <c r="BF162" s="102"/>
      <c r="BG162" s="102"/>
      <c r="BH162" s="102"/>
      <c r="BI162" s="102"/>
      <c r="BJ162" s="102"/>
      <c r="BK162" s="102"/>
      <c r="BL162" s="102"/>
      <c r="BM162" s="102"/>
      <c r="BN162" s="102"/>
      <c r="BO162" s="102"/>
      <c r="BP162" s="102"/>
      <c r="BQ162" s="102"/>
      <c r="BR162" s="102"/>
      <c r="BS162" s="102"/>
      <c r="BT162" s="102"/>
      <c r="BU162" s="102"/>
      <c r="BV162" s="102"/>
      <c r="BW162" s="102"/>
      <c r="BX162" s="102"/>
      <c r="BY162" s="102"/>
      <c r="BZ162" s="102"/>
      <c r="CA162" s="102"/>
      <c r="CB162" s="102"/>
      <c r="CC162" s="102"/>
      <c r="CD162" s="102"/>
      <c r="CE162" s="102"/>
      <c r="CF162" s="102"/>
      <c r="CG162" s="102"/>
      <c r="CH162" s="102"/>
      <c r="CI162" s="102"/>
      <c r="CJ162" s="102"/>
      <c r="CK162" s="181"/>
      <c r="CL162" s="181"/>
      <c r="CM162" s="102"/>
      <c r="CN162" s="102"/>
      <c r="CO162" s="102"/>
      <c r="CP162" s="102"/>
      <c r="CQ162" s="102"/>
      <c r="CR162" s="102"/>
      <c r="CS162" s="102"/>
      <c r="CT162" s="102"/>
      <c r="CU162" s="102"/>
      <c r="CV162" s="102"/>
      <c r="CW162" s="102"/>
      <c r="CX162" s="102"/>
      <c r="CY162" s="102"/>
      <c r="CZ162" s="102"/>
      <c r="DA162" s="102"/>
      <c r="DB162" s="102"/>
      <c r="DC162" s="102"/>
      <c r="DD162" s="102"/>
      <c r="DE162" s="102"/>
      <c r="DF162" s="102"/>
      <c r="DG162" s="102"/>
      <c r="DH162" s="102"/>
      <c r="DI162" s="102"/>
      <c r="DJ162" s="102"/>
      <c r="DK162" s="102"/>
      <c r="DL162" s="102"/>
      <c r="DM162" s="102"/>
      <c r="DN162" s="102"/>
      <c r="DO162" s="102"/>
      <c r="DP162" s="102"/>
      <c r="DQ162" s="102"/>
      <c r="DR162" s="102"/>
      <c r="DS162" s="102"/>
      <c r="DT162" s="102"/>
      <c r="DU162" s="102"/>
      <c r="DV162" s="102"/>
      <c r="DW162" s="102"/>
      <c r="DX162" s="102"/>
      <c r="DY162" s="102"/>
      <c r="DZ162" s="102"/>
      <c r="EA162" s="102"/>
      <c r="EB162" s="102"/>
      <c r="EC162" s="102"/>
      <c r="ED162" s="102"/>
      <c r="EE162" s="102"/>
      <c r="EF162" s="102"/>
      <c r="EG162" s="102"/>
      <c r="EH162" s="102"/>
      <c r="EI162" s="102"/>
      <c r="EJ162" s="102"/>
      <c r="EK162" s="102"/>
      <c r="EL162" s="102"/>
      <c r="EM162" s="102"/>
      <c r="EN162" s="102"/>
      <c r="EO162" s="102"/>
      <c r="EP162" s="102"/>
      <c r="EQ162" s="29" t="s">
        <v>6075</v>
      </c>
      <c r="ER162" s="29"/>
      <c r="ES162" s="29"/>
      <c r="ET162" s="29"/>
      <c r="EU162" s="102"/>
      <c r="EV162" s="102"/>
      <c r="EW162" s="102"/>
      <c r="EX162" s="102"/>
      <c r="EY162" s="102"/>
      <c r="EZ162" s="102"/>
      <c r="FA162" s="102"/>
      <c r="FB162" s="102"/>
      <c r="FC162" s="102"/>
      <c r="FD162" s="102"/>
      <c r="FE162" s="102"/>
      <c r="FF162" s="102"/>
      <c r="FG162" s="29" t="s">
        <v>6076</v>
      </c>
      <c r="FH162" s="29"/>
      <c r="FI162" s="29"/>
      <c r="FJ162" s="29"/>
      <c r="FK162" s="29"/>
      <c r="FL162" s="29"/>
      <c r="FM162" s="29"/>
      <c r="FN162" s="29"/>
      <c r="FO162" s="29"/>
      <c r="FP162" s="180"/>
      <c r="FQ162" s="180"/>
      <c r="FR162" s="180"/>
      <c r="FS162" s="180"/>
      <c r="FT162" s="180"/>
      <c r="FU162" s="180"/>
      <c r="FV162" s="180"/>
      <c r="FW162" s="180"/>
      <c r="FX162" s="180"/>
      <c r="FY162" s="180"/>
      <c r="FZ162" s="180"/>
      <c r="GA162" s="180"/>
      <c r="GB162" s="180"/>
      <c r="GC162" s="180"/>
      <c r="GD162" s="180"/>
      <c r="GE162" s="180"/>
      <c r="GF162" s="180"/>
      <c r="GG162" s="180"/>
    </row>
    <row r="163" spans="1:194" ht="25.5" customHeight="1" x14ac:dyDescent="0.15">
      <c r="A163" s="171" t="s">
        <v>6610</v>
      </c>
      <c r="B163" s="177" t="s">
        <v>6055</v>
      </c>
      <c r="C163" s="62" t="s">
        <v>6764</v>
      </c>
      <c r="D163" s="186">
        <v>40976</v>
      </c>
      <c r="E163" s="186">
        <v>41022</v>
      </c>
      <c r="F163" s="186"/>
      <c r="G163" s="102"/>
      <c r="H163" s="102" t="s">
        <v>6077</v>
      </c>
      <c r="I163" s="102" t="s">
        <v>3067</v>
      </c>
      <c r="J163" s="102" t="s">
        <v>469</v>
      </c>
      <c r="K163" s="102"/>
      <c r="L163" s="29" t="s">
        <v>3220</v>
      </c>
      <c r="M163" s="102"/>
      <c r="N163" s="102"/>
      <c r="O163" s="102"/>
      <c r="P163" s="102"/>
      <c r="Q163" s="102"/>
      <c r="R163" s="102"/>
      <c r="S163" s="102"/>
      <c r="T163" s="102"/>
      <c r="U163" s="102"/>
      <c r="V163" s="102"/>
      <c r="W163" s="102"/>
      <c r="X163" s="29" t="s">
        <v>7019</v>
      </c>
      <c r="Y163" s="29"/>
      <c r="Z163" s="29"/>
      <c r="AA163" s="29"/>
      <c r="AB163" s="29"/>
      <c r="AC163" s="102"/>
      <c r="AD163" s="102"/>
      <c r="AE163" s="102"/>
      <c r="AF163" s="102"/>
      <c r="AG163" s="102"/>
      <c r="AH163" s="29" t="s">
        <v>6079</v>
      </c>
      <c r="AI163" s="29"/>
      <c r="AJ163" s="29"/>
      <c r="AK163" s="29"/>
      <c r="AL163" s="102"/>
      <c r="AM163" s="102"/>
      <c r="AN163" s="102"/>
      <c r="AO163" s="102" t="s">
        <v>5514</v>
      </c>
      <c r="AP163" s="102"/>
      <c r="AQ163" s="102"/>
      <c r="AR163" s="102"/>
      <c r="AS163" s="102"/>
      <c r="AT163" s="102"/>
      <c r="AU163" s="102"/>
      <c r="AV163" s="102"/>
      <c r="AW163" s="102"/>
      <c r="AX163" s="102"/>
      <c r="AY163" s="102"/>
      <c r="AZ163" s="102"/>
      <c r="BA163" s="102"/>
      <c r="BB163" s="102"/>
      <c r="BC163" s="102"/>
      <c r="BD163" s="102"/>
      <c r="BE163" s="102"/>
      <c r="BF163" s="102"/>
      <c r="BG163" s="102"/>
      <c r="BH163" s="102"/>
      <c r="BI163" s="102"/>
      <c r="BJ163" s="102"/>
      <c r="BK163" s="102"/>
      <c r="BL163" s="102"/>
      <c r="BM163" s="102"/>
      <c r="BN163" s="102"/>
      <c r="BO163" s="102"/>
      <c r="BP163" s="102"/>
      <c r="BQ163" s="102"/>
      <c r="BR163" s="102"/>
      <c r="BS163" s="102"/>
      <c r="BT163" s="102"/>
      <c r="BU163" s="102"/>
      <c r="BV163" s="102"/>
      <c r="BW163" s="102"/>
      <c r="BX163" s="102"/>
      <c r="BY163" s="102"/>
      <c r="BZ163" s="102"/>
      <c r="CA163" s="102"/>
      <c r="CB163" s="102"/>
      <c r="CC163" s="102"/>
      <c r="CD163" s="102"/>
      <c r="CE163" s="102"/>
      <c r="CF163" s="102"/>
      <c r="CG163" s="102"/>
      <c r="CH163" s="102"/>
      <c r="CI163" s="102"/>
      <c r="CJ163" s="102"/>
      <c r="CK163" s="181"/>
      <c r="CL163" s="181"/>
      <c r="CM163" s="102"/>
      <c r="CN163" s="102"/>
      <c r="CO163" s="102"/>
      <c r="CP163" s="102"/>
      <c r="CQ163" s="102"/>
      <c r="CR163" s="102"/>
      <c r="CS163" s="102"/>
      <c r="CT163" s="102"/>
      <c r="CU163" s="102"/>
      <c r="CV163" s="102"/>
      <c r="CW163" s="102"/>
      <c r="CX163" s="102"/>
      <c r="CY163" s="102"/>
      <c r="CZ163" s="102"/>
      <c r="DA163" s="102"/>
      <c r="DB163" s="102"/>
      <c r="DC163" s="102"/>
      <c r="DD163" s="102"/>
      <c r="DE163" s="102"/>
      <c r="DF163" s="102"/>
      <c r="DG163" s="102"/>
      <c r="DH163" s="102"/>
      <c r="DI163" s="102"/>
      <c r="DJ163" s="102"/>
      <c r="DK163" s="102"/>
      <c r="DL163" s="102"/>
      <c r="DM163" s="102"/>
      <c r="DN163" s="102"/>
      <c r="DO163" s="102"/>
      <c r="DP163" s="102"/>
      <c r="DQ163" s="102"/>
      <c r="DR163" s="102"/>
      <c r="DS163" s="102"/>
      <c r="DT163" s="102"/>
      <c r="DU163" s="102"/>
      <c r="DV163" s="102"/>
      <c r="DW163" s="102"/>
      <c r="DX163" s="102"/>
      <c r="DY163" s="102"/>
      <c r="DZ163" s="102"/>
      <c r="EA163" s="102"/>
      <c r="EB163" s="102"/>
      <c r="EC163" s="102"/>
      <c r="ED163" s="102"/>
      <c r="EE163" s="102"/>
      <c r="EF163" s="102"/>
      <c r="EG163" s="102"/>
      <c r="EH163" s="102"/>
      <c r="EI163" s="102"/>
      <c r="EJ163" s="102"/>
      <c r="EK163" s="102"/>
      <c r="EL163" s="102"/>
      <c r="EM163" s="102"/>
      <c r="EN163" s="102"/>
      <c r="EO163" s="102"/>
      <c r="EP163" s="102"/>
      <c r="EQ163" s="102"/>
      <c r="ER163" s="102"/>
      <c r="ES163" s="102"/>
      <c r="ET163" s="102"/>
      <c r="EU163" s="102"/>
      <c r="EV163" s="102"/>
      <c r="EW163" s="102"/>
      <c r="EX163" s="102"/>
      <c r="EY163" s="102"/>
      <c r="EZ163" s="102"/>
      <c r="FA163" s="102"/>
      <c r="FB163" s="102"/>
      <c r="FC163" s="102"/>
      <c r="FD163" s="102"/>
      <c r="FE163" s="102"/>
      <c r="FF163" s="102"/>
      <c r="FG163" s="102"/>
      <c r="FH163" s="102"/>
      <c r="FI163" s="102"/>
      <c r="FJ163" s="102"/>
      <c r="FK163" s="102"/>
      <c r="FL163" s="102"/>
      <c r="FM163" s="102"/>
      <c r="FN163" s="102"/>
      <c r="FO163" s="102"/>
      <c r="FP163" s="180"/>
      <c r="FQ163" s="180"/>
      <c r="FR163" s="180"/>
      <c r="FS163" s="180"/>
      <c r="FT163" s="180"/>
      <c r="FU163" s="180"/>
      <c r="FV163" s="180"/>
      <c r="FW163" s="180"/>
      <c r="FX163" s="180"/>
      <c r="FY163" s="180"/>
      <c r="FZ163" s="180"/>
      <c r="GA163" s="180"/>
      <c r="GB163" s="180"/>
      <c r="GC163" s="180"/>
      <c r="GD163" s="180"/>
      <c r="GE163" s="180"/>
      <c r="GF163" s="180"/>
      <c r="GG163" s="180"/>
    </row>
    <row r="164" spans="1:194" ht="30" x14ac:dyDescent="0.15">
      <c r="A164" s="171" t="s">
        <v>6611</v>
      </c>
      <c r="B164" s="177" t="s">
        <v>7085</v>
      </c>
      <c r="C164" s="62" t="s">
        <v>6763</v>
      </c>
      <c r="D164" s="182">
        <v>40981</v>
      </c>
      <c r="E164" s="186">
        <v>41030</v>
      </c>
      <c r="F164" s="186"/>
      <c r="G164" s="102" t="s">
        <v>6080</v>
      </c>
      <c r="H164" s="160" t="s">
        <v>6081</v>
      </c>
      <c r="I164" s="102" t="s">
        <v>3067</v>
      </c>
      <c r="J164" s="102" t="s">
        <v>469</v>
      </c>
      <c r="K164" s="102"/>
      <c r="L164" s="29" t="s">
        <v>6082</v>
      </c>
      <c r="M164" s="102"/>
      <c r="N164" s="102"/>
      <c r="O164" s="102"/>
      <c r="P164" s="102"/>
      <c r="Q164" s="102"/>
      <c r="R164" s="102"/>
      <c r="S164" s="102"/>
      <c r="T164" s="102"/>
      <c r="U164" s="102"/>
      <c r="V164" s="102"/>
      <c r="W164" s="102"/>
      <c r="X164" s="29" t="s">
        <v>453</v>
      </c>
      <c r="Y164" s="29"/>
      <c r="Z164" s="29"/>
      <c r="AA164" s="29"/>
      <c r="AB164" s="29"/>
      <c r="AC164" s="102"/>
      <c r="AD164" s="102"/>
      <c r="AE164" s="102"/>
      <c r="AF164" s="102"/>
      <c r="AG164" s="102"/>
      <c r="AH164" s="29" t="s">
        <v>6083</v>
      </c>
      <c r="AI164" s="29"/>
      <c r="AJ164" s="29"/>
      <c r="AK164" s="29"/>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81"/>
      <c r="CL164" s="181"/>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80"/>
      <c r="FQ164" s="180"/>
      <c r="FR164" s="180"/>
      <c r="FS164" s="180"/>
      <c r="FT164" s="180"/>
      <c r="FU164" s="180"/>
      <c r="FV164" s="180"/>
      <c r="FW164" s="180"/>
      <c r="FX164" s="180"/>
      <c r="FY164" s="180"/>
      <c r="FZ164" s="180"/>
      <c r="GA164" s="180"/>
      <c r="GB164" s="180"/>
      <c r="GC164" s="180"/>
      <c r="GD164" s="180"/>
      <c r="GE164" s="180"/>
      <c r="GF164" s="180"/>
      <c r="GG164" s="180"/>
    </row>
    <row r="165" spans="1:194" ht="30" x14ac:dyDescent="0.15">
      <c r="A165" s="173" t="s">
        <v>5993</v>
      </c>
      <c r="B165" s="162" t="s">
        <v>5994</v>
      </c>
      <c r="C165" s="62" t="s">
        <v>6762</v>
      </c>
      <c r="D165" s="186">
        <v>40976</v>
      </c>
      <c r="E165" s="186">
        <v>41030</v>
      </c>
      <c r="F165" s="186"/>
      <c r="G165" s="163" t="s">
        <v>5801</v>
      </c>
      <c r="H165" s="102" t="s">
        <v>5781</v>
      </c>
      <c r="I165" s="102" t="s">
        <v>3067</v>
      </c>
      <c r="J165" s="102" t="s">
        <v>469</v>
      </c>
      <c r="K165" s="102"/>
      <c r="L165" s="102" t="s">
        <v>5995</v>
      </c>
      <c r="M165" s="102"/>
      <c r="N165" s="102"/>
      <c r="O165" s="102"/>
      <c r="P165" s="102"/>
      <c r="Q165" s="102"/>
      <c r="R165" s="102"/>
      <c r="S165" s="102"/>
      <c r="T165" s="102"/>
      <c r="U165" s="102"/>
      <c r="V165" s="102"/>
      <c r="W165" s="102"/>
      <c r="X165" s="102" t="s">
        <v>5996</v>
      </c>
      <c r="Y165" s="102"/>
      <c r="Z165" s="102"/>
      <c r="AA165" s="102"/>
      <c r="AB165" s="102"/>
      <c r="AC165" s="102"/>
      <c r="AD165" s="102"/>
      <c r="AE165" s="102"/>
      <c r="AF165" s="102"/>
      <c r="AG165" s="102"/>
      <c r="AH165" s="102" t="s">
        <v>452</v>
      </c>
      <c r="AI165" s="102"/>
      <c r="AJ165" s="102"/>
      <c r="AK165" s="102"/>
      <c r="AL165" s="102"/>
      <c r="AM165" s="102"/>
      <c r="AN165" s="102"/>
      <c r="AO165" s="102" t="s">
        <v>5514</v>
      </c>
      <c r="AP165" s="102"/>
      <c r="AQ165" s="102"/>
      <c r="AR165" s="102"/>
      <c r="AS165" s="102"/>
      <c r="AT165" s="102"/>
      <c r="AU165" s="102"/>
      <c r="AV165" s="102"/>
      <c r="AW165" s="102"/>
      <c r="AX165" s="102"/>
      <c r="AY165" s="102"/>
      <c r="AZ165" s="102"/>
      <c r="BA165" s="102"/>
      <c r="BB165" s="102"/>
      <c r="BC165" s="102"/>
      <c r="BD165" s="102"/>
      <c r="BE165" s="102"/>
      <c r="BF165" s="102"/>
      <c r="BG165" s="102"/>
      <c r="BH165" s="102"/>
      <c r="BI165" s="102"/>
      <c r="BJ165" s="102"/>
      <c r="BK165" s="102"/>
      <c r="BL165" s="102"/>
      <c r="BM165" s="102"/>
      <c r="BN165" s="102"/>
      <c r="BO165" s="102"/>
      <c r="BP165" s="102"/>
      <c r="BQ165" s="102"/>
      <c r="BR165" s="102"/>
      <c r="BS165" s="102"/>
      <c r="BT165" s="102"/>
      <c r="BU165" s="102"/>
      <c r="BV165" s="102"/>
      <c r="BW165" s="102"/>
      <c r="BX165" s="102"/>
      <c r="BY165" s="102"/>
      <c r="BZ165" s="102"/>
      <c r="CA165" s="102"/>
      <c r="CB165" s="102"/>
      <c r="CC165" s="102"/>
      <c r="CD165" s="102"/>
      <c r="CE165" s="102"/>
      <c r="CF165" s="102"/>
      <c r="CG165" s="102"/>
      <c r="CH165" s="102"/>
      <c r="CI165" s="102"/>
      <c r="CJ165" s="102"/>
      <c r="CK165" s="102"/>
      <c r="CL165" s="102"/>
      <c r="CM165" s="102"/>
      <c r="CN165" s="102"/>
      <c r="CO165" s="102"/>
      <c r="CP165" s="102"/>
      <c r="CQ165" s="102"/>
      <c r="CR165" s="102"/>
      <c r="CS165" s="102"/>
      <c r="CT165" s="102"/>
      <c r="CU165" s="102"/>
      <c r="CV165" s="102"/>
      <c r="CW165" s="102"/>
      <c r="CX165" s="102"/>
      <c r="CY165" s="102"/>
      <c r="CZ165" s="102"/>
      <c r="DA165" s="102"/>
      <c r="DB165" s="102"/>
      <c r="DC165" s="102"/>
      <c r="DD165" s="102"/>
      <c r="DE165" s="102"/>
      <c r="DF165" s="102"/>
      <c r="DG165" s="102"/>
      <c r="DH165" s="102"/>
      <c r="DI165" s="102"/>
      <c r="DJ165" s="102"/>
      <c r="DK165" s="102"/>
      <c r="DL165" s="102"/>
      <c r="DM165" s="102"/>
      <c r="DN165" s="102"/>
      <c r="DO165" s="102"/>
      <c r="DP165" s="102"/>
      <c r="DQ165" s="102"/>
      <c r="DR165" s="102"/>
      <c r="DS165" s="102"/>
      <c r="DT165" s="102"/>
      <c r="DU165" s="102"/>
      <c r="DV165" s="102"/>
      <c r="DW165" s="102"/>
      <c r="DX165" s="102"/>
      <c r="DY165" s="102"/>
      <c r="DZ165" s="102"/>
      <c r="EA165" s="102"/>
      <c r="EB165" s="102"/>
      <c r="EC165" s="102"/>
      <c r="ED165" s="102"/>
      <c r="EE165" s="102"/>
      <c r="EF165" s="102"/>
      <c r="EG165" s="102"/>
      <c r="EH165" s="102"/>
      <c r="EI165" s="102"/>
      <c r="EJ165" s="102"/>
      <c r="EK165" s="102"/>
      <c r="EL165" s="102"/>
      <c r="EM165" s="102"/>
      <c r="EN165" s="102"/>
      <c r="EO165" s="102"/>
      <c r="EP165" s="102"/>
      <c r="EQ165" s="102" t="s">
        <v>5997</v>
      </c>
      <c r="ER165" s="102"/>
      <c r="ES165" s="102"/>
      <c r="ET165" s="102"/>
      <c r="EU165" s="102"/>
      <c r="EV165" s="102"/>
      <c r="EW165" s="102"/>
      <c r="EX165" s="102"/>
      <c r="EY165" s="102"/>
      <c r="EZ165" s="102"/>
      <c r="FA165" s="102"/>
      <c r="FB165" s="102"/>
      <c r="FC165" s="102"/>
      <c r="FD165" s="102"/>
      <c r="FE165" s="102"/>
      <c r="FF165" s="102"/>
      <c r="FG165" s="102" t="s">
        <v>5998</v>
      </c>
      <c r="FH165" s="102"/>
      <c r="FI165" s="102"/>
      <c r="FJ165" s="102"/>
      <c r="FK165" s="102"/>
      <c r="FL165" s="102"/>
      <c r="FM165" s="102"/>
      <c r="FN165" s="102"/>
      <c r="FO165" s="102"/>
      <c r="FP165" s="180"/>
      <c r="FQ165" s="180"/>
      <c r="FR165" s="180"/>
      <c r="FS165" s="180"/>
      <c r="FT165" s="180"/>
      <c r="FU165" s="180"/>
      <c r="FV165" s="180"/>
      <c r="FW165" s="180"/>
      <c r="FX165" s="180"/>
      <c r="FY165" s="180"/>
      <c r="FZ165" s="180"/>
      <c r="GA165" s="180"/>
      <c r="GB165" s="180"/>
      <c r="GC165" s="180"/>
      <c r="GD165" s="180"/>
      <c r="GE165" s="180"/>
      <c r="GF165" s="180"/>
      <c r="GG165" s="180"/>
    </row>
    <row r="166" spans="1:194" ht="84" x14ac:dyDescent="0.15">
      <c r="A166" s="171" t="s">
        <v>6612</v>
      </c>
      <c r="B166" s="177" t="s">
        <v>7211</v>
      </c>
      <c r="C166" s="62" t="s">
        <v>6761</v>
      </c>
      <c r="D166" s="186">
        <v>41023</v>
      </c>
      <c r="E166" s="186">
        <v>41954</v>
      </c>
      <c r="F166" s="186" t="s">
        <v>12257</v>
      </c>
      <c r="G166" s="102"/>
      <c r="H166" s="102" t="s">
        <v>6084</v>
      </c>
      <c r="I166" s="102" t="s">
        <v>3067</v>
      </c>
      <c r="J166" s="102"/>
      <c r="K166" s="102"/>
      <c r="L166" s="102"/>
      <c r="M166" s="102"/>
      <c r="N166" s="102"/>
      <c r="O166" s="102"/>
      <c r="P166" s="102"/>
      <c r="Q166" s="29"/>
      <c r="R166" s="29"/>
      <c r="S166" s="29"/>
      <c r="T166" s="29"/>
      <c r="U166" s="29"/>
      <c r="V166" s="29"/>
      <c r="W166" s="29"/>
      <c r="X166" s="29"/>
      <c r="Y166" s="29"/>
      <c r="Z166" s="29"/>
      <c r="AA166" s="102" t="s">
        <v>3380</v>
      </c>
      <c r="AB166" s="102"/>
      <c r="AC166" s="102"/>
      <c r="AD166" s="102"/>
      <c r="AE166" s="102"/>
      <c r="AF166" s="102"/>
      <c r="AG166" s="102"/>
      <c r="AH166" s="29"/>
      <c r="AI166" s="29"/>
      <c r="AJ166" s="29" t="s">
        <v>7215</v>
      </c>
      <c r="AK166" s="29"/>
      <c r="AL166" s="102"/>
      <c r="AM166" s="102"/>
      <c r="AN166" s="102"/>
      <c r="AO166" s="102"/>
      <c r="AP166" s="62" t="s">
        <v>7178</v>
      </c>
      <c r="AQ166" s="62"/>
      <c r="AR166" s="102"/>
      <c r="AS166" s="102"/>
      <c r="AT166" s="102"/>
      <c r="AU166" s="102"/>
      <c r="AV166" s="102"/>
      <c r="AW166" s="102"/>
      <c r="AX166" s="102"/>
      <c r="AY166" s="102"/>
      <c r="AZ166" s="102"/>
      <c r="BA166" s="102"/>
      <c r="BB166" s="102"/>
      <c r="BC166" s="102"/>
      <c r="BD166" s="102"/>
      <c r="BE166" s="102"/>
      <c r="BF166" s="102"/>
      <c r="BG166" s="102"/>
      <c r="BH166" s="153" t="s">
        <v>7213</v>
      </c>
      <c r="BI166" s="102"/>
      <c r="BJ166" s="102"/>
      <c r="BK166" s="102"/>
      <c r="BL166" s="102"/>
      <c r="BM166" s="102"/>
      <c r="BN166" s="102"/>
      <c r="BO166" s="102"/>
      <c r="BP166" s="102"/>
      <c r="BQ166" s="102"/>
      <c r="BR166" s="102"/>
      <c r="BS166" s="102"/>
      <c r="BT166" s="102"/>
      <c r="BU166" s="102"/>
      <c r="BV166" s="102"/>
      <c r="BW166" s="102"/>
      <c r="BX166" s="102"/>
      <c r="BY166" s="102"/>
      <c r="BZ166" s="102"/>
      <c r="CA166" s="102"/>
      <c r="CB166" s="102"/>
      <c r="CC166" s="102"/>
      <c r="CD166" s="102"/>
      <c r="CE166" s="102"/>
      <c r="CF166" s="102"/>
      <c r="CG166" s="102"/>
      <c r="CH166" s="102"/>
      <c r="CI166" s="102"/>
      <c r="CJ166" s="102"/>
      <c r="CK166" s="181"/>
      <c r="CL166" s="181"/>
      <c r="CM166" s="102"/>
      <c r="CN166" s="102"/>
      <c r="CO166" s="102"/>
      <c r="CP166" s="102"/>
      <c r="CQ166" s="102"/>
      <c r="CR166" s="102"/>
      <c r="CS166" s="102" t="s">
        <v>13013</v>
      </c>
      <c r="CT166" s="102"/>
      <c r="CU166" s="102"/>
      <c r="CV166" s="102"/>
      <c r="CW166" s="102"/>
      <c r="CX166" s="102"/>
      <c r="CY166" s="102"/>
      <c r="CZ166" s="102"/>
      <c r="DA166" s="102"/>
      <c r="DB166" s="102"/>
      <c r="DC166" s="102"/>
      <c r="DD166" s="102"/>
      <c r="DE166" s="102"/>
      <c r="DF166" s="102"/>
      <c r="DG166" s="102"/>
      <c r="DH166" s="102"/>
      <c r="DI166" s="102"/>
      <c r="DJ166" s="102"/>
      <c r="DK166" s="102"/>
      <c r="DL166" s="102"/>
      <c r="DM166" s="102"/>
      <c r="DN166" s="102"/>
      <c r="DO166" s="102"/>
      <c r="DP166" s="102"/>
      <c r="DQ166" s="102"/>
      <c r="DR166" s="102"/>
      <c r="DS166" s="102"/>
      <c r="DT166" s="153" t="s">
        <v>5287</v>
      </c>
      <c r="DU166" s="102"/>
      <c r="DV166" s="102"/>
      <c r="DW166" s="102"/>
      <c r="DX166" s="102"/>
      <c r="DY166" s="102"/>
      <c r="DZ166" s="102"/>
      <c r="EA166" s="102"/>
      <c r="EB166" s="102"/>
      <c r="EC166" s="102"/>
      <c r="ED166" s="102"/>
      <c r="EE166" s="153" t="s">
        <v>7212</v>
      </c>
      <c r="EF166" s="102"/>
      <c r="EG166" s="102"/>
      <c r="EH166" s="102"/>
      <c r="EI166" s="102"/>
      <c r="EJ166" s="102"/>
      <c r="EK166" s="102"/>
      <c r="EL166" s="102"/>
      <c r="EM166" s="102"/>
      <c r="EN166" s="102"/>
      <c r="EO166" s="102"/>
      <c r="EP166" s="102"/>
      <c r="EQ166" s="102"/>
      <c r="ER166" s="102"/>
      <c r="ES166" s="102"/>
      <c r="ET166" s="102"/>
      <c r="EU166" s="102"/>
      <c r="EV166" s="102"/>
      <c r="EW166" s="102"/>
      <c r="EX166" s="102"/>
      <c r="EY166" s="102"/>
      <c r="EZ166" s="102"/>
      <c r="FA166" s="102"/>
      <c r="FB166" s="102"/>
      <c r="FC166" s="102"/>
      <c r="FD166" s="102"/>
      <c r="FE166" s="102"/>
      <c r="FF166" s="102"/>
      <c r="FG166" s="102"/>
      <c r="FH166" s="102"/>
      <c r="FI166" s="102"/>
      <c r="FJ166" s="102"/>
      <c r="FK166" s="102"/>
      <c r="FL166" s="102"/>
      <c r="FM166" s="102"/>
      <c r="FN166" s="102"/>
      <c r="FO166" s="102"/>
      <c r="FP166" s="102"/>
      <c r="FQ166" s="102"/>
      <c r="FR166" s="102"/>
      <c r="FS166" s="102"/>
      <c r="FT166" s="102"/>
      <c r="FU166" s="102"/>
      <c r="FV166" s="102"/>
      <c r="FW166" s="102"/>
      <c r="FX166" s="102"/>
      <c r="FY166" s="102"/>
      <c r="FZ166" s="102"/>
      <c r="GA166" s="102"/>
      <c r="GB166" s="102"/>
      <c r="GC166" s="102"/>
      <c r="GD166" s="102"/>
      <c r="GE166" s="102"/>
      <c r="GF166" s="102"/>
      <c r="GG166" s="102"/>
      <c r="GH166" s="62" t="s">
        <v>7024</v>
      </c>
      <c r="GI166" s="62"/>
      <c r="GJ166" s="194" t="s">
        <v>13015</v>
      </c>
    </row>
    <row r="167" spans="1:194" ht="30" x14ac:dyDescent="0.15">
      <c r="A167" s="187" t="s">
        <v>6613</v>
      </c>
      <c r="B167" s="194" t="s">
        <v>7100</v>
      </c>
      <c r="C167" s="299" t="s">
        <v>6760</v>
      </c>
      <c r="D167" s="153" t="s">
        <v>7094</v>
      </c>
      <c r="E167" s="153"/>
      <c r="F167" s="153"/>
      <c r="G167" s="153"/>
      <c r="H167" s="153" t="s">
        <v>6086</v>
      </c>
      <c r="I167" s="153" t="s">
        <v>3067</v>
      </c>
      <c r="J167" s="153" t="s">
        <v>469</v>
      </c>
      <c r="K167" s="153"/>
      <c r="L167" s="153"/>
      <c r="M167" s="153"/>
      <c r="N167" s="153"/>
      <c r="O167" s="153"/>
      <c r="P167" s="153"/>
      <c r="Q167" s="153"/>
      <c r="R167" s="153"/>
      <c r="S167" s="153"/>
      <c r="T167" s="153"/>
      <c r="U167" s="153"/>
      <c r="V167" s="153"/>
      <c r="W167" s="153"/>
      <c r="X167" s="60" t="s">
        <v>471</v>
      </c>
      <c r="Y167" s="60"/>
      <c r="Z167" s="60"/>
      <c r="AA167" s="60"/>
      <c r="AB167" s="60"/>
      <c r="AC167" s="153"/>
      <c r="AD167" s="153"/>
      <c r="AE167" s="153" t="s">
        <v>6087</v>
      </c>
      <c r="AF167" s="153"/>
      <c r="AG167" s="153"/>
      <c r="AH167" s="153"/>
      <c r="AI167" s="153"/>
      <c r="AJ167" s="153"/>
      <c r="AK167" s="153"/>
      <c r="AL167" s="153"/>
      <c r="AM167" s="153"/>
      <c r="AN167" s="153"/>
      <c r="AO167" s="153" t="s">
        <v>5514</v>
      </c>
      <c r="AP167" s="153"/>
      <c r="AQ167" s="153"/>
      <c r="AR167" s="153"/>
      <c r="AS167" s="153"/>
      <c r="AT167" s="153"/>
      <c r="AU167" s="153"/>
      <c r="AV167" s="153"/>
      <c r="AW167" s="153"/>
      <c r="AX167" s="153"/>
      <c r="AY167" s="153"/>
      <c r="AZ167" s="153"/>
      <c r="BA167" s="153"/>
      <c r="BB167" s="153"/>
      <c r="BC167" s="153"/>
      <c r="BD167" s="153"/>
      <c r="BE167" s="153"/>
      <c r="BF167" s="153"/>
      <c r="BG167" s="153"/>
      <c r="BH167" s="153"/>
      <c r="BI167" s="153"/>
      <c r="BJ167" s="153"/>
      <c r="BK167" s="153"/>
      <c r="BL167" s="153"/>
      <c r="BM167" s="153"/>
      <c r="BN167" s="153"/>
      <c r="BO167" s="153"/>
      <c r="BP167" s="153"/>
      <c r="BQ167" s="153"/>
      <c r="BR167" s="153"/>
      <c r="BS167" s="153"/>
      <c r="BT167" s="153"/>
      <c r="BU167" s="153"/>
      <c r="BV167" s="153"/>
      <c r="BW167" s="153"/>
      <c r="BX167" s="153"/>
      <c r="BY167" s="153"/>
      <c r="BZ167" s="153"/>
      <c r="CA167" s="153"/>
      <c r="CB167" s="153"/>
      <c r="CC167" s="153"/>
      <c r="CD167" s="153"/>
      <c r="CE167" s="153"/>
      <c r="CF167" s="153"/>
      <c r="CG167" s="153"/>
      <c r="CH167" s="153"/>
      <c r="CI167" s="153"/>
      <c r="CJ167" s="153"/>
      <c r="CK167" s="196"/>
      <c r="CL167" s="196"/>
      <c r="CM167" s="153"/>
      <c r="CN167" s="153"/>
      <c r="CO167" s="153"/>
      <c r="CP167" s="153"/>
      <c r="CQ167" s="153"/>
      <c r="CR167" s="153"/>
      <c r="CS167" s="153"/>
      <c r="CT167" s="153"/>
      <c r="CU167" s="153"/>
      <c r="CV167" s="153"/>
      <c r="CW167" s="153"/>
      <c r="CX167" s="153"/>
      <c r="CY167" s="153"/>
      <c r="CZ167" s="153"/>
      <c r="DA167" s="153"/>
      <c r="DB167" s="153"/>
      <c r="DC167" s="153"/>
      <c r="DD167" s="153"/>
      <c r="DE167" s="153"/>
      <c r="DF167" s="153"/>
      <c r="DG167" s="153"/>
      <c r="DH167" s="153"/>
      <c r="DI167" s="153"/>
      <c r="DJ167" s="153"/>
      <c r="DK167" s="153"/>
      <c r="DL167" s="153"/>
      <c r="DM167" s="153"/>
      <c r="DN167" s="153"/>
      <c r="DO167" s="153"/>
      <c r="DP167" s="153"/>
      <c r="DQ167" s="153"/>
      <c r="DR167" s="153"/>
      <c r="DS167" s="153"/>
      <c r="DT167" s="153"/>
      <c r="DU167" s="153"/>
      <c r="DV167" s="153"/>
      <c r="DW167" s="153"/>
      <c r="DX167" s="153"/>
      <c r="DY167" s="153"/>
      <c r="DZ167" s="153"/>
      <c r="EA167" s="153"/>
      <c r="EB167" s="153"/>
      <c r="EC167" s="153"/>
      <c r="ED167" s="153"/>
      <c r="EE167" s="153"/>
      <c r="EF167" s="153"/>
      <c r="EG167" s="153"/>
      <c r="EH167" s="153"/>
      <c r="EI167" s="153"/>
      <c r="EJ167" s="153"/>
      <c r="EK167" s="153"/>
      <c r="EL167" s="153"/>
      <c r="EM167" s="153"/>
      <c r="EN167" s="153"/>
      <c r="EO167" s="153"/>
      <c r="EP167" s="153"/>
      <c r="EQ167" s="153"/>
      <c r="ER167" s="153"/>
      <c r="ES167" s="153"/>
      <c r="ET167" s="153"/>
      <c r="EU167" s="153"/>
      <c r="EV167" s="153"/>
      <c r="EW167" s="153"/>
      <c r="EX167" s="153"/>
      <c r="EY167" s="60" t="s">
        <v>6088</v>
      </c>
      <c r="EZ167" s="60"/>
      <c r="FA167" s="153"/>
      <c r="FB167" s="153"/>
      <c r="FC167" s="153"/>
      <c r="FD167" s="153"/>
      <c r="FE167" s="153"/>
      <c r="FF167" s="153"/>
      <c r="FG167" s="153"/>
      <c r="FH167" s="153"/>
      <c r="FI167" s="153"/>
      <c r="FJ167" s="153"/>
      <c r="FK167" s="153"/>
      <c r="FL167" s="153"/>
      <c r="FM167" s="153"/>
      <c r="FN167" s="153"/>
      <c r="FO167" s="153"/>
      <c r="FP167" s="153"/>
      <c r="FQ167" s="153"/>
      <c r="FR167" s="153"/>
      <c r="FS167" s="153"/>
      <c r="FT167" s="153"/>
      <c r="FU167" s="153"/>
      <c r="FV167" s="153"/>
      <c r="FW167" s="153"/>
      <c r="FX167" s="153"/>
      <c r="FY167" s="153"/>
      <c r="FZ167" s="153"/>
      <c r="GA167" s="153"/>
      <c r="GB167" s="153"/>
      <c r="GC167" s="153"/>
      <c r="GD167" s="153"/>
      <c r="GE167" s="153"/>
      <c r="GF167" s="153"/>
      <c r="GG167" s="153"/>
      <c r="GH167" s="158"/>
      <c r="GI167" s="158"/>
      <c r="GJ167" s="158"/>
      <c r="GK167" s="158"/>
      <c r="GL167" s="158"/>
    </row>
    <row r="168" spans="1:194" ht="30" x14ac:dyDescent="0.15">
      <c r="A168" s="171" t="s">
        <v>6614</v>
      </c>
      <c r="B168" s="177" t="s">
        <v>13629</v>
      </c>
      <c r="C168" s="166" t="s">
        <v>13630</v>
      </c>
      <c r="D168" s="182">
        <v>41079</v>
      </c>
      <c r="E168" s="182">
        <v>42013</v>
      </c>
      <c r="F168" s="182" t="s">
        <v>12180</v>
      </c>
      <c r="G168" s="102"/>
      <c r="H168" s="102" t="s">
        <v>13628</v>
      </c>
      <c r="I168" s="102" t="s">
        <v>3067</v>
      </c>
      <c r="J168" s="102" t="s">
        <v>469</v>
      </c>
      <c r="K168" s="102"/>
      <c r="L168" s="29" t="s">
        <v>7768</v>
      </c>
      <c r="M168" s="102"/>
      <c r="N168" s="102"/>
      <c r="O168" s="102"/>
      <c r="P168" s="102"/>
      <c r="Q168" s="102"/>
      <c r="R168" s="102"/>
      <c r="S168" s="102"/>
      <c r="T168" s="102"/>
      <c r="U168" s="102"/>
      <c r="V168" s="102"/>
      <c r="W168" s="102"/>
      <c r="X168" s="29" t="s">
        <v>7769</v>
      </c>
      <c r="Y168" s="29"/>
      <c r="Z168" s="29"/>
      <c r="AA168" s="29"/>
      <c r="AB168" s="29"/>
      <c r="AC168" s="102"/>
      <c r="AD168" s="102"/>
      <c r="AE168" s="102"/>
      <c r="AF168" s="102"/>
      <c r="AG168" s="102"/>
      <c r="AH168" s="29" t="s">
        <v>3111</v>
      </c>
      <c r="AI168" s="29"/>
      <c r="AJ168" s="29"/>
      <c r="AK168" s="29"/>
      <c r="AL168" s="102"/>
      <c r="AM168" s="102"/>
      <c r="AN168" s="102"/>
      <c r="AO168" s="102" t="s">
        <v>5514</v>
      </c>
      <c r="AP168" s="102"/>
      <c r="AQ168" s="102"/>
      <c r="AR168" s="102"/>
      <c r="AS168" s="102"/>
      <c r="AT168" s="102"/>
      <c r="AU168" s="102"/>
      <c r="AV168" s="102"/>
      <c r="AW168" s="102"/>
      <c r="AX168" s="102"/>
      <c r="AY168" s="102"/>
      <c r="AZ168" s="102"/>
      <c r="BA168" s="102"/>
      <c r="BB168" s="102"/>
      <c r="BC168" s="102"/>
      <c r="BD168" s="102"/>
      <c r="BE168" s="102"/>
      <c r="BF168" s="102"/>
      <c r="BG168" s="102"/>
      <c r="BH168" s="102"/>
      <c r="BI168" s="102"/>
      <c r="BJ168" s="102"/>
      <c r="BK168" s="102"/>
      <c r="BL168" s="102"/>
      <c r="BM168" s="102"/>
      <c r="BN168" s="102"/>
      <c r="BO168" s="102"/>
      <c r="BP168" s="102"/>
      <c r="BQ168" s="102"/>
      <c r="BR168" s="102"/>
      <c r="BS168" s="102"/>
      <c r="BT168" s="102"/>
      <c r="BU168" s="102"/>
      <c r="BV168" s="102"/>
      <c r="BW168" s="102"/>
      <c r="BX168" s="102"/>
      <c r="BY168" s="102"/>
      <c r="BZ168" s="102"/>
      <c r="CA168" s="102"/>
      <c r="CB168" s="102"/>
      <c r="CC168" s="102"/>
      <c r="CD168" s="102"/>
      <c r="CE168" s="102"/>
      <c r="CF168" s="102"/>
      <c r="CG168" s="102"/>
      <c r="CH168" s="102"/>
      <c r="CI168" s="102"/>
      <c r="CJ168" s="102"/>
      <c r="CK168" s="181"/>
      <c r="CL168" s="181"/>
      <c r="CM168" s="102"/>
      <c r="CN168" s="102"/>
      <c r="CO168" s="102"/>
      <c r="CP168" s="102"/>
      <c r="CQ168" s="102"/>
      <c r="CR168" s="102"/>
      <c r="CS168" s="102"/>
      <c r="CT168" s="102"/>
      <c r="CU168" s="102"/>
      <c r="CV168" s="102"/>
      <c r="CW168" s="102"/>
      <c r="CX168" s="102"/>
      <c r="CY168" s="102"/>
      <c r="CZ168" s="102"/>
      <c r="DA168" s="102"/>
      <c r="DB168" s="102"/>
      <c r="DC168" s="102"/>
      <c r="DD168" s="102"/>
      <c r="DE168" s="102"/>
      <c r="DF168" s="102"/>
      <c r="DG168" s="102"/>
      <c r="DH168" s="102"/>
      <c r="DI168" s="102"/>
      <c r="DJ168" s="102"/>
      <c r="DK168" s="102"/>
      <c r="DL168" s="102"/>
      <c r="DM168" s="102"/>
      <c r="DN168" s="102"/>
      <c r="DO168" s="102"/>
      <c r="DP168" s="102"/>
      <c r="DQ168" s="102"/>
      <c r="DR168" s="102"/>
      <c r="DS168" s="102"/>
      <c r="DT168" s="102"/>
      <c r="DU168" s="102"/>
      <c r="DV168" s="102"/>
      <c r="DW168" s="102"/>
      <c r="DX168" s="102"/>
      <c r="DY168" s="102"/>
      <c r="DZ168" s="102"/>
      <c r="EA168" s="102"/>
      <c r="EB168" s="102"/>
      <c r="EC168" s="102"/>
      <c r="ED168" s="102"/>
      <c r="EE168" s="102"/>
      <c r="EF168" s="102"/>
      <c r="EG168" s="102"/>
      <c r="EH168" s="102"/>
      <c r="EI168" s="102"/>
      <c r="EJ168" s="102"/>
      <c r="EK168" s="102"/>
      <c r="EL168" s="102"/>
      <c r="EM168" s="102"/>
      <c r="EN168" s="102"/>
      <c r="EO168" s="102"/>
      <c r="EP168" s="102"/>
      <c r="EQ168" s="29" t="s">
        <v>11389</v>
      </c>
      <c r="ER168" s="29"/>
      <c r="ES168" s="29"/>
      <c r="ET168" s="29"/>
      <c r="EU168" s="102"/>
      <c r="EV168" s="102"/>
      <c r="EW168" s="102"/>
      <c r="EX168" s="102"/>
      <c r="EY168" s="102"/>
      <c r="EZ168" s="102"/>
      <c r="FA168" s="102"/>
      <c r="FB168" s="102"/>
      <c r="FC168" s="102"/>
      <c r="FD168" s="102"/>
      <c r="FE168" s="102"/>
      <c r="FF168" s="102"/>
      <c r="FG168" s="29" t="s">
        <v>11390</v>
      </c>
      <c r="FH168" s="29"/>
      <c r="FI168" s="29"/>
      <c r="FJ168" s="29"/>
      <c r="FK168" s="29"/>
      <c r="FL168" s="29"/>
      <c r="FM168" s="29"/>
      <c r="FN168" s="29"/>
      <c r="FO168" s="29"/>
      <c r="FP168" s="102"/>
      <c r="FQ168" s="102"/>
      <c r="FR168" s="102"/>
      <c r="FS168" s="102"/>
      <c r="FT168" s="102"/>
      <c r="FU168" s="102"/>
      <c r="FV168" s="102"/>
      <c r="FW168" s="102"/>
      <c r="FX168" s="102"/>
      <c r="FY168" s="102"/>
      <c r="FZ168" s="102"/>
      <c r="GA168" s="102"/>
      <c r="GB168" s="102"/>
      <c r="GC168" s="102"/>
      <c r="GD168" s="102"/>
      <c r="GE168" s="102"/>
      <c r="GF168" s="102"/>
      <c r="GG168" s="102"/>
    </row>
    <row r="169" spans="1:194" ht="84" x14ac:dyDescent="0.15">
      <c r="A169" s="171" t="s">
        <v>6615</v>
      </c>
      <c r="B169" s="177" t="s">
        <v>7103</v>
      </c>
      <c r="C169" s="62" t="s">
        <v>9558</v>
      </c>
      <c r="D169" s="186">
        <v>41396</v>
      </c>
      <c r="E169" s="186">
        <v>41955</v>
      </c>
      <c r="F169" s="186" t="s">
        <v>12257</v>
      </c>
      <c r="G169" s="163" t="s">
        <v>8374</v>
      </c>
      <c r="H169" s="102" t="s">
        <v>9557</v>
      </c>
      <c r="I169" s="102" t="s">
        <v>3067</v>
      </c>
      <c r="J169" s="102"/>
      <c r="K169" s="102"/>
      <c r="L169" s="102"/>
      <c r="M169" s="102"/>
      <c r="N169" s="102"/>
      <c r="O169" s="102"/>
      <c r="P169" s="102"/>
      <c r="Q169" s="102"/>
      <c r="R169" s="102"/>
      <c r="S169" s="102"/>
      <c r="T169" s="102"/>
      <c r="U169" s="102"/>
      <c r="V169" s="102"/>
      <c r="W169" s="102"/>
      <c r="X169" s="102"/>
      <c r="Y169" s="102"/>
      <c r="Z169" s="102"/>
      <c r="AA169" s="102" t="s">
        <v>3380</v>
      </c>
      <c r="AB169" s="102"/>
      <c r="AC169" s="102"/>
      <c r="AD169" s="102"/>
      <c r="AE169" s="102"/>
      <c r="AF169" s="102"/>
      <c r="AG169" s="102"/>
      <c r="AH169" s="29"/>
      <c r="AI169" s="29"/>
      <c r="AJ169" s="29" t="s">
        <v>13358</v>
      </c>
      <c r="AK169" s="29"/>
      <c r="AL169" s="102"/>
      <c r="AM169" s="102"/>
      <c r="AN169" s="102"/>
      <c r="AO169" s="102"/>
      <c r="AP169" s="62" t="s">
        <v>7178</v>
      </c>
      <c r="AQ169" s="102"/>
      <c r="AR169" s="102"/>
      <c r="AS169" s="102"/>
      <c r="AT169" s="102"/>
      <c r="AU169" s="102"/>
      <c r="AV169" s="102"/>
      <c r="AW169" s="102"/>
      <c r="AX169" s="102"/>
      <c r="AY169" s="102"/>
      <c r="AZ169" s="102"/>
      <c r="BA169" s="102"/>
      <c r="BB169" s="102"/>
      <c r="BC169" s="102"/>
      <c r="BD169" s="102"/>
      <c r="BE169" s="102"/>
      <c r="BF169" s="102"/>
      <c r="BG169" s="102"/>
      <c r="BH169" s="102" t="s">
        <v>7396</v>
      </c>
      <c r="BI169" s="102"/>
      <c r="BJ169" s="102"/>
      <c r="BK169" s="102"/>
      <c r="BL169" s="102"/>
      <c r="BM169" s="102"/>
      <c r="BN169" s="102"/>
      <c r="BO169" s="102"/>
      <c r="BP169" s="102"/>
      <c r="BQ169" s="102"/>
      <c r="BR169" s="102"/>
      <c r="BS169" s="102"/>
      <c r="BT169" s="102"/>
      <c r="BU169" s="102"/>
      <c r="BV169" s="102"/>
      <c r="BW169" s="102"/>
      <c r="BX169" s="102"/>
      <c r="BY169" s="102"/>
      <c r="BZ169" s="102"/>
      <c r="CA169" s="102"/>
      <c r="CB169" s="102"/>
      <c r="CC169" s="102"/>
      <c r="CD169" s="102"/>
      <c r="CE169" s="102"/>
      <c r="CF169" s="102"/>
      <c r="CG169" s="102"/>
      <c r="CH169" s="102"/>
      <c r="CI169" s="102"/>
      <c r="CJ169" s="102"/>
      <c r="CK169" s="181"/>
      <c r="CL169" s="181"/>
      <c r="CM169" s="102"/>
      <c r="CN169" s="102"/>
      <c r="CO169" s="102"/>
      <c r="CP169" s="102"/>
      <c r="CQ169" s="102"/>
      <c r="CR169" s="102"/>
      <c r="CS169" s="102"/>
      <c r="CT169" s="102"/>
      <c r="CU169" s="102"/>
      <c r="CV169" s="102"/>
      <c r="CW169" s="102"/>
      <c r="CX169" s="102"/>
      <c r="CY169" s="102"/>
      <c r="CZ169" s="102"/>
      <c r="DA169" s="102"/>
      <c r="DB169" s="102"/>
      <c r="DC169" s="102"/>
      <c r="DD169" s="102"/>
      <c r="DE169" s="102"/>
      <c r="DF169" s="102"/>
      <c r="DG169" s="102"/>
      <c r="DH169" s="102"/>
      <c r="DI169" s="102"/>
      <c r="DJ169" s="102"/>
      <c r="DK169" s="102"/>
      <c r="DL169" s="102"/>
      <c r="DM169" s="102"/>
      <c r="DN169" s="102"/>
      <c r="DO169" s="102"/>
      <c r="DP169" s="102"/>
      <c r="DQ169" s="102"/>
      <c r="DR169" s="102"/>
      <c r="DS169" s="102"/>
      <c r="DT169" s="102"/>
      <c r="DU169" s="102"/>
      <c r="DV169" s="102"/>
      <c r="DW169" s="102"/>
      <c r="DX169" s="102"/>
      <c r="DY169" s="102"/>
      <c r="DZ169" s="102"/>
      <c r="EA169" s="102"/>
      <c r="EB169" s="102"/>
      <c r="EC169" s="102"/>
      <c r="ED169" s="102"/>
      <c r="EE169" s="102"/>
      <c r="EF169" s="102"/>
      <c r="EG169" s="102"/>
      <c r="EH169" s="102"/>
      <c r="EI169" s="102"/>
      <c r="EJ169" s="102"/>
      <c r="EK169" s="102"/>
      <c r="EL169" s="102"/>
      <c r="EM169" s="102"/>
      <c r="EN169" s="102"/>
      <c r="EO169" s="102"/>
      <c r="EP169" s="102"/>
      <c r="EQ169" s="102"/>
      <c r="ER169" s="102"/>
      <c r="ES169" s="102"/>
      <c r="ET169" s="102"/>
      <c r="EU169" s="102"/>
      <c r="EV169" s="102"/>
      <c r="EW169" s="102"/>
      <c r="EX169" s="102"/>
      <c r="EY169" s="102"/>
      <c r="EZ169" s="102" t="s">
        <v>7506</v>
      </c>
      <c r="FA169" s="102"/>
      <c r="FB169" s="102"/>
      <c r="FC169" s="102"/>
      <c r="FD169" s="102"/>
      <c r="FE169" s="102"/>
      <c r="FF169" s="102"/>
      <c r="FG169" s="102"/>
      <c r="FH169" s="102"/>
      <c r="FI169" s="102"/>
      <c r="FJ169" s="102"/>
      <c r="FK169" s="102"/>
      <c r="FL169" s="102"/>
      <c r="FM169" s="102"/>
      <c r="FN169" s="102"/>
      <c r="FO169" s="102"/>
      <c r="FP169" s="102"/>
      <c r="FQ169" s="102"/>
      <c r="FR169" s="102"/>
      <c r="FS169" s="102"/>
      <c r="FT169" s="102"/>
      <c r="FU169" s="102"/>
      <c r="FV169" s="102"/>
      <c r="FW169" s="102"/>
      <c r="FX169" s="102"/>
      <c r="FY169" s="102"/>
      <c r="FZ169" s="102"/>
      <c r="GA169" s="102"/>
      <c r="GB169" s="102"/>
      <c r="GC169" s="102"/>
      <c r="GD169" s="102"/>
      <c r="GE169" s="102"/>
      <c r="GF169" s="102"/>
      <c r="GG169" s="102"/>
      <c r="GH169" s="62" t="s">
        <v>7024</v>
      </c>
    </row>
    <row r="170" spans="1:194" ht="84" x14ac:dyDescent="0.15">
      <c r="A170" s="171" t="s">
        <v>6616</v>
      </c>
      <c r="B170" s="177" t="s">
        <v>7101</v>
      </c>
      <c r="C170" s="62" t="s">
        <v>6759</v>
      </c>
      <c r="D170" s="186">
        <v>41834</v>
      </c>
      <c r="E170" s="186">
        <v>41834</v>
      </c>
      <c r="F170" s="163"/>
      <c r="G170" s="163" t="s">
        <v>5802</v>
      </c>
      <c r="H170" s="102" t="s">
        <v>6095</v>
      </c>
      <c r="I170" s="102" t="s">
        <v>3067</v>
      </c>
      <c r="J170" s="102"/>
      <c r="K170" s="102"/>
      <c r="L170" s="102"/>
      <c r="M170" s="102"/>
      <c r="N170" s="102"/>
      <c r="O170" s="102"/>
      <c r="P170" s="102"/>
      <c r="Q170" s="102"/>
      <c r="R170" s="102"/>
      <c r="S170" s="102"/>
      <c r="T170" s="102"/>
      <c r="U170" s="102"/>
      <c r="V170" s="102"/>
      <c r="W170" s="102"/>
      <c r="X170" s="29"/>
      <c r="Y170" s="29"/>
      <c r="Z170" s="29"/>
      <c r="AA170" s="102" t="s">
        <v>7489</v>
      </c>
      <c r="AB170" s="102"/>
      <c r="AC170" s="102"/>
      <c r="AD170" s="102"/>
      <c r="AF170" s="102"/>
      <c r="AG170" s="102"/>
      <c r="AH170" s="102"/>
      <c r="AI170" s="102"/>
      <c r="AJ170" s="29" t="s">
        <v>5516</v>
      </c>
      <c r="AK170" s="29"/>
      <c r="AL170" s="102"/>
      <c r="AM170" s="102"/>
      <c r="AN170" s="102"/>
      <c r="AO170" s="102"/>
      <c r="AP170" s="62" t="s">
        <v>7178</v>
      </c>
      <c r="AQ170" s="102"/>
      <c r="AR170" s="102"/>
      <c r="AS170" s="102"/>
      <c r="AT170" s="102"/>
      <c r="AU170" s="102"/>
      <c r="AV170" s="102"/>
      <c r="AW170" s="102"/>
      <c r="AX170" s="102"/>
      <c r="AY170" s="102"/>
      <c r="AZ170" s="102"/>
      <c r="BA170" s="102"/>
      <c r="BB170" s="102"/>
      <c r="BC170" s="102"/>
      <c r="BD170" s="102"/>
      <c r="BE170" s="102"/>
      <c r="BF170" s="102"/>
      <c r="BG170" s="102"/>
      <c r="BH170" s="102"/>
      <c r="BI170" s="102"/>
      <c r="BJ170" s="102"/>
      <c r="BK170" s="102"/>
      <c r="BL170" s="102"/>
      <c r="BM170" s="102"/>
      <c r="BN170" s="102"/>
      <c r="BO170" s="102"/>
      <c r="BP170" s="102"/>
      <c r="BQ170" s="102"/>
      <c r="BR170" s="102"/>
      <c r="BS170" s="102"/>
      <c r="BT170" s="102"/>
      <c r="BU170" s="102"/>
      <c r="BV170" s="102"/>
      <c r="BW170" s="102"/>
      <c r="BX170" s="102"/>
      <c r="BY170" s="102"/>
      <c r="BZ170" s="102"/>
      <c r="CA170" s="102"/>
      <c r="CB170" s="102"/>
      <c r="CC170" s="102"/>
      <c r="CD170" s="102"/>
      <c r="CE170" s="102"/>
      <c r="CF170" s="102"/>
      <c r="CG170" s="102"/>
      <c r="CH170" s="102"/>
      <c r="CI170" s="102"/>
      <c r="CJ170" s="102"/>
      <c r="CK170" s="181"/>
      <c r="CL170" s="181"/>
      <c r="CM170" s="102"/>
      <c r="CN170" s="102"/>
      <c r="CO170" s="102"/>
      <c r="CP170" s="102"/>
      <c r="CQ170" s="102"/>
      <c r="CR170" s="102"/>
      <c r="CS170" s="102"/>
      <c r="CT170" s="102"/>
      <c r="CU170" s="102"/>
      <c r="CV170" s="102"/>
      <c r="CW170" s="102"/>
      <c r="CX170" s="102"/>
      <c r="CY170" s="102"/>
      <c r="CZ170" s="102"/>
      <c r="DA170" s="102"/>
      <c r="DB170" s="102"/>
      <c r="DC170" s="102"/>
      <c r="DD170" s="102"/>
      <c r="DE170" s="102"/>
      <c r="DF170" s="102"/>
      <c r="DG170" s="102"/>
      <c r="DH170" s="102"/>
      <c r="DI170" s="102"/>
      <c r="DJ170" s="102"/>
      <c r="DK170" s="102"/>
      <c r="DL170" s="102"/>
      <c r="DM170" s="102"/>
      <c r="DN170" s="102"/>
      <c r="DO170" s="102"/>
      <c r="DP170" s="102"/>
      <c r="DQ170" s="102"/>
      <c r="DR170" s="102"/>
      <c r="DS170" s="102"/>
      <c r="DT170" s="102"/>
      <c r="DU170" s="102"/>
      <c r="DV170" s="102"/>
      <c r="DW170" s="102"/>
      <c r="DX170" s="102"/>
      <c r="DY170" s="102"/>
      <c r="DZ170" s="102"/>
      <c r="EA170" s="102"/>
      <c r="EB170" s="102"/>
      <c r="EC170" s="102"/>
      <c r="ED170" s="102"/>
      <c r="EE170" s="102"/>
      <c r="EF170" s="102"/>
      <c r="EG170" s="102"/>
      <c r="EH170" s="102"/>
      <c r="EI170" s="102"/>
      <c r="EJ170" s="102"/>
      <c r="EK170" s="102"/>
      <c r="EL170" s="102"/>
      <c r="EM170" s="102"/>
      <c r="EN170" s="102"/>
      <c r="EO170" s="102"/>
      <c r="EP170" s="102"/>
      <c r="EQ170" s="29"/>
      <c r="ER170" s="29" t="s">
        <v>7508</v>
      </c>
      <c r="ES170" s="29"/>
      <c r="ET170" s="29"/>
      <c r="EU170" s="102"/>
      <c r="EV170" s="102"/>
      <c r="EW170" s="102"/>
      <c r="EX170" s="102"/>
      <c r="EY170" s="102"/>
      <c r="EZ170" s="102"/>
      <c r="FA170" s="102"/>
      <c r="FB170" s="102"/>
      <c r="FC170" s="102"/>
      <c r="FD170" s="102"/>
      <c r="FE170" s="102"/>
      <c r="FF170" s="102"/>
      <c r="FG170" s="29"/>
      <c r="FH170" s="29"/>
      <c r="FI170" s="29"/>
      <c r="FJ170" s="29"/>
      <c r="FK170" s="29"/>
      <c r="FL170" s="29"/>
      <c r="FM170" s="29" t="s">
        <v>7507</v>
      </c>
      <c r="FN170" s="29"/>
      <c r="FO170" s="29"/>
      <c r="FP170" s="102"/>
      <c r="FQ170" s="102"/>
      <c r="FR170" s="102"/>
      <c r="FS170" s="102"/>
      <c r="FT170" s="102"/>
      <c r="FU170" s="102"/>
      <c r="FV170" s="102"/>
      <c r="FW170" s="102"/>
      <c r="FX170" s="102"/>
      <c r="FY170" s="102"/>
      <c r="FZ170" s="102"/>
      <c r="GA170" s="102"/>
      <c r="GB170" s="102"/>
      <c r="GC170" s="102"/>
      <c r="GD170" s="102"/>
      <c r="GE170" s="102"/>
      <c r="GF170" s="102"/>
      <c r="GG170" s="102"/>
      <c r="GH170" s="62" t="s">
        <v>7024</v>
      </c>
      <c r="GK170" s="175" t="s">
        <v>7456</v>
      </c>
      <c r="GL170" s="175"/>
    </row>
    <row r="171" spans="1:194" ht="84" x14ac:dyDescent="0.15">
      <c r="A171" s="171" t="s">
        <v>6054</v>
      </c>
      <c r="B171" s="177" t="s">
        <v>6055</v>
      </c>
      <c r="C171" s="62" t="s">
        <v>9070</v>
      </c>
      <c r="D171" s="186">
        <v>41530</v>
      </c>
      <c r="E171" s="186">
        <v>41530</v>
      </c>
      <c r="F171" s="102"/>
      <c r="G171" s="163" t="s">
        <v>6056</v>
      </c>
      <c r="H171" s="102" t="s">
        <v>6057</v>
      </c>
      <c r="I171" s="102" t="s">
        <v>3067</v>
      </c>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J171" s="102" t="s">
        <v>9069</v>
      </c>
      <c r="AK171" s="102"/>
      <c r="AL171" s="102"/>
      <c r="AM171" s="102"/>
      <c r="AN171" s="102"/>
      <c r="AO171" s="102"/>
      <c r="AP171" s="62" t="s">
        <v>7178</v>
      </c>
      <c r="AQ171" s="102"/>
      <c r="AR171" s="102"/>
      <c r="AS171" s="102"/>
      <c r="AT171" s="102"/>
      <c r="AU171" s="102"/>
      <c r="AV171" s="102"/>
      <c r="AW171" s="102"/>
      <c r="AX171" s="102"/>
      <c r="AY171" s="102"/>
      <c r="AZ171" s="102"/>
      <c r="BA171" s="102"/>
      <c r="BB171" s="102"/>
      <c r="BC171" s="102"/>
      <c r="BD171" s="102"/>
      <c r="BE171" s="102"/>
      <c r="BF171" s="102"/>
      <c r="BG171" s="102"/>
      <c r="BH171" s="102"/>
      <c r="BI171" s="102"/>
      <c r="BJ171" s="102"/>
      <c r="BK171" s="102"/>
      <c r="BL171" s="29" t="s">
        <v>7509</v>
      </c>
      <c r="BM171" s="29"/>
      <c r="BN171" s="29"/>
      <c r="BO171" s="29"/>
      <c r="BP171" s="102"/>
      <c r="BQ171" s="102"/>
      <c r="BR171" s="102"/>
      <c r="BS171" s="102" t="s">
        <v>7510</v>
      </c>
      <c r="BT171" s="102"/>
      <c r="BU171" s="102"/>
      <c r="BV171" s="29"/>
      <c r="BW171" s="29"/>
      <c r="BX171" s="29"/>
      <c r="BY171" s="29"/>
      <c r="BZ171" s="29"/>
      <c r="CA171" s="29"/>
      <c r="CB171" s="102"/>
      <c r="CC171" s="102"/>
      <c r="CD171" s="102"/>
      <c r="CE171" s="102"/>
      <c r="CF171" s="102"/>
      <c r="CG171" s="102"/>
      <c r="CH171" s="102"/>
      <c r="CI171" s="102"/>
      <c r="CJ171" s="102"/>
      <c r="CK171" s="181"/>
      <c r="CL171" s="181"/>
      <c r="CM171" s="102"/>
      <c r="CN171" s="102"/>
      <c r="CO171" s="102"/>
      <c r="CP171" s="102"/>
      <c r="CQ171" s="102"/>
      <c r="CR171" s="102"/>
      <c r="CS171" s="102"/>
      <c r="CT171" s="102"/>
      <c r="CU171" s="102"/>
      <c r="CV171" s="102"/>
      <c r="CW171" s="102"/>
      <c r="CX171" s="102"/>
      <c r="CY171" s="102"/>
      <c r="CZ171" s="102"/>
      <c r="DA171" s="102"/>
      <c r="DB171" s="102"/>
      <c r="DC171" s="102"/>
      <c r="DD171" s="102"/>
      <c r="DE171" s="102"/>
      <c r="DF171" s="102"/>
      <c r="DG171" s="102"/>
      <c r="DH171" s="102"/>
      <c r="DI171" s="102"/>
      <c r="DJ171" s="102"/>
      <c r="DK171" s="102"/>
      <c r="DL171" s="102"/>
      <c r="DM171" s="102"/>
      <c r="DN171" s="102"/>
      <c r="DO171" s="102"/>
      <c r="DP171" s="102"/>
      <c r="DQ171" s="102"/>
      <c r="DR171" s="102"/>
      <c r="DS171" s="102"/>
      <c r="DT171" s="102"/>
      <c r="DU171" s="102"/>
      <c r="DV171" s="102"/>
      <c r="DW171" s="102"/>
      <c r="DX171" s="102"/>
      <c r="DY171" s="102"/>
      <c r="DZ171" s="102"/>
      <c r="EA171" s="102"/>
      <c r="EB171" s="102"/>
      <c r="EC171" s="102"/>
      <c r="ED171" s="102"/>
      <c r="EE171" s="102"/>
      <c r="EF171" s="102"/>
      <c r="EG171" s="102"/>
      <c r="EH171" s="102"/>
      <c r="EI171" s="102"/>
      <c r="EJ171" s="102"/>
      <c r="EK171" s="102"/>
      <c r="EL171" s="102"/>
      <c r="EM171" s="102"/>
      <c r="EN171" s="102"/>
      <c r="EO171" s="102"/>
      <c r="EP171" s="102"/>
      <c r="EQ171" s="102"/>
      <c r="ER171" s="102"/>
      <c r="ES171" s="102"/>
      <c r="ET171" s="102"/>
      <c r="EU171" s="102"/>
      <c r="EV171" s="102"/>
      <c r="EW171" s="102"/>
      <c r="EX171" s="102"/>
      <c r="EY171" s="102"/>
      <c r="EZ171" s="102"/>
      <c r="FA171" s="102"/>
      <c r="FB171" s="102"/>
      <c r="FC171" s="102"/>
      <c r="FD171" s="102"/>
      <c r="FE171" s="102"/>
      <c r="FF171" s="102"/>
      <c r="FG171" s="102"/>
      <c r="FH171" s="102"/>
      <c r="FI171" s="102"/>
      <c r="FJ171" s="102"/>
      <c r="FK171" s="102"/>
      <c r="FL171" s="102"/>
      <c r="FM171" s="102"/>
      <c r="FN171" s="102"/>
      <c r="FO171" s="102"/>
      <c r="FP171" s="102"/>
      <c r="FQ171" s="102"/>
      <c r="FR171" s="102"/>
      <c r="FS171" s="102"/>
      <c r="FT171" s="102"/>
      <c r="FU171" s="102"/>
      <c r="FV171" s="102"/>
      <c r="FW171" s="102"/>
      <c r="FX171" s="102"/>
      <c r="FY171" s="102"/>
      <c r="FZ171" s="102"/>
      <c r="GA171" s="102"/>
      <c r="GB171" s="102"/>
      <c r="GC171" s="102"/>
      <c r="GD171" s="102"/>
      <c r="GE171" s="102"/>
      <c r="GF171" s="102"/>
      <c r="GG171" s="102"/>
      <c r="GH171" s="62" t="s">
        <v>7024</v>
      </c>
    </row>
    <row r="172" spans="1:194" ht="84" x14ac:dyDescent="0.15">
      <c r="A172" s="171" t="s">
        <v>6049</v>
      </c>
      <c r="B172" s="177" t="s">
        <v>6050</v>
      </c>
      <c r="C172" s="62" t="s">
        <v>6758</v>
      </c>
      <c r="D172" s="186">
        <v>41299</v>
      </c>
      <c r="E172" s="186">
        <v>41304</v>
      </c>
      <c r="F172" s="186"/>
      <c r="G172" s="163" t="s">
        <v>6051</v>
      </c>
      <c r="H172" s="102" t="s">
        <v>6095</v>
      </c>
      <c r="I172" s="102" t="s">
        <v>3067</v>
      </c>
      <c r="J172" s="102"/>
      <c r="K172" s="102"/>
      <c r="L172" s="102"/>
      <c r="M172" s="102"/>
      <c r="N172" s="102"/>
      <c r="O172" s="102"/>
      <c r="P172" s="102"/>
      <c r="Q172" s="102"/>
      <c r="R172" s="102"/>
      <c r="S172" s="102"/>
      <c r="T172" s="102"/>
      <c r="U172" s="102"/>
      <c r="V172" s="102"/>
      <c r="W172" s="102"/>
      <c r="X172" s="29"/>
      <c r="Y172" s="29"/>
      <c r="Z172" s="29"/>
      <c r="AA172" s="29" t="s">
        <v>8799</v>
      </c>
      <c r="AB172" s="29"/>
      <c r="AC172" s="102"/>
      <c r="AD172" s="102"/>
      <c r="AE172" s="102"/>
      <c r="AF172" s="102"/>
      <c r="AG172" s="102"/>
      <c r="AH172" s="29"/>
      <c r="AI172" s="29"/>
      <c r="AJ172" s="29" t="s">
        <v>7434</v>
      </c>
      <c r="AK172" s="29"/>
      <c r="AL172" s="102"/>
      <c r="AM172" s="102"/>
      <c r="AN172" s="102"/>
      <c r="AO172" s="102"/>
      <c r="AP172" s="62" t="s">
        <v>7178</v>
      </c>
      <c r="AQ172" s="102"/>
      <c r="AR172" s="102"/>
      <c r="AS172" s="102"/>
      <c r="AT172" s="102"/>
      <c r="AU172" s="102"/>
      <c r="AV172" s="102"/>
      <c r="AW172" s="102"/>
      <c r="AX172" s="102"/>
      <c r="AY172" s="102"/>
      <c r="AZ172" s="102"/>
      <c r="BA172" s="102"/>
      <c r="BB172" s="102"/>
      <c r="BC172" s="102"/>
      <c r="BD172" s="102"/>
      <c r="BE172" s="102"/>
      <c r="BF172" s="102"/>
      <c r="BG172" s="102"/>
      <c r="BH172" s="102"/>
      <c r="BI172" s="102"/>
      <c r="BJ172" s="102"/>
      <c r="BK172" s="102"/>
      <c r="BL172" s="102"/>
      <c r="BM172" s="102"/>
      <c r="BN172" s="102"/>
      <c r="BO172" s="102"/>
      <c r="BP172" s="102"/>
      <c r="BQ172" s="102"/>
      <c r="BR172" s="102"/>
      <c r="BS172" s="102"/>
      <c r="BT172" s="102"/>
      <c r="BU172" s="102"/>
      <c r="BV172" s="102"/>
      <c r="BW172" s="102"/>
      <c r="BX172" s="102"/>
      <c r="BY172" s="102"/>
      <c r="BZ172" s="102"/>
      <c r="CA172" s="102"/>
      <c r="CB172" s="102"/>
      <c r="CC172" s="102"/>
      <c r="CD172" s="102"/>
      <c r="CE172" s="102"/>
      <c r="CF172" s="102"/>
      <c r="CG172" s="102"/>
      <c r="CH172" s="102"/>
      <c r="CI172" s="102"/>
      <c r="CJ172" s="102"/>
      <c r="CK172" s="181"/>
      <c r="CL172" s="181"/>
      <c r="CM172" s="102"/>
      <c r="CN172" s="102"/>
      <c r="CO172" s="102"/>
      <c r="CP172" s="102"/>
      <c r="CQ172" s="102"/>
      <c r="CR172" s="102"/>
      <c r="CS172" s="102"/>
      <c r="CT172" s="102"/>
      <c r="CU172" s="102"/>
      <c r="CV172" s="102"/>
      <c r="CW172" s="102"/>
      <c r="CX172" s="102"/>
      <c r="CY172" s="102"/>
      <c r="CZ172" s="102"/>
      <c r="DA172" s="102"/>
      <c r="DB172" s="102"/>
      <c r="DC172" s="102"/>
      <c r="DD172" s="102"/>
      <c r="DE172" s="102"/>
      <c r="DF172" s="102"/>
      <c r="DG172" s="102"/>
      <c r="DH172" s="102"/>
      <c r="DI172" s="102"/>
      <c r="DJ172" s="102"/>
      <c r="DK172" s="102"/>
      <c r="DL172" s="102"/>
      <c r="DM172" s="102"/>
      <c r="DN172" s="102"/>
      <c r="DO172" s="102"/>
      <c r="DP172" s="102"/>
      <c r="DQ172" s="102"/>
      <c r="DR172" s="102"/>
      <c r="DS172" s="102"/>
      <c r="DT172" s="102"/>
      <c r="DU172" s="102"/>
      <c r="DV172" s="102"/>
      <c r="DW172" s="102"/>
      <c r="DX172" s="102"/>
      <c r="DY172" s="102"/>
      <c r="DZ172" s="102"/>
      <c r="EA172" s="102"/>
      <c r="EB172" s="102"/>
      <c r="EC172" s="102"/>
      <c r="ED172" s="102"/>
      <c r="EE172" s="102"/>
      <c r="EF172" s="102"/>
      <c r="EG172" s="102"/>
      <c r="EH172" s="102"/>
      <c r="EI172" s="102"/>
      <c r="EJ172" s="102"/>
      <c r="EK172" s="102"/>
      <c r="EL172" s="102"/>
      <c r="EM172" s="102"/>
      <c r="EN172" s="102"/>
      <c r="EO172" s="102"/>
      <c r="EP172" s="102"/>
      <c r="EQ172" s="102"/>
      <c r="ER172" s="102"/>
      <c r="ES172" s="102" t="s">
        <v>7511</v>
      </c>
      <c r="ET172" s="102"/>
      <c r="EU172" s="102"/>
      <c r="EV172" s="102"/>
      <c r="EW172" s="102"/>
      <c r="EX172" s="102"/>
      <c r="EY172" s="102"/>
      <c r="EZ172" s="102"/>
      <c r="FA172" s="102"/>
      <c r="FB172" s="102"/>
      <c r="FC172" s="102"/>
      <c r="FD172" s="102"/>
      <c r="FE172" s="102"/>
      <c r="FF172" s="102"/>
      <c r="FG172" s="102"/>
      <c r="FH172" s="102"/>
      <c r="FI172" s="102"/>
      <c r="FJ172" s="102"/>
      <c r="FK172" s="102"/>
      <c r="FL172" s="102" t="s">
        <v>7512</v>
      </c>
      <c r="FM172" s="102"/>
      <c r="FN172" s="102"/>
      <c r="FO172" s="102"/>
      <c r="FP172" s="102"/>
      <c r="FQ172" s="102"/>
      <c r="FR172" s="102"/>
      <c r="FS172" s="102"/>
      <c r="FT172" s="102"/>
      <c r="FU172" s="102"/>
      <c r="FV172" s="102"/>
      <c r="FW172" s="102"/>
      <c r="FX172" s="102"/>
      <c r="FY172" s="102"/>
      <c r="FZ172" s="102"/>
      <c r="GA172" s="102"/>
      <c r="GB172" s="102"/>
      <c r="GC172" s="102"/>
      <c r="GD172" s="102"/>
      <c r="GE172" s="102"/>
      <c r="GF172" s="102"/>
      <c r="GG172" s="102"/>
      <c r="GH172" s="62" t="s">
        <v>7024</v>
      </c>
      <c r="GL172" s="175" t="s">
        <v>7456</v>
      </c>
    </row>
    <row r="173" spans="1:194" ht="25.5" customHeight="1" x14ac:dyDescent="0.15">
      <c r="A173" s="187" t="s">
        <v>6043</v>
      </c>
      <c r="B173" s="194" t="s">
        <v>6044</v>
      </c>
      <c r="C173" s="299" t="s">
        <v>6757</v>
      </c>
      <c r="D173" s="153" t="s">
        <v>7094</v>
      </c>
      <c r="E173" s="153"/>
      <c r="F173" s="153"/>
      <c r="G173" s="170" t="s">
        <v>5802</v>
      </c>
      <c r="H173" s="153" t="s">
        <v>6104</v>
      </c>
      <c r="I173" s="153" t="s">
        <v>3067</v>
      </c>
      <c r="J173" s="153" t="s">
        <v>469</v>
      </c>
      <c r="K173" s="153"/>
      <c r="L173" s="153"/>
      <c r="M173" s="153"/>
      <c r="N173" s="153"/>
      <c r="O173" s="153"/>
      <c r="P173" s="153"/>
      <c r="Q173" s="153"/>
      <c r="R173" s="153"/>
      <c r="S173" s="153"/>
      <c r="T173" s="153"/>
      <c r="U173" s="153"/>
      <c r="V173" s="153"/>
      <c r="W173" s="153"/>
      <c r="X173" s="60" t="s">
        <v>1121</v>
      </c>
      <c r="Y173" s="60"/>
      <c r="Z173" s="60"/>
      <c r="AA173" s="60"/>
      <c r="AB173" s="60"/>
      <c r="AC173" s="153"/>
      <c r="AD173" s="153"/>
      <c r="AE173" s="153" t="s">
        <v>6045</v>
      </c>
      <c r="AF173" s="153"/>
      <c r="AG173" s="153"/>
      <c r="AH173" s="153"/>
      <c r="AI173" s="153"/>
      <c r="AJ173" s="153"/>
      <c r="AK173" s="153"/>
      <c r="AL173" s="153"/>
      <c r="AM173" s="153"/>
      <c r="AN173" s="153"/>
      <c r="AO173" s="153" t="s">
        <v>5514</v>
      </c>
      <c r="AP173" s="153"/>
      <c r="AQ173" s="153"/>
      <c r="AR173" s="153"/>
      <c r="AS173" s="153"/>
      <c r="AT173" s="153"/>
      <c r="AU173" s="153"/>
      <c r="AV173" s="153"/>
      <c r="AW173" s="153"/>
      <c r="AX173" s="153"/>
      <c r="AY173" s="153"/>
      <c r="AZ173" s="153"/>
      <c r="BA173" s="153"/>
      <c r="BB173" s="153"/>
      <c r="BC173" s="153"/>
      <c r="BD173" s="153"/>
      <c r="BE173" s="153"/>
      <c r="BF173" s="153"/>
      <c r="BG173" s="153"/>
      <c r="BH173" s="153"/>
      <c r="BI173" s="153"/>
      <c r="BJ173" s="153"/>
      <c r="BK173" s="153"/>
      <c r="BL173" s="153"/>
      <c r="BM173" s="153"/>
      <c r="BN173" s="153"/>
      <c r="BO173" s="153"/>
      <c r="BP173" s="153"/>
      <c r="BQ173" s="153"/>
      <c r="BR173" s="153"/>
      <c r="BS173" s="153"/>
      <c r="BT173" s="153"/>
      <c r="BU173" s="153"/>
      <c r="BV173" s="153"/>
      <c r="BW173" s="153"/>
      <c r="BX173" s="153"/>
      <c r="BY173" s="153"/>
      <c r="BZ173" s="153"/>
      <c r="CA173" s="153"/>
      <c r="CB173" s="153"/>
      <c r="CC173" s="153"/>
      <c r="CD173" s="153"/>
      <c r="CE173" s="153"/>
      <c r="CF173" s="153"/>
      <c r="CG173" s="153"/>
      <c r="CH173" s="153"/>
      <c r="CI173" s="153"/>
      <c r="CJ173" s="153"/>
      <c r="CK173" s="196"/>
      <c r="CL173" s="196"/>
      <c r="CM173" s="153"/>
      <c r="CN173" s="153"/>
      <c r="CO173" s="153"/>
      <c r="CP173" s="153"/>
      <c r="CQ173" s="153"/>
      <c r="CR173" s="153"/>
      <c r="CS173" s="153"/>
      <c r="CT173" s="153"/>
      <c r="CU173" s="153"/>
      <c r="CV173" s="153"/>
      <c r="CW173" s="153"/>
      <c r="CX173" s="153"/>
      <c r="CY173" s="153"/>
      <c r="CZ173" s="153"/>
      <c r="DA173" s="153"/>
      <c r="DB173" s="153"/>
      <c r="DC173" s="153"/>
      <c r="DD173" s="153"/>
      <c r="DE173" s="153"/>
      <c r="DF173" s="153"/>
      <c r="DG173" s="153"/>
      <c r="DH173" s="153"/>
      <c r="DI173" s="153"/>
      <c r="DJ173" s="153"/>
      <c r="DK173" s="153"/>
      <c r="DL173" s="153"/>
      <c r="DM173" s="153"/>
      <c r="DN173" s="153"/>
      <c r="DO173" s="153"/>
      <c r="DP173" s="153"/>
      <c r="DQ173" s="153"/>
      <c r="DR173" s="153"/>
      <c r="DS173" s="153"/>
      <c r="DT173" s="153"/>
      <c r="DU173" s="153"/>
      <c r="DV173" s="153"/>
      <c r="DW173" s="153"/>
      <c r="DX173" s="153"/>
      <c r="DY173" s="153"/>
      <c r="DZ173" s="153"/>
      <c r="EA173" s="153"/>
      <c r="EB173" s="153"/>
      <c r="EC173" s="153"/>
      <c r="ED173" s="153"/>
      <c r="EE173" s="153"/>
      <c r="EF173" s="153"/>
      <c r="EG173" s="153"/>
      <c r="EH173" s="153"/>
      <c r="EI173" s="153"/>
      <c r="EJ173" s="153"/>
      <c r="EK173" s="153"/>
      <c r="EL173" s="153"/>
      <c r="EM173" s="153"/>
      <c r="EN173" s="153"/>
      <c r="EO173" s="153"/>
      <c r="EP173" s="153"/>
      <c r="EQ173" s="60" t="s">
        <v>6046</v>
      </c>
      <c r="ER173" s="60"/>
      <c r="ES173" s="60"/>
      <c r="ET173" s="60"/>
      <c r="EU173" s="153"/>
      <c r="EV173" s="153"/>
      <c r="EW173" s="153"/>
      <c r="EX173" s="153"/>
      <c r="EY173" s="153"/>
      <c r="EZ173" s="153"/>
      <c r="FA173" s="153"/>
      <c r="FB173" s="153"/>
      <c r="FC173" s="153"/>
      <c r="FD173" s="153"/>
      <c r="FE173" s="153"/>
      <c r="FF173" s="153"/>
      <c r="FG173" s="153"/>
      <c r="FH173" s="153"/>
      <c r="FI173" s="153"/>
      <c r="FJ173" s="153"/>
      <c r="FK173" s="153"/>
      <c r="FL173" s="153"/>
      <c r="FM173" s="153"/>
      <c r="FN173" s="153"/>
      <c r="FO173" s="153"/>
      <c r="FP173" s="153"/>
      <c r="FQ173" s="153"/>
      <c r="FR173" s="153"/>
      <c r="FS173" s="153"/>
      <c r="FT173" s="153"/>
      <c r="FU173" s="153"/>
      <c r="FV173" s="60" t="s">
        <v>6047</v>
      </c>
      <c r="FW173" s="60"/>
      <c r="FX173" s="60"/>
      <c r="FY173" s="60"/>
      <c r="FZ173" s="153"/>
      <c r="GA173" s="153"/>
      <c r="GB173" s="153"/>
      <c r="GC173" s="153"/>
      <c r="GD173" s="153"/>
      <c r="GE173" s="153"/>
      <c r="GF173" s="153"/>
      <c r="GG173" s="153" t="s">
        <v>6047</v>
      </c>
      <c r="GH173" s="158"/>
      <c r="GI173" s="158"/>
      <c r="GJ173" s="158"/>
      <c r="GK173" s="158"/>
      <c r="GL173" s="158"/>
    </row>
    <row r="174" spans="1:194" ht="25.5" customHeight="1" x14ac:dyDescent="0.15">
      <c r="A174" s="171" t="s">
        <v>6039</v>
      </c>
      <c r="B174" s="177" t="s">
        <v>6040</v>
      </c>
      <c r="C174" s="62" t="s">
        <v>6756</v>
      </c>
      <c r="D174" s="182">
        <v>40981</v>
      </c>
      <c r="E174" s="186">
        <v>41031</v>
      </c>
      <c r="F174" s="186"/>
      <c r="G174" s="163" t="s">
        <v>6041</v>
      </c>
      <c r="H174" s="102" t="s">
        <v>5497</v>
      </c>
      <c r="I174" s="102" t="s">
        <v>3067</v>
      </c>
      <c r="J174" s="102" t="s">
        <v>469</v>
      </c>
      <c r="K174" s="102"/>
      <c r="L174" s="102" t="s">
        <v>1207</v>
      </c>
      <c r="M174" s="102"/>
      <c r="N174" s="102"/>
      <c r="O174" s="102"/>
      <c r="P174" s="102"/>
      <c r="Q174" s="102"/>
      <c r="R174" s="102"/>
      <c r="S174" s="102"/>
      <c r="T174" s="102"/>
      <c r="U174" s="102"/>
      <c r="V174" s="102"/>
      <c r="W174" s="102"/>
      <c r="X174" s="29" t="s">
        <v>6042</v>
      </c>
      <c r="Y174" s="29"/>
      <c r="Z174" s="29"/>
      <c r="AA174" s="29"/>
      <c r="AB174" s="29"/>
      <c r="AC174" s="102"/>
      <c r="AD174" s="102"/>
      <c r="AE174" s="102"/>
      <c r="AF174" s="102"/>
      <c r="AG174" s="102"/>
      <c r="AH174" s="29" t="s">
        <v>987</v>
      </c>
      <c r="AI174" s="29"/>
      <c r="AJ174" s="29"/>
      <c r="AK174" s="29"/>
      <c r="AL174" s="102"/>
      <c r="AM174" s="102"/>
      <c r="AN174" s="102"/>
      <c r="AO174" s="102" t="s">
        <v>5514</v>
      </c>
      <c r="AP174" s="102"/>
      <c r="AQ174" s="102"/>
      <c r="AR174" s="102"/>
      <c r="AS174" s="102"/>
      <c r="AT174" s="102"/>
      <c r="AU174" s="102"/>
      <c r="AV174" s="102"/>
      <c r="AW174" s="102"/>
      <c r="AX174" s="102"/>
      <c r="AY174" s="102"/>
      <c r="AZ174" s="102"/>
      <c r="BA174" s="102"/>
      <c r="BB174" s="102"/>
      <c r="BC174" s="102"/>
      <c r="BD174" s="102"/>
      <c r="BE174" s="102"/>
      <c r="BF174" s="102"/>
      <c r="BG174" s="102"/>
      <c r="BH174" s="102"/>
      <c r="BI174" s="102"/>
      <c r="BJ174" s="102"/>
      <c r="BK174" s="102"/>
      <c r="BL174" s="102"/>
      <c r="BM174" s="102"/>
      <c r="BN174" s="102"/>
      <c r="BO174" s="102"/>
      <c r="BP174" s="102"/>
      <c r="BQ174" s="102"/>
      <c r="BR174" s="102"/>
      <c r="BS174" s="102"/>
      <c r="BT174" s="102"/>
      <c r="BU174" s="102"/>
      <c r="BV174" s="102"/>
      <c r="BW174" s="102"/>
      <c r="BX174" s="102"/>
      <c r="BY174" s="102"/>
      <c r="BZ174" s="102"/>
      <c r="CA174" s="102"/>
      <c r="CB174" s="102"/>
      <c r="CC174" s="102"/>
      <c r="CD174" s="102"/>
      <c r="CE174" s="102"/>
      <c r="CF174" s="102"/>
      <c r="CG174" s="102"/>
      <c r="CH174" s="102"/>
      <c r="CI174" s="102"/>
      <c r="CJ174" s="102"/>
      <c r="CK174" s="181"/>
      <c r="CL174" s="181"/>
      <c r="CM174" s="102"/>
      <c r="CN174" s="102"/>
      <c r="CO174" s="102"/>
      <c r="CP174" s="102"/>
      <c r="CQ174" s="102"/>
      <c r="CR174" s="102"/>
      <c r="CS174" s="102"/>
      <c r="CT174" s="102"/>
      <c r="CU174" s="102"/>
      <c r="CV174" s="102"/>
      <c r="CW174" s="102"/>
      <c r="CX174" s="102"/>
      <c r="CY174" s="102"/>
      <c r="CZ174" s="102"/>
      <c r="DA174" s="102"/>
      <c r="DB174" s="102"/>
      <c r="DC174" s="102"/>
      <c r="DD174" s="102"/>
      <c r="DE174" s="102"/>
      <c r="DF174" s="102"/>
      <c r="DG174" s="102"/>
      <c r="DH174" s="102"/>
      <c r="DI174" s="102"/>
      <c r="DJ174" s="102"/>
      <c r="DK174" s="102"/>
      <c r="DL174" s="102"/>
      <c r="DM174" s="102"/>
      <c r="DN174" s="102"/>
      <c r="DO174" s="102"/>
      <c r="DP174" s="102"/>
      <c r="DQ174" s="102"/>
      <c r="DR174" s="102"/>
      <c r="DS174" s="102"/>
      <c r="DT174" s="102"/>
      <c r="DU174" s="102"/>
      <c r="DV174" s="102"/>
      <c r="DW174" s="102"/>
      <c r="DX174" s="102"/>
      <c r="DY174" s="102"/>
      <c r="DZ174" s="102"/>
      <c r="EA174" s="102"/>
      <c r="EB174" s="102"/>
      <c r="EC174" s="102"/>
      <c r="ED174" s="102"/>
      <c r="EE174" s="102"/>
      <c r="EF174" s="102"/>
      <c r="EG174" s="102"/>
      <c r="EH174" s="102"/>
      <c r="EI174" s="102"/>
      <c r="EJ174" s="102"/>
      <c r="EK174" s="102"/>
      <c r="EL174" s="102"/>
      <c r="EM174" s="102"/>
      <c r="EN174" s="102"/>
      <c r="EO174" s="102"/>
      <c r="EP174" s="102"/>
      <c r="EQ174" s="102"/>
      <c r="ER174" s="102"/>
      <c r="ES174" s="102"/>
      <c r="ET174" s="102"/>
      <c r="EU174" s="102"/>
      <c r="EV174" s="102"/>
      <c r="EW174" s="102"/>
      <c r="EX174" s="102"/>
      <c r="EY174" s="102"/>
      <c r="EZ174" s="102"/>
      <c r="FA174" s="102"/>
      <c r="FB174" s="102"/>
      <c r="FC174" s="102"/>
      <c r="FD174" s="102"/>
      <c r="FE174" s="102"/>
      <c r="FF174" s="102"/>
      <c r="FG174" s="102"/>
      <c r="FH174" s="102"/>
      <c r="FI174" s="102"/>
      <c r="FJ174" s="102"/>
      <c r="FK174" s="102"/>
      <c r="FL174" s="102"/>
      <c r="FM174" s="102"/>
      <c r="FN174" s="102"/>
      <c r="FO174" s="102"/>
      <c r="FP174" s="102"/>
      <c r="FQ174" s="102"/>
      <c r="FR174" s="102"/>
      <c r="FS174" s="102"/>
      <c r="FT174" s="102"/>
      <c r="FU174" s="102"/>
      <c r="FV174" s="102"/>
      <c r="FW174" s="102"/>
      <c r="FX174" s="102"/>
      <c r="FY174" s="102"/>
      <c r="FZ174" s="102"/>
      <c r="GA174" s="102"/>
      <c r="GB174" s="102"/>
      <c r="GC174" s="102"/>
      <c r="GD174" s="102"/>
      <c r="GE174" s="102"/>
      <c r="GF174" s="102"/>
      <c r="GG174" s="102"/>
    </row>
    <row r="175" spans="1:194" ht="25.5" customHeight="1" x14ac:dyDescent="0.15">
      <c r="A175" s="171" t="s">
        <v>6033</v>
      </c>
      <c r="B175" s="177" t="s">
        <v>6034</v>
      </c>
      <c r="C175" s="62" t="s">
        <v>6755</v>
      </c>
      <c r="D175" s="186">
        <v>40976</v>
      </c>
      <c r="E175" s="186">
        <v>41030</v>
      </c>
      <c r="F175" s="186"/>
      <c r="G175" s="163" t="s">
        <v>6035</v>
      </c>
      <c r="H175" s="160" t="s">
        <v>6172</v>
      </c>
      <c r="I175" s="102" t="s">
        <v>3067</v>
      </c>
      <c r="J175" s="102" t="s">
        <v>469</v>
      </c>
      <c r="K175" s="102"/>
      <c r="L175" s="102" t="s">
        <v>6037</v>
      </c>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29" t="s">
        <v>452</v>
      </c>
      <c r="AI175" s="29"/>
      <c r="AJ175" s="29"/>
      <c r="AK175" s="29"/>
      <c r="AL175" s="102"/>
      <c r="AM175" s="102"/>
      <c r="AN175" s="102"/>
      <c r="AO175" s="102" t="s">
        <v>5514</v>
      </c>
      <c r="AP175" s="102"/>
      <c r="AQ175" s="102"/>
      <c r="AR175" s="102"/>
      <c r="AS175" s="102"/>
      <c r="AT175" s="102"/>
      <c r="AU175" s="102"/>
      <c r="AV175" s="102"/>
      <c r="AW175" s="102"/>
      <c r="AX175" s="102"/>
      <c r="AY175" s="102"/>
      <c r="AZ175" s="102"/>
      <c r="BA175" s="102"/>
      <c r="BB175" s="102"/>
      <c r="BC175" s="102"/>
      <c r="BD175" s="102"/>
      <c r="BE175" s="102"/>
      <c r="BF175" s="102"/>
      <c r="BG175" s="102"/>
      <c r="BH175" s="102"/>
      <c r="BI175" s="102"/>
      <c r="BJ175" s="102"/>
      <c r="BK175" s="102"/>
      <c r="BL175" s="102"/>
      <c r="BM175" s="102"/>
      <c r="BN175" s="102"/>
      <c r="BO175" s="102"/>
      <c r="BP175" s="102"/>
      <c r="BQ175" s="102"/>
      <c r="BR175" s="102"/>
      <c r="BS175" s="102"/>
      <c r="BT175" s="102"/>
      <c r="BU175" s="102"/>
      <c r="BV175" s="102"/>
      <c r="BW175" s="102"/>
      <c r="BX175" s="102"/>
      <c r="BY175" s="102"/>
      <c r="BZ175" s="102"/>
      <c r="CA175" s="102"/>
      <c r="CB175" s="102"/>
      <c r="CC175" s="102"/>
      <c r="CD175" s="102"/>
      <c r="CE175" s="102"/>
      <c r="CF175" s="102"/>
      <c r="CG175" s="102"/>
      <c r="CH175" s="102"/>
      <c r="CI175" s="102"/>
      <c r="CJ175" s="102"/>
      <c r="CK175" s="181"/>
      <c r="CL175" s="181"/>
      <c r="CM175" s="102"/>
      <c r="CN175" s="102"/>
      <c r="CO175" s="102"/>
      <c r="CP175" s="102"/>
      <c r="CQ175" s="102"/>
      <c r="CR175" s="102"/>
      <c r="CS175" s="102"/>
      <c r="CT175" s="102"/>
      <c r="CU175" s="102"/>
      <c r="CV175" s="102"/>
      <c r="CW175" s="102"/>
      <c r="CX175" s="102"/>
      <c r="CY175" s="102"/>
      <c r="CZ175" s="102"/>
      <c r="DA175" s="102"/>
      <c r="DB175" s="102"/>
      <c r="DC175" s="102"/>
      <c r="DD175" s="102"/>
      <c r="DE175" s="102"/>
      <c r="DF175" s="102"/>
      <c r="DG175" s="102"/>
      <c r="DH175" s="102"/>
      <c r="DI175" s="102"/>
      <c r="DJ175" s="102"/>
      <c r="DK175" s="102"/>
      <c r="DL175" s="102"/>
      <c r="DM175" s="102"/>
      <c r="DN175" s="102"/>
      <c r="DO175" s="102"/>
      <c r="DP175" s="102"/>
      <c r="DQ175" s="102"/>
      <c r="DR175" s="102"/>
      <c r="DS175" s="102"/>
      <c r="DT175" s="102"/>
      <c r="DU175" s="102"/>
      <c r="DV175" s="102"/>
      <c r="DW175" s="102"/>
      <c r="DX175" s="102"/>
      <c r="DY175" s="102"/>
      <c r="DZ175" s="102"/>
      <c r="EA175" s="102"/>
      <c r="EB175" s="102"/>
      <c r="EC175" s="102"/>
      <c r="ED175" s="102" t="s">
        <v>6038</v>
      </c>
      <c r="EE175" s="102"/>
      <c r="EF175" s="102"/>
      <c r="EG175" s="102"/>
      <c r="EH175" s="102"/>
      <c r="EI175" s="102"/>
      <c r="EJ175" s="102"/>
      <c r="EK175" s="102"/>
      <c r="EL175" s="102"/>
      <c r="EM175" s="102"/>
      <c r="EN175" s="102"/>
      <c r="EO175" s="102"/>
      <c r="EP175" s="102"/>
      <c r="EQ175" s="102"/>
      <c r="ER175" s="102"/>
      <c r="ES175" s="102"/>
      <c r="ET175" s="102"/>
      <c r="EU175" s="102"/>
      <c r="EV175" s="102"/>
      <c r="EW175" s="102"/>
      <c r="EX175" s="102"/>
      <c r="EY175" s="102"/>
      <c r="EZ175" s="102"/>
      <c r="FA175" s="102"/>
      <c r="FB175" s="102"/>
      <c r="FC175" s="102"/>
      <c r="FD175" s="102"/>
      <c r="FE175" s="102"/>
      <c r="FF175" s="102"/>
      <c r="FG175" s="102"/>
      <c r="FH175" s="102"/>
      <c r="FI175" s="102"/>
      <c r="FJ175" s="102"/>
      <c r="FK175" s="102"/>
      <c r="FL175" s="102"/>
      <c r="FM175" s="102"/>
      <c r="FN175" s="102"/>
      <c r="FO175" s="102"/>
      <c r="FP175" s="102"/>
      <c r="FQ175" s="102"/>
      <c r="FR175" s="102"/>
      <c r="FS175" s="102"/>
      <c r="FT175" s="102"/>
      <c r="FU175" s="102"/>
      <c r="FV175" s="102"/>
      <c r="FW175" s="102"/>
      <c r="FX175" s="102"/>
      <c r="FY175" s="102"/>
      <c r="FZ175" s="102"/>
      <c r="GA175" s="102"/>
      <c r="GB175" s="102"/>
      <c r="GC175" s="102"/>
      <c r="GD175" s="102"/>
      <c r="GE175" s="102"/>
      <c r="GF175" s="102"/>
      <c r="GG175" s="102"/>
    </row>
    <row r="176" spans="1:194" ht="25.5" customHeight="1" x14ac:dyDescent="0.15">
      <c r="A176" s="171" t="s">
        <v>7533</v>
      </c>
      <c r="B176" s="177" t="s">
        <v>7534</v>
      </c>
      <c r="C176" s="62" t="s">
        <v>6778</v>
      </c>
      <c r="D176" s="182">
        <v>41039</v>
      </c>
      <c r="E176" s="182">
        <v>41047</v>
      </c>
      <c r="F176" s="182"/>
      <c r="G176" s="163" t="s">
        <v>5802</v>
      </c>
      <c r="H176" s="62" t="s">
        <v>7536</v>
      </c>
      <c r="I176" s="102" t="s">
        <v>3067</v>
      </c>
      <c r="J176" s="178" t="s">
        <v>469</v>
      </c>
      <c r="K176" s="178"/>
      <c r="L176" s="178" t="s">
        <v>1003</v>
      </c>
      <c r="M176" s="178"/>
      <c r="N176" s="178"/>
      <c r="O176" s="178"/>
      <c r="P176" s="178"/>
      <c r="Q176" s="178"/>
      <c r="R176" s="178"/>
      <c r="S176" s="178"/>
      <c r="T176" s="178"/>
      <c r="U176" s="178"/>
      <c r="V176" s="178"/>
      <c r="W176" s="178"/>
      <c r="X176" s="178" t="s">
        <v>469</v>
      </c>
      <c r="Y176" s="178"/>
      <c r="Z176" s="178"/>
      <c r="AB176" s="178"/>
      <c r="AC176" s="178"/>
      <c r="AD176" s="178"/>
      <c r="AE176" s="178"/>
      <c r="AF176" s="178"/>
      <c r="AG176" s="178"/>
      <c r="AH176" s="178" t="s">
        <v>5913</v>
      </c>
      <c r="AL176" s="178"/>
      <c r="AM176" s="178"/>
      <c r="AN176" s="178"/>
      <c r="AO176" s="211" t="s">
        <v>5514</v>
      </c>
      <c r="DT176" s="157"/>
      <c r="DU176" s="157"/>
      <c r="ED176" s="178" t="s">
        <v>7535</v>
      </c>
      <c r="GH176" s="62" t="s">
        <v>7024</v>
      </c>
    </row>
    <row r="177" spans="1:212" ht="25.5" customHeight="1" x14ac:dyDescent="0.15">
      <c r="A177" s="171" t="s">
        <v>6025</v>
      </c>
      <c r="B177" s="177" t="s">
        <v>6026</v>
      </c>
      <c r="C177" s="62" t="s">
        <v>6754</v>
      </c>
      <c r="D177" s="182">
        <v>40980</v>
      </c>
      <c r="E177" s="186">
        <v>41030</v>
      </c>
      <c r="F177" s="186"/>
      <c r="G177" s="163" t="s">
        <v>6027</v>
      </c>
      <c r="H177" s="102" t="s">
        <v>5781</v>
      </c>
      <c r="I177" s="102" t="s">
        <v>3067</v>
      </c>
      <c r="J177" s="102" t="s">
        <v>469</v>
      </c>
      <c r="K177" s="102"/>
      <c r="L177" s="102" t="s">
        <v>6028</v>
      </c>
      <c r="M177" s="102"/>
      <c r="N177" s="102"/>
      <c r="O177" s="102"/>
      <c r="P177" s="102"/>
      <c r="Q177" s="102"/>
      <c r="R177" s="102"/>
      <c r="S177" s="102"/>
      <c r="T177" s="102"/>
      <c r="U177" s="102"/>
      <c r="V177" s="102"/>
      <c r="W177" s="102"/>
      <c r="X177" s="102" t="s">
        <v>6029</v>
      </c>
      <c r="Y177" s="102"/>
      <c r="Z177" s="102"/>
      <c r="AA177" s="102"/>
      <c r="AB177" s="102"/>
      <c r="AC177" s="102"/>
      <c r="AD177" s="102"/>
      <c r="AE177" s="102"/>
      <c r="AF177" s="102"/>
      <c r="AG177" s="102"/>
      <c r="AH177" s="29" t="s">
        <v>6030</v>
      </c>
      <c r="AI177" s="29"/>
      <c r="AJ177" s="29"/>
      <c r="AK177" s="29"/>
      <c r="AL177" s="102"/>
      <c r="AM177" s="102"/>
      <c r="AN177" s="102"/>
      <c r="AO177" s="102" t="s">
        <v>5514</v>
      </c>
      <c r="AP177" s="102"/>
      <c r="AQ177" s="102"/>
      <c r="AR177" s="102"/>
      <c r="AS177" s="102"/>
      <c r="AT177" s="102"/>
      <c r="AU177" s="102"/>
      <c r="AV177" s="102"/>
      <c r="AW177" s="102"/>
      <c r="AX177" s="102"/>
      <c r="AY177" s="102"/>
      <c r="AZ177" s="102"/>
      <c r="BA177" s="102"/>
      <c r="BB177" s="102"/>
      <c r="BC177" s="102"/>
      <c r="BD177" s="102"/>
      <c r="BE177" s="102"/>
      <c r="BF177" s="102"/>
      <c r="BG177" s="102"/>
      <c r="BH177" s="102"/>
      <c r="BI177" s="102"/>
      <c r="BJ177" s="102"/>
      <c r="BK177" s="102"/>
      <c r="BL177" s="102"/>
      <c r="BM177" s="102"/>
      <c r="BN177" s="102"/>
      <c r="BO177" s="102"/>
      <c r="BP177" s="102"/>
      <c r="BQ177" s="102"/>
      <c r="BR177" s="102"/>
      <c r="BS177" s="102"/>
      <c r="BT177" s="102"/>
      <c r="BU177" s="102"/>
      <c r="BV177" s="102"/>
      <c r="BW177" s="102"/>
      <c r="BX177" s="102"/>
      <c r="BY177" s="102"/>
      <c r="BZ177" s="102"/>
      <c r="CA177" s="102"/>
      <c r="CB177" s="102"/>
      <c r="CC177" s="102"/>
      <c r="CD177" s="102"/>
      <c r="CE177" s="102"/>
      <c r="CF177" s="102"/>
      <c r="CG177" s="102"/>
      <c r="CH177" s="102"/>
      <c r="CI177" s="102"/>
      <c r="CJ177" s="102"/>
      <c r="CK177" s="181"/>
      <c r="CL177" s="181"/>
      <c r="CM177" s="102"/>
      <c r="CN177" s="102"/>
      <c r="CO177" s="102"/>
      <c r="CP177" s="102"/>
      <c r="CQ177" s="102"/>
      <c r="CR177" s="102"/>
      <c r="CS177" s="102"/>
      <c r="CT177" s="102"/>
      <c r="CU177" s="102"/>
      <c r="CV177" s="102"/>
      <c r="CW177" s="102"/>
      <c r="CX177" s="102"/>
      <c r="CY177" s="102"/>
      <c r="CZ177" s="102"/>
      <c r="DA177" s="102"/>
      <c r="DB177" s="102"/>
      <c r="DC177" s="102"/>
      <c r="DD177" s="102"/>
      <c r="DE177" s="102"/>
      <c r="DF177" s="102"/>
      <c r="DG177" s="102"/>
      <c r="DH177" s="102"/>
      <c r="DI177" s="102"/>
      <c r="DJ177" s="102"/>
      <c r="DK177" s="102"/>
      <c r="DL177" s="102"/>
      <c r="DM177" s="102"/>
      <c r="DN177" s="102"/>
      <c r="DO177" s="102"/>
      <c r="DP177" s="102"/>
      <c r="DQ177" s="102"/>
      <c r="DR177" s="102"/>
      <c r="DS177" s="102"/>
      <c r="DT177" s="102"/>
      <c r="DU177" s="102"/>
      <c r="DV177" s="102"/>
      <c r="DW177" s="102"/>
      <c r="DX177" s="102"/>
      <c r="DY177" s="102"/>
      <c r="DZ177" s="102"/>
      <c r="EA177" s="102"/>
      <c r="EB177" s="102"/>
      <c r="EC177" s="102"/>
      <c r="ED177" s="102"/>
      <c r="EE177" s="102"/>
      <c r="EF177" s="102"/>
      <c r="EG177" s="102"/>
      <c r="EH177" s="102"/>
      <c r="EI177" s="102"/>
      <c r="EJ177" s="102"/>
      <c r="EK177" s="102"/>
      <c r="EL177" s="102"/>
      <c r="EM177" s="102"/>
      <c r="EN177" s="102"/>
      <c r="EO177" s="102"/>
      <c r="EP177" s="102"/>
      <c r="EQ177" s="102" t="s">
        <v>6032</v>
      </c>
      <c r="ER177" s="102"/>
      <c r="ES177" s="102"/>
      <c r="ET177" s="102"/>
      <c r="EU177" s="102"/>
      <c r="EV177" s="102"/>
      <c r="EW177" s="102"/>
      <c r="EX177" s="102"/>
      <c r="EY177" s="102"/>
      <c r="EZ177" s="102"/>
      <c r="FA177" s="102"/>
      <c r="FB177" s="102"/>
      <c r="FC177" s="102"/>
      <c r="FD177" s="102"/>
      <c r="FE177" s="102"/>
      <c r="FF177" s="102"/>
      <c r="FG177" s="102" t="s">
        <v>6031</v>
      </c>
      <c r="FH177" s="102"/>
      <c r="FI177" s="102"/>
      <c r="FJ177" s="102"/>
      <c r="FK177" s="102"/>
      <c r="FL177" s="102"/>
      <c r="FM177" s="102"/>
      <c r="FN177" s="102"/>
      <c r="FO177" s="102"/>
      <c r="FP177" s="102"/>
      <c r="FQ177" s="102"/>
      <c r="FR177" s="102"/>
      <c r="FS177" s="102"/>
      <c r="FT177" s="102"/>
      <c r="FU177" s="102"/>
      <c r="FV177" s="102"/>
      <c r="FW177" s="102"/>
      <c r="FX177" s="102"/>
      <c r="FY177" s="102"/>
      <c r="FZ177" s="102"/>
      <c r="GA177" s="102"/>
      <c r="GB177" s="102"/>
      <c r="GC177" s="102"/>
      <c r="GD177" s="102"/>
      <c r="GE177" s="102"/>
      <c r="GF177" s="102"/>
      <c r="GG177" s="102"/>
    </row>
    <row r="178" spans="1:212" ht="84" x14ac:dyDescent="0.15">
      <c r="A178" s="171" t="s">
        <v>6020</v>
      </c>
      <c r="B178" s="177" t="s">
        <v>7217</v>
      </c>
      <c r="C178" s="62" t="s">
        <v>7025</v>
      </c>
      <c r="D178" s="186">
        <v>41023</v>
      </c>
      <c r="E178" s="186">
        <v>41044</v>
      </c>
      <c r="F178" s="186"/>
      <c r="G178" s="163" t="s">
        <v>5802</v>
      </c>
      <c r="H178" s="102" t="s">
        <v>6022</v>
      </c>
      <c r="I178" s="102" t="s">
        <v>3067</v>
      </c>
      <c r="J178" s="102"/>
      <c r="K178" s="102"/>
      <c r="L178" s="102"/>
      <c r="M178" s="102"/>
      <c r="N178" s="102"/>
      <c r="O178" s="102"/>
      <c r="P178" s="102"/>
      <c r="Q178" s="102"/>
      <c r="R178" s="102"/>
      <c r="S178" s="102"/>
      <c r="T178" s="102"/>
      <c r="U178" s="102"/>
      <c r="V178" s="102"/>
      <c r="W178" s="102"/>
      <c r="X178" s="29"/>
      <c r="Y178" s="29"/>
      <c r="Z178" s="29"/>
      <c r="AA178" s="29" t="s">
        <v>5609</v>
      </c>
      <c r="AB178" s="29"/>
      <c r="AC178" s="102"/>
      <c r="AD178" s="102"/>
      <c r="AE178" s="102"/>
      <c r="AF178" s="102"/>
      <c r="AG178" s="102"/>
      <c r="AH178" s="29"/>
      <c r="AI178" s="29"/>
      <c r="AJ178" s="29" t="s">
        <v>7219</v>
      </c>
      <c r="AK178" s="29"/>
      <c r="AL178" s="102"/>
      <c r="AM178" s="102"/>
      <c r="AN178" s="102"/>
      <c r="AP178" s="102" t="s">
        <v>7220</v>
      </c>
      <c r="AQ178" s="102"/>
      <c r="AR178" s="102"/>
      <c r="AS178" s="102"/>
      <c r="AT178" s="102"/>
      <c r="AU178" s="102"/>
      <c r="AV178" s="102"/>
      <c r="AW178" s="102"/>
      <c r="AX178" s="102"/>
      <c r="AY178" s="102"/>
      <c r="AZ178" s="102"/>
      <c r="BA178" s="102"/>
      <c r="BB178" s="102"/>
      <c r="BC178" s="102"/>
      <c r="BD178" s="102"/>
      <c r="BE178" s="102"/>
      <c r="BF178" s="102"/>
      <c r="BG178" s="102"/>
      <c r="BH178" s="102"/>
      <c r="BI178" s="102"/>
      <c r="BJ178" s="102"/>
      <c r="BK178" s="102"/>
      <c r="BL178" s="102"/>
      <c r="BM178" s="102"/>
      <c r="BN178" s="102"/>
      <c r="BO178" s="102"/>
      <c r="BP178" s="102"/>
      <c r="BQ178" s="102"/>
      <c r="BR178" s="102"/>
      <c r="BS178" s="102"/>
      <c r="BT178" s="102"/>
      <c r="BU178" s="102"/>
      <c r="BV178" s="102"/>
      <c r="BW178" s="102"/>
      <c r="BX178" s="102"/>
      <c r="BY178" s="102"/>
      <c r="BZ178" s="102"/>
      <c r="CA178" s="102"/>
      <c r="CB178" s="102"/>
      <c r="CC178" s="102"/>
      <c r="CD178" s="102"/>
      <c r="CE178" s="102"/>
      <c r="CF178" s="102"/>
      <c r="CG178" s="102"/>
      <c r="CH178" s="102"/>
      <c r="CI178" s="102"/>
      <c r="CJ178" s="102"/>
      <c r="CK178" s="181"/>
      <c r="CL178" s="181"/>
      <c r="CM178" s="102"/>
      <c r="CN178" s="102"/>
      <c r="CO178" s="102"/>
      <c r="CP178" s="102"/>
      <c r="CQ178" s="102"/>
      <c r="CR178" s="102"/>
      <c r="CS178" s="102"/>
      <c r="CT178" s="102"/>
      <c r="CU178" s="102"/>
      <c r="CV178" s="102"/>
      <c r="CW178" s="102"/>
      <c r="CX178" s="102"/>
      <c r="CY178" s="102"/>
      <c r="CZ178" s="102"/>
      <c r="DA178" s="102"/>
      <c r="DB178" s="102"/>
      <c r="DC178" s="102"/>
      <c r="DD178" s="102"/>
      <c r="DE178" s="102"/>
      <c r="DF178" s="102"/>
      <c r="DG178" s="102"/>
      <c r="DH178" s="102"/>
      <c r="DI178" s="102"/>
      <c r="DJ178" s="102"/>
      <c r="DK178" s="102"/>
      <c r="DL178" s="102"/>
      <c r="DM178" s="102"/>
      <c r="DN178" s="102"/>
      <c r="DO178" s="102"/>
      <c r="DP178" s="102"/>
      <c r="DQ178" s="102"/>
      <c r="DR178" s="102"/>
      <c r="DS178" s="102"/>
      <c r="DT178" s="102"/>
      <c r="DU178" s="102"/>
      <c r="DV178" s="102"/>
      <c r="DW178" s="102"/>
      <c r="DX178" s="102"/>
      <c r="DY178" s="102"/>
      <c r="DZ178" s="102"/>
      <c r="EA178" s="102"/>
      <c r="EB178" s="102"/>
      <c r="EC178" s="102"/>
      <c r="ED178" s="102"/>
      <c r="EE178" s="102"/>
      <c r="EF178" s="102"/>
      <c r="EG178" s="102"/>
      <c r="EH178" s="102"/>
      <c r="EI178" s="102"/>
      <c r="EJ178" s="102"/>
      <c r="EK178" s="102"/>
      <c r="EL178" s="102"/>
      <c r="EM178" s="102"/>
      <c r="EN178" s="102"/>
      <c r="EO178" s="102"/>
      <c r="EP178" s="102"/>
      <c r="EQ178" s="102"/>
      <c r="ER178" s="102"/>
      <c r="ES178" s="102" t="s">
        <v>7218</v>
      </c>
      <c r="ET178" s="102"/>
      <c r="EU178" s="102"/>
      <c r="EV178" s="102"/>
      <c r="EW178" s="102"/>
      <c r="EX178" s="102"/>
      <c r="EY178" s="102"/>
      <c r="EZ178" s="102"/>
      <c r="FA178" s="102"/>
      <c r="FB178" s="102"/>
      <c r="FC178" s="102"/>
      <c r="FD178" s="102"/>
      <c r="FE178" s="102"/>
      <c r="FF178" s="102"/>
      <c r="FG178" s="102"/>
      <c r="FH178" s="102"/>
      <c r="FI178" s="102"/>
      <c r="FJ178" s="102"/>
      <c r="FK178" s="102"/>
      <c r="FL178" s="102" t="s">
        <v>7221</v>
      </c>
      <c r="FP178" s="102"/>
      <c r="FQ178" s="102"/>
      <c r="FR178" s="102"/>
      <c r="FS178" s="102"/>
      <c r="FT178" s="102"/>
      <c r="FU178" s="102"/>
      <c r="FV178" s="102"/>
      <c r="FW178" s="102"/>
      <c r="FX178" s="102"/>
      <c r="FY178" s="102"/>
      <c r="FZ178" s="102"/>
      <c r="GA178" s="102"/>
      <c r="GB178" s="102"/>
      <c r="GC178" s="102"/>
      <c r="GD178" s="102"/>
      <c r="GE178" s="102"/>
      <c r="GF178" s="102"/>
      <c r="GG178" s="102"/>
      <c r="GH178" s="62" t="s">
        <v>7024</v>
      </c>
      <c r="GI178" s="62"/>
      <c r="GK178" s="175" t="s">
        <v>7222</v>
      </c>
      <c r="GL178" s="175"/>
    </row>
    <row r="179" spans="1:212" ht="25.5" customHeight="1" x14ac:dyDescent="0.15">
      <c r="A179" s="171" t="s">
        <v>7612</v>
      </c>
      <c r="B179" s="177" t="s">
        <v>7613</v>
      </c>
      <c r="C179" s="62" t="s">
        <v>7615</v>
      </c>
      <c r="D179" s="182">
        <v>41052</v>
      </c>
      <c r="E179" s="182">
        <v>42444</v>
      </c>
      <c r="F179" s="182" t="s">
        <v>15382</v>
      </c>
      <c r="G179" s="163" t="s">
        <v>7358</v>
      </c>
      <c r="H179" s="62" t="s">
        <v>7616</v>
      </c>
      <c r="I179" s="102" t="s">
        <v>3067</v>
      </c>
      <c r="AA179" s="157"/>
      <c r="AH179" s="62" t="s">
        <v>7614</v>
      </c>
      <c r="AI179" s="62"/>
      <c r="DT179" s="157"/>
      <c r="DU179" s="157"/>
      <c r="GA179" s="178"/>
    </row>
    <row r="180" spans="1:212" ht="25.5" customHeight="1" x14ac:dyDescent="0.15">
      <c r="A180" s="352" t="s">
        <v>6016</v>
      </c>
      <c r="B180" s="353" t="s">
        <v>6017</v>
      </c>
      <c r="C180" s="62" t="s">
        <v>10652</v>
      </c>
      <c r="D180" s="186">
        <v>41617</v>
      </c>
      <c r="E180" s="186"/>
      <c r="F180" s="186"/>
      <c r="G180" s="163" t="s">
        <v>5976</v>
      </c>
      <c r="H180" s="160" t="s">
        <v>6018</v>
      </c>
      <c r="I180" s="102" t="s">
        <v>3067</v>
      </c>
      <c r="J180" s="102" t="s">
        <v>469</v>
      </c>
      <c r="K180" s="102"/>
      <c r="L180" s="102" t="s">
        <v>589</v>
      </c>
      <c r="M180" s="102"/>
      <c r="N180" s="102"/>
      <c r="O180" s="102"/>
      <c r="P180" s="102"/>
      <c r="Q180" s="102"/>
      <c r="R180" s="102"/>
      <c r="S180" s="102"/>
      <c r="T180" s="102"/>
      <c r="U180" s="102"/>
      <c r="V180" s="102"/>
      <c r="W180" s="102"/>
      <c r="X180" s="102" t="s">
        <v>671</v>
      </c>
      <c r="Y180" s="102"/>
      <c r="Z180" s="102"/>
      <c r="AA180" s="102"/>
      <c r="AB180" s="102"/>
      <c r="AC180" s="102"/>
      <c r="AD180" s="102"/>
      <c r="AE180" s="102"/>
      <c r="AF180" s="102"/>
      <c r="AG180" s="102"/>
      <c r="AH180" s="29" t="s">
        <v>5516</v>
      </c>
      <c r="AI180" s="29"/>
      <c r="AJ180" s="29"/>
      <c r="AK180" s="29"/>
      <c r="AL180" s="102"/>
      <c r="AM180" s="102"/>
      <c r="AN180" s="102"/>
      <c r="AO180" s="102" t="s">
        <v>5514</v>
      </c>
      <c r="AP180" s="102"/>
      <c r="AQ180" s="102"/>
      <c r="AR180" s="102"/>
      <c r="AS180" s="102"/>
      <c r="AT180" s="102"/>
      <c r="AU180" s="102"/>
      <c r="AV180" s="102"/>
      <c r="AW180" s="102"/>
      <c r="AX180" s="102"/>
      <c r="AY180" s="102"/>
      <c r="AZ180" s="102"/>
      <c r="BA180" s="102"/>
      <c r="BB180" s="102"/>
      <c r="BC180" s="102"/>
      <c r="BD180" s="102"/>
      <c r="BE180" s="102"/>
      <c r="BF180" s="102"/>
      <c r="BG180" s="102"/>
      <c r="BH180" s="102"/>
      <c r="BI180" s="102"/>
      <c r="BJ180" s="102"/>
      <c r="BK180" s="102"/>
      <c r="BL180" s="102"/>
      <c r="BM180" s="102"/>
      <c r="BN180" s="102"/>
      <c r="BO180" s="102"/>
      <c r="BP180" s="102"/>
      <c r="BQ180" s="102"/>
      <c r="BR180" s="102"/>
      <c r="BS180" s="102"/>
      <c r="BT180" s="102"/>
      <c r="BU180" s="102"/>
      <c r="BV180" s="102"/>
      <c r="BW180" s="102"/>
      <c r="BX180" s="102"/>
      <c r="BY180" s="102"/>
      <c r="BZ180" s="102"/>
      <c r="CA180" s="102"/>
      <c r="CB180" s="102"/>
      <c r="CC180" s="102"/>
      <c r="CD180" s="102"/>
      <c r="CE180" s="102"/>
      <c r="CF180" s="102"/>
      <c r="CG180" s="102"/>
      <c r="CH180" s="102"/>
      <c r="CI180" s="102"/>
      <c r="CJ180" s="102"/>
      <c r="CK180" s="181"/>
      <c r="CL180" s="181"/>
      <c r="CM180" s="102"/>
      <c r="CN180" s="102"/>
      <c r="CO180" s="102"/>
      <c r="CP180" s="102"/>
      <c r="CQ180" s="102"/>
      <c r="CR180" s="102"/>
      <c r="CS180" s="102"/>
      <c r="CT180" s="102"/>
      <c r="CU180" s="102"/>
      <c r="CV180" s="102"/>
      <c r="CW180" s="102"/>
      <c r="CX180" s="102"/>
      <c r="CY180" s="102"/>
      <c r="CZ180" s="102"/>
      <c r="DA180" s="102"/>
      <c r="DB180" s="102"/>
      <c r="DC180" s="102"/>
      <c r="DD180" s="102"/>
      <c r="DE180" s="102"/>
      <c r="DF180" s="102"/>
      <c r="DG180" s="102"/>
      <c r="DH180" s="102"/>
      <c r="DI180" s="102"/>
      <c r="DJ180" s="102"/>
      <c r="DK180" s="102"/>
      <c r="DL180" s="102"/>
      <c r="DM180" s="102"/>
      <c r="DN180" s="102"/>
      <c r="DO180" s="102"/>
      <c r="DP180" s="102"/>
      <c r="DQ180" s="102"/>
      <c r="DR180" s="102"/>
      <c r="DS180" s="102"/>
      <c r="DT180" s="102"/>
      <c r="DU180" s="102"/>
      <c r="DV180" s="102"/>
      <c r="DW180" s="102"/>
      <c r="DX180" s="102"/>
      <c r="DY180" s="102"/>
      <c r="DZ180" s="102"/>
      <c r="EA180" s="102"/>
      <c r="EB180" s="102"/>
      <c r="EC180" s="102"/>
      <c r="ED180" s="102"/>
      <c r="EE180" s="102"/>
      <c r="EF180" s="102"/>
      <c r="EG180" s="102"/>
      <c r="EH180" s="102"/>
      <c r="EI180" s="102"/>
      <c r="EJ180" s="102"/>
      <c r="EK180" s="102"/>
      <c r="EL180" s="102"/>
      <c r="EM180" s="102"/>
      <c r="EN180" s="102"/>
      <c r="EO180" s="102"/>
      <c r="EP180" s="102"/>
      <c r="EQ180" s="102"/>
      <c r="ER180" s="102"/>
      <c r="ES180" s="102"/>
      <c r="ET180" s="102"/>
      <c r="EU180" s="102"/>
      <c r="EV180" s="102"/>
      <c r="EW180" s="102"/>
      <c r="EX180" s="102"/>
      <c r="EY180" s="102"/>
      <c r="EZ180" s="102"/>
      <c r="FA180" s="102"/>
      <c r="FB180" s="102"/>
      <c r="FC180" s="102"/>
      <c r="FD180" s="102"/>
      <c r="FE180" s="102"/>
      <c r="FF180" s="102"/>
      <c r="FG180" s="102" t="s">
        <v>6019</v>
      </c>
      <c r="FH180" s="102"/>
      <c r="FI180" s="102"/>
      <c r="FJ180" s="102"/>
      <c r="FK180" s="102"/>
      <c r="FL180" s="102"/>
      <c r="FM180" s="102"/>
      <c r="FN180" s="102"/>
      <c r="FO180" s="102"/>
      <c r="FP180" s="102"/>
      <c r="FQ180" s="102"/>
      <c r="FR180" s="102"/>
      <c r="FS180" s="102"/>
      <c r="FT180" s="102"/>
      <c r="FU180" s="102"/>
      <c r="FV180" s="102"/>
      <c r="FW180" s="102"/>
      <c r="FX180" s="102"/>
      <c r="FY180" s="102"/>
      <c r="FZ180" s="102"/>
      <c r="GA180" s="102"/>
      <c r="GB180" s="102"/>
      <c r="GC180" s="102"/>
      <c r="GD180" s="102"/>
      <c r="GE180" s="102"/>
      <c r="GF180" s="102"/>
      <c r="GG180" s="102"/>
      <c r="HD180" s="197" t="s">
        <v>10651</v>
      </c>
    </row>
    <row r="181" spans="1:212" ht="38.25" customHeight="1" x14ac:dyDescent="0.15">
      <c r="A181" s="171" t="s">
        <v>6009</v>
      </c>
      <c r="B181" s="177" t="s">
        <v>6015</v>
      </c>
      <c r="C181" s="62" t="s">
        <v>6753</v>
      </c>
      <c r="D181" s="186">
        <v>40975</v>
      </c>
      <c r="E181" s="186">
        <v>41030</v>
      </c>
      <c r="F181" s="186"/>
      <c r="G181" s="163" t="s">
        <v>5802</v>
      </c>
      <c r="H181" s="102" t="s">
        <v>6010</v>
      </c>
      <c r="I181" s="102" t="s">
        <v>3067</v>
      </c>
      <c r="J181" s="102" t="s">
        <v>469</v>
      </c>
      <c r="K181" s="102"/>
      <c r="L181" s="102" t="s">
        <v>6011</v>
      </c>
      <c r="M181" s="102"/>
      <c r="N181" s="102"/>
      <c r="O181" s="102"/>
      <c r="P181" s="102"/>
      <c r="Q181" s="102"/>
      <c r="R181" s="102"/>
      <c r="S181" s="102"/>
      <c r="T181" s="102"/>
      <c r="U181" s="102"/>
      <c r="V181" s="102"/>
      <c r="W181" s="102"/>
      <c r="X181" s="102" t="s">
        <v>6012</v>
      </c>
      <c r="Y181" s="102"/>
      <c r="Z181" s="102"/>
      <c r="AA181" s="102"/>
      <c r="AB181" s="102"/>
      <c r="AC181" s="102"/>
      <c r="AD181" s="102"/>
      <c r="AE181" s="102"/>
      <c r="AF181" s="102"/>
      <c r="AG181" s="102"/>
      <c r="AH181" s="29" t="s">
        <v>5400</v>
      </c>
      <c r="AI181" s="29"/>
      <c r="AJ181" s="29"/>
      <c r="AK181" s="29"/>
      <c r="AL181" s="102"/>
      <c r="AM181" s="102"/>
      <c r="AN181" s="102"/>
      <c r="AO181" s="102" t="s">
        <v>5514</v>
      </c>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c r="BK181" s="102"/>
      <c r="BL181" s="102"/>
      <c r="BM181" s="102"/>
      <c r="BN181" s="102"/>
      <c r="BO181" s="102"/>
      <c r="BP181" s="102"/>
      <c r="BQ181" s="102"/>
      <c r="BR181" s="102"/>
      <c r="BS181" s="102"/>
      <c r="BT181" s="102"/>
      <c r="BU181" s="102"/>
      <c r="BV181" s="102"/>
      <c r="BW181" s="102"/>
      <c r="BX181" s="102"/>
      <c r="BY181" s="102"/>
      <c r="BZ181" s="102"/>
      <c r="CA181" s="102"/>
      <c r="CB181" s="102" t="s">
        <v>6014</v>
      </c>
      <c r="CC181" s="102"/>
      <c r="CD181" s="102"/>
      <c r="CE181" s="102"/>
      <c r="CF181" s="102"/>
      <c r="CG181" s="102"/>
      <c r="CH181" s="102"/>
      <c r="CI181" s="102"/>
      <c r="CJ181" s="102"/>
      <c r="CK181" s="181"/>
      <c r="CL181" s="181"/>
      <c r="CM181" s="102"/>
      <c r="CN181" s="102"/>
      <c r="CO181" s="102"/>
      <c r="CP181" s="102"/>
      <c r="CQ181" s="102"/>
      <c r="CR181" s="102"/>
      <c r="CS181" s="102"/>
      <c r="CT181" s="102"/>
      <c r="CU181" s="102"/>
      <c r="CV181" s="102"/>
      <c r="CW181" s="102"/>
      <c r="CX181" s="102"/>
      <c r="CY181" s="102"/>
      <c r="CZ181" s="102"/>
      <c r="DA181" s="102"/>
      <c r="DB181" s="102"/>
      <c r="DC181" s="102"/>
      <c r="DD181" s="102"/>
      <c r="DE181" s="102"/>
      <c r="DF181" s="102"/>
      <c r="DG181" s="102"/>
      <c r="DH181" s="102"/>
      <c r="DI181" s="102"/>
      <c r="DJ181" s="102"/>
      <c r="DK181" s="102"/>
      <c r="DL181" s="102"/>
      <c r="DM181" s="102"/>
      <c r="DN181" s="102"/>
      <c r="DO181" s="102"/>
      <c r="DP181" s="102"/>
      <c r="DQ181" s="102"/>
      <c r="DR181" s="102"/>
      <c r="DS181" s="102"/>
      <c r="DT181" s="102"/>
      <c r="DU181" s="102"/>
      <c r="DV181" s="102"/>
      <c r="DW181" s="102"/>
      <c r="DX181" s="102"/>
      <c r="DY181" s="102"/>
      <c r="DZ181" s="102"/>
      <c r="EA181" s="102"/>
      <c r="EB181" s="102"/>
      <c r="EC181" s="102"/>
      <c r="ED181" s="102" t="s">
        <v>6013</v>
      </c>
      <c r="EE181" s="102"/>
      <c r="EF181" s="102"/>
      <c r="EG181" s="102"/>
      <c r="EH181" s="102"/>
      <c r="EI181" s="102"/>
      <c r="EJ181" s="102"/>
      <c r="EK181" s="102"/>
      <c r="EL181" s="102"/>
      <c r="EM181" s="102"/>
      <c r="EN181" s="102"/>
      <c r="EO181" s="102"/>
      <c r="EP181" s="102"/>
      <c r="EQ181" s="102"/>
      <c r="ER181" s="102"/>
      <c r="ES181" s="102"/>
      <c r="ET181" s="102"/>
      <c r="EU181" s="102"/>
      <c r="EV181" s="102"/>
      <c r="EW181" s="102"/>
      <c r="EX181" s="102"/>
      <c r="EY181" s="102"/>
      <c r="EZ181" s="102"/>
      <c r="FA181" s="102"/>
      <c r="FB181" s="102"/>
      <c r="FC181" s="102"/>
      <c r="FD181" s="102"/>
      <c r="FE181" s="102"/>
      <c r="FF181" s="102"/>
      <c r="FG181" s="102"/>
      <c r="FH181" s="102"/>
      <c r="FI181" s="102"/>
      <c r="FJ181" s="102"/>
      <c r="FK181" s="102"/>
      <c r="FL181" s="102"/>
      <c r="FM181" s="102"/>
      <c r="FN181" s="102"/>
      <c r="FO181" s="102"/>
      <c r="FP181" s="102"/>
      <c r="FQ181" s="102"/>
      <c r="FR181" s="102"/>
      <c r="FS181" s="102"/>
      <c r="FT181" s="102"/>
      <c r="FU181" s="102"/>
      <c r="FV181" s="102"/>
      <c r="FW181" s="102"/>
      <c r="FX181" s="102"/>
      <c r="FY181" s="102"/>
      <c r="FZ181" s="102"/>
      <c r="GA181" s="102"/>
      <c r="GB181" s="102"/>
      <c r="GC181" s="102"/>
      <c r="GD181" s="102"/>
      <c r="GE181" s="102"/>
      <c r="GF181" s="102"/>
      <c r="GG181" s="180"/>
    </row>
    <row r="182" spans="1:212" ht="25.5" customHeight="1" x14ac:dyDescent="0.15">
      <c r="A182" s="171" t="s">
        <v>5985</v>
      </c>
      <c r="B182" s="177" t="s">
        <v>5992</v>
      </c>
      <c r="C182" s="62" t="s">
        <v>6752</v>
      </c>
      <c r="D182" s="186">
        <v>40976</v>
      </c>
      <c r="E182" s="186">
        <v>41030</v>
      </c>
      <c r="F182" s="186"/>
      <c r="G182" s="163" t="s">
        <v>5843</v>
      </c>
      <c r="H182" s="102" t="s">
        <v>5986</v>
      </c>
      <c r="I182" s="102" t="s">
        <v>3067</v>
      </c>
      <c r="J182" s="102" t="s">
        <v>469</v>
      </c>
      <c r="K182" s="102"/>
      <c r="L182" s="102" t="s">
        <v>5987</v>
      </c>
      <c r="M182" s="102"/>
      <c r="N182" s="102"/>
      <c r="O182" s="102"/>
      <c r="P182" s="102"/>
      <c r="Q182" s="102"/>
      <c r="R182" s="102"/>
      <c r="S182" s="102"/>
      <c r="T182" s="102"/>
      <c r="U182" s="102"/>
      <c r="V182" s="102"/>
      <c r="W182" s="102"/>
      <c r="X182" s="102" t="s">
        <v>5988</v>
      </c>
      <c r="Y182" s="102"/>
      <c r="Z182" s="102"/>
      <c r="AA182" s="102"/>
      <c r="AB182" s="102"/>
      <c r="AC182" s="102"/>
      <c r="AD182" s="102"/>
      <c r="AE182" s="102"/>
      <c r="AF182" s="102"/>
      <c r="AG182" s="102"/>
      <c r="AH182" s="102" t="s">
        <v>5989</v>
      </c>
      <c r="AI182" s="102"/>
      <c r="AJ182" s="102"/>
      <c r="AK182" s="102"/>
      <c r="AL182" s="102"/>
      <c r="AM182" s="102"/>
      <c r="AN182" s="102"/>
      <c r="AO182" s="102" t="s">
        <v>5514</v>
      </c>
      <c r="AP182" s="102"/>
      <c r="AQ182" s="102"/>
      <c r="AR182" s="102"/>
      <c r="AS182" s="102"/>
      <c r="AT182" s="102"/>
      <c r="AU182" s="102"/>
      <c r="AV182" s="102"/>
      <c r="AW182" s="102"/>
      <c r="AX182" s="102"/>
      <c r="AY182" s="102"/>
      <c r="AZ182" s="102"/>
      <c r="BA182" s="102"/>
      <c r="BB182" s="102"/>
      <c r="BC182" s="102"/>
      <c r="BD182" s="102"/>
      <c r="BE182" s="102"/>
      <c r="BF182" s="102"/>
      <c r="BG182" s="102"/>
      <c r="BH182" s="102"/>
      <c r="BI182" s="102"/>
      <c r="BJ182" s="102"/>
      <c r="BK182" s="102"/>
      <c r="BL182" s="102"/>
      <c r="BM182" s="102"/>
      <c r="BN182" s="102"/>
      <c r="BO182" s="102"/>
      <c r="BP182" s="102"/>
      <c r="BQ182" s="102"/>
      <c r="BR182" s="102"/>
      <c r="BS182" s="102"/>
      <c r="BT182" s="102"/>
      <c r="BU182" s="102"/>
      <c r="BV182" s="102"/>
      <c r="BW182" s="102"/>
      <c r="BX182" s="102"/>
      <c r="BY182" s="102"/>
      <c r="BZ182" s="102"/>
      <c r="CA182" s="102"/>
      <c r="CB182" s="102"/>
      <c r="CC182" s="102"/>
      <c r="CD182" s="102"/>
      <c r="CE182" s="102"/>
      <c r="CF182" s="102"/>
      <c r="CG182" s="102"/>
      <c r="CH182" s="102"/>
      <c r="CI182" s="102"/>
      <c r="CJ182" s="102"/>
      <c r="CK182" s="181"/>
      <c r="CL182" s="181"/>
      <c r="CM182" s="102"/>
      <c r="CN182" s="102"/>
      <c r="CO182" s="102"/>
      <c r="CP182" s="102"/>
      <c r="CQ182" s="102"/>
      <c r="CR182" s="102"/>
      <c r="CS182" s="102"/>
      <c r="CT182" s="102"/>
      <c r="CU182" s="102"/>
      <c r="CV182" s="102"/>
      <c r="CW182" s="102"/>
      <c r="CX182" s="102"/>
      <c r="CY182" s="102"/>
      <c r="CZ182" s="102"/>
      <c r="DA182" s="102"/>
      <c r="DB182" s="102"/>
      <c r="DC182" s="102"/>
      <c r="DD182" s="102"/>
      <c r="DE182" s="102"/>
      <c r="DF182" s="102"/>
      <c r="DG182" s="102"/>
      <c r="DH182" s="102"/>
      <c r="DI182" s="102"/>
      <c r="DJ182" s="102"/>
      <c r="DK182" s="102"/>
      <c r="DL182" s="102"/>
      <c r="DM182" s="102"/>
      <c r="DN182" s="102"/>
      <c r="DO182" s="102"/>
      <c r="DP182" s="102"/>
      <c r="DQ182" s="102"/>
      <c r="DR182" s="102"/>
      <c r="DS182" s="102"/>
      <c r="DT182" s="102"/>
      <c r="DU182" s="102"/>
      <c r="DV182" s="102"/>
      <c r="DW182" s="102"/>
      <c r="DX182" s="102"/>
      <c r="DY182" s="102"/>
      <c r="DZ182" s="102"/>
      <c r="EA182" s="102"/>
      <c r="EB182" s="102"/>
      <c r="EC182" s="102"/>
      <c r="ED182" s="102"/>
      <c r="EE182" s="102"/>
      <c r="EF182" s="102"/>
      <c r="EG182" s="102"/>
      <c r="EH182" s="102"/>
      <c r="EI182" s="102"/>
      <c r="EJ182" s="102"/>
      <c r="EK182" s="102"/>
      <c r="EL182" s="102"/>
      <c r="EM182" s="102"/>
      <c r="EN182" s="102"/>
      <c r="EO182" s="102"/>
      <c r="EP182" s="102"/>
      <c r="EQ182" s="102" t="s">
        <v>5990</v>
      </c>
      <c r="ER182" s="102"/>
      <c r="ES182" s="102"/>
      <c r="ET182" s="102"/>
      <c r="EU182" s="102"/>
      <c r="EV182" s="102"/>
      <c r="EW182" s="102"/>
      <c r="EX182" s="102"/>
      <c r="EY182" s="102"/>
      <c r="EZ182" s="102"/>
      <c r="FA182" s="102"/>
      <c r="FB182" s="102"/>
      <c r="FC182" s="102"/>
      <c r="FD182" s="102"/>
      <c r="FE182" s="102"/>
      <c r="FF182" s="102"/>
      <c r="FG182" s="102" t="s">
        <v>5991</v>
      </c>
      <c r="FH182" s="102"/>
      <c r="FI182" s="102"/>
      <c r="FJ182" s="102"/>
      <c r="FK182" s="102"/>
      <c r="FL182" s="102"/>
      <c r="FM182" s="102"/>
      <c r="FN182" s="102"/>
      <c r="FO182" s="102"/>
      <c r="FP182" s="102"/>
      <c r="FQ182" s="102"/>
      <c r="FR182" s="102"/>
      <c r="FS182" s="102"/>
      <c r="FT182" s="102"/>
      <c r="FU182" s="102"/>
      <c r="FV182" s="102"/>
      <c r="FW182" s="102"/>
      <c r="FX182" s="102"/>
      <c r="FY182" s="102"/>
      <c r="FZ182" s="102"/>
      <c r="GA182" s="102"/>
      <c r="GB182" s="102"/>
      <c r="GC182" s="102"/>
      <c r="GD182" s="102"/>
      <c r="GE182" s="102"/>
      <c r="GF182" s="102"/>
      <c r="GG182" s="180"/>
    </row>
    <row r="183" spans="1:212" ht="38.25" customHeight="1" x14ac:dyDescent="0.15">
      <c r="A183" s="171" t="s">
        <v>5975</v>
      </c>
      <c r="B183" s="177" t="s">
        <v>454</v>
      </c>
      <c r="C183" s="62" t="s">
        <v>9641</v>
      </c>
      <c r="D183" s="186">
        <v>41411</v>
      </c>
      <c r="E183" s="186">
        <v>41411</v>
      </c>
      <c r="F183" s="186"/>
      <c r="G183" s="163" t="s">
        <v>5976</v>
      </c>
      <c r="H183" s="102" t="s">
        <v>6446</v>
      </c>
      <c r="I183" s="102" t="s">
        <v>3067</v>
      </c>
      <c r="J183" s="102" t="s">
        <v>469</v>
      </c>
      <c r="K183" s="102"/>
      <c r="L183" s="102" t="s">
        <v>589</v>
      </c>
      <c r="M183" s="102"/>
      <c r="N183" s="102"/>
      <c r="O183" s="102"/>
      <c r="P183" s="102"/>
      <c r="Q183" s="102"/>
      <c r="R183" s="102"/>
      <c r="S183" s="102"/>
      <c r="T183" s="102"/>
      <c r="U183" s="102"/>
      <c r="V183" s="102"/>
      <c r="W183" s="102"/>
      <c r="X183" s="102" t="s">
        <v>5977</v>
      </c>
      <c r="Y183" s="102"/>
      <c r="Z183" s="102"/>
      <c r="AA183" s="102"/>
      <c r="AB183" s="102"/>
      <c r="AC183" s="102"/>
      <c r="AD183" s="102"/>
      <c r="AE183" s="102"/>
      <c r="AF183" s="102"/>
      <c r="AG183" s="102"/>
      <c r="AH183" s="102" t="s">
        <v>452</v>
      </c>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c r="BG183" s="102"/>
      <c r="BH183" s="102"/>
      <c r="BI183" s="102"/>
      <c r="BJ183" s="102"/>
      <c r="BK183" s="102"/>
      <c r="BL183" s="102"/>
      <c r="BM183" s="102"/>
      <c r="BN183" s="102"/>
      <c r="BO183" s="102"/>
      <c r="BP183" s="102"/>
      <c r="BQ183" s="102"/>
      <c r="BR183" s="102"/>
      <c r="BS183" s="102"/>
      <c r="BT183" s="102"/>
      <c r="BU183" s="102"/>
      <c r="BV183" s="102"/>
      <c r="BW183" s="102"/>
      <c r="BX183" s="102"/>
      <c r="BY183" s="102"/>
      <c r="BZ183" s="102"/>
      <c r="CA183" s="102"/>
      <c r="CB183" s="102"/>
      <c r="CC183" s="102"/>
      <c r="CD183" s="102"/>
      <c r="CE183" s="102"/>
      <c r="CF183" s="102"/>
      <c r="CG183" s="102"/>
      <c r="CH183" s="102"/>
      <c r="CI183" s="102"/>
      <c r="CJ183" s="102"/>
      <c r="CK183" s="181"/>
      <c r="CL183" s="181"/>
      <c r="CM183" s="102"/>
      <c r="CN183" s="102"/>
      <c r="CO183" s="102"/>
      <c r="CP183" s="102"/>
      <c r="CQ183" s="102"/>
      <c r="CR183" s="102"/>
      <c r="CS183" s="102"/>
      <c r="CT183" s="102"/>
      <c r="CU183" s="102"/>
      <c r="CV183" s="102"/>
      <c r="CW183" s="102"/>
      <c r="CX183" s="102"/>
      <c r="CY183" s="102"/>
      <c r="CZ183" s="102"/>
      <c r="DA183" s="102"/>
      <c r="DB183" s="102"/>
      <c r="DC183" s="102"/>
      <c r="DD183" s="102"/>
      <c r="DE183" s="102"/>
      <c r="DF183" s="102"/>
      <c r="DG183" s="102"/>
      <c r="DH183" s="102"/>
      <c r="DI183" s="102"/>
      <c r="DJ183" s="102"/>
      <c r="DK183" s="102"/>
      <c r="DL183" s="102"/>
      <c r="DM183" s="102"/>
      <c r="DN183" s="102"/>
      <c r="DO183" s="102"/>
      <c r="DP183" s="102"/>
      <c r="DQ183" s="102"/>
      <c r="DR183" s="102"/>
      <c r="DS183" s="102"/>
      <c r="DT183" s="102"/>
      <c r="DU183" s="102"/>
      <c r="DV183" s="102"/>
      <c r="DW183" s="102" t="s">
        <v>5981</v>
      </c>
      <c r="DX183" s="102"/>
      <c r="DY183" s="102"/>
      <c r="DZ183" s="102"/>
      <c r="EA183" s="102"/>
      <c r="EB183" s="102"/>
      <c r="EC183" s="102"/>
      <c r="ED183" s="102"/>
      <c r="EE183" s="102"/>
      <c r="EF183" s="102"/>
      <c r="EG183" s="102"/>
      <c r="EH183" s="102"/>
      <c r="EI183" s="102"/>
      <c r="EJ183" s="102"/>
      <c r="EK183" s="102"/>
      <c r="EL183" s="102"/>
      <c r="EM183" s="102"/>
      <c r="EN183" s="102"/>
      <c r="EO183" s="102"/>
      <c r="EP183" s="102"/>
      <c r="EQ183" s="102"/>
      <c r="ER183" s="102"/>
      <c r="ES183" s="102"/>
      <c r="ET183" s="102"/>
      <c r="EU183" s="102"/>
      <c r="EV183" s="102"/>
      <c r="EW183" s="102"/>
      <c r="EX183" s="102"/>
      <c r="EY183" s="102"/>
      <c r="EZ183" s="102"/>
      <c r="FA183" s="102"/>
      <c r="FB183" s="102"/>
      <c r="FC183" s="102"/>
      <c r="FD183" s="102"/>
      <c r="FE183" s="102"/>
      <c r="FF183" s="102"/>
      <c r="FG183" s="102" t="s">
        <v>5984</v>
      </c>
      <c r="FH183" s="102"/>
      <c r="FI183" s="102"/>
      <c r="FJ183" s="102"/>
      <c r="FK183" s="102"/>
      <c r="FL183" s="102"/>
      <c r="FM183" s="102"/>
      <c r="FN183" s="102"/>
      <c r="FO183" s="102"/>
      <c r="FP183" s="102"/>
      <c r="FQ183" s="102"/>
      <c r="FR183" s="102"/>
      <c r="FS183" s="102"/>
      <c r="FT183" s="102"/>
      <c r="FU183" s="102"/>
      <c r="FV183" s="102"/>
      <c r="FW183" s="102"/>
      <c r="FX183" s="102"/>
      <c r="FY183" s="102"/>
      <c r="FZ183" s="102"/>
      <c r="GA183" s="102"/>
      <c r="GB183" s="102"/>
      <c r="GC183" s="102"/>
      <c r="GD183" s="102"/>
      <c r="GE183" s="29" t="s">
        <v>5978</v>
      </c>
      <c r="GF183" s="102" t="s">
        <v>5983</v>
      </c>
      <c r="GG183" s="180"/>
    </row>
    <row r="184" spans="1:212" ht="38.25" customHeight="1" x14ac:dyDescent="0.15">
      <c r="A184" s="171" t="s">
        <v>5970</v>
      </c>
      <c r="B184" s="177" t="s">
        <v>5971</v>
      </c>
      <c r="C184" s="62" t="s">
        <v>6751</v>
      </c>
      <c r="D184" s="182">
        <v>40980</v>
      </c>
      <c r="E184" s="186">
        <v>41030</v>
      </c>
      <c r="F184" s="186"/>
      <c r="G184" s="163" t="s">
        <v>5843</v>
      </c>
      <c r="H184" s="102" t="s">
        <v>5972</v>
      </c>
      <c r="I184" s="102" t="s">
        <v>3067</v>
      </c>
      <c r="J184" s="102" t="s">
        <v>469</v>
      </c>
      <c r="K184" s="102"/>
      <c r="L184" s="102" t="s">
        <v>1003</v>
      </c>
      <c r="M184" s="102"/>
      <c r="N184" s="102"/>
      <c r="O184" s="102"/>
      <c r="P184" s="102"/>
      <c r="Q184" s="102"/>
      <c r="R184" s="102"/>
      <c r="S184" s="102"/>
      <c r="T184" s="102"/>
      <c r="U184" s="102"/>
      <c r="V184" s="102"/>
      <c r="W184" s="102"/>
      <c r="X184" s="102" t="s">
        <v>5973</v>
      </c>
      <c r="Y184" s="102"/>
      <c r="Z184" s="102"/>
      <c r="AA184" s="102"/>
      <c r="AB184" s="102"/>
      <c r="AC184" s="102"/>
      <c r="AD184" s="102"/>
      <c r="AE184" s="102"/>
      <c r="AF184" s="102"/>
      <c r="AG184" s="102"/>
      <c r="AH184" s="102" t="s">
        <v>5974</v>
      </c>
      <c r="AI184" s="102"/>
      <c r="AJ184" s="102"/>
      <c r="AK184" s="102"/>
      <c r="AL184" s="102"/>
      <c r="AM184" s="102"/>
      <c r="AN184" s="102"/>
      <c r="AO184" s="102" t="s">
        <v>5514</v>
      </c>
      <c r="AP184" s="102"/>
      <c r="AQ184" s="102"/>
      <c r="AR184" s="102"/>
      <c r="AS184" s="102"/>
      <c r="AT184" s="102"/>
      <c r="AU184" s="102"/>
      <c r="AV184" s="102"/>
      <c r="AW184" s="102"/>
      <c r="AX184" s="102"/>
      <c r="AY184" s="102"/>
      <c r="AZ184" s="102"/>
      <c r="BA184" s="102"/>
      <c r="BB184" s="102"/>
      <c r="BC184" s="102"/>
      <c r="BD184" s="102"/>
      <c r="BE184" s="102"/>
      <c r="BF184" s="102"/>
      <c r="BG184" s="102"/>
      <c r="BH184" s="102"/>
      <c r="BI184" s="102"/>
      <c r="BJ184" s="102"/>
      <c r="BK184" s="102"/>
      <c r="BL184" s="102"/>
      <c r="BM184" s="102"/>
      <c r="BN184" s="102"/>
      <c r="BO184" s="102"/>
      <c r="BP184" s="102"/>
      <c r="BQ184" s="102"/>
      <c r="BR184" s="102"/>
      <c r="BS184" s="102"/>
      <c r="BT184" s="102"/>
      <c r="BU184" s="102"/>
      <c r="BV184" s="102"/>
      <c r="BW184" s="102"/>
      <c r="BX184" s="102"/>
      <c r="BY184" s="102"/>
      <c r="BZ184" s="102"/>
      <c r="CA184" s="102"/>
      <c r="CB184" s="102"/>
      <c r="CC184" s="102"/>
      <c r="CD184" s="102"/>
      <c r="CE184" s="102"/>
      <c r="CF184" s="102"/>
      <c r="CG184" s="102"/>
      <c r="CH184" s="102"/>
      <c r="CI184" s="102"/>
      <c r="CJ184" s="102"/>
      <c r="CK184" s="181"/>
      <c r="CL184" s="181"/>
      <c r="CM184" s="102"/>
      <c r="CN184" s="102"/>
      <c r="CO184" s="102"/>
      <c r="CP184" s="102"/>
      <c r="CQ184" s="102"/>
      <c r="CR184" s="102"/>
      <c r="CS184" s="102"/>
      <c r="CT184" s="102"/>
      <c r="CU184" s="102"/>
      <c r="CV184" s="102"/>
      <c r="CW184" s="102"/>
      <c r="CX184" s="102"/>
      <c r="CY184" s="102"/>
      <c r="CZ184" s="102"/>
      <c r="DA184" s="102"/>
      <c r="DB184" s="102"/>
      <c r="DC184" s="102"/>
      <c r="DD184" s="102"/>
      <c r="DE184" s="102"/>
      <c r="DF184" s="102"/>
      <c r="DG184" s="102"/>
      <c r="DH184" s="102"/>
      <c r="DI184" s="102"/>
      <c r="DJ184" s="102"/>
      <c r="DK184" s="102"/>
      <c r="DL184" s="102"/>
      <c r="DM184" s="102"/>
      <c r="DN184" s="102"/>
      <c r="DO184" s="102"/>
      <c r="DP184" s="102"/>
      <c r="DQ184" s="102"/>
      <c r="DR184" s="102"/>
      <c r="DS184" s="102"/>
      <c r="DT184" s="102"/>
      <c r="DU184" s="102"/>
      <c r="DV184" s="102"/>
      <c r="DW184" s="102"/>
      <c r="DX184" s="102"/>
      <c r="DY184" s="102"/>
      <c r="DZ184" s="102"/>
      <c r="EA184" s="102"/>
      <c r="EB184" s="102"/>
      <c r="EC184" s="102"/>
      <c r="ED184" s="102"/>
      <c r="EE184" s="102"/>
      <c r="EF184" s="102"/>
      <c r="EG184" s="102"/>
      <c r="EH184" s="102"/>
      <c r="EI184" s="102"/>
      <c r="EJ184" s="102"/>
      <c r="EK184" s="102"/>
      <c r="EL184" s="102"/>
      <c r="EM184" s="102"/>
      <c r="EN184" s="102"/>
      <c r="EO184" s="102"/>
      <c r="EP184" s="102"/>
      <c r="EQ184" s="102"/>
      <c r="ER184" s="102"/>
      <c r="ES184" s="102"/>
      <c r="ET184" s="102"/>
      <c r="EU184" s="102"/>
      <c r="EV184" s="102"/>
      <c r="EW184" s="102"/>
      <c r="EX184" s="102"/>
      <c r="EY184" s="102"/>
      <c r="EZ184" s="102"/>
      <c r="FA184" s="102"/>
      <c r="FB184" s="102"/>
      <c r="FC184" s="102"/>
      <c r="FD184" s="102"/>
      <c r="FE184" s="102"/>
      <c r="FF184" s="102"/>
      <c r="FG184" s="102"/>
      <c r="FH184" s="102"/>
      <c r="FI184" s="102"/>
      <c r="FJ184" s="102"/>
      <c r="FK184" s="102"/>
      <c r="FL184" s="102"/>
      <c r="FM184" s="102"/>
      <c r="FN184" s="102"/>
      <c r="FO184" s="102"/>
      <c r="FP184" s="102"/>
      <c r="FQ184" s="102"/>
      <c r="FR184" s="102"/>
      <c r="FS184" s="102"/>
      <c r="FT184" s="102"/>
      <c r="FU184" s="102"/>
      <c r="FV184" s="102"/>
      <c r="FW184" s="102"/>
      <c r="FX184" s="102"/>
      <c r="FY184" s="102"/>
      <c r="FZ184" s="102"/>
      <c r="GA184" s="102"/>
      <c r="GB184" s="102"/>
      <c r="GC184" s="102"/>
      <c r="GD184" s="102"/>
      <c r="GE184" s="102"/>
      <c r="GF184" s="102"/>
      <c r="GG184" s="180"/>
    </row>
    <row r="185" spans="1:212" ht="15" x14ac:dyDescent="0.15">
      <c r="A185" s="171" t="s">
        <v>5964</v>
      </c>
      <c r="B185" s="177" t="s">
        <v>5965</v>
      </c>
      <c r="C185" s="62" t="s">
        <v>6750</v>
      </c>
      <c r="D185" s="182">
        <v>40980</v>
      </c>
      <c r="E185" s="186">
        <v>41030</v>
      </c>
      <c r="F185" s="186"/>
      <c r="G185" s="163" t="s">
        <v>5801</v>
      </c>
      <c r="H185" s="102" t="s">
        <v>5781</v>
      </c>
      <c r="I185" s="102" t="s">
        <v>3067</v>
      </c>
      <c r="J185" s="102" t="s">
        <v>469</v>
      </c>
      <c r="K185" s="102"/>
      <c r="L185" s="102" t="s">
        <v>5966</v>
      </c>
      <c r="M185" s="102"/>
      <c r="N185" s="102"/>
      <c r="O185" s="102"/>
      <c r="P185" s="102"/>
      <c r="Q185" s="102"/>
      <c r="R185" s="102"/>
      <c r="S185" s="102"/>
      <c r="T185" s="102"/>
      <c r="U185" s="102"/>
      <c r="V185" s="102"/>
      <c r="W185" s="102"/>
      <c r="X185" s="102" t="s">
        <v>5967</v>
      </c>
      <c r="Y185" s="102"/>
      <c r="Z185" s="102"/>
      <c r="AA185" s="102"/>
      <c r="AB185" s="102"/>
      <c r="AC185" s="102"/>
      <c r="AD185" s="102"/>
      <c r="AE185" s="102"/>
      <c r="AF185" s="102"/>
      <c r="AG185" s="102"/>
      <c r="AH185" s="102" t="s">
        <v>3111</v>
      </c>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c r="BG185" s="102"/>
      <c r="BH185" s="102"/>
      <c r="BI185" s="102"/>
      <c r="BJ185" s="102"/>
      <c r="BK185" s="102"/>
      <c r="BL185" s="102"/>
      <c r="BM185" s="102"/>
      <c r="BN185" s="102"/>
      <c r="BO185" s="102"/>
      <c r="BP185" s="102"/>
      <c r="BQ185" s="102"/>
      <c r="BR185" s="102"/>
      <c r="BS185" s="102"/>
      <c r="BT185" s="102"/>
      <c r="BU185" s="102"/>
      <c r="BV185" s="102"/>
      <c r="BW185" s="102"/>
      <c r="BX185" s="102"/>
      <c r="BY185" s="102"/>
      <c r="BZ185" s="102"/>
      <c r="CA185" s="102"/>
      <c r="CB185" s="102"/>
      <c r="CC185" s="102"/>
      <c r="CD185" s="102"/>
      <c r="CE185" s="102"/>
      <c r="CF185" s="102"/>
      <c r="CG185" s="102"/>
      <c r="CH185" s="102"/>
      <c r="CI185" s="102"/>
      <c r="CJ185" s="102"/>
      <c r="CK185" s="181"/>
      <c r="CL185" s="181"/>
      <c r="CM185" s="102"/>
      <c r="CN185" s="102"/>
      <c r="CO185" s="102"/>
      <c r="CP185" s="102"/>
      <c r="CQ185" s="102"/>
      <c r="CR185" s="102"/>
      <c r="CS185" s="102"/>
      <c r="CT185" s="102"/>
      <c r="CU185" s="102"/>
      <c r="CV185" s="102"/>
      <c r="CW185" s="102"/>
      <c r="CX185" s="102"/>
      <c r="CY185" s="102"/>
      <c r="CZ185" s="102"/>
      <c r="DA185" s="102"/>
      <c r="DB185" s="102"/>
      <c r="DC185" s="102"/>
      <c r="DD185" s="102"/>
      <c r="DE185" s="102"/>
      <c r="DF185" s="102"/>
      <c r="DG185" s="102"/>
      <c r="DH185" s="102"/>
      <c r="DI185" s="102"/>
      <c r="DJ185" s="102"/>
      <c r="DK185" s="102"/>
      <c r="DL185" s="102"/>
      <c r="DM185" s="102"/>
      <c r="DN185" s="102"/>
      <c r="DO185" s="102"/>
      <c r="DP185" s="102"/>
      <c r="DQ185" s="102"/>
      <c r="DR185" s="102"/>
      <c r="DS185" s="102"/>
      <c r="DT185" s="102"/>
      <c r="DU185" s="102"/>
      <c r="DV185" s="102"/>
      <c r="DW185" s="102"/>
      <c r="DX185" s="102"/>
      <c r="DY185" s="102"/>
      <c r="DZ185" s="102"/>
      <c r="EA185" s="102"/>
      <c r="EB185" s="102"/>
      <c r="EC185" s="102"/>
      <c r="ED185" s="102"/>
      <c r="EE185" s="102"/>
      <c r="EF185" s="102"/>
      <c r="EG185" s="102"/>
      <c r="EH185" s="102"/>
      <c r="EI185" s="102"/>
      <c r="EJ185" s="102"/>
      <c r="EK185" s="102"/>
      <c r="EL185" s="102"/>
      <c r="EM185" s="102"/>
      <c r="EN185" s="102"/>
      <c r="EO185" s="102"/>
      <c r="EP185" s="102"/>
      <c r="EQ185" s="29" t="s">
        <v>5969</v>
      </c>
      <c r="ER185" s="29"/>
      <c r="ES185" s="29"/>
      <c r="ET185" s="29"/>
      <c r="EU185" s="102"/>
      <c r="EV185" s="102"/>
      <c r="EW185" s="102"/>
      <c r="EX185" s="102"/>
      <c r="EY185" s="102"/>
      <c r="EZ185" s="102"/>
      <c r="FA185" s="102"/>
      <c r="FB185" s="102"/>
      <c r="FC185" s="102"/>
      <c r="FD185" s="102"/>
      <c r="FE185" s="102"/>
      <c r="FF185" s="102"/>
      <c r="FG185" s="102" t="s">
        <v>5968</v>
      </c>
      <c r="FH185" s="102"/>
      <c r="FI185" s="102"/>
      <c r="FJ185" s="102"/>
      <c r="FK185" s="102"/>
      <c r="FL185" s="102"/>
      <c r="FM185" s="102"/>
      <c r="FN185" s="102"/>
      <c r="FO185" s="102"/>
      <c r="FP185" s="102"/>
      <c r="FQ185" s="102"/>
      <c r="FR185" s="102"/>
      <c r="FS185" s="102"/>
      <c r="FT185" s="102"/>
      <c r="FU185" s="102"/>
      <c r="FV185" s="102"/>
      <c r="FW185" s="102"/>
      <c r="FX185" s="102"/>
      <c r="FY185" s="102"/>
      <c r="FZ185" s="102"/>
      <c r="GA185" s="102"/>
      <c r="GB185" s="102"/>
      <c r="GC185" s="102"/>
      <c r="GD185" s="102"/>
      <c r="GE185" s="102"/>
      <c r="GF185" s="102"/>
      <c r="GG185" s="180"/>
    </row>
    <row r="186" spans="1:212" ht="25.5" customHeight="1" x14ac:dyDescent="0.15">
      <c r="A186" s="174" t="s">
        <v>5186</v>
      </c>
      <c r="B186" s="162" t="s">
        <v>5187</v>
      </c>
      <c r="C186" s="62" t="s">
        <v>6749</v>
      </c>
      <c r="D186" s="186">
        <v>40976</v>
      </c>
      <c r="E186" s="186">
        <v>41030</v>
      </c>
      <c r="F186" s="186"/>
      <c r="G186" s="163" t="s">
        <v>5801</v>
      </c>
      <c r="H186" s="102" t="s">
        <v>5781</v>
      </c>
      <c r="I186" s="102" t="s">
        <v>3067</v>
      </c>
      <c r="J186" s="102" t="s">
        <v>469</v>
      </c>
      <c r="K186" s="102"/>
      <c r="L186" s="102" t="s">
        <v>5769</v>
      </c>
      <c r="M186" s="102"/>
      <c r="N186" s="102"/>
      <c r="O186" s="102"/>
      <c r="P186" s="102"/>
      <c r="Q186" s="102"/>
      <c r="R186" s="102"/>
      <c r="S186" s="102"/>
      <c r="T186" s="102"/>
      <c r="U186" s="102"/>
      <c r="V186" s="102"/>
      <c r="W186" s="102"/>
      <c r="X186" s="102" t="s">
        <v>5782</v>
      </c>
      <c r="Y186" s="102"/>
      <c r="Z186" s="102"/>
      <c r="AA186" s="102"/>
      <c r="AB186" s="102"/>
      <c r="AC186" s="102"/>
      <c r="AD186" s="102"/>
      <c r="AE186" s="102"/>
      <c r="AF186" s="102"/>
      <c r="AG186" s="102"/>
      <c r="AH186" s="102" t="s">
        <v>452</v>
      </c>
      <c r="AI186" s="102"/>
      <c r="AJ186" s="102"/>
      <c r="AK186" s="102"/>
      <c r="AL186" s="102"/>
      <c r="AM186" s="102"/>
      <c r="AN186" s="102"/>
      <c r="AO186" s="102" t="s">
        <v>5514</v>
      </c>
      <c r="AP186" s="102"/>
      <c r="AQ186" s="102"/>
      <c r="AR186" s="102"/>
      <c r="AS186" s="102"/>
      <c r="AT186" s="102"/>
      <c r="AU186" s="102"/>
      <c r="AV186" s="102"/>
      <c r="AW186" s="102"/>
      <c r="AX186" s="102"/>
      <c r="AY186" s="102"/>
      <c r="AZ186" s="102"/>
      <c r="BA186" s="102"/>
      <c r="BB186" s="102"/>
      <c r="BC186" s="102"/>
      <c r="BD186" s="102"/>
      <c r="BE186" s="102"/>
      <c r="BF186" s="102"/>
      <c r="BG186" s="102"/>
      <c r="BH186" s="102"/>
      <c r="BI186" s="102"/>
      <c r="BJ186" s="102"/>
      <c r="BK186" s="102"/>
      <c r="BL186" s="102"/>
      <c r="BM186" s="102"/>
      <c r="BN186" s="102"/>
      <c r="BO186" s="102"/>
      <c r="BP186" s="102"/>
      <c r="BQ186" s="102"/>
      <c r="BR186" s="102"/>
      <c r="BS186" s="102"/>
      <c r="BT186" s="102"/>
      <c r="BU186" s="102"/>
      <c r="BV186" s="102"/>
      <c r="BW186" s="102"/>
      <c r="BX186" s="102"/>
      <c r="BY186" s="102"/>
      <c r="BZ186" s="102"/>
      <c r="CA186" s="102"/>
      <c r="CB186" s="102"/>
      <c r="CC186" s="102"/>
      <c r="CD186" s="102"/>
      <c r="CE186" s="102"/>
      <c r="CF186" s="102"/>
      <c r="CG186" s="102"/>
      <c r="CH186" s="102"/>
      <c r="CI186" s="102"/>
      <c r="CJ186" s="102"/>
      <c r="CK186" s="181"/>
      <c r="CL186" s="181"/>
      <c r="CM186" s="102"/>
      <c r="CN186" s="102"/>
      <c r="CO186" s="102"/>
      <c r="CP186" s="102"/>
      <c r="CQ186" s="102"/>
      <c r="CR186" s="102"/>
      <c r="CS186" s="102"/>
      <c r="CT186" s="102"/>
      <c r="CU186" s="102"/>
      <c r="CV186" s="102"/>
      <c r="CW186" s="102"/>
      <c r="CX186" s="102"/>
      <c r="CY186" s="102"/>
      <c r="CZ186" s="102"/>
      <c r="DA186" s="102"/>
      <c r="DB186" s="102"/>
      <c r="DC186" s="102"/>
      <c r="DD186" s="102"/>
      <c r="DE186" s="102"/>
      <c r="DF186" s="102"/>
      <c r="DG186" s="102"/>
      <c r="DH186" s="102"/>
      <c r="DI186" s="102"/>
      <c r="DJ186" s="102"/>
      <c r="DK186" s="102"/>
      <c r="DL186" s="102"/>
      <c r="DM186" s="102"/>
      <c r="DN186" s="102"/>
      <c r="DO186" s="102"/>
      <c r="DP186" s="102"/>
      <c r="DQ186" s="102"/>
      <c r="DR186" s="102"/>
      <c r="DS186" s="102"/>
      <c r="DT186" s="102"/>
      <c r="DU186" s="102"/>
      <c r="DV186" s="102"/>
      <c r="DW186" s="102"/>
      <c r="DX186" s="102"/>
      <c r="DY186" s="102"/>
      <c r="DZ186" s="102"/>
      <c r="EA186" s="102"/>
      <c r="EB186" s="102"/>
      <c r="EC186" s="102"/>
      <c r="ED186" s="102"/>
      <c r="EE186" s="102"/>
      <c r="EF186" s="102"/>
      <c r="EG186" s="102"/>
      <c r="EH186" s="102"/>
      <c r="EI186" s="102"/>
      <c r="EJ186" s="102"/>
      <c r="EK186" s="102"/>
      <c r="EL186" s="102"/>
      <c r="EM186" s="102"/>
      <c r="EN186" s="102"/>
      <c r="EO186" s="102"/>
      <c r="EP186" s="102"/>
      <c r="EQ186" s="102" t="s">
        <v>5783</v>
      </c>
      <c r="ER186" s="102"/>
      <c r="ES186" s="102"/>
      <c r="ET186" s="102"/>
      <c r="EU186" s="102"/>
      <c r="EV186" s="102"/>
      <c r="EW186" s="102"/>
      <c r="EX186" s="102"/>
      <c r="EY186" s="102"/>
      <c r="EZ186" s="102"/>
      <c r="FA186" s="102"/>
      <c r="FB186" s="102"/>
      <c r="FC186" s="102"/>
      <c r="FD186" s="102"/>
      <c r="FE186" s="102"/>
      <c r="FF186" s="102"/>
      <c r="FG186" s="102" t="s">
        <v>5784</v>
      </c>
      <c r="FH186" s="102"/>
      <c r="FI186" s="102"/>
      <c r="FJ186" s="102"/>
      <c r="FK186" s="102"/>
      <c r="FL186" s="102"/>
      <c r="FM186" s="102"/>
      <c r="FN186" s="102"/>
      <c r="FO186" s="102"/>
      <c r="FP186" s="180"/>
      <c r="FQ186" s="180"/>
      <c r="FR186" s="180"/>
      <c r="FS186" s="180"/>
      <c r="FT186" s="180"/>
      <c r="FU186" s="180"/>
      <c r="FV186" s="180"/>
      <c r="FW186" s="180"/>
      <c r="FX186" s="180"/>
      <c r="FY186" s="180"/>
      <c r="FZ186" s="180"/>
      <c r="GA186" s="180"/>
      <c r="GB186" s="180"/>
      <c r="GC186" s="180"/>
      <c r="GD186" s="180"/>
      <c r="GE186" s="180"/>
      <c r="GF186" s="180"/>
      <c r="GG186" s="180"/>
    </row>
    <row r="187" spans="1:212" ht="102" customHeight="1" x14ac:dyDescent="0.15">
      <c r="A187" s="171" t="s">
        <v>5959</v>
      </c>
      <c r="B187" s="177" t="s">
        <v>5960</v>
      </c>
      <c r="C187" s="62" t="s">
        <v>6748</v>
      </c>
      <c r="D187" s="186">
        <v>40969</v>
      </c>
      <c r="E187" s="186">
        <v>41023</v>
      </c>
      <c r="F187" s="186"/>
      <c r="G187" s="163" t="s">
        <v>5802</v>
      </c>
      <c r="H187" s="102" t="s">
        <v>5961</v>
      </c>
      <c r="I187" s="102" t="s">
        <v>3067</v>
      </c>
      <c r="J187" s="102" t="s">
        <v>469</v>
      </c>
      <c r="K187" s="102"/>
      <c r="L187" s="102" t="s">
        <v>589</v>
      </c>
      <c r="M187" s="102"/>
      <c r="N187" s="102"/>
      <c r="O187" s="102"/>
      <c r="P187" s="102"/>
      <c r="Q187" s="102"/>
      <c r="R187" s="102"/>
      <c r="S187" s="102"/>
      <c r="T187" s="102"/>
      <c r="U187" s="102"/>
      <c r="V187" s="102"/>
      <c r="W187" s="102"/>
      <c r="X187" s="102" t="s">
        <v>5962</v>
      </c>
      <c r="Y187" s="102"/>
      <c r="Z187" s="102"/>
      <c r="AA187" s="102"/>
      <c r="AB187" s="102"/>
      <c r="AC187" s="102"/>
      <c r="AD187" s="102"/>
      <c r="AE187" s="102"/>
      <c r="AF187" s="102"/>
      <c r="AG187" s="102"/>
      <c r="AH187" s="102" t="s">
        <v>5944</v>
      </c>
      <c r="AI187" s="102"/>
      <c r="AJ187" s="102"/>
      <c r="AK187" s="102"/>
      <c r="AL187" s="102"/>
      <c r="AM187" s="102"/>
      <c r="AN187" s="102"/>
      <c r="AO187" s="102" t="s">
        <v>5514</v>
      </c>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c r="BK187" s="102"/>
      <c r="BL187" s="102"/>
      <c r="BM187" s="102"/>
      <c r="BN187" s="102"/>
      <c r="BO187" s="102"/>
      <c r="BP187" s="102"/>
      <c r="BQ187" s="102"/>
      <c r="BR187" s="102"/>
      <c r="BS187" s="102"/>
      <c r="BT187" s="102"/>
      <c r="BU187" s="102"/>
      <c r="BV187" s="102"/>
      <c r="BW187" s="102"/>
      <c r="BX187" s="102"/>
      <c r="BY187" s="102"/>
      <c r="BZ187" s="102"/>
      <c r="CA187" s="102"/>
      <c r="CB187" s="102"/>
      <c r="CC187" s="102"/>
      <c r="CD187" s="102"/>
      <c r="CE187" s="102"/>
      <c r="CF187" s="102"/>
      <c r="CG187" s="102"/>
      <c r="CH187" s="102"/>
      <c r="CI187" s="102"/>
      <c r="CJ187" s="102"/>
      <c r="CK187" s="181"/>
      <c r="CL187" s="181"/>
      <c r="CM187" s="102"/>
      <c r="CN187" s="102"/>
      <c r="CO187" s="102"/>
      <c r="CP187" s="102"/>
      <c r="CQ187" s="102"/>
      <c r="CR187" s="102"/>
      <c r="CS187" s="102"/>
      <c r="CT187" s="102"/>
      <c r="CU187" s="102"/>
      <c r="CV187" s="102"/>
      <c r="CW187" s="102"/>
      <c r="CX187" s="102"/>
      <c r="CY187" s="102"/>
      <c r="CZ187" s="102"/>
      <c r="DA187" s="102"/>
      <c r="DB187" s="102"/>
      <c r="DC187" s="102"/>
      <c r="DD187" s="102"/>
      <c r="DE187" s="102"/>
      <c r="DF187" s="102"/>
      <c r="DG187" s="102"/>
      <c r="DH187" s="102"/>
      <c r="DI187" s="102"/>
      <c r="DJ187" s="102"/>
      <c r="DK187" s="102"/>
      <c r="DL187" s="102"/>
      <c r="DM187" s="102"/>
      <c r="DN187" s="102"/>
      <c r="DO187" s="102"/>
      <c r="DP187" s="102"/>
      <c r="DQ187" s="102"/>
      <c r="DR187" s="102"/>
      <c r="DS187" s="102"/>
      <c r="DT187" s="102"/>
      <c r="DU187" s="102"/>
      <c r="DV187" s="102"/>
      <c r="DW187" s="102"/>
      <c r="DX187" s="102"/>
      <c r="DY187" s="102"/>
      <c r="DZ187" s="102"/>
      <c r="EA187" s="102"/>
      <c r="EB187" s="102"/>
      <c r="EC187" s="102"/>
      <c r="ED187" s="102"/>
      <c r="EE187" s="102"/>
      <c r="EF187" s="102"/>
      <c r="EG187" s="102"/>
      <c r="EH187" s="102"/>
      <c r="EI187" s="102"/>
      <c r="EJ187" s="102"/>
      <c r="EK187" s="102"/>
      <c r="EL187" s="102"/>
      <c r="EM187" s="102"/>
      <c r="EN187" s="102"/>
      <c r="EO187" s="102"/>
      <c r="EP187" s="102"/>
      <c r="EQ187" s="102"/>
      <c r="ER187" s="102"/>
      <c r="ES187" s="102"/>
      <c r="ET187" s="102"/>
      <c r="EU187" s="102"/>
      <c r="EV187" s="102"/>
      <c r="EW187" s="102"/>
      <c r="EX187" s="102"/>
      <c r="EY187" s="102"/>
      <c r="EZ187" s="102"/>
      <c r="FA187" s="102"/>
      <c r="FB187" s="102"/>
      <c r="FC187" s="102"/>
      <c r="FD187" s="102"/>
      <c r="FE187" s="102"/>
      <c r="FF187" s="102"/>
      <c r="FG187" s="102" t="s">
        <v>5963</v>
      </c>
      <c r="FH187" s="102"/>
      <c r="FI187" s="102"/>
      <c r="FJ187" s="102"/>
      <c r="FK187" s="102"/>
      <c r="FL187" s="102"/>
      <c r="FM187" s="102"/>
      <c r="FN187" s="102"/>
      <c r="FO187" s="102"/>
      <c r="FP187" s="102"/>
      <c r="FQ187" s="102"/>
      <c r="FR187" s="102"/>
      <c r="FS187" s="102"/>
      <c r="FT187" s="102"/>
      <c r="FU187" s="102"/>
      <c r="FV187" s="102"/>
      <c r="FW187" s="102"/>
      <c r="FX187" s="102"/>
      <c r="FY187" s="102"/>
      <c r="FZ187" s="102"/>
      <c r="GA187" s="102"/>
      <c r="GB187" s="102"/>
      <c r="GC187" s="102"/>
      <c r="GD187" s="102"/>
      <c r="GE187" s="180"/>
      <c r="GF187" s="180"/>
      <c r="GG187" s="180"/>
    </row>
    <row r="188" spans="1:212" ht="30" x14ac:dyDescent="0.15">
      <c r="A188" s="171" t="s">
        <v>5953</v>
      </c>
      <c r="B188" s="177" t="s">
        <v>5954</v>
      </c>
      <c r="C188" s="62" t="s">
        <v>6747</v>
      </c>
      <c r="D188" s="182">
        <v>40980</v>
      </c>
      <c r="E188" s="186">
        <v>41033</v>
      </c>
      <c r="F188" s="186"/>
      <c r="G188" s="163" t="s">
        <v>5802</v>
      </c>
      <c r="H188" s="102" t="s">
        <v>6004</v>
      </c>
      <c r="I188" s="102" t="s">
        <v>3067</v>
      </c>
      <c r="J188" s="102" t="s">
        <v>469</v>
      </c>
      <c r="K188" s="102"/>
      <c r="L188" s="102" t="s">
        <v>5955</v>
      </c>
      <c r="M188" s="102"/>
      <c r="N188" s="102"/>
      <c r="O188" s="102"/>
      <c r="P188" s="102"/>
      <c r="Q188" s="102"/>
      <c r="R188" s="102"/>
      <c r="S188" s="102"/>
      <c r="T188" s="102"/>
      <c r="U188" s="102"/>
      <c r="V188" s="102"/>
      <c r="W188" s="102"/>
      <c r="X188" s="102" t="s">
        <v>5956</v>
      </c>
      <c r="Y188" s="102"/>
      <c r="Z188" s="102"/>
      <c r="AA188" s="102"/>
      <c r="AB188" s="102"/>
      <c r="AC188" s="102"/>
      <c r="AD188" s="102"/>
      <c r="AE188" s="102"/>
      <c r="AF188" s="102"/>
      <c r="AG188" s="102"/>
      <c r="AH188" s="102" t="s">
        <v>452</v>
      </c>
      <c r="AI188" s="102"/>
      <c r="AJ188" s="102"/>
      <c r="AK188" s="102"/>
      <c r="AL188" s="102"/>
      <c r="AM188" s="102"/>
      <c r="AN188" s="102"/>
      <c r="AO188" s="102" t="s">
        <v>5514</v>
      </c>
      <c r="AP188" s="102"/>
      <c r="AQ188" s="102"/>
      <c r="AR188" s="102"/>
      <c r="AS188" s="102"/>
      <c r="AT188" s="102"/>
      <c r="AU188" s="102"/>
      <c r="AV188" s="102"/>
      <c r="AW188" s="102"/>
      <c r="AX188" s="102"/>
      <c r="AY188" s="102"/>
      <c r="AZ188" s="102"/>
      <c r="BA188" s="102"/>
      <c r="BB188" s="102"/>
      <c r="BC188" s="102"/>
      <c r="BD188" s="102"/>
      <c r="BE188" s="102"/>
      <c r="BF188" s="102"/>
      <c r="BG188" s="102"/>
      <c r="BH188" s="102"/>
      <c r="BI188" s="102"/>
      <c r="BJ188" s="102"/>
      <c r="BK188" s="102"/>
      <c r="BL188" s="102"/>
      <c r="BM188" s="102"/>
      <c r="BN188" s="102"/>
      <c r="BO188" s="102"/>
      <c r="BP188" s="102"/>
      <c r="BQ188" s="102"/>
      <c r="BR188" s="102"/>
      <c r="BS188" s="102"/>
      <c r="BT188" s="102"/>
      <c r="BU188" s="102"/>
      <c r="BV188" s="102"/>
      <c r="BW188" s="102"/>
      <c r="BX188" s="102"/>
      <c r="BY188" s="102"/>
      <c r="BZ188" s="102"/>
      <c r="CA188" s="102"/>
      <c r="CB188" s="102"/>
      <c r="CC188" s="102"/>
      <c r="CD188" s="102"/>
      <c r="CE188" s="102"/>
      <c r="CF188" s="102"/>
      <c r="CG188" s="102"/>
      <c r="CH188" s="102"/>
      <c r="CI188" s="102"/>
      <c r="CJ188" s="102"/>
      <c r="CK188" s="181"/>
      <c r="CL188" s="181"/>
      <c r="CM188" s="102"/>
      <c r="CN188" s="102"/>
      <c r="CO188" s="102"/>
      <c r="CP188" s="102"/>
      <c r="CQ188" s="102"/>
      <c r="CR188" s="102"/>
      <c r="CS188" s="102"/>
      <c r="CT188" s="102"/>
      <c r="CU188" s="102"/>
      <c r="CV188" s="102"/>
      <c r="CW188" s="102"/>
      <c r="CX188" s="102"/>
      <c r="CY188" s="102"/>
      <c r="CZ188" s="102"/>
      <c r="DA188" s="102"/>
      <c r="DB188" s="102"/>
      <c r="DC188" s="102"/>
      <c r="DD188" s="102"/>
      <c r="DE188" s="102"/>
      <c r="DF188" s="102"/>
      <c r="DG188" s="102"/>
      <c r="DH188" s="102"/>
      <c r="DI188" s="102"/>
      <c r="DJ188" s="102"/>
      <c r="DK188" s="102"/>
      <c r="DL188" s="102"/>
      <c r="DM188" s="102"/>
      <c r="DN188" s="102"/>
      <c r="DO188" s="102"/>
      <c r="DP188" s="102"/>
      <c r="DQ188" s="102"/>
      <c r="DR188" s="102"/>
      <c r="DS188" s="102"/>
      <c r="DT188" s="102"/>
      <c r="DU188" s="102"/>
      <c r="DV188" s="102"/>
      <c r="DW188" s="102"/>
      <c r="DX188" s="102"/>
      <c r="DY188" s="102"/>
      <c r="DZ188" s="102"/>
      <c r="EA188" s="102"/>
      <c r="EB188" s="102"/>
      <c r="EC188" s="102"/>
      <c r="ED188" s="102"/>
      <c r="EE188" s="102"/>
      <c r="EF188" s="102"/>
      <c r="EG188" s="102"/>
      <c r="EH188" s="102"/>
      <c r="EI188" s="102"/>
      <c r="EJ188" s="102"/>
      <c r="EK188" s="102"/>
      <c r="EL188" s="102"/>
      <c r="EM188" s="102"/>
      <c r="EN188" s="102"/>
      <c r="EO188" s="102"/>
      <c r="EP188" s="102"/>
      <c r="EQ188" s="29" t="s">
        <v>5958</v>
      </c>
      <c r="ER188" s="29"/>
      <c r="ES188" s="29"/>
      <c r="ET188" s="29"/>
      <c r="EU188" s="102"/>
      <c r="EV188" s="102"/>
      <c r="EW188" s="102"/>
      <c r="EX188" s="102"/>
      <c r="EY188" s="102"/>
      <c r="EZ188" s="102"/>
      <c r="FA188" s="102"/>
      <c r="FB188" s="102"/>
      <c r="FC188" s="102"/>
      <c r="FD188" s="102"/>
      <c r="FE188" s="102"/>
      <c r="FF188" s="102"/>
      <c r="FG188" s="102" t="s">
        <v>5957</v>
      </c>
      <c r="FH188" s="102"/>
      <c r="FI188" s="102"/>
      <c r="FJ188" s="102"/>
      <c r="FK188" s="102"/>
      <c r="FL188" s="102"/>
      <c r="FM188" s="102"/>
      <c r="FN188" s="102"/>
      <c r="FO188" s="102"/>
      <c r="FP188" s="102"/>
      <c r="FQ188" s="102"/>
      <c r="FR188" s="102"/>
      <c r="FS188" s="102"/>
      <c r="FT188" s="102"/>
      <c r="FU188" s="102"/>
      <c r="FV188" s="102"/>
      <c r="FW188" s="102"/>
      <c r="FX188" s="102"/>
      <c r="FY188" s="102"/>
      <c r="FZ188" s="102"/>
      <c r="GA188" s="102"/>
      <c r="GB188" s="102"/>
      <c r="GC188" s="102"/>
      <c r="GD188" s="102"/>
      <c r="GE188" s="180"/>
      <c r="GF188" s="180"/>
      <c r="GG188" s="180"/>
    </row>
    <row r="189" spans="1:212" ht="38.25" customHeight="1" x14ac:dyDescent="0.15">
      <c r="A189" s="171" t="s">
        <v>5947</v>
      </c>
      <c r="B189" s="177" t="s">
        <v>6888</v>
      </c>
      <c r="C189" s="62" t="s">
        <v>6746</v>
      </c>
      <c r="D189" s="186">
        <v>41045</v>
      </c>
      <c r="E189" s="186">
        <v>41901</v>
      </c>
      <c r="F189" s="186" t="s">
        <v>12180</v>
      </c>
      <c r="G189" s="163" t="s">
        <v>5843</v>
      </c>
      <c r="H189" s="102" t="s">
        <v>5948</v>
      </c>
      <c r="I189" s="102" t="s">
        <v>3067</v>
      </c>
      <c r="J189" s="102" t="s">
        <v>469</v>
      </c>
      <c r="K189" s="102"/>
      <c r="L189" s="102" t="s">
        <v>589</v>
      </c>
      <c r="M189" s="102"/>
      <c r="N189" s="102"/>
      <c r="O189" s="102"/>
      <c r="P189" s="102"/>
      <c r="Q189" s="102"/>
      <c r="R189" s="102"/>
      <c r="S189" s="102"/>
      <c r="T189" s="102"/>
      <c r="U189" s="102"/>
      <c r="V189" s="102"/>
      <c r="W189" s="102"/>
      <c r="X189" s="102" t="s">
        <v>5949</v>
      </c>
      <c r="Y189" s="102"/>
      <c r="Z189" s="102"/>
      <c r="AA189" s="102"/>
      <c r="AB189" s="102"/>
      <c r="AC189" s="102"/>
      <c r="AD189" s="102"/>
      <c r="AE189" s="102"/>
      <c r="AF189" s="102"/>
      <c r="AG189" s="102"/>
      <c r="AH189" s="102" t="s">
        <v>452</v>
      </c>
      <c r="AI189" s="102"/>
      <c r="AJ189" s="102"/>
      <c r="AK189" s="102"/>
      <c r="AL189" s="102"/>
      <c r="AM189" s="102"/>
      <c r="AN189" s="102"/>
      <c r="AO189" s="102" t="s">
        <v>5514</v>
      </c>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c r="BK189" s="102"/>
      <c r="BL189" s="102"/>
      <c r="BM189" s="102"/>
      <c r="BN189" s="102"/>
      <c r="BO189" s="102"/>
      <c r="BP189" s="102"/>
      <c r="BQ189" s="102"/>
      <c r="BR189" s="102"/>
      <c r="BS189" s="102"/>
      <c r="BT189" s="102"/>
      <c r="BU189" s="102"/>
      <c r="BV189" s="102"/>
      <c r="BW189" s="102"/>
      <c r="BX189" s="102"/>
      <c r="BY189" s="102"/>
      <c r="BZ189" s="102"/>
      <c r="CA189" s="102"/>
      <c r="CB189" s="102"/>
      <c r="CC189" s="102"/>
      <c r="CD189" s="102"/>
      <c r="CE189" s="102"/>
      <c r="CF189" s="102"/>
      <c r="CG189" s="102"/>
      <c r="CH189" s="102"/>
      <c r="CI189" s="102"/>
      <c r="CJ189" s="102"/>
      <c r="CK189" s="181"/>
      <c r="CL189" s="181"/>
      <c r="CM189" s="102"/>
      <c r="CN189" s="102"/>
      <c r="CO189" s="102"/>
      <c r="CP189" s="102"/>
      <c r="CQ189" s="102"/>
      <c r="CR189" s="102"/>
      <c r="CS189" s="102"/>
      <c r="CT189" s="102"/>
      <c r="CU189" s="102"/>
      <c r="CV189" s="102"/>
      <c r="CW189" s="102"/>
      <c r="CX189" s="102"/>
      <c r="CY189" s="102"/>
      <c r="CZ189" s="102"/>
      <c r="DA189" s="102"/>
      <c r="DB189" s="102"/>
      <c r="DC189" s="102"/>
      <c r="DD189" s="102"/>
      <c r="DE189" s="102"/>
      <c r="DF189" s="102"/>
      <c r="DG189" s="102"/>
      <c r="DH189" s="102"/>
      <c r="DI189" s="102"/>
      <c r="DJ189" s="102"/>
      <c r="DK189" s="102"/>
      <c r="DL189" s="102"/>
      <c r="DM189" s="102"/>
      <c r="DN189" s="102"/>
      <c r="DO189" s="102"/>
      <c r="DP189" s="102"/>
      <c r="DQ189" s="102"/>
      <c r="DR189" s="102"/>
      <c r="DS189" s="102"/>
      <c r="DT189" s="102"/>
      <c r="DU189" s="102"/>
      <c r="DV189" s="102"/>
      <c r="DW189" s="102"/>
      <c r="DX189" s="102"/>
      <c r="DY189" s="102"/>
      <c r="DZ189" s="102"/>
      <c r="EA189" s="102"/>
      <c r="EB189" s="102"/>
      <c r="EC189" s="102"/>
      <c r="ED189" s="102"/>
      <c r="EE189" s="102"/>
      <c r="EF189" s="102"/>
      <c r="EG189" s="102"/>
      <c r="EH189" s="102"/>
      <c r="EI189" s="102"/>
      <c r="EJ189" s="102"/>
      <c r="EK189" s="102"/>
      <c r="EL189" s="102"/>
      <c r="EM189" s="102"/>
      <c r="EN189" s="102"/>
      <c r="EO189" s="102"/>
      <c r="EP189" s="102"/>
      <c r="EQ189" s="102"/>
      <c r="ER189" s="102"/>
      <c r="ES189" s="102"/>
      <c r="ET189" s="102"/>
      <c r="EU189" s="102"/>
      <c r="EV189" s="102"/>
      <c r="EW189" s="102"/>
      <c r="EX189" s="102"/>
      <c r="EY189" s="102"/>
      <c r="EZ189" s="102"/>
      <c r="FA189" s="102"/>
      <c r="FB189" s="102"/>
      <c r="FC189" s="102"/>
      <c r="FD189" s="102"/>
      <c r="FE189" s="102"/>
      <c r="FF189" s="102"/>
      <c r="FG189" s="153" t="s">
        <v>5950</v>
      </c>
      <c r="FH189" s="102"/>
      <c r="FI189" s="102"/>
      <c r="FJ189" s="102"/>
      <c r="FK189" s="102"/>
      <c r="FL189" s="102"/>
      <c r="FM189" s="102"/>
      <c r="FN189" s="102"/>
      <c r="FO189" s="102"/>
      <c r="FP189" s="102"/>
      <c r="FQ189" s="102"/>
      <c r="FR189" s="102"/>
      <c r="FS189" s="102"/>
      <c r="FT189" s="102"/>
      <c r="FU189" s="102"/>
      <c r="FV189" s="102"/>
      <c r="FW189" s="102"/>
      <c r="FX189" s="102"/>
      <c r="FY189" s="102"/>
      <c r="FZ189" s="102"/>
      <c r="GA189" s="102"/>
      <c r="GB189" s="153" t="s">
        <v>5952</v>
      </c>
      <c r="GC189" s="102"/>
      <c r="GD189" s="102"/>
      <c r="GE189" s="180"/>
      <c r="GF189" s="180"/>
      <c r="GG189" s="180"/>
    </row>
    <row r="190" spans="1:212" s="161" customFormat="1" ht="45" x14ac:dyDescent="0.15">
      <c r="A190" s="171" t="s">
        <v>5942</v>
      </c>
      <c r="B190" s="177" t="s">
        <v>7087</v>
      </c>
      <c r="C190" s="62" t="s">
        <v>7771</v>
      </c>
      <c r="D190" s="182">
        <v>41079</v>
      </c>
      <c r="E190" s="182">
        <v>42044</v>
      </c>
      <c r="F190" s="182" t="s">
        <v>11762</v>
      </c>
      <c r="G190" s="163" t="s">
        <v>5802</v>
      </c>
      <c r="H190" s="102" t="s">
        <v>7770</v>
      </c>
      <c r="I190" s="102" t="s">
        <v>3067</v>
      </c>
      <c r="J190" s="102" t="s">
        <v>469</v>
      </c>
      <c r="K190" s="102"/>
      <c r="L190" s="102" t="s">
        <v>13825</v>
      </c>
      <c r="M190" s="102"/>
      <c r="N190" s="102"/>
      <c r="O190" s="102"/>
      <c r="P190" s="102"/>
      <c r="Q190" s="102"/>
      <c r="R190" s="102"/>
      <c r="S190" s="102"/>
      <c r="T190" s="102"/>
      <c r="U190" s="102"/>
      <c r="V190" s="102"/>
      <c r="W190" s="102"/>
      <c r="X190" s="102" t="s">
        <v>7762</v>
      </c>
      <c r="Y190" s="102"/>
      <c r="Z190" s="102"/>
      <c r="AA190" s="102"/>
      <c r="AB190" s="102"/>
      <c r="AC190" s="102"/>
      <c r="AD190" s="102"/>
      <c r="AE190" s="102"/>
      <c r="AF190" s="102"/>
      <c r="AG190" s="102"/>
      <c r="AH190" s="102" t="s">
        <v>7763</v>
      </c>
      <c r="AI190" s="102"/>
      <c r="AJ190" s="102"/>
      <c r="AK190" s="102"/>
      <c r="AL190" s="102"/>
      <c r="AM190" s="102"/>
      <c r="AN190" s="102"/>
      <c r="AO190" s="102" t="s">
        <v>5514</v>
      </c>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c r="BK190" s="102"/>
      <c r="BL190" s="102"/>
      <c r="BM190" s="102"/>
      <c r="BN190" s="102"/>
      <c r="BO190" s="102"/>
      <c r="BP190" s="102"/>
      <c r="BQ190" s="102"/>
      <c r="BR190" s="102"/>
      <c r="BS190" s="102"/>
      <c r="BT190" s="102"/>
      <c r="BU190" s="102"/>
      <c r="BV190" s="102"/>
      <c r="BW190" s="102"/>
      <c r="BX190" s="102"/>
      <c r="BY190" s="102"/>
      <c r="BZ190" s="102"/>
      <c r="CA190" s="102"/>
      <c r="CB190" s="102"/>
      <c r="CC190" s="102"/>
      <c r="CD190" s="102"/>
      <c r="CE190" s="102"/>
      <c r="CF190" s="102"/>
      <c r="CG190" s="102"/>
      <c r="CH190" s="102"/>
      <c r="CI190" s="102"/>
      <c r="CJ190" s="102"/>
      <c r="CK190" s="181"/>
      <c r="CL190" s="181"/>
      <c r="CM190" s="102"/>
      <c r="CN190" s="102"/>
      <c r="CO190" s="102"/>
      <c r="CP190" s="102"/>
      <c r="CQ190" s="102"/>
      <c r="CR190" s="102"/>
      <c r="CS190" s="102"/>
      <c r="CT190" s="102"/>
      <c r="CU190" s="102"/>
      <c r="CV190" s="102"/>
      <c r="CW190" s="102"/>
      <c r="CX190" s="102"/>
      <c r="CY190" s="102"/>
      <c r="CZ190" s="102"/>
      <c r="DA190" s="102"/>
      <c r="DB190" s="102"/>
      <c r="DC190" s="102"/>
      <c r="DD190" s="102"/>
      <c r="DE190" s="102"/>
      <c r="DF190" s="102"/>
      <c r="DG190" s="102"/>
      <c r="DH190" s="102"/>
      <c r="DI190" s="102"/>
      <c r="DJ190" s="102"/>
      <c r="DK190" s="102"/>
      <c r="DL190" s="102"/>
      <c r="DM190" s="102"/>
      <c r="DN190" s="102"/>
      <c r="DO190" s="102"/>
      <c r="DP190" s="102"/>
      <c r="DQ190" s="102"/>
      <c r="DR190" s="102"/>
      <c r="DS190" s="102"/>
      <c r="DT190" s="102"/>
      <c r="DU190" s="102"/>
      <c r="DV190" s="102"/>
      <c r="DW190" s="102"/>
      <c r="DX190" s="102"/>
      <c r="DY190" s="102"/>
      <c r="DZ190" s="102"/>
      <c r="EA190" s="102"/>
      <c r="EB190" s="102"/>
      <c r="EC190" s="102"/>
      <c r="ED190" s="102"/>
      <c r="EE190" s="102"/>
      <c r="EF190" s="102"/>
      <c r="EG190" s="102"/>
      <c r="EH190" s="102"/>
      <c r="EI190" s="102"/>
      <c r="EJ190" s="102"/>
      <c r="EK190" s="102"/>
      <c r="EL190" s="102"/>
      <c r="EM190" s="102"/>
      <c r="EN190" s="102"/>
      <c r="EO190" s="102"/>
      <c r="EP190" s="102"/>
      <c r="EQ190" s="166" t="s">
        <v>13586</v>
      </c>
      <c r="ER190" s="102"/>
      <c r="ES190" s="102"/>
      <c r="ET190" s="102"/>
      <c r="EU190" s="102"/>
      <c r="EV190" s="102"/>
      <c r="EW190" s="102"/>
      <c r="EX190" s="102"/>
      <c r="EY190" s="102"/>
      <c r="EZ190" s="102"/>
      <c r="FA190" s="102"/>
      <c r="FB190" s="102"/>
      <c r="FC190" s="102"/>
      <c r="FD190" s="102"/>
      <c r="FE190" s="102"/>
      <c r="FF190" s="102"/>
      <c r="FG190" s="102" t="s">
        <v>13588</v>
      </c>
      <c r="FH190" s="102"/>
      <c r="FI190" s="102"/>
      <c r="FJ190" s="102"/>
      <c r="FK190" s="102"/>
      <c r="FL190" s="102"/>
      <c r="FM190" s="102"/>
      <c r="FN190" s="102"/>
      <c r="FO190" s="102"/>
      <c r="FP190" s="102"/>
      <c r="FQ190" s="102"/>
      <c r="FR190" s="102"/>
      <c r="FS190" s="102"/>
      <c r="FT190" s="102"/>
      <c r="FU190" s="102"/>
      <c r="FV190" s="102"/>
      <c r="FW190" s="102"/>
      <c r="FX190" s="102"/>
      <c r="FY190" s="102"/>
      <c r="FZ190" s="102"/>
      <c r="GA190" s="102"/>
      <c r="GB190" s="102"/>
      <c r="GC190" s="102"/>
      <c r="GD190" s="102"/>
      <c r="GE190" s="180"/>
      <c r="GF190" s="180"/>
      <c r="GG190" s="180"/>
      <c r="GH190" s="157"/>
      <c r="GI190" s="157"/>
      <c r="GJ190" s="157"/>
      <c r="GK190" s="157"/>
      <c r="GL190" s="157"/>
      <c r="GM190" s="157"/>
      <c r="GN190" s="157"/>
      <c r="GO190" s="157"/>
      <c r="GP190" s="157"/>
      <c r="GQ190" s="157"/>
      <c r="GR190" s="205"/>
    </row>
    <row r="191" spans="1:212" s="178" customFormat="1" ht="45" x14ac:dyDescent="0.15">
      <c r="A191" s="171" t="s">
        <v>5938</v>
      </c>
      <c r="B191" s="177" t="s">
        <v>7086</v>
      </c>
      <c r="C191" s="62" t="s">
        <v>7772</v>
      </c>
      <c r="D191" s="182">
        <v>41079</v>
      </c>
      <c r="E191" s="182">
        <v>42044</v>
      </c>
      <c r="F191" s="182" t="s">
        <v>13827</v>
      </c>
      <c r="G191" s="163" t="s">
        <v>5802</v>
      </c>
      <c r="H191" s="102" t="s">
        <v>7770</v>
      </c>
      <c r="I191" s="102" t="s">
        <v>3067</v>
      </c>
      <c r="J191" s="102" t="s">
        <v>469</v>
      </c>
      <c r="K191" s="102"/>
      <c r="L191" s="102" t="s">
        <v>13826</v>
      </c>
      <c r="M191" s="102"/>
      <c r="N191" s="102"/>
      <c r="O191" s="102"/>
      <c r="P191" s="102"/>
      <c r="Q191" s="102"/>
      <c r="R191" s="102"/>
      <c r="S191" s="102"/>
      <c r="T191" s="102"/>
      <c r="U191" s="102"/>
      <c r="V191" s="102"/>
      <c r="W191" s="102"/>
      <c r="X191" s="102" t="s">
        <v>7773</v>
      </c>
      <c r="Y191" s="102"/>
      <c r="Z191" s="102"/>
      <c r="AA191" s="102"/>
      <c r="AB191" s="102"/>
      <c r="AC191" s="102"/>
      <c r="AD191" s="102"/>
      <c r="AE191" s="102"/>
      <c r="AF191" s="102"/>
      <c r="AG191" s="102"/>
      <c r="AH191" s="29" t="s">
        <v>7774</v>
      </c>
      <c r="AI191" s="29"/>
      <c r="AJ191" s="29"/>
      <c r="AK191" s="29"/>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c r="BK191" s="102"/>
      <c r="BL191" s="102"/>
      <c r="BM191" s="102"/>
      <c r="BN191" s="102"/>
      <c r="BO191" s="102"/>
      <c r="BP191" s="102"/>
      <c r="BQ191" s="102"/>
      <c r="BR191" s="102"/>
      <c r="BS191" s="102"/>
      <c r="BT191" s="102"/>
      <c r="BU191" s="102"/>
      <c r="BV191" s="102"/>
      <c r="BW191" s="102"/>
      <c r="BX191" s="102"/>
      <c r="BY191" s="102"/>
      <c r="BZ191" s="102"/>
      <c r="CA191" s="102"/>
      <c r="CB191" s="102"/>
      <c r="CC191" s="102"/>
      <c r="CD191" s="102"/>
      <c r="CE191" s="102"/>
      <c r="CF191" s="102"/>
      <c r="CG191" s="102"/>
      <c r="CH191" s="102"/>
      <c r="CI191" s="102"/>
      <c r="CJ191" s="102"/>
      <c r="CK191" s="181"/>
      <c r="CL191" s="181"/>
      <c r="CM191" s="102"/>
      <c r="CN191" s="102"/>
      <c r="CO191" s="102"/>
      <c r="CP191" s="102"/>
      <c r="CQ191" s="102"/>
      <c r="CR191" s="102"/>
      <c r="CS191" s="102"/>
      <c r="CT191" s="102"/>
      <c r="CU191" s="102"/>
      <c r="CV191" s="102"/>
      <c r="CW191" s="102"/>
      <c r="CX191" s="102"/>
      <c r="CY191" s="102"/>
      <c r="CZ191" s="102"/>
      <c r="DA191" s="102"/>
      <c r="DB191" s="102"/>
      <c r="DC191" s="102"/>
      <c r="DD191" s="102"/>
      <c r="DE191" s="102"/>
      <c r="DF191" s="102"/>
      <c r="DG191" s="102"/>
      <c r="DH191" s="102"/>
      <c r="DI191" s="102"/>
      <c r="DJ191" s="102"/>
      <c r="DK191" s="102"/>
      <c r="DL191" s="102"/>
      <c r="DM191" s="102"/>
      <c r="DN191" s="102"/>
      <c r="DO191" s="102"/>
      <c r="DP191" s="102"/>
      <c r="DQ191" s="102"/>
      <c r="DR191" s="102"/>
      <c r="DS191" s="102"/>
      <c r="DT191" s="102"/>
      <c r="DU191" s="102"/>
      <c r="DV191" s="102"/>
      <c r="DW191" s="102"/>
      <c r="DX191" s="102"/>
      <c r="DY191" s="102"/>
      <c r="DZ191" s="102"/>
      <c r="EA191" s="102"/>
      <c r="EB191" s="102"/>
      <c r="EC191" s="102"/>
      <c r="ED191" s="102"/>
      <c r="EE191" s="102"/>
      <c r="EF191" s="102"/>
      <c r="EG191" s="102"/>
      <c r="EH191" s="102"/>
      <c r="EI191" s="102"/>
      <c r="EJ191" s="102"/>
      <c r="EK191" s="102"/>
      <c r="EL191" s="102"/>
      <c r="EM191" s="102"/>
      <c r="EN191" s="102"/>
      <c r="EO191" s="102"/>
      <c r="EP191" s="102"/>
      <c r="EQ191" s="102" t="s">
        <v>13587</v>
      </c>
      <c r="ER191" s="102"/>
      <c r="ES191" s="102"/>
      <c r="ET191" s="102"/>
      <c r="EU191" s="102"/>
      <c r="EV191" s="102"/>
      <c r="EW191" s="102"/>
      <c r="EX191" s="102"/>
      <c r="EY191" s="102"/>
      <c r="EZ191" s="102"/>
      <c r="FA191" s="102"/>
      <c r="FB191" s="102"/>
      <c r="FC191" s="102"/>
      <c r="FD191" s="102"/>
      <c r="FE191" s="102"/>
      <c r="FF191" s="102"/>
      <c r="FG191" s="102" t="s">
        <v>13589</v>
      </c>
      <c r="FH191" s="102"/>
      <c r="FI191" s="102"/>
      <c r="FJ191" s="102"/>
      <c r="FK191" s="102"/>
      <c r="FL191" s="102"/>
      <c r="FM191" s="102"/>
      <c r="FN191" s="102"/>
      <c r="FO191" s="102"/>
      <c r="FP191" s="102"/>
      <c r="FQ191" s="102"/>
      <c r="FR191" s="102"/>
      <c r="FS191" s="102"/>
      <c r="FT191" s="102"/>
      <c r="FU191" s="102"/>
      <c r="FV191" s="102"/>
      <c r="FW191" s="102"/>
      <c r="FX191" s="102"/>
      <c r="FY191" s="102"/>
      <c r="FZ191" s="102"/>
      <c r="GA191" s="102"/>
      <c r="GB191" s="102"/>
      <c r="GC191" s="102"/>
      <c r="GD191" s="102"/>
      <c r="GE191" s="180"/>
      <c r="GF191" s="180"/>
      <c r="GG191" s="180"/>
      <c r="GH191" s="157"/>
      <c r="GI191" s="157"/>
      <c r="GJ191" s="157"/>
      <c r="GK191" s="157"/>
      <c r="GL191" s="157"/>
      <c r="GM191" s="157"/>
      <c r="GN191" s="157"/>
      <c r="GO191" s="157"/>
      <c r="GP191" s="157"/>
      <c r="GQ191" s="157"/>
    </row>
    <row r="192" spans="1:212" ht="120" x14ac:dyDescent="0.15">
      <c r="A192" s="171" t="s">
        <v>5841</v>
      </c>
      <c r="B192" s="177" t="s">
        <v>5842</v>
      </c>
      <c r="C192" s="62" t="s">
        <v>6745</v>
      </c>
      <c r="D192" s="186">
        <v>41029</v>
      </c>
      <c r="E192" s="186">
        <v>43654</v>
      </c>
      <c r="F192" s="186" t="s">
        <v>14969</v>
      </c>
      <c r="G192" s="163" t="s">
        <v>5843</v>
      </c>
      <c r="H192" s="102" t="s">
        <v>5844</v>
      </c>
      <c r="I192" s="102" t="s">
        <v>3067</v>
      </c>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t="s">
        <v>5846</v>
      </c>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c r="BK192" s="102"/>
      <c r="BL192" s="102"/>
      <c r="BM192" s="102"/>
      <c r="BN192" s="102"/>
      <c r="BO192" s="102"/>
      <c r="BP192" s="102"/>
      <c r="BQ192" s="102"/>
      <c r="BR192" s="102"/>
      <c r="BS192" s="102" t="s">
        <v>5851</v>
      </c>
      <c r="BT192" s="102"/>
      <c r="BU192" s="102"/>
      <c r="BV192" s="102"/>
      <c r="BW192" s="102"/>
      <c r="BX192" s="102"/>
      <c r="BY192" s="102"/>
      <c r="BZ192" s="102"/>
      <c r="CA192" s="102"/>
      <c r="CB192" s="102"/>
      <c r="CC192" s="102"/>
      <c r="CD192" s="102"/>
      <c r="CE192" s="102"/>
      <c r="CF192" s="102"/>
      <c r="CG192" s="102"/>
      <c r="CH192" s="102"/>
      <c r="CI192" s="102"/>
      <c r="CJ192" s="102"/>
      <c r="CK192" s="181"/>
      <c r="CL192" s="181"/>
      <c r="CM192" s="102"/>
      <c r="CN192" s="102"/>
      <c r="CO192" s="102"/>
      <c r="CP192" s="102"/>
      <c r="CQ192" s="102"/>
      <c r="CR192" s="102"/>
      <c r="CS192" s="102"/>
      <c r="CT192" s="102"/>
      <c r="CU192" s="102"/>
      <c r="CV192" s="102"/>
      <c r="CW192" s="102"/>
      <c r="CX192" s="102" t="s">
        <v>9615</v>
      </c>
      <c r="CY192" s="102"/>
      <c r="CZ192" s="102"/>
      <c r="DA192" s="102"/>
      <c r="DB192" s="102"/>
      <c r="DC192" s="102"/>
      <c r="DD192" s="102"/>
      <c r="DE192" s="102"/>
      <c r="DF192" s="102"/>
      <c r="DG192" s="102"/>
      <c r="DH192" s="102"/>
      <c r="DI192" s="102"/>
      <c r="DJ192" s="102"/>
      <c r="DK192" s="102"/>
      <c r="DL192" s="102"/>
      <c r="DM192" s="102"/>
      <c r="DN192" s="102"/>
      <c r="DO192" s="102"/>
      <c r="DP192" s="102"/>
      <c r="DQ192" s="102"/>
      <c r="DR192" s="102"/>
      <c r="DS192" s="102"/>
      <c r="DT192" s="102"/>
      <c r="DU192" s="102"/>
      <c r="DV192" s="102"/>
      <c r="DW192" s="102"/>
      <c r="DX192" s="102"/>
      <c r="DY192" s="102"/>
      <c r="DZ192" s="102"/>
      <c r="EA192" s="102" t="s">
        <v>20535</v>
      </c>
      <c r="EB192" s="102"/>
      <c r="EC192" s="102"/>
      <c r="ED192" s="102" t="s">
        <v>5852</v>
      </c>
      <c r="EE192" s="102"/>
      <c r="EF192" s="102"/>
      <c r="EG192" s="102"/>
      <c r="EH192" s="102"/>
      <c r="EI192" s="102"/>
      <c r="EJ192" s="102"/>
      <c r="EK192" s="102"/>
      <c r="EL192" s="102"/>
      <c r="EM192" s="102"/>
      <c r="EN192" s="102"/>
      <c r="EO192" s="102"/>
      <c r="EP192" s="102"/>
      <c r="EQ192" s="102"/>
      <c r="ER192" s="102"/>
      <c r="ES192" s="102"/>
      <c r="ET192" s="102"/>
      <c r="EU192" s="102"/>
      <c r="EV192" s="102"/>
      <c r="EW192" s="102"/>
      <c r="EX192" s="102"/>
      <c r="EY192" s="102"/>
      <c r="EZ192" s="102"/>
      <c r="FA192" s="102"/>
      <c r="FB192" s="102"/>
      <c r="FC192" s="102"/>
      <c r="FD192" s="102"/>
      <c r="FE192" s="102"/>
      <c r="FF192" s="102"/>
      <c r="FG192" s="102"/>
      <c r="FH192" s="102"/>
      <c r="FI192" s="102"/>
      <c r="FJ192" s="102"/>
      <c r="FK192" s="102"/>
      <c r="FL192" s="102"/>
      <c r="FM192" s="102"/>
      <c r="FN192" s="102"/>
      <c r="FO192" s="102"/>
      <c r="FP192" s="102" t="s">
        <v>5848</v>
      </c>
      <c r="FQ192" s="102"/>
      <c r="FR192" s="102"/>
      <c r="FS192" s="102"/>
      <c r="FT192" s="102"/>
      <c r="FU192" s="102"/>
      <c r="FV192" s="102"/>
      <c r="FW192" s="102"/>
      <c r="FX192" s="102"/>
      <c r="FY192" s="102"/>
      <c r="FZ192" s="102"/>
      <c r="GA192" s="102"/>
      <c r="GB192" s="102"/>
      <c r="GC192" s="102"/>
      <c r="GD192" s="102"/>
      <c r="GE192" s="180"/>
      <c r="GF192" s="180"/>
      <c r="GG192" s="180"/>
    </row>
    <row r="193" spans="1:200" ht="28" x14ac:dyDescent="0.15">
      <c r="A193" s="171" t="s">
        <v>5835</v>
      </c>
      <c r="B193" s="177" t="s">
        <v>5836</v>
      </c>
      <c r="C193" s="62" t="s">
        <v>6744</v>
      </c>
      <c r="D193" s="182">
        <v>40981</v>
      </c>
      <c r="E193" s="186">
        <v>41033</v>
      </c>
      <c r="F193" s="186"/>
      <c r="G193" s="163" t="s">
        <v>5837</v>
      </c>
      <c r="H193" s="102" t="s">
        <v>5838</v>
      </c>
      <c r="I193" s="102" t="s">
        <v>3067</v>
      </c>
      <c r="J193" s="102" t="s">
        <v>469</v>
      </c>
      <c r="K193" s="102"/>
      <c r="L193" s="102" t="s">
        <v>1003</v>
      </c>
      <c r="M193" s="102"/>
      <c r="N193" s="102"/>
      <c r="O193" s="102"/>
      <c r="P193" s="102"/>
      <c r="Q193" s="102"/>
      <c r="R193" s="102"/>
      <c r="S193" s="102"/>
      <c r="T193" s="102"/>
      <c r="U193" s="102"/>
      <c r="V193" s="102"/>
      <c r="W193" s="102"/>
      <c r="X193" s="102" t="s">
        <v>5839</v>
      </c>
      <c r="Y193" s="102"/>
      <c r="Z193" s="102"/>
      <c r="AA193" s="102"/>
      <c r="AB193" s="102"/>
      <c r="AC193" s="102"/>
      <c r="AD193" s="102"/>
      <c r="AE193" s="102"/>
      <c r="AF193" s="102"/>
      <c r="AG193" s="102"/>
      <c r="AH193" s="102" t="s">
        <v>5840</v>
      </c>
      <c r="AI193" s="102"/>
      <c r="AJ193" s="102"/>
      <c r="AK193" s="102"/>
      <c r="AL193" s="102"/>
      <c r="AM193" s="102"/>
      <c r="AN193" s="102"/>
      <c r="AO193" s="102" t="s">
        <v>5514</v>
      </c>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c r="BK193" s="102"/>
      <c r="BL193" s="102"/>
      <c r="BM193" s="102"/>
      <c r="BN193" s="102"/>
      <c r="BO193" s="102"/>
      <c r="BP193" s="102"/>
      <c r="BQ193" s="102"/>
      <c r="BR193" s="102"/>
      <c r="BS193" s="102"/>
      <c r="BT193" s="102"/>
      <c r="BU193" s="102"/>
      <c r="BV193" s="102"/>
      <c r="BW193" s="102"/>
      <c r="BX193" s="102"/>
      <c r="BY193" s="102"/>
      <c r="BZ193" s="102"/>
      <c r="CA193" s="102"/>
      <c r="CB193" s="102"/>
      <c r="CC193" s="102"/>
      <c r="CD193" s="102"/>
      <c r="CE193" s="102"/>
      <c r="CF193" s="102"/>
      <c r="CG193" s="102"/>
      <c r="CH193" s="102"/>
      <c r="CI193" s="102"/>
      <c r="CJ193" s="102"/>
      <c r="CK193" s="181"/>
      <c r="CL193" s="181"/>
      <c r="CM193" s="102"/>
      <c r="CN193" s="102"/>
      <c r="CO193" s="102"/>
      <c r="CP193" s="102"/>
      <c r="CQ193" s="102"/>
      <c r="CR193" s="102"/>
      <c r="CS193" s="102"/>
      <c r="CT193" s="102"/>
      <c r="CU193" s="102"/>
      <c r="CV193" s="102"/>
      <c r="CW193" s="102"/>
      <c r="CX193" s="102"/>
      <c r="CY193" s="102"/>
      <c r="CZ193" s="102"/>
      <c r="DA193" s="102"/>
      <c r="DB193" s="102"/>
      <c r="DC193" s="102"/>
      <c r="DD193" s="102"/>
      <c r="DE193" s="102"/>
      <c r="DF193" s="102"/>
      <c r="DG193" s="102"/>
      <c r="DH193" s="102"/>
      <c r="DI193" s="102"/>
      <c r="DJ193" s="102"/>
      <c r="DK193" s="102"/>
      <c r="DL193" s="102"/>
      <c r="DM193" s="102"/>
      <c r="DN193" s="102"/>
      <c r="DO193" s="102"/>
      <c r="DP193" s="102"/>
      <c r="DQ193" s="102"/>
      <c r="DR193" s="102"/>
      <c r="DS193" s="102"/>
      <c r="DT193" s="102"/>
      <c r="DU193" s="102"/>
      <c r="DV193" s="102"/>
      <c r="DW193" s="102"/>
      <c r="DX193" s="102"/>
      <c r="DY193" s="102"/>
      <c r="DZ193" s="102"/>
      <c r="EA193" s="102"/>
      <c r="EB193" s="102"/>
      <c r="EC193" s="102"/>
      <c r="ED193" s="102"/>
      <c r="EE193" s="102"/>
      <c r="EF193" s="102"/>
      <c r="EG193" s="102"/>
      <c r="EH193" s="102"/>
      <c r="EI193" s="102"/>
      <c r="EJ193" s="102"/>
      <c r="EK193" s="102"/>
      <c r="EL193" s="102"/>
      <c r="EM193" s="102"/>
      <c r="EN193" s="102"/>
      <c r="EO193" s="102"/>
      <c r="EP193" s="102"/>
      <c r="EQ193" s="102"/>
      <c r="ER193" s="102"/>
      <c r="ES193" s="102"/>
      <c r="ET193" s="102"/>
      <c r="EU193" s="102"/>
      <c r="EV193" s="102"/>
      <c r="EW193" s="102"/>
      <c r="EX193" s="102"/>
      <c r="EY193" s="102"/>
      <c r="EZ193" s="102"/>
      <c r="FA193" s="102"/>
      <c r="FB193" s="102"/>
      <c r="FC193" s="102"/>
      <c r="FD193" s="102"/>
      <c r="FE193" s="102"/>
      <c r="FF193" s="102"/>
      <c r="FG193" s="102"/>
      <c r="FH193" s="102"/>
      <c r="FI193" s="102"/>
      <c r="FJ193" s="102"/>
      <c r="FK193" s="102"/>
      <c r="FL193" s="102"/>
      <c r="FM193" s="102"/>
      <c r="FN193" s="102"/>
      <c r="FO193" s="102"/>
      <c r="FP193" s="102"/>
      <c r="FQ193" s="102"/>
      <c r="FR193" s="102"/>
      <c r="FS193" s="102"/>
      <c r="FT193" s="102"/>
      <c r="FU193" s="102"/>
      <c r="FV193" s="102"/>
      <c r="FW193" s="102"/>
      <c r="FX193" s="102"/>
      <c r="FY193" s="102"/>
      <c r="FZ193" s="102"/>
      <c r="GA193" s="102"/>
      <c r="GB193" s="102"/>
      <c r="GC193" s="102"/>
      <c r="GD193" s="102"/>
      <c r="GE193" s="180"/>
      <c r="GF193" s="180"/>
      <c r="GG193" s="180"/>
    </row>
    <row r="194" spans="1:200" ht="30" x14ac:dyDescent="0.15">
      <c r="A194" s="171" t="s">
        <v>5823</v>
      </c>
      <c r="B194" s="177" t="s">
        <v>5834</v>
      </c>
      <c r="C194" s="62" t="s">
        <v>9635</v>
      </c>
      <c r="D194" s="186">
        <v>41410</v>
      </c>
      <c r="E194" s="186"/>
      <c r="F194" s="186"/>
      <c r="G194" s="163" t="s">
        <v>5824</v>
      </c>
      <c r="H194" s="102" t="s">
        <v>5825</v>
      </c>
      <c r="I194" s="102" t="s">
        <v>3067</v>
      </c>
      <c r="J194" s="102"/>
      <c r="K194" s="102"/>
      <c r="L194" s="102" t="s">
        <v>5826</v>
      </c>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t="s">
        <v>5827</v>
      </c>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t="s">
        <v>5829</v>
      </c>
      <c r="BE194" s="102"/>
      <c r="BF194" s="102"/>
      <c r="BG194" s="102"/>
      <c r="BH194" s="102"/>
      <c r="BI194" s="102"/>
      <c r="BJ194" s="102"/>
      <c r="BK194" s="102"/>
      <c r="BL194" s="102"/>
      <c r="BM194" s="102"/>
      <c r="BN194" s="102"/>
      <c r="BO194" s="102"/>
      <c r="BP194" s="102"/>
      <c r="BQ194" s="102"/>
      <c r="BR194" s="102"/>
      <c r="BS194" s="102"/>
      <c r="BT194" s="102"/>
      <c r="BU194" s="102"/>
      <c r="BV194" s="102"/>
      <c r="BW194" s="102"/>
      <c r="BX194" s="102"/>
      <c r="BY194" s="102"/>
      <c r="BZ194" s="102"/>
      <c r="CA194" s="102"/>
      <c r="CB194" s="102"/>
      <c r="CC194" s="102"/>
      <c r="CD194" s="102"/>
      <c r="CE194" s="102"/>
      <c r="CF194" s="102"/>
      <c r="CG194" s="102"/>
      <c r="CH194" s="102"/>
      <c r="CI194" s="102"/>
      <c r="CJ194" s="102"/>
      <c r="CK194" s="181"/>
      <c r="CL194" s="181"/>
      <c r="CM194" s="102"/>
      <c r="CN194" s="102"/>
      <c r="CO194" s="102"/>
      <c r="CP194" s="102"/>
      <c r="CQ194" s="102"/>
      <c r="CR194" s="102"/>
      <c r="CS194" s="102"/>
      <c r="CT194" s="102"/>
      <c r="CU194" s="102"/>
      <c r="CV194" s="102"/>
      <c r="CW194" s="102"/>
      <c r="CX194" s="102"/>
      <c r="CY194" s="102"/>
      <c r="CZ194" s="102"/>
      <c r="DA194" s="102"/>
      <c r="DB194" s="102"/>
      <c r="DC194" s="102"/>
      <c r="DD194" s="102"/>
      <c r="DE194" s="102"/>
      <c r="DF194" s="102"/>
      <c r="DG194" s="102"/>
      <c r="DH194" s="102"/>
      <c r="DI194" s="102"/>
      <c r="DJ194" s="102"/>
      <c r="DK194" s="102"/>
      <c r="DL194" s="102"/>
      <c r="DM194" s="102"/>
      <c r="DN194" s="102"/>
      <c r="DO194" s="102"/>
      <c r="DP194" s="102"/>
      <c r="DQ194" s="102"/>
      <c r="DR194" s="102"/>
      <c r="DS194" s="102"/>
      <c r="DT194" s="102"/>
      <c r="DU194" s="102"/>
      <c r="DV194" s="102"/>
      <c r="DW194" s="102"/>
      <c r="DX194" s="102"/>
      <c r="DY194" s="102"/>
      <c r="DZ194" s="102"/>
      <c r="EA194" s="102"/>
      <c r="EB194" s="102"/>
      <c r="EC194" s="102"/>
      <c r="ED194" s="102" t="s">
        <v>5828</v>
      </c>
      <c r="EE194" s="102"/>
      <c r="EF194" s="102"/>
      <c r="EG194" s="102"/>
      <c r="EH194" s="102"/>
      <c r="EI194" s="102"/>
      <c r="EJ194" s="102"/>
      <c r="EK194" s="102"/>
      <c r="EL194" s="102"/>
      <c r="EM194" s="102"/>
      <c r="EN194" s="102"/>
      <c r="EO194" s="102"/>
      <c r="EP194" s="102"/>
      <c r="EQ194" s="102"/>
      <c r="ER194" s="102"/>
      <c r="ES194" s="102"/>
      <c r="ET194" s="102"/>
      <c r="EU194" s="102"/>
      <c r="EV194" s="102"/>
      <c r="EW194" s="102"/>
      <c r="EX194" s="102"/>
      <c r="EY194" s="102"/>
      <c r="EZ194" s="102"/>
      <c r="FA194" s="102"/>
      <c r="FB194" s="102"/>
      <c r="FC194" s="102"/>
      <c r="FD194" s="102"/>
      <c r="FE194" s="102"/>
      <c r="FF194" s="102"/>
      <c r="FG194" s="102"/>
      <c r="FH194" s="102"/>
      <c r="FI194" s="102"/>
      <c r="FJ194" s="102"/>
      <c r="FK194" s="102"/>
      <c r="FL194" s="102"/>
      <c r="FM194" s="102"/>
      <c r="FN194" s="102"/>
      <c r="FO194" s="102"/>
      <c r="FP194" s="102"/>
      <c r="FQ194" s="102"/>
      <c r="FR194" s="102"/>
      <c r="FS194" s="102"/>
      <c r="FT194" s="102"/>
      <c r="FU194" s="102"/>
      <c r="FV194" s="102"/>
      <c r="FW194" s="102"/>
      <c r="FX194" s="102"/>
      <c r="FY194" s="102"/>
      <c r="FZ194" s="102"/>
      <c r="GA194" s="102"/>
      <c r="GB194" s="102"/>
      <c r="GC194" s="102"/>
      <c r="GD194" s="102"/>
      <c r="GE194" s="180"/>
      <c r="GF194" s="180"/>
      <c r="GG194" s="180"/>
    </row>
    <row r="195" spans="1:200" ht="84" x14ac:dyDescent="0.15">
      <c r="A195" s="171" t="s">
        <v>5818</v>
      </c>
      <c r="B195" s="177" t="s">
        <v>5833</v>
      </c>
      <c r="C195" s="62" t="s">
        <v>6743</v>
      </c>
      <c r="D195" s="186">
        <v>41285</v>
      </c>
      <c r="E195" s="186">
        <v>41285</v>
      </c>
      <c r="F195" s="102"/>
      <c r="G195" s="163" t="s">
        <v>8615</v>
      </c>
      <c r="H195" s="102" t="s">
        <v>8616</v>
      </c>
      <c r="I195" s="102" t="s">
        <v>3067</v>
      </c>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02"/>
      <c r="AJ195" s="102" t="s">
        <v>5820</v>
      </c>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c r="BK195" s="102"/>
      <c r="BL195" s="102"/>
      <c r="BM195" s="102"/>
      <c r="BN195" s="102"/>
      <c r="BO195" s="102"/>
      <c r="BP195" s="102"/>
      <c r="BQ195" s="102"/>
      <c r="BR195" s="102"/>
      <c r="BS195" s="102"/>
      <c r="BT195" s="102"/>
      <c r="BU195" s="102"/>
      <c r="BV195" s="102"/>
      <c r="BW195" s="102"/>
      <c r="BX195" s="102"/>
      <c r="BY195" s="102"/>
      <c r="BZ195" s="102"/>
      <c r="CA195" s="102"/>
      <c r="CB195" s="102"/>
      <c r="CC195" s="102"/>
      <c r="CD195" s="102"/>
      <c r="CE195" s="102"/>
      <c r="CF195" s="102"/>
      <c r="CG195" s="102"/>
      <c r="CH195" s="102"/>
      <c r="CI195" s="102"/>
      <c r="CJ195" s="102"/>
      <c r="CK195" s="181"/>
      <c r="CL195" s="181"/>
      <c r="CM195" s="102"/>
      <c r="CN195" s="102"/>
      <c r="CO195" s="102"/>
      <c r="CP195" s="102"/>
      <c r="CQ195" s="102"/>
      <c r="CR195" s="102"/>
      <c r="CS195" s="102"/>
      <c r="CT195" s="102"/>
      <c r="CU195" s="102"/>
      <c r="CV195" s="102"/>
      <c r="CW195" s="102"/>
      <c r="CX195" s="102"/>
      <c r="CY195" s="102"/>
      <c r="CZ195" s="102"/>
      <c r="DA195" s="102"/>
      <c r="DB195" s="102"/>
      <c r="DC195" s="102"/>
      <c r="DD195" s="102"/>
      <c r="DE195" s="102"/>
      <c r="DF195" s="102"/>
      <c r="DG195" s="102"/>
      <c r="DH195" s="102"/>
      <c r="DI195" s="102"/>
      <c r="DJ195" s="102"/>
      <c r="DK195" s="102"/>
      <c r="DL195" s="102"/>
      <c r="DM195" s="102"/>
      <c r="DN195" s="102"/>
      <c r="DO195" s="102"/>
      <c r="DP195" s="102"/>
      <c r="DQ195" s="102"/>
      <c r="DR195" s="102"/>
      <c r="DS195" s="102"/>
      <c r="DT195" s="102"/>
      <c r="DU195" s="102"/>
      <c r="DV195" s="102"/>
      <c r="DW195" s="102"/>
      <c r="DX195" s="102"/>
      <c r="DY195" s="102"/>
      <c r="DZ195" s="102"/>
      <c r="EA195" s="102"/>
      <c r="EB195" s="102"/>
      <c r="EC195" s="102"/>
      <c r="ED195" s="102"/>
      <c r="EE195" s="102" t="s">
        <v>5822</v>
      </c>
      <c r="EF195" s="102"/>
      <c r="EG195" s="102"/>
      <c r="EH195" s="102"/>
      <c r="EI195" s="102"/>
      <c r="EJ195" s="102"/>
      <c r="EK195" s="102"/>
      <c r="EL195" s="102"/>
      <c r="EM195" s="102"/>
      <c r="EN195" s="102"/>
      <c r="EO195" s="102"/>
      <c r="EP195" s="102"/>
      <c r="EQ195" s="102"/>
      <c r="ER195" s="102"/>
      <c r="ES195" s="102" t="s">
        <v>7513</v>
      </c>
      <c r="ET195" s="102"/>
      <c r="EU195" s="102"/>
      <c r="EV195" s="102"/>
      <c r="EW195" s="102"/>
      <c r="EX195" s="102"/>
      <c r="EY195" s="102"/>
      <c r="EZ195" s="102"/>
      <c r="FA195" s="102"/>
      <c r="FB195" s="102"/>
      <c r="FC195" s="102"/>
      <c r="FD195" s="102"/>
      <c r="FE195" s="102"/>
      <c r="FF195" s="102"/>
      <c r="FG195" s="102"/>
      <c r="FH195" s="102"/>
      <c r="FI195" s="102"/>
      <c r="FJ195" s="102"/>
      <c r="FK195" s="102"/>
      <c r="FL195" s="102"/>
      <c r="FM195" s="102"/>
      <c r="FN195" s="102"/>
      <c r="FO195" s="102"/>
      <c r="FP195" s="102"/>
      <c r="FQ195" s="102"/>
      <c r="FR195" s="102"/>
      <c r="FS195" s="102"/>
      <c r="FT195" s="102"/>
      <c r="FU195" s="102"/>
      <c r="FV195" s="102"/>
      <c r="FW195" s="102"/>
      <c r="FX195" s="102"/>
      <c r="FY195" s="102"/>
      <c r="FZ195" s="102"/>
      <c r="GA195" s="102"/>
      <c r="GB195" s="102"/>
      <c r="GC195" s="102"/>
      <c r="GD195" s="102"/>
      <c r="GE195" s="180"/>
      <c r="GF195" s="180"/>
      <c r="GG195" s="180"/>
      <c r="GH195" s="62" t="s">
        <v>7024</v>
      </c>
    </row>
    <row r="196" spans="1:200" ht="30" x14ac:dyDescent="0.15">
      <c r="A196" s="171" t="s">
        <v>5812</v>
      </c>
      <c r="B196" s="177" t="s">
        <v>5832</v>
      </c>
      <c r="C196" s="62" t="s">
        <v>6742</v>
      </c>
      <c r="D196" s="182">
        <v>40981</v>
      </c>
      <c r="E196" s="186">
        <v>41033</v>
      </c>
      <c r="F196" s="186"/>
      <c r="G196" s="163" t="s">
        <v>5802</v>
      </c>
      <c r="H196" s="102" t="s">
        <v>6004</v>
      </c>
      <c r="I196" s="102" t="s">
        <v>3067</v>
      </c>
      <c r="J196" s="102" t="s">
        <v>469</v>
      </c>
      <c r="K196" s="102"/>
      <c r="L196" s="102" t="s">
        <v>5815</v>
      </c>
      <c r="M196" s="102"/>
      <c r="N196" s="102"/>
      <c r="O196" s="102"/>
      <c r="P196" s="102"/>
      <c r="Q196" s="102"/>
      <c r="R196" s="102"/>
      <c r="S196" s="102"/>
      <c r="T196" s="102"/>
      <c r="U196" s="102"/>
      <c r="V196" s="102"/>
      <c r="W196" s="102"/>
      <c r="X196" s="102" t="s">
        <v>5814</v>
      </c>
      <c r="Y196" s="102"/>
      <c r="Z196" s="102"/>
      <c r="AA196" s="102"/>
      <c r="AB196" s="102"/>
      <c r="AC196" s="102"/>
      <c r="AD196" s="102"/>
      <c r="AE196" s="102"/>
      <c r="AF196" s="102"/>
      <c r="AG196" s="102"/>
      <c r="AH196" s="102" t="s">
        <v>452</v>
      </c>
      <c r="AI196" s="102"/>
      <c r="AJ196" s="102"/>
      <c r="AK196" s="102"/>
      <c r="AL196" s="102"/>
      <c r="AM196" s="102"/>
      <c r="AN196" s="102"/>
      <c r="AO196" s="102" t="s">
        <v>5514</v>
      </c>
      <c r="AP196" s="102"/>
      <c r="AQ196" s="102"/>
      <c r="AR196" s="102"/>
      <c r="AS196" s="102"/>
      <c r="AT196" s="102"/>
      <c r="AU196" s="102"/>
      <c r="AV196" s="102"/>
      <c r="AW196" s="102"/>
      <c r="AX196" s="102"/>
      <c r="AY196" s="102"/>
      <c r="AZ196" s="102"/>
      <c r="BA196" s="102"/>
      <c r="BB196" s="102"/>
      <c r="BC196" s="102"/>
      <c r="BD196" s="102"/>
      <c r="BE196" s="102"/>
      <c r="BF196" s="102"/>
      <c r="BG196" s="102"/>
      <c r="BH196" s="102"/>
      <c r="BI196" s="102"/>
      <c r="BJ196" s="102"/>
      <c r="BK196" s="102"/>
      <c r="BL196" s="102"/>
      <c r="BM196" s="102"/>
      <c r="BN196" s="102"/>
      <c r="BO196" s="102"/>
      <c r="BP196" s="102"/>
      <c r="BQ196" s="102"/>
      <c r="BR196" s="102"/>
      <c r="BS196" s="102"/>
      <c r="BT196" s="102"/>
      <c r="BU196" s="102"/>
      <c r="BV196" s="102"/>
      <c r="BW196" s="102"/>
      <c r="BX196" s="102"/>
      <c r="BY196" s="102"/>
      <c r="BZ196" s="102"/>
      <c r="CA196" s="102"/>
      <c r="CB196" s="102"/>
      <c r="CC196" s="102"/>
      <c r="CD196" s="102"/>
      <c r="CE196" s="102"/>
      <c r="CF196" s="102"/>
      <c r="CG196" s="102"/>
      <c r="CH196" s="102"/>
      <c r="CI196" s="102"/>
      <c r="CJ196" s="102"/>
      <c r="CK196" s="181"/>
      <c r="CL196" s="181"/>
      <c r="CM196" s="102"/>
      <c r="CN196" s="102"/>
      <c r="CO196" s="102"/>
      <c r="CP196" s="102"/>
      <c r="CQ196" s="102"/>
      <c r="CR196" s="102"/>
      <c r="CS196" s="102"/>
      <c r="CT196" s="102"/>
      <c r="CU196" s="102"/>
      <c r="CV196" s="102"/>
      <c r="CW196" s="102"/>
      <c r="CX196" s="102"/>
      <c r="CY196" s="102"/>
      <c r="CZ196" s="102"/>
      <c r="DA196" s="102"/>
      <c r="DB196" s="102"/>
      <c r="DC196" s="102"/>
      <c r="DD196" s="102"/>
      <c r="DE196" s="102"/>
      <c r="DF196" s="102"/>
      <c r="DG196" s="102"/>
      <c r="DH196" s="102"/>
      <c r="DI196" s="102"/>
      <c r="DJ196" s="102"/>
      <c r="DK196" s="102"/>
      <c r="DL196" s="102"/>
      <c r="DM196" s="102"/>
      <c r="DN196" s="102"/>
      <c r="DO196" s="102"/>
      <c r="DP196" s="102"/>
      <c r="DQ196" s="102"/>
      <c r="DR196" s="102"/>
      <c r="DS196" s="102"/>
      <c r="DT196" s="102"/>
      <c r="DU196" s="102"/>
      <c r="DV196" s="102"/>
      <c r="DW196" s="102"/>
      <c r="DX196" s="102"/>
      <c r="DY196" s="102"/>
      <c r="DZ196" s="102"/>
      <c r="EA196" s="102"/>
      <c r="EB196" s="102"/>
      <c r="EC196" s="102"/>
      <c r="ED196" s="102"/>
      <c r="EE196" s="102"/>
      <c r="EF196" s="102"/>
      <c r="EG196" s="102"/>
      <c r="EH196" s="102"/>
      <c r="EI196" s="102"/>
      <c r="EJ196" s="102"/>
      <c r="EK196" s="102"/>
      <c r="EL196" s="102"/>
      <c r="EM196" s="102"/>
      <c r="EN196" s="102"/>
      <c r="EO196" s="102"/>
      <c r="EP196" s="102"/>
      <c r="EQ196" s="102" t="s">
        <v>5816</v>
      </c>
      <c r="ER196" s="102"/>
      <c r="ES196" s="102"/>
      <c r="ET196" s="102"/>
      <c r="EU196" s="102"/>
      <c r="EV196" s="102"/>
      <c r="EW196" s="102"/>
      <c r="EX196" s="102"/>
      <c r="EY196" s="102"/>
      <c r="EZ196" s="102"/>
      <c r="FA196" s="102"/>
      <c r="FB196" s="102"/>
      <c r="FC196" s="102"/>
      <c r="FD196" s="102"/>
      <c r="FE196" s="102"/>
      <c r="FF196" s="102"/>
      <c r="FG196" s="102" t="s">
        <v>5817</v>
      </c>
      <c r="FH196" s="102"/>
      <c r="FI196" s="102"/>
      <c r="FJ196" s="102"/>
      <c r="FK196" s="102"/>
      <c r="FL196" s="102"/>
      <c r="FM196" s="102"/>
      <c r="FN196" s="102"/>
      <c r="FO196" s="102"/>
      <c r="FP196" s="102"/>
      <c r="FQ196" s="102"/>
      <c r="FR196" s="102"/>
      <c r="FS196" s="102"/>
      <c r="FT196" s="102"/>
      <c r="FU196" s="102"/>
      <c r="FV196" s="102"/>
      <c r="FW196" s="102"/>
      <c r="FX196" s="102"/>
      <c r="FY196" s="102"/>
      <c r="FZ196" s="102"/>
      <c r="GA196" s="102"/>
      <c r="GB196" s="102"/>
      <c r="GC196" s="102"/>
      <c r="GD196" s="102"/>
      <c r="GE196" s="180"/>
      <c r="GF196" s="180"/>
      <c r="GG196" s="180"/>
    </row>
    <row r="197" spans="1:200" ht="84" x14ac:dyDescent="0.15">
      <c r="A197" s="171" t="s">
        <v>5813</v>
      </c>
      <c r="B197" s="177" t="s">
        <v>5831</v>
      </c>
      <c r="C197" s="62" t="s">
        <v>9542</v>
      </c>
      <c r="D197" s="186">
        <v>41390</v>
      </c>
      <c r="E197" s="186">
        <v>42971</v>
      </c>
      <c r="F197" s="186" t="s">
        <v>14969</v>
      </c>
      <c r="G197" s="163" t="s">
        <v>5801</v>
      </c>
      <c r="H197" s="102" t="s">
        <v>5803</v>
      </c>
      <c r="I197" s="102" t="s">
        <v>3067</v>
      </c>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t="s">
        <v>17772</v>
      </c>
      <c r="AK197" s="102"/>
      <c r="AL197" s="102"/>
      <c r="AM197" s="102"/>
      <c r="AN197" s="102"/>
      <c r="AO197" s="102"/>
      <c r="AP197" s="62" t="s">
        <v>7178</v>
      </c>
      <c r="AR197" s="102"/>
      <c r="AS197" s="102"/>
      <c r="AT197" s="102"/>
      <c r="AU197" s="102"/>
      <c r="AV197" s="102"/>
      <c r="AW197" s="102"/>
      <c r="AX197" s="102"/>
      <c r="AY197" s="102"/>
      <c r="AZ197" s="102"/>
      <c r="BA197" s="102"/>
      <c r="BB197" s="102"/>
      <c r="BC197" s="102"/>
      <c r="BD197" s="102"/>
      <c r="BE197" s="102"/>
      <c r="BF197" s="102"/>
      <c r="BG197" s="102"/>
      <c r="BH197" s="102"/>
      <c r="BI197" s="102"/>
      <c r="BJ197" s="102"/>
      <c r="BK197" s="102"/>
      <c r="BL197" s="102"/>
      <c r="BM197" s="102"/>
      <c r="BN197" s="102"/>
      <c r="BO197" s="102"/>
      <c r="BP197" s="102"/>
      <c r="BQ197" s="102"/>
      <c r="BR197" s="102"/>
      <c r="BS197" s="102"/>
      <c r="BT197" s="102"/>
      <c r="BU197" s="102"/>
      <c r="BV197" s="102"/>
      <c r="BW197" s="102"/>
      <c r="BX197" s="102"/>
      <c r="BY197" s="102"/>
      <c r="BZ197" s="102"/>
      <c r="CA197" s="102"/>
      <c r="CB197" s="102"/>
      <c r="CC197" s="102"/>
      <c r="CD197" s="102"/>
      <c r="CE197" s="102"/>
      <c r="CF197" s="102"/>
      <c r="CG197" s="102"/>
      <c r="CH197" s="102"/>
      <c r="CI197" s="102"/>
      <c r="CJ197" s="102"/>
      <c r="CK197" s="181"/>
      <c r="CL197" s="181"/>
      <c r="CM197" s="102"/>
      <c r="CN197" s="102"/>
      <c r="CO197" s="102"/>
      <c r="CP197" s="102"/>
      <c r="CQ197" s="102"/>
      <c r="CR197" s="102"/>
      <c r="CS197" s="102"/>
      <c r="CT197" s="102"/>
      <c r="CU197" s="102"/>
      <c r="CV197" s="102"/>
      <c r="CW197" s="102"/>
      <c r="CX197" s="102"/>
      <c r="CY197" s="102"/>
      <c r="CZ197" s="102"/>
      <c r="DA197" s="102"/>
      <c r="DB197" s="102"/>
      <c r="DC197" s="102"/>
      <c r="DD197" s="102"/>
      <c r="DE197" s="102"/>
      <c r="DF197" s="102"/>
      <c r="DG197" s="102"/>
      <c r="DH197" s="102"/>
      <c r="DI197" s="102"/>
      <c r="DJ197" s="102"/>
      <c r="DK197" s="102"/>
      <c r="DL197" s="102"/>
      <c r="DM197" s="102"/>
      <c r="DN197" s="102"/>
      <c r="DO197" s="102"/>
      <c r="DP197" s="102"/>
      <c r="DQ197" s="102"/>
      <c r="DR197" s="102"/>
      <c r="DS197" s="102"/>
      <c r="DT197" s="102"/>
      <c r="DU197" s="102"/>
      <c r="DV197" s="102"/>
      <c r="DW197" s="102"/>
      <c r="DX197" s="102"/>
      <c r="DY197" s="102"/>
      <c r="DZ197" s="102"/>
      <c r="EA197" s="102"/>
      <c r="EB197" s="102"/>
      <c r="EC197" s="102"/>
      <c r="ED197" s="102"/>
      <c r="EE197" s="102"/>
      <c r="EF197" s="102"/>
      <c r="EG197" s="102" t="s">
        <v>12137</v>
      </c>
      <c r="EH197" s="102"/>
      <c r="EI197" s="102"/>
      <c r="EJ197" s="102"/>
      <c r="EK197" s="102" t="s">
        <v>7514</v>
      </c>
      <c r="EL197" s="102"/>
      <c r="EM197" s="102"/>
      <c r="EN197" s="102"/>
      <c r="EO197" s="102"/>
      <c r="EP197" s="102"/>
      <c r="EQ197" s="102"/>
      <c r="ER197" s="102"/>
      <c r="ES197" s="102"/>
      <c r="ET197" s="102"/>
      <c r="EU197" s="102"/>
      <c r="EV197" s="102"/>
      <c r="EW197" s="102"/>
      <c r="EX197" s="102"/>
      <c r="EY197" s="102"/>
      <c r="EZ197" s="102"/>
      <c r="FA197" s="102"/>
      <c r="FB197" s="102"/>
      <c r="FC197" s="102"/>
      <c r="FD197" s="102"/>
      <c r="FE197" s="102"/>
      <c r="FF197" s="102"/>
      <c r="FG197" s="102"/>
      <c r="FI197" s="102" t="s">
        <v>8412</v>
      </c>
      <c r="FJ197" s="102"/>
      <c r="FK197" s="102"/>
      <c r="FM197" s="102"/>
      <c r="FN197" s="102"/>
      <c r="FO197" s="102"/>
      <c r="FP197" s="102"/>
      <c r="FQ197" s="102"/>
      <c r="FR197" s="102"/>
      <c r="FS197" s="102"/>
      <c r="FT197" s="102"/>
      <c r="FU197" s="102"/>
      <c r="FV197" s="102"/>
      <c r="FW197" s="102"/>
      <c r="FX197" s="102"/>
      <c r="FY197" s="102"/>
      <c r="FZ197" s="102"/>
      <c r="GA197" s="102"/>
      <c r="GB197" s="102"/>
      <c r="GC197" s="102"/>
      <c r="GD197" s="102"/>
      <c r="GE197" s="180"/>
      <c r="GF197" s="180"/>
      <c r="GG197" s="180"/>
      <c r="GH197" s="62" t="s">
        <v>7024</v>
      </c>
      <c r="GM197" s="161"/>
      <c r="GN197" s="161"/>
      <c r="GO197" s="161"/>
      <c r="GP197" s="161"/>
      <c r="GQ197" s="161"/>
    </row>
    <row r="198" spans="1:200" ht="84" x14ac:dyDescent="0.15">
      <c r="A198" s="171" t="s">
        <v>5788</v>
      </c>
      <c r="B198" s="177" t="s">
        <v>5789</v>
      </c>
      <c r="C198" s="62" t="s">
        <v>9702</v>
      </c>
      <c r="D198" s="186">
        <v>41425</v>
      </c>
      <c r="E198" s="102"/>
      <c r="F198" s="102"/>
      <c r="G198" s="163" t="s">
        <v>5801</v>
      </c>
      <c r="H198" s="102" t="s">
        <v>5791</v>
      </c>
      <c r="I198" s="102" t="s">
        <v>3067</v>
      </c>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02"/>
      <c r="AH198" s="102"/>
      <c r="AI198" s="102"/>
      <c r="AJ198" s="102" t="s">
        <v>7515</v>
      </c>
      <c r="AK198" s="102"/>
      <c r="AL198" s="102"/>
      <c r="AM198" s="102"/>
      <c r="AN198" s="102"/>
      <c r="AO198" s="102"/>
      <c r="AP198" s="102"/>
      <c r="AQ198" s="102" t="s">
        <v>7473</v>
      </c>
      <c r="AR198" s="102"/>
      <c r="AS198" s="102"/>
      <c r="AT198" s="102"/>
      <c r="AU198" s="102"/>
      <c r="AV198" s="102"/>
      <c r="AW198" s="102"/>
      <c r="AX198" s="102"/>
      <c r="AY198" s="102"/>
      <c r="AZ198" s="102"/>
      <c r="BA198" s="102"/>
      <c r="BB198" s="102"/>
      <c r="BC198" s="102"/>
      <c r="BD198" s="102"/>
      <c r="BE198" s="102"/>
      <c r="BF198" s="102"/>
      <c r="BG198" s="102"/>
      <c r="BH198" s="102"/>
      <c r="BI198" s="102"/>
      <c r="BJ198" s="102"/>
      <c r="BK198" s="102"/>
      <c r="BL198" s="102"/>
      <c r="BM198" s="102"/>
      <c r="BN198" s="102"/>
      <c r="BO198" s="102"/>
      <c r="BP198" s="102"/>
      <c r="BQ198" s="102" t="s">
        <v>3380</v>
      </c>
      <c r="BR198" s="102"/>
      <c r="BS198" s="102" t="s">
        <v>3379</v>
      </c>
      <c r="BT198" s="102"/>
      <c r="BU198" s="102"/>
      <c r="BV198" s="102"/>
      <c r="BW198" s="102"/>
      <c r="BX198" s="102"/>
      <c r="BY198" s="102"/>
      <c r="BZ198" s="102"/>
      <c r="CA198" s="102"/>
      <c r="CB198" s="102"/>
      <c r="CC198" s="102"/>
      <c r="CD198" s="102"/>
      <c r="CE198" s="102"/>
      <c r="CF198" s="102"/>
      <c r="CG198" s="102"/>
      <c r="CH198" s="102"/>
      <c r="CI198" s="102"/>
      <c r="CJ198" s="102"/>
      <c r="CK198" s="181"/>
      <c r="CL198" s="181"/>
      <c r="CM198" s="102"/>
      <c r="CN198" s="102"/>
      <c r="CO198" s="102"/>
      <c r="CP198" s="102"/>
      <c r="CQ198" s="102" t="s">
        <v>5794</v>
      </c>
      <c r="CR198" s="102"/>
      <c r="CS198" s="102"/>
      <c r="CT198" s="102"/>
      <c r="CU198" s="102"/>
      <c r="CV198" s="102"/>
      <c r="CW198" s="102"/>
      <c r="CX198" s="102"/>
      <c r="CY198" s="102"/>
      <c r="CZ198" s="102"/>
      <c r="DA198" s="102"/>
      <c r="DB198" s="102"/>
      <c r="DC198" s="102"/>
      <c r="DD198" s="102"/>
      <c r="DE198" s="102"/>
      <c r="DF198" s="102"/>
      <c r="DG198" s="102"/>
      <c r="DH198" s="102"/>
      <c r="DI198" s="102"/>
      <c r="DJ198" s="102"/>
      <c r="DK198" s="102"/>
      <c r="DL198" s="102"/>
      <c r="DM198" s="102"/>
      <c r="DN198" s="102"/>
      <c r="DO198" s="102"/>
      <c r="DP198" s="102"/>
      <c r="DQ198" s="102"/>
      <c r="DR198" s="102"/>
      <c r="DS198" s="102"/>
      <c r="DT198" s="102"/>
      <c r="DU198" s="102"/>
      <c r="DV198" s="102"/>
      <c r="DW198" s="102"/>
      <c r="DX198" s="102"/>
      <c r="DY198" s="102"/>
      <c r="DZ198" s="102"/>
      <c r="EA198" s="102"/>
      <c r="EB198" s="102"/>
      <c r="EC198" s="102"/>
      <c r="ED198" s="102"/>
      <c r="EE198" s="102"/>
      <c r="EF198" s="102"/>
      <c r="EG198" s="102"/>
      <c r="EH198" s="102"/>
      <c r="EI198" s="102"/>
      <c r="EJ198" s="102"/>
      <c r="EK198" s="102"/>
      <c r="EL198" s="102"/>
      <c r="EM198" s="102"/>
      <c r="EN198" s="102"/>
      <c r="EO198" s="102"/>
      <c r="EP198" s="102"/>
      <c r="EQ198" s="102"/>
      <c r="ER198" s="102"/>
      <c r="ES198" s="102"/>
      <c r="ET198" s="102"/>
      <c r="EU198" s="102"/>
      <c r="EV198" s="102"/>
      <c r="EW198" s="102"/>
      <c r="EX198" s="102"/>
      <c r="EY198" s="102"/>
      <c r="EZ198" s="102"/>
      <c r="FA198" s="102"/>
      <c r="FB198" s="102"/>
      <c r="FC198" s="102"/>
      <c r="FD198" s="102"/>
      <c r="FE198" s="102"/>
      <c r="FF198" s="102"/>
      <c r="FG198" s="102"/>
      <c r="FH198" s="102"/>
      <c r="FI198" s="102"/>
      <c r="FJ198" s="102"/>
      <c r="FK198" s="102"/>
      <c r="FL198" s="102"/>
      <c r="FM198" s="102"/>
      <c r="FN198" s="102"/>
      <c r="FO198" s="102"/>
      <c r="FP198" s="102"/>
      <c r="FQ198" s="102"/>
      <c r="FR198" s="102"/>
      <c r="FS198" s="102"/>
      <c r="FT198" s="102"/>
      <c r="FU198" s="102"/>
      <c r="FV198" s="102"/>
      <c r="FW198" s="102"/>
      <c r="FX198" s="102"/>
      <c r="FY198" s="102"/>
      <c r="FZ198" s="102"/>
      <c r="GA198" s="102"/>
      <c r="GB198" s="102"/>
      <c r="GC198" s="102" t="s">
        <v>5793</v>
      </c>
      <c r="GD198" s="102"/>
      <c r="GE198" s="180"/>
      <c r="GF198" s="180"/>
      <c r="GG198" s="180"/>
      <c r="GH198" s="62" t="s">
        <v>7024</v>
      </c>
      <c r="GM198" s="178"/>
      <c r="GN198" s="178"/>
      <c r="GO198" s="178"/>
      <c r="GP198" s="178"/>
      <c r="GQ198" s="178"/>
    </row>
    <row r="199" spans="1:200" ht="84" x14ac:dyDescent="0.15">
      <c r="A199" s="171" t="s">
        <v>5785</v>
      </c>
      <c r="B199" s="177" t="s">
        <v>5790</v>
      </c>
      <c r="C199" s="62" t="s">
        <v>9540</v>
      </c>
      <c r="D199" s="186">
        <v>41393</v>
      </c>
      <c r="E199" s="186">
        <v>41954</v>
      </c>
      <c r="F199" s="102" t="s">
        <v>12257</v>
      </c>
      <c r="G199" s="163" t="s">
        <v>7358</v>
      </c>
      <c r="H199" s="102" t="s">
        <v>9559</v>
      </c>
      <c r="I199" s="102" t="s">
        <v>3067</v>
      </c>
      <c r="J199" s="102"/>
      <c r="K199" s="102"/>
      <c r="L199" s="102"/>
      <c r="M199" s="102"/>
      <c r="N199" s="102"/>
      <c r="O199" s="102"/>
      <c r="P199" s="102"/>
      <c r="Q199" s="102"/>
      <c r="R199" s="102"/>
      <c r="S199" s="102"/>
      <c r="T199" s="102"/>
      <c r="U199" s="102"/>
      <c r="V199" s="102"/>
      <c r="W199" s="102"/>
      <c r="X199" s="102"/>
      <c r="Y199" s="102"/>
      <c r="Z199" s="102"/>
      <c r="AA199" s="102" t="s">
        <v>3380</v>
      </c>
      <c r="AB199" s="102"/>
      <c r="AC199" s="102"/>
      <c r="AD199" s="102"/>
      <c r="AE199" s="102"/>
      <c r="AF199" s="102"/>
      <c r="AG199" s="102"/>
      <c r="AH199" s="102"/>
      <c r="AI199" s="102"/>
      <c r="AJ199" s="102" t="s">
        <v>3378</v>
      </c>
      <c r="AK199" s="102"/>
      <c r="AL199" s="102"/>
      <c r="AM199" s="102"/>
      <c r="AN199" s="102"/>
      <c r="AO199" s="102"/>
      <c r="AP199" s="62"/>
      <c r="AQ199" s="102" t="s">
        <v>9560</v>
      </c>
      <c r="AR199" s="102"/>
      <c r="AS199" s="102"/>
      <c r="AT199" s="102"/>
      <c r="AU199" s="102"/>
      <c r="AV199" s="102"/>
      <c r="AW199" s="102"/>
      <c r="AX199" s="102"/>
      <c r="AY199" s="102"/>
      <c r="AZ199" s="102"/>
      <c r="BA199" s="102"/>
      <c r="BB199" s="102"/>
      <c r="BC199" s="102"/>
      <c r="BD199" s="102"/>
      <c r="BE199" s="102"/>
      <c r="BF199" s="102"/>
      <c r="BG199" s="102"/>
      <c r="BH199" s="102"/>
      <c r="BI199" s="102"/>
      <c r="BJ199" s="102"/>
      <c r="BK199" s="102"/>
      <c r="BL199" s="102"/>
      <c r="BM199" s="102"/>
      <c r="BN199" s="102"/>
      <c r="BO199" s="102"/>
      <c r="BP199" s="102"/>
      <c r="BQ199" s="153" t="s">
        <v>3380</v>
      </c>
      <c r="BR199" s="102"/>
      <c r="BS199" s="153" t="s">
        <v>7517</v>
      </c>
      <c r="BT199" s="102"/>
      <c r="BU199" s="102"/>
      <c r="BV199" s="102"/>
      <c r="BW199" s="102"/>
      <c r="BX199" s="102"/>
      <c r="BY199" s="102"/>
      <c r="BZ199" s="102"/>
      <c r="CA199" s="102"/>
      <c r="CB199" s="102"/>
      <c r="CC199" s="102"/>
      <c r="CD199" s="102"/>
      <c r="CE199" s="102"/>
      <c r="CF199" s="102"/>
      <c r="CG199" s="102"/>
      <c r="CH199" s="102"/>
      <c r="CI199" s="102"/>
      <c r="CJ199" s="102"/>
      <c r="CK199" s="181"/>
      <c r="CL199" s="181"/>
      <c r="CM199" s="102"/>
      <c r="CN199" s="102"/>
      <c r="CO199" s="102"/>
      <c r="CP199" s="102"/>
      <c r="CQ199" s="153" t="s">
        <v>7518</v>
      </c>
      <c r="CR199" s="102"/>
      <c r="CS199" s="102"/>
      <c r="CT199" s="102"/>
      <c r="CU199" s="102"/>
      <c r="CV199" s="102"/>
      <c r="CW199" s="102"/>
      <c r="CX199" s="102"/>
      <c r="CY199" s="102"/>
      <c r="CZ199" s="102"/>
      <c r="DA199" s="102"/>
      <c r="DB199" s="102"/>
      <c r="DC199" s="102"/>
      <c r="DD199" s="102"/>
      <c r="DE199" s="102"/>
      <c r="DF199" s="102"/>
      <c r="DG199" s="102"/>
      <c r="DH199" s="102"/>
      <c r="DI199" s="102"/>
      <c r="DJ199" s="102"/>
      <c r="DK199" s="102"/>
      <c r="DL199" s="102"/>
      <c r="DM199" s="102"/>
      <c r="DN199" s="102"/>
      <c r="DO199" s="102"/>
      <c r="DP199" s="102"/>
      <c r="DQ199" s="102"/>
      <c r="DR199" s="102"/>
      <c r="DS199" s="102"/>
      <c r="DT199" s="102"/>
      <c r="DU199" s="102"/>
      <c r="DV199" s="102"/>
      <c r="DW199" s="102"/>
      <c r="DX199" s="102"/>
      <c r="DY199" s="102"/>
      <c r="DZ199" s="102"/>
      <c r="EA199" s="102"/>
      <c r="EB199" s="102"/>
      <c r="EC199" s="102"/>
      <c r="ED199" s="102"/>
      <c r="EE199" s="102"/>
      <c r="EF199" s="102"/>
      <c r="EG199" s="102"/>
      <c r="EH199" s="102"/>
      <c r="EI199" s="102"/>
      <c r="EJ199" s="102"/>
      <c r="EK199" s="102"/>
      <c r="EL199" s="102"/>
      <c r="EM199" s="102"/>
      <c r="EN199" s="102"/>
      <c r="EO199" s="102"/>
      <c r="EP199" s="102"/>
      <c r="EQ199" s="102"/>
      <c r="ER199" s="102"/>
      <c r="ES199" s="102"/>
      <c r="ET199" s="102"/>
      <c r="EU199" s="102"/>
      <c r="EV199" s="102"/>
      <c r="EW199" s="102"/>
      <c r="EX199" s="102"/>
      <c r="EY199" s="102"/>
      <c r="EZ199" s="102"/>
      <c r="FA199" s="102"/>
      <c r="FB199" s="102"/>
      <c r="FC199" s="102"/>
      <c r="FD199" s="102"/>
      <c r="FE199" s="102"/>
      <c r="FF199" s="102"/>
      <c r="FG199" s="102"/>
      <c r="FH199" s="102"/>
      <c r="FI199" s="102"/>
      <c r="FJ199" s="102"/>
      <c r="FK199" s="102"/>
      <c r="FL199" s="102"/>
      <c r="FM199" s="102"/>
      <c r="FN199" s="102"/>
      <c r="FO199" s="102"/>
      <c r="FP199" s="102"/>
      <c r="FQ199" s="102"/>
      <c r="FR199" s="102"/>
      <c r="FS199" s="102"/>
      <c r="FT199" s="153" t="s">
        <v>3380</v>
      </c>
      <c r="FU199" s="102"/>
      <c r="FV199" s="102"/>
      <c r="FW199" s="102"/>
      <c r="FX199" s="102"/>
      <c r="FY199" s="102"/>
      <c r="FZ199" s="102"/>
      <c r="GA199" s="102"/>
      <c r="GB199" s="102"/>
      <c r="GC199" s="153" t="s">
        <v>3381</v>
      </c>
      <c r="GD199" s="102"/>
      <c r="GE199" s="180"/>
      <c r="GF199" s="180"/>
      <c r="GG199" s="180"/>
      <c r="GH199" s="62" t="s">
        <v>7024</v>
      </c>
    </row>
    <row r="200" spans="1:200" s="175" customFormat="1" ht="15" x14ac:dyDescent="0.15">
      <c r="A200" s="283" t="s">
        <v>7684</v>
      </c>
      <c r="B200" s="175" t="s">
        <v>7685</v>
      </c>
      <c r="C200" s="62" t="s">
        <v>7689</v>
      </c>
      <c r="D200" s="280">
        <v>41066</v>
      </c>
      <c r="E200" s="280">
        <v>41066</v>
      </c>
      <c r="F200" s="280"/>
      <c r="G200" s="163" t="s">
        <v>6352</v>
      </c>
      <c r="H200" s="102" t="s">
        <v>5781</v>
      </c>
      <c r="I200" s="102" t="s">
        <v>3067</v>
      </c>
      <c r="J200" s="102" t="s">
        <v>469</v>
      </c>
      <c r="L200" s="62" t="s">
        <v>7686</v>
      </c>
      <c r="X200" s="62" t="s">
        <v>1065</v>
      </c>
      <c r="AH200" s="62" t="s">
        <v>452</v>
      </c>
      <c r="AI200" s="62"/>
      <c r="AJ200" s="62"/>
      <c r="AK200" s="62"/>
      <c r="AO200" s="102" t="s">
        <v>5514</v>
      </c>
      <c r="CQ200" s="62"/>
      <c r="CR200" s="62"/>
      <c r="DP200" s="62"/>
      <c r="ED200" s="62"/>
      <c r="EQ200" s="62" t="s">
        <v>7687</v>
      </c>
      <c r="ES200" s="62"/>
      <c r="ET200" s="62"/>
      <c r="FG200" s="62" t="s">
        <v>7688</v>
      </c>
      <c r="FJ200" s="62"/>
      <c r="FK200" s="62"/>
      <c r="FW200" s="62"/>
      <c r="GR200" s="62"/>
    </row>
    <row r="201" spans="1:200" ht="84" x14ac:dyDescent="0.15">
      <c r="A201" s="171" t="s">
        <v>7725</v>
      </c>
      <c r="B201" s="177" t="s">
        <v>7726</v>
      </c>
      <c r="C201" s="62" t="s">
        <v>8108</v>
      </c>
      <c r="D201" s="182"/>
      <c r="G201" s="163" t="s">
        <v>8106</v>
      </c>
      <c r="H201" s="102" t="s">
        <v>7727</v>
      </c>
      <c r="I201" s="102" t="s">
        <v>3067</v>
      </c>
      <c r="AA201" s="157"/>
      <c r="AM201" s="175" t="s">
        <v>7729</v>
      </c>
      <c r="AN201" s="175"/>
      <c r="DT201" s="157"/>
      <c r="DU201" s="157"/>
      <c r="EF201" s="62" t="s">
        <v>7730</v>
      </c>
      <c r="FF201" s="62" t="s">
        <v>8105</v>
      </c>
    </row>
    <row r="202" spans="1:200" ht="56" x14ac:dyDescent="0.15">
      <c r="A202" s="171" t="s">
        <v>7734</v>
      </c>
      <c r="B202" s="177" t="s">
        <v>7733</v>
      </c>
      <c r="C202" s="62" t="s">
        <v>8108</v>
      </c>
      <c r="D202" s="182"/>
      <c r="G202" s="163" t="s">
        <v>8107</v>
      </c>
      <c r="H202" s="62" t="s">
        <v>8098</v>
      </c>
      <c r="I202" s="102" t="s">
        <v>3067</v>
      </c>
      <c r="AA202" s="157"/>
      <c r="AN202" s="175" t="s">
        <v>8100</v>
      </c>
      <c r="BN202" s="273" t="s">
        <v>8101</v>
      </c>
      <c r="BO202" s="273"/>
      <c r="DA202" s="175" t="s">
        <v>8104</v>
      </c>
      <c r="DT202" s="157"/>
      <c r="DU202" s="157"/>
    </row>
    <row r="203" spans="1:200" s="197" customFormat="1" ht="28" x14ac:dyDescent="0.15">
      <c r="A203" s="171" t="s">
        <v>7836</v>
      </c>
      <c r="B203" s="177" t="s">
        <v>7835</v>
      </c>
      <c r="C203" s="62" t="s">
        <v>7838</v>
      </c>
      <c r="D203" s="182">
        <v>41107</v>
      </c>
      <c r="E203" s="182">
        <v>41107</v>
      </c>
      <c r="F203" s="182"/>
      <c r="H203" s="62" t="s">
        <v>6202</v>
      </c>
      <c r="I203" s="102" t="s">
        <v>3067</v>
      </c>
      <c r="J203" s="178" t="s">
        <v>469</v>
      </c>
      <c r="K203" s="178"/>
      <c r="L203" s="62" t="s">
        <v>3169</v>
      </c>
      <c r="M203" s="178"/>
      <c r="N203" s="178"/>
      <c r="O203" s="178"/>
      <c r="P203" s="178"/>
      <c r="Q203" s="178"/>
      <c r="R203" s="178"/>
      <c r="S203" s="178"/>
      <c r="T203" s="178"/>
      <c r="U203" s="178"/>
      <c r="V203" s="178"/>
      <c r="W203" s="178"/>
      <c r="X203" s="178" t="s">
        <v>1077</v>
      </c>
      <c r="Y203" s="178"/>
      <c r="Z203" s="178"/>
      <c r="AA203" s="178"/>
      <c r="AB203" s="178"/>
      <c r="AC203" s="178"/>
      <c r="AD203" s="178"/>
      <c r="AE203" s="178"/>
      <c r="AF203" s="178"/>
      <c r="AG203" s="178"/>
      <c r="AH203" s="178" t="s">
        <v>3168</v>
      </c>
      <c r="AI203" s="178"/>
      <c r="AJ203" s="178"/>
      <c r="AK203" s="178"/>
      <c r="AL203" s="178"/>
      <c r="AM203" s="178"/>
      <c r="AN203" s="178"/>
      <c r="AO203" s="102" t="s">
        <v>5514</v>
      </c>
      <c r="AP203" s="178"/>
      <c r="AQ203" s="178"/>
      <c r="AR203" s="178"/>
      <c r="AS203" s="178"/>
      <c r="AT203" s="178"/>
      <c r="AU203" s="178"/>
      <c r="AV203" s="178"/>
      <c r="AW203" s="178"/>
      <c r="AX203" s="178"/>
      <c r="AY203" s="178"/>
      <c r="AZ203" s="178"/>
      <c r="BA203" s="178"/>
      <c r="BB203" s="178"/>
      <c r="BC203" s="178"/>
      <c r="BD203" s="178"/>
      <c r="BE203" s="178"/>
      <c r="BF203" s="178"/>
      <c r="BG203" s="178"/>
      <c r="BH203" s="178"/>
      <c r="BI203" s="178"/>
      <c r="BJ203" s="178"/>
      <c r="BK203" s="178"/>
      <c r="BL203" s="178"/>
      <c r="BM203" s="178"/>
      <c r="BN203" s="178"/>
      <c r="BO203" s="178"/>
      <c r="BP203" s="178"/>
      <c r="BQ203" s="178"/>
      <c r="BR203" s="178"/>
      <c r="BS203" s="178"/>
      <c r="BT203" s="178"/>
      <c r="BU203" s="178"/>
      <c r="BV203" s="178"/>
      <c r="BW203" s="178"/>
      <c r="BX203" s="178"/>
      <c r="BY203" s="178"/>
      <c r="BZ203" s="178"/>
      <c r="CA203" s="178"/>
      <c r="CB203" s="178"/>
      <c r="CC203" s="178"/>
      <c r="CD203" s="178"/>
      <c r="CE203" s="178"/>
      <c r="CF203" s="178"/>
      <c r="CG203" s="178"/>
      <c r="CH203" s="178"/>
      <c r="CI203" s="178"/>
      <c r="CJ203" s="178"/>
      <c r="CK203" s="178"/>
      <c r="CL203" s="178"/>
      <c r="CM203" s="178"/>
      <c r="CN203" s="178"/>
      <c r="CO203" s="178"/>
      <c r="CP203" s="178"/>
      <c r="CQ203" s="178"/>
      <c r="CR203" s="178"/>
      <c r="CS203" s="178"/>
      <c r="CT203" s="178"/>
      <c r="CU203" s="178"/>
      <c r="CV203" s="178"/>
      <c r="CW203" s="178"/>
      <c r="CX203" s="178"/>
      <c r="CY203" s="178"/>
      <c r="CZ203" s="178"/>
      <c r="DA203" s="178"/>
      <c r="DB203" s="178"/>
      <c r="DC203" s="178"/>
      <c r="DD203" s="178"/>
      <c r="DE203" s="178"/>
      <c r="DF203" s="178"/>
      <c r="DG203" s="178"/>
      <c r="DH203" s="178"/>
      <c r="DI203" s="178"/>
      <c r="DJ203" s="178"/>
      <c r="DK203" s="178"/>
      <c r="DL203" s="178"/>
      <c r="DM203" s="178"/>
      <c r="DN203" s="178"/>
      <c r="DO203" s="178"/>
      <c r="DP203" s="178"/>
      <c r="DQ203" s="178"/>
      <c r="DR203" s="178"/>
      <c r="DS203" s="178"/>
      <c r="DT203" s="178"/>
      <c r="DU203" s="178"/>
      <c r="DV203" s="178"/>
      <c r="DW203" s="178"/>
      <c r="DX203" s="178"/>
      <c r="DY203" s="178"/>
      <c r="DZ203" s="178"/>
      <c r="EA203" s="178"/>
      <c r="EB203" s="178"/>
      <c r="EC203" s="178"/>
      <c r="ED203" s="178" t="s">
        <v>7837</v>
      </c>
      <c r="ES203" s="178"/>
      <c r="ET203" s="178"/>
      <c r="FG203" s="178"/>
      <c r="FJ203" s="178"/>
      <c r="FK203" s="178"/>
      <c r="FW203" s="178"/>
      <c r="GR203" s="178"/>
    </row>
    <row r="204" spans="1:200" ht="30" x14ac:dyDescent="0.15">
      <c r="A204" s="171" t="s">
        <v>7933</v>
      </c>
      <c r="B204" s="177" t="s">
        <v>7934</v>
      </c>
      <c r="C204" s="62" t="s">
        <v>6684</v>
      </c>
      <c r="D204" s="182">
        <v>41122</v>
      </c>
      <c r="E204" s="182">
        <v>41122</v>
      </c>
      <c r="F204" s="182"/>
      <c r="G204" s="163" t="s">
        <v>5801</v>
      </c>
      <c r="H204" s="102" t="s">
        <v>5760</v>
      </c>
      <c r="I204" s="102" t="s">
        <v>3067</v>
      </c>
      <c r="J204" s="178" t="s">
        <v>469</v>
      </c>
      <c r="L204" s="102" t="s">
        <v>3228</v>
      </c>
      <c r="X204" s="178" t="s">
        <v>1077</v>
      </c>
      <c r="AA204" s="157"/>
      <c r="AH204" s="102" t="s">
        <v>452</v>
      </c>
      <c r="AI204" s="102"/>
      <c r="AO204" s="102" t="s">
        <v>5514</v>
      </c>
      <c r="DT204" s="157"/>
      <c r="DU204" s="157"/>
      <c r="ED204" s="102" t="s">
        <v>3230</v>
      </c>
      <c r="FG204" s="102" t="s">
        <v>3229</v>
      </c>
    </row>
    <row r="205" spans="1:200" ht="28" x14ac:dyDescent="0.15">
      <c r="A205" s="171" t="s">
        <v>8042</v>
      </c>
      <c r="B205" s="177" t="s">
        <v>8043</v>
      </c>
      <c r="C205" s="62" t="s">
        <v>8046</v>
      </c>
      <c r="D205" s="182">
        <v>41151</v>
      </c>
      <c r="E205" s="182">
        <v>42724</v>
      </c>
      <c r="F205" s="182" t="s">
        <v>12076</v>
      </c>
      <c r="G205" s="163" t="s">
        <v>5801</v>
      </c>
      <c r="H205" s="62" t="s">
        <v>6216</v>
      </c>
      <c r="I205" s="102" t="s">
        <v>3067</v>
      </c>
      <c r="J205" s="178" t="s">
        <v>469</v>
      </c>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102" t="s">
        <v>452</v>
      </c>
      <c r="AI205" s="102"/>
      <c r="AJ205" s="62"/>
      <c r="AK205" s="62"/>
      <c r="AL205" s="62"/>
      <c r="AM205" s="62"/>
      <c r="AN205" s="62"/>
      <c r="AO205" s="102" t="s">
        <v>5514</v>
      </c>
      <c r="AP205" s="62"/>
      <c r="AQ205" s="62"/>
      <c r="AR205" s="62"/>
      <c r="AS205" s="62"/>
      <c r="AT205" s="62"/>
      <c r="AU205" s="62"/>
      <c r="AV205" s="62"/>
      <c r="AW205" s="62"/>
      <c r="AX205" s="62"/>
      <c r="AY205" s="62"/>
      <c r="AZ205" s="62"/>
      <c r="BA205" s="62"/>
      <c r="BB205" s="62"/>
      <c r="BC205" s="62"/>
      <c r="BD205" s="62"/>
      <c r="BE205" s="62"/>
      <c r="BF205" s="62"/>
      <c r="BG205" s="62"/>
      <c r="BH205" s="62"/>
      <c r="BI205" s="62"/>
      <c r="BJ205" s="62"/>
      <c r="BK205" s="62"/>
      <c r="BL205" s="62"/>
      <c r="BM205" s="62"/>
      <c r="BN205" s="62"/>
      <c r="BO205" s="62"/>
      <c r="BP205" s="62"/>
      <c r="BQ205" s="62"/>
      <c r="BR205" s="62"/>
      <c r="BS205" s="62"/>
      <c r="BT205" s="62"/>
      <c r="BU205" s="62"/>
      <c r="BV205" s="62"/>
      <c r="BW205" s="62"/>
      <c r="BX205" s="62"/>
      <c r="BY205" s="62"/>
      <c r="BZ205" s="62"/>
      <c r="CA205" s="62"/>
      <c r="CB205" s="62"/>
      <c r="CC205" s="62"/>
      <c r="CD205" s="62"/>
      <c r="CE205" s="62"/>
      <c r="CF205" s="62"/>
      <c r="CG205" s="62"/>
      <c r="CH205" s="62"/>
      <c r="CI205" s="62"/>
      <c r="CJ205" s="62"/>
      <c r="CK205" s="62"/>
      <c r="CL205" s="62"/>
      <c r="CM205" s="62"/>
      <c r="CN205" s="62"/>
      <c r="CO205" s="62"/>
      <c r="CP205" s="62"/>
      <c r="CQ205" s="62"/>
      <c r="CR205" s="62"/>
      <c r="CS205" s="62"/>
      <c r="CT205" s="62"/>
      <c r="CU205" s="62"/>
      <c r="CV205" s="62"/>
      <c r="CW205" s="62"/>
      <c r="CX205" s="62"/>
      <c r="CY205" s="62"/>
      <c r="CZ205" s="62"/>
      <c r="DA205" s="62"/>
      <c r="DB205" s="62"/>
      <c r="DC205" s="62"/>
      <c r="DD205" s="62"/>
      <c r="DE205" s="62"/>
      <c r="DF205" s="62"/>
      <c r="DG205" s="62"/>
      <c r="DH205" s="62"/>
      <c r="DI205" s="62"/>
      <c r="DJ205" s="62"/>
      <c r="DK205" s="62"/>
      <c r="DL205" s="62"/>
      <c r="DM205" s="62"/>
      <c r="DN205" s="62"/>
      <c r="DO205" s="62"/>
      <c r="DP205" s="62"/>
      <c r="DQ205" s="62"/>
      <c r="DR205" s="62"/>
      <c r="DS205" s="62"/>
      <c r="DT205" s="62"/>
      <c r="DU205" s="62"/>
      <c r="DV205" s="62"/>
      <c r="DW205" s="62"/>
      <c r="DX205" s="62"/>
      <c r="DY205" s="62"/>
      <c r="DZ205" s="62"/>
      <c r="EA205" s="62"/>
      <c r="EB205" s="62"/>
      <c r="EC205" s="62"/>
      <c r="ED205" s="62"/>
      <c r="EE205" s="62"/>
      <c r="EF205" s="62"/>
      <c r="EG205" s="62"/>
      <c r="EH205" s="62"/>
      <c r="EI205" s="62"/>
      <c r="EJ205" s="62"/>
      <c r="EK205" s="62"/>
      <c r="EL205" s="62"/>
      <c r="EM205" s="62"/>
      <c r="EN205" s="62"/>
      <c r="EO205" s="62"/>
      <c r="EP205" s="62"/>
      <c r="EQ205" s="62" t="s">
        <v>8045</v>
      </c>
      <c r="ER205" s="62"/>
      <c r="ES205" s="62"/>
      <c r="ET205" s="62"/>
      <c r="EU205" s="62"/>
      <c r="EV205" s="62"/>
      <c r="EW205" s="62"/>
      <c r="EX205" s="62"/>
      <c r="EY205" s="62"/>
      <c r="EZ205" s="62"/>
      <c r="FA205" s="62"/>
      <c r="FB205" s="62"/>
      <c r="FC205" s="62"/>
      <c r="FD205" s="62"/>
      <c r="FE205" s="62"/>
      <c r="FF205" s="62"/>
      <c r="FG205" s="62" t="s">
        <v>8044</v>
      </c>
    </row>
    <row r="206" spans="1:200" ht="15" x14ac:dyDescent="0.15">
      <c r="A206" s="202" t="s">
        <v>8154</v>
      </c>
      <c r="B206" s="175" t="s">
        <v>8160</v>
      </c>
      <c r="C206" s="62" t="s">
        <v>8161</v>
      </c>
      <c r="D206" s="182">
        <v>41187</v>
      </c>
      <c r="E206" s="182">
        <v>41276</v>
      </c>
      <c r="F206" s="182"/>
      <c r="I206" s="102" t="s">
        <v>3067</v>
      </c>
      <c r="J206" s="178" t="s">
        <v>469</v>
      </c>
      <c r="K206" s="178"/>
      <c r="L206" s="178" t="s">
        <v>1207</v>
      </c>
      <c r="M206" s="178"/>
      <c r="N206" s="178"/>
      <c r="O206" s="178"/>
      <c r="P206" s="178"/>
      <c r="Q206" s="178" t="s">
        <v>8158</v>
      </c>
      <c r="R206" s="178"/>
      <c r="S206" s="178"/>
      <c r="T206" s="178"/>
      <c r="U206" s="178"/>
      <c r="V206" s="178"/>
      <c r="W206" s="178"/>
      <c r="X206" s="178" t="s">
        <v>8157</v>
      </c>
      <c r="Y206" s="178"/>
      <c r="Z206" s="178"/>
      <c r="AB206" s="178"/>
      <c r="AC206" s="178"/>
      <c r="AD206" s="178"/>
      <c r="AE206" s="178"/>
      <c r="AF206" s="178"/>
      <c r="AG206" s="178"/>
      <c r="AH206" s="178" t="s">
        <v>452</v>
      </c>
      <c r="AL206" s="178"/>
      <c r="AM206" s="178"/>
      <c r="AN206" s="178"/>
      <c r="AO206" s="28" t="s">
        <v>5514</v>
      </c>
      <c r="AP206" s="178"/>
      <c r="AQ206" s="178"/>
      <c r="AR206" s="178"/>
      <c r="AS206" s="178"/>
      <c r="AT206" s="178"/>
      <c r="AU206" s="178"/>
      <c r="AV206" s="178"/>
      <c r="AW206" s="178"/>
      <c r="AX206" s="178"/>
      <c r="AY206" s="178"/>
      <c r="AZ206" s="178"/>
      <c r="BA206" s="178"/>
      <c r="BB206" s="178"/>
      <c r="BC206" s="178"/>
      <c r="BD206" s="178"/>
      <c r="BE206" s="178"/>
      <c r="BF206" s="178"/>
      <c r="BG206" s="178"/>
      <c r="BH206" s="178"/>
      <c r="BI206" s="178"/>
      <c r="BJ206" s="178"/>
      <c r="BK206" s="178"/>
      <c r="BL206" s="178"/>
      <c r="BM206" s="178"/>
      <c r="BN206" s="178"/>
      <c r="BO206" s="178"/>
      <c r="BP206" s="178"/>
      <c r="BQ206" s="178"/>
      <c r="BR206" s="178"/>
      <c r="BS206" s="178"/>
      <c r="BT206" s="178"/>
      <c r="BU206" s="178"/>
      <c r="BV206" s="178"/>
      <c r="BW206" s="178"/>
      <c r="BX206" s="178"/>
      <c r="BY206" s="178"/>
      <c r="BZ206" s="178"/>
      <c r="CA206" s="178"/>
      <c r="CB206" s="178"/>
      <c r="CC206" s="178"/>
      <c r="CD206" s="178"/>
      <c r="CE206" s="178"/>
      <c r="CF206" s="178"/>
      <c r="CG206" s="178"/>
      <c r="CH206" s="178"/>
      <c r="CI206" s="178"/>
      <c r="CJ206" s="178"/>
      <c r="CK206" s="178"/>
      <c r="CL206" s="178"/>
      <c r="CM206" s="178"/>
      <c r="CN206" s="178"/>
      <c r="CO206" s="178"/>
      <c r="CP206" s="178"/>
      <c r="CS206" s="178"/>
      <c r="CT206" s="178"/>
      <c r="CU206" s="178"/>
      <c r="CV206" s="178"/>
      <c r="CW206" s="178"/>
      <c r="CX206" s="178"/>
      <c r="CY206" s="178"/>
      <c r="CZ206" s="178"/>
      <c r="DA206" s="178"/>
      <c r="DB206" s="178"/>
      <c r="DC206" s="178"/>
      <c r="DD206" s="178"/>
      <c r="DE206" s="178"/>
      <c r="DF206" s="178"/>
      <c r="DG206" s="178"/>
      <c r="DH206" s="178"/>
      <c r="DI206" s="178"/>
      <c r="DJ206" s="178"/>
      <c r="DK206" s="178"/>
      <c r="DL206" s="178"/>
      <c r="DM206" s="178"/>
      <c r="DN206" s="178"/>
      <c r="DO206" s="178"/>
      <c r="DQ206" s="178"/>
      <c r="DR206" s="178"/>
      <c r="DS206" s="178"/>
      <c r="DV206" s="178"/>
      <c r="DW206" s="178"/>
      <c r="DX206" s="178"/>
      <c r="DY206" s="178"/>
      <c r="DZ206" s="178"/>
      <c r="EA206" s="178"/>
      <c r="EB206" s="178"/>
      <c r="EC206" s="178"/>
      <c r="ED206" s="178" t="s">
        <v>8159</v>
      </c>
    </row>
    <row r="207" spans="1:200" ht="84" x14ac:dyDescent="0.15">
      <c r="A207" s="202" t="s">
        <v>8195</v>
      </c>
      <c r="B207" s="175" t="s">
        <v>8196</v>
      </c>
      <c r="C207" s="62" t="s">
        <v>8197</v>
      </c>
      <c r="D207" s="182">
        <v>41201</v>
      </c>
      <c r="E207" s="182">
        <v>43409</v>
      </c>
      <c r="F207" s="182" t="s">
        <v>19268</v>
      </c>
      <c r="G207" s="163" t="s">
        <v>9156</v>
      </c>
      <c r="H207" s="62" t="s">
        <v>19234</v>
      </c>
      <c r="I207" s="102" t="s">
        <v>3067</v>
      </c>
      <c r="AA207" s="158" t="s">
        <v>7483</v>
      </c>
      <c r="AJ207" s="62" t="s">
        <v>19235</v>
      </c>
      <c r="AX207" s="273" t="s">
        <v>7516</v>
      </c>
      <c r="AY207" s="273"/>
      <c r="DT207" s="157"/>
      <c r="DU207" s="157"/>
      <c r="GH207" s="62" t="s">
        <v>7024</v>
      </c>
    </row>
    <row r="208" spans="1:200" ht="84" x14ac:dyDescent="0.15">
      <c r="A208" s="202" t="s">
        <v>8210</v>
      </c>
      <c r="B208" s="175" t="s">
        <v>8213</v>
      </c>
      <c r="C208" s="62" t="s">
        <v>10125</v>
      </c>
      <c r="D208" s="182">
        <v>41494</v>
      </c>
      <c r="E208" s="182">
        <v>42933</v>
      </c>
      <c r="F208" s="182" t="s">
        <v>12076</v>
      </c>
      <c r="G208" s="163" t="s">
        <v>5801</v>
      </c>
      <c r="H208" s="62" t="s">
        <v>10126</v>
      </c>
      <c r="I208" s="102" t="s">
        <v>3067</v>
      </c>
      <c r="AJ208" s="178" t="s">
        <v>8214</v>
      </c>
      <c r="AP208" s="62" t="s">
        <v>7178</v>
      </c>
      <c r="DP208" s="62" t="s">
        <v>8215</v>
      </c>
      <c r="DT208" s="157"/>
      <c r="DU208" s="157"/>
      <c r="FW208" s="178" t="s">
        <v>8216</v>
      </c>
      <c r="GH208" s="62" t="s">
        <v>7024</v>
      </c>
    </row>
    <row r="209" spans="1:201" ht="84" x14ac:dyDescent="0.15">
      <c r="A209" s="202" t="s">
        <v>8211</v>
      </c>
      <c r="B209" s="175" t="s">
        <v>8217</v>
      </c>
      <c r="C209" s="62" t="s">
        <v>9275</v>
      </c>
      <c r="D209" s="182">
        <v>41368</v>
      </c>
      <c r="E209" s="182">
        <v>41464</v>
      </c>
      <c r="F209" s="182"/>
      <c r="G209" s="163" t="s">
        <v>5802</v>
      </c>
      <c r="H209" s="62" t="s">
        <v>8218</v>
      </c>
      <c r="I209" s="102" t="s">
        <v>3067</v>
      </c>
      <c r="AA209" s="157"/>
      <c r="AJ209" s="178" t="s">
        <v>8219</v>
      </c>
      <c r="AP209" s="62" t="s">
        <v>7178</v>
      </c>
      <c r="DT209" s="157"/>
      <c r="DU209" s="157"/>
      <c r="ES209" s="178" t="s">
        <v>9274</v>
      </c>
      <c r="FL209" s="157" t="s">
        <v>9273</v>
      </c>
      <c r="GH209" s="62" t="s">
        <v>7024</v>
      </c>
      <c r="GK209" s="273" t="s">
        <v>9272</v>
      </c>
    </row>
    <row r="210" spans="1:201" ht="84" x14ac:dyDescent="0.15">
      <c r="A210" s="202" t="s">
        <v>8212</v>
      </c>
      <c r="B210" s="175" t="s">
        <v>6323</v>
      </c>
      <c r="C210" s="62" t="s">
        <v>8222</v>
      </c>
      <c r="D210" s="182">
        <v>41205</v>
      </c>
      <c r="E210" s="182">
        <v>43250</v>
      </c>
      <c r="F210" s="182" t="s">
        <v>12076</v>
      </c>
      <c r="G210" s="163" t="s">
        <v>6041</v>
      </c>
      <c r="H210" s="62" t="s">
        <v>8220</v>
      </c>
      <c r="I210" s="102" t="s">
        <v>3067</v>
      </c>
      <c r="AJ210" s="102" t="s">
        <v>8076</v>
      </c>
      <c r="AK210" s="102"/>
      <c r="AP210" s="102" t="s">
        <v>7226</v>
      </c>
      <c r="BJ210" s="102"/>
      <c r="BK210" s="102"/>
      <c r="DT210" s="62" t="s">
        <v>8221</v>
      </c>
      <c r="DU210" s="62"/>
      <c r="FN210" s="102" t="s">
        <v>7227</v>
      </c>
      <c r="GH210" s="62" t="s">
        <v>7024</v>
      </c>
    </row>
    <row r="211" spans="1:201" ht="28" x14ac:dyDescent="0.15">
      <c r="A211" s="202" t="s">
        <v>8223</v>
      </c>
      <c r="B211" s="175" t="s">
        <v>8226</v>
      </c>
      <c r="C211" s="62" t="s">
        <v>8232</v>
      </c>
      <c r="D211" s="182">
        <v>41215</v>
      </c>
      <c r="E211" s="182">
        <v>41219</v>
      </c>
      <c r="F211" s="182"/>
      <c r="G211" s="163" t="s">
        <v>5801</v>
      </c>
      <c r="H211" s="62" t="s">
        <v>8227</v>
      </c>
      <c r="I211" s="102" t="s">
        <v>3067</v>
      </c>
      <c r="J211" s="178" t="s">
        <v>469</v>
      </c>
      <c r="K211" s="178"/>
      <c r="M211" s="178"/>
      <c r="N211" s="178"/>
      <c r="O211" s="178"/>
      <c r="P211" s="178"/>
      <c r="Q211" s="178" t="s">
        <v>8228</v>
      </c>
      <c r="R211" s="178"/>
      <c r="S211" s="178"/>
      <c r="T211" s="178"/>
      <c r="U211" s="178"/>
      <c r="V211" s="178"/>
      <c r="W211" s="178"/>
      <c r="X211" s="178" t="s">
        <v>8229</v>
      </c>
      <c r="Y211" s="178"/>
      <c r="Z211" s="178"/>
      <c r="AB211" s="178"/>
      <c r="AC211" s="178"/>
      <c r="AD211" s="178"/>
      <c r="AE211" s="178"/>
      <c r="AF211" s="178"/>
      <c r="AG211" s="178"/>
      <c r="AH211" s="178" t="s">
        <v>8230</v>
      </c>
      <c r="AJ211" s="178" t="s">
        <v>6237</v>
      </c>
      <c r="AL211" s="178"/>
      <c r="AM211" s="178"/>
      <c r="AN211" s="178"/>
      <c r="AO211" s="178"/>
      <c r="AP211" s="178"/>
      <c r="AQ211" s="178"/>
      <c r="AR211" s="178"/>
      <c r="AS211" s="178"/>
      <c r="AT211" s="178"/>
      <c r="AU211" s="178"/>
      <c r="AV211" s="178"/>
      <c r="AW211" s="178"/>
      <c r="AX211" s="178"/>
      <c r="AY211" s="178"/>
      <c r="AZ211" s="178"/>
      <c r="BA211" s="178"/>
      <c r="BB211" s="178"/>
      <c r="BC211" s="178"/>
      <c r="BD211" s="178"/>
      <c r="BE211" s="178"/>
      <c r="BF211" s="178"/>
      <c r="BG211" s="178"/>
      <c r="BH211" s="178"/>
      <c r="BI211" s="178"/>
      <c r="BJ211" s="178"/>
      <c r="BK211" s="178"/>
      <c r="BL211" s="178"/>
      <c r="BM211" s="178"/>
      <c r="BN211" s="178"/>
      <c r="BO211" s="178"/>
      <c r="BP211" s="178"/>
      <c r="BQ211" s="178"/>
      <c r="BR211" s="178"/>
      <c r="BS211" s="178"/>
      <c r="BT211" s="178"/>
      <c r="BU211" s="178"/>
      <c r="BV211" s="178"/>
      <c r="BW211" s="178"/>
      <c r="BX211" s="178"/>
      <c r="BY211" s="178"/>
      <c r="BZ211" s="178"/>
      <c r="CA211" s="178"/>
      <c r="CB211" s="178"/>
      <c r="CC211" s="178"/>
      <c r="CD211" s="178"/>
      <c r="CE211" s="178"/>
      <c r="CF211" s="178"/>
      <c r="CG211" s="178"/>
      <c r="CH211" s="178"/>
      <c r="CI211" s="178"/>
      <c r="CJ211" s="178"/>
      <c r="CK211" s="178"/>
      <c r="CL211" s="178"/>
      <c r="CM211" s="178"/>
      <c r="CN211" s="178"/>
      <c r="CO211" s="178"/>
      <c r="CP211" s="178"/>
      <c r="CS211" s="178"/>
      <c r="CT211" s="178"/>
      <c r="CU211" s="178"/>
      <c r="CV211" s="178"/>
      <c r="CW211" s="178"/>
      <c r="CX211" s="178"/>
      <c r="CY211" s="178"/>
      <c r="CZ211" s="178"/>
      <c r="DA211" s="178"/>
      <c r="DB211" s="178"/>
      <c r="DC211" s="178"/>
      <c r="DD211" s="178"/>
      <c r="DE211" s="178"/>
      <c r="DF211" s="178"/>
      <c r="DG211" s="178"/>
      <c r="DH211" s="178"/>
      <c r="DI211" s="178"/>
      <c r="DJ211" s="178"/>
      <c r="DK211" s="178"/>
      <c r="DL211" s="178"/>
      <c r="DM211" s="178"/>
      <c r="DN211" s="178"/>
      <c r="DO211" s="178"/>
      <c r="DQ211" s="178"/>
      <c r="DR211" s="178"/>
      <c r="DS211" s="178"/>
      <c r="DV211" s="178"/>
      <c r="DW211" s="178"/>
      <c r="DX211" s="178"/>
      <c r="DY211" s="178"/>
      <c r="DZ211" s="178"/>
      <c r="EA211" s="178"/>
      <c r="EB211" s="178"/>
      <c r="EC211" s="178"/>
      <c r="EE211" s="178"/>
      <c r="EF211" s="178"/>
      <c r="EG211" s="178"/>
      <c r="EH211" s="178"/>
      <c r="EI211" s="178"/>
      <c r="EJ211" s="178"/>
      <c r="EK211" s="178"/>
      <c r="EL211" s="178"/>
      <c r="EM211" s="178"/>
      <c r="EN211" s="178"/>
      <c r="EO211" s="178"/>
      <c r="EP211" s="178"/>
      <c r="EQ211" s="178"/>
      <c r="ER211" s="178"/>
      <c r="EU211" s="178"/>
      <c r="EV211" s="178"/>
      <c r="EW211" s="178"/>
      <c r="EX211" s="178"/>
      <c r="EY211" s="178"/>
      <c r="EZ211" s="178"/>
      <c r="FA211" s="178"/>
      <c r="FB211" s="178"/>
      <c r="FC211" s="178"/>
      <c r="FD211" s="178"/>
      <c r="FE211" s="178"/>
      <c r="FF211" s="178"/>
      <c r="FG211" s="178" t="s">
        <v>8231</v>
      </c>
    </row>
    <row r="212" spans="1:201" ht="84" x14ac:dyDescent="0.15">
      <c r="A212" s="202" t="s">
        <v>8224</v>
      </c>
      <c r="B212" s="175" t="s">
        <v>8233</v>
      </c>
      <c r="C212" s="62" t="s">
        <v>8240</v>
      </c>
      <c r="D212" s="182">
        <v>41215</v>
      </c>
      <c r="E212" s="182">
        <v>41219</v>
      </c>
      <c r="F212" s="182"/>
      <c r="G212" s="163" t="s">
        <v>5801</v>
      </c>
      <c r="H212" s="62" t="s">
        <v>8235</v>
      </c>
      <c r="I212" s="102" t="s">
        <v>3067</v>
      </c>
      <c r="AA212" s="178" t="s">
        <v>3380</v>
      </c>
      <c r="AJ212" s="62" t="s">
        <v>8236</v>
      </c>
      <c r="AK212" s="62"/>
      <c r="AP212" s="102" t="s">
        <v>7226</v>
      </c>
      <c r="CQ212" s="178" t="s">
        <v>8237</v>
      </c>
      <c r="GH212" s="62" t="s">
        <v>7024</v>
      </c>
      <c r="GR212" s="178" t="s">
        <v>8239</v>
      </c>
    </row>
    <row r="213" spans="1:201" ht="84" x14ac:dyDescent="0.15">
      <c r="A213" s="352" t="s">
        <v>8225</v>
      </c>
      <c r="B213" s="353" t="s">
        <v>8234</v>
      </c>
      <c r="C213" s="62" t="s">
        <v>9303</v>
      </c>
      <c r="D213" s="182">
        <v>41577</v>
      </c>
      <c r="E213" s="182"/>
      <c r="F213" s="182"/>
      <c r="G213" s="163" t="s">
        <v>5802</v>
      </c>
      <c r="H213" s="62" t="s">
        <v>6216</v>
      </c>
      <c r="I213" s="102" t="s">
        <v>3067</v>
      </c>
      <c r="AA213" s="29" t="s">
        <v>5609</v>
      </c>
      <c r="AJ213" s="178" t="s">
        <v>8241</v>
      </c>
      <c r="AP213" s="102" t="s">
        <v>7226</v>
      </c>
      <c r="ER213" s="157" t="s">
        <v>9301</v>
      </c>
      <c r="FJ213" s="178" t="s">
        <v>9302</v>
      </c>
      <c r="GH213" s="62" t="s">
        <v>7024</v>
      </c>
      <c r="GK213" s="273" t="s">
        <v>9300</v>
      </c>
    </row>
    <row r="214" spans="1:201" ht="84" x14ac:dyDescent="0.15">
      <c r="A214" s="202" t="s">
        <v>8257</v>
      </c>
      <c r="B214" s="175" t="s">
        <v>8258</v>
      </c>
      <c r="C214" s="62" t="s">
        <v>9194</v>
      </c>
      <c r="D214" s="182">
        <v>41351</v>
      </c>
      <c r="E214" s="182">
        <v>43473</v>
      </c>
      <c r="F214" s="182" t="s">
        <v>12257</v>
      </c>
      <c r="G214" s="163" t="s">
        <v>5801</v>
      </c>
      <c r="H214" s="62" t="s">
        <v>19579</v>
      </c>
      <c r="I214" s="102" t="s">
        <v>3067</v>
      </c>
      <c r="J214" s="178" t="s">
        <v>469</v>
      </c>
      <c r="AJ214" s="178" t="s">
        <v>7458</v>
      </c>
      <c r="AP214" s="102" t="s">
        <v>7226</v>
      </c>
      <c r="CK214" s="181"/>
      <c r="CL214" s="181"/>
      <c r="GH214" s="62" t="s">
        <v>7024</v>
      </c>
      <c r="GS214" s="62"/>
    </row>
    <row r="215" spans="1:201" ht="84" x14ac:dyDescent="0.15">
      <c r="A215" s="202" t="s">
        <v>8271</v>
      </c>
      <c r="B215" s="175" t="s">
        <v>8272</v>
      </c>
      <c r="C215" s="62" t="s">
        <v>8275</v>
      </c>
      <c r="D215" s="182">
        <v>41222</v>
      </c>
      <c r="E215" s="182">
        <v>41886</v>
      </c>
      <c r="F215" s="182" t="s">
        <v>11854</v>
      </c>
      <c r="G215" s="163" t="s">
        <v>5801</v>
      </c>
      <c r="H215" s="62" t="s">
        <v>8273</v>
      </c>
      <c r="I215" s="102" t="s">
        <v>3067</v>
      </c>
      <c r="J215" s="178" t="s">
        <v>469</v>
      </c>
      <c r="AA215" s="29" t="s">
        <v>7483</v>
      </c>
      <c r="AJ215" s="178" t="s">
        <v>8274</v>
      </c>
      <c r="AP215" s="102" t="s">
        <v>7226</v>
      </c>
      <c r="DG215" s="157" t="s">
        <v>12802</v>
      </c>
      <c r="ES215" s="178" t="s">
        <v>12800</v>
      </c>
      <c r="FL215" s="157" t="s">
        <v>12801</v>
      </c>
      <c r="GH215" s="62" t="s">
        <v>7024</v>
      </c>
    </row>
    <row r="216" spans="1:201" ht="28" x14ac:dyDescent="0.15">
      <c r="A216" s="171" t="s">
        <v>8324</v>
      </c>
      <c r="B216" s="175" t="s">
        <v>8339</v>
      </c>
      <c r="C216" s="62" t="s">
        <v>8344</v>
      </c>
      <c r="D216" s="182">
        <v>41240</v>
      </c>
      <c r="E216" s="182">
        <v>41240</v>
      </c>
      <c r="F216" s="182"/>
      <c r="G216" s="163" t="s">
        <v>6283</v>
      </c>
      <c r="H216" s="62" t="s">
        <v>8340</v>
      </c>
      <c r="I216" s="102" t="s">
        <v>3067</v>
      </c>
      <c r="J216" s="178" t="s">
        <v>469</v>
      </c>
      <c r="L216" s="178" t="s">
        <v>1003</v>
      </c>
      <c r="X216" s="178" t="s">
        <v>8341</v>
      </c>
      <c r="AH216" s="178" t="s">
        <v>932</v>
      </c>
      <c r="ED216" s="178" t="s">
        <v>8342</v>
      </c>
      <c r="FG216" s="178" t="s">
        <v>8343</v>
      </c>
    </row>
    <row r="217" spans="1:201" ht="84" x14ac:dyDescent="0.15">
      <c r="A217" s="197" t="s">
        <v>8376</v>
      </c>
      <c r="B217" s="175" t="s">
        <v>8375</v>
      </c>
      <c r="C217" s="62" t="s">
        <v>9294</v>
      </c>
      <c r="D217" s="182">
        <v>41373</v>
      </c>
      <c r="E217" s="182">
        <v>41397</v>
      </c>
      <c r="F217" s="182"/>
      <c r="G217" s="163" t="s">
        <v>8374</v>
      </c>
      <c r="H217" s="62" t="s">
        <v>9293</v>
      </c>
      <c r="I217" s="102" t="s">
        <v>3067</v>
      </c>
      <c r="U217" s="273" t="s">
        <v>8377</v>
      </c>
      <c r="AA217" s="102" t="s">
        <v>3380</v>
      </c>
      <c r="AJ217" s="62" t="s">
        <v>8378</v>
      </c>
      <c r="AK217" s="62"/>
      <c r="AP217" s="102" t="s">
        <v>7226</v>
      </c>
      <c r="FJ217" s="178" t="s">
        <v>8379</v>
      </c>
      <c r="GH217" s="62" t="s">
        <v>7024</v>
      </c>
    </row>
    <row r="218" spans="1:201" ht="28" x14ac:dyDescent="0.15">
      <c r="A218" s="197" t="s">
        <v>8468</v>
      </c>
      <c r="B218" s="203" t="s">
        <v>8469</v>
      </c>
      <c r="C218" s="62" t="s">
        <v>8475</v>
      </c>
      <c r="D218" s="182">
        <v>41276</v>
      </c>
      <c r="E218" s="182">
        <v>41276</v>
      </c>
      <c r="F218" s="182"/>
      <c r="G218" s="163" t="s">
        <v>5802</v>
      </c>
      <c r="H218" s="62" t="s">
        <v>8470</v>
      </c>
      <c r="I218" s="102" t="s">
        <v>3067</v>
      </c>
      <c r="J218" s="178" t="s">
        <v>469</v>
      </c>
      <c r="X218" s="178" t="s">
        <v>8471</v>
      </c>
      <c r="AH218" s="178" t="s">
        <v>8472</v>
      </c>
      <c r="AO218" s="28" t="s">
        <v>5514</v>
      </c>
      <c r="EQ218" s="178" t="s">
        <v>8474</v>
      </c>
      <c r="FG218" s="178" t="s">
        <v>8473</v>
      </c>
    </row>
    <row r="219" spans="1:201" ht="84" x14ac:dyDescent="0.15">
      <c r="A219" s="197" t="s">
        <v>8496</v>
      </c>
      <c r="B219" s="175" t="s">
        <v>5831</v>
      </c>
      <c r="C219" s="62" t="s">
        <v>9306</v>
      </c>
      <c r="D219" s="182">
        <v>41373</v>
      </c>
      <c r="E219" s="182">
        <v>42076</v>
      </c>
      <c r="F219" s="178" t="s">
        <v>12298</v>
      </c>
      <c r="G219" s="163" t="s">
        <v>12135</v>
      </c>
      <c r="H219" s="62" t="s">
        <v>12136</v>
      </c>
      <c r="I219" s="102" t="s">
        <v>3067</v>
      </c>
      <c r="AJ219" s="62" t="s">
        <v>8512</v>
      </c>
      <c r="AK219" s="62"/>
      <c r="AP219" s="62" t="s">
        <v>7178</v>
      </c>
      <c r="BS219" s="286"/>
      <c r="BT219" s="286"/>
      <c r="BU219" s="286"/>
      <c r="CI219" s="102"/>
      <c r="EG219" s="157" t="s">
        <v>12137</v>
      </c>
      <c r="EI219" s="197" t="s">
        <v>13981</v>
      </c>
      <c r="EK219" s="197"/>
      <c r="EL219" s="197"/>
      <c r="FO219" s="175" t="s">
        <v>9305</v>
      </c>
      <c r="GH219" s="62" t="s">
        <v>7024</v>
      </c>
    </row>
    <row r="220" spans="1:201" ht="42" x14ac:dyDescent="0.15">
      <c r="A220" s="157" t="s">
        <v>8497</v>
      </c>
      <c r="B220" s="273" t="s">
        <v>8513</v>
      </c>
      <c r="C220" s="62" t="s">
        <v>9124</v>
      </c>
      <c r="D220" s="182">
        <v>41344</v>
      </c>
      <c r="E220" s="182">
        <v>41344</v>
      </c>
      <c r="F220" s="62" t="s">
        <v>8516</v>
      </c>
      <c r="G220" s="163" t="s">
        <v>6056</v>
      </c>
      <c r="H220" s="178" t="s">
        <v>8514</v>
      </c>
      <c r="I220" s="102" t="s">
        <v>8517</v>
      </c>
      <c r="L220" s="62" t="s">
        <v>8518</v>
      </c>
      <c r="X220" s="62" t="s">
        <v>8519</v>
      </c>
      <c r="AH220" s="62" t="s">
        <v>8520</v>
      </c>
      <c r="AI220" s="62"/>
      <c r="AO220" s="287" t="s">
        <v>9013</v>
      </c>
      <c r="BU220" s="62" t="s">
        <v>8521</v>
      </c>
      <c r="GA220" s="273" t="s">
        <v>8522</v>
      </c>
    </row>
    <row r="221" spans="1:201" ht="42" x14ac:dyDescent="0.15">
      <c r="A221" s="157" t="s">
        <v>8498</v>
      </c>
      <c r="B221" s="273" t="s">
        <v>8523</v>
      </c>
      <c r="C221" s="62" t="s">
        <v>9021</v>
      </c>
      <c r="D221" s="182">
        <v>41347</v>
      </c>
      <c r="E221" s="182">
        <v>42793</v>
      </c>
      <c r="F221" s="62" t="s">
        <v>8516</v>
      </c>
      <c r="G221" s="163" t="s">
        <v>5801</v>
      </c>
      <c r="H221" s="178" t="s">
        <v>8524</v>
      </c>
      <c r="I221" s="102" t="s">
        <v>8517</v>
      </c>
      <c r="L221" s="62" t="s">
        <v>8518</v>
      </c>
      <c r="X221" s="62" t="s">
        <v>8525</v>
      </c>
      <c r="AH221" s="62" t="s">
        <v>8526</v>
      </c>
      <c r="AI221" s="62"/>
      <c r="AO221" s="287" t="s">
        <v>9013</v>
      </c>
      <c r="ED221" s="62" t="s">
        <v>17015</v>
      </c>
      <c r="GI221" s="273" t="s">
        <v>8528</v>
      </c>
    </row>
    <row r="222" spans="1:201" s="161" customFormat="1" ht="70" x14ac:dyDescent="0.15">
      <c r="A222" s="161" t="s">
        <v>8499</v>
      </c>
      <c r="B222" s="207" t="s">
        <v>8529</v>
      </c>
      <c r="C222" s="166" t="s">
        <v>9022</v>
      </c>
      <c r="D222" s="206">
        <v>41347</v>
      </c>
      <c r="E222" s="206">
        <v>41355</v>
      </c>
      <c r="F222" s="166" t="s">
        <v>9014</v>
      </c>
      <c r="G222" s="163" t="s">
        <v>8530</v>
      </c>
      <c r="H222" s="205" t="s">
        <v>8531</v>
      </c>
      <c r="I222" s="102" t="s">
        <v>8517</v>
      </c>
      <c r="L222" s="166" t="s">
        <v>8532</v>
      </c>
      <c r="Q222" s="166" t="s">
        <v>8533</v>
      </c>
      <c r="X222" s="166" t="s">
        <v>8534</v>
      </c>
      <c r="AA222" s="205"/>
      <c r="AH222" s="166" t="s">
        <v>8535</v>
      </c>
      <c r="AI222" s="166"/>
      <c r="AJ222" s="205"/>
      <c r="AK222" s="205"/>
      <c r="AO222" s="335" t="s">
        <v>9013</v>
      </c>
      <c r="CQ222" s="205"/>
      <c r="CR222" s="205"/>
      <c r="DP222" s="205"/>
      <c r="DT222" s="205"/>
      <c r="DU222" s="205"/>
      <c r="ED222" s="166" t="s">
        <v>9015</v>
      </c>
      <c r="EH222" s="207" t="s">
        <v>9020</v>
      </c>
      <c r="EQ222" s="207" t="s">
        <v>9017</v>
      </c>
      <c r="ES222" s="205"/>
      <c r="ET222" s="205"/>
      <c r="FC222" s="207" t="s">
        <v>9016</v>
      </c>
      <c r="FD222" s="207"/>
      <c r="FG222" s="166" t="s">
        <v>9018</v>
      </c>
      <c r="FJ222" s="205"/>
      <c r="FK222" s="205"/>
      <c r="FW222" s="205"/>
      <c r="GR222" s="205"/>
    </row>
    <row r="223" spans="1:201" ht="84" x14ac:dyDescent="0.15">
      <c r="A223" s="157" t="s">
        <v>8500</v>
      </c>
      <c r="B223" s="273" t="s">
        <v>8536</v>
      </c>
      <c r="C223" s="62" t="s">
        <v>9126</v>
      </c>
      <c r="D223" s="182">
        <v>41347</v>
      </c>
      <c r="E223" s="182">
        <v>41355</v>
      </c>
      <c r="F223" s="62" t="s">
        <v>8516</v>
      </c>
      <c r="G223" s="163" t="s">
        <v>5801</v>
      </c>
      <c r="H223" s="178" t="s">
        <v>8537</v>
      </c>
      <c r="I223" s="102" t="s">
        <v>8517</v>
      </c>
      <c r="L223" s="62" t="s">
        <v>8518</v>
      </c>
      <c r="X223" s="62" t="s">
        <v>8519</v>
      </c>
      <c r="AH223" s="62" t="s">
        <v>8538</v>
      </c>
      <c r="AI223" s="62"/>
      <c r="AO223" s="287" t="s">
        <v>9013</v>
      </c>
      <c r="BU223" s="62" t="s">
        <v>9182</v>
      </c>
      <c r="ED223" s="166" t="s">
        <v>9125</v>
      </c>
      <c r="GI223" s="273"/>
    </row>
    <row r="224" spans="1:201" ht="84" x14ac:dyDescent="0.15">
      <c r="A224" s="197" t="s">
        <v>8501</v>
      </c>
      <c r="B224" s="175" t="s">
        <v>8557</v>
      </c>
      <c r="C224" s="62" t="s">
        <v>9128</v>
      </c>
      <c r="D224" s="182">
        <v>41352</v>
      </c>
      <c r="E224" s="182">
        <v>41352</v>
      </c>
      <c r="F224" s="62" t="s">
        <v>8516</v>
      </c>
      <c r="G224" s="163" t="s">
        <v>5801</v>
      </c>
      <c r="H224" s="178" t="s">
        <v>8558</v>
      </c>
      <c r="I224" s="102" t="s">
        <v>8517</v>
      </c>
      <c r="L224" s="62" t="s">
        <v>8559</v>
      </c>
      <c r="X224" s="62" t="s">
        <v>8519</v>
      </c>
      <c r="AH224" s="62" t="s">
        <v>8560</v>
      </c>
      <c r="AI224" s="62"/>
      <c r="AO224" s="287" t="s">
        <v>9013</v>
      </c>
      <c r="BU224" s="62"/>
      <c r="DG224" s="175" t="s">
        <v>8563</v>
      </c>
      <c r="ED224" s="166"/>
      <c r="FG224" s="62" t="s">
        <v>9127</v>
      </c>
      <c r="GA224" s="175" t="s">
        <v>8561</v>
      </c>
    </row>
    <row r="225" spans="1:207" ht="42" x14ac:dyDescent="0.15">
      <c r="A225" s="157" t="s">
        <v>8508</v>
      </c>
      <c r="B225" s="273" t="s">
        <v>8562</v>
      </c>
      <c r="C225" s="62" t="s">
        <v>9129</v>
      </c>
      <c r="D225" s="182">
        <v>41353</v>
      </c>
      <c r="E225" s="182">
        <v>41355</v>
      </c>
      <c r="G225" s="163" t="s">
        <v>5802</v>
      </c>
      <c r="H225" s="178" t="s">
        <v>8564</v>
      </c>
      <c r="I225" s="102" t="s">
        <v>8565</v>
      </c>
      <c r="J225" s="157" t="s">
        <v>469</v>
      </c>
    </row>
    <row r="226" spans="1:207" ht="56" x14ac:dyDescent="0.15">
      <c r="A226" s="157" t="s">
        <v>8509</v>
      </c>
      <c r="B226" s="273" t="s">
        <v>8566</v>
      </c>
      <c r="C226" s="62" t="s">
        <v>9130</v>
      </c>
      <c r="D226" s="182">
        <v>41351</v>
      </c>
      <c r="E226" s="182">
        <v>41352</v>
      </c>
      <c r="F226" s="62" t="s">
        <v>8516</v>
      </c>
      <c r="G226" s="163" t="s">
        <v>6056</v>
      </c>
      <c r="H226" s="178" t="s">
        <v>8514</v>
      </c>
      <c r="I226" s="102" t="s">
        <v>8517</v>
      </c>
      <c r="L226" s="62" t="s">
        <v>8567</v>
      </c>
      <c r="X226" s="62" t="s">
        <v>8568</v>
      </c>
      <c r="AH226" s="62" t="s">
        <v>8569</v>
      </c>
      <c r="AI226" s="62"/>
      <c r="AQ226" s="62" t="s">
        <v>8570</v>
      </c>
      <c r="BU226" s="62" t="s">
        <v>8572</v>
      </c>
      <c r="DG226" s="175"/>
      <c r="ED226" s="166"/>
      <c r="FG226" s="62"/>
      <c r="GA226" s="175" t="s">
        <v>8571</v>
      </c>
    </row>
    <row r="227" spans="1:207" s="288" customFormat="1" ht="56" x14ac:dyDescent="0.15">
      <c r="A227" s="288" t="s">
        <v>8510</v>
      </c>
      <c r="B227" s="289" t="s">
        <v>8575</v>
      </c>
      <c r="C227" s="294" t="s">
        <v>9131</v>
      </c>
      <c r="D227" s="290">
        <v>41347</v>
      </c>
      <c r="E227" s="290">
        <v>41355</v>
      </c>
      <c r="F227" s="291" t="s">
        <v>8556</v>
      </c>
      <c r="G227" s="292" t="s">
        <v>8576</v>
      </c>
      <c r="H227" s="291" t="s">
        <v>8514</v>
      </c>
      <c r="I227" s="293" t="s">
        <v>8517</v>
      </c>
      <c r="L227" s="294"/>
      <c r="Q227" s="289" t="s">
        <v>8577</v>
      </c>
      <c r="X227" s="294" t="s">
        <v>8578</v>
      </c>
      <c r="AA227" s="291"/>
      <c r="AH227" s="294" t="s">
        <v>8579</v>
      </c>
      <c r="AI227" s="294"/>
      <c r="AJ227" s="291"/>
      <c r="AK227" s="291"/>
      <c r="AO227" s="317" t="s">
        <v>9013</v>
      </c>
      <c r="AQ227" s="294"/>
      <c r="BU227" s="294"/>
      <c r="CQ227" s="291"/>
      <c r="CR227" s="291"/>
      <c r="DG227" s="300"/>
      <c r="DP227" s="291"/>
      <c r="DT227" s="291"/>
      <c r="DU227" s="291"/>
      <c r="ED227" s="294" t="s">
        <v>8580</v>
      </c>
      <c r="ES227" s="291"/>
      <c r="ET227" s="291"/>
      <c r="FG227" s="294"/>
      <c r="FJ227" s="291"/>
      <c r="FK227" s="291"/>
      <c r="FW227" s="291"/>
      <c r="GA227" s="300"/>
      <c r="GR227" s="291"/>
      <c r="GT227" s="288" t="s">
        <v>1128</v>
      </c>
    </row>
    <row r="228" spans="1:207" s="288" customFormat="1" ht="56" x14ac:dyDescent="0.15">
      <c r="A228" s="288" t="s">
        <v>8511</v>
      </c>
      <c r="B228" s="289" t="s">
        <v>8582</v>
      </c>
      <c r="C228" s="294" t="s">
        <v>9132</v>
      </c>
      <c r="D228" s="182">
        <v>41351</v>
      </c>
      <c r="E228" s="182">
        <v>41352</v>
      </c>
      <c r="F228" s="291" t="s">
        <v>8556</v>
      </c>
      <c r="G228" s="292" t="s">
        <v>8584</v>
      </c>
      <c r="H228" s="291" t="s">
        <v>8583</v>
      </c>
      <c r="I228" s="293" t="s">
        <v>8517</v>
      </c>
      <c r="L228" s="294"/>
      <c r="X228" s="294" t="s">
        <v>8585</v>
      </c>
      <c r="AA228" s="291"/>
      <c r="AH228" s="294" t="s">
        <v>9200</v>
      </c>
      <c r="AI228" s="294"/>
      <c r="AJ228" s="291"/>
      <c r="AK228" s="291"/>
      <c r="AO228" s="317" t="s">
        <v>9013</v>
      </c>
      <c r="AQ228" s="294"/>
      <c r="BU228" s="294"/>
      <c r="CQ228" s="291"/>
      <c r="CR228" s="291"/>
      <c r="DG228" s="300"/>
      <c r="DP228" s="291"/>
      <c r="DT228" s="291"/>
      <c r="DU228" s="291"/>
      <c r="ED228" s="294"/>
      <c r="ES228" s="291"/>
      <c r="ET228" s="291"/>
      <c r="FG228" s="294"/>
      <c r="FJ228" s="291"/>
      <c r="FK228" s="291"/>
      <c r="FW228" s="291"/>
      <c r="GA228" s="300"/>
      <c r="GR228" s="291"/>
      <c r="GU228" s="289" t="s">
        <v>9202</v>
      </c>
      <c r="GV228" s="289" t="s">
        <v>9201</v>
      </c>
      <c r="GW228" s="289"/>
      <c r="GX228" s="289"/>
    </row>
    <row r="229" spans="1:207" ht="28" x14ac:dyDescent="0.15">
      <c r="A229" s="204" t="s">
        <v>8591</v>
      </c>
      <c r="B229" s="175" t="s">
        <v>8592</v>
      </c>
      <c r="C229" s="62" t="s">
        <v>8594</v>
      </c>
      <c r="E229" s="182">
        <v>41344</v>
      </c>
      <c r="G229" s="62" t="s">
        <v>5943</v>
      </c>
      <c r="H229" s="62" t="s">
        <v>8589</v>
      </c>
      <c r="I229" s="62" t="s">
        <v>3067</v>
      </c>
      <c r="J229" s="62" t="s">
        <v>469</v>
      </c>
      <c r="K229" s="62"/>
      <c r="L229" s="62" t="s">
        <v>1207</v>
      </c>
      <c r="M229" s="62"/>
      <c r="N229" s="62"/>
      <c r="O229" s="62"/>
      <c r="P229" s="62"/>
      <c r="Q229" s="62"/>
      <c r="R229" s="62"/>
      <c r="S229" s="62"/>
      <c r="T229" s="62"/>
      <c r="U229" s="62"/>
      <c r="V229" s="62"/>
      <c r="W229" s="62"/>
      <c r="X229" s="62" t="s">
        <v>8590</v>
      </c>
      <c r="Y229" s="62"/>
      <c r="Z229" s="62"/>
      <c r="AA229" s="62"/>
      <c r="AB229" s="62"/>
      <c r="AC229" s="62"/>
      <c r="AD229" s="62"/>
      <c r="AE229" s="62"/>
      <c r="AF229" s="62"/>
      <c r="AG229" s="62"/>
      <c r="AH229" s="62" t="s">
        <v>452</v>
      </c>
      <c r="AI229" s="62"/>
      <c r="AJ229" s="62"/>
      <c r="AK229" s="62"/>
      <c r="AL229" s="62"/>
      <c r="AN229" s="62"/>
      <c r="AO229" s="62" t="s">
        <v>5514</v>
      </c>
      <c r="AP229" s="62"/>
      <c r="AQ229" s="62"/>
      <c r="AR229" s="62"/>
      <c r="AS229" s="62"/>
      <c r="AT229" s="62"/>
      <c r="AU229" s="62"/>
      <c r="AV229" s="62"/>
      <c r="AW229" s="62"/>
      <c r="AX229" s="62"/>
      <c r="AY229" s="62"/>
      <c r="AZ229" s="62"/>
      <c r="BA229" s="62"/>
      <c r="BB229" s="62"/>
      <c r="BC229" s="62"/>
      <c r="BD229" s="62"/>
      <c r="BE229" s="62"/>
      <c r="BF229" s="62"/>
      <c r="BG229" s="62"/>
      <c r="BH229" s="62"/>
      <c r="BJ229" s="62"/>
      <c r="BK229" s="62"/>
      <c r="FG229" s="62" t="s">
        <v>8593</v>
      </c>
    </row>
    <row r="230" spans="1:207" ht="28" x14ac:dyDescent="0.15">
      <c r="A230" s="197" t="s">
        <v>8614</v>
      </c>
      <c r="B230" s="175" t="s">
        <v>8617</v>
      </c>
      <c r="C230" s="62" t="s">
        <v>10120</v>
      </c>
      <c r="D230" s="182">
        <v>41285</v>
      </c>
      <c r="E230" s="182">
        <v>41285</v>
      </c>
      <c r="G230" s="62" t="s">
        <v>5801</v>
      </c>
      <c r="H230" s="178" t="s">
        <v>5781</v>
      </c>
      <c r="I230" s="62" t="s">
        <v>3067</v>
      </c>
      <c r="J230" s="62" t="s">
        <v>469</v>
      </c>
      <c r="X230" s="178" t="s">
        <v>3144</v>
      </c>
      <c r="AH230" s="62" t="s">
        <v>452</v>
      </c>
      <c r="AI230" s="62"/>
      <c r="AO230" s="62" t="s">
        <v>5514</v>
      </c>
      <c r="EQ230" s="157" t="s">
        <v>8619</v>
      </c>
      <c r="FG230" s="62" t="s">
        <v>8618</v>
      </c>
    </row>
    <row r="231" spans="1:207" ht="14" x14ac:dyDescent="0.15">
      <c r="A231" s="197" t="s">
        <v>8613</v>
      </c>
      <c r="B231" s="175" t="s">
        <v>8634</v>
      </c>
      <c r="C231" s="62" t="s">
        <v>8633</v>
      </c>
      <c r="D231" s="182">
        <v>41285</v>
      </c>
      <c r="E231" s="182">
        <v>41285</v>
      </c>
      <c r="G231" s="62" t="s">
        <v>6056</v>
      </c>
      <c r="H231" s="178" t="s">
        <v>8635</v>
      </c>
      <c r="I231" s="62" t="s">
        <v>3067</v>
      </c>
      <c r="J231" s="62" t="s">
        <v>469</v>
      </c>
      <c r="AH231" s="178" t="s">
        <v>452</v>
      </c>
      <c r="AO231" s="62" t="s">
        <v>5514</v>
      </c>
      <c r="ED231" s="178" t="s">
        <v>8636</v>
      </c>
    </row>
    <row r="232" spans="1:207" ht="42" x14ac:dyDescent="0.15">
      <c r="A232" s="197" t="s">
        <v>8659</v>
      </c>
      <c r="B232" s="175" t="s">
        <v>8660</v>
      </c>
      <c r="C232" s="62" t="s">
        <v>9134</v>
      </c>
      <c r="D232" s="182">
        <v>41353</v>
      </c>
      <c r="E232" s="182">
        <v>41355</v>
      </c>
      <c r="F232" s="62" t="s">
        <v>8516</v>
      </c>
      <c r="G232" s="62" t="s">
        <v>5801</v>
      </c>
      <c r="H232" s="178" t="s">
        <v>8670</v>
      </c>
      <c r="I232" s="62" t="s">
        <v>3067</v>
      </c>
      <c r="L232" s="62" t="s">
        <v>8518</v>
      </c>
      <c r="X232" s="166" t="s">
        <v>8671</v>
      </c>
      <c r="AH232" s="62" t="s">
        <v>8672</v>
      </c>
      <c r="AI232" s="62"/>
      <c r="AO232" s="287" t="s">
        <v>9013</v>
      </c>
      <c r="ED232" s="62" t="s">
        <v>9133</v>
      </c>
    </row>
    <row r="233" spans="1:207" ht="56" x14ac:dyDescent="0.15">
      <c r="A233" s="204" t="s">
        <v>8661</v>
      </c>
      <c r="B233" s="175" t="s">
        <v>8662</v>
      </c>
      <c r="C233" s="62" t="s">
        <v>9135</v>
      </c>
      <c r="D233" s="182">
        <v>41352</v>
      </c>
      <c r="E233" s="182">
        <v>41352</v>
      </c>
      <c r="F233" s="166" t="s">
        <v>9203</v>
      </c>
      <c r="G233" s="62" t="s">
        <v>5801</v>
      </c>
      <c r="H233" s="178" t="s">
        <v>8673</v>
      </c>
      <c r="I233" s="62" t="s">
        <v>3067</v>
      </c>
      <c r="L233" s="62" t="s">
        <v>8674</v>
      </c>
      <c r="X233" s="166" t="s">
        <v>8675</v>
      </c>
      <c r="AH233" s="62" t="s">
        <v>8676</v>
      </c>
      <c r="AI233" s="62"/>
      <c r="AO233" s="287" t="s">
        <v>9013</v>
      </c>
      <c r="FC233" s="273"/>
      <c r="FD233" s="273"/>
    </row>
    <row r="234" spans="1:207" ht="56" x14ac:dyDescent="0.15">
      <c r="A234" s="197" t="s">
        <v>8663</v>
      </c>
      <c r="B234" s="175" t="s">
        <v>8664</v>
      </c>
      <c r="C234" s="62" t="s">
        <v>9137</v>
      </c>
      <c r="D234" s="182">
        <v>41407</v>
      </c>
      <c r="E234" s="182">
        <v>41408</v>
      </c>
      <c r="F234" s="62" t="s">
        <v>8516</v>
      </c>
      <c r="G234" s="62" t="s">
        <v>6056</v>
      </c>
      <c r="H234" s="178" t="s">
        <v>8677</v>
      </c>
      <c r="I234" s="62" t="s">
        <v>3067</v>
      </c>
      <c r="L234" s="62" t="s">
        <v>8678</v>
      </c>
      <c r="X234" s="166" t="s">
        <v>8679</v>
      </c>
      <c r="AH234" s="62" t="s">
        <v>8526</v>
      </c>
      <c r="AI234" s="62"/>
      <c r="AO234" s="287" t="s">
        <v>9013</v>
      </c>
      <c r="ED234" s="62" t="s">
        <v>9136</v>
      </c>
      <c r="FC234" s="273" t="s">
        <v>9148</v>
      </c>
      <c r="FD234" s="273"/>
    </row>
    <row r="235" spans="1:207" ht="28" x14ac:dyDescent="0.15">
      <c r="A235" s="197" t="s">
        <v>8941</v>
      </c>
      <c r="B235" s="175" t="s">
        <v>8942</v>
      </c>
      <c r="C235" s="62" t="s">
        <v>9120</v>
      </c>
      <c r="D235" s="182">
        <v>41341</v>
      </c>
      <c r="E235" s="182">
        <v>41341</v>
      </c>
      <c r="F235" s="182"/>
      <c r="G235" s="163" t="s">
        <v>6056</v>
      </c>
      <c r="H235" s="62" t="s">
        <v>9118</v>
      </c>
      <c r="I235" s="102" t="s">
        <v>3067</v>
      </c>
      <c r="J235" s="178" t="s">
        <v>469</v>
      </c>
      <c r="L235" s="62" t="s">
        <v>9119</v>
      </c>
      <c r="X235" s="62" t="s">
        <v>9139</v>
      </c>
      <c r="AH235" s="178" t="s">
        <v>452</v>
      </c>
      <c r="AO235" s="28" t="s">
        <v>5514</v>
      </c>
    </row>
    <row r="236" spans="1:207" ht="28" x14ac:dyDescent="0.15">
      <c r="A236" s="197" t="s">
        <v>9023</v>
      </c>
      <c r="B236" s="175" t="s">
        <v>9024</v>
      </c>
      <c r="C236" s="62" t="s">
        <v>9142</v>
      </c>
      <c r="D236" s="182">
        <v>41442</v>
      </c>
      <c r="E236" s="182">
        <v>42724</v>
      </c>
      <c r="F236" s="178" t="s">
        <v>16551</v>
      </c>
      <c r="G236" s="163" t="s">
        <v>5802</v>
      </c>
      <c r="H236" s="62" t="s">
        <v>9138</v>
      </c>
      <c r="I236" s="102" t="s">
        <v>3067</v>
      </c>
      <c r="J236" s="178" t="s">
        <v>469</v>
      </c>
      <c r="L236" s="62"/>
      <c r="X236" s="62" t="s">
        <v>9090</v>
      </c>
      <c r="AH236" s="62" t="s">
        <v>9140</v>
      </c>
      <c r="AI236" s="62"/>
      <c r="AO236" s="28" t="s">
        <v>5514</v>
      </c>
      <c r="FG236" s="178" t="s">
        <v>9141</v>
      </c>
    </row>
    <row r="237" spans="1:207" ht="56" x14ac:dyDescent="0.15">
      <c r="A237" s="204" t="s">
        <v>9071</v>
      </c>
      <c r="B237" s="177" t="s">
        <v>9072</v>
      </c>
      <c r="C237" s="62" t="s">
        <v>9150</v>
      </c>
      <c r="D237" s="182">
        <v>41424</v>
      </c>
      <c r="E237" s="182">
        <v>41681</v>
      </c>
      <c r="F237" s="205" t="s">
        <v>8556</v>
      </c>
      <c r="G237" s="163" t="s">
        <v>9143</v>
      </c>
      <c r="H237" s="62" t="s">
        <v>9144</v>
      </c>
      <c r="I237" s="62" t="s">
        <v>3067</v>
      </c>
      <c r="L237" s="62" t="s">
        <v>9145</v>
      </c>
      <c r="X237" s="166" t="s">
        <v>8519</v>
      </c>
      <c r="AH237" s="62" t="s">
        <v>8526</v>
      </c>
      <c r="AI237" s="62"/>
      <c r="AO237" s="287" t="s">
        <v>9013</v>
      </c>
      <c r="ED237" s="62" t="s">
        <v>9146</v>
      </c>
      <c r="FC237" s="207" t="s">
        <v>9147</v>
      </c>
      <c r="FD237" s="207"/>
      <c r="FY237" s="207" t="s">
        <v>11022</v>
      </c>
      <c r="GY237" s="273" t="s">
        <v>9149</v>
      </c>
    </row>
    <row r="238" spans="1:207" ht="28" x14ac:dyDescent="0.15">
      <c r="A238" s="204" t="s">
        <v>9073</v>
      </c>
      <c r="B238" s="177" t="s">
        <v>9074</v>
      </c>
      <c r="C238" s="62" t="s">
        <v>9154</v>
      </c>
      <c r="D238" s="182">
        <v>41431</v>
      </c>
      <c r="E238" s="182">
        <v>42774</v>
      </c>
      <c r="F238" s="178" t="s">
        <v>12076</v>
      </c>
      <c r="G238" s="163" t="s">
        <v>10543</v>
      </c>
      <c r="H238" s="62" t="s">
        <v>9151</v>
      </c>
      <c r="I238" s="62" t="s">
        <v>3067</v>
      </c>
      <c r="J238" s="178" t="s">
        <v>469</v>
      </c>
      <c r="L238" s="207"/>
      <c r="X238" s="62" t="s">
        <v>9090</v>
      </c>
      <c r="AH238" s="62" t="s">
        <v>452</v>
      </c>
      <c r="AI238" s="62"/>
      <c r="AO238" s="28" t="s">
        <v>5514</v>
      </c>
      <c r="ED238" s="178" t="s">
        <v>9152</v>
      </c>
    </row>
    <row r="239" spans="1:207" ht="56" x14ac:dyDescent="0.15">
      <c r="A239" s="197" t="s">
        <v>9165</v>
      </c>
      <c r="B239" s="175" t="s">
        <v>9166</v>
      </c>
      <c r="C239" s="62" t="s">
        <v>9167</v>
      </c>
      <c r="D239" s="186">
        <v>41381</v>
      </c>
      <c r="E239" s="182">
        <v>41470</v>
      </c>
      <c r="F239" s="62" t="s">
        <v>9175</v>
      </c>
      <c r="G239" s="163" t="s">
        <v>6056</v>
      </c>
      <c r="H239" s="62" t="s">
        <v>9174</v>
      </c>
      <c r="I239" s="62" t="s">
        <v>3067</v>
      </c>
      <c r="AA239" s="178" t="s">
        <v>3380</v>
      </c>
      <c r="AJ239" s="62" t="s">
        <v>9168</v>
      </c>
      <c r="AK239" s="62"/>
      <c r="AP239" s="62" t="s">
        <v>7178</v>
      </c>
      <c r="BS239" s="157" t="s">
        <v>9169</v>
      </c>
      <c r="DF239" s="157" t="s">
        <v>3179</v>
      </c>
      <c r="ET239" s="178" t="s">
        <v>9171</v>
      </c>
      <c r="EX239" s="273" t="s">
        <v>9170</v>
      </c>
      <c r="FR239" s="320" t="s">
        <v>9176</v>
      </c>
      <c r="GC239" s="157" t="s">
        <v>3179</v>
      </c>
    </row>
    <row r="240" spans="1:207" ht="56" x14ac:dyDescent="0.15">
      <c r="A240" s="197" t="s">
        <v>9217</v>
      </c>
      <c r="B240" s="175" t="s">
        <v>9218</v>
      </c>
      <c r="C240" s="62" t="s">
        <v>9219</v>
      </c>
      <c r="D240" s="182">
        <v>41325</v>
      </c>
      <c r="E240" s="182">
        <v>41681</v>
      </c>
      <c r="F240" s="62" t="s">
        <v>9228</v>
      </c>
      <c r="G240" s="62" t="s">
        <v>5801</v>
      </c>
      <c r="H240" s="62" t="s">
        <v>9220</v>
      </c>
      <c r="I240" s="62" t="s">
        <v>3067</v>
      </c>
      <c r="L240" s="62" t="s">
        <v>9221</v>
      </c>
      <c r="X240" s="166" t="s">
        <v>8519</v>
      </c>
      <c r="AH240" s="62" t="s">
        <v>9222</v>
      </c>
      <c r="AI240" s="62"/>
      <c r="AO240" s="287" t="s">
        <v>9013</v>
      </c>
      <c r="BK240" s="273"/>
      <c r="BO240" s="273" t="s">
        <v>9226</v>
      </c>
      <c r="CR240" s="62" t="s">
        <v>9229</v>
      </c>
      <c r="FG240" s="62" t="s">
        <v>9223</v>
      </c>
    </row>
    <row r="241" spans="1:209" ht="28" x14ac:dyDescent="0.15">
      <c r="A241" s="197" t="s">
        <v>9407</v>
      </c>
      <c r="B241" s="175" t="s">
        <v>9408</v>
      </c>
      <c r="C241" s="62" t="s">
        <v>9412</v>
      </c>
      <c r="D241" s="182">
        <v>41382</v>
      </c>
      <c r="E241" s="182">
        <v>41382</v>
      </c>
      <c r="G241" s="163" t="s">
        <v>5802</v>
      </c>
      <c r="H241" s="62" t="s">
        <v>9138</v>
      </c>
      <c r="I241" s="62" t="s">
        <v>3067</v>
      </c>
      <c r="J241" s="178" t="s">
        <v>469</v>
      </c>
      <c r="Q241" s="157" t="s">
        <v>9410</v>
      </c>
      <c r="X241" s="62" t="s">
        <v>9090</v>
      </c>
      <c r="AH241" s="178" t="s">
        <v>9409</v>
      </c>
      <c r="AO241" s="28" t="s">
        <v>5514</v>
      </c>
      <c r="FG241" s="178" t="s">
        <v>9411</v>
      </c>
    </row>
    <row r="242" spans="1:209" ht="42" x14ac:dyDescent="0.15">
      <c r="A242" s="204" t="s">
        <v>9556</v>
      </c>
      <c r="B242" s="177" t="s">
        <v>12040</v>
      </c>
      <c r="C242" s="62" t="s">
        <v>9723</v>
      </c>
      <c r="D242" s="182">
        <v>41435</v>
      </c>
      <c r="E242" s="182">
        <v>42724</v>
      </c>
      <c r="F242" s="178" t="s">
        <v>15166</v>
      </c>
      <c r="G242" s="163" t="s">
        <v>5802</v>
      </c>
      <c r="H242" s="62" t="s">
        <v>9724</v>
      </c>
      <c r="I242" s="62" t="s">
        <v>3067</v>
      </c>
      <c r="J242" s="178" t="s">
        <v>469</v>
      </c>
      <c r="Q242" s="330"/>
      <c r="X242" s="178" t="s">
        <v>9722</v>
      </c>
      <c r="AH242" s="178" t="s">
        <v>3204</v>
      </c>
      <c r="AO242" s="28" t="s">
        <v>5514</v>
      </c>
      <c r="ED242" s="62" t="s">
        <v>9725</v>
      </c>
    </row>
    <row r="243" spans="1:209" ht="28" x14ac:dyDescent="0.15">
      <c r="A243" s="197" t="s">
        <v>9604</v>
      </c>
      <c r="B243" s="175" t="s">
        <v>9605</v>
      </c>
      <c r="C243" s="62" t="s">
        <v>9606</v>
      </c>
      <c r="D243" s="182">
        <v>41404</v>
      </c>
      <c r="F243" s="294" t="s">
        <v>9607</v>
      </c>
      <c r="G243" s="163" t="s">
        <v>9608</v>
      </c>
      <c r="H243" s="178" t="s">
        <v>9609</v>
      </c>
      <c r="I243" s="62" t="s">
        <v>3131</v>
      </c>
      <c r="J243" s="178" t="s">
        <v>469</v>
      </c>
      <c r="L243" s="178" t="s">
        <v>589</v>
      </c>
      <c r="X243" s="62" t="s">
        <v>469</v>
      </c>
      <c r="AH243" s="178" t="s">
        <v>452</v>
      </c>
      <c r="GZ243" s="273" t="s">
        <v>9612</v>
      </c>
      <c r="HA243" s="273" t="s">
        <v>9612</v>
      </c>
    </row>
    <row r="244" spans="1:209" ht="56" x14ac:dyDescent="0.15">
      <c r="A244" s="197" t="s">
        <v>9761</v>
      </c>
      <c r="B244" s="175" t="s">
        <v>9759</v>
      </c>
      <c r="C244" s="62" t="s">
        <v>9762</v>
      </c>
      <c r="D244" s="182">
        <v>41442</v>
      </c>
      <c r="E244" s="182">
        <v>42726</v>
      </c>
      <c r="F244" s="178" t="s">
        <v>12076</v>
      </c>
      <c r="G244" s="163" t="s">
        <v>5802</v>
      </c>
      <c r="H244" s="62" t="s">
        <v>9760</v>
      </c>
      <c r="I244" s="62" t="s">
        <v>3067</v>
      </c>
      <c r="J244" s="178" t="s">
        <v>469</v>
      </c>
      <c r="Q244" s="333"/>
      <c r="X244" s="62" t="s">
        <v>471</v>
      </c>
      <c r="AH244" s="178" t="s">
        <v>8472</v>
      </c>
      <c r="AO244" s="28" t="s">
        <v>5514</v>
      </c>
      <c r="ED244" s="62" t="s">
        <v>14686</v>
      </c>
      <c r="FG244" s="178" t="s">
        <v>14684</v>
      </c>
    </row>
    <row r="245" spans="1:209" ht="28" x14ac:dyDescent="0.15">
      <c r="A245" s="204" t="s">
        <v>9796</v>
      </c>
      <c r="B245" s="177" t="s">
        <v>9797</v>
      </c>
      <c r="C245" s="62" t="s">
        <v>10195</v>
      </c>
      <c r="D245" s="182">
        <v>41515</v>
      </c>
      <c r="E245" s="182">
        <v>41669</v>
      </c>
      <c r="F245" s="182"/>
      <c r="G245" s="163" t="s">
        <v>5801</v>
      </c>
      <c r="H245" s="178" t="s">
        <v>10193</v>
      </c>
      <c r="I245" s="62" t="s">
        <v>3067</v>
      </c>
      <c r="J245" s="178" t="s">
        <v>469</v>
      </c>
      <c r="O245" s="273"/>
      <c r="AH245" s="178" t="s">
        <v>3075</v>
      </c>
      <c r="ED245" s="62" t="s">
        <v>10194</v>
      </c>
    </row>
    <row r="246" spans="1:209" ht="84" x14ac:dyDescent="0.15">
      <c r="A246" s="197" t="s">
        <v>9798</v>
      </c>
      <c r="B246" s="175" t="s">
        <v>9808</v>
      </c>
      <c r="C246" s="166" t="s">
        <v>9814</v>
      </c>
      <c r="D246" s="182">
        <v>41446</v>
      </c>
      <c r="E246" s="182">
        <v>41446</v>
      </c>
      <c r="F246" s="178" t="s">
        <v>9824</v>
      </c>
      <c r="H246" s="62" t="s">
        <v>9825</v>
      </c>
      <c r="I246" s="62" t="s">
        <v>3067</v>
      </c>
      <c r="AA246" s="178" t="s">
        <v>7207</v>
      </c>
      <c r="AJ246" s="178" t="s">
        <v>5516</v>
      </c>
      <c r="AP246" s="62" t="s">
        <v>7178</v>
      </c>
      <c r="BH246" s="178" t="s">
        <v>9800</v>
      </c>
      <c r="ES246" s="178" t="s">
        <v>9845</v>
      </c>
      <c r="FN246" s="178" t="s">
        <v>9799</v>
      </c>
      <c r="GH246" s="62" t="s">
        <v>7024</v>
      </c>
    </row>
    <row r="247" spans="1:209" ht="84" x14ac:dyDescent="0.15">
      <c r="A247" s="197" t="s">
        <v>9801</v>
      </c>
      <c r="B247" s="175" t="s">
        <v>9809</v>
      </c>
      <c r="C247" s="62" t="s">
        <v>9818</v>
      </c>
      <c r="D247" s="182">
        <v>41446</v>
      </c>
      <c r="E247" s="182">
        <v>41446</v>
      </c>
      <c r="F247" s="178" t="s">
        <v>9824</v>
      </c>
      <c r="H247" s="62" t="s">
        <v>9826</v>
      </c>
      <c r="I247" s="62" t="s">
        <v>3067</v>
      </c>
      <c r="AA247" s="178" t="s">
        <v>7207</v>
      </c>
      <c r="AJ247" s="178" t="s">
        <v>9815</v>
      </c>
      <c r="AP247" s="62" t="s">
        <v>7178</v>
      </c>
      <c r="ES247" s="178" t="s">
        <v>9816</v>
      </c>
      <c r="EZ247" s="62" t="s">
        <v>9817</v>
      </c>
      <c r="GH247" s="62" t="s">
        <v>7024</v>
      </c>
    </row>
    <row r="248" spans="1:209" ht="84" x14ac:dyDescent="0.15">
      <c r="A248" s="204" t="s">
        <v>9802</v>
      </c>
      <c r="B248" s="177" t="s">
        <v>9813</v>
      </c>
      <c r="C248" s="62" t="s">
        <v>9819</v>
      </c>
      <c r="D248" s="182">
        <v>41463</v>
      </c>
      <c r="F248" s="178" t="s">
        <v>9824</v>
      </c>
      <c r="H248" s="62" t="s">
        <v>9827</v>
      </c>
      <c r="I248" s="62" t="s">
        <v>3067</v>
      </c>
      <c r="AA248" s="62"/>
      <c r="AJ248" s="62" t="s">
        <v>9828</v>
      </c>
      <c r="AK248" s="62"/>
      <c r="AP248" s="62" t="s">
        <v>7178</v>
      </c>
      <c r="BV248" s="205" t="s">
        <v>9830</v>
      </c>
      <c r="GD248" s="178" t="s">
        <v>3179</v>
      </c>
      <c r="GH248" s="62" t="s">
        <v>7024</v>
      </c>
    </row>
    <row r="249" spans="1:209" ht="84" x14ac:dyDescent="0.15">
      <c r="A249" s="197" t="s">
        <v>9803</v>
      </c>
      <c r="B249" s="175" t="s">
        <v>9810</v>
      </c>
      <c r="C249" s="62" t="s">
        <v>9820</v>
      </c>
      <c r="D249" s="182">
        <v>41446</v>
      </c>
      <c r="E249" s="182">
        <v>41446</v>
      </c>
      <c r="F249" s="178" t="s">
        <v>9824</v>
      </c>
      <c r="H249" s="62" t="s">
        <v>9831</v>
      </c>
      <c r="I249" s="62" t="s">
        <v>3067</v>
      </c>
      <c r="S249" s="178" t="s">
        <v>9835</v>
      </c>
      <c r="AJ249" s="62" t="s">
        <v>9832</v>
      </c>
      <c r="AK249" s="62"/>
      <c r="AP249" s="62" t="s">
        <v>7178</v>
      </c>
      <c r="BH249" s="62" t="s">
        <v>9833</v>
      </c>
      <c r="GD249" s="178" t="s">
        <v>9834</v>
      </c>
      <c r="GH249" s="62" t="s">
        <v>7024</v>
      </c>
    </row>
    <row r="250" spans="1:209" ht="84" x14ac:dyDescent="0.15">
      <c r="A250" s="204" t="s">
        <v>9804</v>
      </c>
      <c r="B250" s="177" t="s">
        <v>9805</v>
      </c>
      <c r="C250" s="62" t="s">
        <v>9821</v>
      </c>
      <c r="D250" s="182">
        <v>41463</v>
      </c>
      <c r="F250" s="166" t="s">
        <v>9824</v>
      </c>
      <c r="H250" s="62" t="s">
        <v>9964</v>
      </c>
      <c r="I250" s="62" t="s">
        <v>3067</v>
      </c>
      <c r="AA250" s="178" t="s">
        <v>5496</v>
      </c>
      <c r="AJ250" s="62" t="s">
        <v>9836</v>
      </c>
      <c r="AK250" s="62"/>
      <c r="AP250" s="62" t="s">
        <v>7178</v>
      </c>
      <c r="EE250" s="178" t="s">
        <v>9837</v>
      </c>
      <c r="EP250" s="178" t="s">
        <v>9918</v>
      </c>
      <c r="FL250" s="178" t="s">
        <v>9838</v>
      </c>
      <c r="FU250" s="178" t="s">
        <v>9916</v>
      </c>
      <c r="GH250" s="62" t="s">
        <v>7024</v>
      </c>
    </row>
    <row r="251" spans="1:209" ht="84" x14ac:dyDescent="0.15">
      <c r="A251" s="204" t="s">
        <v>9806</v>
      </c>
      <c r="B251" s="177" t="s">
        <v>9811</v>
      </c>
      <c r="C251" s="62" t="s">
        <v>9822</v>
      </c>
      <c r="D251" s="182">
        <v>41463</v>
      </c>
      <c r="E251" s="182"/>
      <c r="F251" s="178" t="s">
        <v>9824</v>
      </c>
      <c r="H251" s="62" t="s">
        <v>9839</v>
      </c>
      <c r="I251" s="62" t="s">
        <v>3067</v>
      </c>
      <c r="AA251" s="178" t="s">
        <v>5496</v>
      </c>
      <c r="AJ251" s="62" t="s">
        <v>9840</v>
      </c>
      <c r="AK251" s="62"/>
      <c r="AP251" s="62" t="s">
        <v>7178</v>
      </c>
      <c r="BY251" s="166" t="s">
        <v>9842</v>
      </c>
      <c r="GD251" s="178" t="s">
        <v>9843</v>
      </c>
      <c r="GH251" s="62" t="s">
        <v>7024</v>
      </c>
    </row>
    <row r="252" spans="1:209" ht="84" x14ac:dyDescent="0.15">
      <c r="A252" s="197" t="s">
        <v>9807</v>
      </c>
      <c r="B252" s="175" t="s">
        <v>9812</v>
      </c>
      <c r="C252" s="62" t="s">
        <v>9823</v>
      </c>
      <c r="D252" s="182">
        <v>41446</v>
      </c>
      <c r="E252" s="182">
        <v>41446</v>
      </c>
      <c r="F252" s="178" t="s">
        <v>9824</v>
      </c>
      <c r="H252" s="62" t="s">
        <v>9963</v>
      </c>
      <c r="I252" s="62" t="s">
        <v>3067</v>
      </c>
      <c r="AJ252" s="178" t="s">
        <v>9844</v>
      </c>
      <c r="AP252" s="62" t="s">
        <v>7178</v>
      </c>
      <c r="GH252" s="62" t="s">
        <v>7024</v>
      </c>
    </row>
    <row r="253" spans="1:209" ht="84" x14ac:dyDescent="0.15">
      <c r="A253" s="204" t="s">
        <v>9874</v>
      </c>
      <c r="B253" s="177" t="s">
        <v>9875</v>
      </c>
      <c r="C253" s="62" t="s">
        <v>9932</v>
      </c>
      <c r="D253" s="182">
        <v>41464</v>
      </c>
      <c r="E253" s="182">
        <v>41470</v>
      </c>
      <c r="G253" s="163" t="s">
        <v>9921</v>
      </c>
      <c r="H253" s="62" t="s">
        <v>9920</v>
      </c>
      <c r="I253" s="62" t="s">
        <v>3067</v>
      </c>
      <c r="J253" s="178" t="s">
        <v>469</v>
      </c>
      <c r="AK253" s="178" t="s">
        <v>7350</v>
      </c>
      <c r="AO253" s="28" t="s">
        <v>5514</v>
      </c>
      <c r="AQ253" s="62" t="s">
        <v>9933</v>
      </c>
      <c r="BP253" s="62" t="s">
        <v>9934</v>
      </c>
      <c r="BU253" s="178" t="s">
        <v>9931</v>
      </c>
      <c r="DM253" s="62" t="s">
        <v>9924</v>
      </c>
      <c r="EA253" s="62" t="s">
        <v>9935</v>
      </c>
      <c r="EO253" s="62" t="s">
        <v>9936</v>
      </c>
      <c r="EW253" s="62" t="s">
        <v>9937</v>
      </c>
      <c r="EX253" s="178" t="s">
        <v>9925</v>
      </c>
    </row>
    <row r="254" spans="1:209" ht="84" x14ac:dyDescent="0.15">
      <c r="A254" s="204" t="s">
        <v>9887</v>
      </c>
      <c r="B254" s="177" t="s">
        <v>9888</v>
      </c>
      <c r="C254" s="62" t="s">
        <v>9940</v>
      </c>
      <c r="D254" s="182">
        <v>41536</v>
      </c>
      <c r="E254" s="182">
        <v>42390</v>
      </c>
      <c r="F254" s="178" t="s">
        <v>14907</v>
      </c>
      <c r="G254" s="163" t="s">
        <v>10266</v>
      </c>
      <c r="H254" s="62" t="s">
        <v>9938</v>
      </c>
      <c r="I254" s="62" t="s">
        <v>15054</v>
      </c>
      <c r="J254" s="178" t="s">
        <v>469</v>
      </c>
      <c r="AK254" s="62" t="s">
        <v>9939</v>
      </c>
      <c r="ED254" s="62" t="s">
        <v>15052</v>
      </c>
      <c r="FV254" s="177" t="s">
        <v>15053</v>
      </c>
    </row>
    <row r="255" spans="1:209" ht="84" x14ac:dyDescent="0.15">
      <c r="A255" s="204" t="s">
        <v>9889</v>
      </c>
      <c r="B255" s="177" t="s">
        <v>9890</v>
      </c>
      <c r="C255" s="62" t="s">
        <v>9954</v>
      </c>
      <c r="D255" s="182">
        <v>41464</v>
      </c>
      <c r="E255" s="182">
        <v>41470</v>
      </c>
      <c r="G255" s="163" t="s">
        <v>6056</v>
      </c>
      <c r="H255" s="62" t="s">
        <v>9941</v>
      </c>
      <c r="I255" s="62" t="s">
        <v>3067</v>
      </c>
      <c r="J255" s="178" t="s">
        <v>469</v>
      </c>
      <c r="AK255" s="62" t="s">
        <v>9942</v>
      </c>
      <c r="AQ255" s="175" t="s">
        <v>9943</v>
      </c>
      <c r="BU255" s="175" t="s">
        <v>9953</v>
      </c>
      <c r="CE255" s="175" t="s">
        <v>9945</v>
      </c>
      <c r="DI255" s="197" t="s">
        <v>9949</v>
      </c>
      <c r="DJ255" s="175" t="s">
        <v>9952</v>
      </c>
      <c r="DK255" s="175"/>
      <c r="ED255" s="178" t="s">
        <v>7871</v>
      </c>
      <c r="EO255" s="178" t="s">
        <v>9948</v>
      </c>
      <c r="EW255" s="62" t="s">
        <v>9937</v>
      </c>
      <c r="FS255" s="175" t="s">
        <v>9946</v>
      </c>
      <c r="GB255" s="197" t="s">
        <v>9944</v>
      </c>
      <c r="GR255" s="62" t="s">
        <v>9947</v>
      </c>
    </row>
    <row r="256" spans="1:209" ht="28" x14ac:dyDescent="0.15">
      <c r="A256" s="197" t="s">
        <v>10290</v>
      </c>
      <c r="B256" s="175" t="s">
        <v>10291</v>
      </c>
      <c r="C256" s="62" t="s">
        <v>10292</v>
      </c>
      <c r="D256" s="182">
        <v>41544</v>
      </c>
      <c r="E256" s="182">
        <v>41544</v>
      </c>
      <c r="F256" s="178" t="s">
        <v>9824</v>
      </c>
      <c r="H256" s="178" t="s">
        <v>10293</v>
      </c>
      <c r="I256" s="197" t="s">
        <v>10294</v>
      </c>
      <c r="J256" s="178" t="s">
        <v>469</v>
      </c>
      <c r="L256" s="178" t="s">
        <v>589</v>
      </c>
      <c r="X256" s="178" t="s">
        <v>1077</v>
      </c>
      <c r="AH256" s="157" t="s">
        <v>452</v>
      </c>
      <c r="AI256" s="157"/>
      <c r="ED256" s="178" t="s">
        <v>10295</v>
      </c>
      <c r="FG256" s="178" t="s">
        <v>10296</v>
      </c>
    </row>
    <row r="257" spans="1:214" ht="14" x14ac:dyDescent="0.15">
      <c r="A257" s="204" t="s">
        <v>10449</v>
      </c>
      <c r="B257" s="177" t="s">
        <v>10450</v>
      </c>
      <c r="C257" s="62" t="s">
        <v>10451</v>
      </c>
      <c r="D257" s="182">
        <v>41577</v>
      </c>
      <c r="F257" s="178" t="s">
        <v>10452</v>
      </c>
      <c r="H257" s="178" t="s">
        <v>5427</v>
      </c>
      <c r="I257" s="197" t="s">
        <v>10294</v>
      </c>
      <c r="J257" s="178" t="s">
        <v>469</v>
      </c>
      <c r="X257" s="178" t="s">
        <v>3144</v>
      </c>
      <c r="AH257" s="202" t="s">
        <v>7464</v>
      </c>
      <c r="AI257" s="202"/>
      <c r="ER257" s="197" t="s">
        <v>10453</v>
      </c>
      <c r="FG257" s="178" t="s">
        <v>10454</v>
      </c>
    </row>
    <row r="258" spans="1:214" ht="56" x14ac:dyDescent="0.15">
      <c r="A258" s="204" t="s">
        <v>10655</v>
      </c>
      <c r="B258" s="12" t="s">
        <v>10656</v>
      </c>
      <c r="C258" s="62" t="s">
        <v>11262</v>
      </c>
      <c r="D258" s="182">
        <v>41631</v>
      </c>
      <c r="E258" s="182">
        <v>41718</v>
      </c>
      <c r="F258" s="62" t="s">
        <v>11263</v>
      </c>
      <c r="G258" s="163" t="s">
        <v>5801</v>
      </c>
      <c r="H258" s="62" t="s">
        <v>10759</v>
      </c>
      <c r="I258" s="197" t="s">
        <v>10294</v>
      </c>
      <c r="X258" s="166" t="s">
        <v>10760</v>
      </c>
      <c r="AH258" s="62" t="s">
        <v>10761</v>
      </c>
      <c r="AI258" s="62"/>
      <c r="AO258" s="178" t="s">
        <v>10664</v>
      </c>
      <c r="ED258" s="62" t="s">
        <v>10763</v>
      </c>
      <c r="FC258" s="197" t="s">
        <v>10764</v>
      </c>
      <c r="FD258" s="197"/>
      <c r="HE258" s="197" t="s">
        <v>10762</v>
      </c>
    </row>
    <row r="259" spans="1:214" ht="56" x14ac:dyDescent="0.15">
      <c r="A259" s="83" t="s">
        <v>10657</v>
      </c>
      <c r="B259" s="113" t="s">
        <v>10658</v>
      </c>
      <c r="C259" s="62" t="s">
        <v>10661</v>
      </c>
      <c r="D259" s="182">
        <v>41619</v>
      </c>
      <c r="E259" s="182">
        <v>41620</v>
      </c>
      <c r="F259" s="62" t="s">
        <v>8516</v>
      </c>
      <c r="G259" s="178" t="s">
        <v>10659</v>
      </c>
      <c r="H259" s="178" t="s">
        <v>10660</v>
      </c>
      <c r="I259" s="197" t="s">
        <v>10294</v>
      </c>
      <c r="L259" s="62" t="s">
        <v>10662</v>
      </c>
      <c r="AH259" s="62" t="s">
        <v>10663</v>
      </c>
      <c r="AI259" s="62"/>
      <c r="AO259" s="178" t="s">
        <v>10664</v>
      </c>
      <c r="ED259" s="62" t="s">
        <v>10665</v>
      </c>
      <c r="FC259" s="178" t="s">
        <v>10666</v>
      </c>
      <c r="FD259" s="178"/>
      <c r="GA259" s="175" t="s">
        <v>10667</v>
      </c>
    </row>
    <row r="260" spans="1:214" ht="42" x14ac:dyDescent="0.15">
      <c r="A260" s="83" t="s">
        <v>10678</v>
      </c>
      <c r="B260" s="12" t="s">
        <v>10679</v>
      </c>
      <c r="C260" s="12" t="s">
        <v>11293</v>
      </c>
      <c r="D260" s="182">
        <v>41717</v>
      </c>
      <c r="E260" s="182">
        <v>41718</v>
      </c>
      <c r="F260" s="62" t="s">
        <v>8516</v>
      </c>
      <c r="G260" s="178" t="s">
        <v>10659</v>
      </c>
      <c r="H260" s="62" t="s">
        <v>11294</v>
      </c>
      <c r="I260" s="197" t="s">
        <v>10294</v>
      </c>
      <c r="L260" s="178" t="s">
        <v>1003</v>
      </c>
      <c r="X260" s="166" t="s">
        <v>11295</v>
      </c>
      <c r="AH260" s="62" t="s">
        <v>11296</v>
      </c>
      <c r="AI260" s="62"/>
      <c r="AO260" s="102" t="s">
        <v>11287</v>
      </c>
      <c r="CY260" s="330" t="s">
        <v>11298</v>
      </c>
    </row>
    <row r="261" spans="1:214" ht="28" x14ac:dyDescent="0.15">
      <c r="A261" s="204" t="s">
        <v>10680</v>
      </c>
      <c r="B261" s="350" t="s">
        <v>10681</v>
      </c>
      <c r="C261" s="350" t="s">
        <v>11264</v>
      </c>
      <c r="D261" s="182">
        <v>41715</v>
      </c>
      <c r="E261" s="182">
        <v>41718</v>
      </c>
      <c r="G261" s="163" t="s">
        <v>6041</v>
      </c>
      <c r="H261" s="62" t="s">
        <v>11265</v>
      </c>
      <c r="I261" s="157" t="s">
        <v>10294</v>
      </c>
      <c r="J261" s="330" t="s">
        <v>469</v>
      </c>
      <c r="HF261" s="273" t="s">
        <v>11266</v>
      </c>
    </row>
    <row r="262" spans="1:214" ht="28" x14ac:dyDescent="0.15">
      <c r="A262" s="83" t="s">
        <v>10682</v>
      </c>
      <c r="B262" s="12" t="s">
        <v>10683</v>
      </c>
      <c r="C262" s="12" t="s">
        <v>11299</v>
      </c>
      <c r="D262" s="182">
        <v>41717</v>
      </c>
      <c r="E262" s="182">
        <v>41718</v>
      </c>
      <c r="G262" s="163" t="s">
        <v>5801</v>
      </c>
      <c r="H262" s="62" t="s">
        <v>11300</v>
      </c>
      <c r="I262" s="157" t="s">
        <v>10294</v>
      </c>
      <c r="L262" s="178" t="s">
        <v>11301</v>
      </c>
      <c r="X262" s="178" t="s">
        <v>3072</v>
      </c>
      <c r="AH262" s="178" t="s">
        <v>11302</v>
      </c>
      <c r="BB262" s="157" t="s">
        <v>11305</v>
      </c>
      <c r="BC262" s="157" t="s">
        <v>11306</v>
      </c>
    </row>
    <row r="263" spans="1:214" ht="52" x14ac:dyDescent="0.15">
      <c r="A263" s="83" t="s">
        <v>10684</v>
      </c>
      <c r="B263" s="12" t="s">
        <v>10685</v>
      </c>
      <c r="C263" s="350" t="s">
        <v>11292</v>
      </c>
      <c r="D263" s="182">
        <v>41717</v>
      </c>
      <c r="E263" s="182">
        <v>41718</v>
      </c>
      <c r="F263" s="62" t="s">
        <v>8516</v>
      </c>
      <c r="G263" s="163" t="s">
        <v>5801</v>
      </c>
      <c r="H263" s="62" t="s">
        <v>11283</v>
      </c>
      <c r="I263" s="102" t="s">
        <v>3067</v>
      </c>
      <c r="X263" s="166" t="s">
        <v>11285</v>
      </c>
      <c r="AH263" s="62" t="s">
        <v>11286</v>
      </c>
      <c r="AI263" s="62"/>
      <c r="AO263" s="102" t="s">
        <v>11287</v>
      </c>
      <c r="BT263" s="330" t="s">
        <v>11289</v>
      </c>
      <c r="EQ263" s="157" t="s">
        <v>11291</v>
      </c>
      <c r="FN263" s="157" t="s">
        <v>11290</v>
      </c>
      <c r="HE263" s="157" t="s">
        <v>11284</v>
      </c>
    </row>
    <row r="264" spans="1:214" ht="42" x14ac:dyDescent="0.15">
      <c r="A264" s="417" t="s">
        <v>10701</v>
      </c>
      <c r="B264" s="420" t="s">
        <v>10702</v>
      </c>
      <c r="C264" s="62" t="s">
        <v>10765</v>
      </c>
      <c r="D264" s="182">
        <v>41634</v>
      </c>
      <c r="E264" s="182">
        <v>41634</v>
      </c>
      <c r="G264" s="163" t="s">
        <v>5802</v>
      </c>
      <c r="H264" s="62" t="s">
        <v>6216</v>
      </c>
      <c r="I264" s="102" t="s">
        <v>3067</v>
      </c>
      <c r="J264" s="178" t="s">
        <v>469</v>
      </c>
      <c r="L264" s="62" t="s">
        <v>10766</v>
      </c>
      <c r="X264" s="178" t="s">
        <v>10767</v>
      </c>
      <c r="AH264" s="102" t="s">
        <v>5910</v>
      </c>
      <c r="AI264" s="102"/>
      <c r="AO264" s="102" t="s">
        <v>5514</v>
      </c>
      <c r="EQ264" s="416" t="s">
        <v>10769</v>
      </c>
      <c r="FG264" s="62" t="s">
        <v>10768</v>
      </c>
    </row>
    <row r="265" spans="1:214" ht="56" x14ac:dyDescent="0.15">
      <c r="A265" s="83" t="s">
        <v>10738</v>
      </c>
      <c r="B265" s="83" t="s">
        <v>10739</v>
      </c>
      <c r="C265" s="350" t="s">
        <v>14541</v>
      </c>
      <c r="D265" s="182">
        <v>41716</v>
      </c>
      <c r="E265" s="182">
        <v>42256</v>
      </c>
      <c r="F265" s="166" t="s">
        <v>14540</v>
      </c>
      <c r="G265" s="163" t="s">
        <v>5801</v>
      </c>
      <c r="H265" s="62" t="s">
        <v>11267</v>
      </c>
      <c r="I265" s="157" t="s">
        <v>3067</v>
      </c>
      <c r="L265" s="178" t="s">
        <v>11268</v>
      </c>
      <c r="X265" s="166" t="s">
        <v>11269</v>
      </c>
      <c r="AH265" s="178" t="s">
        <v>11270</v>
      </c>
      <c r="AO265" s="102" t="s">
        <v>5514</v>
      </c>
      <c r="FD265" s="157" t="s">
        <v>7177</v>
      </c>
      <c r="FY265" s="273" t="s">
        <v>11273</v>
      </c>
    </row>
    <row r="266" spans="1:214" ht="52" x14ac:dyDescent="0.15">
      <c r="A266" s="83" t="s">
        <v>10740</v>
      </c>
      <c r="B266" s="12" t="s">
        <v>10741</v>
      </c>
      <c r="C266" s="350" t="s">
        <v>11323</v>
      </c>
      <c r="D266" s="182">
        <v>41723</v>
      </c>
      <c r="E266" s="182">
        <v>41723</v>
      </c>
      <c r="F266" s="62" t="s">
        <v>11314</v>
      </c>
      <c r="G266" s="163" t="s">
        <v>5802</v>
      </c>
      <c r="H266" s="178" t="s">
        <v>11315</v>
      </c>
      <c r="I266" s="157" t="s">
        <v>3067</v>
      </c>
      <c r="L266" s="178" t="s">
        <v>11316</v>
      </c>
      <c r="X266" s="166" t="s">
        <v>11317</v>
      </c>
      <c r="AH266" s="273" t="s">
        <v>11318</v>
      </c>
      <c r="AI266" s="273"/>
      <c r="AO266" s="178" t="s">
        <v>10664</v>
      </c>
      <c r="ED266" s="178" t="s">
        <v>11271</v>
      </c>
      <c r="FC266" s="157" t="s">
        <v>11319</v>
      </c>
      <c r="GW266" s="157" t="s">
        <v>11321</v>
      </c>
      <c r="GX266" s="157" t="s">
        <v>1128</v>
      </c>
    </row>
    <row r="267" spans="1:214" ht="42" x14ac:dyDescent="0.15">
      <c r="A267" s="434" t="s">
        <v>10743</v>
      </c>
      <c r="B267" s="12" t="s">
        <v>10742</v>
      </c>
      <c r="C267" s="350" t="s">
        <v>11281</v>
      </c>
      <c r="D267" s="182">
        <v>41716</v>
      </c>
      <c r="E267" s="182">
        <v>41718</v>
      </c>
      <c r="F267" s="62" t="s">
        <v>8516</v>
      </c>
      <c r="G267" s="163" t="s">
        <v>5801</v>
      </c>
      <c r="H267" s="62" t="s">
        <v>11276</v>
      </c>
      <c r="I267" s="157" t="s">
        <v>3067</v>
      </c>
      <c r="X267" s="166" t="s">
        <v>11278</v>
      </c>
      <c r="AH267" s="178" t="s">
        <v>11279</v>
      </c>
      <c r="AO267" s="178" t="s">
        <v>10664</v>
      </c>
      <c r="BF267" s="157" t="s">
        <v>11275</v>
      </c>
      <c r="BL267" s="157" t="s">
        <v>3380</v>
      </c>
      <c r="EQ267" s="157" t="s">
        <v>11280</v>
      </c>
      <c r="HE267" s="157" t="s">
        <v>9323</v>
      </c>
    </row>
    <row r="268" spans="1:214" ht="84" x14ac:dyDescent="0.15">
      <c r="A268" s="204" t="s">
        <v>10821</v>
      </c>
      <c r="B268" s="177" t="s">
        <v>9812</v>
      </c>
      <c r="C268" s="62" t="s">
        <v>9823</v>
      </c>
      <c r="D268" s="182">
        <v>41647</v>
      </c>
      <c r="E268" s="182">
        <v>41648</v>
      </c>
      <c r="G268" s="163" t="s">
        <v>6352</v>
      </c>
      <c r="H268" s="102" t="s">
        <v>9216</v>
      </c>
      <c r="I268" s="102" t="s">
        <v>3067</v>
      </c>
      <c r="Z268" s="102" t="s">
        <v>7232</v>
      </c>
      <c r="AJ268" s="178" t="s">
        <v>9844</v>
      </c>
      <c r="AP268" s="102" t="s">
        <v>7220</v>
      </c>
      <c r="ER268" s="416" t="s">
        <v>10828</v>
      </c>
      <c r="EW268" s="273" t="s">
        <v>10827</v>
      </c>
      <c r="FJ268" s="416" t="s">
        <v>10829</v>
      </c>
      <c r="FK268" s="416"/>
      <c r="GH268" s="62" t="s">
        <v>7024</v>
      </c>
      <c r="GK268" s="273" t="s">
        <v>9300</v>
      </c>
    </row>
    <row r="269" spans="1:214" ht="28" x14ac:dyDescent="0.15">
      <c r="A269" s="204" t="s">
        <v>10822</v>
      </c>
      <c r="B269" s="177" t="s">
        <v>10823</v>
      </c>
      <c r="C269" s="177" t="s">
        <v>11503</v>
      </c>
      <c r="D269" s="182">
        <v>41737</v>
      </c>
      <c r="E269" s="182">
        <v>41740</v>
      </c>
      <c r="G269" s="163" t="s">
        <v>5801</v>
      </c>
      <c r="H269" s="62" t="s">
        <v>11504</v>
      </c>
      <c r="I269" s="102" t="s">
        <v>3067</v>
      </c>
      <c r="J269" s="178" t="s">
        <v>469</v>
      </c>
      <c r="L269" s="178" t="s">
        <v>1003</v>
      </c>
      <c r="X269" s="178" t="s">
        <v>11505</v>
      </c>
      <c r="AH269" s="178" t="s">
        <v>5310</v>
      </c>
      <c r="AO269" s="330" t="s">
        <v>9722</v>
      </c>
    </row>
    <row r="270" spans="1:214" ht="15" x14ac:dyDescent="0.15">
      <c r="A270" s="204" t="s">
        <v>10824</v>
      </c>
      <c r="B270" s="177" t="s">
        <v>10825</v>
      </c>
      <c r="C270" s="177" t="s">
        <v>11506</v>
      </c>
      <c r="D270" s="182">
        <v>41737</v>
      </c>
      <c r="E270" s="182">
        <v>41740</v>
      </c>
      <c r="G270" s="163" t="s">
        <v>5802</v>
      </c>
      <c r="H270" s="178" t="s">
        <v>11508</v>
      </c>
      <c r="I270" s="102" t="s">
        <v>3067</v>
      </c>
      <c r="J270" s="330" t="s">
        <v>469</v>
      </c>
      <c r="L270" s="178" t="s">
        <v>11316</v>
      </c>
      <c r="X270" s="178" t="s">
        <v>7579</v>
      </c>
      <c r="AH270" s="178" t="s">
        <v>11509</v>
      </c>
      <c r="AO270" s="157" t="s">
        <v>9722</v>
      </c>
      <c r="ED270" s="178" t="s">
        <v>9837</v>
      </c>
      <c r="FG270" s="178" t="s">
        <v>11510</v>
      </c>
      <c r="FV270" s="157" t="s">
        <v>11511</v>
      </c>
    </row>
    <row r="271" spans="1:214" ht="28" x14ac:dyDescent="0.15">
      <c r="A271" s="438" t="s">
        <v>10826</v>
      </c>
      <c r="B271" s="439" t="s">
        <v>6040</v>
      </c>
      <c r="C271" s="177" t="s">
        <v>11507</v>
      </c>
      <c r="D271" s="182">
        <v>41737</v>
      </c>
      <c r="G271" s="163" t="s">
        <v>5801</v>
      </c>
      <c r="H271" s="62" t="s">
        <v>5497</v>
      </c>
      <c r="I271" s="102" t="s">
        <v>3067</v>
      </c>
      <c r="J271" s="330" t="s">
        <v>469</v>
      </c>
      <c r="L271" s="62" t="s">
        <v>1207</v>
      </c>
      <c r="X271" s="178" t="s">
        <v>11512</v>
      </c>
      <c r="AH271" s="178" t="s">
        <v>987</v>
      </c>
      <c r="AO271" s="157" t="s">
        <v>9722</v>
      </c>
      <c r="EQ271" s="157" t="s">
        <v>11513</v>
      </c>
      <c r="FN271" s="157" t="s">
        <v>11514</v>
      </c>
    </row>
    <row r="272" spans="1:214" ht="84" x14ac:dyDescent="0.15">
      <c r="A272" s="204" t="s">
        <v>10976</v>
      </c>
      <c r="B272" s="177" t="s">
        <v>12139</v>
      </c>
      <c r="C272" s="62" t="s">
        <v>9821</v>
      </c>
      <c r="D272" s="182">
        <v>41668</v>
      </c>
      <c r="E272" s="182">
        <v>41816</v>
      </c>
      <c r="F272" s="166" t="s">
        <v>11854</v>
      </c>
      <c r="G272" s="163" t="s">
        <v>5801</v>
      </c>
      <c r="H272" s="62" t="s">
        <v>9964</v>
      </c>
      <c r="I272" s="62" t="s">
        <v>3067</v>
      </c>
      <c r="AA272" s="178" t="s">
        <v>7207</v>
      </c>
      <c r="AB272" s="178"/>
      <c r="AJ272" s="62" t="s">
        <v>9836</v>
      </c>
      <c r="AK272" s="62"/>
      <c r="AP272" s="62" t="s">
        <v>7178</v>
      </c>
      <c r="EE272" s="178" t="s">
        <v>9837</v>
      </c>
      <c r="EP272" s="178" t="s">
        <v>9918</v>
      </c>
      <c r="FL272" s="178" t="s">
        <v>9838</v>
      </c>
      <c r="FU272" s="178" t="s">
        <v>9916</v>
      </c>
      <c r="GH272" s="62" t="s">
        <v>7024</v>
      </c>
    </row>
    <row r="273" spans="1:214" ht="84" x14ac:dyDescent="0.15">
      <c r="A273" s="204" t="s">
        <v>10977</v>
      </c>
      <c r="B273" s="177" t="s">
        <v>9808</v>
      </c>
      <c r="C273" s="166" t="s">
        <v>9814</v>
      </c>
      <c r="D273" s="182">
        <v>41668</v>
      </c>
      <c r="E273" s="182">
        <v>41669</v>
      </c>
      <c r="G273" s="163" t="s">
        <v>5801</v>
      </c>
      <c r="H273" s="62" t="s">
        <v>9825</v>
      </c>
      <c r="I273" s="62" t="s">
        <v>3067</v>
      </c>
      <c r="AA273" s="178" t="s">
        <v>7207</v>
      </c>
      <c r="AJ273" s="178" t="s">
        <v>5516</v>
      </c>
      <c r="AP273" s="62" t="s">
        <v>7178</v>
      </c>
      <c r="BH273" s="178" t="s">
        <v>9800</v>
      </c>
      <c r="ES273" s="178" t="s">
        <v>9845</v>
      </c>
      <c r="FN273" s="178" t="s">
        <v>9799</v>
      </c>
      <c r="GH273" s="62" t="s">
        <v>7024</v>
      </c>
    </row>
    <row r="274" spans="1:214" ht="56" x14ac:dyDescent="0.15">
      <c r="A274" s="204" t="s">
        <v>11008</v>
      </c>
      <c r="B274" s="177" t="s">
        <v>11009</v>
      </c>
      <c r="C274" s="166" t="s">
        <v>11010</v>
      </c>
      <c r="D274" s="182">
        <v>41676</v>
      </c>
      <c r="E274" s="182">
        <v>41677</v>
      </c>
      <c r="G274" s="163" t="s">
        <v>11012</v>
      </c>
      <c r="H274" s="62" t="s">
        <v>11011</v>
      </c>
      <c r="I274" s="62" t="s">
        <v>3067</v>
      </c>
      <c r="AA274" s="62"/>
      <c r="AJ274" s="62" t="s">
        <v>9828</v>
      </c>
      <c r="AK274" s="62"/>
      <c r="AP274" s="62" t="s">
        <v>7178</v>
      </c>
      <c r="BV274" s="205" t="s">
        <v>9830</v>
      </c>
      <c r="GD274" s="178" t="s">
        <v>3179</v>
      </c>
      <c r="GH274" s="62"/>
    </row>
    <row r="275" spans="1:214" ht="84" x14ac:dyDescent="0.2">
      <c r="A275" s="204" t="s">
        <v>11015</v>
      </c>
      <c r="B275" s="177" t="s">
        <v>17937</v>
      </c>
      <c r="C275" s="62" t="s">
        <v>17908</v>
      </c>
      <c r="D275" s="182">
        <v>41680</v>
      </c>
      <c r="E275" s="182">
        <v>43594</v>
      </c>
      <c r="F275" s="178" t="s">
        <v>12436</v>
      </c>
      <c r="G275" s="163" t="s">
        <v>5801</v>
      </c>
      <c r="H275" s="62" t="s">
        <v>9839</v>
      </c>
      <c r="I275" s="62" t="s">
        <v>3067</v>
      </c>
      <c r="AA275" s="195" t="s">
        <v>5496</v>
      </c>
      <c r="AJ275" s="62" t="s">
        <v>9840</v>
      </c>
      <c r="AK275" s="62"/>
      <c r="AP275" s="299" t="s">
        <v>7178</v>
      </c>
      <c r="AQ275" s="273" t="s">
        <v>17900</v>
      </c>
      <c r="BL275" s="519" t="s">
        <v>17905</v>
      </c>
      <c r="BS275" s="153" t="s">
        <v>17901</v>
      </c>
      <c r="BY275" s="299" t="s">
        <v>9842</v>
      </c>
      <c r="DK275" s="519" t="s">
        <v>17907</v>
      </c>
      <c r="DX275" s="520" t="s">
        <v>17904</v>
      </c>
      <c r="GC275" s="521" t="s">
        <v>17902</v>
      </c>
      <c r="GD275" s="195" t="s">
        <v>9843</v>
      </c>
      <c r="GH275" s="299" t="s">
        <v>7024</v>
      </c>
    </row>
    <row r="276" spans="1:214" ht="28" x14ac:dyDescent="0.15">
      <c r="A276" s="204" t="s">
        <v>11024</v>
      </c>
      <c r="B276" s="177" t="s">
        <v>11025</v>
      </c>
      <c r="C276" s="62" t="s">
        <v>11026</v>
      </c>
      <c r="D276" s="182">
        <v>41681</v>
      </c>
      <c r="E276" s="182">
        <v>41681</v>
      </c>
      <c r="G276" s="163" t="s">
        <v>5801</v>
      </c>
      <c r="H276" s="102" t="s">
        <v>11027</v>
      </c>
      <c r="I276" s="62" t="s">
        <v>3067</v>
      </c>
      <c r="J276" s="102" t="s">
        <v>469</v>
      </c>
      <c r="K276" s="102"/>
      <c r="L276" s="102"/>
      <c r="M276" s="102"/>
      <c r="N276" s="102"/>
      <c r="O276" s="102"/>
      <c r="P276" s="102"/>
      <c r="Q276" s="102"/>
      <c r="R276" s="102"/>
      <c r="S276" s="102"/>
      <c r="T276" s="102"/>
      <c r="U276" s="102"/>
      <c r="V276" s="102"/>
      <c r="W276" s="102"/>
      <c r="X276" s="102" t="s">
        <v>3144</v>
      </c>
      <c r="Y276" s="102"/>
      <c r="Z276" s="102"/>
      <c r="AA276" s="102"/>
      <c r="AB276" s="102"/>
      <c r="AC276" s="102"/>
      <c r="AD276" s="102"/>
      <c r="AE276" s="102"/>
      <c r="AF276" s="102"/>
      <c r="AG276" s="102"/>
      <c r="AH276" s="102" t="s">
        <v>11028</v>
      </c>
      <c r="AI276" s="102"/>
      <c r="AJ276" s="102"/>
      <c r="AK276" s="102"/>
      <c r="AL276" s="102"/>
      <c r="AM276" s="102"/>
      <c r="AN276" s="102"/>
      <c r="AO276" s="102" t="s">
        <v>5514</v>
      </c>
      <c r="AP276" s="102"/>
      <c r="AQ276" s="102"/>
      <c r="AR276" s="102"/>
      <c r="AS276" s="102"/>
      <c r="AT276" s="102"/>
      <c r="AU276" s="102"/>
      <c r="AV276" s="102"/>
      <c r="AW276" s="102"/>
      <c r="AX276" s="102"/>
      <c r="AY276" s="102"/>
      <c r="AZ276" s="102"/>
      <c r="BA276" s="102"/>
      <c r="BB276" s="102"/>
      <c r="BC276" s="102"/>
      <c r="BD276" s="102"/>
      <c r="BE276" s="102"/>
      <c r="BF276" s="102"/>
      <c r="BG276" s="102"/>
      <c r="BH276" s="102"/>
      <c r="BI276" s="102"/>
      <c r="BJ276" s="102"/>
      <c r="BK276" s="102"/>
      <c r="BL276" s="102"/>
      <c r="BM276" s="102"/>
      <c r="BN276" s="102"/>
      <c r="BO276" s="102"/>
      <c r="BP276" s="102"/>
      <c r="BQ276" s="102"/>
      <c r="BR276" s="102"/>
      <c r="BS276" s="102"/>
      <c r="BT276" s="102"/>
      <c r="BU276" s="102"/>
      <c r="BV276" s="102"/>
      <c r="BW276" s="102"/>
      <c r="BX276" s="102"/>
      <c r="BY276" s="102"/>
      <c r="BZ276" s="102"/>
      <c r="CA276" s="102"/>
      <c r="CB276" s="102"/>
      <c r="CC276" s="102"/>
      <c r="CD276" s="102"/>
      <c r="CE276" s="102"/>
      <c r="CF276" s="102"/>
      <c r="CG276" s="102"/>
      <c r="CH276" s="102"/>
      <c r="CI276" s="102"/>
      <c r="CJ276" s="102"/>
      <c r="CK276" s="181"/>
      <c r="CL276" s="181"/>
      <c r="CM276" s="102"/>
      <c r="CN276" s="102"/>
      <c r="CO276" s="102"/>
      <c r="CP276" s="102"/>
      <c r="CQ276" s="102"/>
      <c r="CR276" s="102"/>
      <c r="CS276" s="102"/>
      <c r="CT276" s="102"/>
      <c r="CU276" s="102"/>
      <c r="CV276" s="102"/>
      <c r="CW276" s="102"/>
      <c r="CX276" s="102"/>
      <c r="CY276" s="102"/>
      <c r="CZ276" s="102"/>
      <c r="DA276" s="102"/>
      <c r="DB276" s="102"/>
      <c r="DC276" s="102"/>
      <c r="DD276" s="102"/>
      <c r="DE276" s="102"/>
      <c r="DF276" s="102"/>
      <c r="DG276" s="102"/>
      <c r="DH276" s="102"/>
      <c r="DI276" s="102"/>
      <c r="DJ276" s="102"/>
      <c r="DK276" s="102"/>
      <c r="DL276" s="102"/>
      <c r="DM276" s="102"/>
      <c r="DN276" s="102"/>
      <c r="DO276" s="102"/>
      <c r="DP276" s="102"/>
      <c r="DQ276" s="102"/>
      <c r="DR276" s="102"/>
      <c r="DS276" s="102"/>
      <c r="DT276" s="102"/>
      <c r="DU276" s="102"/>
      <c r="DV276" s="102"/>
      <c r="DW276" s="102"/>
      <c r="DX276" s="102"/>
      <c r="DY276" s="102"/>
      <c r="DZ276" s="102"/>
      <c r="EA276" s="102"/>
      <c r="EB276" s="102"/>
      <c r="EC276" s="102"/>
      <c r="ED276" s="102"/>
      <c r="EE276" s="102"/>
      <c r="EF276" s="102"/>
      <c r="EG276" s="102"/>
      <c r="EH276" s="102"/>
      <c r="EI276" s="102"/>
      <c r="EJ276" s="102"/>
      <c r="EK276" s="102"/>
      <c r="EL276" s="102"/>
      <c r="EM276" s="102"/>
      <c r="EN276" s="102"/>
      <c r="EO276" s="102"/>
      <c r="EP276" s="102"/>
      <c r="EQ276" s="102" t="s">
        <v>11029</v>
      </c>
      <c r="ER276" s="102"/>
      <c r="ES276" s="102"/>
      <c r="ET276" s="102"/>
      <c r="EU276" s="102"/>
      <c r="EV276" s="102"/>
      <c r="EW276" s="102"/>
      <c r="EX276" s="102"/>
      <c r="EY276" s="102"/>
      <c r="EZ276" s="102"/>
      <c r="FA276" s="102"/>
      <c r="FB276" s="102"/>
      <c r="FC276" s="102"/>
      <c r="FD276" s="102"/>
      <c r="FE276" s="102"/>
      <c r="FF276" s="102"/>
      <c r="FG276" s="102" t="s">
        <v>11030</v>
      </c>
      <c r="FH276" s="102"/>
      <c r="FI276" s="102"/>
      <c r="FJ276" s="102"/>
      <c r="FK276" s="102"/>
      <c r="FL276" s="102"/>
      <c r="FM276" s="102"/>
      <c r="FN276" s="102"/>
      <c r="FO276" s="102"/>
      <c r="FP276" s="180"/>
      <c r="FQ276" s="180"/>
      <c r="FR276" s="180"/>
      <c r="FS276" s="180"/>
      <c r="FT276" s="180"/>
      <c r="FU276" s="180"/>
      <c r="FV276" s="180"/>
      <c r="FW276" s="180"/>
      <c r="FX276" s="180"/>
      <c r="FY276" s="180"/>
      <c r="FZ276" s="180"/>
      <c r="GA276" s="180"/>
      <c r="GB276" s="180"/>
      <c r="GC276" s="180"/>
      <c r="GD276" s="180"/>
      <c r="GE276" s="180"/>
      <c r="GF276" s="180"/>
      <c r="GG276" s="180"/>
    </row>
    <row r="277" spans="1:214" ht="84" x14ac:dyDescent="0.15">
      <c r="A277" s="204" t="s">
        <v>11054</v>
      </c>
      <c r="B277" s="177" t="s">
        <v>9810</v>
      </c>
      <c r="C277" s="62" t="s">
        <v>9820</v>
      </c>
      <c r="D277" s="182">
        <v>41684</v>
      </c>
      <c r="E277" s="182">
        <v>41684</v>
      </c>
      <c r="G277" s="163" t="s">
        <v>6056</v>
      </c>
      <c r="H277" s="62" t="s">
        <v>9831</v>
      </c>
      <c r="I277" s="62" t="s">
        <v>3067</v>
      </c>
      <c r="S277" s="178" t="s">
        <v>9835</v>
      </c>
      <c r="AJ277" s="62" t="s">
        <v>9832</v>
      </c>
      <c r="AK277" s="62"/>
      <c r="AP277" s="62" t="s">
        <v>7178</v>
      </c>
      <c r="BH277" s="62" t="s">
        <v>9833</v>
      </c>
      <c r="GD277" s="178" t="s">
        <v>9834</v>
      </c>
      <c r="GH277" s="62" t="s">
        <v>7024</v>
      </c>
    </row>
    <row r="278" spans="1:214" ht="90" x14ac:dyDescent="0.15">
      <c r="A278" s="204" t="s">
        <v>11062</v>
      </c>
      <c r="B278" s="177" t="s">
        <v>11063</v>
      </c>
      <c r="C278" s="62" t="s">
        <v>11064</v>
      </c>
      <c r="D278" s="186">
        <v>41687</v>
      </c>
      <c r="E278" s="186">
        <v>41865</v>
      </c>
      <c r="F278" s="186" t="s">
        <v>12138</v>
      </c>
      <c r="G278" s="163" t="s">
        <v>7358</v>
      </c>
      <c r="H278" s="102" t="s">
        <v>11065</v>
      </c>
      <c r="I278" s="102" t="s">
        <v>3067</v>
      </c>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t="s">
        <v>7435</v>
      </c>
      <c r="AK278" s="102"/>
      <c r="AL278" s="102"/>
      <c r="AM278" s="102"/>
      <c r="AN278" s="102"/>
      <c r="AO278" s="102"/>
      <c r="AP278" s="102"/>
      <c r="AQ278" s="102" t="s">
        <v>7438</v>
      </c>
      <c r="AR278" s="102"/>
      <c r="AS278" s="102"/>
      <c r="AT278" s="102"/>
      <c r="AU278" s="102"/>
      <c r="AV278" s="102"/>
      <c r="AW278" s="102"/>
      <c r="AX278" s="102"/>
      <c r="AY278" s="102"/>
      <c r="AZ278" s="102"/>
      <c r="BA278" s="102"/>
      <c r="BB278" s="102"/>
      <c r="BC278" s="102"/>
      <c r="BD278" s="102"/>
      <c r="BE278" s="102"/>
      <c r="BF278" s="102"/>
      <c r="BG278" s="102"/>
      <c r="BH278" s="102"/>
      <c r="BI278" s="102"/>
      <c r="BJ278" s="102"/>
      <c r="BK278" s="102"/>
      <c r="BL278" s="102"/>
      <c r="BM278" s="102"/>
      <c r="BN278" s="102"/>
      <c r="BO278" s="102"/>
      <c r="BP278" s="153" t="s">
        <v>7207</v>
      </c>
      <c r="BQ278" s="102"/>
      <c r="BR278" s="102"/>
      <c r="BS278" s="102" t="s">
        <v>11066</v>
      </c>
      <c r="BT278" s="102"/>
      <c r="BU278" s="102"/>
      <c r="BV278" s="102"/>
      <c r="BW278" s="102"/>
      <c r="BX278" s="102"/>
      <c r="BY278" s="102"/>
      <c r="BZ278" s="102"/>
      <c r="CA278" s="102"/>
      <c r="CB278" s="102"/>
      <c r="CC278" s="102"/>
      <c r="CD278" s="102"/>
      <c r="CE278" s="102"/>
      <c r="CF278" s="102"/>
      <c r="CG278" s="102"/>
      <c r="CH278" s="102"/>
      <c r="CI278" s="102"/>
      <c r="CJ278" s="102"/>
      <c r="CK278" s="181"/>
      <c r="CL278" s="181"/>
      <c r="CM278" s="102"/>
      <c r="CN278" s="102"/>
      <c r="CO278" s="102"/>
      <c r="CP278" s="102"/>
      <c r="CQ278" s="102"/>
      <c r="CR278" s="102"/>
      <c r="CS278" s="102"/>
      <c r="CT278" s="102"/>
      <c r="CU278" s="102"/>
      <c r="CV278" s="102"/>
      <c r="CW278" s="102"/>
      <c r="CX278" s="102"/>
      <c r="CY278" s="102"/>
      <c r="CZ278" s="102"/>
      <c r="DA278" s="102"/>
      <c r="DB278" s="102"/>
      <c r="DC278" s="102"/>
      <c r="DD278" s="102"/>
      <c r="DE278" s="102"/>
      <c r="DF278" s="102"/>
      <c r="DG278" s="102"/>
      <c r="DH278" s="153" t="s">
        <v>11067</v>
      </c>
      <c r="DI278" s="102"/>
      <c r="DJ278" s="102"/>
      <c r="DK278" s="102"/>
      <c r="DL278" s="102"/>
      <c r="DM278" s="102"/>
      <c r="DN278" s="102"/>
      <c r="DO278" s="102"/>
      <c r="DP278" s="102"/>
      <c r="DQ278" s="102"/>
      <c r="DR278" s="102"/>
      <c r="DS278" s="102"/>
      <c r="DT278" s="102"/>
      <c r="DU278" s="102"/>
      <c r="DV278" s="102"/>
      <c r="DW278" s="102"/>
      <c r="DX278" s="102"/>
      <c r="DY278" s="102"/>
      <c r="DZ278" s="102"/>
      <c r="EA278" s="153" t="s">
        <v>7451</v>
      </c>
      <c r="EB278" s="102"/>
      <c r="EC278" s="102"/>
      <c r="ED278" s="102"/>
      <c r="EE278" s="102"/>
      <c r="EF278" s="102"/>
      <c r="EG278" s="102"/>
      <c r="EH278" s="102"/>
      <c r="EI278" s="102"/>
      <c r="EJ278" s="102"/>
      <c r="EK278" s="102"/>
      <c r="EL278" s="102"/>
      <c r="EM278" s="102" t="s">
        <v>11068</v>
      </c>
      <c r="EN278" s="102"/>
      <c r="EO278" s="102"/>
      <c r="EP278" s="102"/>
      <c r="EQ278" s="102"/>
      <c r="ER278" s="102"/>
      <c r="ES278" s="102"/>
      <c r="ET278" s="102"/>
      <c r="EU278" s="102"/>
      <c r="EV278" s="102"/>
      <c r="EW278" s="102"/>
      <c r="EX278" s="102"/>
      <c r="EY278" s="102"/>
      <c r="EZ278" s="102"/>
      <c r="FA278" s="102"/>
      <c r="FB278" s="102"/>
      <c r="FC278" s="102"/>
      <c r="FD278" s="102"/>
      <c r="FE278" s="102"/>
      <c r="FF278" s="102"/>
      <c r="FG278" s="102"/>
      <c r="FH278" s="102"/>
      <c r="FI278" s="102"/>
      <c r="FJ278" s="102"/>
      <c r="FK278" s="102"/>
      <c r="FL278" s="102"/>
      <c r="FM278" s="102"/>
      <c r="FN278" s="102"/>
      <c r="FO278" s="102"/>
      <c r="FP278" s="102"/>
      <c r="FQ278" s="102"/>
      <c r="FR278" s="102"/>
      <c r="FS278" s="102"/>
      <c r="FT278" s="102"/>
      <c r="FU278" s="102"/>
      <c r="FV278" s="102"/>
      <c r="FW278" s="102"/>
      <c r="FX278" s="102"/>
      <c r="FY278" s="102"/>
      <c r="FZ278" s="102"/>
      <c r="GA278" s="102"/>
      <c r="GB278" s="102"/>
      <c r="GC278" s="102"/>
      <c r="GD278" s="102"/>
      <c r="GE278" s="180"/>
      <c r="GF278" s="180"/>
      <c r="GG278" s="180"/>
      <c r="GH278" s="62" t="s">
        <v>7024</v>
      </c>
    </row>
    <row r="279" spans="1:214" ht="30" x14ac:dyDescent="0.15">
      <c r="A279" s="204" t="s">
        <v>11090</v>
      </c>
      <c r="B279" s="177" t="s">
        <v>11091</v>
      </c>
      <c r="C279" s="62" t="s">
        <v>11094</v>
      </c>
      <c r="D279" s="182">
        <v>41690</v>
      </c>
      <c r="E279" s="186">
        <v>41691</v>
      </c>
      <c r="F279" s="186"/>
      <c r="G279" s="163" t="s">
        <v>5843</v>
      </c>
      <c r="H279" s="102" t="s">
        <v>5497</v>
      </c>
      <c r="I279" s="102" t="s">
        <v>3067</v>
      </c>
      <c r="J279" s="102" t="s">
        <v>469</v>
      </c>
      <c r="K279" s="102"/>
      <c r="L279" s="102" t="s">
        <v>1207</v>
      </c>
      <c r="M279" s="102"/>
      <c r="N279" s="102"/>
      <c r="O279" s="102"/>
      <c r="P279" s="102"/>
      <c r="Q279" s="102"/>
      <c r="R279" s="102"/>
      <c r="S279" s="102"/>
      <c r="T279" s="102"/>
      <c r="U279" s="102"/>
      <c r="V279" s="102"/>
      <c r="W279" s="102"/>
      <c r="X279" s="29" t="s">
        <v>6042</v>
      </c>
      <c r="Y279" s="29"/>
      <c r="Z279" s="29"/>
      <c r="AA279" s="29"/>
      <c r="AB279" s="29"/>
      <c r="AC279" s="102"/>
      <c r="AD279" s="102"/>
      <c r="AE279" s="102"/>
      <c r="AF279" s="102"/>
      <c r="AG279" s="102"/>
      <c r="AH279" s="29" t="s">
        <v>987</v>
      </c>
      <c r="AI279" s="29"/>
      <c r="AJ279" s="29"/>
      <c r="AK279" s="29"/>
      <c r="AL279" s="102"/>
      <c r="AM279" s="102"/>
      <c r="AN279" s="102"/>
      <c r="AO279" s="102" t="s">
        <v>5514</v>
      </c>
      <c r="AP279" s="102"/>
      <c r="AQ279" s="102"/>
      <c r="AR279" s="102"/>
      <c r="AS279" s="102"/>
      <c r="AT279" s="102"/>
      <c r="AU279" s="102"/>
      <c r="AV279" s="102"/>
      <c r="AW279" s="102"/>
      <c r="AX279" s="102"/>
      <c r="AY279" s="102"/>
      <c r="AZ279" s="102"/>
      <c r="BA279" s="102"/>
      <c r="BB279" s="102"/>
      <c r="BC279" s="102"/>
      <c r="BD279" s="102"/>
      <c r="BE279" s="102"/>
      <c r="BF279" s="102"/>
      <c r="BG279" s="102"/>
      <c r="BH279" s="102"/>
      <c r="BI279" s="102"/>
      <c r="BJ279" s="102"/>
      <c r="BK279" s="102"/>
      <c r="BL279" s="102"/>
      <c r="BM279" s="102"/>
      <c r="BN279" s="102"/>
      <c r="BO279" s="102"/>
      <c r="BP279" s="102"/>
      <c r="BQ279" s="102"/>
      <c r="BR279" s="102"/>
      <c r="BS279" s="102"/>
      <c r="BT279" s="102"/>
      <c r="BU279" s="102"/>
      <c r="BV279" s="102"/>
      <c r="BW279" s="102"/>
      <c r="BX279" s="102"/>
      <c r="BY279" s="102"/>
      <c r="BZ279" s="102"/>
      <c r="CA279" s="102"/>
      <c r="CB279" s="102"/>
      <c r="CC279" s="102"/>
      <c r="CD279" s="102"/>
      <c r="CE279" s="102"/>
      <c r="CF279" s="102"/>
      <c r="CG279" s="102"/>
      <c r="CH279" s="102"/>
      <c r="CI279" s="102"/>
      <c r="CJ279" s="102"/>
      <c r="CK279" s="181"/>
      <c r="CL279" s="181"/>
      <c r="CM279" s="102"/>
      <c r="CN279" s="102"/>
      <c r="CO279" s="102"/>
      <c r="CP279" s="102"/>
      <c r="CQ279" s="102"/>
      <c r="CR279" s="102"/>
      <c r="CS279" s="102"/>
      <c r="CT279" s="102"/>
      <c r="CU279" s="102"/>
      <c r="CV279" s="102"/>
      <c r="CW279" s="102"/>
      <c r="CX279" s="102"/>
      <c r="CY279" s="102"/>
      <c r="CZ279" s="102"/>
      <c r="DA279" s="102"/>
      <c r="DB279" s="102"/>
      <c r="DC279" s="102"/>
      <c r="DD279" s="102"/>
      <c r="DE279" s="102"/>
      <c r="DF279" s="102"/>
      <c r="DG279" s="102"/>
      <c r="DH279" s="102"/>
      <c r="DI279" s="102"/>
      <c r="DJ279" s="102"/>
      <c r="DK279" s="102"/>
      <c r="DL279" s="102"/>
      <c r="DM279" s="102"/>
      <c r="DN279" s="102"/>
      <c r="DO279" s="102"/>
      <c r="DP279" s="102"/>
      <c r="DQ279" s="102"/>
      <c r="DR279" s="102"/>
      <c r="DS279" s="102"/>
      <c r="DT279" s="102"/>
      <c r="DU279" s="102"/>
      <c r="DV279" s="102"/>
      <c r="DW279" s="102"/>
      <c r="DX279" s="102"/>
      <c r="DY279" s="102"/>
      <c r="DZ279" s="102"/>
      <c r="EA279" s="102"/>
      <c r="EB279" s="102"/>
      <c r="EC279" s="102"/>
      <c r="ED279" s="102"/>
      <c r="EE279" s="102"/>
      <c r="EF279" s="102"/>
      <c r="EG279" s="102"/>
      <c r="EH279" s="102"/>
      <c r="EI279" s="102"/>
      <c r="EJ279" s="102"/>
      <c r="EK279" s="102"/>
      <c r="EL279" s="102"/>
      <c r="EM279" s="102"/>
      <c r="EN279" s="102"/>
      <c r="EO279" s="102"/>
      <c r="EP279" s="102"/>
      <c r="EQ279" s="102" t="s">
        <v>11092</v>
      </c>
      <c r="ER279" s="102"/>
      <c r="ES279" s="102"/>
      <c r="ET279" s="102"/>
      <c r="EU279" s="102"/>
      <c r="EV279" s="102"/>
      <c r="EW279" s="102"/>
      <c r="EX279" s="102"/>
      <c r="EY279" s="102"/>
      <c r="EZ279" s="102"/>
      <c r="FA279" s="102"/>
      <c r="FB279" s="102"/>
      <c r="FC279" s="102"/>
      <c r="FD279" s="102"/>
      <c r="FE279" s="102"/>
      <c r="FF279" s="102"/>
      <c r="FG279" s="102" t="s">
        <v>11093</v>
      </c>
      <c r="FH279" s="102"/>
      <c r="FI279" s="102"/>
      <c r="FJ279" s="102"/>
      <c r="FK279" s="102"/>
      <c r="FL279" s="102"/>
      <c r="FM279" s="102"/>
      <c r="FN279" s="102"/>
      <c r="FO279" s="102"/>
      <c r="FP279" s="102"/>
      <c r="FQ279" s="102"/>
      <c r="FR279" s="102"/>
      <c r="FS279" s="102"/>
      <c r="FT279" s="102"/>
      <c r="FU279" s="102"/>
      <c r="FV279" s="102"/>
      <c r="FW279" s="102"/>
      <c r="FX279" s="102"/>
      <c r="FY279" s="102"/>
      <c r="FZ279" s="102"/>
      <c r="GA279" s="102"/>
      <c r="GB279" s="102"/>
      <c r="GC279" s="102"/>
      <c r="GD279" s="102"/>
      <c r="GE279" s="102"/>
      <c r="GF279" s="102"/>
      <c r="GG279" s="102"/>
    </row>
    <row r="280" spans="1:214" ht="84" x14ac:dyDescent="0.15">
      <c r="A280" s="204" t="s">
        <v>11150</v>
      </c>
      <c r="B280" s="177" t="s">
        <v>9809</v>
      </c>
      <c r="C280" s="62" t="s">
        <v>9818</v>
      </c>
      <c r="D280" s="182">
        <v>41696</v>
      </c>
      <c r="E280" s="182">
        <v>42529</v>
      </c>
      <c r="F280" s="178" t="s">
        <v>14969</v>
      </c>
      <c r="G280" s="163" t="s">
        <v>13373</v>
      </c>
      <c r="H280" s="62" t="s">
        <v>13374</v>
      </c>
      <c r="I280" s="62" t="s">
        <v>3067</v>
      </c>
      <c r="AJ280" s="178" t="s">
        <v>9815</v>
      </c>
      <c r="AP280" s="62" t="s">
        <v>7178</v>
      </c>
      <c r="BI280" s="273" t="s">
        <v>12294</v>
      </c>
      <c r="CN280" s="273" t="s">
        <v>12284</v>
      </c>
      <c r="CS280" s="157" t="s">
        <v>12292</v>
      </c>
      <c r="DB280" s="273" t="s">
        <v>12293</v>
      </c>
      <c r="EL280" s="157" t="s">
        <v>12288</v>
      </c>
      <c r="ES280" s="178" t="s">
        <v>9816</v>
      </c>
      <c r="EZ280" s="62" t="s">
        <v>9817</v>
      </c>
      <c r="FB280" s="157" t="s">
        <v>7419</v>
      </c>
      <c r="FL280" s="273" t="s">
        <v>12290</v>
      </c>
      <c r="FN280" s="273"/>
      <c r="FX280" s="157" t="s">
        <v>12285</v>
      </c>
      <c r="GC280" s="157" t="s">
        <v>7422</v>
      </c>
      <c r="GH280" s="62" t="s">
        <v>7024</v>
      </c>
    </row>
    <row r="281" spans="1:214" ht="30" x14ac:dyDescent="0.15">
      <c r="A281" s="204" t="s">
        <v>11195</v>
      </c>
      <c r="B281" s="177" t="s">
        <v>11196</v>
      </c>
      <c r="C281" s="62" t="s">
        <v>11199</v>
      </c>
      <c r="D281" s="186">
        <v>41703</v>
      </c>
      <c r="E281" s="182">
        <v>41705</v>
      </c>
      <c r="F281" s="182"/>
      <c r="G281" s="163" t="s">
        <v>6352</v>
      </c>
      <c r="H281" s="102" t="s">
        <v>5914</v>
      </c>
      <c r="I281" s="102" t="s">
        <v>3067</v>
      </c>
      <c r="J281" s="102" t="s">
        <v>469</v>
      </c>
      <c r="K281" s="102"/>
      <c r="L281" s="102" t="s">
        <v>3184</v>
      </c>
      <c r="M281" s="102"/>
      <c r="N281" s="102"/>
      <c r="O281" s="102"/>
      <c r="P281" s="102"/>
      <c r="Q281" s="102"/>
      <c r="R281" s="102"/>
      <c r="S281" s="102"/>
      <c r="T281" s="102"/>
      <c r="U281" s="102"/>
      <c r="V281" s="102"/>
      <c r="W281" s="102"/>
      <c r="X281" s="102" t="s">
        <v>785</v>
      </c>
      <c r="Y281" s="102"/>
      <c r="Z281" s="102"/>
      <c r="AA281" s="102"/>
      <c r="AB281" s="102"/>
      <c r="AC281" s="102"/>
      <c r="AD281" s="102"/>
      <c r="AE281" s="102"/>
      <c r="AF281" s="102"/>
      <c r="AG281" s="102"/>
      <c r="AH281" s="102" t="s">
        <v>452</v>
      </c>
      <c r="AI281" s="102"/>
      <c r="AJ281" s="102"/>
      <c r="AK281" s="102"/>
      <c r="AL281" s="102"/>
      <c r="AM281" s="102"/>
      <c r="AN281" s="102"/>
      <c r="AO281" s="102" t="s">
        <v>5514</v>
      </c>
      <c r="AP281" s="102"/>
      <c r="AQ281" s="102"/>
      <c r="AR281" s="102"/>
      <c r="AS281" s="102"/>
      <c r="AT281" s="102"/>
      <c r="AU281" s="102"/>
      <c r="AV281" s="102"/>
      <c r="AW281" s="102"/>
      <c r="AX281" s="102"/>
      <c r="AY281" s="102"/>
      <c r="AZ281" s="102"/>
      <c r="BA281" s="102"/>
      <c r="BB281" s="102"/>
      <c r="BC281" s="102"/>
      <c r="BD281" s="102"/>
      <c r="BE281" s="102"/>
      <c r="BF281" s="102"/>
      <c r="BG281" s="102"/>
      <c r="BH281" s="102"/>
      <c r="BI281" s="102"/>
      <c r="BJ281" s="102"/>
      <c r="BK281" s="102"/>
      <c r="BL281" s="102"/>
      <c r="BM281" s="102"/>
      <c r="BN281" s="102"/>
      <c r="BO281" s="102"/>
      <c r="BP281" s="102"/>
      <c r="BQ281" s="102"/>
      <c r="BR281" s="102"/>
      <c r="BS281" s="102"/>
      <c r="BT281" s="102"/>
      <c r="BU281" s="102"/>
      <c r="BV281" s="102"/>
      <c r="BW281" s="102"/>
      <c r="BX281" s="102"/>
      <c r="BY281" s="102"/>
      <c r="BZ281" s="102"/>
      <c r="CA281" s="102"/>
      <c r="CB281" s="102"/>
      <c r="CC281" s="102"/>
      <c r="CD281" s="102"/>
      <c r="CE281" s="102"/>
      <c r="CF281" s="102"/>
      <c r="CG281" s="102"/>
      <c r="CH281" s="102"/>
      <c r="CI281" s="102"/>
      <c r="CJ281" s="102"/>
      <c r="CK281" s="181"/>
      <c r="CL281" s="181"/>
      <c r="CM281" s="102"/>
      <c r="CN281" s="102"/>
      <c r="CO281" s="102"/>
      <c r="CP281" s="102"/>
      <c r="CQ281" s="102"/>
      <c r="CR281" s="102"/>
      <c r="CS281" s="102"/>
      <c r="CT281" s="102"/>
      <c r="CU281" s="102"/>
      <c r="CV281" s="102"/>
      <c r="CW281" s="102"/>
      <c r="CX281" s="102"/>
      <c r="CY281" s="102"/>
      <c r="CZ281" s="102"/>
      <c r="DA281" s="102"/>
      <c r="DB281" s="102"/>
      <c r="DC281" s="102"/>
      <c r="DD281" s="102"/>
      <c r="DE281" s="102"/>
      <c r="DF281" s="102"/>
      <c r="DG281" s="102"/>
      <c r="DH281" s="102"/>
      <c r="DI281" s="102"/>
      <c r="DJ281" s="102"/>
      <c r="DK281" s="102"/>
      <c r="DL281" s="102"/>
      <c r="DM281" s="102"/>
      <c r="DN281" s="102"/>
      <c r="DO281" s="102"/>
      <c r="DP281" s="102"/>
      <c r="DQ281" s="102"/>
      <c r="DR281" s="102"/>
      <c r="DS281" s="102"/>
      <c r="DT281" s="102"/>
      <c r="DU281" s="102"/>
      <c r="DV281" s="102"/>
      <c r="DW281" s="102"/>
      <c r="DX281" s="102"/>
      <c r="DY281" s="102"/>
      <c r="DZ281" s="102"/>
      <c r="EA281" s="102"/>
      <c r="EB281" s="102"/>
      <c r="EC281" s="102"/>
      <c r="ED281" s="102"/>
      <c r="EE281" s="102"/>
      <c r="EF281" s="102"/>
      <c r="EG281" s="102"/>
      <c r="EH281" s="102"/>
      <c r="EI281" s="102"/>
      <c r="EJ281" s="102"/>
      <c r="EK281" s="102"/>
      <c r="EL281" s="102"/>
      <c r="EM281" s="102"/>
      <c r="EN281" s="102"/>
      <c r="EO281" s="102"/>
      <c r="EP281" s="102"/>
      <c r="EQ281" s="102" t="s">
        <v>11197</v>
      </c>
      <c r="ER281" s="102"/>
      <c r="ES281" s="102"/>
      <c r="ET281" s="102"/>
      <c r="EU281" s="102"/>
      <c r="EV281" s="102"/>
      <c r="EW281" s="102"/>
      <c r="EX281" s="102"/>
      <c r="EY281" s="102"/>
      <c r="EZ281" s="102"/>
      <c r="FA281" s="102"/>
      <c r="FB281" s="102"/>
      <c r="FC281" s="102"/>
      <c r="FD281" s="102"/>
      <c r="FE281" s="102"/>
      <c r="FF281" s="102"/>
      <c r="FG281" s="102" t="s">
        <v>11198</v>
      </c>
      <c r="FH281" s="102"/>
      <c r="FI281" s="102"/>
      <c r="FJ281" s="102"/>
      <c r="FK281" s="102"/>
      <c r="FL281" s="102"/>
      <c r="FM281" s="102"/>
      <c r="FN281" s="102"/>
      <c r="FO281" s="102"/>
      <c r="FP281" s="180"/>
      <c r="FQ281" s="180"/>
      <c r="FR281" s="180"/>
      <c r="FS281" s="180"/>
      <c r="FT281" s="180"/>
      <c r="FU281" s="180"/>
      <c r="FV281" s="180"/>
      <c r="FW281" s="180"/>
      <c r="FX281" s="180"/>
      <c r="FY281" s="180"/>
      <c r="FZ281" s="180"/>
      <c r="GA281" s="180"/>
      <c r="GB281" s="180"/>
      <c r="GC281" s="180"/>
      <c r="GD281" s="180"/>
      <c r="GE281" s="180"/>
      <c r="GF281" s="180"/>
      <c r="GG281" s="180"/>
    </row>
    <row r="282" spans="1:214" ht="30" x14ac:dyDescent="0.15">
      <c r="A282" s="204" t="s">
        <v>11200</v>
      </c>
      <c r="B282" s="177" t="s">
        <v>11201</v>
      </c>
      <c r="C282" s="62" t="s">
        <v>11202</v>
      </c>
      <c r="D282" s="186">
        <v>41708</v>
      </c>
      <c r="E282" s="186">
        <v>41708</v>
      </c>
      <c r="F282" s="186"/>
      <c r="G282" s="102" t="s">
        <v>5801</v>
      </c>
      <c r="H282" s="102" t="s">
        <v>11203</v>
      </c>
      <c r="I282" s="102" t="s">
        <v>3067</v>
      </c>
      <c r="J282" s="102"/>
      <c r="K282" s="102"/>
      <c r="L282" s="102" t="s">
        <v>589</v>
      </c>
      <c r="M282" s="102"/>
      <c r="N282" s="102"/>
      <c r="O282" s="102"/>
      <c r="P282" s="102"/>
      <c r="Q282" s="102"/>
      <c r="R282" s="102"/>
      <c r="S282" s="102"/>
      <c r="T282" s="102"/>
      <c r="U282" s="102"/>
      <c r="V282" s="102"/>
      <c r="W282" s="102"/>
      <c r="X282" s="102" t="s">
        <v>3072</v>
      </c>
      <c r="Y282" s="102"/>
      <c r="Z282" s="102"/>
      <c r="AA282" s="102"/>
      <c r="AB282" s="102"/>
      <c r="AC282" s="102"/>
      <c r="AD282" s="102"/>
      <c r="AE282" s="102"/>
      <c r="AF282" s="102"/>
      <c r="AG282" s="102"/>
      <c r="AH282" s="102" t="s">
        <v>3199</v>
      </c>
      <c r="AI282" s="102"/>
      <c r="AJ282" s="102"/>
      <c r="AK282" s="102"/>
      <c r="AL282" s="102"/>
      <c r="AM282" s="102"/>
      <c r="AN282" s="102"/>
      <c r="AO282" s="102" t="s">
        <v>5514</v>
      </c>
      <c r="AP282" s="102"/>
      <c r="AQ282" s="102"/>
      <c r="AR282" s="102"/>
      <c r="AS282" s="102"/>
      <c r="AT282" s="102"/>
      <c r="AU282" s="102"/>
      <c r="AV282" s="102"/>
      <c r="AW282" s="102"/>
      <c r="AX282" s="102"/>
      <c r="AY282" s="102"/>
      <c r="AZ282" s="102"/>
      <c r="BA282" s="102"/>
      <c r="BB282" s="102"/>
      <c r="BC282" s="102"/>
      <c r="BD282" s="102"/>
      <c r="BE282" s="102"/>
      <c r="BF282" s="102"/>
      <c r="BG282" s="102"/>
      <c r="BH282" s="102"/>
      <c r="BI282" s="102"/>
      <c r="BJ282" s="102"/>
      <c r="BK282" s="102"/>
      <c r="BL282" s="102" t="s">
        <v>3380</v>
      </c>
      <c r="BM282" s="102"/>
      <c r="BN282" s="102"/>
      <c r="BO282" s="102"/>
      <c r="BP282" s="102"/>
      <c r="BQ282" s="102"/>
      <c r="BR282" s="102"/>
      <c r="BS282" s="102"/>
      <c r="BT282" s="102"/>
      <c r="BU282" s="102"/>
      <c r="BV282" s="102"/>
      <c r="BW282" s="102"/>
      <c r="BX282" s="102"/>
      <c r="BY282" s="102"/>
      <c r="BZ282" s="102"/>
      <c r="CA282" s="102"/>
      <c r="CB282" s="102"/>
      <c r="CC282" s="102"/>
      <c r="CD282" s="102"/>
      <c r="CE282" s="102" t="s">
        <v>11204</v>
      </c>
      <c r="CF282" s="102"/>
      <c r="CG282" s="102"/>
      <c r="CH282" s="102"/>
      <c r="CI282" s="102"/>
      <c r="CJ282" s="102"/>
      <c r="CK282" s="181"/>
      <c r="CL282" s="181"/>
      <c r="CM282" s="102"/>
      <c r="CN282" s="102"/>
      <c r="CO282" s="102"/>
      <c r="CP282" s="102"/>
      <c r="CQ282" s="102"/>
      <c r="CR282" s="102"/>
      <c r="CS282" s="102"/>
      <c r="CT282" s="102"/>
      <c r="CU282" s="102"/>
      <c r="CV282" s="102"/>
      <c r="CW282" s="102"/>
      <c r="CX282" s="102"/>
      <c r="CY282" s="102"/>
      <c r="CZ282" s="102"/>
      <c r="DA282" s="102"/>
      <c r="DB282" s="102"/>
      <c r="DC282" s="102"/>
      <c r="DD282" s="102"/>
      <c r="DE282" s="102"/>
      <c r="DF282" s="102"/>
      <c r="DG282" s="102"/>
      <c r="DH282" s="102"/>
      <c r="DI282" s="102"/>
      <c r="DJ282" s="102"/>
      <c r="DK282" s="102"/>
      <c r="DL282" s="102"/>
      <c r="DM282" s="102"/>
      <c r="DN282" s="102"/>
      <c r="DO282" s="102"/>
      <c r="DP282" s="102"/>
      <c r="DQ282" s="102"/>
      <c r="DR282" s="102"/>
      <c r="DS282" s="102"/>
      <c r="DT282" s="102"/>
      <c r="DU282" s="102" t="s">
        <v>11206</v>
      </c>
      <c r="DV282" s="102"/>
      <c r="DW282" s="102"/>
      <c r="DX282" s="102"/>
      <c r="DY282" s="102"/>
      <c r="DZ282" s="102"/>
      <c r="EA282" s="102"/>
      <c r="EB282" s="102"/>
      <c r="EC282" s="102"/>
      <c r="ED282" s="102"/>
      <c r="EE282" s="102"/>
      <c r="EF282" s="102"/>
      <c r="EG282" s="102"/>
      <c r="EH282" s="102"/>
      <c r="EI282" s="102"/>
      <c r="EJ282" s="102"/>
      <c r="EK282" s="102"/>
      <c r="EL282" s="102"/>
      <c r="EM282" s="102"/>
      <c r="EN282" s="102"/>
      <c r="EO282" s="102"/>
      <c r="EP282" s="102"/>
      <c r="EQ282" s="102"/>
      <c r="ER282" s="102"/>
      <c r="ES282" s="102"/>
      <c r="ET282" s="102"/>
      <c r="EU282" s="102"/>
      <c r="EV282" s="102"/>
      <c r="EW282" s="102"/>
      <c r="EX282" s="102"/>
      <c r="EY282" s="102"/>
      <c r="EZ282" s="102"/>
      <c r="FA282" s="102"/>
      <c r="FB282" s="102"/>
      <c r="FC282" s="102"/>
      <c r="FD282" s="102"/>
      <c r="FE282" s="102"/>
      <c r="FF282" s="102"/>
      <c r="FG282" s="102" t="s">
        <v>3237</v>
      </c>
      <c r="FH282" s="102"/>
      <c r="FI282" s="102"/>
      <c r="FJ282" s="102"/>
      <c r="FK282" s="102"/>
      <c r="FL282" s="102"/>
      <c r="FM282" s="102"/>
      <c r="FN282" s="102"/>
      <c r="FO282" s="102"/>
      <c r="FP282" s="180"/>
      <c r="FQ282" s="180"/>
      <c r="FR282" s="180"/>
      <c r="FS282" s="180" t="s">
        <v>11207</v>
      </c>
      <c r="FT282" s="180"/>
      <c r="FU282" s="180"/>
      <c r="FV282" s="180"/>
      <c r="FW282" s="180"/>
      <c r="FX282" s="180"/>
      <c r="FY282" s="180"/>
      <c r="FZ282" s="180"/>
      <c r="GA282" s="180"/>
      <c r="GB282" s="180"/>
      <c r="GC282" s="180"/>
      <c r="GD282" s="180"/>
      <c r="GE282" s="180"/>
      <c r="GF282" s="180"/>
      <c r="GG282" s="180"/>
    </row>
    <row r="283" spans="1:214" ht="28" x14ac:dyDescent="0.15">
      <c r="A283" s="204" t="s">
        <v>11327</v>
      </c>
      <c r="B283" s="177" t="s">
        <v>11328</v>
      </c>
      <c r="C283" s="177" t="s">
        <v>11330</v>
      </c>
      <c r="D283" s="182">
        <v>41724</v>
      </c>
      <c r="E283" s="182">
        <v>41724</v>
      </c>
      <c r="G283" s="102" t="s">
        <v>5801</v>
      </c>
      <c r="H283" s="178" t="s">
        <v>11331</v>
      </c>
      <c r="I283" s="102" t="s">
        <v>3067</v>
      </c>
      <c r="J283" s="157" t="s">
        <v>469</v>
      </c>
      <c r="L283" s="62" t="s">
        <v>11332</v>
      </c>
      <c r="X283" s="178" t="s">
        <v>11333</v>
      </c>
      <c r="AH283" s="178" t="s">
        <v>11333</v>
      </c>
      <c r="AO283" s="157" t="s">
        <v>11333</v>
      </c>
      <c r="ED283" s="62" t="s">
        <v>11334</v>
      </c>
    </row>
    <row r="284" spans="1:214" ht="45" x14ac:dyDescent="0.15">
      <c r="A284" s="438" t="s">
        <v>11329</v>
      </c>
      <c r="B284" s="439" t="s">
        <v>11846</v>
      </c>
      <c r="C284" s="62" t="s">
        <v>11853</v>
      </c>
      <c r="D284" s="182">
        <v>41780</v>
      </c>
      <c r="E284" s="182"/>
      <c r="F284" s="182" t="s">
        <v>11854</v>
      </c>
      <c r="G284" s="163" t="s">
        <v>5802</v>
      </c>
      <c r="H284" s="102" t="s">
        <v>11847</v>
      </c>
      <c r="I284" s="102" t="s">
        <v>3067</v>
      </c>
      <c r="J284" s="102" t="s">
        <v>469</v>
      </c>
      <c r="K284" s="102"/>
      <c r="L284" s="102" t="s">
        <v>11848</v>
      </c>
      <c r="M284" s="102"/>
      <c r="N284" s="102"/>
      <c r="O284" s="102"/>
      <c r="P284" s="102"/>
      <c r="Q284" s="102"/>
      <c r="R284" s="102"/>
      <c r="S284" s="102"/>
      <c r="T284" s="102"/>
      <c r="U284" s="102"/>
      <c r="V284" s="102"/>
      <c r="W284" s="102"/>
      <c r="X284" s="102" t="s">
        <v>11849</v>
      </c>
      <c r="Y284" s="102"/>
      <c r="Z284" s="102"/>
      <c r="AA284" s="102"/>
      <c r="AB284" s="102"/>
      <c r="AC284" s="102"/>
      <c r="AD284" s="102"/>
      <c r="AE284" s="102"/>
      <c r="AF284" s="102"/>
      <c r="AG284" s="102"/>
      <c r="AH284" s="102" t="s">
        <v>11850</v>
      </c>
      <c r="AI284" s="102"/>
      <c r="AJ284" s="102"/>
      <c r="AK284" s="102"/>
      <c r="AL284" s="102"/>
      <c r="AM284" s="102"/>
      <c r="AN284" s="102"/>
      <c r="AO284" s="102" t="s">
        <v>5514</v>
      </c>
      <c r="AP284" s="102"/>
      <c r="AQ284" s="102"/>
      <c r="AR284" s="102"/>
      <c r="AS284" s="102"/>
      <c r="AT284" s="102"/>
      <c r="AU284" s="102"/>
      <c r="AV284" s="102"/>
      <c r="AW284" s="102"/>
      <c r="AX284" s="102"/>
      <c r="AY284" s="102"/>
      <c r="AZ284" s="102"/>
      <c r="BA284" s="102"/>
      <c r="BB284" s="102"/>
      <c r="BC284" s="102"/>
      <c r="BD284" s="102"/>
      <c r="BE284" s="102"/>
      <c r="BF284" s="102"/>
      <c r="BG284" s="102"/>
      <c r="BH284" s="102"/>
      <c r="BI284" s="102"/>
      <c r="BJ284" s="102"/>
      <c r="BK284" s="102"/>
      <c r="BL284" s="102"/>
      <c r="BM284" s="102"/>
      <c r="BN284" s="102"/>
      <c r="BO284" s="102"/>
      <c r="BP284" s="102"/>
      <c r="BQ284" s="102"/>
      <c r="BR284" s="102"/>
      <c r="BS284" s="102"/>
      <c r="BT284" s="102"/>
      <c r="BU284" s="102"/>
      <c r="BV284" s="102"/>
      <c r="BW284" s="102"/>
      <c r="BX284" s="102"/>
      <c r="BY284" s="102"/>
      <c r="BZ284" s="102"/>
      <c r="CA284" s="102"/>
      <c r="CB284" s="102"/>
      <c r="CC284" s="102"/>
      <c r="CD284" s="102"/>
      <c r="CE284" s="102"/>
      <c r="CF284" s="102"/>
      <c r="CG284" s="102"/>
      <c r="CH284" s="102"/>
      <c r="CI284" s="102"/>
      <c r="CJ284" s="102"/>
      <c r="CK284" s="181"/>
      <c r="CL284" s="181"/>
      <c r="CM284" s="102"/>
      <c r="CN284" s="102"/>
      <c r="CO284" s="102"/>
      <c r="CP284" s="102"/>
      <c r="CQ284" s="102"/>
      <c r="CR284" s="102"/>
      <c r="CS284" s="102"/>
      <c r="CT284" s="102"/>
      <c r="CU284" s="102"/>
      <c r="CV284" s="102"/>
      <c r="CW284" s="102"/>
      <c r="CX284" s="102"/>
      <c r="CY284" s="102"/>
      <c r="CZ284" s="102"/>
      <c r="DA284" s="102"/>
      <c r="DB284" s="102"/>
      <c r="DC284" s="102"/>
      <c r="DD284" s="102"/>
      <c r="DE284" s="102"/>
      <c r="DF284" s="102"/>
      <c r="DG284" s="102"/>
      <c r="DH284" s="102"/>
      <c r="DI284" s="102"/>
      <c r="DJ284" s="102"/>
      <c r="DK284" s="102"/>
      <c r="DL284" s="102"/>
      <c r="DM284" s="102"/>
      <c r="DN284" s="102"/>
      <c r="DO284" s="102"/>
      <c r="DP284" s="102"/>
      <c r="DQ284" s="102"/>
      <c r="DR284" s="102"/>
      <c r="DS284" s="102"/>
      <c r="DT284" s="102"/>
      <c r="DU284" s="102"/>
      <c r="DV284" s="102"/>
      <c r="DW284" s="102"/>
      <c r="DX284" s="102"/>
      <c r="DY284" s="102"/>
      <c r="DZ284" s="102"/>
      <c r="EA284" s="102"/>
      <c r="EB284" s="102"/>
      <c r="EC284" s="102"/>
      <c r="ED284" s="102"/>
      <c r="EE284" s="102"/>
      <c r="EF284" s="102"/>
      <c r="EG284" s="102"/>
      <c r="EH284" s="102"/>
      <c r="EI284" s="102"/>
      <c r="EJ284" s="102"/>
      <c r="EK284" s="102"/>
      <c r="EL284" s="102"/>
      <c r="EM284" s="102"/>
      <c r="EN284" s="102"/>
      <c r="EO284" s="102"/>
      <c r="EP284" s="102"/>
      <c r="EQ284" s="166" t="s">
        <v>11851</v>
      </c>
      <c r="ER284" s="102"/>
      <c r="ES284" s="102"/>
      <c r="ET284" s="102"/>
      <c r="EU284" s="102"/>
      <c r="EV284" s="102"/>
      <c r="EW284" s="102"/>
      <c r="EX284" s="102"/>
      <c r="EY284" s="102"/>
      <c r="EZ284" s="102"/>
      <c r="FA284" s="102"/>
      <c r="FB284" s="102"/>
      <c r="FC284" s="102"/>
      <c r="FD284" s="102"/>
      <c r="FE284" s="102"/>
      <c r="FF284" s="102"/>
      <c r="FG284" s="102" t="s">
        <v>11852</v>
      </c>
      <c r="FH284" s="102"/>
      <c r="FI284" s="102"/>
      <c r="FJ284" s="102"/>
      <c r="FK284" s="102"/>
      <c r="FL284" s="102"/>
      <c r="FM284" s="102"/>
      <c r="FN284" s="102"/>
      <c r="FO284" s="102"/>
      <c r="FP284" s="102"/>
      <c r="FQ284" s="102"/>
      <c r="FR284" s="102"/>
      <c r="FS284" s="102"/>
      <c r="FT284" s="102"/>
      <c r="FU284" s="102"/>
      <c r="FV284" s="102"/>
      <c r="FW284" s="102"/>
      <c r="FX284" s="102"/>
      <c r="FY284" s="102"/>
      <c r="FZ284" s="102"/>
      <c r="GA284" s="102"/>
      <c r="GB284" s="102"/>
      <c r="GC284" s="102"/>
      <c r="GD284" s="102"/>
      <c r="GE284" s="180"/>
      <c r="GF284" s="180"/>
      <c r="GG284" s="180"/>
      <c r="GR284" s="205"/>
      <c r="GS284" s="161"/>
      <c r="GT284" s="161"/>
      <c r="GU284" s="161"/>
      <c r="GV284" s="161"/>
      <c r="GW284" s="161"/>
      <c r="GX284" s="161"/>
      <c r="GY284" s="161"/>
      <c r="GZ284" s="161"/>
      <c r="HA284" s="161"/>
      <c r="HB284" s="161"/>
      <c r="HC284" s="161"/>
      <c r="HD284" s="161"/>
      <c r="HE284" s="161"/>
      <c r="HF284" s="161"/>
    </row>
    <row r="285" spans="1:214" ht="28" x14ac:dyDescent="0.15">
      <c r="A285" s="204" t="s">
        <v>11337</v>
      </c>
      <c r="B285" s="177" t="s">
        <v>11338</v>
      </c>
      <c r="C285" s="175" t="s">
        <v>11339</v>
      </c>
      <c r="D285" s="182">
        <v>41724</v>
      </c>
      <c r="E285" s="182">
        <v>41724</v>
      </c>
      <c r="G285" s="102" t="s">
        <v>11340</v>
      </c>
      <c r="H285" s="178" t="s">
        <v>11342</v>
      </c>
      <c r="I285" s="157" t="s">
        <v>3067</v>
      </c>
      <c r="J285" s="157" t="s">
        <v>469</v>
      </c>
      <c r="L285" s="62" t="s">
        <v>11341</v>
      </c>
      <c r="X285" s="178" t="s">
        <v>7579</v>
      </c>
      <c r="AH285" s="178" t="s">
        <v>11343</v>
      </c>
      <c r="AO285" s="157" t="s">
        <v>7579</v>
      </c>
    </row>
    <row r="286" spans="1:214" ht="28" x14ac:dyDescent="0.15">
      <c r="A286" s="204" t="s">
        <v>11386</v>
      </c>
      <c r="B286" s="177" t="s">
        <v>7088</v>
      </c>
      <c r="C286" s="175" t="s">
        <v>11387</v>
      </c>
      <c r="D286" s="182">
        <v>406968</v>
      </c>
      <c r="E286" s="182">
        <v>41729</v>
      </c>
      <c r="G286" s="102" t="s">
        <v>5802</v>
      </c>
      <c r="H286" s="178" t="s">
        <v>11335</v>
      </c>
      <c r="I286" s="157" t="s">
        <v>3067</v>
      </c>
      <c r="J286" s="157" t="s">
        <v>469</v>
      </c>
      <c r="L286" s="62" t="s">
        <v>11388</v>
      </c>
      <c r="X286" s="178" t="s">
        <v>7769</v>
      </c>
      <c r="AH286" s="178" t="s">
        <v>3111</v>
      </c>
      <c r="AO286" s="157" t="s">
        <v>11333</v>
      </c>
      <c r="EQ286" s="157" t="s">
        <v>11389</v>
      </c>
      <c r="FG286" s="178" t="s">
        <v>11390</v>
      </c>
    </row>
    <row r="287" spans="1:214" ht="45" x14ac:dyDescent="0.15">
      <c r="A287" s="204" t="s">
        <v>11391</v>
      </c>
      <c r="B287" s="177" t="s">
        <v>11392</v>
      </c>
      <c r="C287" s="62" t="s">
        <v>11926</v>
      </c>
      <c r="D287" s="182">
        <v>41792</v>
      </c>
      <c r="E287" s="182">
        <v>41793</v>
      </c>
      <c r="F287" s="182" t="s">
        <v>11854</v>
      </c>
      <c r="G287" s="163" t="s">
        <v>5802</v>
      </c>
      <c r="H287" s="102" t="s">
        <v>11847</v>
      </c>
      <c r="I287" s="102" t="s">
        <v>3067</v>
      </c>
      <c r="J287" s="102" t="s">
        <v>469</v>
      </c>
      <c r="K287" s="102"/>
      <c r="L287" s="102" t="s">
        <v>11921</v>
      </c>
      <c r="M287" s="102"/>
      <c r="N287" s="102"/>
      <c r="O287" s="102"/>
      <c r="P287" s="102"/>
      <c r="Q287" s="102"/>
      <c r="R287" s="102"/>
      <c r="S287" s="102"/>
      <c r="T287" s="102"/>
      <c r="U287" s="102"/>
      <c r="V287" s="102"/>
      <c r="W287" s="102"/>
      <c r="X287" s="102" t="s">
        <v>11922</v>
      </c>
      <c r="Y287" s="102"/>
      <c r="Z287" s="102"/>
      <c r="AA287" s="102"/>
      <c r="AB287" s="102"/>
      <c r="AC287" s="102"/>
      <c r="AD287" s="102"/>
      <c r="AE287" s="102"/>
      <c r="AF287" s="102"/>
      <c r="AG287" s="102"/>
      <c r="AH287" s="102" t="s">
        <v>11923</v>
      </c>
      <c r="AI287" s="102"/>
      <c r="AJ287" s="102"/>
      <c r="AK287" s="102"/>
      <c r="AL287" s="102"/>
      <c r="AM287" s="102"/>
      <c r="AN287" s="102"/>
      <c r="AO287" s="102" t="s">
        <v>5514</v>
      </c>
      <c r="AP287" s="102"/>
      <c r="AQ287" s="102"/>
      <c r="AR287" s="102"/>
      <c r="AS287" s="102"/>
      <c r="AT287" s="102"/>
      <c r="AU287" s="102"/>
      <c r="AV287" s="102"/>
      <c r="AW287" s="102"/>
      <c r="AX287" s="102"/>
      <c r="AY287" s="102"/>
      <c r="AZ287" s="102"/>
      <c r="BA287" s="102"/>
      <c r="BB287" s="102"/>
      <c r="BC287" s="102"/>
      <c r="BD287" s="102"/>
      <c r="BE287" s="102"/>
      <c r="BF287" s="102"/>
      <c r="BG287" s="102"/>
      <c r="BH287" s="102"/>
      <c r="BI287" s="102"/>
      <c r="BJ287" s="102"/>
      <c r="BK287" s="102"/>
      <c r="BL287" s="102"/>
      <c r="BM287" s="102"/>
      <c r="BN287" s="102"/>
      <c r="BO287" s="102"/>
      <c r="BP287" s="102"/>
      <c r="BQ287" s="102"/>
      <c r="BR287" s="102"/>
      <c r="BS287" s="102"/>
      <c r="BT287" s="102"/>
      <c r="BU287" s="102"/>
      <c r="BV287" s="102"/>
      <c r="BW287" s="102"/>
      <c r="BX287" s="102"/>
      <c r="BY287" s="102"/>
      <c r="BZ287" s="102"/>
      <c r="CA287" s="102"/>
      <c r="CB287" s="102"/>
      <c r="CC287" s="102"/>
      <c r="CD287" s="102"/>
      <c r="CE287" s="102"/>
      <c r="CF287" s="102"/>
      <c r="CG287" s="102"/>
      <c r="CH287" s="102"/>
      <c r="CI287" s="102"/>
      <c r="CJ287" s="102"/>
      <c r="CK287" s="181"/>
      <c r="CL287" s="181"/>
      <c r="CM287" s="102"/>
      <c r="CN287" s="102"/>
      <c r="CO287" s="102"/>
      <c r="CP287" s="102"/>
      <c r="CQ287" s="102"/>
      <c r="CR287" s="102"/>
      <c r="CS287" s="102"/>
      <c r="CT287" s="102"/>
      <c r="CU287" s="102"/>
      <c r="CV287" s="102"/>
      <c r="CW287" s="102"/>
      <c r="CX287" s="102"/>
      <c r="CY287" s="102"/>
      <c r="CZ287" s="102"/>
      <c r="DA287" s="102"/>
      <c r="DB287" s="102"/>
      <c r="DC287" s="102"/>
      <c r="DD287" s="102"/>
      <c r="DE287" s="102"/>
      <c r="DF287" s="102"/>
      <c r="DG287" s="102"/>
      <c r="DH287" s="102"/>
      <c r="DI287" s="102"/>
      <c r="DJ287" s="102"/>
      <c r="DK287" s="102"/>
      <c r="DL287" s="102"/>
      <c r="DM287" s="102"/>
      <c r="DN287" s="102"/>
      <c r="DO287" s="102"/>
      <c r="DP287" s="102"/>
      <c r="DQ287" s="102"/>
      <c r="DR287" s="102"/>
      <c r="DS287" s="102"/>
      <c r="DT287" s="102"/>
      <c r="DU287" s="102"/>
      <c r="DV287" s="102"/>
      <c r="DW287" s="102"/>
      <c r="DX287" s="102"/>
      <c r="DY287" s="102"/>
      <c r="DZ287" s="102"/>
      <c r="EA287" s="102"/>
      <c r="EB287" s="102"/>
      <c r="EC287" s="102"/>
      <c r="ED287" s="102"/>
      <c r="EE287" s="102"/>
      <c r="EF287" s="102"/>
      <c r="EG287" s="102"/>
      <c r="EH287" s="102"/>
      <c r="EI287" s="102"/>
      <c r="EJ287" s="102"/>
      <c r="EK287" s="102"/>
      <c r="EL287" s="102"/>
      <c r="EM287" s="102"/>
      <c r="EN287" s="102"/>
      <c r="EO287" s="102"/>
      <c r="EP287" s="102"/>
      <c r="EQ287" s="166" t="s">
        <v>11924</v>
      </c>
      <c r="ER287" s="102"/>
      <c r="ES287" s="102"/>
      <c r="ET287" s="102"/>
      <c r="EU287" s="102"/>
      <c r="EV287" s="102"/>
      <c r="EW287" s="102"/>
      <c r="EX287" s="102"/>
      <c r="EY287" s="102"/>
      <c r="EZ287" s="102"/>
      <c r="FA287" s="102"/>
      <c r="FB287" s="102"/>
      <c r="FC287" s="102"/>
      <c r="FD287" s="102"/>
      <c r="FE287" s="102"/>
      <c r="FF287" s="102"/>
      <c r="FG287" s="102" t="s">
        <v>11925</v>
      </c>
      <c r="FH287" s="102"/>
      <c r="FI287" s="102"/>
      <c r="FJ287" s="102"/>
      <c r="FK287" s="102"/>
      <c r="FL287" s="102"/>
      <c r="FM287" s="102"/>
      <c r="FN287" s="102"/>
      <c r="FO287" s="102"/>
      <c r="FP287" s="102"/>
      <c r="FQ287" s="102"/>
      <c r="FR287" s="102"/>
      <c r="FS287" s="102"/>
      <c r="FT287" s="102"/>
      <c r="FU287" s="102"/>
      <c r="FV287" s="102"/>
      <c r="FW287" s="102"/>
      <c r="FX287" s="102"/>
      <c r="FY287" s="102"/>
      <c r="FZ287" s="102"/>
      <c r="GA287" s="102"/>
      <c r="GB287" s="102"/>
      <c r="GC287" s="102"/>
      <c r="GD287" s="102"/>
      <c r="GE287" s="180"/>
      <c r="GF287" s="180"/>
      <c r="GG287" s="180"/>
      <c r="GR287" s="205"/>
      <c r="GS287" s="161"/>
      <c r="GT287" s="161"/>
      <c r="GU287" s="161"/>
      <c r="GV287" s="161"/>
      <c r="GW287" s="161"/>
      <c r="GX287" s="161"/>
      <c r="GY287" s="161"/>
      <c r="GZ287" s="161"/>
      <c r="HA287" s="161"/>
      <c r="HB287" s="161"/>
      <c r="HC287" s="161"/>
      <c r="HD287" s="161"/>
      <c r="HE287" s="161"/>
      <c r="HF287" s="161"/>
    </row>
    <row r="288" spans="1:214" ht="15" x14ac:dyDescent="0.15">
      <c r="A288" s="204" t="s">
        <v>11408</v>
      </c>
      <c r="B288" s="177" t="s">
        <v>11409</v>
      </c>
      <c r="C288" s="175" t="s">
        <v>11410</v>
      </c>
      <c r="D288" s="182">
        <v>41729</v>
      </c>
      <c r="E288" s="182">
        <v>41732</v>
      </c>
      <c r="G288" s="102" t="s">
        <v>5802</v>
      </c>
      <c r="H288" s="178" t="s">
        <v>11411</v>
      </c>
      <c r="I288" s="157" t="s">
        <v>3067</v>
      </c>
      <c r="J288" s="157" t="s">
        <v>469</v>
      </c>
      <c r="L288" s="62" t="s">
        <v>9722</v>
      </c>
      <c r="X288" s="178" t="s">
        <v>7579</v>
      </c>
      <c r="AH288" s="178" t="s">
        <v>11412</v>
      </c>
      <c r="AO288" s="157" t="s">
        <v>7579</v>
      </c>
      <c r="ED288" s="178" t="s">
        <v>11413</v>
      </c>
    </row>
    <row r="289" spans="1:163" ht="28" x14ac:dyDescent="0.15">
      <c r="A289" s="204" t="s">
        <v>11458</v>
      </c>
      <c r="B289" s="177" t="s">
        <v>11459</v>
      </c>
      <c r="C289" s="175" t="s">
        <v>11460</v>
      </c>
      <c r="D289" s="182">
        <v>41731</v>
      </c>
      <c r="E289" s="182">
        <v>41732</v>
      </c>
      <c r="G289" s="102" t="s">
        <v>11340</v>
      </c>
      <c r="H289" s="178" t="s">
        <v>11461</v>
      </c>
      <c r="I289" s="157" t="s">
        <v>3067</v>
      </c>
      <c r="J289" s="157" t="s">
        <v>469</v>
      </c>
      <c r="L289" s="62" t="s">
        <v>11336</v>
      </c>
      <c r="X289" s="178" t="s">
        <v>1077</v>
      </c>
      <c r="AH289" s="178" t="s">
        <v>11462</v>
      </c>
      <c r="AO289" s="102" t="s">
        <v>5514</v>
      </c>
    </row>
    <row r="290" spans="1:163" ht="28" x14ac:dyDescent="0.15">
      <c r="A290" s="204" t="s">
        <v>11554</v>
      </c>
      <c r="B290" s="177" t="s">
        <v>11555</v>
      </c>
      <c r="C290" s="175" t="s">
        <v>11556</v>
      </c>
      <c r="D290" s="182">
        <v>41744</v>
      </c>
      <c r="E290" s="182">
        <v>41750</v>
      </c>
      <c r="G290" s="102" t="s">
        <v>5802</v>
      </c>
      <c r="H290" s="62" t="s">
        <v>11557</v>
      </c>
      <c r="I290" s="157" t="s">
        <v>3067</v>
      </c>
      <c r="J290" s="157" t="s">
        <v>469</v>
      </c>
      <c r="L290" s="62" t="s">
        <v>11558</v>
      </c>
      <c r="X290" s="178" t="s">
        <v>7579</v>
      </c>
      <c r="AH290" s="178" t="s">
        <v>11559</v>
      </c>
      <c r="AO290" s="157" t="s">
        <v>9722</v>
      </c>
      <c r="ED290" s="178" t="s">
        <v>865</v>
      </c>
    </row>
    <row r="291" spans="1:163" ht="28" x14ac:dyDescent="0.15">
      <c r="A291" s="204" t="s">
        <v>11560</v>
      </c>
      <c r="B291" s="177" t="s">
        <v>11561</v>
      </c>
      <c r="C291" s="175" t="s">
        <v>11562</v>
      </c>
      <c r="D291" s="182">
        <v>41744</v>
      </c>
      <c r="E291" s="182">
        <v>41750</v>
      </c>
      <c r="G291" s="102" t="s">
        <v>5801</v>
      </c>
      <c r="H291" s="62" t="s">
        <v>11557</v>
      </c>
      <c r="I291" s="157" t="s">
        <v>3067</v>
      </c>
      <c r="J291" s="157" t="s">
        <v>469</v>
      </c>
      <c r="L291" s="102" t="s">
        <v>589</v>
      </c>
      <c r="X291" s="178" t="s">
        <v>7579</v>
      </c>
      <c r="AH291" s="178" t="s">
        <v>987</v>
      </c>
      <c r="AO291" s="157" t="s">
        <v>9722</v>
      </c>
      <c r="EQ291" s="157" t="s">
        <v>11563</v>
      </c>
    </row>
    <row r="292" spans="1:163" ht="15" x14ac:dyDescent="0.15">
      <c r="A292" s="204" t="s">
        <v>11638</v>
      </c>
      <c r="B292" s="177" t="s">
        <v>11639</v>
      </c>
      <c r="C292" s="175" t="s">
        <v>11640</v>
      </c>
      <c r="D292" s="182">
        <v>41754</v>
      </c>
      <c r="E292" s="182">
        <v>41755</v>
      </c>
      <c r="G292" s="102" t="s">
        <v>5801</v>
      </c>
      <c r="H292" s="178" t="s">
        <v>11641</v>
      </c>
      <c r="I292" s="157" t="s">
        <v>3067</v>
      </c>
      <c r="J292" s="157" t="s">
        <v>469</v>
      </c>
      <c r="L292" s="102" t="s">
        <v>589</v>
      </c>
      <c r="X292" s="178" t="s">
        <v>11642</v>
      </c>
      <c r="AH292" s="102" t="s">
        <v>11643</v>
      </c>
      <c r="AI292" s="102"/>
      <c r="AO292" s="157" t="s">
        <v>9722</v>
      </c>
    </row>
    <row r="293" spans="1:163" ht="28" x14ac:dyDescent="0.15">
      <c r="A293" s="204" t="s">
        <v>11725</v>
      </c>
      <c r="B293" s="177" t="s">
        <v>11726</v>
      </c>
      <c r="C293" s="175" t="s">
        <v>11727</v>
      </c>
      <c r="D293" s="182">
        <v>41766</v>
      </c>
      <c r="E293" s="182">
        <v>41767</v>
      </c>
      <c r="G293" s="102" t="s">
        <v>5801</v>
      </c>
      <c r="H293" s="178" t="s">
        <v>11728</v>
      </c>
      <c r="I293" s="157" t="s">
        <v>3067</v>
      </c>
      <c r="J293" s="157" t="s">
        <v>469</v>
      </c>
      <c r="L293" s="102" t="s">
        <v>589</v>
      </c>
      <c r="X293" s="178" t="s">
        <v>11729</v>
      </c>
      <c r="AH293" s="102" t="s">
        <v>11643</v>
      </c>
      <c r="AI293" s="102"/>
      <c r="AO293" s="157" t="s">
        <v>9722</v>
      </c>
    </row>
    <row r="294" spans="1:163" ht="56" x14ac:dyDescent="0.15">
      <c r="A294" s="204" t="s">
        <v>11745</v>
      </c>
      <c r="B294" s="177" t="s">
        <v>11746</v>
      </c>
      <c r="C294" s="175" t="s">
        <v>11747</v>
      </c>
      <c r="D294" s="182">
        <v>41771</v>
      </c>
      <c r="E294" s="182">
        <v>41771</v>
      </c>
      <c r="F294" s="182"/>
      <c r="G294" s="163" t="s">
        <v>5843</v>
      </c>
      <c r="H294" s="62" t="s">
        <v>8470</v>
      </c>
      <c r="I294" s="102" t="s">
        <v>3067</v>
      </c>
      <c r="J294" s="178" t="s">
        <v>469</v>
      </c>
      <c r="L294" s="62" t="s">
        <v>11748</v>
      </c>
      <c r="X294" s="178" t="s">
        <v>11749</v>
      </c>
      <c r="AH294" s="178" t="s">
        <v>987</v>
      </c>
      <c r="AO294" s="28" t="s">
        <v>5514</v>
      </c>
      <c r="EQ294" s="178" t="s">
        <v>11750</v>
      </c>
      <c r="FG294" s="178" t="s">
        <v>11751</v>
      </c>
    </row>
    <row r="295" spans="1:163" ht="28" x14ac:dyDescent="0.15">
      <c r="A295" s="204" t="s">
        <v>11752</v>
      </c>
      <c r="B295" s="177" t="s">
        <v>11753</v>
      </c>
      <c r="C295" s="175" t="s">
        <v>11754</v>
      </c>
      <c r="D295" s="182">
        <v>41772</v>
      </c>
      <c r="E295" s="182">
        <v>42229</v>
      </c>
      <c r="F295" s="62" t="s">
        <v>14469</v>
      </c>
      <c r="G295" s="102" t="s">
        <v>5801</v>
      </c>
      <c r="H295" s="102" t="s">
        <v>5791</v>
      </c>
      <c r="I295" s="102" t="s">
        <v>3067</v>
      </c>
      <c r="J295" s="178" t="s">
        <v>469</v>
      </c>
      <c r="L295" s="178" t="s">
        <v>1003</v>
      </c>
      <c r="X295" s="178" t="s">
        <v>3072</v>
      </c>
      <c r="AH295" s="178" t="s">
        <v>11755</v>
      </c>
      <c r="AO295" s="28" t="s">
        <v>5514</v>
      </c>
    </row>
    <row r="296" spans="1:163" ht="30" x14ac:dyDescent="0.15">
      <c r="A296" s="204" t="s">
        <v>11763</v>
      </c>
      <c r="B296" s="177" t="s">
        <v>11764</v>
      </c>
      <c r="C296" s="175" t="s">
        <v>11765</v>
      </c>
      <c r="D296" s="182">
        <v>41773</v>
      </c>
      <c r="E296" s="182">
        <v>41773</v>
      </c>
      <c r="G296" s="102" t="s">
        <v>7358</v>
      </c>
      <c r="H296" s="102" t="s">
        <v>11766</v>
      </c>
      <c r="I296" s="102" t="s">
        <v>3067</v>
      </c>
      <c r="J296" s="178" t="s">
        <v>469</v>
      </c>
      <c r="L296" s="62" t="s">
        <v>11767</v>
      </c>
      <c r="X296" s="178" t="s">
        <v>7579</v>
      </c>
      <c r="AH296" s="178" t="s">
        <v>11768</v>
      </c>
      <c r="AO296" s="157" t="s">
        <v>9722</v>
      </c>
      <c r="ED296" s="178" t="s">
        <v>498</v>
      </c>
    </row>
    <row r="297" spans="1:163" ht="15" x14ac:dyDescent="0.15">
      <c r="A297" s="438" t="s">
        <v>11772</v>
      </c>
      <c r="B297" s="439" t="s">
        <v>11773</v>
      </c>
      <c r="C297" s="175" t="s">
        <v>11774</v>
      </c>
      <c r="D297" s="182">
        <v>41773</v>
      </c>
      <c r="E297" s="182"/>
      <c r="G297" s="102" t="s">
        <v>5801</v>
      </c>
      <c r="H297" s="178" t="s">
        <v>11775</v>
      </c>
      <c r="I297" s="102" t="s">
        <v>3067</v>
      </c>
      <c r="J297" s="178" t="s">
        <v>469</v>
      </c>
      <c r="L297" s="178" t="s">
        <v>589</v>
      </c>
      <c r="X297" s="178" t="s">
        <v>11729</v>
      </c>
      <c r="AH297" s="178" t="s">
        <v>5910</v>
      </c>
    </row>
    <row r="298" spans="1:163" ht="28" x14ac:dyDescent="0.15">
      <c r="A298" s="204" t="s">
        <v>11806</v>
      </c>
      <c r="B298" s="177" t="s">
        <v>11807</v>
      </c>
      <c r="C298" s="175" t="s">
        <v>11808</v>
      </c>
      <c r="D298" s="182">
        <v>41778</v>
      </c>
      <c r="E298" s="182">
        <v>41779</v>
      </c>
      <c r="G298" s="163" t="s">
        <v>5802</v>
      </c>
      <c r="H298" s="178" t="s">
        <v>11809</v>
      </c>
      <c r="I298" s="102" t="s">
        <v>3067</v>
      </c>
      <c r="J298" s="178" t="s">
        <v>469</v>
      </c>
      <c r="L298" s="62" t="s">
        <v>11810</v>
      </c>
      <c r="X298" s="62" t="s">
        <v>11811</v>
      </c>
      <c r="AH298" s="178" t="s">
        <v>5910</v>
      </c>
      <c r="AO298" s="28" t="s">
        <v>5514</v>
      </c>
      <c r="EQ298" s="157" t="s">
        <v>11812</v>
      </c>
      <c r="FG298" s="178" t="s">
        <v>11813</v>
      </c>
    </row>
    <row r="299" spans="1:163" ht="28" x14ac:dyDescent="0.15">
      <c r="A299" s="204" t="s">
        <v>11826</v>
      </c>
      <c r="B299" s="177" t="s">
        <v>11827</v>
      </c>
      <c r="C299" s="175" t="s">
        <v>11828</v>
      </c>
      <c r="D299" s="182">
        <v>41779</v>
      </c>
      <c r="E299" s="182">
        <v>41779</v>
      </c>
      <c r="G299" s="163" t="s">
        <v>5802</v>
      </c>
      <c r="H299" s="178" t="s">
        <v>11335</v>
      </c>
      <c r="I299" s="157" t="s">
        <v>3067</v>
      </c>
      <c r="J299" s="157" t="s">
        <v>469</v>
      </c>
      <c r="L299" s="62" t="s">
        <v>11336</v>
      </c>
      <c r="X299" s="178" t="s">
        <v>1077</v>
      </c>
      <c r="AH299" s="178" t="s">
        <v>987</v>
      </c>
      <c r="AO299" s="157" t="s">
        <v>11333</v>
      </c>
      <c r="EQ299" s="157" t="s">
        <v>11829</v>
      </c>
      <c r="FG299" s="178" t="s">
        <v>11830</v>
      </c>
    </row>
    <row r="300" spans="1:163" ht="42" x14ac:dyDescent="0.15">
      <c r="A300" s="204" t="s">
        <v>11831</v>
      </c>
      <c r="B300" s="177" t="s">
        <v>11832</v>
      </c>
      <c r="C300" s="175" t="s">
        <v>11833</v>
      </c>
      <c r="D300" s="182">
        <v>41780</v>
      </c>
      <c r="E300" s="182">
        <v>41780</v>
      </c>
      <c r="G300" s="102" t="s">
        <v>7358</v>
      </c>
      <c r="H300" s="178" t="s">
        <v>11834</v>
      </c>
      <c r="I300" s="157" t="s">
        <v>3067</v>
      </c>
      <c r="J300" s="157" t="s">
        <v>469</v>
      </c>
      <c r="L300" s="29" t="s">
        <v>6082</v>
      </c>
      <c r="X300" s="178" t="s">
        <v>11835</v>
      </c>
      <c r="AH300" s="29" t="s">
        <v>3138</v>
      </c>
      <c r="AI300" s="29"/>
      <c r="AO300" s="157" t="s">
        <v>9722</v>
      </c>
      <c r="CA300" s="157" t="s">
        <v>5811</v>
      </c>
      <c r="DN300" s="157" t="s">
        <v>11837</v>
      </c>
      <c r="DQ300" s="273" t="s">
        <v>11840</v>
      </c>
      <c r="EX300" s="157" t="s">
        <v>11838</v>
      </c>
    </row>
    <row r="301" spans="1:163" ht="28" x14ac:dyDescent="0.15">
      <c r="A301" s="438" t="s">
        <v>11843</v>
      </c>
      <c r="B301" s="439" t="s">
        <v>11844</v>
      </c>
      <c r="C301" s="175" t="s">
        <v>11845</v>
      </c>
      <c r="D301" s="182">
        <v>41780</v>
      </c>
      <c r="G301" s="102" t="s">
        <v>5802</v>
      </c>
      <c r="H301" s="178" t="s">
        <v>11335</v>
      </c>
      <c r="I301" s="157" t="s">
        <v>3067</v>
      </c>
      <c r="J301" s="157" t="s">
        <v>469</v>
      </c>
      <c r="L301" s="62" t="s">
        <v>11393</v>
      </c>
      <c r="X301" s="178" t="s">
        <v>1077</v>
      </c>
      <c r="AH301" s="178" t="s">
        <v>987</v>
      </c>
      <c r="AO301" s="157" t="s">
        <v>9722</v>
      </c>
      <c r="FG301" s="178" t="s">
        <v>11030</v>
      </c>
    </row>
    <row r="302" spans="1:163" ht="28" x14ac:dyDescent="0.15">
      <c r="A302" s="438" t="s">
        <v>11855</v>
      </c>
      <c r="B302" s="439" t="s">
        <v>11856</v>
      </c>
      <c r="C302" s="175" t="s">
        <v>11857</v>
      </c>
      <c r="D302" s="182">
        <v>41780</v>
      </c>
      <c r="G302" s="102" t="s">
        <v>5802</v>
      </c>
      <c r="H302" s="178" t="s">
        <v>11335</v>
      </c>
      <c r="I302" s="157" t="s">
        <v>3067</v>
      </c>
      <c r="J302" s="157" t="s">
        <v>469</v>
      </c>
      <c r="L302" s="62" t="s">
        <v>11393</v>
      </c>
      <c r="X302" s="178" t="s">
        <v>1077</v>
      </c>
      <c r="AH302" s="178" t="s">
        <v>987</v>
      </c>
      <c r="AO302" s="157" t="s">
        <v>9722</v>
      </c>
      <c r="FG302" s="178" t="s">
        <v>11858</v>
      </c>
    </row>
    <row r="303" spans="1:163" ht="28" x14ac:dyDescent="0.15">
      <c r="A303" s="438" t="s">
        <v>11859</v>
      </c>
      <c r="B303" s="439" t="s">
        <v>11860</v>
      </c>
      <c r="C303" s="175" t="s">
        <v>11861</v>
      </c>
      <c r="D303" s="182">
        <v>41780</v>
      </c>
      <c r="G303" s="163" t="s">
        <v>5802</v>
      </c>
      <c r="H303" s="178" t="s">
        <v>11335</v>
      </c>
      <c r="I303" s="157" t="s">
        <v>3067</v>
      </c>
      <c r="J303" s="157" t="s">
        <v>469</v>
      </c>
      <c r="L303" s="62" t="s">
        <v>11862</v>
      </c>
      <c r="X303" s="178" t="s">
        <v>1077</v>
      </c>
      <c r="AH303" s="178" t="s">
        <v>987</v>
      </c>
      <c r="AO303" s="28" t="s">
        <v>5514</v>
      </c>
      <c r="EQ303" s="157" t="s">
        <v>11863</v>
      </c>
      <c r="FG303" s="178" t="s">
        <v>11864</v>
      </c>
    </row>
    <row r="304" spans="1:163" ht="30" x14ac:dyDescent="0.15">
      <c r="A304" s="438" t="s">
        <v>11888</v>
      </c>
      <c r="B304" s="439" t="s">
        <v>11889</v>
      </c>
      <c r="C304" s="177" t="s">
        <v>11890</v>
      </c>
      <c r="D304" s="182">
        <v>41787</v>
      </c>
      <c r="G304" s="102" t="s">
        <v>5801</v>
      </c>
      <c r="H304" s="102" t="s">
        <v>5853</v>
      </c>
      <c r="I304" s="102" t="s">
        <v>3067</v>
      </c>
      <c r="J304" s="157" t="s">
        <v>469</v>
      </c>
      <c r="L304" s="62" t="s">
        <v>7200</v>
      </c>
      <c r="X304" s="178" t="s">
        <v>11891</v>
      </c>
      <c r="AH304" s="178" t="s">
        <v>590</v>
      </c>
      <c r="AO304" s="157" t="s">
        <v>9722</v>
      </c>
      <c r="EQ304" s="157" t="s">
        <v>11892</v>
      </c>
      <c r="FG304" s="178" t="s">
        <v>11893</v>
      </c>
    </row>
    <row r="305" spans="1:168" ht="28" x14ac:dyDescent="0.15">
      <c r="A305" s="438" t="s">
        <v>11908</v>
      </c>
      <c r="B305" s="439" t="s">
        <v>11909</v>
      </c>
      <c r="C305" s="175" t="s">
        <v>11913</v>
      </c>
      <c r="D305" s="182">
        <v>41789</v>
      </c>
      <c r="G305" s="163" t="s">
        <v>5802</v>
      </c>
      <c r="H305" s="62" t="s">
        <v>8470</v>
      </c>
      <c r="I305" s="102" t="s">
        <v>3067</v>
      </c>
      <c r="J305" s="178" t="s">
        <v>469</v>
      </c>
      <c r="L305" s="178" t="s">
        <v>6028</v>
      </c>
      <c r="X305" s="178" t="s">
        <v>11910</v>
      </c>
      <c r="AH305" s="178" t="s">
        <v>987</v>
      </c>
      <c r="AO305" s="28" t="s">
        <v>5514</v>
      </c>
      <c r="EQ305" s="157" t="s">
        <v>11911</v>
      </c>
      <c r="FG305" s="178" t="s">
        <v>11912</v>
      </c>
    </row>
    <row r="306" spans="1:168" ht="56" x14ac:dyDescent="0.15">
      <c r="A306" s="204" t="s">
        <v>11940</v>
      </c>
      <c r="B306" s="177" t="s">
        <v>11941</v>
      </c>
      <c r="C306" s="175" t="s">
        <v>11942</v>
      </c>
      <c r="D306" s="182">
        <v>41794</v>
      </c>
      <c r="E306" s="182">
        <v>41794</v>
      </c>
      <c r="F306" s="178" t="s">
        <v>11943</v>
      </c>
      <c r="H306" s="62" t="s">
        <v>8273</v>
      </c>
      <c r="I306" s="102" t="s">
        <v>3067</v>
      </c>
      <c r="J306" s="178" t="s">
        <v>469</v>
      </c>
      <c r="AA306" s="178" t="s">
        <v>3380</v>
      </c>
      <c r="AJ306" s="178" t="s">
        <v>11944</v>
      </c>
      <c r="AP306" s="273" t="s">
        <v>11945</v>
      </c>
      <c r="DG306" s="102" t="s">
        <v>7210</v>
      </c>
      <c r="EE306" s="157" t="s">
        <v>11946</v>
      </c>
      <c r="ES306" s="178" t="s">
        <v>11947</v>
      </c>
      <c r="FL306" s="157" t="s">
        <v>11948</v>
      </c>
    </row>
    <row r="307" spans="1:168" ht="30" x14ac:dyDescent="0.15">
      <c r="A307" s="204" t="s">
        <v>12020</v>
      </c>
      <c r="B307" s="177" t="s">
        <v>12021</v>
      </c>
      <c r="C307" s="175" t="s">
        <v>12022</v>
      </c>
      <c r="D307" s="182">
        <v>41803</v>
      </c>
      <c r="E307" s="182">
        <v>41803</v>
      </c>
      <c r="G307" s="102" t="s">
        <v>5801</v>
      </c>
      <c r="H307" s="102" t="s">
        <v>5504</v>
      </c>
      <c r="I307" s="102" t="s">
        <v>3067</v>
      </c>
      <c r="J307" s="178" t="s">
        <v>469</v>
      </c>
      <c r="L307" s="178" t="s">
        <v>12023</v>
      </c>
      <c r="X307" s="178" t="s">
        <v>12024</v>
      </c>
      <c r="AH307" s="178" t="s">
        <v>12025</v>
      </c>
      <c r="AO307" s="28" t="s">
        <v>5514</v>
      </c>
      <c r="ED307" s="178" t="s">
        <v>12026</v>
      </c>
    </row>
    <row r="308" spans="1:168" ht="30" x14ac:dyDescent="0.15">
      <c r="A308" s="171" t="s">
        <v>12027</v>
      </c>
      <c r="B308" s="177" t="s">
        <v>12028</v>
      </c>
      <c r="C308" s="62" t="s">
        <v>12034</v>
      </c>
      <c r="D308" s="186">
        <v>41803</v>
      </c>
      <c r="E308" s="186">
        <v>41806</v>
      </c>
      <c r="F308" s="442" t="s">
        <v>12031</v>
      </c>
      <c r="G308" s="163" t="s">
        <v>6056</v>
      </c>
      <c r="H308" s="102" t="s">
        <v>12029</v>
      </c>
      <c r="I308" s="102" t="s">
        <v>3067</v>
      </c>
      <c r="J308" s="102" t="s">
        <v>469</v>
      </c>
      <c r="K308" s="102"/>
      <c r="L308" s="102" t="s">
        <v>12030</v>
      </c>
      <c r="M308" s="102"/>
      <c r="N308" s="102"/>
      <c r="O308" s="102"/>
      <c r="P308" s="102"/>
      <c r="Q308" s="102"/>
      <c r="R308" s="102"/>
      <c r="S308" s="102"/>
      <c r="T308" s="102"/>
      <c r="U308" s="102"/>
      <c r="V308" s="102"/>
      <c r="W308" s="102"/>
      <c r="X308" s="102" t="s">
        <v>7579</v>
      </c>
      <c r="Y308" s="102"/>
      <c r="Z308" s="102"/>
      <c r="AA308" s="102"/>
      <c r="AB308" s="102"/>
      <c r="AC308" s="102"/>
      <c r="AD308" s="102"/>
      <c r="AE308" s="102"/>
      <c r="AF308" s="102"/>
      <c r="AG308" s="102"/>
      <c r="AH308" s="102" t="s">
        <v>9722</v>
      </c>
      <c r="AI308" s="102"/>
      <c r="AJ308" s="102"/>
      <c r="AK308" s="102"/>
      <c r="AL308" s="102"/>
      <c r="AM308" s="102"/>
      <c r="AN308" s="102"/>
      <c r="AO308" s="102" t="s">
        <v>9722</v>
      </c>
      <c r="AP308" s="102"/>
      <c r="AQ308" s="102"/>
      <c r="AR308" s="102"/>
      <c r="AS308" s="102"/>
      <c r="AT308" s="102"/>
      <c r="AU308" s="102"/>
      <c r="AV308" s="102"/>
      <c r="AW308" s="102"/>
    </row>
    <row r="309" spans="1:168" ht="30" x14ac:dyDescent="0.15">
      <c r="A309" s="204" t="s">
        <v>12032</v>
      </c>
      <c r="B309" s="177" t="s">
        <v>12033</v>
      </c>
      <c r="C309" s="175" t="s">
        <v>12035</v>
      </c>
      <c r="D309" s="182">
        <v>41804</v>
      </c>
      <c r="E309" s="186">
        <v>41806</v>
      </c>
      <c r="G309" s="102" t="s">
        <v>5801</v>
      </c>
      <c r="H309" s="102" t="s">
        <v>11766</v>
      </c>
      <c r="I309" s="102" t="s">
        <v>3067</v>
      </c>
      <c r="J309" s="102" t="s">
        <v>469</v>
      </c>
      <c r="K309" s="102"/>
      <c r="L309" s="102" t="s">
        <v>12030</v>
      </c>
      <c r="M309" s="102"/>
      <c r="N309" s="102"/>
      <c r="O309" s="102"/>
      <c r="P309" s="102"/>
      <c r="Q309" s="102"/>
      <c r="R309" s="102"/>
      <c r="S309" s="102"/>
      <c r="T309" s="102"/>
      <c r="U309" s="102"/>
      <c r="V309" s="102"/>
      <c r="W309" s="102"/>
      <c r="X309" s="102" t="s">
        <v>7579</v>
      </c>
      <c r="Y309" s="102"/>
      <c r="Z309" s="102"/>
      <c r="AA309" s="102"/>
      <c r="AB309" s="102"/>
      <c r="AC309" s="102"/>
      <c r="AD309" s="102"/>
      <c r="AE309" s="102"/>
      <c r="AF309" s="102"/>
      <c r="AG309" s="102"/>
      <c r="AH309" s="102" t="s">
        <v>9722</v>
      </c>
      <c r="AI309" s="102"/>
      <c r="AJ309" s="102"/>
      <c r="AK309" s="102"/>
      <c r="AL309" s="102"/>
      <c r="AM309" s="102"/>
      <c r="AN309" s="102"/>
      <c r="AO309" s="102" t="s">
        <v>9722</v>
      </c>
      <c r="AP309" s="102"/>
      <c r="AQ309" s="102"/>
      <c r="AR309" s="102"/>
      <c r="AS309" s="102"/>
      <c r="AT309" s="102"/>
      <c r="AU309" s="102"/>
      <c r="AV309" s="102"/>
      <c r="AW309" s="102"/>
    </row>
    <row r="310" spans="1:168" ht="15" x14ac:dyDescent="0.15">
      <c r="A310" s="204" t="s">
        <v>12054</v>
      </c>
      <c r="B310" s="177" t="s">
        <v>12055</v>
      </c>
      <c r="C310" s="175" t="s">
        <v>12056</v>
      </c>
      <c r="D310" s="182">
        <v>41808</v>
      </c>
      <c r="E310" s="182">
        <v>41809</v>
      </c>
      <c r="G310" s="102" t="s">
        <v>5801</v>
      </c>
      <c r="H310" s="178" t="s">
        <v>12057</v>
      </c>
      <c r="I310" s="102" t="s">
        <v>3067</v>
      </c>
      <c r="J310" s="102" t="s">
        <v>469</v>
      </c>
      <c r="L310" s="102" t="s">
        <v>12030</v>
      </c>
      <c r="X310" s="178" t="s">
        <v>12058</v>
      </c>
      <c r="AH310" s="178" t="s">
        <v>12059</v>
      </c>
      <c r="AO310" s="157" t="s">
        <v>9722</v>
      </c>
      <c r="EQ310" s="157" t="s">
        <v>12060</v>
      </c>
      <c r="FG310" s="178" t="s">
        <v>12061</v>
      </c>
    </row>
    <row r="311" spans="1:168" ht="28" x14ac:dyDescent="0.15">
      <c r="A311" s="204" t="s">
        <v>12062</v>
      </c>
      <c r="B311" s="177" t="s">
        <v>6323</v>
      </c>
      <c r="C311" s="175" t="s">
        <v>12063</v>
      </c>
      <c r="D311" s="182">
        <v>41808</v>
      </c>
      <c r="E311" s="182">
        <v>41809</v>
      </c>
      <c r="G311" s="102" t="s">
        <v>5801</v>
      </c>
      <c r="H311" s="62" t="s">
        <v>8220</v>
      </c>
      <c r="I311" s="102" t="s">
        <v>3067</v>
      </c>
      <c r="J311" s="102" t="s">
        <v>469</v>
      </c>
      <c r="L311" s="178" t="s">
        <v>589</v>
      </c>
      <c r="X311" s="178" t="s">
        <v>7579</v>
      </c>
      <c r="AH311" s="178" t="s">
        <v>987</v>
      </c>
      <c r="AO311" s="157" t="s">
        <v>9722</v>
      </c>
      <c r="FG311" s="178" t="s">
        <v>12064</v>
      </c>
    </row>
    <row r="312" spans="1:168" ht="15" x14ac:dyDescent="0.15">
      <c r="A312" s="204" t="s">
        <v>12065</v>
      </c>
      <c r="B312" s="177" t="s">
        <v>18413</v>
      </c>
      <c r="C312" s="175" t="s">
        <v>12066</v>
      </c>
      <c r="D312" s="182">
        <v>41808</v>
      </c>
      <c r="E312" s="182">
        <v>43193</v>
      </c>
      <c r="F312" s="178" t="s">
        <v>11854</v>
      </c>
      <c r="G312" s="102" t="s">
        <v>5801</v>
      </c>
      <c r="H312" s="62" t="s">
        <v>8470</v>
      </c>
      <c r="I312" s="102" t="s">
        <v>3067</v>
      </c>
      <c r="J312" s="102" t="s">
        <v>469</v>
      </c>
      <c r="L312" s="178" t="s">
        <v>970</v>
      </c>
      <c r="X312" s="178" t="s">
        <v>7579</v>
      </c>
      <c r="AH312" s="178" t="s">
        <v>5406</v>
      </c>
      <c r="AO312" s="157" t="s">
        <v>9722</v>
      </c>
      <c r="EQ312" s="157" t="s">
        <v>12067</v>
      </c>
      <c r="FG312" s="178" t="s">
        <v>12068</v>
      </c>
    </row>
    <row r="313" spans="1:168" ht="15" x14ac:dyDescent="0.15">
      <c r="A313" s="204" t="s">
        <v>12069</v>
      </c>
      <c r="B313" s="177" t="s">
        <v>12070</v>
      </c>
      <c r="C313" s="175" t="s">
        <v>12071</v>
      </c>
      <c r="D313" s="182">
        <v>41808</v>
      </c>
      <c r="E313" s="182">
        <v>41809</v>
      </c>
      <c r="G313" s="102" t="s">
        <v>7358</v>
      </c>
      <c r="H313" s="178" t="s">
        <v>12072</v>
      </c>
      <c r="I313" s="102" t="s">
        <v>3067</v>
      </c>
      <c r="J313" s="102" t="s">
        <v>469</v>
      </c>
      <c r="L313" s="178" t="s">
        <v>589</v>
      </c>
      <c r="X313" s="178" t="s">
        <v>7579</v>
      </c>
      <c r="AH313" s="178" t="s">
        <v>987</v>
      </c>
      <c r="AO313" s="157" t="s">
        <v>9722</v>
      </c>
      <c r="EQ313" s="157" t="s">
        <v>12073</v>
      </c>
    </row>
    <row r="314" spans="1:168" ht="42" x14ac:dyDescent="0.15">
      <c r="A314" s="204" t="s">
        <v>12140</v>
      </c>
      <c r="B314" s="177" t="s">
        <v>12141</v>
      </c>
      <c r="C314" s="175" t="s">
        <v>12142</v>
      </c>
      <c r="D314" s="182">
        <v>41816</v>
      </c>
      <c r="E314" s="182">
        <v>41817</v>
      </c>
      <c r="G314" s="102" t="s">
        <v>6352</v>
      </c>
      <c r="H314" s="62" t="s">
        <v>12143</v>
      </c>
      <c r="I314" s="102" t="s">
        <v>3067</v>
      </c>
      <c r="J314" s="102" t="s">
        <v>469</v>
      </c>
      <c r="AO314" s="28" t="s">
        <v>5514</v>
      </c>
      <c r="EQ314" s="157" t="s">
        <v>12144</v>
      </c>
      <c r="FG314" s="178" t="s">
        <v>12145</v>
      </c>
    </row>
    <row r="315" spans="1:168" ht="15" x14ac:dyDescent="0.15">
      <c r="A315" s="204" t="s">
        <v>12146</v>
      </c>
      <c r="B315" s="177" t="s">
        <v>12147</v>
      </c>
      <c r="C315" s="175" t="s">
        <v>12148</v>
      </c>
      <c r="D315" s="182">
        <v>41816</v>
      </c>
      <c r="E315" s="182">
        <v>41817</v>
      </c>
      <c r="G315" s="163" t="s">
        <v>5802</v>
      </c>
      <c r="H315" s="178" t="s">
        <v>12149</v>
      </c>
      <c r="I315" s="102" t="s">
        <v>3067</v>
      </c>
      <c r="J315" s="102" t="s">
        <v>469</v>
      </c>
      <c r="L315" s="178" t="s">
        <v>12150</v>
      </c>
      <c r="X315" s="178" t="s">
        <v>12151</v>
      </c>
      <c r="AH315" s="178" t="s">
        <v>12152</v>
      </c>
      <c r="AO315" s="157" t="s">
        <v>9722</v>
      </c>
      <c r="ED315" s="178" t="s">
        <v>9837</v>
      </c>
    </row>
    <row r="316" spans="1:168" ht="28" x14ac:dyDescent="0.15">
      <c r="A316" s="204" t="s">
        <v>12205</v>
      </c>
      <c r="B316" s="177" t="s">
        <v>12206</v>
      </c>
      <c r="C316" s="175" t="s">
        <v>12207</v>
      </c>
      <c r="D316" s="182">
        <v>41829</v>
      </c>
      <c r="E316" s="182">
        <v>41829</v>
      </c>
      <c r="G316" s="163" t="s">
        <v>5802</v>
      </c>
      <c r="H316" s="62" t="s">
        <v>12208</v>
      </c>
      <c r="I316" s="102" t="s">
        <v>3067</v>
      </c>
      <c r="J316" s="102" t="s">
        <v>469</v>
      </c>
      <c r="X316" s="178" t="s">
        <v>12151</v>
      </c>
      <c r="AH316" s="178" t="s">
        <v>12059</v>
      </c>
      <c r="FG316" s="178" t="s">
        <v>12209</v>
      </c>
    </row>
    <row r="317" spans="1:168" ht="28" x14ac:dyDescent="0.15">
      <c r="A317" s="446" t="s">
        <v>12210</v>
      </c>
      <c r="B317" s="447" t="s">
        <v>12211</v>
      </c>
      <c r="C317" s="175" t="s">
        <v>12212</v>
      </c>
      <c r="D317" s="182">
        <v>41829</v>
      </c>
      <c r="F317" s="62" t="s">
        <v>12216</v>
      </c>
      <c r="G317" s="163" t="s">
        <v>5802</v>
      </c>
      <c r="H317" s="62" t="s">
        <v>6216</v>
      </c>
      <c r="I317" s="102" t="s">
        <v>3067</v>
      </c>
      <c r="J317" s="102" t="s">
        <v>469</v>
      </c>
      <c r="L317" s="178" t="s">
        <v>1207</v>
      </c>
      <c r="X317" s="178" t="s">
        <v>12213</v>
      </c>
      <c r="AH317" s="178" t="s">
        <v>11332</v>
      </c>
      <c r="AO317" s="28" t="s">
        <v>5514</v>
      </c>
      <c r="EQ317" s="157" t="s">
        <v>12214</v>
      </c>
      <c r="FG317" s="178" t="s">
        <v>12215</v>
      </c>
    </row>
    <row r="318" spans="1:168" ht="56" x14ac:dyDescent="0.15">
      <c r="A318" s="204" t="s">
        <v>12636</v>
      </c>
      <c r="B318" s="177" t="s">
        <v>12637</v>
      </c>
      <c r="C318" s="175" t="s">
        <v>12638</v>
      </c>
      <c r="D318" s="182">
        <v>41870</v>
      </c>
      <c r="E318" s="182">
        <v>41873</v>
      </c>
      <c r="G318" s="163" t="s">
        <v>12639</v>
      </c>
      <c r="H318" s="62" t="s">
        <v>12868</v>
      </c>
      <c r="I318" s="157" t="s">
        <v>3067</v>
      </c>
      <c r="J318" s="330" t="s">
        <v>469</v>
      </c>
      <c r="L318" s="178" t="s">
        <v>469</v>
      </c>
      <c r="X318" s="178" t="s">
        <v>12151</v>
      </c>
      <c r="AH318" s="178" t="s">
        <v>452</v>
      </c>
      <c r="AO318" s="157" t="s">
        <v>5514</v>
      </c>
    </row>
    <row r="319" spans="1:168" ht="28" x14ac:dyDescent="0.15">
      <c r="A319" s="204" t="s">
        <v>12774</v>
      </c>
      <c r="B319" s="177" t="s">
        <v>12775</v>
      </c>
      <c r="C319" s="177" t="s">
        <v>12776</v>
      </c>
      <c r="D319" s="182">
        <v>41885</v>
      </c>
      <c r="E319" s="182">
        <v>41886</v>
      </c>
      <c r="G319" s="163" t="s">
        <v>5802</v>
      </c>
      <c r="H319" s="62" t="s">
        <v>12208</v>
      </c>
      <c r="I319" s="157" t="s">
        <v>3067</v>
      </c>
      <c r="J319" s="330" t="s">
        <v>469</v>
      </c>
      <c r="X319" s="178" t="s">
        <v>12151</v>
      </c>
      <c r="AH319" s="178" t="s">
        <v>452</v>
      </c>
      <c r="AO319" s="157" t="s">
        <v>5514</v>
      </c>
      <c r="EQ319" s="157" t="s">
        <v>12777</v>
      </c>
      <c r="FG319" s="178" t="s">
        <v>12778</v>
      </c>
    </row>
    <row r="320" spans="1:168" ht="28" x14ac:dyDescent="0.15">
      <c r="A320" s="204" t="s">
        <v>12779</v>
      </c>
      <c r="B320" s="177" t="s">
        <v>12780</v>
      </c>
      <c r="C320" s="175" t="s">
        <v>12781</v>
      </c>
      <c r="D320" s="182">
        <v>41885</v>
      </c>
      <c r="E320" s="182">
        <v>41886</v>
      </c>
      <c r="G320" s="163" t="s">
        <v>9643</v>
      </c>
      <c r="H320" s="62" t="s">
        <v>12782</v>
      </c>
      <c r="I320" s="157" t="s">
        <v>3067</v>
      </c>
      <c r="J320" s="330" t="s">
        <v>469</v>
      </c>
      <c r="L320" s="178" t="s">
        <v>1207</v>
      </c>
      <c r="X320" s="178" t="s">
        <v>12783</v>
      </c>
      <c r="AH320" s="62" t="s">
        <v>12784</v>
      </c>
      <c r="AI320" s="62"/>
      <c r="AO320" s="157" t="s">
        <v>5514</v>
      </c>
      <c r="FG320" s="178" t="s">
        <v>12785</v>
      </c>
    </row>
    <row r="321" spans="1:163" ht="28" x14ac:dyDescent="0.15">
      <c r="A321" s="204" t="s">
        <v>12786</v>
      </c>
      <c r="B321" s="177" t="s">
        <v>13511</v>
      </c>
      <c r="C321" s="175" t="s">
        <v>12787</v>
      </c>
      <c r="D321" s="182">
        <v>41885</v>
      </c>
      <c r="E321" s="182">
        <v>41984</v>
      </c>
      <c r="F321" s="178" t="s">
        <v>11854</v>
      </c>
      <c r="G321" s="163" t="s">
        <v>5802</v>
      </c>
      <c r="H321" s="62" t="s">
        <v>6216</v>
      </c>
      <c r="I321" s="157" t="s">
        <v>3067</v>
      </c>
      <c r="J321" s="330" t="s">
        <v>469</v>
      </c>
      <c r="L321" s="62"/>
      <c r="X321" s="178" t="s">
        <v>12213</v>
      </c>
      <c r="AH321" s="178" t="s">
        <v>11332</v>
      </c>
      <c r="AO321" s="157" t="s">
        <v>5514</v>
      </c>
      <c r="EQ321" s="157" t="s">
        <v>13512</v>
      </c>
      <c r="FG321" s="178" t="s">
        <v>13513</v>
      </c>
    </row>
    <row r="322" spans="1:163" ht="28" x14ac:dyDescent="0.15">
      <c r="A322" s="204" t="s">
        <v>12822</v>
      </c>
      <c r="B322" s="177" t="s">
        <v>12823</v>
      </c>
      <c r="C322" s="177" t="s">
        <v>12824</v>
      </c>
      <c r="D322" s="182">
        <v>41891</v>
      </c>
      <c r="E322" s="182">
        <v>41892</v>
      </c>
      <c r="G322" s="163" t="s">
        <v>5801</v>
      </c>
      <c r="H322" s="62" t="s">
        <v>8470</v>
      </c>
      <c r="I322" s="157" t="s">
        <v>3067</v>
      </c>
      <c r="J322" s="330" t="s">
        <v>469</v>
      </c>
      <c r="L322" s="62" t="s">
        <v>463</v>
      </c>
      <c r="X322" s="178" t="s">
        <v>12825</v>
      </c>
      <c r="AH322" s="178" t="s">
        <v>452</v>
      </c>
      <c r="AO322" s="157" t="s">
        <v>5514</v>
      </c>
      <c r="EQ322" s="157" t="s">
        <v>12826</v>
      </c>
      <c r="FG322" s="178" t="s">
        <v>12827</v>
      </c>
    </row>
    <row r="323" spans="1:163" ht="30" x14ac:dyDescent="0.15">
      <c r="A323" s="204" t="s">
        <v>12836</v>
      </c>
      <c r="B323" s="177" t="s">
        <v>12837</v>
      </c>
      <c r="C323" s="177" t="s">
        <v>12838</v>
      </c>
      <c r="D323" s="182">
        <v>41892</v>
      </c>
      <c r="E323" s="182">
        <v>41894</v>
      </c>
      <c r="G323" s="163" t="s">
        <v>5801</v>
      </c>
      <c r="H323" s="62" t="s">
        <v>8470</v>
      </c>
      <c r="I323" s="157" t="s">
        <v>3067</v>
      </c>
      <c r="J323" s="330" t="s">
        <v>469</v>
      </c>
      <c r="L323" s="102" t="s">
        <v>5995</v>
      </c>
      <c r="X323" s="178" t="s">
        <v>12839</v>
      </c>
      <c r="AH323" s="178" t="s">
        <v>452</v>
      </c>
      <c r="AO323" s="157" t="s">
        <v>5514</v>
      </c>
      <c r="EQ323" s="157" t="s">
        <v>12840</v>
      </c>
      <c r="FG323" s="178" t="s">
        <v>12841</v>
      </c>
    </row>
    <row r="324" spans="1:163" ht="30" x14ac:dyDescent="0.15">
      <c r="A324" s="204" t="s">
        <v>12842</v>
      </c>
      <c r="B324" s="177" t="s">
        <v>12843</v>
      </c>
      <c r="C324" s="175" t="s">
        <v>12844</v>
      </c>
      <c r="D324" s="182">
        <v>41892</v>
      </c>
      <c r="E324" s="182">
        <v>41894</v>
      </c>
      <c r="G324" s="163" t="s">
        <v>5801</v>
      </c>
      <c r="H324" s="62" t="s">
        <v>8470</v>
      </c>
      <c r="I324" s="157" t="s">
        <v>3067</v>
      </c>
      <c r="J324" s="330" t="s">
        <v>469</v>
      </c>
      <c r="L324" s="102" t="s">
        <v>12847</v>
      </c>
      <c r="X324" s="178" t="s">
        <v>3144</v>
      </c>
      <c r="AH324" s="178" t="s">
        <v>452</v>
      </c>
      <c r="AO324" s="157" t="s">
        <v>5514</v>
      </c>
      <c r="EQ324" s="157" t="s">
        <v>12845</v>
      </c>
      <c r="FG324" s="178" t="s">
        <v>12846</v>
      </c>
    </row>
    <row r="325" spans="1:163" ht="28" x14ac:dyDescent="0.15">
      <c r="A325" s="204" t="s">
        <v>12899</v>
      </c>
      <c r="B325" s="177" t="s">
        <v>12900</v>
      </c>
      <c r="C325" s="177" t="s">
        <v>12901</v>
      </c>
      <c r="D325" s="182">
        <v>41900</v>
      </c>
      <c r="E325" s="182">
        <v>41901</v>
      </c>
      <c r="G325" s="163" t="s">
        <v>5802</v>
      </c>
      <c r="H325" s="178" t="s">
        <v>11335</v>
      </c>
      <c r="I325" s="157" t="s">
        <v>3067</v>
      </c>
      <c r="J325" s="157" t="s">
        <v>469</v>
      </c>
      <c r="L325" s="62" t="s">
        <v>12902</v>
      </c>
      <c r="X325" s="178" t="s">
        <v>5956</v>
      </c>
      <c r="AH325" s="178" t="s">
        <v>452</v>
      </c>
      <c r="AO325" s="157" t="s">
        <v>5514</v>
      </c>
      <c r="EQ325" s="157" t="s">
        <v>12903</v>
      </c>
      <c r="FG325" s="178" t="s">
        <v>12904</v>
      </c>
    </row>
    <row r="326" spans="1:163" ht="28" x14ac:dyDescent="0.15">
      <c r="A326" s="204" t="s">
        <v>13007</v>
      </c>
      <c r="B326" s="177" t="s">
        <v>13008</v>
      </c>
      <c r="C326" s="175" t="s">
        <v>13009</v>
      </c>
      <c r="D326" s="182">
        <v>41926</v>
      </c>
      <c r="E326" s="182">
        <v>41933</v>
      </c>
      <c r="G326" s="163" t="s">
        <v>5802</v>
      </c>
      <c r="H326" s="178" t="s">
        <v>11335</v>
      </c>
      <c r="I326" s="157" t="s">
        <v>3067</v>
      </c>
      <c r="J326" s="157" t="s">
        <v>469</v>
      </c>
      <c r="L326" s="62" t="s">
        <v>5769</v>
      </c>
      <c r="X326" s="178" t="s">
        <v>9722</v>
      </c>
      <c r="AH326" s="178" t="s">
        <v>452</v>
      </c>
      <c r="AO326" s="157" t="s">
        <v>9722</v>
      </c>
      <c r="EQ326" s="157" t="s">
        <v>13010</v>
      </c>
      <c r="FG326" s="178" t="s">
        <v>13011</v>
      </c>
    </row>
    <row r="327" spans="1:163" ht="42" x14ac:dyDescent="0.15">
      <c r="A327" s="204" t="s">
        <v>13017</v>
      </c>
      <c r="B327" s="177" t="s">
        <v>13018</v>
      </c>
      <c r="C327" s="175" t="s">
        <v>13019</v>
      </c>
      <c r="D327" s="182">
        <v>41926</v>
      </c>
      <c r="E327" s="182">
        <v>41934</v>
      </c>
      <c r="G327" s="163" t="s">
        <v>5801</v>
      </c>
      <c r="H327" s="62" t="s">
        <v>13020</v>
      </c>
      <c r="I327" s="157" t="s">
        <v>3067</v>
      </c>
      <c r="J327" s="157" t="s">
        <v>469</v>
      </c>
      <c r="L327" s="62" t="s">
        <v>13021</v>
      </c>
      <c r="X327" s="178" t="s">
        <v>12151</v>
      </c>
      <c r="AO327" s="157" t="s">
        <v>5514</v>
      </c>
      <c r="ED327" s="178" t="s">
        <v>11242</v>
      </c>
      <c r="EQ327" s="157" t="s">
        <v>13022</v>
      </c>
      <c r="FG327" s="178" t="s">
        <v>13023</v>
      </c>
    </row>
    <row r="328" spans="1:163" ht="15" x14ac:dyDescent="0.15">
      <c r="A328" s="204" t="s">
        <v>13024</v>
      </c>
      <c r="B328" s="177" t="s">
        <v>13025</v>
      </c>
      <c r="C328" s="175" t="s">
        <v>13026</v>
      </c>
      <c r="D328" s="182">
        <v>41926</v>
      </c>
      <c r="E328" s="182">
        <v>41954</v>
      </c>
      <c r="F328" s="178" t="s">
        <v>11854</v>
      </c>
      <c r="G328" s="163" t="s">
        <v>5801</v>
      </c>
      <c r="H328" s="62" t="s">
        <v>8470</v>
      </c>
      <c r="I328" s="157" t="s">
        <v>3067</v>
      </c>
      <c r="J328" s="157" t="s">
        <v>469</v>
      </c>
      <c r="X328" s="178" t="s">
        <v>13027</v>
      </c>
      <c r="AH328" s="178" t="s">
        <v>452</v>
      </c>
      <c r="AO328" s="157" t="s">
        <v>5514</v>
      </c>
      <c r="EQ328" s="157" t="s">
        <v>13349</v>
      </c>
      <c r="FG328" s="178" t="s">
        <v>13350</v>
      </c>
    </row>
    <row r="329" spans="1:163" ht="28" x14ac:dyDescent="0.15">
      <c r="A329" s="204" t="s">
        <v>13084</v>
      </c>
      <c r="B329" s="177" t="s">
        <v>13085</v>
      </c>
      <c r="C329" s="177" t="s">
        <v>13086</v>
      </c>
      <c r="D329" s="182">
        <v>41928</v>
      </c>
      <c r="E329" s="182">
        <v>41933</v>
      </c>
      <c r="G329" s="163" t="s">
        <v>5802</v>
      </c>
      <c r="H329" s="62" t="s">
        <v>8589</v>
      </c>
      <c r="I329" s="157" t="s">
        <v>3067</v>
      </c>
      <c r="J329" s="157" t="s">
        <v>469</v>
      </c>
      <c r="L329" s="62" t="s">
        <v>6037</v>
      </c>
      <c r="X329" s="178" t="s">
        <v>9722</v>
      </c>
      <c r="AH329" s="178" t="s">
        <v>452</v>
      </c>
      <c r="AO329" s="157" t="s">
        <v>9722</v>
      </c>
      <c r="FG329" s="62" t="s">
        <v>13087</v>
      </c>
    </row>
    <row r="330" spans="1:163" ht="42" x14ac:dyDescent="0.15">
      <c r="A330" s="204" t="s">
        <v>13088</v>
      </c>
      <c r="B330" s="177" t="s">
        <v>13089</v>
      </c>
      <c r="C330" s="177" t="s">
        <v>13090</v>
      </c>
      <c r="D330" s="182">
        <v>41928</v>
      </c>
      <c r="E330" s="182">
        <v>41934</v>
      </c>
      <c r="G330" s="163" t="s">
        <v>5801</v>
      </c>
      <c r="H330" s="62" t="s">
        <v>13020</v>
      </c>
      <c r="I330" s="157" t="s">
        <v>3067</v>
      </c>
      <c r="J330" s="157" t="s">
        <v>469</v>
      </c>
      <c r="L330" s="62" t="s">
        <v>13091</v>
      </c>
      <c r="X330" s="178" t="s">
        <v>12151</v>
      </c>
      <c r="AO330" s="157" t="s">
        <v>5514</v>
      </c>
      <c r="ED330" s="178" t="s">
        <v>11242</v>
      </c>
      <c r="EQ330" s="157" t="s">
        <v>13022</v>
      </c>
      <c r="FG330" s="178" t="s">
        <v>13023</v>
      </c>
    </row>
    <row r="331" spans="1:163" ht="28" x14ac:dyDescent="0.15">
      <c r="A331" s="204" t="s">
        <v>13097</v>
      </c>
      <c r="B331" s="177" t="s">
        <v>13098</v>
      </c>
      <c r="C331" s="175" t="s">
        <v>13099</v>
      </c>
      <c r="D331" s="182">
        <v>41929</v>
      </c>
      <c r="E331" s="182">
        <v>41933</v>
      </c>
      <c r="G331" s="163" t="s">
        <v>5802</v>
      </c>
      <c r="H331" s="62" t="s">
        <v>8589</v>
      </c>
      <c r="I331" s="157" t="s">
        <v>3067</v>
      </c>
      <c r="J331" s="157" t="s">
        <v>469</v>
      </c>
      <c r="L331" s="62" t="s">
        <v>463</v>
      </c>
      <c r="X331" s="178" t="s">
        <v>9090</v>
      </c>
      <c r="AH331" s="178" t="s">
        <v>452</v>
      </c>
      <c r="AO331" s="157" t="s">
        <v>5514</v>
      </c>
    </row>
    <row r="332" spans="1:163" ht="28" x14ac:dyDescent="0.15">
      <c r="A332" s="204" t="s">
        <v>13105</v>
      </c>
      <c r="B332" s="177" t="s">
        <v>13106</v>
      </c>
      <c r="C332" s="177" t="s">
        <v>13107</v>
      </c>
      <c r="D332" s="182">
        <v>41932</v>
      </c>
      <c r="E332" s="182">
        <v>41933</v>
      </c>
      <c r="G332" s="163" t="s">
        <v>5802</v>
      </c>
      <c r="H332" s="178" t="s">
        <v>11335</v>
      </c>
      <c r="I332" s="157" t="s">
        <v>3067</v>
      </c>
      <c r="J332" s="157" t="s">
        <v>469</v>
      </c>
      <c r="L332" s="62" t="s">
        <v>5769</v>
      </c>
      <c r="X332" s="178" t="s">
        <v>12151</v>
      </c>
      <c r="AH332" s="178" t="s">
        <v>452</v>
      </c>
      <c r="AO332" s="157" t="s">
        <v>5514</v>
      </c>
      <c r="EQ332" s="157" t="s">
        <v>13108</v>
      </c>
      <c r="FG332" s="178" t="s">
        <v>13109</v>
      </c>
    </row>
    <row r="333" spans="1:163" ht="15" x14ac:dyDescent="0.15">
      <c r="A333" s="204" t="s">
        <v>13110</v>
      </c>
      <c r="B333" s="177" t="s">
        <v>13111</v>
      </c>
      <c r="C333" s="175" t="s">
        <v>13112</v>
      </c>
      <c r="D333" s="182">
        <v>41932</v>
      </c>
      <c r="E333" s="182">
        <v>41933</v>
      </c>
      <c r="G333" s="163" t="s">
        <v>5801</v>
      </c>
      <c r="H333" s="62" t="s">
        <v>8470</v>
      </c>
      <c r="I333" s="157" t="s">
        <v>3067</v>
      </c>
      <c r="J333" s="157" t="s">
        <v>469</v>
      </c>
      <c r="L333" s="178" t="s">
        <v>13113</v>
      </c>
      <c r="X333" s="178" t="s">
        <v>13114</v>
      </c>
      <c r="AH333" s="178" t="s">
        <v>452</v>
      </c>
      <c r="AO333" s="157" t="s">
        <v>5514</v>
      </c>
      <c r="EQ333" s="157" t="s">
        <v>13115</v>
      </c>
      <c r="FG333" s="178" t="s">
        <v>13116</v>
      </c>
    </row>
    <row r="334" spans="1:163" ht="28" x14ac:dyDescent="0.15">
      <c r="A334" s="204" t="s">
        <v>13147</v>
      </c>
      <c r="B334" s="177" t="s">
        <v>13148</v>
      </c>
      <c r="C334" s="175" t="s">
        <v>13149</v>
      </c>
      <c r="D334" s="182">
        <v>41934</v>
      </c>
      <c r="E334" s="182">
        <v>41939</v>
      </c>
      <c r="G334" s="163" t="s">
        <v>5801</v>
      </c>
      <c r="H334" s="62" t="s">
        <v>13150</v>
      </c>
      <c r="I334" s="157" t="s">
        <v>3067</v>
      </c>
      <c r="J334" s="157" t="s">
        <v>469</v>
      </c>
      <c r="L334" s="62" t="s">
        <v>13151</v>
      </c>
      <c r="AH334" s="178" t="s">
        <v>13152</v>
      </c>
      <c r="AO334" s="157" t="s">
        <v>5514</v>
      </c>
      <c r="FG334" s="178" t="s">
        <v>9838</v>
      </c>
    </row>
    <row r="335" spans="1:163" ht="42" x14ac:dyDescent="0.15">
      <c r="A335" s="204" t="s">
        <v>13230</v>
      </c>
      <c r="B335" s="177" t="s">
        <v>13231</v>
      </c>
      <c r="C335" s="175" t="s">
        <v>13232</v>
      </c>
      <c r="D335" s="182">
        <v>41942</v>
      </c>
      <c r="E335" s="182">
        <v>41943</v>
      </c>
      <c r="G335" s="163" t="s">
        <v>5801</v>
      </c>
      <c r="H335" s="62" t="s">
        <v>13020</v>
      </c>
      <c r="I335" s="157" t="s">
        <v>3067</v>
      </c>
      <c r="J335" s="157" t="s">
        <v>469</v>
      </c>
      <c r="L335" s="62" t="s">
        <v>13233</v>
      </c>
      <c r="X335" s="178" t="s">
        <v>1077</v>
      </c>
      <c r="AH335" s="178" t="s">
        <v>452</v>
      </c>
      <c r="AO335" s="157" t="s">
        <v>9722</v>
      </c>
      <c r="ED335" s="178" t="s">
        <v>11242</v>
      </c>
      <c r="EQ335" s="157" t="s">
        <v>13234</v>
      </c>
      <c r="FG335" s="178" t="s">
        <v>13235</v>
      </c>
    </row>
    <row r="336" spans="1:163" ht="28" x14ac:dyDescent="0.15">
      <c r="A336" s="204" t="s">
        <v>13254</v>
      </c>
      <c r="B336" s="177" t="s">
        <v>13255</v>
      </c>
      <c r="C336" s="175" t="s">
        <v>13256</v>
      </c>
      <c r="D336" s="182">
        <v>41944</v>
      </c>
      <c r="E336" s="182">
        <v>41947</v>
      </c>
      <c r="G336" s="163" t="s">
        <v>5802</v>
      </c>
      <c r="H336" s="178" t="s">
        <v>11335</v>
      </c>
      <c r="I336" s="157" t="s">
        <v>3067</v>
      </c>
      <c r="J336" s="157" t="s">
        <v>469</v>
      </c>
      <c r="L336" s="62" t="s">
        <v>5769</v>
      </c>
      <c r="X336" s="178" t="s">
        <v>9722</v>
      </c>
      <c r="AH336" s="178" t="s">
        <v>452</v>
      </c>
      <c r="AO336" s="157" t="s">
        <v>9722</v>
      </c>
      <c r="EQ336" s="157" t="s">
        <v>13257</v>
      </c>
      <c r="FG336" s="178" t="s">
        <v>13258</v>
      </c>
    </row>
    <row r="337" spans="1:163" ht="28" x14ac:dyDescent="0.15">
      <c r="A337" s="204" t="s">
        <v>13271</v>
      </c>
      <c r="B337" s="177" t="s">
        <v>13272</v>
      </c>
      <c r="C337" s="175" t="s">
        <v>13273</v>
      </c>
      <c r="D337" s="182">
        <v>41947</v>
      </c>
      <c r="E337" s="182">
        <v>41948</v>
      </c>
      <c r="F337" s="178" t="s">
        <v>12138</v>
      </c>
      <c r="G337" s="163" t="s">
        <v>5801</v>
      </c>
      <c r="H337" s="62" t="s">
        <v>13274</v>
      </c>
      <c r="I337" s="157" t="s">
        <v>3067</v>
      </c>
      <c r="J337" s="157" t="s">
        <v>469</v>
      </c>
      <c r="L337" s="178" t="s">
        <v>13275</v>
      </c>
      <c r="AH337" s="178" t="s">
        <v>13276</v>
      </c>
      <c r="AO337" s="157" t="s">
        <v>9722</v>
      </c>
    </row>
    <row r="338" spans="1:163" ht="28" x14ac:dyDescent="0.15">
      <c r="A338" s="204" t="s">
        <v>13277</v>
      </c>
      <c r="B338" s="177" t="s">
        <v>13278</v>
      </c>
      <c r="C338" s="175" t="s">
        <v>13279</v>
      </c>
      <c r="D338" s="182">
        <v>41947</v>
      </c>
      <c r="E338" s="182">
        <v>41948</v>
      </c>
      <c r="G338" s="163" t="s">
        <v>5801</v>
      </c>
      <c r="H338" s="62" t="s">
        <v>9155</v>
      </c>
      <c r="I338" s="157" t="s">
        <v>3067</v>
      </c>
      <c r="J338" s="157" t="s">
        <v>13280</v>
      </c>
      <c r="L338" s="62" t="s">
        <v>3071</v>
      </c>
      <c r="X338" s="178" t="s">
        <v>469</v>
      </c>
      <c r="AH338" s="178" t="s">
        <v>13281</v>
      </c>
    </row>
    <row r="339" spans="1:163" ht="42" x14ac:dyDescent="0.15">
      <c r="A339" s="204" t="s">
        <v>13325</v>
      </c>
      <c r="B339" s="177" t="s">
        <v>13326</v>
      </c>
      <c r="C339" s="175" t="s">
        <v>13327</v>
      </c>
      <c r="D339" s="182">
        <v>41953</v>
      </c>
      <c r="E339" s="182">
        <v>42676</v>
      </c>
      <c r="F339" s="178" t="s">
        <v>15382</v>
      </c>
      <c r="G339" s="163" t="s">
        <v>5802</v>
      </c>
      <c r="H339" s="178" t="s">
        <v>6018</v>
      </c>
      <c r="I339" s="157" t="s">
        <v>3067</v>
      </c>
      <c r="J339" s="157" t="s">
        <v>13280</v>
      </c>
      <c r="L339" s="62" t="s">
        <v>14021</v>
      </c>
      <c r="X339" s="178" t="s">
        <v>3110</v>
      </c>
      <c r="AH339" s="178" t="s">
        <v>452</v>
      </c>
      <c r="AO339" s="157" t="s">
        <v>13328</v>
      </c>
      <c r="FG339" s="273" t="s">
        <v>13329</v>
      </c>
    </row>
    <row r="340" spans="1:163" ht="28" x14ac:dyDescent="0.15">
      <c r="A340" s="204" t="s">
        <v>13330</v>
      </c>
      <c r="B340" s="177" t="s">
        <v>13331</v>
      </c>
      <c r="C340" s="175" t="s">
        <v>14104</v>
      </c>
      <c r="D340" s="182">
        <v>41953</v>
      </c>
      <c r="E340" s="182">
        <v>43388</v>
      </c>
      <c r="F340" s="178" t="s">
        <v>12257</v>
      </c>
      <c r="G340" s="163" t="s">
        <v>6115</v>
      </c>
      <c r="H340" s="62" t="s">
        <v>13332</v>
      </c>
      <c r="I340" s="157" t="s">
        <v>3067</v>
      </c>
      <c r="J340" s="157" t="s">
        <v>13280</v>
      </c>
    </row>
    <row r="341" spans="1:163" ht="28" x14ac:dyDescent="0.15">
      <c r="A341" s="204" t="s">
        <v>13385</v>
      </c>
      <c r="B341" s="177" t="s">
        <v>13386</v>
      </c>
      <c r="C341" s="175" t="s">
        <v>13387</v>
      </c>
      <c r="D341" s="182">
        <v>41956</v>
      </c>
      <c r="E341" s="182">
        <v>41962</v>
      </c>
      <c r="G341" s="163" t="s">
        <v>5802</v>
      </c>
      <c r="H341" s="62" t="s">
        <v>12208</v>
      </c>
      <c r="I341" s="157" t="s">
        <v>3067</v>
      </c>
      <c r="J341" s="157" t="s">
        <v>13280</v>
      </c>
      <c r="AH341" s="62" t="s">
        <v>13388</v>
      </c>
      <c r="AI341" s="62"/>
      <c r="EQ341" s="157" t="s">
        <v>13389</v>
      </c>
      <c r="FG341" s="178" t="s">
        <v>13390</v>
      </c>
    </row>
    <row r="342" spans="1:163" ht="28" x14ac:dyDescent="0.15">
      <c r="A342" s="204" t="s">
        <v>13401</v>
      </c>
      <c r="B342" s="177" t="s">
        <v>13402</v>
      </c>
      <c r="C342" s="175" t="s">
        <v>13403</v>
      </c>
      <c r="D342" s="182">
        <v>41960</v>
      </c>
      <c r="E342" s="182">
        <v>41967</v>
      </c>
      <c r="G342" s="163" t="s">
        <v>5802</v>
      </c>
      <c r="H342" s="62" t="s">
        <v>12208</v>
      </c>
      <c r="I342" s="157" t="s">
        <v>3067</v>
      </c>
      <c r="J342" s="157" t="s">
        <v>13280</v>
      </c>
      <c r="AH342" s="62" t="s">
        <v>13388</v>
      </c>
      <c r="AI342" s="62"/>
      <c r="EQ342" s="157" t="s">
        <v>13389</v>
      </c>
      <c r="FG342" s="178" t="s">
        <v>13390</v>
      </c>
    </row>
    <row r="343" spans="1:163" ht="15" x14ac:dyDescent="0.15">
      <c r="A343" s="204" t="s">
        <v>13417</v>
      </c>
      <c r="B343" s="177" t="s">
        <v>13418</v>
      </c>
      <c r="C343" s="175" t="s">
        <v>13419</v>
      </c>
      <c r="D343" s="182">
        <v>41963</v>
      </c>
      <c r="E343" s="182">
        <v>41967</v>
      </c>
      <c r="G343" s="163" t="s">
        <v>5801</v>
      </c>
      <c r="H343" s="178" t="s">
        <v>13420</v>
      </c>
      <c r="I343" s="157" t="s">
        <v>3067</v>
      </c>
      <c r="J343" s="157" t="s">
        <v>13280</v>
      </c>
      <c r="AH343" s="178" t="s">
        <v>13421</v>
      </c>
      <c r="AO343" s="157" t="s">
        <v>13422</v>
      </c>
    </row>
    <row r="344" spans="1:163" ht="28" x14ac:dyDescent="0.15">
      <c r="A344" s="204" t="s">
        <v>13440</v>
      </c>
      <c r="B344" s="177" t="s">
        <v>13441</v>
      </c>
      <c r="C344" s="175" t="s">
        <v>13442</v>
      </c>
      <c r="D344" s="182">
        <v>41964</v>
      </c>
      <c r="E344" s="182">
        <v>41967</v>
      </c>
      <c r="G344" s="163" t="s">
        <v>5801</v>
      </c>
      <c r="H344" s="62" t="s">
        <v>13443</v>
      </c>
      <c r="I344" s="157" t="s">
        <v>3067</v>
      </c>
      <c r="J344" s="157" t="s">
        <v>13280</v>
      </c>
      <c r="AH344" s="178" t="s">
        <v>13444</v>
      </c>
      <c r="AO344" s="157" t="s">
        <v>13422</v>
      </c>
      <c r="ED344" s="178" t="s">
        <v>13445</v>
      </c>
    </row>
    <row r="345" spans="1:163" ht="42" x14ac:dyDescent="0.15">
      <c r="A345" s="204" t="s">
        <v>13458</v>
      </c>
      <c r="B345" s="177" t="s">
        <v>13459</v>
      </c>
      <c r="C345" s="177" t="s">
        <v>13460</v>
      </c>
      <c r="D345" s="182">
        <v>41969</v>
      </c>
      <c r="E345" s="182">
        <v>42800</v>
      </c>
      <c r="F345" s="178" t="s">
        <v>17052</v>
      </c>
      <c r="G345" s="163" t="s">
        <v>5802</v>
      </c>
      <c r="H345" s="62" t="s">
        <v>5644</v>
      </c>
      <c r="I345" s="157" t="s">
        <v>3067</v>
      </c>
      <c r="J345" s="157" t="s">
        <v>13280</v>
      </c>
      <c r="L345" s="62" t="s">
        <v>13461</v>
      </c>
      <c r="X345" s="178" t="s">
        <v>12213</v>
      </c>
      <c r="AH345" s="178" t="s">
        <v>13462</v>
      </c>
      <c r="AO345" s="157" t="s">
        <v>13422</v>
      </c>
      <c r="EQ345" s="157" t="s">
        <v>13463</v>
      </c>
      <c r="FG345" s="178" t="s">
        <v>13464</v>
      </c>
    </row>
    <row r="346" spans="1:163" ht="28" x14ac:dyDescent="0.15">
      <c r="A346" s="204" t="s">
        <v>13465</v>
      </c>
      <c r="B346" s="177" t="s">
        <v>13466</v>
      </c>
      <c r="C346" s="175" t="s">
        <v>13467</v>
      </c>
      <c r="D346" s="182">
        <v>41975</v>
      </c>
      <c r="E346" s="182">
        <v>41981</v>
      </c>
      <c r="G346" s="163" t="s">
        <v>5843</v>
      </c>
      <c r="H346" s="62" t="s">
        <v>13468</v>
      </c>
      <c r="I346" s="157" t="s">
        <v>3067</v>
      </c>
      <c r="J346" s="157" t="s">
        <v>13280</v>
      </c>
      <c r="L346" s="62" t="s">
        <v>578</v>
      </c>
      <c r="X346" s="178" t="s">
        <v>12213</v>
      </c>
      <c r="AH346" s="178" t="s">
        <v>452</v>
      </c>
      <c r="AO346" s="157" t="s">
        <v>9722</v>
      </c>
      <c r="EQ346" s="157" t="s">
        <v>13469</v>
      </c>
      <c r="FG346" s="178" t="s">
        <v>13470</v>
      </c>
    </row>
    <row r="347" spans="1:163" ht="28" x14ac:dyDescent="0.15">
      <c r="A347" s="204" t="s">
        <v>13499</v>
      </c>
      <c r="B347" s="177" t="s">
        <v>13500</v>
      </c>
      <c r="C347" s="62" t="s">
        <v>13501</v>
      </c>
      <c r="D347" s="182">
        <v>41983</v>
      </c>
      <c r="E347" s="182">
        <v>41989</v>
      </c>
      <c r="G347" s="163" t="s">
        <v>5801</v>
      </c>
      <c r="H347" s="62" t="s">
        <v>13502</v>
      </c>
      <c r="I347" s="157" t="s">
        <v>3067</v>
      </c>
      <c r="J347" s="157" t="s">
        <v>469</v>
      </c>
      <c r="L347" s="62" t="s">
        <v>13503</v>
      </c>
      <c r="AH347" s="178" t="s">
        <v>452</v>
      </c>
      <c r="AO347" s="157" t="s">
        <v>13504</v>
      </c>
      <c r="EQ347" s="157" t="s">
        <v>13505</v>
      </c>
      <c r="FG347" s="178" t="s">
        <v>13506</v>
      </c>
    </row>
    <row r="348" spans="1:163" ht="28" x14ac:dyDescent="0.15">
      <c r="A348" s="204" t="s">
        <v>13523</v>
      </c>
      <c r="B348" s="177" t="s">
        <v>13524</v>
      </c>
      <c r="C348" s="175" t="s">
        <v>13525</v>
      </c>
      <c r="D348" s="182">
        <v>41988</v>
      </c>
      <c r="E348" s="182">
        <v>41990</v>
      </c>
      <c r="G348" s="163" t="s">
        <v>5801</v>
      </c>
      <c r="H348" s="62" t="s">
        <v>13502</v>
      </c>
      <c r="I348" s="157" t="s">
        <v>3067</v>
      </c>
      <c r="J348" s="157" t="s">
        <v>469</v>
      </c>
      <c r="L348" s="62" t="s">
        <v>7104</v>
      </c>
      <c r="X348" s="178" t="s">
        <v>13526</v>
      </c>
      <c r="AH348" s="178" t="s">
        <v>452</v>
      </c>
      <c r="AO348" s="157" t="s">
        <v>13422</v>
      </c>
      <c r="EQ348" s="157" t="s">
        <v>13527</v>
      </c>
      <c r="FG348" s="178" t="s">
        <v>13528</v>
      </c>
    </row>
    <row r="349" spans="1:163" ht="28" x14ac:dyDescent="0.15">
      <c r="A349" s="204" t="s">
        <v>13602</v>
      </c>
      <c r="B349" s="177" t="s">
        <v>13603</v>
      </c>
      <c r="C349" s="175" t="s">
        <v>13604</v>
      </c>
      <c r="D349" s="182">
        <v>42011</v>
      </c>
      <c r="E349" s="182">
        <v>42012</v>
      </c>
      <c r="G349" s="163" t="s">
        <v>5801</v>
      </c>
      <c r="H349" s="62" t="s">
        <v>13605</v>
      </c>
      <c r="I349" s="157" t="s">
        <v>3067</v>
      </c>
      <c r="J349" s="157" t="s">
        <v>469</v>
      </c>
      <c r="L349" s="62" t="s">
        <v>3068</v>
      </c>
      <c r="AH349" s="178" t="s">
        <v>5310</v>
      </c>
      <c r="AO349" s="157" t="s">
        <v>13422</v>
      </c>
    </row>
    <row r="350" spans="1:163" ht="28" x14ac:dyDescent="0.15">
      <c r="A350" s="204" t="s">
        <v>13655</v>
      </c>
      <c r="B350" s="177" t="s">
        <v>12469</v>
      </c>
      <c r="C350" s="175" t="s">
        <v>13656</v>
      </c>
      <c r="D350" s="182">
        <v>42016</v>
      </c>
      <c r="E350" s="182">
        <v>42017</v>
      </c>
      <c r="G350" s="163" t="s">
        <v>5843</v>
      </c>
      <c r="H350" s="178" t="s">
        <v>13657</v>
      </c>
      <c r="I350" s="157" t="s">
        <v>3067</v>
      </c>
      <c r="J350" s="157" t="s">
        <v>469</v>
      </c>
      <c r="L350" s="62" t="s">
        <v>13658</v>
      </c>
      <c r="X350" s="178" t="s">
        <v>13659</v>
      </c>
      <c r="AH350" s="178" t="s">
        <v>452</v>
      </c>
      <c r="AO350" s="157" t="s">
        <v>11332</v>
      </c>
      <c r="EQ350" s="157" t="s">
        <v>13660</v>
      </c>
      <c r="FG350" s="178" t="s">
        <v>13661</v>
      </c>
    </row>
    <row r="351" spans="1:163" ht="28" x14ac:dyDescent="0.15">
      <c r="A351" s="204" t="s">
        <v>13669</v>
      </c>
      <c r="B351" s="177" t="s">
        <v>13670</v>
      </c>
      <c r="C351" s="175" t="s">
        <v>13671</v>
      </c>
      <c r="D351" s="182">
        <v>42017</v>
      </c>
      <c r="E351" s="182">
        <v>42018</v>
      </c>
      <c r="G351" s="163" t="s">
        <v>5801</v>
      </c>
      <c r="H351" s="62" t="s">
        <v>13502</v>
      </c>
      <c r="I351" s="157" t="s">
        <v>3067</v>
      </c>
      <c r="J351" s="157" t="s">
        <v>469</v>
      </c>
      <c r="X351" s="178" t="s">
        <v>13315</v>
      </c>
      <c r="AH351" s="178" t="s">
        <v>2735</v>
      </c>
      <c r="AO351" s="157" t="s">
        <v>13422</v>
      </c>
      <c r="EQ351" s="157" t="s">
        <v>13672</v>
      </c>
      <c r="FG351" s="178" t="s">
        <v>13673</v>
      </c>
    </row>
    <row r="352" spans="1:163" ht="28" x14ac:dyDescent="0.15">
      <c r="A352" s="204" t="s">
        <v>13740</v>
      </c>
      <c r="B352" s="177" t="s">
        <v>13741</v>
      </c>
      <c r="C352" s="62" t="s">
        <v>13742</v>
      </c>
      <c r="D352" s="182">
        <v>42032</v>
      </c>
      <c r="E352" s="182">
        <v>42038</v>
      </c>
      <c r="G352" s="157" t="s">
        <v>5801</v>
      </c>
      <c r="H352" s="62" t="s">
        <v>13502</v>
      </c>
      <c r="I352" s="157" t="s">
        <v>3067</v>
      </c>
      <c r="J352" s="157" t="s">
        <v>469</v>
      </c>
      <c r="L352" s="178" t="s">
        <v>6028</v>
      </c>
      <c r="X352" s="178" t="s">
        <v>13743</v>
      </c>
      <c r="AO352" s="157" t="s">
        <v>13422</v>
      </c>
      <c r="EQ352" s="157" t="s">
        <v>13744</v>
      </c>
      <c r="FG352" s="178" t="s">
        <v>13745</v>
      </c>
    </row>
    <row r="353" spans="1:215" ht="28" x14ac:dyDescent="0.15">
      <c r="A353" s="204" t="s">
        <v>13769</v>
      </c>
      <c r="B353" s="177" t="s">
        <v>13770</v>
      </c>
      <c r="C353" s="62" t="s">
        <v>13771</v>
      </c>
      <c r="D353" s="182">
        <v>42034</v>
      </c>
      <c r="E353" s="182">
        <v>42038</v>
      </c>
      <c r="G353" s="157" t="s">
        <v>5801</v>
      </c>
      <c r="H353" s="62" t="s">
        <v>13502</v>
      </c>
      <c r="I353" s="157" t="s">
        <v>3067</v>
      </c>
      <c r="J353" s="157" t="s">
        <v>469</v>
      </c>
      <c r="L353" s="62" t="s">
        <v>495</v>
      </c>
      <c r="X353" s="178" t="s">
        <v>817</v>
      </c>
      <c r="AH353" s="178" t="s">
        <v>2735</v>
      </c>
      <c r="AO353" s="157" t="s">
        <v>13422</v>
      </c>
      <c r="EQ353" s="157" t="s">
        <v>13773</v>
      </c>
      <c r="FG353" s="178" t="s">
        <v>13774</v>
      </c>
    </row>
    <row r="354" spans="1:215" ht="14" x14ac:dyDescent="0.15">
      <c r="A354" s="204" t="s">
        <v>13967</v>
      </c>
      <c r="B354" s="177" t="s">
        <v>13968</v>
      </c>
      <c r="C354" s="175" t="s">
        <v>13969</v>
      </c>
      <c r="D354" s="182">
        <v>42073</v>
      </c>
      <c r="E354" s="182">
        <v>42074</v>
      </c>
      <c r="G354" s="157" t="s">
        <v>7358</v>
      </c>
      <c r="H354" s="178" t="s">
        <v>11834</v>
      </c>
      <c r="I354" s="157" t="s">
        <v>3067</v>
      </c>
      <c r="J354" s="157" t="s">
        <v>469</v>
      </c>
      <c r="L354" s="178" t="s">
        <v>1003</v>
      </c>
      <c r="X354" s="178" t="s">
        <v>3072</v>
      </c>
      <c r="AH354" s="178" t="s">
        <v>13970</v>
      </c>
      <c r="AO354" s="157" t="s">
        <v>13422</v>
      </c>
    </row>
    <row r="355" spans="1:215" ht="28" x14ac:dyDescent="0.15">
      <c r="A355" s="438" t="s">
        <v>13977</v>
      </c>
      <c r="B355" s="439" t="s">
        <v>13978</v>
      </c>
      <c r="C355" s="175" t="s">
        <v>13979</v>
      </c>
      <c r="D355" s="182">
        <v>42075</v>
      </c>
      <c r="G355" s="163" t="s">
        <v>5843</v>
      </c>
      <c r="H355" s="62" t="s">
        <v>5707</v>
      </c>
      <c r="I355" s="157" t="s">
        <v>3067</v>
      </c>
      <c r="J355" s="157" t="s">
        <v>469</v>
      </c>
      <c r="X355" s="178" t="s">
        <v>3072</v>
      </c>
      <c r="AH355" s="178" t="s">
        <v>13980</v>
      </c>
    </row>
    <row r="356" spans="1:215" ht="75" x14ac:dyDescent="0.15">
      <c r="A356" s="204" t="s">
        <v>14064</v>
      </c>
      <c r="B356" s="177" t="s">
        <v>14065</v>
      </c>
      <c r="C356" s="62" t="s">
        <v>14066</v>
      </c>
      <c r="D356" s="182">
        <v>42089</v>
      </c>
      <c r="E356" s="182">
        <v>42093</v>
      </c>
      <c r="F356" s="178" t="s">
        <v>14067</v>
      </c>
      <c r="H356" s="102" t="s">
        <v>5895</v>
      </c>
      <c r="I356" s="157" t="s">
        <v>3067</v>
      </c>
      <c r="J356" s="102" t="s">
        <v>469</v>
      </c>
      <c r="K356" s="102"/>
      <c r="L356" s="102"/>
      <c r="M356" s="102" t="s">
        <v>5897</v>
      </c>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102"/>
      <c r="AP356" s="102"/>
      <c r="AR356" s="102"/>
      <c r="AS356" s="102"/>
      <c r="AT356" s="102"/>
      <c r="AU356" s="102"/>
      <c r="AV356" s="102"/>
      <c r="AW356" s="102"/>
      <c r="AX356" s="102"/>
      <c r="AY356" s="102"/>
      <c r="AZ356" s="102"/>
      <c r="BA356" s="102"/>
      <c r="BB356" s="102"/>
      <c r="BC356" s="102"/>
      <c r="BD356" s="102"/>
      <c r="BE356" s="102"/>
      <c r="BF356" s="102"/>
      <c r="BG356" s="102"/>
      <c r="BH356" s="102"/>
      <c r="BI356" s="102"/>
      <c r="BJ356" s="102"/>
      <c r="BK356" s="102"/>
      <c r="BL356" s="102"/>
      <c r="BM356" s="102"/>
      <c r="BN356" s="102"/>
      <c r="BO356" s="102"/>
      <c r="BP356" s="102"/>
      <c r="BQ356" s="102"/>
      <c r="BR356" s="102"/>
      <c r="BS356" s="102"/>
      <c r="BT356" s="102"/>
      <c r="BU356" s="102" t="s">
        <v>14069</v>
      </c>
      <c r="BV356" s="102"/>
      <c r="BW356" s="102"/>
      <c r="BX356" s="102"/>
      <c r="BY356" s="102"/>
      <c r="BZ356" s="102"/>
      <c r="CA356" s="102"/>
      <c r="CB356" s="102"/>
      <c r="CC356" s="102"/>
      <c r="CD356" s="102"/>
      <c r="CE356" s="102"/>
      <c r="CF356" s="102"/>
      <c r="CG356" s="102"/>
      <c r="CH356" s="102"/>
      <c r="CI356" s="102"/>
      <c r="CJ356" s="102"/>
      <c r="CK356" s="181"/>
      <c r="CL356" s="181"/>
      <c r="CM356" s="102"/>
      <c r="CN356" s="102"/>
      <c r="CO356" s="102"/>
      <c r="CP356" s="102"/>
      <c r="CQ356" s="102"/>
      <c r="CR356" s="102"/>
      <c r="CS356" s="102"/>
      <c r="CT356" s="102"/>
      <c r="CU356" s="102"/>
      <c r="CV356" s="102"/>
      <c r="CW356" s="102"/>
      <c r="CX356" s="102"/>
      <c r="CY356" s="102"/>
      <c r="CZ356" s="102"/>
      <c r="DA356" s="102"/>
      <c r="DB356" s="102"/>
      <c r="DC356" s="102"/>
      <c r="DD356" s="102"/>
      <c r="DE356" s="102"/>
      <c r="DF356" s="102"/>
      <c r="DG356" s="102" t="s">
        <v>14068</v>
      </c>
      <c r="DH356" s="102"/>
      <c r="DI356" s="102"/>
      <c r="DJ356" s="102"/>
      <c r="DK356" s="102"/>
      <c r="DL356" s="102"/>
      <c r="DM356" s="102"/>
      <c r="DN356" s="102"/>
      <c r="DO356" s="102"/>
      <c r="DP356" s="102"/>
      <c r="DQ356" s="102"/>
      <c r="DR356" s="102"/>
      <c r="DS356" s="102"/>
      <c r="DT356" s="102"/>
      <c r="DU356" s="102"/>
      <c r="DV356" s="102"/>
      <c r="DW356" s="102"/>
      <c r="DX356" s="102"/>
      <c r="DY356" s="102"/>
      <c r="DZ356" s="102"/>
      <c r="EA356" s="102"/>
      <c r="EB356" s="102"/>
      <c r="EC356" s="102"/>
      <c r="ED356" s="102"/>
      <c r="EE356" s="102"/>
      <c r="EF356" s="102"/>
      <c r="EG356" s="102"/>
      <c r="EH356" s="102"/>
      <c r="EI356" s="102"/>
      <c r="EJ356" s="102"/>
      <c r="EK356" s="102"/>
      <c r="EL356" s="102"/>
      <c r="EM356" s="102"/>
      <c r="EN356" s="102"/>
      <c r="EO356" s="102"/>
      <c r="EP356" s="102"/>
      <c r="EQ356" s="102"/>
      <c r="ER356" s="102"/>
      <c r="ES356" s="102"/>
      <c r="ET356" s="102"/>
      <c r="EU356" s="102"/>
      <c r="EV356" s="102" t="s">
        <v>5902</v>
      </c>
      <c r="EW356" s="102"/>
      <c r="EX356" s="102"/>
      <c r="EY356" s="102"/>
      <c r="EZ356" s="102"/>
      <c r="FA356" s="102"/>
      <c r="FB356" s="102"/>
      <c r="FC356" s="102"/>
      <c r="FD356" s="102"/>
      <c r="FE356" s="102"/>
      <c r="FF356" s="102"/>
      <c r="FG356" s="102" t="s">
        <v>5898</v>
      </c>
      <c r="FH356" s="102"/>
      <c r="FI356" s="102"/>
      <c r="FJ356" s="102"/>
      <c r="FK356" s="102"/>
      <c r="FL356" s="102"/>
      <c r="FM356" s="102"/>
      <c r="FN356" s="102"/>
      <c r="FO356" s="102"/>
      <c r="FP356" s="181"/>
      <c r="FQ356" s="181"/>
      <c r="FR356" s="181"/>
      <c r="FS356" s="181"/>
      <c r="FT356" s="181"/>
      <c r="FU356" s="181"/>
      <c r="FV356" s="181"/>
      <c r="FW356" s="181"/>
      <c r="FX356" s="181"/>
      <c r="FY356" s="181"/>
      <c r="FZ356" s="181"/>
      <c r="GA356" s="181"/>
      <c r="GB356" s="181"/>
      <c r="GC356" s="181" t="s">
        <v>14070</v>
      </c>
      <c r="GD356" s="181"/>
      <c r="GE356" s="181"/>
      <c r="GF356" s="181"/>
      <c r="GG356" s="181"/>
      <c r="GH356" s="161"/>
      <c r="GI356" s="161"/>
      <c r="GJ356" s="161"/>
      <c r="GK356" s="161"/>
      <c r="GL356" s="161"/>
      <c r="GM356" s="161"/>
      <c r="GN356" s="161"/>
      <c r="GO356" s="161"/>
      <c r="GP356" s="161"/>
      <c r="GQ356" s="161"/>
    </row>
    <row r="357" spans="1:215" ht="84" x14ac:dyDescent="0.15">
      <c r="A357" s="204" t="s">
        <v>14105</v>
      </c>
      <c r="B357" s="177" t="s">
        <v>6800</v>
      </c>
      <c r="C357" s="175" t="s">
        <v>14106</v>
      </c>
      <c r="D357" s="186">
        <v>42101</v>
      </c>
      <c r="E357" s="186">
        <v>41942</v>
      </c>
      <c r="F357" s="186" t="s">
        <v>11854</v>
      </c>
      <c r="G357" s="175" t="s">
        <v>14110</v>
      </c>
      <c r="H357" s="102" t="s">
        <v>14803</v>
      </c>
      <c r="I357" s="102" t="s">
        <v>14111</v>
      </c>
      <c r="J357" s="102"/>
      <c r="K357" s="102"/>
      <c r="L357" s="102"/>
      <c r="M357" s="102"/>
      <c r="N357" s="102"/>
      <c r="O357" s="102"/>
      <c r="P357" s="102"/>
      <c r="Q357" s="102"/>
      <c r="R357" s="102"/>
      <c r="S357" s="102"/>
      <c r="T357" s="102"/>
      <c r="U357" s="102"/>
      <c r="V357" s="102"/>
      <c r="W357" s="102"/>
      <c r="X357" s="102"/>
      <c r="Y357" s="102"/>
      <c r="Z357" s="102"/>
      <c r="AA357" s="102" t="s">
        <v>3380</v>
      </c>
      <c r="AB357" s="102"/>
      <c r="AC357" s="102"/>
      <c r="AD357" s="102"/>
      <c r="AE357" s="102"/>
      <c r="AF357" s="102"/>
      <c r="AG357" s="102"/>
      <c r="AH357" s="102"/>
      <c r="AI357" s="102"/>
      <c r="AJ357" s="102" t="s">
        <v>14804</v>
      </c>
      <c r="AK357" s="102"/>
      <c r="AL357" s="102"/>
      <c r="AM357" s="102"/>
      <c r="AN357" s="102"/>
      <c r="AO357" s="102"/>
      <c r="AP357" s="102"/>
      <c r="AQ357" s="102"/>
      <c r="AR357" s="102"/>
      <c r="AS357" s="102"/>
      <c r="AT357" s="102"/>
      <c r="AU357" s="102"/>
      <c r="AV357" s="102"/>
      <c r="AW357" s="102"/>
      <c r="AX357" s="102"/>
      <c r="AY357" s="102"/>
      <c r="AZ357" s="102"/>
      <c r="BA357" s="102"/>
      <c r="BB357" s="102"/>
      <c r="BC357" s="102"/>
      <c r="BD357" s="102"/>
      <c r="BE357" s="102"/>
      <c r="BF357" s="102"/>
      <c r="BG357" s="102"/>
      <c r="BH357" s="102"/>
      <c r="BI357" s="102"/>
      <c r="BJ357" s="102"/>
      <c r="BK357" s="102"/>
      <c r="BL357" s="102"/>
      <c r="BM357" s="102"/>
      <c r="BN357" s="102"/>
      <c r="BO357" s="102"/>
      <c r="BP357" s="102"/>
      <c r="BQ357" s="102"/>
      <c r="BR357" s="102"/>
      <c r="BS357" s="102"/>
      <c r="BT357" s="102"/>
      <c r="BU357" s="102"/>
      <c r="BV357" s="102"/>
      <c r="BW357" s="102"/>
      <c r="BX357" s="102"/>
      <c r="BY357" s="102"/>
      <c r="BZ357" s="102"/>
      <c r="CA357" s="102"/>
      <c r="CB357" s="102"/>
      <c r="CC357" s="102"/>
      <c r="CD357" s="102"/>
      <c r="CE357" s="102"/>
      <c r="CF357" s="102"/>
      <c r="CG357" s="102"/>
      <c r="CH357" s="102"/>
      <c r="CI357" s="102"/>
      <c r="CJ357" s="102"/>
      <c r="CK357" s="181"/>
      <c r="CL357" s="181"/>
      <c r="CM357" s="102"/>
      <c r="CN357" s="102"/>
      <c r="CO357" s="102"/>
      <c r="CP357" s="102"/>
      <c r="CQ357" s="102"/>
      <c r="CR357" s="102"/>
      <c r="CS357" s="102"/>
      <c r="CT357" s="102"/>
      <c r="CU357" s="102"/>
      <c r="CV357" s="102"/>
      <c r="CW357" s="102"/>
      <c r="CX357" s="102" t="s">
        <v>14112</v>
      </c>
      <c r="CY357" s="102"/>
      <c r="CZ357" s="102"/>
      <c r="DA357" s="102"/>
      <c r="DB357" s="102"/>
      <c r="DC357" s="102"/>
      <c r="DD357" s="102"/>
      <c r="DE357" s="102"/>
      <c r="DF357" s="102"/>
      <c r="DG357" s="102"/>
      <c r="DH357" s="102"/>
      <c r="DI357" s="102"/>
      <c r="DJ357" s="102"/>
      <c r="DK357" s="102"/>
      <c r="DL357" s="102"/>
      <c r="DM357" s="102"/>
      <c r="DN357" s="102"/>
      <c r="DO357" s="102"/>
      <c r="DP357" s="102"/>
      <c r="DQ357" s="102"/>
      <c r="DR357" s="102"/>
      <c r="DS357" s="102"/>
      <c r="DT357" s="102"/>
      <c r="DU357" s="102"/>
      <c r="DV357" s="102"/>
      <c r="DW357" s="102"/>
      <c r="DX357" s="102"/>
      <c r="DY357" s="102"/>
      <c r="DZ357" s="102"/>
      <c r="EA357" s="102"/>
      <c r="EB357" s="102"/>
      <c r="EC357" s="102"/>
      <c r="ED357" s="102"/>
      <c r="EE357" s="102"/>
      <c r="EF357" s="102"/>
      <c r="EG357" s="102"/>
      <c r="EH357" s="102"/>
      <c r="EI357" s="102"/>
      <c r="EJ357" s="102"/>
      <c r="EK357" s="102"/>
      <c r="EL357" s="102"/>
      <c r="EM357" s="102"/>
      <c r="EN357" s="102"/>
      <c r="EO357" s="102"/>
      <c r="EP357" s="102"/>
      <c r="EQ357" s="102"/>
      <c r="ER357" s="102"/>
      <c r="ES357" s="102"/>
      <c r="ET357" s="102"/>
      <c r="EU357" s="102"/>
      <c r="EV357" s="102"/>
      <c r="EW357" s="102"/>
      <c r="EX357" s="102"/>
      <c r="EY357" s="102"/>
      <c r="EZ357" s="102"/>
      <c r="FA357" s="102"/>
      <c r="FB357" s="102"/>
      <c r="FC357" s="102"/>
      <c r="FD357" s="102"/>
      <c r="FE357" s="102"/>
      <c r="FF357" s="102"/>
      <c r="FG357" s="102"/>
      <c r="FH357" s="102"/>
      <c r="FI357" s="102"/>
      <c r="FJ357" s="102"/>
      <c r="FK357" s="102"/>
      <c r="FL357" s="102"/>
      <c r="FM357" s="102"/>
      <c r="FN357" s="102"/>
      <c r="FO357" s="102"/>
      <c r="FP357" s="181"/>
      <c r="FQ357" s="181"/>
      <c r="FR357" s="181"/>
      <c r="FS357" s="181"/>
      <c r="FT357" s="181"/>
      <c r="FU357" s="181"/>
      <c r="FV357" s="181"/>
      <c r="FW357" s="181"/>
      <c r="FX357" s="181"/>
      <c r="FY357" s="181"/>
      <c r="FZ357" s="181"/>
      <c r="GA357" s="181"/>
      <c r="GB357" s="181"/>
      <c r="GC357" s="181"/>
      <c r="GD357" s="181"/>
      <c r="GE357" s="181"/>
      <c r="GF357" s="181"/>
      <c r="GG357" s="181"/>
      <c r="GH357" s="62" t="s">
        <v>7024</v>
      </c>
      <c r="GI357" s="161"/>
      <c r="GJ357" s="161"/>
      <c r="GK357" s="161"/>
      <c r="GL357" s="161"/>
      <c r="GM357" s="161"/>
      <c r="GN357" s="161"/>
      <c r="GO357" s="161"/>
      <c r="GP357" s="161"/>
      <c r="GQ357" s="161"/>
    </row>
    <row r="358" spans="1:215" ht="15" x14ac:dyDescent="0.15">
      <c r="A358" s="204" t="s">
        <v>14124</v>
      </c>
      <c r="B358" s="177" t="s">
        <v>14125</v>
      </c>
      <c r="C358" s="175" t="s">
        <v>14126</v>
      </c>
      <c r="D358" s="182">
        <v>42108</v>
      </c>
      <c r="E358" s="182">
        <v>42110</v>
      </c>
      <c r="G358" s="163" t="s">
        <v>5843</v>
      </c>
      <c r="H358" s="178" t="s">
        <v>14127</v>
      </c>
      <c r="I358" s="157" t="s">
        <v>10294</v>
      </c>
      <c r="J358" s="157" t="s">
        <v>469</v>
      </c>
      <c r="L358" s="178" t="s">
        <v>589</v>
      </c>
      <c r="AH358" s="178" t="s">
        <v>14128</v>
      </c>
      <c r="AO358" s="157" t="s">
        <v>14129</v>
      </c>
      <c r="CB358" s="157" t="s">
        <v>14130</v>
      </c>
      <c r="ED358" s="178" t="s">
        <v>960</v>
      </c>
    </row>
    <row r="359" spans="1:215" ht="42" x14ac:dyDescent="0.15">
      <c r="A359" s="204" t="s">
        <v>14203</v>
      </c>
      <c r="B359" s="177" t="s">
        <v>14204</v>
      </c>
      <c r="C359" s="175" t="s">
        <v>14205</v>
      </c>
      <c r="D359" s="182">
        <v>42142</v>
      </c>
      <c r="E359" s="182">
        <v>42144</v>
      </c>
      <c r="G359" s="163" t="s">
        <v>5976</v>
      </c>
      <c r="H359" s="62" t="s">
        <v>9831</v>
      </c>
      <c r="I359" s="157" t="s">
        <v>14111</v>
      </c>
      <c r="J359" s="157" t="s">
        <v>13280</v>
      </c>
      <c r="X359" s="178" t="s">
        <v>14206</v>
      </c>
      <c r="AH359" s="178" t="s">
        <v>452</v>
      </c>
      <c r="AO359" s="157" t="s">
        <v>5900</v>
      </c>
    </row>
    <row r="360" spans="1:215" ht="28" x14ac:dyDescent="0.15">
      <c r="A360" s="204" t="s">
        <v>14207</v>
      </c>
      <c r="B360" s="177" t="s">
        <v>14209</v>
      </c>
      <c r="C360" s="175" t="s">
        <v>14208</v>
      </c>
      <c r="D360" s="182">
        <v>42142</v>
      </c>
      <c r="E360" s="182">
        <v>42144</v>
      </c>
      <c r="G360" s="163" t="s">
        <v>5976</v>
      </c>
      <c r="H360" s="62" t="s">
        <v>9831</v>
      </c>
      <c r="I360" s="157" t="s">
        <v>14111</v>
      </c>
      <c r="J360" s="330" t="s">
        <v>13280</v>
      </c>
      <c r="X360" s="178" t="s">
        <v>14206</v>
      </c>
      <c r="AH360" s="178" t="s">
        <v>452</v>
      </c>
    </row>
    <row r="361" spans="1:215" ht="56" x14ac:dyDescent="0.15">
      <c r="A361" s="465" t="s">
        <v>14313</v>
      </c>
      <c r="B361" s="466" t="s">
        <v>14314</v>
      </c>
      <c r="C361" s="463" t="s">
        <v>14315</v>
      </c>
      <c r="D361" s="464">
        <v>42170</v>
      </c>
      <c r="E361" s="464">
        <v>42171</v>
      </c>
      <c r="G361" s="416" t="s">
        <v>14316</v>
      </c>
      <c r="H361" s="62" t="s">
        <v>12868</v>
      </c>
      <c r="I361" s="416" t="s">
        <v>10294</v>
      </c>
      <c r="J361" s="416" t="s">
        <v>469</v>
      </c>
      <c r="L361" s="416" t="s">
        <v>469</v>
      </c>
      <c r="X361" s="416" t="s">
        <v>1077</v>
      </c>
      <c r="AH361" s="416" t="s">
        <v>14317</v>
      </c>
      <c r="AI361" s="416"/>
      <c r="AO361" s="416" t="s">
        <v>1121</v>
      </c>
    </row>
    <row r="362" spans="1:215" ht="84" x14ac:dyDescent="0.15">
      <c r="A362" s="465" t="s">
        <v>14337</v>
      </c>
      <c r="B362" s="466" t="s">
        <v>14338</v>
      </c>
      <c r="C362" s="466" t="s">
        <v>14339</v>
      </c>
      <c r="D362" s="464">
        <v>42180</v>
      </c>
      <c r="E362" s="464">
        <v>43228</v>
      </c>
      <c r="F362" s="178" t="s">
        <v>12257</v>
      </c>
      <c r="G362" s="468" t="s">
        <v>5801</v>
      </c>
      <c r="H362" s="463" t="s">
        <v>18577</v>
      </c>
      <c r="I362" s="468" t="s">
        <v>10294</v>
      </c>
      <c r="AA362" s="62" t="s">
        <v>15668</v>
      </c>
      <c r="AJ362" s="178" t="s">
        <v>15667</v>
      </c>
      <c r="AP362" s="273" t="s">
        <v>14340</v>
      </c>
      <c r="EE362" s="157" t="s">
        <v>18298</v>
      </c>
      <c r="ER362" s="157" t="s">
        <v>18299</v>
      </c>
      <c r="FJ362" s="178" t="s">
        <v>18300</v>
      </c>
      <c r="GH362" s="62" t="s">
        <v>7024</v>
      </c>
    </row>
    <row r="363" spans="1:215" ht="28" x14ac:dyDescent="0.15">
      <c r="A363" s="204" t="s">
        <v>14385</v>
      </c>
      <c r="B363" s="177" t="s">
        <v>14386</v>
      </c>
      <c r="C363" s="466" t="s">
        <v>14387</v>
      </c>
      <c r="D363" s="182">
        <v>42200</v>
      </c>
      <c r="E363" s="182">
        <v>42205</v>
      </c>
      <c r="F363" s="62" t="s">
        <v>14388</v>
      </c>
      <c r="H363" s="62" t="s">
        <v>13468</v>
      </c>
      <c r="I363" s="157" t="s">
        <v>10294</v>
      </c>
      <c r="L363" s="62" t="s">
        <v>5955</v>
      </c>
      <c r="X363" s="178" t="s">
        <v>11332</v>
      </c>
      <c r="AH363" s="178" t="s">
        <v>452</v>
      </c>
      <c r="EQ363" s="157" t="s">
        <v>14389</v>
      </c>
      <c r="FG363" s="178" t="s">
        <v>14390</v>
      </c>
    </row>
    <row r="364" spans="1:215" ht="45" x14ac:dyDescent="0.15">
      <c r="A364" s="204" t="s">
        <v>14397</v>
      </c>
      <c r="B364" s="474" t="s">
        <v>14398</v>
      </c>
      <c r="C364" s="471" t="s">
        <v>14399</v>
      </c>
      <c r="D364" s="182">
        <v>42205</v>
      </c>
      <c r="E364" s="182">
        <v>42214</v>
      </c>
      <c r="F364" s="62" t="s">
        <v>14388</v>
      </c>
      <c r="H364" s="178" t="s">
        <v>14400</v>
      </c>
      <c r="I364" s="157" t="s">
        <v>14401</v>
      </c>
      <c r="Q364" s="416" t="s">
        <v>14744</v>
      </c>
      <c r="BI364" s="157" t="s">
        <v>14402</v>
      </c>
      <c r="EL364" s="157" t="s">
        <v>7389</v>
      </c>
      <c r="FA364" s="157" t="s">
        <v>14403</v>
      </c>
      <c r="GC364" s="157" t="s">
        <v>14404</v>
      </c>
      <c r="HG364" s="157" t="s">
        <v>14406</v>
      </c>
    </row>
    <row r="365" spans="1:215" ht="28" x14ac:dyDescent="0.15">
      <c r="A365" s="204" t="s">
        <v>14408</v>
      </c>
      <c r="B365" s="177" t="s">
        <v>14409</v>
      </c>
      <c r="C365" s="466" t="s">
        <v>14410</v>
      </c>
      <c r="D365" s="182">
        <v>42206</v>
      </c>
      <c r="E365" s="182">
        <v>42214</v>
      </c>
      <c r="F365" s="62" t="s">
        <v>14388</v>
      </c>
      <c r="H365" s="178" t="s">
        <v>14414</v>
      </c>
      <c r="I365" s="157" t="s">
        <v>14401</v>
      </c>
      <c r="L365" s="62" t="s">
        <v>14415</v>
      </c>
      <c r="X365" s="178" t="s">
        <v>1077</v>
      </c>
      <c r="AH365" s="178" t="s">
        <v>14128</v>
      </c>
      <c r="EQ365" s="157" t="s">
        <v>14417</v>
      </c>
      <c r="FG365" s="178" t="s">
        <v>14420</v>
      </c>
    </row>
    <row r="366" spans="1:215" ht="28" x14ac:dyDescent="0.15">
      <c r="A366" s="204" t="s">
        <v>14411</v>
      </c>
      <c r="B366" s="177" t="s">
        <v>14412</v>
      </c>
      <c r="C366" s="466" t="s">
        <v>14413</v>
      </c>
      <c r="D366" s="182">
        <v>42206</v>
      </c>
      <c r="E366" s="182">
        <v>42214</v>
      </c>
      <c r="F366" s="62" t="s">
        <v>14388</v>
      </c>
      <c r="H366" s="178" t="s">
        <v>14414</v>
      </c>
      <c r="I366" s="157" t="s">
        <v>14401</v>
      </c>
      <c r="L366" s="62" t="s">
        <v>14416</v>
      </c>
      <c r="X366" s="178" t="s">
        <v>1077</v>
      </c>
      <c r="AH366" s="178" t="s">
        <v>14128</v>
      </c>
      <c r="EQ366" s="157" t="s">
        <v>14418</v>
      </c>
      <c r="FG366" s="178" t="s">
        <v>14419</v>
      </c>
    </row>
    <row r="367" spans="1:215" ht="90" x14ac:dyDescent="0.15">
      <c r="A367" s="465" t="s">
        <v>14424</v>
      </c>
      <c r="B367" s="466" t="s">
        <v>14425</v>
      </c>
      <c r="C367" s="463" t="s">
        <v>14426</v>
      </c>
      <c r="D367" s="464">
        <v>42208</v>
      </c>
      <c r="E367" s="464">
        <v>42214</v>
      </c>
      <c r="G367" s="468" t="s">
        <v>5843</v>
      </c>
      <c r="H367" s="475" t="s">
        <v>14427</v>
      </c>
      <c r="I367" s="468" t="s">
        <v>3067</v>
      </c>
      <c r="J367" s="475" t="s">
        <v>469</v>
      </c>
      <c r="K367" s="102"/>
      <c r="L367" s="102"/>
      <c r="M367" s="475" t="s">
        <v>5897</v>
      </c>
      <c r="N367" s="475"/>
      <c r="O367" s="102"/>
      <c r="P367" s="102"/>
      <c r="Q367" s="102"/>
      <c r="R367" s="102"/>
      <c r="S367" s="102"/>
      <c r="T367" s="102"/>
      <c r="U367" s="102"/>
      <c r="V367" s="102"/>
      <c r="W367" s="102"/>
      <c r="X367" s="475" t="s">
        <v>3072</v>
      </c>
      <c r="Y367" s="102"/>
      <c r="Z367" s="102"/>
      <c r="AA367" s="102"/>
      <c r="AB367" s="102"/>
      <c r="AC367" s="102"/>
      <c r="AD367" s="102"/>
      <c r="AE367" s="102"/>
      <c r="AF367" s="102"/>
      <c r="AG367" s="102"/>
      <c r="AH367" s="475" t="s">
        <v>14428</v>
      </c>
      <c r="AI367" s="475"/>
      <c r="AJ367" s="102"/>
      <c r="AK367" s="102"/>
      <c r="AL367" s="102"/>
      <c r="AM367" s="102"/>
      <c r="AN367" s="102"/>
      <c r="AO367" s="102"/>
      <c r="AP367" s="102"/>
      <c r="AR367" s="102"/>
      <c r="AS367" s="102"/>
      <c r="AT367" s="102"/>
      <c r="AU367" s="102"/>
      <c r="AV367" s="102"/>
      <c r="AW367" s="102"/>
      <c r="AX367" s="102"/>
      <c r="AY367" s="102"/>
      <c r="AZ367" s="102"/>
      <c r="BA367" s="102"/>
      <c r="BB367" s="102"/>
      <c r="BC367" s="102"/>
      <c r="BD367" s="102"/>
      <c r="BE367" s="102"/>
      <c r="BF367" s="102"/>
      <c r="BG367" s="102"/>
      <c r="BH367" s="102"/>
      <c r="BI367" s="102"/>
      <c r="BJ367" s="102"/>
      <c r="BK367" s="102"/>
      <c r="BL367" s="102"/>
      <c r="BM367" s="102"/>
      <c r="BN367" s="102"/>
      <c r="BO367" s="102"/>
      <c r="BP367" s="102"/>
      <c r="BQ367" s="102"/>
      <c r="BR367" s="102"/>
      <c r="BS367" s="102"/>
      <c r="BT367" s="102"/>
      <c r="BU367" s="102"/>
      <c r="BV367" s="102"/>
      <c r="BW367" s="102"/>
      <c r="BX367" s="102"/>
      <c r="BY367" s="102"/>
      <c r="BZ367" s="102"/>
      <c r="CA367" s="102"/>
      <c r="CB367" s="102"/>
      <c r="CC367" s="102"/>
      <c r="CD367" s="102"/>
      <c r="CE367" s="102"/>
      <c r="CF367" s="102"/>
      <c r="CG367" s="102"/>
      <c r="CH367" s="102"/>
      <c r="CI367" s="102"/>
      <c r="CJ367" s="102"/>
      <c r="CK367" s="181"/>
      <c r="CL367" s="181"/>
      <c r="CM367" s="102"/>
      <c r="CN367" s="102"/>
      <c r="CO367" s="102"/>
      <c r="CP367" s="102"/>
      <c r="CQ367" s="102"/>
      <c r="CR367" s="102"/>
      <c r="CS367" s="102"/>
      <c r="CT367" s="102"/>
      <c r="CU367" s="102"/>
      <c r="CV367" s="102"/>
      <c r="CW367" s="102"/>
      <c r="CX367" s="102"/>
      <c r="CY367" s="102"/>
      <c r="CZ367" s="102"/>
      <c r="DA367" s="102"/>
      <c r="DB367" s="102"/>
      <c r="DC367" s="102"/>
      <c r="DD367" s="102"/>
      <c r="DE367" s="102"/>
      <c r="DF367" s="102"/>
      <c r="DG367" s="102" t="s">
        <v>14430</v>
      </c>
      <c r="DH367" s="102"/>
      <c r="DI367" s="102"/>
      <c r="DJ367" s="102"/>
      <c r="DK367" s="102"/>
      <c r="DL367" s="102"/>
      <c r="DM367" s="102"/>
      <c r="DN367" s="102"/>
      <c r="DO367" s="102"/>
      <c r="DP367" s="102"/>
      <c r="DQ367" s="102"/>
      <c r="DR367" s="102"/>
      <c r="DS367" s="102"/>
      <c r="DT367" s="102"/>
      <c r="DU367" s="102"/>
      <c r="DV367" s="102"/>
      <c r="DW367" s="102"/>
      <c r="DX367" s="102"/>
      <c r="DY367" s="102"/>
      <c r="DZ367" s="102"/>
      <c r="EA367" s="102"/>
      <c r="EB367" s="102"/>
      <c r="EC367" s="102"/>
      <c r="ED367" s="102"/>
      <c r="EE367" s="102"/>
      <c r="EF367" s="102"/>
      <c r="EG367" s="102"/>
      <c r="EH367" s="102"/>
      <c r="EI367" s="102"/>
      <c r="EJ367" s="102"/>
      <c r="EK367" s="102"/>
      <c r="EL367" s="102"/>
      <c r="EM367" s="102"/>
      <c r="EN367" s="102"/>
      <c r="EO367" s="102"/>
      <c r="EP367" s="102"/>
      <c r="EQ367" s="102"/>
      <c r="ER367" s="102"/>
      <c r="ES367" s="102"/>
      <c r="ET367" s="102"/>
      <c r="EU367" s="102"/>
      <c r="EV367" s="475" t="s">
        <v>5902</v>
      </c>
      <c r="EW367" s="102"/>
      <c r="EX367" s="102"/>
      <c r="EY367" s="102"/>
      <c r="EZ367" s="102"/>
      <c r="FA367" s="102"/>
      <c r="FB367" s="102"/>
      <c r="FC367" s="102"/>
      <c r="FD367" s="102"/>
      <c r="FE367" s="102"/>
      <c r="FF367" s="102"/>
      <c r="FG367" s="475" t="s">
        <v>14429</v>
      </c>
      <c r="FH367" s="102"/>
      <c r="FI367" s="102"/>
      <c r="FJ367" s="102"/>
      <c r="FK367" s="102"/>
      <c r="FL367" s="102"/>
      <c r="FM367" s="102"/>
      <c r="FN367" s="102"/>
      <c r="FO367" s="102"/>
      <c r="FP367" s="181"/>
      <c r="FQ367" s="181"/>
      <c r="FR367" s="181"/>
      <c r="FS367" s="181"/>
      <c r="FT367" s="181"/>
      <c r="FU367" s="181"/>
      <c r="FV367" s="181"/>
      <c r="FW367" s="181"/>
      <c r="FX367" s="181"/>
      <c r="FY367" s="181"/>
      <c r="FZ367" s="181"/>
      <c r="GA367" s="181"/>
      <c r="GB367" s="181"/>
      <c r="GC367" s="181"/>
      <c r="GD367" s="181"/>
      <c r="GE367" s="181"/>
      <c r="GF367" s="181"/>
      <c r="GG367" s="181"/>
      <c r="GH367" s="161"/>
      <c r="GI367" s="161"/>
      <c r="GJ367" s="161"/>
      <c r="GK367" s="161"/>
      <c r="GL367" s="161"/>
      <c r="GM367" s="161"/>
      <c r="GN367" s="161"/>
      <c r="GO367" s="161"/>
      <c r="GP367" s="161"/>
      <c r="GQ367" s="161"/>
    </row>
    <row r="368" spans="1:215" ht="28" x14ac:dyDescent="0.15">
      <c r="A368" s="204" t="s">
        <v>14576</v>
      </c>
      <c r="B368" s="177" t="s">
        <v>14577</v>
      </c>
      <c r="C368" s="466" t="s">
        <v>14578</v>
      </c>
      <c r="D368" s="182">
        <v>42263</v>
      </c>
      <c r="E368" s="182">
        <v>42265</v>
      </c>
      <c r="F368" s="62"/>
      <c r="G368" s="157" t="s">
        <v>14579</v>
      </c>
      <c r="H368" s="62" t="s">
        <v>13468</v>
      </c>
      <c r="I368" s="157" t="s">
        <v>10294</v>
      </c>
      <c r="J368" s="330" t="s">
        <v>469</v>
      </c>
      <c r="L368" s="62" t="s">
        <v>5955</v>
      </c>
      <c r="X368" s="178" t="s">
        <v>11332</v>
      </c>
      <c r="AH368" s="178" t="s">
        <v>452</v>
      </c>
      <c r="EQ368" s="157" t="s">
        <v>14389</v>
      </c>
      <c r="FG368" s="178" t="s">
        <v>14390</v>
      </c>
    </row>
    <row r="369" spans="1:216" ht="28" x14ac:dyDescent="0.15">
      <c r="A369" s="204" t="s">
        <v>14618</v>
      </c>
      <c r="B369" s="177" t="s">
        <v>14619</v>
      </c>
      <c r="C369" s="466" t="s">
        <v>14620</v>
      </c>
      <c r="D369" s="182">
        <v>42272</v>
      </c>
      <c r="E369" s="182">
        <v>42276</v>
      </c>
      <c r="F369" s="62"/>
      <c r="G369" s="157" t="s">
        <v>14579</v>
      </c>
      <c r="H369" s="178" t="s">
        <v>14414</v>
      </c>
      <c r="I369" s="157" t="s">
        <v>14401</v>
      </c>
      <c r="J369" s="330" t="s">
        <v>469</v>
      </c>
      <c r="L369" s="62"/>
      <c r="AK369" s="62" t="s">
        <v>14621</v>
      </c>
      <c r="EQ369" s="157" t="s">
        <v>14417</v>
      </c>
      <c r="FG369" s="178" t="s">
        <v>14420</v>
      </c>
    </row>
    <row r="370" spans="1:216" ht="28" x14ac:dyDescent="0.15">
      <c r="A370" s="204" t="s">
        <v>14622</v>
      </c>
      <c r="B370" s="177" t="s">
        <v>14623</v>
      </c>
      <c r="C370" s="466" t="s">
        <v>14624</v>
      </c>
      <c r="D370" s="182">
        <v>42272</v>
      </c>
      <c r="E370" s="182">
        <v>42276</v>
      </c>
      <c r="F370" s="62"/>
      <c r="G370" s="157" t="s">
        <v>14579</v>
      </c>
      <c r="H370" s="178" t="s">
        <v>14414</v>
      </c>
      <c r="I370" s="157" t="s">
        <v>14401</v>
      </c>
      <c r="L370" s="62"/>
      <c r="AK370" s="62" t="s">
        <v>14625</v>
      </c>
      <c r="ED370" s="178" t="s">
        <v>11242</v>
      </c>
      <c r="EQ370" s="157" t="s">
        <v>14418</v>
      </c>
      <c r="FG370" s="178" t="s">
        <v>14419</v>
      </c>
    </row>
    <row r="371" spans="1:216" ht="28" x14ac:dyDescent="0.15">
      <c r="A371" s="204" t="s">
        <v>14634</v>
      </c>
      <c r="B371" s="177" t="s">
        <v>14635</v>
      </c>
      <c r="C371" s="466" t="s">
        <v>14636</v>
      </c>
      <c r="D371" s="182">
        <v>42276</v>
      </c>
      <c r="E371" s="182">
        <v>42278</v>
      </c>
      <c r="G371" s="468" t="s">
        <v>5801</v>
      </c>
      <c r="H371" s="62" t="s">
        <v>11013</v>
      </c>
      <c r="I371" s="157" t="s">
        <v>3067</v>
      </c>
      <c r="J371" s="157" t="s">
        <v>469</v>
      </c>
      <c r="L371" s="62" t="s">
        <v>14638</v>
      </c>
      <c r="X371" s="178" t="s">
        <v>3096</v>
      </c>
      <c r="AH371" s="178" t="s">
        <v>14639</v>
      </c>
      <c r="AO371" s="157" t="s">
        <v>1121</v>
      </c>
    </row>
    <row r="372" spans="1:216" ht="84" x14ac:dyDescent="0.15">
      <c r="A372" s="204" t="s">
        <v>14679</v>
      </c>
      <c r="B372" s="177" t="s">
        <v>8375</v>
      </c>
      <c r="C372" s="466" t="s">
        <v>14680</v>
      </c>
      <c r="D372" s="182">
        <v>42278</v>
      </c>
      <c r="E372" s="182">
        <v>43199</v>
      </c>
      <c r="F372" s="178" t="s">
        <v>12298</v>
      </c>
      <c r="G372" s="468" t="s">
        <v>5801</v>
      </c>
      <c r="H372" s="463" t="s">
        <v>13020</v>
      </c>
      <c r="I372" s="157" t="s">
        <v>14401</v>
      </c>
      <c r="AA372" s="178" t="s">
        <v>3380</v>
      </c>
      <c r="AJ372" s="178" t="s">
        <v>14681</v>
      </c>
      <c r="AP372" s="273" t="s">
        <v>14682</v>
      </c>
      <c r="EE372" s="158" t="s">
        <v>14686</v>
      </c>
      <c r="ER372" s="158" t="s">
        <v>14685</v>
      </c>
      <c r="FJ372" s="195" t="s">
        <v>14684</v>
      </c>
      <c r="GH372" s="273" t="s">
        <v>14687</v>
      </c>
    </row>
    <row r="373" spans="1:216" ht="42" x14ac:dyDescent="0.15">
      <c r="A373" s="204" t="s">
        <v>14741</v>
      </c>
      <c r="B373" s="177" t="s">
        <v>14742</v>
      </c>
      <c r="C373" s="177" t="s">
        <v>14743</v>
      </c>
      <c r="D373" s="182">
        <v>42290</v>
      </c>
      <c r="E373" s="182">
        <v>42292</v>
      </c>
      <c r="G373" s="468" t="s">
        <v>5843</v>
      </c>
      <c r="H373" s="178" t="s">
        <v>14400</v>
      </c>
      <c r="I373" s="157" t="s">
        <v>14401</v>
      </c>
      <c r="Q373" s="416" t="s">
        <v>14744</v>
      </c>
      <c r="BI373" s="157" t="s">
        <v>14402</v>
      </c>
      <c r="EL373" s="157" t="s">
        <v>7389</v>
      </c>
      <c r="FA373" s="157" t="s">
        <v>14403</v>
      </c>
      <c r="GC373" s="157" t="s">
        <v>14404</v>
      </c>
      <c r="HG373" s="157" t="s">
        <v>14406</v>
      </c>
    </row>
    <row r="374" spans="1:216" ht="42" x14ac:dyDescent="0.15">
      <c r="A374" s="204" t="s">
        <v>15038</v>
      </c>
      <c r="B374" s="177" t="s">
        <v>14204</v>
      </c>
      <c r="C374" s="175" t="s">
        <v>15037</v>
      </c>
      <c r="D374" s="182">
        <v>42375</v>
      </c>
      <c r="E374" s="182">
        <v>42391</v>
      </c>
      <c r="G374" s="163" t="s">
        <v>5976</v>
      </c>
      <c r="H374" s="62" t="s">
        <v>9831</v>
      </c>
      <c r="I374" s="157" t="s">
        <v>14111</v>
      </c>
      <c r="J374" s="157" t="s">
        <v>13280</v>
      </c>
      <c r="X374" s="178" t="s">
        <v>14206</v>
      </c>
      <c r="AH374" s="178" t="s">
        <v>452</v>
      </c>
      <c r="AO374" s="157" t="s">
        <v>5900</v>
      </c>
    </row>
    <row r="375" spans="1:216" ht="28" x14ac:dyDescent="0.15">
      <c r="A375" s="204" t="s">
        <v>15040</v>
      </c>
      <c r="B375" s="177" t="s">
        <v>15041</v>
      </c>
      <c r="C375" s="175" t="s">
        <v>15042</v>
      </c>
      <c r="D375" s="182">
        <v>42384</v>
      </c>
      <c r="E375" s="182">
        <v>42411</v>
      </c>
      <c r="G375" s="330" t="s">
        <v>15043</v>
      </c>
      <c r="H375" s="178" t="s">
        <v>15044</v>
      </c>
      <c r="I375" s="157" t="s">
        <v>3067</v>
      </c>
      <c r="L375" s="62" t="s">
        <v>15045</v>
      </c>
      <c r="X375" s="178" t="s">
        <v>15046</v>
      </c>
      <c r="AH375" s="178" t="s">
        <v>15047</v>
      </c>
      <c r="EQ375" s="157" t="s">
        <v>15048</v>
      </c>
      <c r="FN375" s="157" t="s">
        <v>15049</v>
      </c>
      <c r="HH375" s="157" t="s">
        <v>15051</v>
      </c>
    </row>
    <row r="376" spans="1:216" ht="28" x14ac:dyDescent="0.15">
      <c r="A376" s="204" t="s">
        <v>15121</v>
      </c>
      <c r="B376" s="177" t="s">
        <v>14209</v>
      </c>
      <c r="C376" s="175" t="s">
        <v>15122</v>
      </c>
      <c r="D376" s="182">
        <v>42398</v>
      </c>
      <c r="E376" s="182">
        <v>42404</v>
      </c>
      <c r="G376" s="163" t="s">
        <v>5976</v>
      </c>
      <c r="H376" s="62" t="s">
        <v>9831</v>
      </c>
      <c r="I376" s="157" t="s">
        <v>14111</v>
      </c>
      <c r="J376" s="157" t="s">
        <v>13280</v>
      </c>
      <c r="X376" s="178" t="s">
        <v>14206</v>
      </c>
      <c r="AH376" s="178" t="s">
        <v>452</v>
      </c>
    </row>
    <row r="377" spans="1:216" ht="14" x14ac:dyDescent="0.15">
      <c r="A377" s="204" t="s">
        <v>15136</v>
      </c>
      <c r="B377" s="177" t="s">
        <v>15129</v>
      </c>
      <c r="C377" s="175" t="s">
        <v>15130</v>
      </c>
      <c r="D377" s="182">
        <v>42402</v>
      </c>
      <c r="E377" s="182">
        <v>42411</v>
      </c>
      <c r="F377" s="178" t="s">
        <v>15131</v>
      </c>
      <c r="G377" s="157" t="s">
        <v>15132</v>
      </c>
      <c r="H377" s="178" t="s">
        <v>15133</v>
      </c>
      <c r="I377" s="157" t="s">
        <v>14401</v>
      </c>
      <c r="Q377" s="157" t="s">
        <v>14744</v>
      </c>
      <c r="AH377" s="178" t="s">
        <v>15134</v>
      </c>
      <c r="DS377" s="157">
        <v>1.6E-2</v>
      </c>
      <c r="ED377" s="178" t="s">
        <v>15135</v>
      </c>
      <c r="HG377" s="157">
        <v>50.4</v>
      </c>
    </row>
    <row r="378" spans="1:216" ht="28" x14ac:dyDescent="0.15">
      <c r="A378" s="204" t="s">
        <v>15177</v>
      </c>
      <c r="B378" s="177" t="s">
        <v>15178</v>
      </c>
      <c r="C378" s="175" t="s">
        <v>15179</v>
      </c>
      <c r="D378" s="182">
        <v>42405</v>
      </c>
      <c r="E378" s="182">
        <v>42411</v>
      </c>
      <c r="G378" s="163" t="s">
        <v>5802</v>
      </c>
      <c r="H378" s="178" t="s">
        <v>15180</v>
      </c>
      <c r="I378" s="157" t="s">
        <v>3067</v>
      </c>
      <c r="J378" s="157" t="s">
        <v>469</v>
      </c>
      <c r="L378" s="62" t="s">
        <v>15181</v>
      </c>
      <c r="X378" s="178" t="s">
        <v>1077</v>
      </c>
      <c r="AH378" s="178" t="s">
        <v>15182</v>
      </c>
      <c r="AO378" s="157" t="s">
        <v>15183</v>
      </c>
    </row>
    <row r="379" spans="1:216" ht="28" x14ac:dyDescent="0.15">
      <c r="A379" s="204" t="s">
        <v>15218</v>
      </c>
      <c r="B379" s="177" t="s">
        <v>15219</v>
      </c>
      <c r="C379" s="175" t="s">
        <v>15220</v>
      </c>
      <c r="D379" s="182">
        <v>42410</v>
      </c>
      <c r="E379" s="182">
        <v>42411</v>
      </c>
      <c r="G379" s="163" t="s">
        <v>5802</v>
      </c>
      <c r="H379" s="62" t="s">
        <v>13502</v>
      </c>
      <c r="I379" s="157" t="s">
        <v>14401</v>
      </c>
      <c r="J379" s="157" t="s">
        <v>469</v>
      </c>
      <c r="L379" s="62" t="s">
        <v>5995</v>
      </c>
      <c r="X379" s="178" t="s">
        <v>15221</v>
      </c>
      <c r="AH379" s="178" t="s">
        <v>452</v>
      </c>
      <c r="AO379" s="157" t="s">
        <v>15183</v>
      </c>
      <c r="EQ379" s="157" t="s">
        <v>15222</v>
      </c>
      <c r="FG379" s="178" t="s">
        <v>15223</v>
      </c>
    </row>
    <row r="380" spans="1:216" ht="28" x14ac:dyDescent="0.15">
      <c r="A380" s="204" t="s">
        <v>15224</v>
      </c>
      <c r="B380" s="177" t="s">
        <v>15225</v>
      </c>
      <c r="C380" s="175" t="s">
        <v>15226</v>
      </c>
      <c r="D380" s="182">
        <v>42411</v>
      </c>
      <c r="E380" s="182">
        <v>42439</v>
      </c>
      <c r="F380" s="178" t="s">
        <v>11854</v>
      </c>
      <c r="G380" s="163" t="s">
        <v>6041</v>
      </c>
      <c r="H380" s="62" t="s">
        <v>15227</v>
      </c>
      <c r="I380" s="157" t="s">
        <v>14401</v>
      </c>
      <c r="J380" s="157" t="s">
        <v>469</v>
      </c>
      <c r="L380" s="62" t="s">
        <v>15228</v>
      </c>
      <c r="X380" s="178" t="s">
        <v>1077</v>
      </c>
      <c r="AH380" s="178" t="s">
        <v>15229</v>
      </c>
      <c r="AO380" s="157" t="s">
        <v>9722</v>
      </c>
      <c r="ED380" s="178" t="s">
        <v>13665</v>
      </c>
      <c r="EQ380" s="157" t="s">
        <v>15324</v>
      </c>
      <c r="FG380" s="178" t="s">
        <v>15325</v>
      </c>
    </row>
    <row r="381" spans="1:216" ht="28" x14ac:dyDescent="0.15">
      <c r="A381" s="204" t="s">
        <v>15298</v>
      </c>
      <c r="B381" s="177" t="s">
        <v>15299</v>
      </c>
      <c r="C381" s="175" t="s">
        <v>15300</v>
      </c>
      <c r="D381" s="182">
        <v>42425</v>
      </c>
      <c r="E381" s="182">
        <v>42432</v>
      </c>
      <c r="G381" s="157" t="s">
        <v>15301</v>
      </c>
      <c r="H381" s="62" t="s">
        <v>5452</v>
      </c>
      <c r="I381" s="157" t="s">
        <v>14401</v>
      </c>
      <c r="J381" s="157" t="s">
        <v>469</v>
      </c>
      <c r="L381" s="178" t="s">
        <v>589</v>
      </c>
      <c r="X381" s="178" t="s">
        <v>1077</v>
      </c>
      <c r="AH381" s="178" t="s">
        <v>15302</v>
      </c>
      <c r="AO381" s="157" t="s">
        <v>9722</v>
      </c>
      <c r="ED381" s="178" t="s">
        <v>15303</v>
      </c>
    </row>
    <row r="382" spans="1:216" ht="15" x14ac:dyDescent="0.15">
      <c r="A382" s="204" t="s">
        <v>15304</v>
      </c>
      <c r="B382" s="177" t="s">
        <v>15305</v>
      </c>
      <c r="C382" s="175" t="s">
        <v>15306</v>
      </c>
      <c r="D382" s="182">
        <v>42425</v>
      </c>
      <c r="E382" s="182">
        <v>42432</v>
      </c>
      <c r="G382" s="163" t="s">
        <v>6041</v>
      </c>
      <c r="H382" s="178" t="s">
        <v>15307</v>
      </c>
      <c r="I382" s="157" t="s">
        <v>3067</v>
      </c>
      <c r="J382" s="157" t="s">
        <v>469</v>
      </c>
      <c r="L382" s="178" t="s">
        <v>3151</v>
      </c>
      <c r="X382" s="178" t="s">
        <v>1077</v>
      </c>
      <c r="AH382" s="178" t="s">
        <v>15308</v>
      </c>
      <c r="AO382" s="157" t="s">
        <v>9722</v>
      </c>
      <c r="ED382" s="178" t="s">
        <v>972</v>
      </c>
    </row>
    <row r="383" spans="1:216" ht="28" x14ac:dyDescent="0.15">
      <c r="A383" s="204" t="s">
        <v>15336</v>
      </c>
      <c r="B383" s="177" t="s">
        <v>15337</v>
      </c>
      <c r="C383" s="175" t="s">
        <v>15338</v>
      </c>
      <c r="D383" s="182">
        <v>42437</v>
      </c>
      <c r="E383" s="182">
        <v>42439</v>
      </c>
      <c r="G383" s="163" t="s">
        <v>5801</v>
      </c>
      <c r="H383" s="178" t="s">
        <v>15339</v>
      </c>
      <c r="I383" s="157" t="s">
        <v>14401</v>
      </c>
      <c r="J383" s="157" t="s">
        <v>469</v>
      </c>
      <c r="L383" s="62" t="s">
        <v>15340</v>
      </c>
      <c r="X383" s="178" t="s">
        <v>15341</v>
      </c>
      <c r="AH383" s="178" t="s">
        <v>452</v>
      </c>
      <c r="AO383" s="157" t="s">
        <v>9722</v>
      </c>
      <c r="EQ383" s="157" t="s">
        <v>15342</v>
      </c>
      <c r="FG383" s="178" t="s">
        <v>15343</v>
      </c>
    </row>
    <row r="384" spans="1:216" ht="28" x14ac:dyDescent="0.15">
      <c r="A384" s="204" t="s">
        <v>15383</v>
      </c>
      <c r="B384" s="177" t="s">
        <v>15384</v>
      </c>
      <c r="C384" s="175" t="s">
        <v>15385</v>
      </c>
      <c r="D384" s="182">
        <v>42445</v>
      </c>
      <c r="E384" s="182">
        <v>42458</v>
      </c>
      <c r="G384" s="163" t="s">
        <v>6041</v>
      </c>
      <c r="H384" s="62" t="s">
        <v>15386</v>
      </c>
      <c r="I384" s="157" t="s">
        <v>14401</v>
      </c>
      <c r="J384" s="157" t="s">
        <v>469</v>
      </c>
      <c r="L384" s="178" t="s">
        <v>15387</v>
      </c>
      <c r="X384" s="178" t="s">
        <v>9722</v>
      </c>
      <c r="AH384" s="178" t="s">
        <v>9722</v>
      </c>
      <c r="AO384" s="157" t="s">
        <v>9722</v>
      </c>
      <c r="ED384" s="178" t="s">
        <v>15388</v>
      </c>
      <c r="FG384" s="178" t="s">
        <v>15389</v>
      </c>
    </row>
    <row r="385" spans="1:218" ht="28" x14ac:dyDescent="0.15">
      <c r="A385" s="204" t="s">
        <v>15394</v>
      </c>
      <c r="B385" s="177" t="s">
        <v>15395</v>
      </c>
      <c r="C385" s="175" t="s">
        <v>15396</v>
      </c>
      <c r="D385" s="182">
        <v>42445</v>
      </c>
      <c r="E385" s="182">
        <v>42458</v>
      </c>
      <c r="G385" s="157" t="s">
        <v>5802</v>
      </c>
      <c r="H385" s="62" t="s">
        <v>15397</v>
      </c>
      <c r="I385" s="157" t="s">
        <v>14401</v>
      </c>
      <c r="J385" s="157" t="s">
        <v>469</v>
      </c>
      <c r="L385" s="62" t="s">
        <v>10378</v>
      </c>
      <c r="X385" s="178" t="s">
        <v>9722</v>
      </c>
      <c r="AH385" s="178" t="s">
        <v>15398</v>
      </c>
      <c r="AO385" s="157" t="s">
        <v>9722</v>
      </c>
      <c r="DM385" s="157" t="s">
        <v>15400</v>
      </c>
      <c r="ED385" s="178" t="s">
        <v>15399</v>
      </c>
    </row>
    <row r="386" spans="1:218" ht="30" x14ac:dyDescent="0.15">
      <c r="A386" s="438" t="s">
        <v>15426</v>
      </c>
      <c r="B386" s="439" t="s">
        <v>15427</v>
      </c>
      <c r="C386" s="175" t="s">
        <v>15428</v>
      </c>
      <c r="D386" s="182">
        <v>42467</v>
      </c>
      <c r="G386" s="157" t="s">
        <v>5801</v>
      </c>
      <c r="H386" s="178" t="s">
        <v>15429</v>
      </c>
      <c r="I386" s="157" t="s">
        <v>14401</v>
      </c>
      <c r="J386" s="157" t="s">
        <v>469</v>
      </c>
      <c r="L386" s="62" t="s">
        <v>15430</v>
      </c>
      <c r="X386" s="178" t="s">
        <v>9722</v>
      </c>
      <c r="AH386" s="178" t="s">
        <v>15431</v>
      </c>
      <c r="AO386" s="157" t="s">
        <v>9722</v>
      </c>
      <c r="EQ386" s="157" t="s">
        <v>15434</v>
      </c>
      <c r="FG386" s="178" t="s">
        <v>16249</v>
      </c>
      <c r="HI386" s="102" t="s">
        <v>15433</v>
      </c>
    </row>
    <row r="387" spans="1:218" ht="42" x14ac:dyDescent="0.15">
      <c r="A387" s="438" t="s">
        <v>15437</v>
      </c>
      <c r="B387" s="439" t="s">
        <v>15438</v>
      </c>
      <c r="C387" s="175" t="s">
        <v>15439</v>
      </c>
      <c r="D387" s="182">
        <v>42472</v>
      </c>
      <c r="G387" s="157" t="s">
        <v>5801</v>
      </c>
      <c r="H387" s="62" t="s">
        <v>15440</v>
      </c>
      <c r="I387" s="157" t="s">
        <v>14401</v>
      </c>
      <c r="J387" s="157" t="s">
        <v>469</v>
      </c>
      <c r="L387" s="62" t="s">
        <v>15441</v>
      </c>
      <c r="X387" s="178" t="s">
        <v>9722</v>
      </c>
      <c r="AH387" s="178" t="s">
        <v>452</v>
      </c>
      <c r="AO387" s="157" t="s">
        <v>9722</v>
      </c>
      <c r="ED387" s="178" t="s">
        <v>13445</v>
      </c>
      <c r="EQ387" s="157" t="s">
        <v>15442</v>
      </c>
    </row>
    <row r="388" spans="1:218" ht="28" x14ac:dyDescent="0.15">
      <c r="A388" s="438" t="s">
        <v>15443</v>
      </c>
      <c r="B388" s="439" t="s">
        <v>15444</v>
      </c>
      <c r="C388" s="175" t="s">
        <v>15445</v>
      </c>
      <c r="D388" s="182">
        <v>42472</v>
      </c>
      <c r="G388" s="157" t="s">
        <v>5801</v>
      </c>
      <c r="H388" s="62" t="s">
        <v>15446</v>
      </c>
      <c r="I388" s="157" t="s">
        <v>3067</v>
      </c>
      <c r="J388" s="157" t="s">
        <v>469</v>
      </c>
      <c r="L388" s="178" t="s">
        <v>3226</v>
      </c>
      <c r="X388" s="178" t="s">
        <v>9722</v>
      </c>
      <c r="AH388" s="178" t="s">
        <v>5310</v>
      </c>
      <c r="AO388" s="157" t="s">
        <v>9722</v>
      </c>
      <c r="DM388" s="157" t="s">
        <v>15447</v>
      </c>
    </row>
    <row r="389" spans="1:218" ht="42" x14ac:dyDescent="0.15">
      <c r="A389" s="204" t="s">
        <v>15464</v>
      </c>
      <c r="B389" s="177" t="s">
        <v>15465</v>
      </c>
      <c r="C389" s="175" t="s">
        <v>15466</v>
      </c>
      <c r="D389" s="182">
        <v>42474</v>
      </c>
      <c r="E389" s="182">
        <v>42541</v>
      </c>
      <c r="G389" s="163" t="s">
        <v>9643</v>
      </c>
      <c r="H389" s="62" t="s">
        <v>12782</v>
      </c>
      <c r="I389" s="157" t="s">
        <v>3067</v>
      </c>
      <c r="J389" s="330" t="s">
        <v>469</v>
      </c>
      <c r="L389" s="178" t="s">
        <v>1207</v>
      </c>
      <c r="X389" s="178" t="s">
        <v>12783</v>
      </c>
      <c r="AH389" s="62" t="s">
        <v>12784</v>
      </c>
      <c r="AI389" s="62"/>
      <c r="AO389" s="157" t="s">
        <v>5514</v>
      </c>
      <c r="FM389" s="62" t="s">
        <v>15467</v>
      </c>
    </row>
    <row r="390" spans="1:218" ht="28" x14ac:dyDescent="0.15">
      <c r="A390" s="204" t="s">
        <v>15468</v>
      </c>
      <c r="B390" s="177" t="s">
        <v>15469</v>
      </c>
      <c r="C390" s="175" t="s">
        <v>15470</v>
      </c>
      <c r="D390" s="182">
        <v>42474</v>
      </c>
      <c r="E390" s="182">
        <v>42541</v>
      </c>
      <c r="G390" s="163" t="s">
        <v>5802</v>
      </c>
      <c r="H390" s="62" t="s">
        <v>6216</v>
      </c>
      <c r="I390" s="157" t="s">
        <v>3067</v>
      </c>
      <c r="J390" s="330" t="s">
        <v>469</v>
      </c>
      <c r="L390" s="62"/>
      <c r="X390" s="178" t="s">
        <v>12213</v>
      </c>
      <c r="AH390" s="178" t="s">
        <v>11332</v>
      </c>
      <c r="AO390" s="157" t="s">
        <v>5514</v>
      </c>
      <c r="EQ390" s="157" t="s">
        <v>15471</v>
      </c>
      <c r="FG390" s="178" t="s">
        <v>15472</v>
      </c>
    </row>
    <row r="391" spans="1:218" ht="28" x14ac:dyDescent="0.15">
      <c r="A391" s="204" t="s">
        <v>15513</v>
      </c>
      <c r="B391" s="177" t="s">
        <v>15514</v>
      </c>
      <c r="C391" s="175" t="s">
        <v>15515</v>
      </c>
      <c r="D391" s="182">
        <v>42480</v>
      </c>
      <c r="E391" s="182">
        <v>42541</v>
      </c>
      <c r="G391" s="163" t="s">
        <v>9156</v>
      </c>
      <c r="H391" s="62" t="s">
        <v>15516</v>
      </c>
      <c r="I391" s="157" t="s">
        <v>3067</v>
      </c>
      <c r="J391" s="157" t="s">
        <v>469</v>
      </c>
      <c r="L391" s="178" t="s">
        <v>3226</v>
      </c>
      <c r="X391" s="178" t="s">
        <v>3072</v>
      </c>
      <c r="AH391" s="178" t="s">
        <v>5310</v>
      </c>
      <c r="AO391" s="157" t="s">
        <v>15183</v>
      </c>
    </row>
    <row r="392" spans="1:218" ht="28" x14ac:dyDescent="0.15">
      <c r="A392" s="204" t="s">
        <v>15552</v>
      </c>
      <c r="B392" s="177" t="s">
        <v>15553</v>
      </c>
      <c r="C392" s="175" t="s">
        <v>15554</v>
      </c>
      <c r="D392" s="182">
        <v>42489</v>
      </c>
      <c r="E392" s="182">
        <v>42537</v>
      </c>
      <c r="G392" s="157" t="s">
        <v>6056</v>
      </c>
      <c r="H392" s="62" t="s">
        <v>9839</v>
      </c>
      <c r="I392" s="157" t="s">
        <v>3067</v>
      </c>
      <c r="J392" s="157" t="s">
        <v>469</v>
      </c>
      <c r="L392" s="178" t="s">
        <v>1003</v>
      </c>
      <c r="X392" s="178" t="s">
        <v>9722</v>
      </c>
      <c r="AH392" s="178" t="s">
        <v>15555</v>
      </c>
      <c r="AO392" s="157" t="s">
        <v>9722</v>
      </c>
      <c r="DM392" s="157" t="s">
        <v>15447</v>
      </c>
    </row>
    <row r="393" spans="1:218" ht="28" x14ac:dyDescent="0.15">
      <c r="A393" s="204" t="s">
        <v>15558</v>
      </c>
      <c r="B393" s="177" t="s">
        <v>15559</v>
      </c>
      <c r="C393" s="175" t="s">
        <v>15560</v>
      </c>
      <c r="D393" s="182">
        <v>42493</v>
      </c>
      <c r="E393" s="182">
        <v>42537</v>
      </c>
      <c r="G393" s="157" t="s">
        <v>5801</v>
      </c>
      <c r="H393" s="62" t="s">
        <v>5641</v>
      </c>
      <c r="I393" s="157" t="s">
        <v>3067</v>
      </c>
      <c r="J393" s="157" t="s">
        <v>469</v>
      </c>
      <c r="L393" s="178" t="s">
        <v>1003</v>
      </c>
      <c r="X393" s="178" t="s">
        <v>9722</v>
      </c>
      <c r="AH393" s="178" t="s">
        <v>3138</v>
      </c>
      <c r="AO393" s="157" t="s">
        <v>9722</v>
      </c>
      <c r="DM393" s="157" t="s">
        <v>15561</v>
      </c>
    </row>
    <row r="394" spans="1:218" ht="28" x14ac:dyDescent="0.15">
      <c r="A394" s="204" t="s">
        <v>15577</v>
      </c>
      <c r="B394" s="177" t="s">
        <v>15578</v>
      </c>
      <c r="C394" s="175" t="s">
        <v>15579</v>
      </c>
      <c r="D394" s="182">
        <v>42499</v>
      </c>
      <c r="E394" s="182">
        <v>42872</v>
      </c>
      <c r="F394" s="178" t="s">
        <v>16322</v>
      </c>
      <c r="G394" s="157" t="s">
        <v>17354</v>
      </c>
      <c r="H394" s="62" t="s">
        <v>15580</v>
      </c>
      <c r="I394" s="157" t="s">
        <v>3067</v>
      </c>
      <c r="J394" s="157" t="s">
        <v>469</v>
      </c>
      <c r="L394" s="62" t="s">
        <v>3140</v>
      </c>
      <c r="X394" s="178" t="s">
        <v>9722</v>
      </c>
      <c r="AH394" s="178" t="s">
        <v>17355</v>
      </c>
      <c r="AO394" s="157" t="s">
        <v>9722</v>
      </c>
    </row>
    <row r="395" spans="1:218" ht="28" x14ac:dyDescent="0.15">
      <c r="A395" s="204" t="s">
        <v>15608</v>
      </c>
      <c r="B395" s="177" t="s">
        <v>15609</v>
      </c>
      <c r="C395" s="175" t="s">
        <v>15610</v>
      </c>
      <c r="D395" s="182">
        <v>42506</v>
      </c>
      <c r="E395" s="182">
        <v>42541</v>
      </c>
      <c r="G395" s="157" t="s">
        <v>5802</v>
      </c>
      <c r="H395" s="62" t="s">
        <v>15611</v>
      </c>
      <c r="I395" s="157" t="s">
        <v>3067</v>
      </c>
      <c r="J395" s="157" t="s">
        <v>469</v>
      </c>
      <c r="L395" s="62" t="s">
        <v>15612</v>
      </c>
      <c r="X395" s="178" t="s">
        <v>15341</v>
      </c>
      <c r="AH395" s="178" t="s">
        <v>452</v>
      </c>
      <c r="AO395" s="157" t="s">
        <v>15613</v>
      </c>
      <c r="EQ395" s="157" t="s">
        <v>15614</v>
      </c>
      <c r="FG395" s="62" t="s">
        <v>15615</v>
      </c>
    </row>
    <row r="396" spans="1:218" ht="28" x14ac:dyDescent="0.15">
      <c r="A396" s="204" t="s">
        <v>15712</v>
      </c>
      <c r="B396" s="177" t="s">
        <v>15713</v>
      </c>
      <c r="C396" s="175" t="s">
        <v>15714</v>
      </c>
      <c r="D396" s="182">
        <v>42543</v>
      </c>
      <c r="E396" s="182">
        <v>42551</v>
      </c>
      <c r="G396" s="157" t="s">
        <v>5843</v>
      </c>
      <c r="H396" s="62" t="s">
        <v>9151</v>
      </c>
      <c r="I396" s="157" t="s">
        <v>3067</v>
      </c>
      <c r="AH396" s="178" t="s">
        <v>15715</v>
      </c>
      <c r="ED396" s="178" t="s">
        <v>15716</v>
      </c>
      <c r="HJ396" s="157" t="s">
        <v>15717</v>
      </c>
    </row>
    <row r="397" spans="1:218" ht="14" x14ac:dyDescent="0.15">
      <c r="A397" s="204" t="s">
        <v>15718</v>
      </c>
      <c r="B397" s="177" t="s">
        <v>15719</v>
      </c>
      <c r="C397" s="175" t="s">
        <v>15720</v>
      </c>
      <c r="D397" s="182">
        <v>42543</v>
      </c>
      <c r="E397" s="182">
        <v>42551</v>
      </c>
      <c r="G397" s="157" t="s">
        <v>15721</v>
      </c>
      <c r="H397" s="178" t="s">
        <v>15133</v>
      </c>
      <c r="I397" s="157" t="s">
        <v>14401</v>
      </c>
      <c r="AH397" s="178" t="s">
        <v>15722</v>
      </c>
      <c r="ED397" s="178" t="s">
        <v>15723</v>
      </c>
    </row>
    <row r="398" spans="1:218" ht="28" x14ac:dyDescent="0.15">
      <c r="A398" s="438" t="s">
        <v>15899</v>
      </c>
      <c r="B398" s="439" t="s">
        <v>15900</v>
      </c>
      <c r="C398" s="175" t="s">
        <v>15901</v>
      </c>
      <c r="D398" s="182">
        <v>42570</v>
      </c>
      <c r="E398" s="182">
        <v>42928</v>
      </c>
      <c r="F398" s="178" t="s">
        <v>17600</v>
      </c>
      <c r="G398" s="163" t="s">
        <v>6115</v>
      </c>
      <c r="H398" s="62" t="s">
        <v>13332</v>
      </c>
      <c r="I398" s="157" t="s">
        <v>3067</v>
      </c>
      <c r="AH398" s="178" t="s">
        <v>17601</v>
      </c>
      <c r="AO398" s="273" t="s">
        <v>17602</v>
      </c>
    </row>
    <row r="399" spans="1:218" ht="15" x14ac:dyDescent="0.15">
      <c r="A399" s="438" t="s">
        <v>16011</v>
      </c>
      <c r="B399" s="439" t="s">
        <v>16012</v>
      </c>
      <c r="C399" s="175" t="s">
        <v>16013</v>
      </c>
      <c r="D399" s="182">
        <v>42585</v>
      </c>
      <c r="G399" s="163" t="s">
        <v>5801</v>
      </c>
      <c r="H399" s="178" t="s">
        <v>16014</v>
      </c>
      <c r="I399" s="157" t="s">
        <v>3067</v>
      </c>
      <c r="J399" s="157" t="s">
        <v>469</v>
      </c>
      <c r="L399" s="178" t="s">
        <v>1207</v>
      </c>
      <c r="AH399" s="178" t="s">
        <v>16015</v>
      </c>
      <c r="AO399" s="157" t="s">
        <v>16016</v>
      </c>
      <c r="ED399" s="178" t="s">
        <v>16017</v>
      </c>
    </row>
    <row r="400" spans="1:218" ht="28" x14ac:dyDescent="0.15">
      <c r="A400" s="438" t="s">
        <v>16018</v>
      </c>
      <c r="B400" s="439" t="s">
        <v>16019</v>
      </c>
      <c r="C400" s="175" t="s">
        <v>16020</v>
      </c>
      <c r="D400" s="182">
        <v>42585</v>
      </c>
      <c r="G400" s="163" t="s">
        <v>5802</v>
      </c>
      <c r="H400" s="178" t="s">
        <v>11411</v>
      </c>
      <c r="I400" s="157" t="s">
        <v>14401</v>
      </c>
      <c r="J400" s="157" t="s">
        <v>469</v>
      </c>
      <c r="L400" s="62" t="s">
        <v>16021</v>
      </c>
      <c r="X400" s="178" t="s">
        <v>469</v>
      </c>
    </row>
    <row r="401" spans="1:217" ht="28" x14ac:dyDescent="0.15">
      <c r="A401" s="438" t="s">
        <v>16022</v>
      </c>
      <c r="B401" s="439" t="s">
        <v>16023</v>
      </c>
      <c r="C401" s="175" t="s">
        <v>16024</v>
      </c>
      <c r="D401" s="182">
        <v>42585</v>
      </c>
      <c r="G401" s="163" t="s">
        <v>5843</v>
      </c>
      <c r="H401" s="178" t="s">
        <v>8470</v>
      </c>
      <c r="I401" s="157" t="s">
        <v>14401</v>
      </c>
      <c r="J401" s="157" t="s">
        <v>469</v>
      </c>
      <c r="L401" s="178" t="s">
        <v>6028</v>
      </c>
      <c r="X401" s="178" t="s">
        <v>16025</v>
      </c>
      <c r="AH401" s="178" t="s">
        <v>6028</v>
      </c>
      <c r="AO401" s="157" t="s">
        <v>16026</v>
      </c>
      <c r="EQ401" s="157" t="s">
        <v>12144</v>
      </c>
      <c r="FG401" s="178" t="s">
        <v>16027</v>
      </c>
    </row>
    <row r="402" spans="1:217" ht="28" x14ac:dyDescent="0.15">
      <c r="A402" s="438" t="s">
        <v>16028</v>
      </c>
      <c r="B402" s="439" t="s">
        <v>16029</v>
      </c>
      <c r="C402" s="175" t="s">
        <v>16030</v>
      </c>
      <c r="D402" s="182">
        <v>42586</v>
      </c>
      <c r="G402" s="163" t="s">
        <v>6352</v>
      </c>
      <c r="H402" s="178" t="s">
        <v>8470</v>
      </c>
      <c r="I402" s="157" t="s">
        <v>3067</v>
      </c>
      <c r="J402" s="157" t="s">
        <v>469</v>
      </c>
      <c r="L402" s="178" t="s">
        <v>1207</v>
      </c>
      <c r="X402" s="178" t="s">
        <v>13315</v>
      </c>
      <c r="AH402" s="178" t="s">
        <v>1207</v>
      </c>
      <c r="AO402" s="157" t="s">
        <v>16031</v>
      </c>
      <c r="EQ402" s="157" t="s">
        <v>13744</v>
      </c>
      <c r="FG402" s="178" t="s">
        <v>16032</v>
      </c>
    </row>
    <row r="403" spans="1:217" ht="28" x14ac:dyDescent="0.15">
      <c r="A403" s="438" t="s">
        <v>16033</v>
      </c>
      <c r="B403" s="439" t="s">
        <v>16034</v>
      </c>
      <c r="C403" s="175" t="s">
        <v>16035</v>
      </c>
      <c r="D403" s="182">
        <v>42586</v>
      </c>
      <c r="G403" s="163" t="s">
        <v>5802</v>
      </c>
      <c r="H403" s="62" t="s">
        <v>6004</v>
      </c>
      <c r="I403" s="157" t="s">
        <v>3067</v>
      </c>
      <c r="J403" s="157" t="s">
        <v>469</v>
      </c>
      <c r="L403" s="62" t="s">
        <v>16036</v>
      </c>
      <c r="X403" s="178" t="s">
        <v>16037</v>
      </c>
      <c r="AH403" s="178" t="s">
        <v>452</v>
      </c>
      <c r="AO403" s="157" t="s">
        <v>16031</v>
      </c>
      <c r="EQ403" s="157" t="s">
        <v>16038</v>
      </c>
      <c r="FG403" s="178" t="s">
        <v>16039</v>
      </c>
    </row>
    <row r="404" spans="1:217" ht="28" x14ac:dyDescent="0.15">
      <c r="A404" s="438" t="s">
        <v>16040</v>
      </c>
      <c r="B404" s="439" t="s">
        <v>16041</v>
      </c>
      <c r="C404" s="175" t="s">
        <v>16042</v>
      </c>
      <c r="D404" s="182">
        <v>42586</v>
      </c>
      <c r="G404" s="163" t="s">
        <v>5801</v>
      </c>
      <c r="H404" s="178" t="s">
        <v>16043</v>
      </c>
      <c r="I404" s="157" t="s">
        <v>14401</v>
      </c>
      <c r="J404" s="157" t="s">
        <v>13280</v>
      </c>
      <c r="L404" s="62" t="s">
        <v>578</v>
      </c>
      <c r="X404" s="178" t="s">
        <v>9722</v>
      </c>
      <c r="AH404" s="178" t="s">
        <v>9844</v>
      </c>
      <c r="AO404" s="157" t="s">
        <v>9722</v>
      </c>
      <c r="ED404" s="178" t="s">
        <v>11242</v>
      </c>
      <c r="FG404" s="178" t="s">
        <v>13023</v>
      </c>
    </row>
    <row r="405" spans="1:217" ht="28" x14ac:dyDescent="0.15">
      <c r="A405" s="438" t="s">
        <v>16050</v>
      </c>
      <c r="B405" s="439" t="s">
        <v>16051</v>
      </c>
      <c r="C405" s="175" t="s">
        <v>16053</v>
      </c>
      <c r="D405" s="182">
        <v>42590</v>
      </c>
      <c r="G405" s="163" t="s">
        <v>16932</v>
      </c>
      <c r="H405" s="62" t="s">
        <v>16052</v>
      </c>
      <c r="I405" s="157" t="s">
        <v>14401</v>
      </c>
      <c r="J405" s="157" t="s">
        <v>13280</v>
      </c>
      <c r="L405" s="62" t="s">
        <v>6037</v>
      </c>
      <c r="X405" s="178" t="s">
        <v>9722</v>
      </c>
      <c r="AH405" s="178" t="s">
        <v>452</v>
      </c>
      <c r="AO405" s="157" t="s">
        <v>9722</v>
      </c>
      <c r="ED405" s="178" t="s">
        <v>1122</v>
      </c>
    </row>
    <row r="406" spans="1:217" ht="28" x14ac:dyDescent="0.15">
      <c r="A406" s="438" t="s">
        <v>16054</v>
      </c>
      <c r="B406" s="439" t="s">
        <v>16055</v>
      </c>
      <c r="C406" s="175" t="s">
        <v>16056</v>
      </c>
      <c r="D406" s="182">
        <v>42590</v>
      </c>
      <c r="G406" s="163" t="s">
        <v>5801</v>
      </c>
      <c r="H406" s="178" t="s">
        <v>5760</v>
      </c>
      <c r="I406" s="157" t="s">
        <v>14401</v>
      </c>
      <c r="J406" s="157" t="s">
        <v>469</v>
      </c>
      <c r="L406" s="62" t="s">
        <v>3228</v>
      </c>
      <c r="X406" s="178" t="s">
        <v>9722</v>
      </c>
      <c r="AH406" s="178" t="s">
        <v>16057</v>
      </c>
      <c r="AO406" s="157" t="s">
        <v>9722</v>
      </c>
      <c r="ED406" s="178" t="s">
        <v>11242</v>
      </c>
      <c r="FG406" s="178" t="s">
        <v>13023</v>
      </c>
    </row>
    <row r="407" spans="1:217" ht="28" x14ac:dyDescent="0.15">
      <c r="A407" s="438" t="s">
        <v>16085</v>
      </c>
      <c r="B407" s="439" t="s">
        <v>16086</v>
      </c>
      <c r="C407" s="175" t="s">
        <v>16087</v>
      </c>
      <c r="D407" s="182">
        <v>42600</v>
      </c>
      <c r="E407" s="182">
        <v>43481</v>
      </c>
      <c r="G407" s="163" t="s">
        <v>5802</v>
      </c>
      <c r="H407" s="62" t="s">
        <v>16088</v>
      </c>
      <c r="I407" s="157" t="s">
        <v>14401</v>
      </c>
      <c r="J407" s="157" t="s">
        <v>469</v>
      </c>
      <c r="L407" s="62" t="s">
        <v>578</v>
      </c>
      <c r="X407" s="178" t="s">
        <v>9722</v>
      </c>
      <c r="AH407" s="62" t="s">
        <v>16089</v>
      </c>
      <c r="AI407" s="62"/>
      <c r="AO407" s="157" t="s">
        <v>9722</v>
      </c>
      <c r="EQ407" s="157" t="s">
        <v>16090</v>
      </c>
      <c r="FG407" s="178" t="s">
        <v>16091</v>
      </c>
    </row>
    <row r="408" spans="1:217" ht="28" x14ac:dyDescent="0.15">
      <c r="A408" s="204" t="s">
        <v>16124</v>
      </c>
      <c r="B408" s="177" t="s">
        <v>16125</v>
      </c>
      <c r="C408" s="175" t="s">
        <v>16126</v>
      </c>
      <c r="D408" s="182">
        <v>42612</v>
      </c>
      <c r="E408" s="182">
        <v>42642</v>
      </c>
      <c r="G408" s="163" t="s">
        <v>6352</v>
      </c>
      <c r="H408" s="62" t="s">
        <v>16127</v>
      </c>
      <c r="I408" s="157" t="s">
        <v>14401</v>
      </c>
      <c r="J408" s="157" t="s">
        <v>469</v>
      </c>
      <c r="L408" s="62" t="s">
        <v>16128</v>
      </c>
      <c r="X408" s="178" t="s">
        <v>12213</v>
      </c>
      <c r="AH408" s="178" t="s">
        <v>452</v>
      </c>
      <c r="AO408" s="157" t="s">
        <v>15183</v>
      </c>
      <c r="EQ408" s="157" t="s">
        <v>16186</v>
      </c>
      <c r="FG408" s="178" t="s">
        <v>16129</v>
      </c>
    </row>
    <row r="409" spans="1:217" ht="15" x14ac:dyDescent="0.15">
      <c r="A409" s="204" t="s">
        <v>16150</v>
      </c>
      <c r="B409" s="177" t="s">
        <v>16151</v>
      </c>
      <c r="C409" s="175" t="s">
        <v>16152</v>
      </c>
      <c r="D409" s="182">
        <v>42626</v>
      </c>
      <c r="E409" s="182">
        <v>42642</v>
      </c>
      <c r="G409" s="163" t="s">
        <v>5801</v>
      </c>
      <c r="H409" s="178" t="s">
        <v>5760</v>
      </c>
      <c r="I409" s="157" t="s">
        <v>14401</v>
      </c>
      <c r="J409" s="157" t="s">
        <v>469</v>
      </c>
      <c r="L409" s="62"/>
      <c r="X409" s="178" t="s">
        <v>9722</v>
      </c>
      <c r="AH409" s="178" t="s">
        <v>16153</v>
      </c>
      <c r="ED409" s="178" t="s">
        <v>11242</v>
      </c>
      <c r="EQ409" s="157" t="s">
        <v>14685</v>
      </c>
      <c r="FG409" s="178" t="s">
        <v>14684</v>
      </c>
      <c r="GI409" s="157" t="s">
        <v>16154</v>
      </c>
    </row>
    <row r="410" spans="1:217" ht="42" x14ac:dyDescent="0.15">
      <c r="A410" s="204" t="s">
        <v>16197</v>
      </c>
      <c r="B410" s="177" t="s">
        <v>16198</v>
      </c>
      <c r="C410" s="175" t="s">
        <v>16199</v>
      </c>
      <c r="D410" s="182">
        <v>42641</v>
      </c>
      <c r="E410" s="182">
        <v>42642</v>
      </c>
      <c r="G410" s="330" t="s">
        <v>16200</v>
      </c>
      <c r="H410" s="62" t="s">
        <v>8273</v>
      </c>
      <c r="I410" s="157" t="s">
        <v>3067</v>
      </c>
      <c r="L410" s="62" t="s">
        <v>16201</v>
      </c>
      <c r="X410" s="178" t="s">
        <v>16203</v>
      </c>
      <c r="AI410" s="178" t="s">
        <v>452</v>
      </c>
      <c r="EQ410" s="157" t="s">
        <v>16204</v>
      </c>
      <c r="FN410" s="273" t="s">
        <v>16205</v>
      </c>
    </row>
    <row r="411" spans="1:217" ht="28" x14ac:dyDescent="0.15">
      <c r="A411" s="438" t="s">
        <v>16238</v>
      </c>
      <c r="B411" s="439" t="s">
        <v>15444</v>
      </c>
      <c r="C411" s="175" t="s">
        <v>16239</v>
      </c>
      <c r="D411" s="182">
        <v>42650</v>
      </c>
      <c r="G411" s="157" t="s">
        <v>5801</v>
      </c>
      <c r="H411" s="62" t="s">
        <v>15446</v>
      </c>
      <c r="I411" s="157" t="s">
        <v>3067</v>
      </c>
      <c r="J411" s="157" t="s">
        <v>469</v>
      </c>
      <c r="L411" s="178" t="s">
        <v>3226</v>
      </c>
      <c r="X411" s="178" t="s">
        <v>9722</v>
      </c>
      <c r="AH411" s="178" t="s">
        <v>5310</v>
      </c>
      <c r="AO411" s="157" t="s">
        <v>9722</v>
      </c>
      <c r="DM411" s="157" t="s">
        <v>15447</v>
      </c>
    </row>
    <row r="412" spans="1:217" ht="42" x14ac:dyDescent="0.15">
      <c r="A412" s="204" t="s">
        <v>16242</v>
      </c>
      <c r="B412" s="177" t="s">
        <v>15438</v>
      </c>
      <c r="C412" s="175" t="s">
        <v>16243</v>
      </c>
      <c r="D412" s="182">
        <v>42650</v>
      </c>
      <c r="E412" s="182">
        <v>42654</v>
      </c>
      <c r="G412" s="157" t="s">
        <v>5801</v>
      </c>
      <c r="H412" s="62" t="s">
        <v>15440</v>
      </c>
      <c r="I412" s="157" t="s">
        <v>14401</v>
      </c>
      <c r="J412" s="157" t="s">
        <v>469</v>
      </c>
      <c r="L412" s="62" t="s">
        <v>15441</v>
      </c>
      <c r="X412" s="178" t="s">
        <v>9722</v>
      </c>
      <c r="AH412" s="178" t="s">
        <v>452</v>
      </c>
      <c r="AO412" s="157" t="s">
        <v>9722</v>
      </c>
      <c r="ED412" s="178" t="s">
        <v>13445</v>
      </c>
      <c r="EQ412" s="157" t="s">
        <v>15442</v>
      </c>
    </row>
    <row r="413" spans="1:217" ht="28" x14ac:dyDescent="0.15">
      <c r="A413" s="438" t="s">
        <v>16244</v>
      </c>
      <c r="B413" s="439" t="s">
        <v>15337</v>
      </c>
      <c r="C413" s="175" t="s">
        <v>16245</v>
      </c>
      <c r="D413" s="182">
        <v>42654</v>
      </c>
      <c r="E413" s="182">
        <v>42654</v>
      </c>
      <c r="G413" s="163" t="s">
        <v>5801</v>
      </c>
      <c r="H413" s="178" t="s">
        <v>15339</v>
      </c>
      <c r="I413" s="157" t="s">
        <v>14401</v>
      </c>
      <c r="J413" s="157" t="s">
        <v>469</v>
      </c>
      <c r="L413" s="62" t="s">
        <v>15340</v>
      </c>
      <c r="X413" s="178" t="s">
        <v>15341</v>
      </c>
      <c r="AH413" s="178" t="s">
        <v>452</v>
      </c>
      <c r="AO413" s="157" t="s">
        <v>9722</v>
      </c>
      <c r="EQ413" s="157" t="s">
        <v>15342</v>
      </c>
      <c r="FG413" s="178" t="s">
        <v>15343</v>
      </c>
    </row>
    <row r="414" spans="1:217" ht="28" x14ac:dyDescent="0.15">
      <c r="A414" s="438" t="s">
        <v>16246</v>
      </c>
      <c r="B414" s="439" t="s">
        <v>15553</v>
      </c>
      <c r="C414" s="175" t="s">
        <v>16247</v>
      </c>
      <c r="D414" s="182">
        <v>42654</v>
      </c>
      <c r="E414" s="182">
        <v>42654</v>
      </c>
      <c r="G414" s="157" t="s">
        <v>6056</v>
      </c>
      <c r="H414" s="62" t="s">
        <v>9839</v>
      </c>
      <c r="I414" s="157" t="s">
        <v>3067</v>
      </c>
      <c r="J414" s="157" t="s">
        <v>469</v>
      </c>
      <c r="L414" s="178" t="s">
        <v>1003</v>
      </c>
      <c r="X414" s="178" t="s">
        <v>9722</v>
      </c>
      <c r="AH414" s="178" t="s">
        <v>15555</v>
      </c>
      <c r="AO414" s="157" t="s">
        <v>9722</v>
      </c>
    </row>
    <row r="415" spans="1:217" ht="30" x14ac:dyDescent="0.15">
      <c r="A415" s="204" t="s">
        <v>16248</v>
      </c>
      <c r="B415" s="177" t="s">
        <v>15427</v>
      </c>
      <c r="C415" s="175" t="s">
        <v>15428</v>
      </c>
      <c r="D415" s="182">
        <v>42655</v>
      </c>
      <c r="E415" s="182">
        <v>42663</v>
      </c>
      <c r="G415" s="157" t="s">
        <v>5801</v>
      </c>
      <c r="H415" s="178" t="s">
        <v>15429</v>
      </c>
      <c r="I415" s="157" t="s">
        <v>14401</v>
      </c>
      <c r="J415" s="157" t="s">
        <v>469</v>
      </c>
      <c r="L415" s="62" t="s">
        <v>15430</v>
      </c>
      <c r="X415" s="178" t="s">
        <v>9722</v>
      </c>
      <c r="AH415" s="178" t="s">
        <v>15431</v>
      </c>
      <c r="AO415" s="157" t="s">
        <v>9722</v>
      </c>
      <c r="EQ415" s="157" t="s">
        <v>15434</v>
      </c>
      <c r="FG415" s="178" t="s">
        <v>16249</v>
      </c>
      <c r="HI415" s="102" t="s">
        <v>15433</v>
      </c>
    </row>
    <row r="416" spans="1:217" ht="28" x14ac:dyDescent="0.15">
      <c r="A416" s="204" t="s">
        <v>16261</v>
      </c>
      <c r="B416" s="177" t="s">
        <v>15395</v>
      </c>
      <c r="C416" s="175" t="s">
        <v>16262</v>
      </c>
      <c r="D416" s="182">
        <v>42662</v>
      </c>
      <c r="E416" s="182">
        <v>42662</v>
      </c>
      <c r="G416" s="157" t="s">
        <v>5802</v>
      </c>
      <c r="H416" s="62" t="s">
        <v>15397</v>
      </c>
      <c r="I416" s="157" t="s">
        <v>14401</v>
      </c>
      <c r="J416" s="157" t="s">
        <v>469</v>
      </c>
      <c r="L416" s="62" t="s">
        <v>10378</v>
      </c>
      <c r="X416" s="178" t="s">
        <v>9722</v>
      </c>
      <c r="AH416" s="178" t="s">
        <v>15398</v>
      </c>
      <c r="AO416" s="157" t="s">
        <v>9722</v>
      </c>
      <c r="DM416" s="157" t="s">
        <v>15400</v>
      </c>
      <c r="ED416" s="178" t="s">
        <v>15399</v>
      </c>
    </row>
    <row r="417" spans="1:219" ht="28" x14ac:dyDescent="0.15">
      <c r="A417" s="204" t="s">
        <v>16283</v>
      </c>
      <c r="B417" s="177" t="s">
        <v>15559</v>
      </c>
      <c r="C417" s="175" t="s">
        <v>16284</v>
      </c>
      <c r="D417" s="182">
        <v>42668</v>
      </c>
      <c r="E417" s="182">
        <v>42670</v>
      </c>
      <c r="G417" s="157" t="s">
        <v>5801</v>
      </c>
      <c r="H417" s="62" t="s">
        <v>5641</v>
      </c>
      <c r="I417" s="157" t="s">
        <v>3067</v>
      </c>
      <c r="J417" s="157" t="s">
        <v>469</v>
      </c>
      <c r="L417" s="178" t="s">
        <v>1003</v>
      </c>
      <c r="X417" s="178" t="s">
        <v>9722</v>
      </c>
      <c r="AH417" s="178" t="s">
        <v>3138</v>
      </c>
      <c r="AO417" s="157" t="s">
        <v>9722</v>
      </c>
    </row>
    <row r="418" spans="1:219" ht="28" x14ac:dyDescent="0.15">
      <c r="A418" s="204" t="s">
        <v>16289</v>
      </c>
      <c r="B418" s="177" t="s">
        <v>15384</v>
      </c>
      <c r="C418" s="175" t="s">
        <v>16290</v>
      </c>
      <c r="D418" s="182">
        <v>42669</v>
      </c>
      <c r="E418" s="182">
        <v>42670</v>
      </c>
      <c r="G418" s="163" t="s">
        <v>6041</v>
      </c>
      <c r="H418" s="62" t="s">
        <v>15386</v>
      </c>
      <c r="I418" s="157" t="s">
        <v>14401</v>
      </c>
      <c r="J418" s="157" t="s">
        <v>469</v>
      </c>
      <c r="L418" s="178" t="s">
        <v>15387</v>
      </c>
      <c r="X418" s="178" t="s">
        <v>9722</v>
      </c>
      <c r="AH418" s="178" t="s">
        <v>9722</v>
      </c>
      <c r="AO418" s="157" t="s">
        <v>9722</v>
      </c>
      <c r="ED418" s="178" t="s">
        <v>16291</v>
      </c>
    </row>
    <row r="419" spans="1:219" ht="60" x14ac:dyDescent="0.15">
      <c r="A419" s="204" t="s">
        <v>16298</v>
      </c>
      <c r="B419" s="177" t="s">
        <v>6627</v>
      </c>
      <c r="C419" s="62" t="s">
        <v>16299</v>
      </c>
      <c r="D419" s="182">
        <v>42675</v>
      </c>
      <c r="E419" s="182">
        <v>42676</v>
      </c>
      <c r="F419" s="182"/>
      <c r="G419" s="178" t="s">
        <v>6056</v>
      </c>
      <c r="H419" s="102" t="s">
        <v>9075</v>
      </c>
      <c r="I419" s="102" t="s">
        <v>3067</v>
      </c>
      <c r="J419" s="396" t="s">
        <v>469</v>
      </c>
      <c r="K419" s="102"/>
      <c r="L419" s="102" t="s">
        <v>1003</v>
      </c>
      <c r="M419" s="102"/>
      <c r="N419" s="102"/>
      <c r="O419" s="102"/>
      <c r="P419" s="102"/>
      <c r="Q419" s="102"/>
      <c r="R419" s="102"/>
      <c r="S419" s="102"/>
      <c r="T419" s="102"/>
      <c r="U419" s="102"/>
      <c r="V419" s="102"/>
      <c r="W419" s="102"/>
      <c r="X419" s="102" t="s">
        <v>3072</v>
      </c>
      <c r="Y419" s="102"/>
      <c r="Z419" s="102"/>
      <c r="AA419" s="102"/>
      <c r="AB419" s="102"/>
      <c r="AC419" s="102"/>
      <c r="AD419" s="102"/>
      <c r="AE419" s="102"/>
      <c r="AF419" s="102"/>
      <c r="AG419" s="102"/>
      <c r="AH419" s="102" t="s">
        <v>3191</v>
      </c>
      <c r="AI419" s="102"/>
      <c r="AJ419" s="102"/>
      <c r="AK419" s="102"/>
      <c r="AL419" s="102"/>
      <c r="AM419" s="102"/>
      <c r="AN419" s="102"/>
      <c r="AO419" s="102" t="s">
        <v>5514</v>
      </c>
      <c r="AP419" s="102"/>
      <c r="AQ419" s="102"/>
      <c r="AR419" s="102"/>
      <c r="AS419" s="102"/>
      <c r="AT419" s="102"/>
      <c r="AU419" s="102"/>
      <c r="AV419" s="102"/>
      <c r="AW419" s="102"/>
      <c r="AX419" s="102"/>
      <c r="AY419" s="102"/>
      <c r="AZ419" s="102"/>
      <c r="BA419" s="102"/>
      <c r="BB419" s="102"/>
      <c r="BC419" s="102"/>
      <c r="BD419" s="102"/>
      <c r="BE419" s="102"/>
      <c r="BF419" s="102"/>
      <c r="BG419" s="102"/>
      <c r="BH419" s="102"/>
      <c r="BI419" s="102"/>
      <c r="BJ419" s="102"/>
      <c r="BK419" s="102"/>
      <c r="BL419" s="102"/>
      <c r="BM419" s="102"/>
      <c r="BN419" s="102"/>
      <c r="BO419" s="102"/>
      <c r="BP419" s="102"/>
      <c r="BQ419" s="102"/>
      <c r="BR419" s="102"/>
      <c r="BS419" s="102"/>
      <c r="BT419" s="102"/>
      <c r="BU419" s="102"/>
      <c r="BV419" s="102"/>
      <c r="BW419" s="102"/>
      <c r="BX419" s="102"/>
      <c r="BY419" s="102"/>
      <c r="BZ419" s="102"/>
      <c r="CA419" s="102"/>
      <c r="CB419" s="102"/>
      <c r="CC419" s="102"/>
      <c r="CD419" s="102"/>
      <c r="CE419" s="102"/>
      <c r="CF419" s="102"/>
      <c r="CG419" s="102"/>
      <c r="CH419" s="102"/>
      <c r="CI419" s="102"/>
      <c r="CJ419" s="102"/>
      <c r="CK419" s="102"/>
      <c r="CL419" s="102"/>
      <c r="CM419" s="102"/>
      <c r="CN419" s="102"/>
      <c r="CO419" s="102"/>
      <c r="CP419" s="102"/>
      <c r="CQ419" s="102"/>
      <c r="CR419" s="102"/>
      <c r="CS419" s="102"/>
      <c r="CT419" s="102"/>
      <c r="CU419" s="102"/>
      <c r="CV419" s="102"/>
      <c r="CW419" s="102"/>
      <c r="CX419" s="102"/>
      <c r="CY419" s="102"/>
      <c r="CZ419" s="180"/>
      <c r="DA419" s="180"/>
      <c r="DB419" s="180"/>
      <c r="DC419" s="180"/>
      <c r="DD419" s="180"/>
      <c r="DE419" s="180"/>
      <c r="DF419" s="180"/>
      <c r="DG419" s="180"/>
      <c r="DH419" s="180"/>
      <c r="DI419" s="180"/>
      <c r="DJ419" s="180"/>
      <c r="DK419" s="180"/>
      <c r="DL419" s="180"/>
      <c r="DM419" s="180"/>
      <c r="DN419" s="180"/>
      <c r="DO419" s="180"/>
      <c r="DP419" s="180"/>
      <c r="DQ419" s="180"/>
      <c r="DR419" s="180"/>
      <c r="DS419" s="180"/>
      <c r="DT419" s="180"/>
      <c r="DU419" s="180"/>
      <c r="DV419" s="180"/>
      <c r="DW419" s="180"/>
      <c r="DX419" s="180"/>
      <c r="DY419" s="180"/>
      <c r="DZ419" s="180"/>
      <c r="EA419" s="180"/>
      <c r="EB419" s="180"/>
      <c r="EC419" s="180"/>
      <c r="ED419" s="180"/>
      <c r="EE419" s="180"/>
      <c r="EF419" s="180"/>
      <c r="EG419" s="180"/>
      <c r="EH419" s="180"/>
      <c r="EI419" s="180"/>
      <c r="EJ419" s="180"/>
      <c r="EK419" s="180"/>
      <c r="EL419" s="180"/>
      <c r="EM419" s="180"/>
      <c r="EN419" s="180"/>
      <c r="EO419" s="180"/>
      <c r="EP419" s="180"/>
      <c r="EQ419" s="180"/>
      <c r="ER419" s="180"/>
      <c r="ES419" s="180"/>
      <c r="ET419" s="180"/>
      <c r="EU419" s="180"/>
      <c r="EV419" s="180"/>
      <c r="EW419" s="180"/>
      <c r="EX419" s="180"/>
      <c r="EY419" s="180"/>
      <c r="EZ419" s="180"/>
      <c r="FA419" s="180"/>
      <c r="FB419" s="180"/>
      <c r="FC419" s="180"/>
      <c r="FD419" s="180"/>
      <c r="FE419" s="180"/>
      <c r="FF419" s="180"/>
      <c r="FG419" s="180"/>
      <c r="FH419" s="180"/>
      <c r="FI419" s="180"/>
      <c r="FJ419" s="180"/>
      <c r="FK419" s="180"/>
      <c r="FL419" s="180"/>
      <c r="FM419" s="180"/>
      <c r="FN419" s="180"/>
      <c r="FO419" s="180"/>
      <c r="FP419" s="180"/>
      <c r="FQ419" s="180"/>
      <c r="FR419" s="180"/>
      <c r="FS419" s="180"/>
      <c r="FT419" s="180"/>
      <c r="FU419" s="180"/>
      <c r="FV419" s="180"/>
      <c r="FW419" s="180"/>
      <c r="FX419" s="180"/>
      <c r="FY419" s="180"/>
      <c r="FZ419" s="180"/>
      <c r="GA419" s="180"/>
      <c r="GB419" s="180"/>
      <c r="GC419" s="180"/>
      <c r="GD419" s="180"/>
      <c r="GE419" s="180"/>
      <c r="GF419" s="180"/>
      <c r="GG419" s="180"/>
    </row>
    <row r="420" spans="1:219" ht="30" x14ac:dyDescent="0.15">
      <c r="A420" s="204" t="s">
        <v>16300</v>
      </c>
      <c r="B420" s="177" t="s">
        <v>16301</v>
      </c>
      <c r="C420" s="62" t="s">
        <v>16302</v>
      </c>
      <c r="D420" s="189">
        <v>42675</v>
      </c>
      <c r="E420" s="182">
        <v>43481</v>
      </c>
      <c r="F420" s="182" t="s">
        <v>12087</v>
      </c>
      <c r="G420" s="178"/>
      <c r="H420" s="102" t="s">
        <v>16303</v>
      </c>
      <c r="I420" s="102" t="s">
        <v>3067</v>
      </c>
      <c r="J420" s="396" t="s">
        <v>469</v>
      </c>
      <c r="K420" s="102"/>
      <c r="L420" s="153" t="s">
        <v>3071</v>
      </c>
      <c r="M420" s="102"/>
      <c r="N420" s="102"/>
      <c r="O420" s="102"/>
      <c r="P420" s="102"/>
      <c r="Q420" s="102"/>
      <c r="R420" s="102"/>
      <c r="S420" s="102"/>
      <c r="T420" s="102"/>
      <c r="U420" s="102"/>
      <c r="V420" s="102"/>
      <c r="W420" s="102"/>
      <c r="X420" s="153" t="s">
        <v>3072</v>
      </c>
      <c r="Y420" s="102"/>
      <c r="Z420" s="102"/>
      <c r="AA420" s="102"/>
      <c r="AB420" s="102"/>
      <c r="AC420" s="102"/>
      <c r="AD420" s="102"/>
      <c r="AF420" s="102"/>
      <c r="AG420" s="102"/>
      <c r="AH420" s="153" t="s">
        <v>7018</v>
      </c>
      <c r="AI420" s="102"/>
      <c r="AJ420" s="102"/>
      <c r="AK420" s="102"/>
      <c r="AL420" s="102"/>
      <c r="AM420" s="102"/>
      <c r="AN420" s="102"/>
      <c r="AO420" s="153" t="s">
        <v>5514</v>
      </c>
      <c r="AP420" s="102"/>
      <c r="AQ420" s="102"/>
      <c r="AR420" s="102"/>
      <c r="AS420" s="102"/>
      <c r="AT420" s="102"/>
      <c r="AU420" s="102"/>
      <c r="AV420" s="102"/>
      <c r="AW420" s="102"/>
      <c r="AX420" s="102"/>
      <c r="AY420" s="102"/>
      <c r="AZ420" s="102"/>
      <c r="BA420" s="102"/>
      <c r="BB420" s="102"/>
      <c r="BC420" s="102"/>
      <c r="BD420" s="102"/>
      <c r="BE420" s="102"/>
      <c r="BF420" s="102"/>
      <c r="BG420" s="102"/>
      <c r="BH420" s="102"/>
      <c r="BI420" s="102"/>
      <c r="BJ420" s="102"/>
      <c r="BK420" s="102"/>
      <c r="BL420" s="102"/>
      <c r="BM420" s="102"/>
      <c r="BN420" s="102"/>
      <c r="BO420" s="102"/>
      <c r="BP420" s="102"/>
      <c r="BQ420" s="102"/>
      <c r="BR420" s="102"/>
      <c r="BS420" s="102"/>
      <c r="BT420" s="102"/>
      <c r="BU420" s="102"/>
      <c r="BV420" s="102"/>
      <c r="BW420" s="102"/>
      <c r="BX420" s="102"/>
      <c r="BY420" s="102"/>
      <c r="BZ420" s="102"/>
      <c r="CA420" s="102"/>
      <c r="CB420" s="102"/>
      <c r="CC420" s="102"/>
      <c r="CD420" s="102"/>
      <c r="CE420" s="102"/>
      <c r="CF420" s="102"/>
      <c r="CG420" s="102"/>
      <c r="CH420" s="102"/>
      <c r="CI420" s="102"/>
      <c r="CJ420" s="102"/>
      <c r="CK420" s="181"/>
      <c r="CL420" s="181"/>
      <c r="CM420" s="102"/>
      <c r="CN420" s="102"/>
      <c r="CO420" s="102"/>
      <c r="CP420" s="102"/>
      <c r="CQ420" s="102"/>
      <c r="CR420" s="102"/>
      <c r="CS420" s="102"/>
      <c r="CT420" s="102"/>
      <c r="CU420" s="102"/>
      <c r="CV420" s="102"/>
      <c r="CW420" s="102"/>
      <c r="CX420" s="102"/>
      <c r="CY420" s="102"/>
      <c r="CZ420" s="102"/>
      <c r="DA420" s="102"/>
      <c r="DB420" s="102"/>
      <c r="DC420" s="102"/>
      <c r="DD420" s="102"/>
      <c r="DE420" s="102"/>
      <c r="DF420" s="102"/>
      <c r="DG420" s="102"/>
      <c r="DH420" s="102"/>
      <c r="DI420" s="102"/>
      <c r="DJ420" s="102"/>
      <c r="DK420" s="102"/>
      <c r="DL420" s="102"/>
      <c r="DM420" s="102"/>
      <c r="DN420" s="102"/>
      <c r="DO420" s="102"/>
      <c r="DP420" s="102"/>
      <c r="DQ420" s="102"/>
      <c r="DR420" s="102"/>
      <c r="DS420" s="102"/>
      <c r="DT420" s="102"/>
      <c r="DU420" s="102"/>
      <c r="DV420" s="102"/>
      <c r="DW420" s="102"/>
      <c r="DX420" s="102"/>
      <c r="DY420" s="102"/>
      <c r="DZ420" s="102"/>
      <c r="EA420" s="102"/>
      <c r="EB420" s="102"/>
      <c r="EC420" s="102"/>
      <c r="ED420" s="102"/>
      <c r="EE420" s="102"/>
      <c r="EF420" s="102"/>
      <c r="EG420" s="102"/>
      <c r="EH420" s="102"/>
      <c r="EI420" s="102"/>
      <c r="EJ420" s="102"/>
      <c r="EK420" s="102"/>
      <c r="EL420" s="102"/>
      <c r="EM420" s="102"/>
      <c r="EN420" s="102"/>
      <c r="EO420" s="102"/>
      <c r="EP420" s="102"/>
      <c r="EQ420" s="102"/>
      <c r="ER420" s="102"/>
      <c r="ES420" s="102"/>
      <c r="ET420" s="102"/>
      <c r="EU420" s="102"/>
      <c r="EV420" s="102"/>
      <c r="EW420" s="102"/>
      <c r="EX420" s="102"/>
      <c r="EY420" s="102"/>
      <c r="EZ420" s="102"/>
      <c r="FA420" s="102"/>
      <c r="FB420" s="102"/>
      <c r="FC420" s="102"/>
      <c r="FD420" s="102"/>
      <c r="FE420" s="102"/>
      <c r="FF420" s="102"/>
      <c r="FG420" s="102"/>
      <c r="FH420" s="102"/>
      <c r="FI420" s="102"/>
      <c r="FJ420" s="102"/>
      <c r="FK420" s="102"/>
      <c r="FL420" s="102"/>
      <c r="FM420" s="102"/>
      <c r="FN420" s="102"/>
      <c r="FO420" s="102"/>
      <c r="FP420" s="102"/>
      <c r="FQ420" s="102"/>
      <c r="FR420" s="102"/>
      <c r="FS420" s="102"/>
      <c r="FT420" s="102"/>
      <c r="FU420" s="102"/>
      <c r="FV420" s="102"/>
      <c r="FW420" s="102"/>
      <c r="FX420" s="102"/>
      <c r="FY420" s="102"/>
      <c r="FZ420" s="102"/>
      <c r="GA420" s="102"/>
      <c r="GB420" s="180"/>
      <c r="GC420" s="180"/>
      <c r="GD420" s="180"/>
      <c r="GE420" s="180"/>
      <c r="GF420" s="180"/>
      <c r="GG420" s="180"/>
    </row>
    <row r="421" spans="1:219" ht="42" x14ac:dyDescent="0.15">
      <c r="A421" s="204" t="s">
        <v>16304</v>
      </c>
      <c r="B421" s="177" t="s">
        <v>16305</v>
      </c>
      <c r="C421" s="175" t="s">
        <v>16306</v>
      </c>
      <c r="D421" s="182">
        <v>42676</v>
      </c>
      <c r="E421" s="182">
        <v>42676</v>
      </c>
      <c r="G421" s="163" t="s">
        <v>5802</v>
      </c>
      <c r="H421" s="178" t="s">
        <v>16307</v>
      </c>
      <c r="I421" s="157" t="s">
        <v>3067</v>
      </c>
      <c r="J421" s="157" t="s">
        <v>469</v>
      </c>
      <c r="L421" s="62" t="s">
        <v>16308</v>
      </c>
      <c r="X421" s="178" t="s">
        <v>9722</v>
      </c>
      <c r="AH421" s="178" t="s">
        <v>14128</v>
      </c>
      <c r="AO421" s="157" t="s">
        <v>9722</v>
      </c>
      <c r="EQ421" s="157" t="s">
        <v>16309</v>
      </c>
    </row>
    <row r="422" spans="1:219" ht="15" x14ac:dyDescent="0.15">
      <c r="A422" s="204" t="s">
        <v>16402</v>
      </c>
      <c r="B422" s="177" t="s">
        <v>16403</v>
      </c>
      <c r="C422" s="175" t="s">
        <v>16404</v>
      </c>
      <c r="D422" s="182">
        <v>42704</v>
      </c>
      <c r="E422" s="182">
        <v>42718</v>
      </c>
      <c r="G422" s="163" t="s">
        <v>5843</v>
      </c>
      <c r="H422" s="178" t="s">
        <v>16405</v>
      </c>
      <c r="I422" s="157" t="s">
        <v>10294</v>
      </c>
      <c r="CB422" s="157" t="s">
        <v>14130</v>
      </c>
      <c r="ED422" s="178" t="s">
        <v>16406</v>
      </c>
    </row>
    <row r="423" spans="1:219" ht="28" x14ac:dyDescent="0.15">
      <c r="A423" s="204" t="s">
        <v>16468</v>
      </c>
      <c r="B423" s="177" t="s">
        <v>15225</v>
      </c>
      <c r="C423" s="175" t="s">
        <v>16469</v>
      </c>
      <c r="D423" s="182">
        <v>42710</v>
      </c>
      <c r="E423" s="182">
        <v>42716</v>
      </c>
      <c r="G423" s="163" t="s">
        <v>6041</v>
      </c>
      <c r="H423" s="62" t="s">
        <v>15227</v>
      </c>
      <c r="I423" s="157" t="s">
        <v>14401</v>
      </c>
      <c r="J423" s="157" t="s">
        <v>469</v>
      </c>
      <c r="L423" s="62" t="s">
        <v>15228</v>
      </c>
      <c r="X423" s="178" t="s">
        <v>1077</v>
      </c>
      <c r="AH423" s="178" t="s">
        <v>15229</v>
      </c>
      <c r="AO423" s="157" t="s">
        <v>9722</v>
      </c>
      <c r="ED423" s="178" t="s">
        <v>13665</v>
      </c>
      <c r="EQ423" s="157" t="s">
        <v>15324</v>
      </c>
      <c r="FG423" s="178" t="s">
        <v>15325</v>
      </c>
    </row>
    <row r="424" spans="1:219" ht="15" x14ac:dyDescent="0.15">
      <c r="A424" s="204" t="s">
        <v>16470</v>
      </c>
      <c r="B424" s="177" t="s">
        <v>15305</v>
      </c>
      <c r="C424" s="175" t="s">
        <v>16471</v>
      </c>
      <c r="D424" s="182">
        <v>42712</v>
      </c>
      <c r="E424" s="182">
        <v>42717</v>
      </c>
      <c r="G424" s="163" t="s">
        <v>6041</v>
      </c>
      <c r="H424" s="178" t="s">
        <v>15307</v>
      </c>
      <c r="I424" s="157" t="s">
        <v>3067</v>
      </c>
      <c r="J424" s="157" t="s">
        <v>469</v>
      </c>
      <c r="L424" s="178" t="s">
        <v>3151</v>
      </c>
      <c r="X424" s="178" t="s">
        <v>1077</v>
      </c>
      <c r="AH424" s="178" t="s">
        <v>15308</v>
      </c>
      <c r="AO424" s="157" t="s">
        <v>9722</v>
      </c>
      <c r="ED424" s="178" t="s">
        <v>972</v>
      </c>
    </row>
    <row r="425" spans="1:219" ht="28" x14ac:dyDescent="0.15">
      <c r="A425" s="204" t="s">
        <v>16549</v>
      </c>
      <c r="B425" s="177" t="s">
        <v>15299</v>
      </c>
      <c r="C425" s="175" t="s">
        <v>16550</v>
      </c>
      <c r="D425" s="182">
        <v>42724</v>
      </c>
      <c r="E425" s="182">
        <v>42744</v>
      </c>
      <c r="G425" s="157" t="s">
        <v>15301</v>
      </c>
      <c r="H425" s="62" t="s">
        <v>5452</v>
      </c>
      <c r="I425" s="157" t="s">
        <v>14401</v>
      </c>
      <c r="J425" s="157" t="s">
        <v>469</v>
      </c>
      <c r="L425" s="178" t="s">
        <v>589</v>
      </c>
      <c r="X425" s="178" t="s">
        <v>1077</v>
      </c>
      <c r="AH425" s="178" t="s">
        <v>15302</v>
      </c>
      <c r="ED425" s="178" t="s">
        <v>15303</v>
      </c>
    </row>
    <row r="426" spans="1:219" ht="42" x14ac:dyDescent="0.15">
      <c r="A426" s="204" t="s">
        <v>16552</v>
      </c>
      <c r="B426" s="177" t="s">
        <v>16553</v>
      </c>
      <c r="C426" s="62" t="s">
        <v>16554</v>
      </c>
      <c r="D426" s="182">
        <v>42724</v>
      </c>
      <c r="E426" s="182">
        <v>42744</v>
      </c>
      <c r="G426" s="163" t="s">
        <v>5802</v>
      </c>
      <c r="H426" s="62" t="s">
        <v>6216</v>
      </c>
      <c r="I426" s="102" t="s">
        <v>3067</v>
      </c>
      <c r="J426" s="178" t="s">
        <v>469</v>
      </c>
      <c r="L426" s="62" t="s">
        <v>16555</v>
      </c>
      <c r="X426" s="178" t="s">
        <v>12030</v>
      </c>
      <c r="AH426" s="102" t="s">
        <v>5910</v>
      </c>
      <c r="AI426" s="102"/>
      <c r="AO426" s="102" t="s">
        <v>5514</v>
      </c>
      <c r="EQ426" s="157" t="s">
        <v>16556</v>
      </c>
      <c r="FG426" s="62" t="s">
        <v>16557</v>
      </c>
    </row>
    <row r="427" spans="1:219" s="468" customFormat="1" ht="28" x14ac:dyDescent="0.15">
      <c r="A427" s="465" t="s">
        <v>16625</v>
      </c>
      <c r="B427" s="466" t="s">
        <v>9759</v>
      </c>
      <c r="C427" s="466" t="s">
        <v>16626</v>
      </c>
      <c r="D427" s="464">
        <v>42739</v>
      </c>
      <c r="E427" s="464">
        <v>42744</v>
      </c>
      <c r="F427" s="416"/>
      <c r="G427" s="468" t="s">
        <v>5802</v>
      </c>
      <c r="H427" s="463" t="s">
        <v>12208</v>
      </c>
      <c r="I427" s="468" t="s">
        <v>14401</v>
      </c>
      <c r="J427" s="468" t="s">
        <v>469</v>
      </c>
      <c r="L427" s="416"/>
      <c r="X427" s="416" t="s">
        <v>1077</v>
      </c>
      <c r="AA427" s="416"/>
      <c r="AH427" s="416" t="s">
        <v>16627</v>
      </c>
      <c r="AI427" s="416"/>
      <c r="AJ427" s="416"/>
      <c r="AK427" s="416"/>
      <c r="AO427" s="468" t="s">
        <v>9722</v>
      </c>
      <c r="AP427" s="491"/>
      <c r="CQ427" s="416"/>
      <c r="CR427" s="416"/>
      <c r="DP427" s="416"/>
      <c r="DT427" s="416"/>
      <c r="DU427" s="416"/>
      <c r="ED427" s="416"/>
      <c r="EQ427" s="468" t="s">
        <v>13389</v>
      </c>
      <c r="ES427" s="416"/>
      <c r="ET427" s="416"/>
      <c r="FG427" s="416" t="s">
        <v>16628</v>
      </c>
      <c r="FJ427" s="416"/>
      <c r="FK427" s="416"/>
      <c r="FW427" s="416"/>
      <c r="GR427" s="416"/>
    </row>
    <row r="428" spans="1:219" ht="28" x14ac:dyDescent="0.15">
      <c r="A428" s="204" t="s">
        <v>16629</v>
      </c>
      <c r="B428" s="177" t="s">
        <v>16630</v>
      </c>
      <c r="C428" s="466" t="s">
        <v>16631</v>
      </c>
      <c r="D428" s="464">
        <v>42739</v>
      </c>
      <c r="E428" s="464">
        <v>42744</v>
      </c>
      <c r="F428" s="416"/>
      <c r="G428" s="468" t="s">
        <v>5802</v>
      </c>
      <c r="H428" s="463" t="s">
        <v>12208</v>
      </c>
      <c r="I428" s="468" t="s">
        <v>14401</v>
      </c>
      <c r="J428" s="468" t="s">
        <v>469</v>
      </c>
      <c r="K428" s="468"/>
      <c r="L428" s="416"/>
      <c r="M428" s="468"/>
      <c r="N428" s="468"/>
      <c r="O428" s="468"/>
      <c r="P428" s="468"/>
      <c r="Q428" s="468"/>
      <c r="R428" s="468"/>
      <c r="S428" s="468"/>
      <c r="T428" s="468"/>
      <c r="U428" s="468"/>
      <c r="V428" s="468"/>
      <c r="W428" s="468"/>
      <c r="X428" s="416" t="s">
        <v>1077</v>
      </c>
      <c r="Y428" s="468"/>
      <c r="Z428" s="468"/>
      <c r="AA428" s="416"/>
      <c r="AB428" s="468"/>
      <c r="AC428" s="468"/>
      <c r="AD428" s="468"/>
      <c r="AE428" s="468"/>
      <c r="AF428" s="468"/>
      <c r="AG428" s="468"/>
      <c r="AH428" s="416" t="s">
        <v>16627</v>
      </c>
      <c r="AI428" s="416"/>
      <c r="AJ428" s="416"/>
      <c r="AK428" s="416"/>
      <c r="AL428" s="468"/>
      <c r="AM428" s="468"/>
      <c r="AN428" s="468"/>
      <c r="AO428" s="468" t="s">
        <v>9722</v>
      </c>
      <c r="AP428" s="491"/>
      <c r="AQ428" s="468"/>
      <c r="AR428" s="468"/>
      <c r="AS428" s="468"/>
      <c r="AT428" s="468"/>
      <c r="AU428" s="468"/>
      <c r="AV428" s="468"/>
      <c r="AW428" s="468"/>
      <c r="AX428" s="468"/>
      <c r="AY428" s="468"/>
      <c r="AZ428" s="468"/>
      <c r="BA428" s="468"/>
      <c r="BB428" s="468"/>
      <c r="BC428" s="468"/>
      <c r="BD428" s="468"/>
      <c r="BE428" s="468"/>
      <c r="BF428" s="468"/>
      <c r="BG428" s="468"/>
      <c r="BH428" s="468"/>
      <c r="BI428" s="468"/>
      <c r="BJ428" s="468"/>
      <c r="BK428" s="468"/>
      <c r="BL428" s="468"/>
      <c r="BM428" s="468"/>
      <c r="BN428" s="468"/>
      <c r="BO428" s="468"/>
      <c r="BP428" s="468"/>
      <c r="BQ428" s="468"/>
      <c r="BR428" s="468"/>
      <c r="BS428" s="468"/>
      <c r="BT428" s="468"/>
      <c r="BU428" s="468"/>
      <c r="BV428" s="468"/>
      <c r="BW428" s="468"/>
      <c r="BX428" s="468"/>
      <c r="BY428" s="468"/>
      <c r="BZ428" s="468"/>
      <c r="CA428" s="468"/>
      <c r="CB428" s="468"/>
      <c r="CC428" s="468"/>
      <c r="CD428" s="468"/>
      <c r="CE428" s="468"/>
      <c r="CF428" s="468"/>
      <c r="CG428" s="468"/>
      <c r="CH428" s="468"/>
      <c r="CI428" s="468"/>
      <c r="CJ428" s="468"/>
      <c r="CK428" s="468"/>
      <c r="CL428" s="468"/>
      <c r="CM428" s="468"/>
      <c r="CN428" s="468"/>
      <c r="CO428" s="468"/>
      <c r="CP428" s="468"/>
      <c r="CQ428" s="416"/>
      <c r="CR428" s="416"/>
      <c r="CS428" s="468"/>
      <c r="CT428" s="468"/>
      <c r="CU428" s="468"/>
      <c r="CV428" s="468"/>
      <c r="CW428" s="468"/>
      <c r="CX428" s="468"/>
      <c r="CY428" s="468"/>
      <c r="CZ428" s="468"/>
      <c r="DA428" s="468"/>
      <c r="DB428" s="468"/>
      <c r="DC428" s="468"/>
      <c r="DD428" s="468"/>
      <c r="DE428" s="468"/>
      <c r="DF428" s="468"/>
      <c r="DG428" s="468"/>
      <c r="DH428" s="468"/>
      <c r="DI428" s="468"/>
      <c r="DJ428" s="468"/>
      <c r="DK428" s="468"/>
      <c r="DL428" s="468"/>
      <c r="DM428" s="468"/>
      <c r="DN428" s="468"/>
      <c r="DO428" s="468"/>
      <c r="DP428" s="416"/>
      <c r="DQ428" s="468"/>
      <c r="DR428" s="468"/>
      <c r="DS428" s="468"/>
      <c r="DT428" s="416"/>
      <c r="DU428" s="416"/>
      <c r="DV428" s="468"/>
      <c r="DW428" s="468"/>
      <c r="DX428" s="468"/>
      <c r="DY428" s="468"/>
      <c r="DZ428" s="468"/>
      <c r="EA428" s="468"/>
      <c r="EB428" s="468"/>
      <c r="EC428" s="468"/>
      <c r="ED428" s="416"/>
      <c r="EE428" s="468"/>
      <c r="EF428" s="468"/>
      <c r="EG428" s="468"/>
      <c r="EH428" s="468"/>
      <c r="EI428" s="468"/>
      <c r="EJ428" s="468"/>
      <c r="EK428" s="468"/>
      <c r="EL428" s="468"/>
      <c r="EM428" s="468"/>
      <c r="EN428" s="468"/>
      <c r="EO428" s="468"/>
      <c r="EP428" s="468"/>
      <c r="EQ428" s="468" t="s">
        <v>13389</v>
      </c>
      <c r="ER428" s="468"/>
      <c r="ES428" s="416"/>
      <c r="ET428" s="416"/>
      <c r="EU428" s="468"/>
      <c r="EV428" s="468"/>
      <c r="EW428" s="468"/>
      <c r="EX428" s="468"/>
      <c r="EY428" s="468"/>
      <c r="EZ428" s="468"/>
      <c r="FA428" s="468"/>
      <c r="FB428" s="468"/>
      <c r="FC428" s="468"/>
      <c r="FD428" s="468"/>
      <c r="FE428" s="468"/>
      <c r="FF428" s="468"/>
      <c r="FG428" s="416" t="s">
        <v>16628</v>
      </c>
      <c r="FH428" s="468"/>
      <c r="FI428" s="468"/>
      <c r="FJ428" s="416"/>
      <c r="FK428" s="416"/>
      <c r="FL428" s="468"/>
      <c r="FM428" s="468"/>
      <c r="FN428" s="468"/>
      <c r="FO428" s="468"/>
      <c r="FP428" s="468"/>
      <c r="FQ428" s="468"/>
      <c r="FR428" s="468"/>
      <c r="FS428" s="468"/>
      <c r="FT428" s="468"/>
      <c r="FU428" s="468"/>
      <c r="FV428" s="468"/>
      <c r="FW428" s="416"/>
      <c r="FX428" s="468"/>
      <c r="FY428" s="468"/>
      <c r="FZ428" s="468"/>
      <c r="GA428" s="468"/>
      <c r="GB428" s="468"/>
      <c r="GC428" s="468"/>
      <c r="GD428" s="468"/>
      <c r="GE428" s="468"/>
      <c r="GF428" s="468"/>
      <c r="GG428" s="468"/>
      <c r="GH428" s="468"/>
      <c r="GI428" s="468"/>
      <c r="GJ428" s="468"/>
      <c r="GK428" s="468"/>
      <c r="GL428" s="468"/>
      <c r="GM428" s="468"/>
      <c r="GN428" s="468"/>
      <c r="GO428" s="468"/>
      <c r="GP428" s="468"/>
      <c r="GQ428" s="468"/>
      <c r="GR428" s="416"/>
      <c r="GS428" s="468"/>
      <c r="GT428" s="468"/>
      <c r="GU428" s="468"/>
      <c r="GV428" s="468"/>
      <c r="GW428" s="468"/>
      <c r="GX428" s="468"/>
      <c r="GY428" s="468"/>
      <c r="GZ428" s="468"/>
      <c r="HA428" s="468"/>
      <c r="HB428" s="468"/>
      <c r="HC428" s="468"/>
      <c r="HD428" s="468"/>
      <c r="HE428" s="468"/>
      <c r="HF428" s="468"/>
      <c r="HG428" s="468"/>
      <c r="HH428" s="468"/>
      <c r="HI428" s="468"/>
      <c r="HJ428" s="468"/>
      <c r="HK428" s="468"/>
    </row>
    <row r="429" spans="1:219" ht="28" x14ac:dyDescent="0.15">
      <c r="A429" s="204" t="s">
        <v>16632</v>
      </c>
      <c r="B429" s="177" t="s">
        <v>16633</v>
      </c>
      <c r="C429" s="466" t="s">
        <v>16634</v>
      </c>
      <c r="D429" s="464">
        <v>42739</v>
      </c>
      <c r="E429" s="464">
        <v>42744</v>
      </c>
      <c r="F429" s="416"/>
      <c r="G429" s="468" t="s">
        <v>5802</v>
      </c>
      <c r="H429" s="463" t="s">
        <v>12208</v>
      </c>
      <c r="I429" s="468" t="s">
        <v>14401</v>
      </c>
      <c r="J429" s="468" t="s">
        <v>469</v>
      </c>
      <c r="K429" s="468"/>
      <c r="L429" s="416"/>
      <c r="M429" s="468"/>
      <c r="N429" s="468"/>
      <c r="O429" s="468"/>
      <c r="P429" s="468"/>
      <c r="Q429" s="468"/>
      <c r="R429" s="468"/>
      <c r="S429" s="468"/>
      <c r="T429" s="468"/>
      <c r="U429" s="468"/>
      <c r="V429" s="468"/>
      <c r="W429" s="468"/>
      <c r="X429" s="416" t="s">
        <v>1077</v>
      </c>
      <c r="Y429" s="468"/>
      <c r="Z429" s="468"/>
      <c r="AA429" s="416"/>
      <c r="AB429" s="468"/>
      <c r="AC429" s="468"/>
      <c r="AD429" s="468"/>
      <c r="AE429" s="468"/>
      <c r="AF429" s="468"/>
      <c r="AG429" s="468"/>
      <c r="AH429" s="416" t="s">
        <v>16627</v>
      </c>
      <c r="AI429" s="416"/>
      <c r="AJ429" s="416"/>
      <c r="AK429" s="416"/>
      <c r="AL429" s="468"/>
      <c r="AM429" s="468"/>
      <c r="AN429" s="468"/>
      <c r="AO429" s="468" t="s">
        <v>9722</v>
      </c>
      <c r="AP429" s="491"/>
      <c r="AQ429" s="468"/>
      <c r="AR429" s="468"/>
      <c r="AS429" s="468"/>
      <c r="AT429" s="468"/>
      <c r="AU429" s="468"/>
      <c r="AV429" s="468"/>
      <c r="AW429" s="468"/>
      <c r="AX429" s="468"/>
      <c r="AY429" s="468"/>
      <c r="AZ429" s="468"/>
      <c r="BA429" s="468"/>
      <c r="BB429" s="468"/>
      <c r="BC429" s="468"/>
      <c r="BD429" s="468"/>
      <c r="BE429" s="468"/>
      <c r="BF429" s="468"/>
      <c r="BG429" s="468"/>
      <c r="BH429" s="468"/>
      <c r="BI429" s="468"/>
      <c r="BJ429" s="468"/>
      <c r="BK429" s="468"/>
      <c r="BL429" s="468"/>
      <c r="BM429" s="468"/>
      <c r="BN429" s="468"/>
      <c r="BO429" s="468"/>
      <c r="BP429" s="468"/>
      <c r="BQ429" s="468"/>
      <c r="BR429" s="468"/>
      <c r="BS429" s="468"/>
      <c r="BT429" s="468"/>
      <c r="BU429" s="468"/>
      <c r="BV429" s="468"/>
      <c r="BW429" s="468"/>
      <c r="BX429" s="468"/>
      <c r="BY429" s="468"/>
      <c r="BZ429" s="468"/>
      <c r="CA429" s="468"/>
      <c r="CB429" s="468"/>
      <c r="CC429" s="468"/>
      <c r="CD429" s="468"/>
      <c r="CE429" s="468"/>
      <c r="CF429" s="468"/>
      <c r="CG429" s="468"/>
      <c r="CH429" s="468"/>
      <c r="CI429" s="468"/>
      <c r="CJ429" s="468"/>
      <c r="CK429" s="468"/>
      <c r="CL429" s="468"/>
      <c r="CM429" s="468"/>
      <c r="CN429" s="468"/>
      <c r="CO429" s="468"/>
      <c r="CP429" s="468"/>
      <c r="CQ429" s="416"/>
      <c r="CR429" s="416"/>
      <c r="CS429" s="468"/>
      <c r="CT429" s="468"/>
      <c r="CU429" s="468"/>
      <c r="CV429" s="468"/>
      <c r="CW429" s="468"/>
      <c r="CX429" s="468"/>
      <c r="CY429" s="468"/>
      <c r="CZ429" s="468"/>
      <c r="DA429" s="468"/>
      <c r="DB429" s="468"/>
      <c r="DC429" s="468"/>
      <c r="DD429" s="468"/>
      <c r="DE429" s="468"/>
      <c r="DF429" s="468"/>
      <c r="DG429" s="468"/>
      <c r="DH429" s="468"/>
      <c r="DI429" s="468"/>
      <c r="DJ429" s="468"/>
      <c r="DK429" s="468"/>
      <c r="DL429" s="468"/>
      <c r="DM429" s="468"/>
      <c r="DN429" s="468"/>
      <c r="DO429" s="468"/>
      <c r="DP429" s="416"/>
      <c r="DQ429" s="468"/>
      <c r="DR429" s="468"/>
      <c r="DS429" s="468"/>
      <c r="DT429" s="416"/>
      <c r="DU429" s="416"/>
      <c r="DV429" s="468"/>
      <c r="DW429" s="468"/>
      <c r="DX429" s="468"/>
      <c r="DY429" s="468"/>
      <c r="DZ429" s="468"/>
      <c r="EA429" s="468"/>
      <c r="EB429" s="468"/>
      <c r="EC429" s="468"/>
      <c r="ED429" s="416"/>
      <c r="EE429" s="468"/>
      <c r="EF429" s="468"/>
      <c r="EG429" s="468"/>
      <c r="EH429" s="468"/>
      <c r="EI429" s="468"/>
      <c r="EJ429" s="468"/>
      <c r="EK429" s="468"/>
      <c r="EL429" s="468"/>
      <c r="EM429" s="468"/>
      <c r="EN429" s="468"/>
      <c r="EO429" s="468"/>
      <c r="EP429" s="468"/>
      <c r="EQ429" s="468" t="s">
        <v>13389</v>
      </c>
      <c r="ER429" s="468"/>
      <c r="ES429" s="416"/>
      <c r="ET429" s="416"/>
      <c r="EU429" s="468"/>
      <c r="EV429" s="468"/>
      <c r="EW429" s="468"/>
      <c r="EX429" s="468"/>
      <c r="EY429" s="468"/>
      <c r="EZ429" s="468"/>
      <c r="FA429" s="468"/>
      <c r="FB429" s="468"/>
      <c r="FC429" s="468"/>
      <c r="FD429" s="468"/>
      <c r="FE429" s="468"/>
      <c r="FF429" s="468"/>
      <c r="FG429" s="416" t="s">
        <v>16628</v>
      </c>
      <c r="FH429" s="468"/>
      <c r="FI429" s="468"/>
      <c r="FJ429" s="416"/>
      <c r="FK429" s="416"/>
      <c r="FL429" s="468"/>
      <c r="FM429" s="468"/>
      <c r="FN429" s="468"/>
      <c r="FO429" s="468"/>
      <c r="FP429" s="468"/>
      <c r="FQ429" s="468"/>
      <c r="FR429" s="468"/>
      <c r="FS429" s="468"/>
      <c r="FT429" s="468"/>
      <c r="FU429" s="468"/>
      <c r="FV429" s="468"/>
      <c r="FW429" s="416"/>
      <c r="FX429" s="468"/>
      <c r="FY429" s="468"/>
      <c r="FZ429" s="468"/>
      <c r="GA429" s="468"/>
      <c r="GB429" s="468"/>
      <c r="GC429" s="468"/>
      <c r="GD429" s="468"/>
      <c r="GE429" s="468"/>
      <c r="GF429" s="468"/>
      <c r="GG429" s="468"/>
      <c r="GH429" s="468"/>
      <c r="GI429" s="468"/>
      <c r="GJ429" s="468"/>
      <c r="GK429" s="468"/>
      <c r="GL429" s="468"/>
      <c r="GM429" s="468"/>
      <c r="GN429" s="468"/>
      <c r="GO429" s="468"/>
      <c r="GP429" s="468"/>
      <c r="GQ429" s="468"/>
      <c r="GR429" s="416"/>
      <c r="GS429" s="468"/>
      <c r="GT429" s="468"/>
      <c r="GU429" s="468"/>
      <c r="GV429" s="468"/>
      <c r="GW429" s="468"/>
      <c r="GX429" s="468"/>
      <c r="GY429" s="468"/>
      <c r="GZ429" s="468"/>
      <c r="HA429" s="468"/>
      <c r="HB429" s="468"/>
      <c r="HC429" s="468"/>
      <c r="HD429" s="468"/>
      <c r="HE429" s="468"/>
      <c r="HF429" s="468"/>
      <c r="HG429" s="468"/>
      <c r="HH429" s="468"/>
      <c r="HI429" s="468"/>
      <c r="HJ429" s="468"/>
      <c r="HK429" s="468"/>
    </row>
    <row r="430" spans="1:219" ht="28" x14ac:dyDescent="0.15">
      <c r="A430" s="204" t="s">
        <v>16655</v>
      </c>
      <c r="B430" s="177" t="s">
        <v>16656</v>
      </c>
      <c r="C430" s="466" t="s">
        <v>16657</v>
      </c>
      <c r="D430" s="182">
        <v>42744</v>
      </c>
      <c r="E430" s="182">
        <v>42762</v>
      </c>
      <c r="G430" s="468" t="s">
        <v>5802</v>
      </c>
      <c r="H430" s="178" t="s">
        <v>15044</v>
      </c>
      <c r="I430" s="157" t="s">
        <v>14401</v>
      </c>
      <c r="J430" s="157" t="s">
        <v>13280</v>
      </c>
      <c r="L430" s="62" t="s">
        <v>16658</v>
      </c>
      <c r="X430" s="178" t="s">
        <v>12030</v>
      </c>
      <c r="AH430" s="178" t="s">
        <v>15047</v>
      </c>
      <c r="AO430" s="157" t="s">
        <v>9722</v>
      </c>
      <c r="EQ430" s="157" t="s">
        <v>16659</v>
      </c>
      <c r="FG430" s="178" t="s">
        <v>16660</v>
      </c>
    </row>
    <row r="431" spans="1:219" ht="30" x14ac:dyDescent="0.15">
      <c r="A431" s="171" t="s">
        <v>16670</v>
      </c>
      <c r="B431" s="177" t="s">
        <v>465</v>
      </c>
      <c r="C431" s="62" t="s">
        <v>16679</v>
      </c>
      <c r="D431" s="182">
        <v>42746</v>
      </c>
      <c r="E431" s="186">
        <v>42746</v>
      </c>
      <c r="F431" s="186"/>
      <c r="G431" s="102" t="s">
        <v>5801</v>
      </c>
      <c r="H431" s="102" t="s">
        <v>16671</v>
      </c>
      <c r="I431" s="102" t="s">
        <v>3067</v>
      </c>
      <c r="J431" s="102" t="s">
        <v>469</v>
      </c>
      <c r="K431" s="102"/>
      <c r="L431" s="102" t="s">
        <v>589</v>
      </c>
      <c r="M431" s="102"/>
      <c r="N431" s="102"/>
      <c r="O431" s="102"/>
      <c r="P431" s="102"/>
      <c r="Q431" s="102"/>
      <c r="R431" s="102"/>
      <c r="S431" s="102"/>
      <c r="T431" s="102"/>
      <c r="U431" s="102"/>
      <c r="V431" s="102"/>
      <c r="W431" s="102"/>
      <c r="X431" s="102" t="s">
        <v>16672</v>
      </c>
      <c r="Y431" s="102"/>
      <c r="Z431" s="102"/>
      <c r="AA431" s="102"/>
      <c r="AB431" s="102"/>
      <c r="AC431" s="102"/>
      <c r="AD431" s="102"/>
      <c r="AE431" s="102"/>
      <c r="AF431" s="102"/>
      <c r="AG431" s="102"/>
      <c r="AH431" s="102" t="s">
        <v>3075</v>
      </c>
      <c r="AI431" s="102"/>
      <c r="AJ431" s="102"/>
      <c r="AK431" s="102"/>
      <c r="AL431" s="102"/>
      <c r="AM431" s="102"/>
      <c r="AN431" s="102"/>
      <c r="AO431" s="102" t="s">
        <v>16673</v>
      </c>
      <c r="AP431" s="102"/>
      <c r="AQ431" s="102"/>
      <c r="AR431" s="102"/>
      <c r="AS431" s="102"/>
      <c r="AT431" s="102"/>
      <c r="AU431" s="102"/>
      <c r="AV431" s="102"/>
      <c r="AW431" s="102"/>
      <c r="AX431" s="102"/>
      <c r="AY431" s="102"/>
      <c r="AZ431" s="102"/>
      <c r="BA431" s="102"/>
      <c r="BB431" s="102"/>
      <c r="BC431" s="102"/>
      <c r="BD431" s="102"/>
      <c r="BE431" s="102"/>
      <c r="BF431" s="102"/>
      <c r="BG431" s="102"/>
      <c r="BH431" s="102"/>
      <c r="BI431" s="102"/>
      <c r="BJ431" s="102"/>
      <c r="BK431" s="102" t="s">
        <v>16674</v>
      </c>
      <c r="BL431" s="102"/>
      <c r="BM431" s="102"/>
      <c r="BN431" s="102"/>
      <c r="BO431" s="102"/>
      <c r="BP431" s="102"/>
      <c r="BQ431" s="102"/>
      <c r="BR431" s="102"/>
      <c r="BS431" s="102" t="s">
        <v>16675</v>
      </c>
      <c r="BT431" s="102"/>
      <c r="BU431" s="102"/>
      <c r="BV431" s="102"/>
      <c r="BW431" s="102"/>
      <c r="BX431" s="102"/>
      <c r="BY431" s="102"/>
      <c r="BZ431" s="102"/>
      <c r="CA431" s="102"/>
      <c r="CB431" s="102"/>
      <c r="CC431" s="102"/>
      <c r="CD431" s="102"/>
      <c r="CE431" s="102"/>
      <c r="CF431" s="102"/>
      <c r="CG431" s="102"/>
      <c r="CH431" s="102"/>
      <c r="CI431" s="102"/>
      <c r="CJ431" s="102"/>
      <c r="CK431" s="181"/>
      <c r="CL431" s="181"/>
      <c r="CM431" s="102"/>
      <c r="CN431" s="102"/>
      <c r="CO431" s="102"/>
      <c r="CP431" s="102"/>
      <c r="CQ431" s="102"/>
      <c r="CR431" s="102"/>
      <c r="CS431" s="102"/>
      <c r="CT431" s="102"/>
      <c r="CU431" s="102"/>
      <c r="CV431" s="102"/>
      <c r="CW431" s="102"/>
      <c r="CZ431" s="102"/>
      <c r="DA431" s="102"/>
      <c r="DB431" s="102"/>
      <c r="DC431" s="102"/>
      <c r="DD431" s="102"/>
      <c r="DE431" s="102"/>
      <c r="DF431" s="102"/>
      <c r="DG431" s="102"/>
      <c r="DH431" s="102"/>
      <c r="DI431" s="102"/>
      <c r="DJ431" s="102"/>
      <c r="DK431" s="102"/>
      <c r="DL431" s="102"/>
      <c r="DM431" s="102"/>
      <c r="DN431" s="102"/>
      <c r="DO431" s="102"/>
      <c r="DP431" s="102"/>
      <c r="DQ431" s="102"/>
      <c r="DR431" s="102"/>
      <c r="DS431" s="102"/>
      <c r="DT431" s="102"/>
      <c r="DU431" s="102"/>
      <c r="DV431" s="102"/>
      <c r="DW431" s="29" t="s">
        <v>16676</v>
      </c>
      <c r="DX431" s="29"/>
      <c r="DY431" s="29"/>
      <c r="DZ431" s="29"/>
      <c r="EA431" s="29"/>
      <c r="EB431" s="29"/>
      <c r="EC431" s="29"/>
      <c r="ED431" s="102"/>
      <c r="EE431" s="102"/>
      <c r="EF431" s="102"/>
      <c r="EG431" s="102"/>
      <c r="EH431" s="102"/>
      <c r="EI431" s="102"/>
      <c r="EJ431" s="102"/>
      <c r="EK431" s="102"/>
      <c r="EL431" s="102"/>
      <c r="EM431" s="102"/>
      <c r="EN431" s="102"/>
      <c r="EO431" s="102"/>
      <c r="EP431" s="102"/>
      <c r="EQ431" s="102" t="s">
        <v>16677</v>
      </c>
      <c r="ER431" s="102"/>
      <c r="ES431" s="102"/>
      <c r="ET431" s="102"/>
      <c r="EU431" s="102"/>
      <c r="EV431" s="102"/>
      <c r="EW431" s="102"/>
      <c r="EX431" s="102"/>
      <c r="EY431" s="102"/>
      <c r="EZ431" s="102"/>
      <c r="FA431" s="102"/>
      <c r="FB431" s="102"/>
      <c r="FC431" s="102"/>
      <c r="FD431" s="102"/>
      <c r="FE431" s="102"/>
      <c r="FF431" s="102"/>
      <c r="FG431" s="102" t="s">
        <v>16678</v>
      </c>
      <c r="FH431" s="102"/>
      <c r="FI431" s="102"/>
      <c r="FJ431" s="102"/>
      <c r="FK431" s="102"/>
      <c r="FL431" s="102"/>
      <c r="FM431" s="102"/>
      <c r="FN431" s="102"/>
      <c r="FO431" s="102"/>
      <c r="FP431" s="180"/>
      <c r="FQ431" s="180"/>
      <c r="FR431" s="180"/>
      <c r="FS431" s="180"/>
      <c r="FT431" s="180"/>
      <c r="FU431" s="180"/>
      <c r="FV431" s="180"/>
      <c r="FW431" s="180"/>
      <c r="FX431" s="180"/>
      <c r="FY431" s="180"/>
      <c r="FZ431" s="180"/>
      <c r="GA431" s="180"/>
      <c r="GB431" s="180"/>
      <c r="GC431" s="180"/>
      <c r="GD431" s="180"/>
      <c r="GE431" s="180"/>
      <c r="GF431" s="180"/>
      <c r="GG431" s="180"/>
    </row>
    <row r="432" spans="1:219" ht="28" x14ac:dyDescent="0.15">
      <c r="A432" s="204" t="s">
        <v>16886</v>
      </c>
      <c r="B432" s="177" t="s">
        <v>16887</v>
      </c>
      <c r="C432" s="62" t="s">
        <v>16888</v>
      </c>
      <c r="D432" s="182">
        <v>42774</v>
      </c>
      <c r="E432" s="182">
        <v>42774</v>
      </c>
      <c r="G432" s="102" t="s">
        <v>6352</v>
      </c>
      <c r="H432" s="178" t="s">
        <v>8470</v>
      </c>
      <c r="I432" s="157" t="s">
        <v>14401</v>
      </c>
      <c r="J432" s="157" t="s">
        <v>469</v>
      </c>
      <c r="L432" s="178" t="s">
        <v>6028</v>
      </c>
      <c r="X432" s="178" t="s">
        <v>12213</v>
      </c>
      <c r="AH432" s="178" t="s">
        <v>5910</v>
      </c>
      <c r="AO432" s="157" t="s">
        <v>9722</v>
      </c>
      <c r="EQ432" s="157" t="s">
        <v>16889</v>
      </c>
      <c r="FG432" s="178" t="s">
        <v>16890</v>
      </c>
    </row>
    <row r="433" spans="1:170" ht="28" x14ac:dyDescent="0.15">
      <c r="A433" s="204" t="s">
        <v>16893</v>
      </c>
      <c r="B433" s="177" t="s">
        <v>16894</v>
      </c>
      <c r="C433" s="62" t="s">
        <v>16895</v>
      </c>
      <c r="D433" s="182">
        <v>42779</v>
      </c>
      <c r="E433" s="182">
        <v>42782</v>
      </c>
      <c r="G433" s="468" t="s">
        <v>5802</v>
      </c>
      <c r="H433" s="178" t="s">
        <v>16307</v>
      </c>
      <c r="I433" s="157" t="s">
        <v>3067</v>
      </c>
      <c r="J433" s="157" t="s">
        <v>469</v>
      </c>
      <c r="L433" s="62" t="s">
        <v>16896</v>
      </c>
      <c r="X433" s="178" t="s">
        <v>12030</v>
      </c>
      <c r="AH433" s="178" t="s">
        <v>452</v>
      </c>
      <c r="AO433" s="157" t="s">
        <v>9722</v>
      </c>
    </row>
    <row r="434" spans="1:170" ht="28" x14ac:dyDescent="0.15">
      <c r="A434" s="204" t="s">
        <v>16897</v>
      </c>
      <c r="B434" s="177" t="s">
        <v>16898</v>
      </c>
      <c r="C434" s="62" t="s">
        <v>16899</v>
      </c>
      <c r="D434" s="182">
        <v>42779</v>
      </c>
      <c r="E434" s="182">
        <v>42782</v>
      </c>
      <c r="G434" s="468" t="s">
        <v>5802</v>
      </c>
      <c r="H434" s="62" t="s">
        <v>16900</v>
      </c>
      <c r="I434" s="157" t="s">
        <v>14401</v>
      </c>
      <c r="J434" s="157" t="s">
        <v>469</v>
      </c>
      <c r="L434" s="62" t="s">
        <v>578</v>
      </c>
      <c r="X434" s="178" t="s">
        <v>12030</v>
      </c>
      <c r="AH434" s="178" t="s">
        <v>16901</v>
      </c>
      <c r="AO434" s="157" t="s">
        <v>9722</v>
      </c>
      <c r="ED434" s="178" t="s">
        <v>16902</v>
      </c>
    </row>
    <row r="435" spans="1:170" ht="14" x14ac:dyDescent="0.15">
      <c r="A435" s="204" t="s">
        <v>16904</v>
      </c>
      <c r="B435" s="177" t="s">
        <v>16905</v>
      </c>
      <c r="C435" s="62" t="s">
        <v>16906</v>
      </c>
      <c r="D435" s="182">
        <v>42780</v>
      </c>
      <c r="E435" s="182">
        <v>42782</v>
      </c>
      <c r="G435" s="468" t="s">
        <v>6056</v>
      </c>
      <c r="H435" s="178" t="s">
        <v>16907</v>
      </c>
      <c r="I435" s="157" t="s">
        <v>14401</v>
      </c>
      <c r="J435" s="157" t="s">
        <v>13280</v>
      </c>
      <c r="L435" s="178" t="s">
        <v>1077</v>
      </c>
      <c r="X435" s="178" t="s">
        <v>1077</v>
      </c>
      <c r="AH435" s="178" t="s">
        <v>452</v>
      </c>
      <c r="AO435" s="157" t="s">
        <v>9722</v>
      </c>
      <c r="ED435" s="178" t="s">
        <v>16908</v>
      </c>
    </row>
    <row r="436" spans="1:170" ht="28" x14ac:dyDescent="0.15">
      <c r="A436" s="204" t="s">
        <v>16929</v>
      </c>
      <c r="B436" s="177" t="s">
        <v>16930</v>
      </c>
      <c r="C436" s="62" t="s">
        <v>16931</v>
      </c>
      <c r="D436" s="182">
        <v>42782</v>
      </c>
      <c r="E436" s="182">
        <v>42790</v>
      </c>
      <c r="G436" s="468" t="s">
        <v>16932</v>
      </c>
      <c r="H436" s="178" t="s">
        <v>16933</v>
      </c>
      <c r="I436" s="157" t="s">
        <v>14401</v>
      </c>
      <c r="J436" s="157" t="s">
        <v>13280</v>
      </c>
      <c r="L436" s="62" t="s">
        <v>16934</v>
      </c>
      <c r="X436" s="178" t="s">
        <v>1077</v>
      </c>
      <c r="AH436" s="178" t="s">
        <v>452</v>
      </c>
      <c r="AO436" s="157" t="s">
        <v>9722</v>
      </c>
      <c r="ED436" s="178" t="s">
        <v>16935</v>
      </c>
    </row>
    <row r="437" spans="1:170" ht="28" x14ac:dyDescent="0.15">
      <c r="A437" s="204" t="s">
        <v>16936</v>
      </c>
      <c r="B437" s="177" t="s">
        <v>16937</v>
      </c>
      <c r="C437" s="62" t="s">
        <v>16938</v>
      </c>
      <c r="D437" s="182">
        <v>42782</v>
      </c>
      <c r="E437" s="182">
        <v>42790</v>
      </c>
      <c r="G437" s="102" t="s">
        <v>16939</v>
      </c>
      <c r="H437" s="62" t="s">
        <v>16940</v>
      </c>
      <c r="I437" s="157" t="s">
        <v>14401</v>
      </c>
      <c r="J437" s="157" t="s">
        <v>469</v>
      </c>
      <c r="L437" s="178" t="s">
        <v>16941</v>
      </c>
      <c r="X437" s="178" t="s">
        <v>16942</v>
      </c>
      <c r="AH437" s="178" t="s">
        <v>16943</v>
      </c>
      <c r="AO437" s="157" t="s">
        <v>9722</v>
      </c>
      <c r="FG437" s="178" t="s">
        <v>16944</v>
      </c>
    </row>
    <row r="438" spans="1:170" ht="28" x14ac:dyDescent="0.15">
      <c r="A438" s="204" t="s">
        <v>16945</v>
      </c>
      <c r="B438" s="177" t="s">
        <v>16946</v>
      </c>
      <c r="C438" s="62" t="s">
        <v>16947</v>
      </c>
      <c r="D438" s="182">
        <v>42783</v>
      </c>
      <c r="E438" s="182">
        <v>42790</v>
      </c>
      <c r="G438" s="102" t="s">
        <v>16948</v>
      </c>
      <c r="H438" s="178" t="s">
        <v>16949</v>
      </c>
      <c r="I438" s="157" t="s">
        <v>14401</v>
      </c>
      <c r="J438" s="157" t="s">
        <v>13280</v>
      </c>
      <c r="L438" s="62" t="s">
        <v>16950</v>
      </c>
      <c r="X438" s="178" t="s">
        <v>12030</v>
      </c>
      <c r="AH438" s="178" t="s">
        <v>15302</v>
      </c>
      <c r="AO438" s="157" t="s">
        <v>9722</v>
      </c>
      <c r="EQ438" s="157" t="s">
        <v>16951</v>
      </c>
      <c r="FN438" s="157" t="s">
        <v>11948</v>
      </c>
    </row>
    <row r="439" spans="1:170" ht="28" x14ac:dyDescent="0.15">
      <c r="A439" s="204" t="s">
        <v>16952</v>
      </c>
      <c r="B439" s="177" t="s">
        <v>16953</v>
      </c>
      <c r="C439" s="62" t="s">
        <v>16954</v>
      </c>
      <c r="D439" s="182">
        <v>42783</v>
      </c>
      <c r="E439" s="182">
        <v>42790</v>
      </c>
      <c r="G439" s="102" t="s">
        <v>16955</v>
      </c>
      <c r="H439" s="178" t="s">
        <v>16307</v>
      </c>
      <c r="I439" s="157" t="s">
        <v>14401</v>
      </c>
      <c r="J439" s="157" t="s">
        <v>13280</v>
      </c>
      <c r="L439" s="62" t="s">
        <v>5815</v>
      </c>
      <c r="X439" s="178" t="s">
        <v>12030</v>
      </c>
      <c r="AH439" s="178" t="s">
        <v>5910</v>
      </c>
      <c r="AO439" s="157" t="s">
        <v>9722</v>
      </c>
    </row>
    <row r="440" spans="1:170" ht="28" x14ac:dyDescent="0.15">
      <c r="A440" s="204" t="s">
        <v>16956</v>
      </c>
      <c r="B440" s="177" t="s">
        <v>16957</v>
      </c>
      <c r="C440" s="62" t="s">
        <v>16958</v>
      </c>
      <c r="D440" s="182">
        <v>42783</v>
      </c>
      <c r="E440" s="182">
        <v>42790</v>
      </c>
      <c r="G440" s="102" t="s">
        <v>16955</v>
      </c>
      <c r="H440" s="178" t="s">
        <v>16307</v>
      </c>
      <c r="I440" s="157" t="s">
        <v>14401</v>
      </c>
      <c r="J440" s="157" t="s">
        <v>13280</v>
      </c>
      <c r="L440" s="62" t="s">
        <v>16959</v>
      </c>
      <c r="X440" s="178" t="s">
        <v>12030</v>
      </c>
      <c r="AH440" s="178" t="s">
        <v>5910</v>
      </c>
      <c r="AO440" s="157" t="s">
        <v>9722</v>
      </c>
    </row>
    <row r="441" spans="1:170" ht="42" x14ac:dyDescent="0.15">
      <c r="A441" s="204" t="s">
        <v>16960</v>
      </c>
      <c r="B441" s="177" t="s">
        <v>16961</v>
      </c>
      <c r="C441" s="62" t="s">
        <v>16962</v>
      </c>
      <c r="D441" s="182">
        <v>42783</v>
      </c>
      <c r="E441" s="182">
        <v>42790</v>
      </c>
      <c r="G441" s="102" t="s">
        <v>16955</v>
      </c>
      <c r="H441" s="178" t="s">
        <v>16307</v>
      </c>
      <c r="I441" s="157" t="s">
        <v>14401</v>
      </c>
      <c r="J441" s="157" t="s">
        <v>13280</v>
      </c>
      <c r="L441" s="62" t="s">
        <v>16555</v>
      </c>
      <c r="X441" s="178" t="s">
        <v>12030</v>
      </c>
      <c r="AH441" s="178" t="s">
        <v>5910</v>
      </c>
      <c r="AO441" s="157" t="s">
        <v>9722</v>
      </c>
    </row>
    <row r="442" spans="1:170" ht="28" x14ac:dyDescent="0.15">
      <c r="A442" s="204" t="s">
        <v>16963</v>
      </c>
      <c r="B442" s="177" t="s">
        <v>16964</v>
      </c>
      <c r="C442" s="62" t="s">
        <v>16965</v>
      </c>
      <c r="D442" s="182">
        <v>42783</v>
      </c>
      <c r="E442" s="182">
        <v>42790</v>
      </c>
      <c r="G442" s="102" t="s">
        <v>16955</v>
      </c>
      <c r="H442" s="62" t="s">
        <v>9964</v>
      </c>
      <c r="I442" s="157" t="s">
        <v>14401</v>
      </c>
      <c r="J442" s="157" t="s">
        <v>13280</v>
      </c>
      <c r="L442" s="62" t="s">
        <v>3090</v>
      </c>
      <c r="X442" s="178" t="s">
        <v>12030</v>
      </c>
      <c r="AH442" s="178" t="s">
        <v>16966</v>
      </c>
      <c r="AO442" s="157" t="s">
        <v>9722</v>
      </c>
    </row>
    <row r="443" spans="1:170" ht="42" x14ac:dyDescent="0.15">
      <c r="A443" s="204" t="s">
        <v>16967</v>
      </c>
      <c r="B443" s="177" t="s">
        <v>16968</v>
      </c>
      <c r="C443" s="62" t="s">
        <v>16969</v>
      </c>
      <c r="D443" s="182">
        <v>42783</v>
      </c>
      <c r="E443" s="182">
        <v>42790</v>
      </c>
      <c r="G443" s="102" t="s">
        <v>16970</v>
      </c>
      <c r="H443" s="62" t="s">
        <v>8677</v>
      </c>
      <c r="I443" s="157" t="s">
        <v>14401</v>
      </c>
      <c r="J443" s="157" t="s">
        <v>13280</v>
      </c>
      <c r="L443" s="62" t="s">
        <v>16971</v>
      </c>
      <c r="X443" s="178" t="s">
        <v>12030</v>
      </c>
      <c r="AH443" s="178" t="s">
        <v>5910</v>
      </c>
      <c r="AO443" s="157" t="s">
        <v>9722</v>
      </c>
    </row>
    <row r="444" spans="1:170" ht="28" x14ac:dyDescent="0.15">
      <c r="A444" s="204" t="s">
        <v>16972</v>
      </c>
      <c r="B444" s="177" t="s">
        <v>16973</v>
      </c>
      <c r="C444" s="62" t="s">
        <v>16974</v>
      </c>
      <c r="D444" s="182">
        <v>42783</v>
      </c>
      <c r="E444" s="182">
        <v>42790</v>
      </c>
      <c r="G444" s="102" t="s">
        <v>16948</v>
      </c>
      <c r="H444" s="62" t="s">
        <v>16975</v>
      </c>
      <c r="I444" s="157" t="s">
        <v>14401</v>
      </c>
      <c r="J444" s="157" t="s">
        <v>13280</v>
      </c>
      <c r="L444" s="62" t="s">
        <v>589</v>
      </c>
      <c r="X444" s="178" t="s">
        <v>12030</v>
      </c>
      <c r="AH444" s="178" t="s">
        <v>5406</v>
      </c>
      <c r="AO444" s="157" t="s">
        <v>9722</v>
      </c>
    </row>
    <row r="445" spans="1:170" ht="28" x14ac:dyDescent="0.15">
      <c r="A445" s="204" t="s">
        <v>16991</v>
      </c>
      <c r="B445" s="177" t="s">
        <v>16992</v>
      </c>
      <c r="C445" s="62" t="s">
        <v>16993</v>
      </c>
      <c r="D445" s="182">
        <v>42788</v>
      </c>
      <c r="E445" s="182">
        <v>42790</v>
      </c>
      <c r="G445" s="102" t="s">
        <v>16955</v>
      </c>
      <c r="H445" s="178" t="s">
        <v>16994</v>
      </c>
      <c r="I445" s="157" t="s">
        <v>14401</v>
      </c>
      <c r="J445" s="157" t="s">
        <v>13280</v>
      </c>
      <c r="L445" s="62" t="s">
        <v>16995</v>
      </c>
      <c r="X445" s="178" t="s">
        <v>12030</v>
      </c>
      <c r="AH445" s="178" t="s">
        <v>452</v>
      </c>
      <c r="AO445" s="157" t="s">
        <v>9722</v>
      </c>
    </row>
    <row r="446" spans="1:170" ht="15" x14ac:dyDescent="0.15">
      <c r="A446" s="204" t="s">
        <v>16996</v>
      </c>
      <c r="B446" s="177" t="s">
        <v>16997</v>
      </c>
      <c r="C446" s="62" t="s">
        <v>16998</v>
      </c>
      <c r="D446" s="182">
        <v>42788</v>
      </c>
      <c r="E446" s="182">
        <v>42790</v>
      </c>
      <c r="G446" s="102" t="s">
        <v>16948</v>
      </c>
      <c r="H446" s="178" t="s">
        <v>15339</v>
      </c>
      <c r="I446" s="157" t="s">
        <v>14401</v>
      </c>
      <c r="J446" s="157" t="s">
        <v>13280</v>
      </c>
      <c r="L446" s="178" t="s">
        <v>16999</v>
      </c>
      <c r="X446" s="178" t="s">
        <v>12030</v>
      </c>
      <c r="AH446" s="178" t="s">
        <v>17000</v>
      </c>
      <c r="AO446" s="157" t="s">
        <v>9722</v>
      </c>
    </row>
    <row r="447" spans="1:170" ht="15" x14ac:dyDescent="0.15">
      <c r="A447" s="204" t="s">
        <v>17001</v>
      </c>
      <c r="B447" s="177" t="s">
        <v>17002</v>
      </c>
      <c r="C447" s="62" t="s">
        <v>17003</v>
      </c>
      <c r="D447" s="182">
        <v>42788</v>
      </c>
      <c r="E447" s="182">
        <v>42790</v>
      </c>
      <c r="G447" s="102" t="s">
        <v>16948</v>
      </c>
      <c r="H447" s="178" t="s">
        <v>17004</v>
      </c>
      <c r="I447" s="157" t="s">
        <v>14401</v>
      </c>
      <c r="J447" s="157" t="s">
        <v>13280</v>
      </c>
      <c r="L447" s="178" t="s">
        <v>3151</v>
      </c>
      <c r="X447" s="178" t="s">
        <v>1077</v>
      </c>
      <c r="AH447" s="178" t="s">
        <v>452</v>
      </c>
      <c r="AO447" s="157" t="s">
        <v>9722</v>
      </c>
      <c r="ED447" s="178" t="s">
        <v>17005</v>
      </c>
    </row>
    <row r="448" spans="1:170" ht="15" x14ac:dyDescent="0.15">
      <c r="A448" s="204" t="s">
        <v>17393</v>
      </c>
      <c r="B448" s="177" t="s">
        <v>17394</v>
      </c>
      <c r="C448" s="62" t="s">
        <v>17395</v>
      </c>
      <c r="D448" s="182">
        <v>42874</v>
      </c>
      <c r="E448" s="182">
        <v>42886</v>
      </c>
      <c r="G448" s="102" t="s">
        <v>17396</v>
      </c>
      <c r="H448" s="178" t="s">
        <v>6018</v>
      </c>
      <c r="I448" s="157" t="s">
        <v>14401</v>
      </c>
      <c r="J448" s="157" t="s">
        <v>469</v>
      </c>
      <c r="L448" s="178" t="s">
        <v>589</v>
      </c>
      <c r="X448" s="178" t="s">
        <v>12030</v>
      </c>
      <c r="AH448" s="178" t="s">
        <v>2735</v>
      </c>
      <c r="AO448" s="157" t="s">
        <v>9722</v>
      </c>
    </row>
    <row r="449" spans="1:218" ht="15" x14ac:dyDescent="0.15">
      <c r="A449" s="204" t="s">
        <v>17436</v>
      </c>
      <c r="B449" s="177" t="s">
        <v>17437</v>
      </c>
      <c r="C449" s="62" t="s">
        <v>17438</v>
      </c>
      <c r="D449" s="182">
        <v>42886</v>
      </c>
      <c r="E449" s="182">
        <v>42891</v>
      </c>
      <c r="G449" s="102" t="s">
        <v>16955</v>
      </c>
      <c r="H449" s="178" t="s">
        <v>17439</v>
      </c>
      <c r="I449" s="157" t="s">
        <v>14401</v>
      </c>
      <c r="J449" s="157" t="s">
        <v>469</v>
      </c>
      <c r="L449" s="178" t="s">
        <v>3151</v>
      </c>
      <c r="X449" s="178" t="s">
        <v>12030</v>
      </c>
      <c r="AH449" s="178" t="s">
        <v>5910</v>
      </c>
      <c r="AO449" s="157" t="s">
        <v>9722</v>
      </c>
    </row>
    <row r="450" spans="1:218" ht="15" x14ac:dyDescent="0.15">
      <c r="A450" s="204" t="s">
        <v>17481</v>
      </c>
      <c r="B450" s="177" t="s">
        <v>17482</v>
      </c>
      <c r="C450" s="62" t="s">
        <v>17483</v>
      </c>
      <c r="D450" s="182">
        <v>42894</v>
      </c>
      <c r="E450" s="182">
        <v>42940</v>
      </c>
      <c r="G450" s="102" t="s">
        <v>16939</v>
      </c>
      <c r="H450" s="178" t="s">
        <v>17484</v>
      </c>
      <c r="I450" s="157" t="s">
        <v>3067</v>
      </c>
      <c r="J450" s="157" t="s">
        <v>469</v>
      </c>
      <c r="L450" s="178" t="s">
        <v>15126</v>
      </c>
      <c r="X450" s="178" t="s">
        <v>12030</v>
      </c>
      <c r="AH450" s="178" t="s">
        <v>17485</v>
      </c>
      <c r="AO450" s="157" t="s">
        <v>12030</v>
      </c>
      <c r="ED450" s="178" t="s">
        <v>17486</v>
      </c>
    </row>
    <row r="451" spans="1:218" ht="28" x14ac:dyDescent="0.15">
      <c r="A451" s="204" t="s">
        <v>17535</v>
      </c>
      <c r="B451" s="177" t="s">
        <v>15713</v>
      </c>
      <c r="C451" s="175" t="s">
        <v>15714</v>
      </c>
      <c r="D451" s="182">
        <v>42899</v>
      </c>
      <c r="E451" s="182">
        <v>42908</v>
      </c>
      <c r="G451" s="157" t="s">
        <v>5843</v>
      </c>
      <c r="H451" s="62" t="s">
        <v>9151</v>
      </c>
      <c r="I451" s="157" t="s">
        <v>3067</v>
      </c>
      <c r="AH451" s="178" t="s">
        <v>816</v>
      </c>
      <c r="ED451" s="178" t="s">
        <v>15716</v>
      </c>
      <c r="HJ451" s="157" t="s">
        <v>15717</v>
      </c>
    </row>
    <row r="452" spans="1:218" ht="28" x14ac:dyDescent="0.15">
      <c r="A452" s="204" t="s">
        <v>17538</v>
      </c>
      <c r="B452" s="177" t="s">
        <v>17539</v>
      </c>
      <c r="C452" s="175" t="s">
        <v>17540</v>
      </c>
      <c r="D452" s="182">
        <v>42900</v>
      </c>
      <c r="E452" s="182">
        <v>42908</v>
      </c>
      <c r="G452" s="157" t="s">
        <v>5801</v>
      </c>
      <c r="H452" s="178" t="s">
        <v>17541</v>
      </c>
      <c r="I452" s="157" t="s">
        <v>14401</v>
      </c>
      <c r="J452" s="157" t="s">
        <v>469</v>
      </c>
      <c r="L452" s="62" t="s">
        <v>816</v>
      </c>
      <c r="X452" s="178" t="s">
        <v>1126</v>
      </c>
      <c r="AH452" s="62" t="s">
        <v>17542</v>
      </c>
      <c r="ED452" s="62" t="s">
        <v>17543</v>
      </c>
    </row>
    <row r="453" spans="1:218" ht="14" x14ac:dyDescent="0.15">
      <c r="A453" s="204" t="s">
        <v>17594</v>
      </c>
      <c r="B453" s="177" t="s">
        <v>17595</v>
      </c>
      <c r="C453" s="175" t="s">
        <v>17596</v>
      </c>
      <c r="D453" s="182">
        <v>42914</v>
      </c>
      <c r="E453" s="182">
        <v>42940</v>
      </c>
      <c r="G453" s="157" t="s">
        <v>5802</v>
      </c>
      <c r="H453" s="178" t="s">
        <v>17597</v>
      </c>
      <c r="I453" s="157" t="s">
        <v>14401</v>
      </c>
      <c r="J453" s="157" t="s">
        <v>469</v>
      </c>
      <c r="L453" s="62" t="s">
        <v>17598</v>
      </c>
      <c r="X453" s="178" t="s">
        <v>1126</v>
      </c>
      <c r="AH453" s="62" t="s">
        <v>17599</v>
      </c>
      <c r="AO453" s="157" t="s">
        <v>9722</v>
      </c>
    </row>
    <row r="454" spans="1:218" ht="28" x14ac:dyDescent="0.15">
      <c r="A454" s="204" t="s">
        <v>17637</v>
      </c>
      <c r="B454" s="177" t="s">
        <v>17638</v>
      </c>
      <c r="C454" s="175" t="s">
        <v>17639</v>
      </c>
      <c r="D454" s="182">
        <v>42936</v>
      </c>
      <c r="E454" s="182">
        <v>42943</v>
      </c>
      <c r="G454" s="157" t="s">
        <v>5801</v>
      </c>
      <c r="H454" s="178" t="s">
        <v>16949</v>
      </c>
      <c r="I454" s="157" t="s">
        <v>3067</v>
      </c>
      <c r="J454" s="157" t="s">
        <v>469</v>
      </c>
      <c r="L454" s="62" t="s">
        <v>17640</v>
      </c>
      <c r="X454" s="178" t="s">
        <v>9722</v>
      </c>
      <c r="AH454" s="178" t="s">
        <v>452</v>
      </c>
      <c r="AO454" s="157" t="s">
        <v>9722</v>
      </c>
      <c r="EQ454" s="157" t="s">
        <v>17641</v>
      </c>
      <c r="FK454" s="178" t="s">
        <v>17643</v>
      </c>
    </row>
    <row r="455" spans="1:218" ht="28" x14ac:dyDescent="0.15">
      <c r="A455" s="438" t="s">
        <v>17644</v>
      </c>
      <c r="B455" s="439" t="s">
        <v>17645</v>
      </c>
      <c r="C455" s="175" t="s">
        <v>17646</v>
      </c>
      <c r="D455" s="182">
        <v>42936</v>
      </c>
      <c r="F455" s="494" t="s">
        <v>17648</v>
      </c>
      <c r="G455" s="157" t="s">
        <v>6352</v>
      </c>
      <c r="H455" s="62" t="s">
        <v>17647</v>
      </c>
      <c r="I455" s="157" t="s">
        <v>14401</v>
      </c>
      <c r="J455" s="157" t="s">
        <v>469</v>
      </c>
    </row>
    <row r="456" spans="1:218" ht="28" x14ac:dyDescent="0.15">
      <c r="A456" s="204" t="s">
        <v>17674</v>
      </c>
      <c r="B456" s="177" t="s">
        <v>17675</v>
      </c>
      <c r="C456" s="175" t="s">
        <v>17676</v>
      </c>
      <c r="D456" s="182">
        <v>42943</v>
      </c>
      <c r="E456" s="182">
        <v>42947</v>
      </c>
      <c r="G456" s="157" t="s">
        <v>5801</v>
      </c>
      <c r="H456" s="178" t="s">
        <v>15429</v>
      </c>
      <c r="I456" s="157" t="s">
        <v>3067</v>
      </c>
      <c r="J456" s="157" t="s">
        <v>469</v>
      </c>
      <c r="L456" s="178" t="s">
        <v>17677</v>
      </c>
      <c r="X456" s="178" t="s">
        <v>9722</v>
      </c>
      <c r="AH456" s="178" t="s">
        <v>17678</v>
      </c>
      <c r="AO456" s="157" t="s">
        <v>9722</v>
      </c>
      <c r="EQ456" s="157" t="s">
        <v>17679</v>
      </c>
      <c r="FG456" s="178" t="s">
        <v>17680</v>
      </c>
    </row>
    <row r="457" spans="1:218" ht="28" x14ac:dyDescent="0.15">
      <c r="A457" s="204" t="s">
        <v>17833</v>
      </c>
      <c r="B457" s="177" t="s">
        <v>17834</v>
      </c>
      <c r="C457" s="175" t="s">
        <v>17835</v>
      </c>
      <c r="D457" s="182">
        <v>42997</v>
      </c>
      <c r="E457" s="182">
        <v>42999</v>
      </c>
      <c r="G457" s="157" t="s">
        <v>5843</v>
      </c>
      <c r="H457" s="62" t="s">
        <v>17836</v>
      </c>
      <c r="I457" s="157" t="s">
        <v>3067</v>
      </c>
      <c r="J457" s="157" t="s">
        <v>469</v>
      </c>
      <c r="L457" s="178" t="s">
        <v>589</v>
      </c>
      <c r="X457" s="178" t="s">
        <v>17837</v>
      </c>
      <c r="AH457" s="178" t="s">
        <v>452</v>
      </c>
      <c r="AO457" s="157" t="s">
        <v>5556</v>
      </c>
    </row>
    <row r="458" spans="1:218" ht="28" x14ac:dyDescent="0.15">
      <c r="A458" s="204" t="s">
        <v>18180</v>
      </c>
      <c r="B458" s="177" t="s">
        <v>18181</v>
      </c>
      <c r="C458" s="175" t="s">
        <v>18194</v>
      </c>
      <c r="D458" s="182">
        <v>43112</v>
      </c>
      <c r="E458" s="182">
        <v>43125</v>
      </c>
      <c r="G458" s="157" t="s">
        <v>5801</v>
      </c>
      <c r="H458" s="62" t="s">
        <v>18182</v>
      </c>
      <c r="I458" s="157" t="s">
        <v>14111</v>
      </c>
      <c r="J458" s="157" t="s">
        <v>13280</v>
      </c>
      <c r="L458" s="178" t="s">
        <v>18183</v>
      </c>
      <c r="X458" s="178" t="s">
        <v>18184</v>
      </c>
      <c r="AH458" s="178" t="s">
        <v>18185</v>
      </c>
      <c r="AO458" s="157" t="s">
        <v>1126</v>
      </c>
      <c r="EQ458" s="157" t="s">
        <v>18192</v>
      </c>
      <c r="FG458" s="178" t="s">
        <v>18193</v>
      </c>
    </row>
    <row r="459" spans="1:218" ht="42" x14ac:dyDescent="0.15">
      <c r="A459" s="204" t="s">
        <v>18234</v>
      </c>
      <c r="B459" s="177" t="s">
        <v>18235</v>
      </c>
      <c r="C459" s="175" t="s">
        <v>18236</v>
      </c>
      <c r="D459" s="182">
        <v>43131</v>
      </c>
      <c r="E459" s="182">
        <v>43132</v>
      </c>
      <c r="G459" s="157" t="s">
        <v>16932</v>
      </c>
      <c r="H459" s="62" t="s">
        <v>11265</v>
      </c>
      <c r="I459" s="157" t="s">
        <v>10294</v>
      </c>
      <c r="J459" s="157" t="s">
        <v>469</v>
      </c>
      <c r="L459" s="62" t="s">
        <v>18237</v>
      </c>
      <c r="X459" s="178" t="s">
        <v>9722</v>
      </c>
      <c r="AH459" s="178" t="s">
        <v>18238</v>
      </c>
      <c r="AO459" s="157" t="s">
        <v>9722</v>
      </c>
      <c r="EQ459" s="157" t="s">
        <v>18239</v>
      </c>
      <c r="FG459" s="178" t="s">
        <v>18240</v>
      </c>
    </row>
    <row r="460" spans="1:218" ht="28" x14ac:dyDescent="0.15">
      <c r="A460" s="438" t="s">
        <v>17644</v>
      </c>
      <c r="B460" s="439" t="s">
        <v>17645</v>
      </c>
      <c r="C460" s="175" t="s">
        <v>17646</v>
      </c>
      <c r="D460" s="182">
        <v>43133</v>
      </c>
      <c r="G460" s="157" t="s">
        <v>6352</v>
      </c>
      <c r="H460" s="178" t="s">
        <v>17647</v>
      </c>
      <c r="I460" s="157" t="s">
        <v>14111</v>
      </c>
      <c r="J460" s="157" t="s">
        <v>469</v>
      </c>
      <c r="L460" s="62" t="s">
        <v>18241</v>
      </c>
      <c r="X460" s="178" t="s">
        <v>18242</v>
      </c>
      <c r="EQ460" s="157" t="s">
        <v>18243</v>
      </c>
      <c r="FG460" s="178" t="s">
        <v>18244</v>
      </c>
    </row>
    <row r="461" spans="1:218" ht="28" x14ac:dyDescent="0.15">
      <c r="A461" s="204" t="s">
        <v>18260</v>
      </c>
      <c r="B461" s="177" t="s">
        <v>18261</v>
      </c>
      <c r="C461" s="175" t="s">
        <v>18262</v>
      </c>
      <c r="D461" s="182">
        <v>43144</v>
      </c>
      <c r="E461" s="182">
        <v>43146</v>
      </c>
      <c r="G461" s="157" t="s">
        <v>5801</v>
      </c>
      <c r="H461" s="62" t="s">
        <v>18182</v>
      </c>
      <c r="I461" s="157" t="s">
        <v>14111</v>
      </c>
      <c r="J461" s="157" t="s">
        <v>469</v>
      </c>
      <c r="L461" s="178" t="s">
        <v>18263</v>
      </c>
      <c r="X461" s="178" t="s">
        <v>18264</v>
      </c>
      <c r="AH461" s="178" t="s">
        <v>452</v>
      </c>
      <c r="AO461" s="157" t="s">
        <v>1126</v>
      </c>
      <c r="EQ461" s="157" t="s">
        <v>18265</v>
      </c>
      <c r="FG461" s="178" t="s">
        <v>18266</v>
      </c>
    </row>
    <row r="462" spans="1:218" ht="28" x14ac:dyDescent="0.15">
      <c r="A462" s="204" t="s">
        <v>18274</v>
      </c>
      <c r="B462" s="177" t="s">
        <v>18275</v>
      </c>
      <c r="C462" s="175" t="s">
        <v>18276</v>
      </c>
      <c r="D462" s="182">
        <v>43147</v>
      </c>
      <c r="E462" s="182">
        <v>43171</v>
      </c>
      <c r="G462" s="157" t="s">
        <v>5802</v>
      </c>
      <c r="H462" s="178" t="s">
        <v>11335</v>
      </c>
      <c r="I462" s="157" t="s">
        <v>10294</v>
      </c>
      <c r="J462" s="157" t="s">
        <v>469</v>
      </c>
      <c r="L462" s="62" t="s">
        <v>18277</v>
      </c>
      <c r="X462" s="178" t="s">
        <v>18278</v>
      </c>
      <c r="AO462" s="157" t="s">
        <v>1126</v>
      </c>
      <c r="ED462" s="178" t="s">
        <v>11349</v>
      </c>
      <c r="EQ462" s="157" t="s">
        <v>18279</v>
      </c>
      <c r="FG462" s="178" t="s">
        <v>18280</v>
      </c>
    </row>
    <row r="463" spans="1:218" ht="55.5" customHeight="1" x14ac:dyDescent="0.2">
      <c r="A463" s="204" t="s">
        <v>18543</v>
      </c>
      <c r="B463" s="177" t="s">
        <v>18544</v>
      </c>
      <c r="C463" s="175" t="s">
        <v>18545</v>
      </c>
      <c r="D463" s="182">
        <v>43217</v>
      </c>
      <c r="E463" s="182">
        <v>43223</v>
      </c>
      <c r="G463" s="157" t="s">
        <v>6056</v>
      </c>
      <c r="H463" s="178" t="s">
        <v>18546</v>
      </c>
      <c r="I463" s="157" t="s">
        <v>14111</v>
      </c>
      <c r="J463" s="157" t="s">
        <v>13280</v>
      </c>
      <c r="L463" s="62" t="s">
        <v>18547</v>
      </c>
      <c r="X463" s="178" t="s">
        <v>9722</v>
      </c>
      <c r="AH463" s="178" t="s">
        <v>18548</v>
      </c>
      <c r="AO463" s="157" t="s">
        <v>9722</v>
      </c>
      <c r="BU463" s="157" t="s">
        <v>18549</v>
      </c>
      <c r="DN463" s="157" t="s">
        <v>11837</v>
      </c>
      <c r="EA463" s="273" t="s">
        <v>18554</v>
      </c>
      <c r="EX463" s="157" t="s">
        <v>18550</v>
      </c>
      <c r="FQ463" s="273" t="s">
        <v>18553</v>
      </c>
      <c r="FS463" s="157" t="s">
        <v>18551</v>
      </c>
    </row>
    <row r="464" spans="1:218" ht="14" x14ac:dyDescent="0.2">
      <c r="A464" s="204" t="s">
        <v>18555</v>
      </c>
      <c r="B464" s="177" t="s">
        <v>18556</v>
      </c>
      <c r="C464" s="175" t="s">
        <v>18557</v>
      </c>
      <c r="D464" s="182">
        <v>43217</v>
      </c>
      <c r="E464" s="182">
        <v>43223</v>
      </c>
      <c r="G464" s="157" t="s">
        <v>7358</v>
      </c>
      <c r="H464" s="178" t="s">
        <v>18558</v>
      </c>
      <c r="I464" s="157" t="s">
        <v>14111</v>
      </c>
      <c r="J464" s="157" t="s">
        <v>13280</v>
      </c>
      <c r="L464" s="62" t="s">
        <v>9722</v>
      </c>
      <c r="X464" s="178" t="s">
        <v>9722</v>
      </c>
      <c r="AH464" s="178" t="s">
        <v>9722</v>
      </c>
      <c r="AO464" s="157" t="s">
        <v>9722</v>
      </c>
      <c r="BU464" s="157" t="s">
        <v>18559</v>
      </c>
      <c r="CE464" s="496" t="s">
        <v>18560</v>
      </c>
      <c r="CQ464" s="505" t="s">
        <v>18561</v>
      </c>
      <c r="DR464" s="157" t="s">
        <v>18563</v>
      </c>
      <c r="EX464" s="157" t="s">
        <v>18562</v>
      </c>
      <c r="FS464" s="157" t="s">
        <v>18562</v>
      </c>
    </row>
    <row r="465" spans="1:163" ht="14" x14ac:dyDescent="0.15">
      <c r="A465" s="204" t="s">
        <v>18578</v>
      </c>
      <c r="B465" s="177" t="s">
        <v>18579</v>
      </c>
      <c r="C465" s="175" t="s">
        <v>18580</v>
      </c>
      <c r="D465" s="182">
        <v>43228</v>
      </c>
      <c r="E465" s="182">
        <v>43237</v>
      </c>
      <c r="G465" s="157" t="s">
        <v>5801</v>
      </c>
      <c r="H465" s="178" t="s">
        <v>18581</v>
      </c>
      <c r="I465" s="157" t="s">
        <v>14401</v>
      </c>
      <c r="J465" s="157" t="s">
        <v>469</v>
      </c>
      <c r="L465" s="178" t="s">
        <v>1085</v>
      </c>
      <c r="X465" s="178" t="s">
        <v>18582</v>
      </c>
      <c r="AH465" s="178" t="s">
        <v>18583</v>
      </c>
      <c r="AO465" s="157" t="s">
        <v>471</v>
      </c>
    </row>
    <row r="466" spans="1:163" ht="14" x14ac:dyDescent="0.15">
      <c r="A466" s="204" t="s">
        <v>18780</v>
      </c>
      <c r="B466" s="177" t="s">
        <v>18781</v>
      </c>
      <c r="C466" s="175" t="s">
        <v>18782</v>
      </c>
      <c r="D466" s="182">
        <v>43283</v>
      </c>
      <c r="E466" s="182">
        <v>43293</v>
      </c>
      <c r="G466" s="157" t="s">
        <v>18783</v>
      </c>
      <c r="H466" s="178" t="s">
        <v>18784</v>
      </c>
      <c r="I466" s="157" t="s">
        <v>3067</v>
      </c>
      <c r="J466" s="157" t="s">
        <v>469</v>
      </c>
      <c r="AO466" s="157" t="s">
        <v>471</v>
      </c>
    </row>
    <row r="467" spans="1:163" ht="14" x14ac:dyDescent="0.15">
      <c r="A467" s="204" t="s">
        <v>18878</v>
      </c>
      <c r="B467" s="177" t="s">
        <v>18879</v>
      </c>
      <c r="C467" s="175" t="s">
        <v>18880</v>
      </c>
      <c r="D467" s="182">
        <v>43325</v>
      </c>
      <c r="E467" s="182">
        <v>43326</v>
      </c>
      <c r="G467" s="157" t="s">
        <v>5801</v>
      </c>
      <c r="H467" s="178" t="s">
        <v>18784</v>
      </c>
      <c r="I467" s="157" t="s">
        <v>14401</v>
      </c>
      <c r="J467" s="157" t="s">
        <v>13280</v>
      </c>
      <c r="L467" s="178" t="s">
        <v>589</v>
      </c>
      <c r="X467" s="62" t="s">
        <v>18881</v>
      </c>
      <c r="AH467" s="178" t="s">
        <v>18882</v>
      </c>
      <c r="AO467" s="157" t="s">
        <v>18883</v>
      </c>
      <c r="ED467" s="178" t="s">
        <v>18884</v>
      </c>
    </row>
    <row r="468" spans="1:163" ht="28" x14ac:dyDescent="0.15">
      <c r="A468" s="204" t="s">
        <v>18885</v>
      </c>
      <c r="B468" s="177" t="s">
        <v>18886</v>
      </c>
      <c r="C468" s="175" t="s">
        <v>18887</v>
      </c>
      <c r="D468" s="182">
        <v>43325</v>
      </c>
      <c r="E468" s="182">
        <v>43326</v>
      </c>
      <c r="G468" s="157" t="s">
        <v>5802</v>
      </c>
      <c r="H468" s="178" t="s">
        <v>18888</v>
      </c>
      <c r="I468" s="157" t="s">
        <v>3067</v>
      </c>
      <c r="J468" s="157" t="s">
        <v>469</v>
      </c>
      <c r="L468" s="62" t="s">
        <v>5769</v>
      </c>
      <c r="X468" s="178" t="s">
        <v>9722</v>
      </c>
      <c r="AH468" s="178" t="s">
        <v>452</v>
      </c>
      <c r="AO468" s="157" t="s">
        <v>9722</v>
      </c>
      <c r="EQ468" s="157" t="s">
        <v>18889</v>
      </c>
      <c r="FG468" s="178" t="s">
        <v>18890</v>
      </c>
    </row>
    <row r="469" spans="1:163" ht="14" x14ac:dyDescent="0.15">
      <c r="A469" s="204" t="s">
        <v>18891</v>
      </c>
      <c r="B469" s="177" t="s">
        <v>18892</v>
      </c>
      <c r="C469" s="175" t="s">
        <v>18893</v>
      </c>
      <c r="D469" s="182">
        <v>43325</v>
      </c>
      <c r="E469" s="182">
        <v>43326</v>
      </c>
      <c r="G469" s="157" t="s">
        <v>5801</v>
      </c>
      <c r="H469" s="178" t="s">
        <v>18894</v>
      </c>
      <c r="I469" s="157" t="s">
        <v>10294</v>
      </c>
      <c r="J469" s="157" t="s">
        <v>469</v>
      </c>
      <c r="L469" s="62" t="s">
        <v>9722</v>
      </c>
      <c r="X469" s="178" t="s">
        <v>9722</v>
      </c>
      <c r="AH469" s="178" t="s">
        <v>9722</v>
      </c>
      <c r="AO469" s="157" t="s">
        <v>18883</v>
      </c>
    </row>
    <row r="470" spans="1:163" ht="28" x14ac:dyDescent="0.15">
      <c r="A470" s="204" t="s">
        <v>18945</v>
      </c>
      <c r="B470" s="177" t="s">
        <v>18946</v>
      </c>
      <c r="C470" s="175" t="s">
        <v>18947</v>
      </c>
      <c r="D470" s="182">
        <v>43336</v>
      </c>
      <c r="E470" s="182">
        <v>43342</v>
      </c>
      <c r="G470" s="157" t="s">
        <v>5801</v>
      </c>
      <c r="H470" s="62" t="s">
        <v>18182</v>
      </c>
      <c r="I470" s="157" t="s">
        <v>3067</v>
      </c>
      <c r="J470" s="157" t="s">
        <v>469</v>
      </c>
      <c r="L470" s="178" t="s">
        <v>18948</v>
      </c>
      <c r="X470" s="178" t="s">
        <v>18949</v>
      </c>
      <c r="AH470" s="178" t="s">
        <v>452</v>
      </c>
      <c r="AO470" s="157" t="s">
        <v>471</v>
      </c>
      <c r="EQ470" s="157" t="s">
        <v>18950</v>
      </c>
      <c r="FG470" s="178" t="s">
        <v>18951</v>
      </c>
    </row>
    <row r="471" spans="1:163" ht="28" x14ac:dyDescent="0.15">
      <c r="A471" s="204" t="s">
        <v>18995</v>
      </c>
      <c r="B471" s="177" t="s">
        <v>18996</v>
      </c>
      <c r="C471" s="175" t="s">
        <v>18997</v>
      </c>
      <c r="D471" s="182">
        <v>43343</v>
      </c>
      <c r="E471" s="182">
        <v>43349</v>
      </c>
      <c r="G471" s="157" t="s">
        <v>5801</v>
      </c>
      <c r="H471" s="62" t="s">
        <v>18182</v>
      </c>
      <c r="I471" s="157" t="s">
        <v>3067</v>
      </c>
      <c r="J471" s="157" t="s">
        <v>469</v>
      </c>
      <c r="L471" s="178" t="s">
        <v>6028</v>
      </c>
      <c r="X471" s="178" t="s">
        <v>18998</v>
      </c>
      <c r="AH471" s="178" t="s">
        <v>452</v>
      </c>
      <c r="AO471" s="157" t="s">
        <v>471</v>
      </c>
      <c r="EQ471" s="157" t="s">
        <v>18999</v>
      </c>
      <c r="FG471" s="178" t="s">
        <v>19000</v>
      </c>
    </row>
    <row r="472" spans="1:163" ht="28" x14ac:dyDescent="0.15">
      <c r="A472" s="204" t="s">
        <v>19001</v>
      </c>
      <c r="B472" s="177" t="s">
        <v>19002</v>
      </c>
      <c r="C472" s="175" t="s">
        <v>19003</v>
      </c>
      <c r="D472" s="182">
        <v>43343</v>
      </c>
      <c r="E472" s="182">
        <v>43349</v>
      </c>
      <c r="G472" s="157" t="s">
        <v>5801</v>
      </c>
      <c r="H472" s="62" t="s">
        <v>18182</v>
      </c>
      <c r="I472" s="157" t="s">
        <v>3067</v>
      </c>
      <c r="J472" s="157" t="s">
        <v>469</v>
      </c>
      <c r="L472" s="178" t="s">
        <v>1207</v>
      </c>
      <c r="X472" s="178" t="s">
        <v>980</v>
      </c>
      <c r="AH472" s="178" t="s">
        <v>452</v>
      </c>
      <c r="AO472" s="157" t="s">
        <v>471</v>
      </c>
      <c r="EQ472" s="157" t="s">
        <v>13773</v>
      </c>
      <c r="FG472" s="178" t="s">
        <v>19004</v>
      </c>
    </row>
    <row r="473" spans="1:163" ht="28" x14ac:dyDescent="0.15">
      <c r="A473" s="204" t="s">
        <v>19191</v>
      </c>
      <c r="B473" s="177" t="s">
        <v>19192</v>
      </c>
      <c r="C473" s="175" t="s">
        <v>19193</v>
      </c>
      <c r="D473" s="182">
        <v>43390</v>
      </c>
      <c r="E473" s="182">
        <v>43397</v>
      </c>
      <c r="G473" s="157" t="s">
        <v>5802</v>
      </c>
      <c r="H473" s="178" t="s">
        <v>16307</v>
      </c>
      <c r="I473" s="157" t="s">
        <v>3067</v>
      </c>
      <c r="J473" s="157" t="s">
        <v>469</v>
      </c>
      <c r="L473" s="62" t="s">
        <v>19194</v>
      </c>
      <c r="X473" s="178" t="s">
        <v>19195</v>
      </c>
      <c r="AH473" s="178" t="s">
        <v>14128</v>
      </c>
      <c r="AO473" s="157" t="s">
        <v>9722</v>
      </c>
      <c r="EQ473" s="157" t="s">
        <v>19196</v>
      </c>
      <c r="FG473" s="178" t="s">
        <v>19197</v>
      </c>
    </row>
    <row r="474" spans="1:163" ht="28" x14ac:dyDescent="0.15">
      <c r="A474" s="204" t="s">
        <v>19198</v>
      </c>
      <c r="B474" s="177" t="s">
        <v>11753</v>
      </c>
      <c r="C474" s="175" t="s">
        <v>19199</v>
      </c>
      <c r="D474" s="182">
        <v>43391</v>
      </c>
      <c r="E474" s="182">
        <v>43397</v>
      </c>
      <c r="G474" s="157" t="s">
        <v>5801</v>
      </c>
      <c r="H474" s="62" t="s">
        <v>5512</v>
      </c>
      <c r="I474" s="157" t="s">
        <v>3067</v>
      </c>
      <c r="J474" s="157" t="s">
        <v>469</v>
      </c>
      <c r="L474" s="178" t="s">
        <v>1003</v>
      </c>
      <c r="X474" s="178" t="s">
        <v>3072</v>
      </c>
      <c r="AH474" s="178" t="s">
        <v>19200</v>
      </c>
      <c r="AO474" s="157" t="s">
        <v>19201</v>
      </c>
    </row>
    <row r="475" spans="1:163" ht="28" x14ac:dyDescent="0.15">
      <c r="A475" s="204" t="s">
        <v>19322</v>
      </c>
      <c r="B475" s="177" t="s">
        <v>19323</v>
      </c>
      <c r="C475" s="175" t="s">
        <v>19324</v>
      </c>
      <c r="D475" s="182">
        <v>43424</v>
      </c>
      <c r="E475" s="182">
        <v>43431</v>
      </c>
      <c r="G475" s="157" t="s">
        <v>5801</v>
      </c>
      <c r="H475" s="178" t="s">
        <v>18784</v>
      </c>
      <c r="I475" s="157" t="s">
        <v>14111</v>
      </c>
      <c r="J475" s="157" t="s">
        <v>13280</v>
      </c>
      <c r="L475" s="62" t="s">
        <v>19325</v>
      </c>
      <c r="X475" s="178" t="s">
        <v>19326</v>
      </c>
      <c r="AH475" s="178" t="s">
        <v>19327</v>
      </c>
      <c r="AO475" s="157" t="s">
        <v>9722</v>
      </c>
    </row>
    <row r="476" spans="1:163" ht="28" x14ac:dyDescent="0.15">
      <c r="A476" s="204" t="s">
        <v>19335</v>
      </c>
      <c r="B476" s="177" t="s">
        <v>19753</v>
      </c>
      <c r="C476" s="175" t="s">
        <v>19336</v>
      </c>
      <c r="D476" s="182">
        <v>43431</v>
      </c>
      <c r="E476" s="182">
        <v>43490</v>
      </c>
      <c r="F476" s="178" t="s">
        <v>12138</v>
      </c>
      <c r="G476" s="157" t="s">
        <v>5802</v>
      </c>
      <c r="H476" s="178" t="s">
        <v>19337</v>
      </c>
      <c r="I476" s="157" t="s">
        <v>14401</v>
      </c>
      <c r="J476" s="157" t="s">
        <v>13280</v>
      </c>
      <c r="L476" s="62" t="s">
        <v>19754</v>
      </c>
      <c r="X476" s="178" t="s">
        <v>12213</v>
      </c>
      <c r="AH476" s="178" t="s">
        <v>452</v>
      </c>
      <c r="AO476" s="157" t="s">
        <v>19201</v>
      </c>
      <c r="EQ476" s="157" t="s">
        <v>19755</v>
      </c>
      <c r="FG476" s="178" t="s">
        <v>19756</v>
      </c>
    </row>
    <row r="477" spans="1:163" ht="28" x14ac:dyDescent="0.15">
      <c r="A477" s="204" t="s">
        <v>19394</v>
      </c>
      <c r="B477" s="177" t="s">
        <v>19395</v>
      </c>
      <c r="C477" s="175" t="s">
        <v>19396</v>
      </c>
      <c r="D477" s="182">
        <v>43434</v>
      </c>
      <c r="E477" s="182">
        <v>43447</v>
      </c>
      <c r="F477" s="178" t="s">
        <v>19399</v>
      </c>
      <c r="G477" s="157" t="s">
        <v>19397</v>
      </c>
      <c r="H477" s="178" t="s">
        <v>19398</v>
      </c>
      <c r="I477" s="157" t="s">
        <v>10294</v>
      </c>
    </row>
    <row r="478" spans="1:163" ht="28" x14ac:dyDescent="0.15">
      <c r="A478" s="204" t="s">
        <v>19641</v>
      </c>
      <c r="B478" s="177" t="s">
        <v>19642</v>
      </c>
      <c r="C478" s="175" t="s">
        <v>19643</v>
      </c>
      <c r="D478" s="182">
        <v>43481</v>
      </c>
      <c r="E478" s="182">
        <v>43486</v>
      </c>
      <c r="G478" s="157" t="s">
        <v>11340</v>
      </c>
      <c r="H478" s="62" t="s">
        <v>19644</v>
      </c>
      <c r="I478" s="157" t="s">
        <v>14401</v>
      </c>
      <c r="J478" s="157" t="s">
        <v>469</v>
      </c>
      <c r="L478" s="178" t="s">
        <v>589</v>
      </c>
      <c r="X478" s="178" t="s">
        <v>19326</v>
      </c>
      <c r="AH478" s="178" t="s">
        <v>14128</v>
      </c>
      <c r="AO478" s="157" t="s">
        <v>1126</v>
      </c>
    </row>
    <row r="479" spans="1:163" ht="28" x14ac:dyDescent="0.15">
      <c r="A479" s="204" t="s">
        <v>19645</v>
      </c>
      <c r="B479" s="177" t="s">
        <v>19646</v>
      </c>
      <c r="C479" s="175" t="s">
        <v>19647</v>
      </c>
      <c r="D479" s="182">
        <v>43481</v>
      </c>
      <c r="E479" s="182">
        <v>43486</v>
      </c>
      <c r="G479" s="157" t="s">
        <v>5802</v>
      </c>
      <c r="H479" s="62" t="s">
        <v>19648</v>
      </c>
      <c r="I479" s="157" t="s">
        <v>14401</v>
      </c>
      <c r="J479" s="157" t="s">
        <v>13280</v>
      </c>
      <c r="L479" s="178" t="s">
        <v>6028</v>
      </c>
      <c r="X479" s="178" t="s">
        <v>19649</v>
      </c>
      <c r="AH479" s="178" t="s">
        <v>19650</v>
      </c>
      <c r="AO479" s="157" t="s">
        <v>1126</v>
      </c>
      <c r="FG479" s="178" t="s">
        <v>19651</v>
      </c>
    </row>
    <row r="480" spans="1:163" ht="28" x14ac:dyDescent="0.15">
      <c r="A480" s="204" t="s">
        <v>19652</v>
      </c>
      <c r="B480" s="177" t="s">
        <v>19653</v>
      </c>
      <c r="C480" s="175" t="s">
        <v>19654</v>
      </c>
      <c r="D480" s="182">
        <v>43481</v>
      </c>
      <c r="E480" s="182">
        <v>43486</v>
      </c>
      <c r="G480" s="157" t="s">
        <v>5801</v>
      </c>
      <c r="H480" s="62" t="s">
        <v>19655</v>
      </c>
      <c r="I480" s="157" t="s">
        <v>14401</v>
      </c>
      <c r="J480" s="157" t="s">
        <v>13280</v>
      </c>
      <c r="L480" s="178" t="s">
        <v>1003</v>
      </c>
      <c r="X480" s="178" t="s">
        <v>1077</v>
      </c>
      <c r="AH480" s="178" t="s">
        <v>19656</v>
      </c>
      <c r="AO480" s="157" t="s">
        <v>1126</v>
      </c>
    </row>
    <row r="481" spans="1:221" ht="28" x14ac:dyDescent="0.15">
      <c r="A481" s="204" t="s">
        <v>19657</v>
      </c>
      <c r="B481" s="177" t="s">
        <v>19658</v>
      </c>
      <c r="C481" s="175" t="s">
        <v>19659</v>
      </c>
      <c r="D481" s="182">
        <v>43481</v>
      </c>
      <c r="E481" s="182">
        <v>43486</v>
      </c>
      <c r="G481" s="157" t="s">
        <v>5801</v>
      </c>
      <c r="H481" s="62" t="s">
        <v>19660</v>
      </c>
      <c r="I481" s="157" t="s">
        <v>14401</v>
      </c>
      <c r="J481" s="157" t="s">
        <v>13280</v>
      </c>
      <c r="L481" s="178" t="s">
        <v>589</v>
      </c>
      <c r="X481" s="178" t="s">
        <v>3072</v>
      </c>
      <c r="AH481" s="178" t="s">
        <v>452</v>
      </c>
      <c r="AO481" s="157" t="s">
        <v>1126</v>
      </c>
    </row>
    <row r="482" spans="1:221" ht="14" x14ac:dyDescent="0.15">
      <c r="A482" s="204" t="s">
        <v>19661</v>
      </c>
      <c r="B482" s="177" t="s">
        <v>19662</v>
      </c>
      <c r="C482" s="175" t="s">
        <v>19663</v>
      </c>
      <c r="D482" s="182">
        <v>43481</v>
      </c>
      <c r="E482" s="182">
        <v>43486</v>
      </c>
      <c r="G482" s="157" t="s">
        <v>5801</v>
      </c>
      <c r="H482" s="62" t="s">
        <v>19664</v>
      </c>
      <c r="I482" s="157" t="s">
        <v>14401</v>
      </c>
      <c r="J482" s="157" t="s">
        <v>13280</v>
      </c>
      <c r="L482" s="178" t="s">
        <v>1207</v>
      </c>
      <c r="X482" s="178" t="s">
        <v>18278</v>
      </c>
      <c r="AH482" s="178" t="s">
        <v>19665</v>
      </c>
      <c r="AO482" s="157" t="s">
        <v>1126</v>
      </c>
    </row>
    <row r="483" spans="1:221" ht="28" x14ac:dyDescent="0.15">
      <c r="A483" s="204" t="s">
        <v>19811</v>
      </c>
      <c r="B483" s="177" t="s">
        <v>19812</v>
      </c>
      <c r="C483" s="175" t="s">
        <v>19813</v>
      </c>
      <c r="D483" s="182">
        <v>43502</v>
      </c>
      <c r="E483" s="182">
        <v>43679</v>
      </c>
      <c r="F483" s="178" t="s">
        <v>17600</v>
      </c>
      <c r="G483" s="157" t="s">
        <v>5943</v>
      </c>
      <c r="H483" s="62" t="s">
        <v>19814</v>
      </c>
      <c r="I483" s="157" t="s">
        <v>3067</v>
      </c>
      <c r="J483" s="157" t="s">
        <v>469</v>
      </c>
      <c r="L483" s="178" t="s">
        <v>589</v>
      </c>
      <c r="AH483" s="178" t="s">
        <v>2735</v>
      </c>
      <c r="ED483" s="178" t="s">
        <v>19815</v>
      </c>
      <c r="HK483" s="273" t="s">
        <v>20671</v>
      </c>
    </row>
    <row r="484" spans="1:221" ht="14" x14ac:dyDescent="0.15">
      <c r="A484" s="204" t="s">
        <v>19854</v>
      </c>
      <c r="B484" s="177" t="s">
        <v>19855</v>
      </c>
      <c r="C484" s="175" t="s">
        <v>19856</v>
      </c>
      <c r="D484" s="182">
        <v>43508</v>
      </c>
      <c r="E484" s="182">
        <v>43515</v>
      </c>
      <c r="G484" s="157" t="s">
        <v>5943</v>
      </c>
      <c r="H484" s="178" t="s">
        <v>17439</v>
      </c>
      <c r="I484" s="157" t="s">
        <v>3067</v>
      </c>
      <c r="J484" s="157" t="s">
        <v>469</v>
      </c>
      <c r="L484" s="178" t="s">
        <v>589</v>
      </c>
      <c r="AH484" s="178" t="s">
        <v>2735</v>
      </c>
      <c r="FK484" s="178" t="s">
        <v>19857</v>
      </c>
    </row>
    <row r="485" spans="1:221" ht="28" x14ac:dyDescent="0.15">
      <c r="A485" s="204" t="s">
        <v>19858</v>
      </c>
      <c r="B485" s="177" t="s">
        <v>19859</v>
      </c>
      <c r="C485" s="175" t="s">
        <v>19860</v>
      </c>
      <c r="D485" s="182">
        <v>43508</v>
      </c>
      <c r="E485" s="182">
        <v>43515</v>
      </c>
      <c r="H485" s="273" t="s">
        <v>19861</v>
      </c>
      <c r="I485" s="157" t="s">
        <v>3067</v>
      </c>
      <c r="J485" s="157" t="s">
        <v>469</v>
      </c>
      <c r="L485" s="178" t="s">
        <v>589</v>
      </c>
      <c r="AH485" s="178" t="s">
        <v>19862</v>
      </c>
      <c r="BU485" s="157" t="s">
        <v>7420</v>
      </c>
    </row>
    <row r="486" spans="1:221" ht="28" x14ac:dyDescent="0.15">
      <c r="A486" s="438" t="s">
        <v>19904</v>
      </c>
      <c r="B486" s="439" t="s">
        <v>19905</v>
      </c>
      <c r="C486" s="62" t="s">
        <v>19906</v>
      </c>
      <c r="D486" s="182">
        <v>43532</v>
      </c>
      <c r="G486" s="157" t="s">
        <v>11340</v>
      </c>
      <c r="H486" s="62" t="s">
        <v>19907</v>
      </c>
      <c r="I486" s="157" t="s">
        <v>3067</v>
      </c>
      <c r="J486" s="157" t="s">
        <v>469</v>
      </c>
      <c r="X486" s="178" t="s">
        <v>5556</v>
      </c>
      <c r="AO486" s="157" t="s">
        <v>19908</v>
      </c>
    </row>
    <row r="487" spans="1:221" ht="28" x14ac:dyDescent="0.2">
      <c r="A487" s="204" t="s">
        <v>20047</v>
      </c>
      <c r="B487" s="177" t="s">
        <v>20048</v>
      </c>
      <c r="C487" s="62" t="s">
        <v>20049</v>
      </c>
      <c r="D487" s="182">
        <v>43560</v>
      </c>
      <c r="E487" s="182">
        <v>43591</v>
      </c>
      <c r="G487" s="157" t="s">
        <v>20050</v>
      </c>
      <c r="H487" s="178" t="s">
        <v>20051</v>
      </c>
      <c r="I487" s="157" t="s">
        <v>14401</v>
      </c>
      <c r="J487" s="157" t="s">
        <v>469</v>
      </c>
      <c r="N487" s="496" t="s">
        <v>20053</v>
      </c>
      <c r="AH487" s="178" t="s">
        <v>20054</v>
      </c>
      <c r="AY487" s="157" t="s">
        <v>20056</v>
      </c>
    </row>
    <row r="488" spans="1:221" ht="28" x14ac:dyDescent="0.2">
      <c r="A488" s="204" t="s">
        <v>20057</v>
      </c>
      <c r="B488" s="177" t="s">
        <v>20058</v>
      </c>
      <c r="C488" s="62" t="s">
        <v>20059</v>
      </c>
      <c r="D488" s="182">
        <v>43560</v>
      </c>
      <c r="E488" s="182">
        <v>43591</v>
      </c>
      <c r="G488" s="157" t="s">
        <v>20050</v>
      </c>
      <c r="H488" s="178" t="s">
        <v>20051</v>
      </c>
      <c r="I488" s="157" t="s">
        <v>14401</v>
      </c>
      <c r="J488" s="157" t="s">
        <v>469</v>
      </c>
      <c r="N488" s="496" t="s">
        <v>20053</v>
      </c>
      <c r="AH488" s="62" t="s">
        <v>20060</v>
      </c>
      <c r="AY488" s="157" t="s">
        <v>20061</v>
      </c>
    </row>
    <row r="489" spans="1:221" ht="70" x14ac:dyDescent="0.15">
      <c r="A489" s="204" t="s">
        <v>20265</v>
      </c>
      <c r="B489" s="177" t="s">
        <v>20266</v>
      </c>
      <c r="C489" s="62" t="s">
        <v>20267</v>
      </c>
      <c r="D489" s="182">
        <v>43605</v>
      </c>
      <c r="E489" s="182">
        <v>43619</v>
      </c>
      <c r="G489" s="157" t="s">
        <v>5801</v>
      </c>
      <c r="H489" s="62" t="s">
        <v>20268</v>
      </c>
      <c r="I489" s="157" t="s">
        <v>3067</v>
      </c>
      <c r="ED489" s="178" t="s">
        <v>20273</v>
      </c>
      <c r="FG489" s="62" t="s">
        <v>20272</v>
      </c>
      <c r="HL489" s="273" t="s">
        <v>20270</v>
      </c>
      <c r="HM489" s="157" t="s">
        <v>469</v>
      </c>
    </row>
    <row r="490" spans="1:221" ht="28" x14ac:dyDescent="0.15">
      <c r="A490" s="438" t="s">
        <v>20446</v>
      </c>
      <c r="B490" s="439" t="s">
        <v>6284</v>
      </c>
      <c r="C490" s="62" t="s">
        <v>20447</v>
      </c>
      <c r="D490" s="182">
        <v>43663</v>
      </c>
      <c r="G490" s="157" t="s">
        <v>5843</v>
      </c>
      <c r="H490" s="62" t="s">
        <v>9293</v>
      </c>
      <c r="I490" s="157" t="s">
        <v>3067</v>
      </c>
      <c r="AH490" s="62" t="s">
        <v>20454</v>
      </c>
      <c r="BG490" s="157" t="s">
        <v>7439</v>
      </c>
      <c r="CL490" s="157" t="s">
        <v>20494</v>
      </c>
      <c r="CT490" s="157" t="s">
        <v>1643</v>
      </c>
      <c r="CV490" s="157" t="s">
        <v>1643</v>
      </c>
    </row>
    <row r="491" spans="1:221" ht="28" x14ac:dyDescent="0.15">
      <c r="A491" s="204" t="s">
        <v>20466</v>
      </c>
      <c r="B491" s="177" t="s">
        <v>20467</v>
      </c>
      <c r="C491" s="62" t="s">
        <v>20468</v>
      </c>
      <c r="D491" s="182">
        <v>43633</v>
      </c>
      <c r="E491" s="182">
        <v>43636</v>
      </c>
      <c r="G491" s="157" t="s">
        <v>5802</v>
      </c>
      <c r="H491" s="62" t="s">
        <v>16088</v>
      </c>
      <c r="I491" s="157" t="s">
        <v>3067</v>
      </c>
      <c r="J491" s="157" t="s">
        <v>469</v>
      </c>
      <c r="L491" s="62" t="s">
        <v>3129</v>
      </c>
      <c r="X491" s="178" t="s">
        <v>20469</v>
      </c>
      <c r="AH491" s="178" t="s">
        <v>20470</v>
      </c>
      <c r="AO491" s="157" t="s">
        <v>20471</v>
      </c>
      <c r="EQ491" s="157" t="s">
        <v>20473</v>
      </c>
      <c r="FG491" s="178" t="s">
        <v>20472</v>
      </c>
    </row>
    <row r="492" spans="1:221" ht="28" x14ac:dyDescent="0.15">
      <c r="A492" s="204" t="s">
        <v>20474</v>
      </c>
      <c r="B492" s="177" t="s">
        <v>20476</v>
      </c>
      <c r="C492" s="62" t="s">
        <v>20477</v>
      </c>
      <c r="D492" s="182">
        <v>43634</v>
      </c>
      <c r="E492" s="182">
        <v>43636</v>
      </c>
      <c r="G492" s="157" t="s">
        <v>5801</v>
      </c>
      <c r="H492" s="62" t="s">
        <v>20478</v>
      </c>
      <c r="I492" s="157" t="s">
        <v>3067</v>
      </c>
      <c r="J492" s="157" t="s">
        <v>469</v>
      </c>
      <c r="L492" s="178" t="s">
        <v>20479</v>
      </c>
      <c r="X492" s="178" t="s">
        <v>20469</v>
      </c>
      <c r="AH492" s="178" t="s">
        <v>452</v>
      </c>
      <c r="AO492" s="157" t="s">
        <v>20471</v>
      </c>
      <c r="EQ492" s="157" t="s">
        <v>11029</v>
      </c>
      <c r="FG492" s="178" t="s">
        <v>20480</v>
      </c>
    </row>
    <row r="493" spans="1:221" ht="28" x14ac:dyDescent="0.15">
      <c r="A493" s="204" t="s">
        <v>20487</v>
      </c>
      <c r="B493" s="177" t="s">
        <v>20488</v>
      </c>
      <c r="C493" s="62" t="s">
        <v>20489</v>
      </c>
      <c r="D493" s="182">
        <v>43635</v>
      </c>
      <c r="E493" s="182">
        <v>43636</v>
      </c>
      <c r="G493" s="157" t="s">
        <v>5802</v>
      </c>
      <c r="H493" s="178" t="s">
        <v>5986</v>
      </c>
      <c r="I493" s="157" t="s">
        <v>3067</v>
      </c>
      <c r="J493" s="157" t="s">
        <v>469</v>
      </c>
      <c r="L493" s="62" t="s">
        <v>6073</v>
      </c>
      <c r="X493" s="178" t="s">
        <v>1126</v>
      </c>
      <c r="AH493" s="178" t="s">
        <v>452</v>
      </c>
      <c r="AO493" s="157" t="s">
        <v>20471</v>
      </c>
      <c r="EQ493" s="157" t="s">
        <v>20490</v>
      </c>
      <c r="FG493" s="178" t="s">
        <v>20491</v>
      </c>
    </row>
    <row r="494" spans="1:221" ht="28" x14ac:dyDescent="0.15">
      <c r="A494" s="438" t="s">
        <v>20495</v>
      </c>
      <c r="B494" s="439" t="s">
        <v>20496</v>
      </c>
      <c r="C494" s="62" t="s">
        <v>20497</v>
      </c>
      <c r="D494" s="182">
        <v>43637</v>
      </c>
      <c r="E494" s="182"/>
      <c r="G494" s="157" t="s">
        <v>5801</v>
      </c>
      <c r="H494" s="62" t="s">
        <v>20478</v>
      </c>
      <c r="I494" s="157" t="s">
        <v>3067</v>
      </c>
      <c r="J494" s="157" t="s">
        <v>469</v>
      </c>
      <c r="L494" s="62" t="s">
        <v>20479</v>
      </c>
      <c r="X494" s="178" t="s">
        <v>1126</v>
      </c>
      <c r="AH494" s="178" t="s">
        <v>452</v>
      </c>
      <c r="AO494" s="157" t="s">
        <v>20471</v>
      </c>
      <c r="EQ494" s="157" t="s">
        <v>13108</v>
      </c>
      <c r="FG494" s="178" t="s">
        <v>20504</v>
      </c>
    </row>
    <row r="495" spans="1:221" ht="28" x14ac:dyDescent="0.15">
      <c r="A495" s="438" t="s">
        <v>20514</v>
      </c>
      <c r="B495" s="439" t="s">
        <v>20515</v>
      </c>
      <c r="C495" s="62" t="s">
        <v>20516</v>
      </c>
      <c r="D495" s="182">
        <v>43640</v>
      </c>
      <c r="G495" s="157" t="s">
        <v>5802</v>
      </c>
      <c r="H495" s="178" t="s">
        <v>20517</v>
      </c>
      <c r="I495" s="157" t="s">
        <v>3067</v>
      </c>
      <c r="J495" s="157" t="s">
        <v>469</v>
      </c>
      <c r="L495" s="62" t="s">
        <v>6073</v>
      </c>
      <c r="X495" s="178" t="s">
        <v>20469</v>
      </c>
      <c r="AH495" s="178" t="s">
        <v>20518</v>
      </c>
      <c r="AO495" s="157" t="s">
        <v>20471</v>
      </c>
      <c r="EQ495" s="157" t="s">
        <v>20519</v>
      </c>
      <c r="FG495" s="178" t="s">
        <v>20520</v>
      </c>
    </row>
    <row r="496" spans="1:221" ht="42" x14ac:dyDescent="0.15">
      <c r="A496" s="438" t="s">
        <v>20521</v>
      </c>
      <c r="B496" s="439" t="s">
        <v>20522</v>
      </c>
      <c r="C496" s="62" t="s">
        <v>20523</v>
      </c>
      <c r="D496" s="182">
        <v>43640</v>
      </c>
      <c r="G496" s="157" t="s">
        <v>5802</v>
      </c>
      <c r="H496" s="62" t="s">
        <v>12208</v>
      </c>
      <c r="I496" s="157" t="s">
        <v>3067</v>
      </c>
      <c r="J496" s="157" t="s">
        <v>469</v>
      </c>
      <c r="L496" s="62" t="s">
        <v>20524</v>
      </c>
      <c r="X496" s="178" t="s">
        <v>20525</v>
      </c>
      <c r="AH496" s="178" t="s">
        <v>20526</v>
      </c>
      <c r="AO496" s="157" t="s">
        <v>9722</v>
      </c>
      <c r="EQ496" s="157" t="s">
        <v>20527</v>
      </c>
      <c r="FG496" s="178" t="s">
        <v>20528</v>
      </c>
    </row>
    <row r="497" spans="1:163" ht="28" x14ac:dyDescent="0.15">
      <c r="A497" s="438" t="s">
        <v>20564</v>
      </c>
      <c r="B497" s="439" t="s">
        <v>20565</v>
      </c>
      <c r="C497" s="62" t="s">
        <v>20597</v>
      </c>
      <c r="D497" s="182">
        <v>43665</v>
      </c>
      <c r="G497" s="157" t="s">
        <v>6283</v>
      </c>
      <c r="H497" s="62" t="s">
        <v>8340</v>
      </c>
      <c r="I497" s="157" t="s">
        <v>14401</v>
      </c>
      <c r="J497" s="157" t="s">
        <v>13280</v>
      </c>
      <c r="L497" s="178" t="s">
        <v>20598</v>
      </c>
      <c r="X497" s="178" t="s">
        <v>20599</v>
      </c>
      <c r="AH497" s="178" t="s">
        <v>452</v>
      </c>
      <c r="ED497" s="178" t="s">
        <v>20601</v>
      </c>
      <c r="FG497" s="178" t="s">
        <v>20600</v>
      </c>
    </row>
    <row r="1048576" spans="4:190" ht="14" x14ac:dyDescent="0.15">
      <c r="D1048576" s="186"/>
      <c r="I1048576" s="102"/>
      <c r="GH1048576" s="62"/>
    </row>
  </sheetData>
  <autoFilter ref="A1:HA257" xr:uid="{00000000-0009-0000-0000-00000A000000}"/>
  <sortState xmlns:xlrd2="http://schemas.microsoft.com/office/spreadsheetml/2017/richdata2" ref="A3:DQ188">
    <sortCondition ref="J2:J188"/>
    <sortCondition ref="L2:L188"/>
    <sortCondition ref="X2:X188"/>
    <sortCondition ref="AH2:AH188"/>
  </sortState>
  <dataConsolidate/>
  <customSheetViews>
    <customSheetView guid="{6AB3AC03-22A4-4809-83CA-C1D68C851D61}" showAutoFilter="1">
      <pane xSplit="3" ySplit="1" topLeftCell="I235" activePane="bottomRight" state="frozenSplit"/>
      <selection pane="bottomRight" activeCell="N245" sqref="N245"/>
      <pageMargins left="0.7" right="0.7" top="0.75" bottom="0.75" header="0.3" footer="0.3"/>
      <pageSetup orientation="portrait" r:id="rId1"/>
      <autoFilter ref="A1:FX255" xr:uid="{00000000-0000-0000-0000-000000000000}"/>
    </customSheetView>
    <customSheetView guid="{BFB73080-C595-410B-86AB-674FF7B777B3}" showAutoFilter="1">
      <pane xSplit="3" ySplit="1" topLeftCell="D248" activePane="bottomRight" state="frozenSplit"/>
      <selection pane="bottomRight" activeCell="H248" sqref="H248"/>
      <pageMargins left="0.7" right="0.7" top="0.75" bottom="0.75" header="0.3" footer="0.3"/>
      <pageSetup orientation="portrait" r:id="rId2"/>
      <autoFilter ref="A1:FX255" xr:uid="{00000000-0000-0000-0000-000000000000}"/>
    </customSheetView>
    <customSheetView guid="{CC4BE5D8-8A14-4B7A-8555-F7CB4F51CB2A}" filter="1" showAutoFilter="1">
      <pane xSplit="3" ySplit="4" topLeftCell="D6" activePane="bottomRight" state="frozenSplit"/>
      <selection pane="bottomRight" activeCell="E133" sqref="E133"/>
      <pageMargins left="0.7" right="0.7" top="0.75" bottom="0.75" header="0.3" footer="0.3"/>
      <pageSetup orientation="portrait" r:id="rId3"/>
      <autoFilter ref="A1:FT235" xr:uid="{00000000-0000-0000-0000-000000000000}">
        <filterColumn colId="1">
          <customFilters>
            <customFilter val="*glycerin*"/>
          </customFilters>
        </filterColumn>
      </autoFilter>
    </customSheetView>
    <customSheetView guid="{D5A1C5FF-2027-4AC6-A238-93261C2785BF}" showAutoFilter="1">
      <pane xSplit="4" ySplit="1" topLeftCell="E19" activePane="bottomRight" state="frozenSplit"/>
      <selection pane="bottomRight" activeCell="G29" sqref="G29"/>
      <pageMargins left="0.7" right="0.7" top="0.75" bottom="0.75" header="0.3" footer="0.3"/>
      <pageSetup orientation="portrait" r:id="rId4"/>
      <autoFilter ref="A1:FE205" xr:uid="{00000000-0000-0000-0000-000000000000}"/>
    </customSheetView>
    <customSheetView guid="{B8943A4C-5AC8-47C7-9B46-4A9E5D038C0F}" filter="1" showAutoFilter="1">
      <pane xSplit="4" ySplit="116" topLeftCell="DM123" activePane="bottomRight" state="frozenSplit"/>
      <selection pane="bottomRight" activeCell="DM123" sqref="DM123"/>
      <pageMargins left="0.7" right="0.7" top="0.75" bottom="0.75" header="0.3" footer="0.3"/>
      <pageSetup orientation="portrait" r:id="rId5"/>
      <autoFilter ref="A1:FE204" xr:uid="{00000000-0000-0000-0000-000000000000}">
        <filterColumn colId="31">
          <customFilters>
            <customFilter operator="notEqual" val=" "/>
          </customFilters>
        </filterColumn>
        <filterColumn colId="35">
          <customFilters>
            <customFilter operator="notEqual" val=" "/>
          </customFilters>
        </filterColumn>
        <filterColumn colId="116">
          <customFilters>
            <customFilter operator="notEqual" val=" "/>
          </customFilters>
        </filterColumn>
        <filterColumn colId="130">
          <customFilters>
            <customFilter operator="notEqual" val=" "/>
          </customFilters>
        </filterColumn>
      </autoFilter>
    </customSheetView>
    <customSheetView guid="{697847CE-5139-4EBD-A73A-6A939E260B2D}" showAutoFilter="1">
      <pane xSplit="4" ySplit="1" topLeftCell="E153" activePane="bottomRight" state="frozenSplit"/>
      <selection pane="bottomRight" activeCell="A158" sqref="A158"/>
      <pageMargins left="0.7" right="0.7" top="0.75" bottom="0.75" header="0.3" footer="0.3"/>
      <pageSetup orientation="portrait" r:id="rId6"/>
      <autoFilter ref="A1:FD202" xr:uid="{00000000-0000-0000-0000-000000000000}"/>
    </customSheetView>
    <customSheetView guid="{5321CD09-EC16-47F7-8AA4-24BD71FF8F01}" filter="1" showAutoFilter="1">
      <pane xSplit="5" ySplit="2" topLeftCell="F128" activePane="bottomRight" state="frozenSplit"/>
      <selection pane="bottomRight" activeCell="A144" sqref="A144"/>
      <pageMargins left="0.7" right="0.7" top="0.75" bottom="0.75" header="0.3" footer="0.3"/>
      <pageSetup orientation="portrait" r:id="rId7"/>
      <autoFilter ref="A1:DU191" xr:uid="{00000000-0000-0000-0000-000000000000}">
        <filterColumn colId="3">
          <filters>
            <filter val="J&amp;J Chem"/>
            <filter val="J&amp;J Chem_x000a_NEW"/>
          </filters>
        </filterColumn>
      </autoFilter>
    </customSheetView>
    <customSheetView guid="{87D4F8BA-D64D-4F76-8174-E2443EA77F9D}" filter="1" showAutoFilter="1">
      <pane xSplit="4" ySplit="116" topLeftCell="DM123" activePane="bottomRight" state="frozenSplit"/>
      <selection pane="bottomRight" activeCell="DM123" sqref="DM123"/>
      <pageMargins left="0.7" right="0.7" top="0.75" bottom="0.75" header="0.3" footer="0.3"/>
      <pageSetup orientation="portrait" r:id="rId8"/>
      <autoFilter ref="A1:FE204" xr:uid="{00000000-0000-0000-0000-000000000000}">
        <filterColumn colId="31">
          <customFilters>
            <customFilter operator="notEqual" val=" "/>
          </customFilters>
        </filterColumn>
        <filterColumn colId="35">
          <customFilters>
            <customFilter operator="notEqual" val=" "/>
          </customFilters>
        </filterColumn>
        <filterColumn colId="116">
          <customFilters>
            <customFilter operator="notEqual" val=" "/>
          </customFilters>
        </filterColumn>
        <filterColumn colId="130">
          <customFilters>
            <customFilter operator="notEqual" val=" "/>
          </customFilters>
        </filterColumn>
      </autoFilter>
    </customSheetView>
    <customSheetView guid="{8B5205BC-47B1-4489-AD40-C2E0484361A0}" showAutoFilter="1">
      <pane xSplit="4" ySplit="1" topLeftCell="E214" activePane="bottomRight" state="frozenSplit"/>
      <selection pane="bottomRight" activeCell="E218" sqref="E218"/>
      <pageMargins left="0.7" right="0.7" top="0.75" bottom="0.75" header="0.3" footer="0.3"/>
      <pageSetup orientation="portrait" r:id="rId9"/>
      <autoFilter ref="A1:FM218" xr:uid="{00000000-0000-0000-0000-000000000000}"/>
    </customSheetView>
    <customSheetView guid="{F0F0981A-2E0C-4FA4-A465-23A3F548E14E}" showAutoFilter="1">
      <pane xSplit="3" ySplit="1" topLeftCell="D34" activePane="bottomRight" state="frozenSplit"/>
      <selection pane="bottomRight" activeCell="B35" sqref="B35"/>
      <pageMargins left="0.7" right="0.7" top="0.75" bottom="0.75" header="0.3" footer="0.3"/>
      <pageSetup orientation="portrait" r:id="rId10"/>
      <autoFilter ref="A1:FX255" xr:uid="{00000000-0000-0000-0000-000000000000}"/>
    </customSheetView>
    <customSheetView guid="{98762CE7-B7CB-4017-BD9C-C31369E38615}" showAutoFilter="1">
      <pane xSplit="3" ySplit="1" topLeftCell="BJ72" activePane="bottomRight" state="frozenSplit"/>
      <selection pane="bottomRight" activeCell="BJ77" sqref="BJ77"/>
      <pageMargins left="0.7" right="0.7" top="0.75" bottom="0.75" header="0.3" footer="0.3"/>
      <pageSetup orientation="portrait" r:id="rId11"/>
      <autoFilter ref="A1:FX255" xr:uid="{00000000-0000-0000-0000-000000000000}"/>
    </customSheetView>
  </customSheetViews>
  <pageMargins left="0.7" right="0.7" top="0.75" bottom="0.75" header="0.3" footer="0.3"/>
  <pageSetup orientation="portrait" r:id="rId1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26"/>
  <sheetViews>
    <sheetView workbookViewId="0">
      <selection activeCell="B30" sqref="B30"/>
    </sheetView>
  </sheetViews>
  <sheetFormatPr baseColWidth="10" defaultColWidth="8.83203125" defaultRowHeight="14" x14ac:dyDescent="0.15"/>
  <cols>
    <col min="1" max="1" width="13.33203125" customWidth="1"/>
    <col min="2" max="2" width="75.1640625" customWidth="1"/>
    <col min="3" max="3" width="64.5" customWidth="1"/>
    <col min="4" max="4" width="9.6640625" customWidth="1"/>
  </cols>
  <sheetData>
    <row r="1" spans="1:9" ht="30" x14ac:dyDescent="0.15">
      <c r="A1" s="141" t="s">
        <v>1</v>
      </c>
      <c r="B1" s="141" t="s">
        <v>2</v>
      </c>
      <c r="C1" s="141" t="s">
        <v>406</v>
      </c>
      <c r="D1" s="141" t="s">
        <v>408</v>
      </c>
      <c r="E1" s="141" t="s">
        <v>409</v>
      </c>
      <c r="F1" s="141" t="s">
        <v>407</v>
      </c>
      <c r="G1" s="141" t="s">
        <v>8515</v>
      </c>
      <c r="H1" s="141" t="s">
        <v>5324</v>
      </c>
      <c r="I1" s="141" t="s">
        <v>3045</v>
      </c>
    </row>
    <row r="2" spans="1:9" x14ac:dyDescent="0.15">
      <c r="A2" t="s">
        <v>16426</v>
      </c>
      <c r="B2" t="s">
        <v>16453</v>
      </c>
      <c r="C2" t="s">
        <v>16451</v>
      </c>
      <c r="D2" s="271">
        <v>42709</v>
      </c>
      <c r="I2" t="s">
        <v>16452</v>
      </c>
    </row>
    <row r="3" spans="1:9" x14ac:dyDescent="0.15">
      <c r="A3" s="378" t="s">
        <v>16426</v>
      </c>
      <c r="B3" s="378" t="s">
        <v>16453</v>
      </c>
      <c r="C3" t="s">
        <v>16450</v>
      </c>
      <c r="D3" s="271">
        <v>42709</v>
      </c>
      <c r="I3" s="378" t="s">
        <v>16452</v>
      </c>
    </row>
    <row r="4" spans="1:9" x14ac:dyDescent="0.15">
      <c r="A4" s="378" t="s">
        <v>16426</v>
      </c>
      <c r="B4" s="378" t="s">
        <v>16453</v>
      </c>
      <c r="C4" t="s">
        <v>16449</v>
      </c>
      <c r="D4" s="271">
        <v>42709</v>
      </c>
      <c r="I4" s="378" t="s">
        <v>16452</v>
      </c>
    </row>
    <row r="5" spans="1:9" x14ac:dyDescent="0.15">
      <c r="A5" s="378" t="s">
        <v>16426</v>
      </c>
      <c r="B5" s="378" t="s">
        <v>16453</v>
      </c>
      <c r="C5" t="s">
        <v>16448</v>
      </c>
      <c r="D5" s="271">
        <v>42709</v>
      </c>
      <c r="I5" s="378" t="s">
        <v>16452</v>
      </c>
    </row>
    <row r="6" spans="1:9" x14ac:dyDescent="0.15">
      <c r="A6" s="378" t="s">
        <v>16426</v>
      </c>
      <c r="B6" s="378" t="s">
        <v>16453</v>
      </c>
      <c r="C6" s="378" t="s">
        <v>16427</v>
      </c>
      <c r="D6" s="271">
        <v>42709</v>
      </c>
      <c r="I6" s="378" t="s">
        <v>16452</v>
      </c>
    </row>
    <row r="7" spans="1:9" x14ac:dyDescent="0.15">
      <c r="A7" s="378" t="s">
        <v>16426</v>
      </c>
      <c r="B7" s="378" t="s">
        <v>16453</v>
      </c>
      <c r="C7" s="378" t="s">
        <v>16447</v>
      </c>
      <c r="D7" s="271">
        <v>42709</v>
      </c>
      <c r="I7" s="378" t="s">
        <v>16452</v>
      </c>
    </row>
    <row r="8" spans="1:9" x14ac:dyDescent="0.15">
      <c r="A8" s="378" t="s">
        <v>16426</v>
      </c>
      <c r="B8" s="378" t="s">
        <v>16453</v>
      </c>
      <c r="C8" s="378" t="s">
        <v>16446</v>
      </c>
      <c r="D8" s="271">
        <v>42709</v>
      </c>
      <c r="I8" s="378" t="s">
        <v>16452</v>
      </c>
    </row>
    <row r="9" spans="1:9" x14ac:dyDescent="0.15">
      <c r="A9" s="378" t="s">
        <v>16426</v>
      </c>
      <c r="B9" s="378" t="s">
        <v>16453</v>
      </c>
      <c r="C9" s="378" t="s">
        <v>16428</v>
      </c>
      <c r="D9" s="271">
        <v>42709</v>
      </c>
      <c r="I9" s="378" t="s">
        <v>16452</v>
      </c>
    </row>
    <row r="10" spans="1:9" x14ac:dyDescent="0.15">
      <c r="A10" s="378" t="s">
        <v>16426</v>
      </c>
      <c r="B10" s="378" t="s">
        <v>16453</v>
      </c>
      <c r="C10" s="378" t="s">
        <v>16429</v>
      </c>
      <c r="D10" s="271">
        <v>42709</v>
      </c>
      <c r="I10" s="378" t="s">
        <v>16452</v>
      </c>
    </row>
    <row r="11" spans="1:9" x14ac:dyDescent="0.15">
      <c r="A11" s="378" t="s">
        <v>16426</v>
      </c>
      <c r="B11" s="378" t="s">
        <v>16453</v>
      </c>
      <c r="C11" s="378" t="s">
        <v>16445</v>
      </c>
      <c r="D11" s="271">
        <v>42709</v>
      </c>
      <c r="I11" s="378" t="s">
        <v>16452</v>
      </c>
    </row>
    <row r="12" spans="1:9" x14ac:dyDescent="0.15">
      <c r="A12" s="378" t="s">
        <v>16426</v>
      </c>
      <c r="B12" s="378" t="s">
        <v>16453</v>
      </c>
      <c r="C12" s="378" t="s">
        <v>16430</v>
      </c>
      <c r="D12" s="271">
        <v>42709</v>
      </c>
      <c r="I12" s="378" t="s">
        <v>16452</v>
      </c>
    </row>
    <row r="13" spans="1:9" x14ac:dyDescent="0.15">
      <c r="A13" s="378" t="s">
        <v>16426</v>
      </c>
      <c r="B13" s="378" t="s">
        <v>16453</v>
      </c>
      <c r="C13" s="378" t="s">
        <v>16431</v>
      </c>
      <c r="D13" s="271">
        <v>42709</v>
      </c>
      <c r="I13" s="378" t="s">
        <v>16452</v>
      </c>
    </row>
    <row r="14" spans="1:9" x14ac:dyDescent="0.15">
      <c r="A14" s="378" t="s">
        <v>16426</v>
      </c>
      <c r="B14" s="378" t="s">
        <v>16453</v>
      </c>
      <c r="C14" s="378" t="s">
        <v>16444</v>
      </c>
      <c r="D14" s="271">
        <v>42709</v>
      </c>
      <c r="I14" s="378" t="s">
        <v>16452</v>
      </c>
    </row>
    <row r="15" spans="1:9" x14ac:dyDescent="0.15">
      <c r="A15" s="378" t="s">
        <v>16426</v>
      </c>
      <c r="B15" s="378" t="s">
        <v>16453</v>
      </c>
      <c r="C15" s="378" t="s">
        <v>16443</v>
      </c>
      <c r="D15" s="271">
        <v>42709</v>
      </c>
      <c r="I15" s="378" t="s">
        <v>16452</v>
      </c>
    </row>
    <row r="16" spans="1:9" x14ac:dyDescent="0.15">
      <c r="A16" s="378" t="s">
        <v>16426</v>
      </c>
      <c r="B16" s="378" t="s">
        <v>16453</v>
      </c>
      <c r="C16" s="378" t="s">
        <v>16442</v>
      </c>
      <c r="D16" s="271">
        <v>42709</v>
      </c>
      <c r="I16" s="378" t="s">
        <v>16452</v>
      </c>
    </row>
    <row r="17" spans="1:9" x14ac:dyDescent="0.15">
      <c r="A17" s="378" t="s">
        <v>16426</v>
      </c>
      <c r="B17" s="378" t="s">
        <v>16453</v>
      </c>
      <c r="C17" s="378" t="s">
        <v>16432</v>
      </c>
      <c r="D17" s="271">
        <v>42709</v>
      </c>
      <c r="I17" s="378" t="s">
        <v>16452</v>
      </c>
    </row>
    <row r="18" spans="1:9" x14ac:dyDescent="0.15">
      <c r="A18" s="378" t="s">
        <v>16426</v>
      </c>
      <c r="B18" s="378" t="s">
        <v>16453</v>
      </c>
      <c r="C18" s="378" t="s">
        <v>16441</v>
      </c>
      <c r="D18" s="271">
        <v>42709</v>
      </c>
      <c r="I18" s="378" t="s">
        <v>16452</v>
      </c>
    </row>
    <row r="19" spans="1:9" x14ac:dyDescent="0.15">
      <c r="A19" s="378" t="s">
        <v>16426</v>
      </c>
      <c r="B19" s="378" t="s">
        <v>16453</v>
      </c>
      <c r="C19" s="378" t="s">
        <v>16440</v>
      </c>
      <c r="D19" s="271">
        <v>42709</v>
      </c>
      <c r="I19" s="378" t="s">
        <v>16452</v>
      </c>
    </row>
    <row r="20" spans="1:9" x14ac:dyDescent="0.15">
      <c r="A20" s="378" t="s">
        <v>16426</v>
      </c>
      <c r="B20" s="378" t="s">
        <v>16453</v>
      </c>
      <c r="C20" s="378" t="s">
        <v>16439</v>
      </c>
      <c r="D20" s="271">
        <v>42709</v>
      </c>
      <c r="I20" s="378" t="s">
        <v>16452</v>
      </c>
    </row>
    <row r="21" spans="1:9" x14ac:dyDescent="0.15">
      <c r="A21" s="378" t="s">
        <v>16426</v>
      </c>
      <c r="B21" s="378" t="s">
        <v>16453</v>
      </c>
      <c r="C21" s="378" t="s">
        <v>16438</v>
      </c>
      <c r="D21" s="271">
        <v>42709</v>
      </c>
      <c r="I21" s="378" t="s">
        <v>16452</v>
      </c>
    </row>
    <row r="22" spans="1:9" x14ac:dyDescent="0.15">
      <c r="A22" s="378" t="s">
        <v>16426</v>
      </c>
      <c r="B22" s="378" t="s">
        <v>16453</v>
      </c>
      <c r="C22" s="378" t="s">
        <v>16437</v>
      </c>
      <c r="D22" s="271">
        <v>42709</v>
      </c>
      <c r="I22" s="378" t="s">
        <v>16452</v>
      </c>
    </row>
    <row r="23" spans="1:9" x14ac:dyDescent="0.15">
      <c r="A23" s="378" t="s">
        <v>16426</v>
      </c>
      <c r="B23" s="378" t="s">
        <v>16453</v>
      </c>
      <c r="C23" s="378" t="s">
        <v>16436</v>
      </c>
      <c r="D23" s="271">
        <v>42709</v>
      </c>
      <c r="I23" s="378" t="s">
        <v>16452</v>
      </c>
    </row>
    <row r="24" spans="1:9" x14ac:dyDescent="0.15">
      <c r="A24" s="378" t="s">
        <v>16426</v>
      </c>
      <c r="B24" s="378" t="s">
        <v>16453</v>
      </c>
      <c r="C24" s="378" t="s">
        <v>16435</v>
      </c>
      <c r="D24" s="271">
        <v>42709</v>
      </c>
      <c r="I24" s="378" t="s">
        <v>16452</v>
      </c>
    </row>
    <row r="25" spans="1:9" x14ac:dyDescent="0.15">
      <c r="A25" s="378" t="s">
        <v>16426</v>
      </c>
      <c r="B25" s="378" t="s">
        <v>16453</v>
      </c>
      <c r="C25" s="378" t="s">
        <v>16434</v>
      </c>
      <c r="D25" s="271">
        <v>42709</v>
      </c>
      <c r="I25" s="378" t="s">
        <v>16452</v>
      </c>
    </row>
    <row r="26" spans="1:9" x14ac:dyDescent="0.15">
      <c r="A26" s="378" t="s">
        <v>16426</v>
      </c>
      <c r="B26" s="378" t="s">
        <v>16453</v>
      </c>
      <c r="C26" s="378" t="s">
        <v>16433</v>
      </c>
      <c r="D26" s="271">
        <v>42709</v>
      </c>
      <c r="I26" s="378" t="s">
        <v>16452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autoPageBreaks="0"/>
  </sheetPr>
  <dimension ref="A1:D861"/>
  <sheetViews>
    <sheetView topLeftCell="A841" workbookViewId="0">
      <selection activeCell="A19" sqref="A19"/>
    </sheetView>
  </sheetViews>
  <sheetFormatPr baseColWidth="10" defaultColWidth="8.83203125" defaultRowHeight="14" x14ac:dyDescent="0.15"/>
  <cols>
    <col min="1" max="1" width="18" customWidth="1"/>
    <col min="2" max="2" width="22.5" customWidth="1"/>
    <col min="3" max="3" width="35.6640625" customWidth="1"/>
    <col min="4" max="4" width="9" customWidth="1"/>
  </cols>
  <sheetData>
    <row r="1" spans="1:4" ht="15" x14ac:dyDescent="0.2">
      <c r="A1" s="1" t="s">
        <v>0</v>
      </c>
      <c r="B1" s="1" t="s">
        <v>1</v>
      </c>
      <c r="C1" s="1" t="s">
        <v>2</v>
      </c>
      <c r="D1" s="1" t="s">
        <v>3</v>
      </c>
    </row>
    <row r="2" spans="1:4" x14ac:dyDescent="0.15">
      <c r="A2" s="2" t="s">
        <v>4</v>
      </c>
      <c r="B2" s="2" t="s">
        <v>5</v>
      </c>
      <c r="C2" s="2" t="s">
        <v>6</v>
      </c>
      <c r="D2" s="2">
        <v>11112010</v>
      </c>
    </row>
    <row r="3" spans="1:4" x14ac:dyDescent="0.15">
      <c r="A3" s="2" t="s">
        <v>7</v>
      </c>
      <c r="B3" s="2" t="s">
        <v>8</v>
      </c>
      <c r="C3" s="2" t="s">
        <v>9</v>
      </c>
      <c r="D3" s="2">
        <v>3302010</v>
      </c>
    </row>
    <row r="4" spans="1:4" x14ac:dyDescent="0.15">
      <c r="A4" s="2" t="s">
        <v>10</v>
      </c>
      <c r="B4" s="2" t="s">
        <v>8</v>
      </c>
      <c r="C4" s="2" t="s">
        <v>9</v>
      </c>
      <c r="D4" s="2">
        <v>3302010</v>
      </c>
    </row>
    <row r="5" spans="1:4" x14ac:dyDescent="0.15">
      <c r="A5" s="2" t="s">
        <v>11</v>
      </c>
      <c r="B5" s="2" t="s">
        <v>8</v>
      </c>
      <c r="C5" s="2" t="s">
        <v>9</v>
      </c>
      <c r="D5" s="2">
        <v>3302010</v>
      </c>
    </row>
    <row r="6" spans="1:4" x14ac:dyDescent="0.15">
      <c r="A6" s="2" t="s">
        <v>12</v>
      </c>
      <c r="B6" s="2" t="s">
        <v>8</v>
      </c>
      <c r="C6" s="2" t="s">
        <v>9</v>
      </c>
      <c r="D6" s="2">
        <v>3302010</v>
      </c>
    </row>
    <row r="7" spans="1:4" x14ac:dyDescent="0.15">
      <c r="A7" s="2" t="s">
        <v>13</v>
      </c>
      <c r="B7" s="2" t="s">
        <v>8</v>
      </c>
      <c r="C7" s="2" t="s">
        <v>9</v>
      </c>
      <c r="D7" s="2">
        <v>3302010</v>
      </c>
    </row>
    <row r="8" spans="1:4" x14ac:dyDescent="0.15">
      <c r="A8" s="2" t="s">
        <v>14</v>
      </c>
      <c r="B8" s="2" t="s">
        <v>8</v>
      </c>
      <c r="C8" s="2" t="s">
        <v>9</v>
      </c>
      <c r="D8" s="2">
        <v>3302010</v>
      </c>
    </row>
    <row r="9" spans="1:4" x14ac:dyDescent="0.15">
      <c r="A9" s="2" t="s">
        <v>15</v>
      </c>
      <c r="B9" s="2" t="s">
        <v>8</v>
      </c>
      <c r="C9" s="2" t="s">
        <v>9</v>
      </c>
      <c r="D9" s="2">
        <v>4122010</v>
      </c>
    </row>
    <row r="10" spans="1:4" x14ac:dyDescent="0.15">
      <c r="A10" s="2" t="s">
        <v>16</v>
      </c>
      <c r="B10" s="2" t="s">
        <v>8</v>
      </c>
      <c r="C10" s="2" t="s">
        <v>9</v>
      </c>
      <c r="D10" s="2">
        <v>4122010</v>
      </c>
    </row>
    <row r="11" spans="1:4" x14ac:dyDescent="0.15">
      <c r="A11" s="2" t="s">
        <v>17</v>
      </c>
      <c r="B11" s="2" t="s">
        <v>8</v>
      </c>
      <c r="C11" s="2" t="s">
        <v>9</v>
      </c>
      <c r="D11" s="2">
        <v>3182010</v>
      </c>
    </row>
    <row r="12" spans="1:4" x14ac:dyDescent="0.15">
      <c r="A12" s="2" t="s">
        <v>18</v>
      </c>
      <c r="B12" s="2" t="s">
        <v>8</v>
      </c>
      <c r="C12" s="2" t="s">
        <v>9</v>
      </c>
      <c r="D12" s="2">
        <v>3182010</v>
      </c>
    </row>
    <row r="13" spans="1:4" x14ac:dyDescent="0.15">
      <c r="A13" s="2" t="s">
        <v>19</v>
      </c>
      <c r="B13" s="2" t="s">
        <v>8</v>
      </c>
      <c r="C13" s="2" t="s">
        <v>9</v>
      </c>
      <c r="D13" s="2">
        <v>3302010</v>
      </c>
    </row>
    <row r="14" spans="1:4" x14ac:dyDescent="0.15">
      <c r="A14" s="2" t="s">
        <v>20</v>
      </c>
      <c r="B14" s="2" t="s">
        <v>8</v>
      </c>
      <c r="C14" s="2" t="s">
        <v>9</v>
      </c>
      <c r="D14" s="2">
        <v>3302010</v>
      </c>
    </row>
    <row r="15" spans="1:4" x14ac:dyDescent="0.15">
      <c r="A15" s="2" t="s">
        <v>21</v>
      </c>
      <c r="B15" s="2" t="s">
        <v>8</v>
      </c>
      <c r="C15" s="2" t="s">
        <v>9</v>
      </c>
      <c r="D15" s="2">
        <v>3302010</v>
      </c>
    </row>
    <row r="16" spans="1:4" x14ac:dyDescent="0.15">
      <c r="A16" s="2" t="s">
        <v>22</v>
      </c>
      <c r="B16" s="2" t="s">
        <v>8</v>
      </c>
      <c r="C16" s="2" t="s">
        <v>9</v>
      </c>
      <c r="D16" s="2">
        <v>3302010</v>
      </c>
    </row>
    <row r="17" spans="1:4" x14ac:dyDescent="0.15">
      <c r="A17" s="2" t="s">
        <v>23</v>
      </c>
      <c r="B17" s="2" t="s">
        <v>8</v>
      </c>
      <c r="C17" s="2" t="s">
        <v>9</v>
      </c>
      <c r="D17" s="2">
        <v>7282010</v>
      </c>
    </row>
    <row r="18" spans="1:4" x14ac:dyDescent="0.15">
      <c r="A18" s="2" t="s">
        <v>24</v>
      </c>
      <c r="B18" s="2" t="s">
        <v>8</v>
      </c>
      <c r="C18" s="2" t="s">
        <v>9</v>
      </c>
      <c r="D18" s="2">
        <v>7282010</v>
      </c>
    </row>
    <row r="19" spans="1:4" x14ac:dyDescent="0.15">
      <c r="A19" s="2" t="s">
        <v>25</v>
      </c>
      <c r="B19" s="2" t="s">
        <v>8</v>
      </c>
      <c r="C19" s="2" t="s">
        <v>9</v>
      </c>
      <c r="D19" s="2">
        <v>7282010</v>
      </c>
    </row>
    <row r="20" spans="1:4" x14ac:dyDescent="0.15">
      <c r="A20" s="2" t="s">
        <v>26</v>
      </c>
      <c r="B20" s="2" t="s">
        <v>8</v>
      </c>
      <c r="C20" s="2" t="s">
        <v>9</v>
      </c>
      <c r="D20" s="2">
        <v>7282010</v>
      </c>
    </row>
    <row r="21" spans="1:4" x14ac:dyDescent="0.15">
      <c r="A21" s="2" t="s">
        <v>27</v>
      </c>
      <c r="B21" s="2" t="s">
        <v>8</v>
      </c>
      <c r="C21" s="2" t="s">
        <v>9</v>
      </c>
      <c r="D21" s="2">
        <v>9132010</v>
      </c>
    </row>
    <row r="22" spans="1:4" x14ac:dyDescent="0.15">
      <c r="A22" s="2" t="s">
        <v>28</v>
      </c>
      <c r="B22" s="2" t="s">
        <v>8</v>
      </c>
      <c r="C22" s="2" t="s">
        <v>9</v>
      </c>
      <c r="D22" s="2">
        <v>9132010</v>
      </c>
    </row>
    <row r="23" spans="1:4" x14ac:dyDescent="0.15">
      <c r="A23" s="2" t="s">
        <v>29</v>
      </c>
      <c r="B23" s="2" t="s">
        <v>8</v>
      </c>
      <c r="C23" s="2" t="s">
        <v>9</v>
      </c>
      <c r="D23" s="2">
        <v>9272010</v>
      </c>
    </row>
    <row r="24" spans="1:4" x14ac:dyDescent="0.15">
      <c r="A24" s="2" t="s">
        <v>30</v>
      </c>
      <c r="B24" s="2" t="s">
        <v>8</v>
      </c>
      <c r="C24" s="2" t="s">
        <v>9</v>
      </c>
      <c r="D24" s="2">
        <v>9272010</v>
      </c>
    </row>
    <row r="25" spans="1:4" x14ac:dyDescent="0.15">
      <c r="A25" s="2" t="s">
        <v>31</v>
      </c>
      <c r="B25" s="2" t="s">
        <v>8</v>
      </c>
      <c r="C25" s="2" t="s">
        <v>9</v>
      </c>
      <c r="D25" s="2">
        <v>11082010</v>
      </c>
    </row>
    <row r="26" spans="1:4" x14ac:dyDescent="0.15">
      <c r="A26" s="2" t="s">
        <v>32</v>
      </c>
      <c r="B26" s="2" t="s">
        <v>33</v>
      </c>
      <c r="C26" s="2" t="s">
        <v>34</v>
      </c>
      <c r="D26" s="2">
        <v>8192010</v>
      </c>
    </row>
    <row r="27" spans="1:4" x14ac:dyDescent="0.15">
      <c r="A27" s="2" t="s">
        <v>35</v>
      </c>
      <c r="B27" s="2" t="s">
        <v>33</v>
      </c>
      <c r="C27" s="2" t="s">
        <v>34</v>
      </c>
      <c r="D27" s="2">
        <v>8192010</v>
      </c>
    </row>
    <row r="28" spans="1:4" x14ac:dyDescent="0.15">
      <c r="A28" s="2">
        <v>11101487</v>
      </c>
      <c r="B28" s="2" t="s">
        <v>36</v>
      </c>
      <c r="C28" s="2" t="s">
        <v>37</v>
      </c>
      <c r="D28" s="2">
        <v>6242011</v>
      </c>
    </row>
    <row r="29" spans="1:4" x14ac:dyDescent="0.15">
      <c r="A29" s="2">
        <v>11101289</v>
      </c>
      <c r="B29" s="2" t="s">
        <v>38</v>
      </c>
      <c r="C29" s="2" t="s">
        <v>39</v>
      </c>
      <c r="D29" s="2">
        <v>6232011</v>
      </c>
    </row>
    <row r="30" spans="1:4" x14ac:dyDescent="0.15">
      <c r="A30" s="2" t="s">
        <v>40</v>
      </c>
      <c r="B30" s="2" t="s">
        <v>41</v>
      </c>
      <c r="C30" s="2" t="s">
        <v>42</v>
      </c>
      <c r="D30" s="2">
        <v>5012011</v>
      </c>
    </row>
    <row r="31" spans="1:4" x14ac:dyDescent="0.15">
      <c r="A31" s="2" t="s">
        <v>43</v>
      </c>
      <c r="B31" s="2" t="s">
        <v>41</v>
      </c>
      <c r="C31" s="2" t="s">
        <v>42</v>
      </c>
      <c r="D31" s="2">
        <v>5062011</v>
      </c>
    </row>
    <row r="32" spans="1:4" x14ac:dyDescent="0.15">
      <c r="A32" s="2" t="s">
        <v>44</v>
      </c>
      <c r="B32" s="2" t="s">
        <v>45</v>
      </c>
      <c r="C32" s="2" t="s">
        <v>46</v>
      </c>
      <c r="D32" s="2">
        <v>3142011</v>
      </c>
    </row>
    <row r="33" spans="1:4" x14ac:dyDescent="0.15">
      <c r="A33" s="2" t="s">
        <v>47</v>
      </c>
      <c r="B33" s="2" t="s">
        <v>45</v>
      </c>
      <c r="C33" s="2" t="s">
        <v>46</v>
      </c>
      <c r="D33" s="2">
        <v>3142011</v>
      </c>
    </row>
    <row r="34" spans="1:4" x14ac:dyDescent="0.15">
      <c r="A34" s="2" t="s">
        <v>48</v>
      </c>
      <c r="B34" s="2" t="s">
        <v>45</v>
      </c>
      <c r="C34" s="2" t="s">
        <v>46</v>
      </c>
      <c r="D34" s="2">
        <v>6252011</v>
      </c>
    </row>
    <row r="35" spans="1:4" x14ac:dyDescent="0.15">
      <c r="A35" s="2" t="s">
        <v>49</v>
      </c>
      <c r="B35" s="2" t="s">
        <v>45</v>
      </c>
      <c r="C35" s="2" t="s">
        <v>46</v>
      </c>
      <c r="D35" s="2">
        <v>6262011</v>
      </c>
    </row>
    <row r="36" spans="1:4" x14ac:dyDescent="0.15">
      <c r="A36" s="2" t="s">
        <v>50</v>
      </c>
      <c r="B36" s="2" t="s">
        <v>45</v>
      </c>
      <c r="C36" s="2" t="s">
        <v>46</v>
      </c>
      <c r="D36" s="2">
        <v>6272011</v>
      </c>
    </row>
    <row r="37" spans="1:4" x14ac:dyDescent="0.15">
      <c r="A37" s="2">
        <v>10900792</v>
      </c>
      <c r="B37" s="2" t="s">
        <v>51</v>
      </c>
      <c r="C37" s="2" t="s">
        <v>52</v>
      </c>
      <c r="D37" s="2">
        <v>1222010</v>
      </c>
    </row>
    <row r="38" spans="1:4" x14ac:dyDescent="0.15">
      <c r="A38" s="2">
        <v>11000282</v>
      </c>
      <c r="B38" s="2" t="s">
        <v>51</v>
      </c>
      <c r="C38" s="2" t="s">
        <v>52</v>
      </c>
      <c r="D38" s="2">
        <v>3042010</v>
      </c>
    </row>
    <row r="39" spans="1:4" x14ac:dyDescent="0.15">
      <c r="A39" s="2">
        <v>11000296</v>
      </c>
      <c r="B39" s="2" t="s">
        <v>51</v>
      </c>
      <c r="C39" s="2" t="s">
        <v>52</v>
      </c>
      <c r="D39" s="2">
        <v>3062010</v>
      </c>
    </row>
    <row r="40" spans="1:4" x14ac:dyDescent="0.15">
      <c r="A40" s="2">
        <v>11001044</v>
      </c>
      <c r="B40" s="2" t="s">
        <v>51</v>
      </c>
      <c r="C40" s="2" t="s">
        <v>52</v>
      </c>
      <c r="D40" s="2">
        <v>4132010</v>
      </c>
    </row>
    <row r="41" spans="1:4" x14ac:dyDescent="0.15">
      <c r="A41" s="2">
        <v>11002215</v>
      </c>
      <c r="B41" s="2" t="s">
        <v>51</v>
      </c>
      <c r="C41" s="2" t="s">
        <v>52</v>
      </c>
      <c r="D41" s="2">
        <v>8202010</v>
      </c>
    </row>
    <row r="42" spans="1:4" x14ac:dyDescent="0.15">
      <c r="A42" s="2">
        <v>11002475</v>
      </c>
      <c r="B42" s="2" t="s">
        <v>51</v>
      </c>
      <c r="C42" s="2" t="s">
        <v>52</v>
      </c>
      <c r="D42" s="2">
        <v>9142010</v>
      </c>
    </row>
    <row r="43" spans="1:4" x14ac:dyDescent="0.15">
      <c r="A43" s="2">
        <v>1100296</v>
      </c>
      <c r="B43" s="2" t="s">
        <v>51</v>
      </c>
      <c r="C43" s="2" t="s">
        <v>52</v>
      </c>
      <c r="D43" s="2">
        <v>3062010</v>
      </c>
    </row>
    <row r="44" spans="1:4" x14ac:dyDescent="0.15">
      <c r="A44" s="2">
        <v>1102475</v>
      </c>
      <c r="B44" s="2" t="s">
        <v>51</v>
      </c>
      <c r="C44" s="2" t="s">
        <v>52</v>
      </c>
      <c r="D44" s="2">
        <v>9132010</v>
      </c>
    </row>
    <row r="45" spans="1:4" x14ac:dyDescent="0.15">
      <c r="A45" s="2">
        <v>11000328</v>
      </c>
      <c r="B45" s="2" t="s">
        <v>53</v>
      </c>
      <c r="C45" s="2" t="s">
        <v>54</v>
      </c>
      <c r="D45" s="2">
        <v>2242010</v>
      </c>
    </row>
    <row r="46" spans="1:4" x14ac:dyDescent="0.15">
      <c r="A46" s="2">
        <v>11001004</v>
      </c>
      <c r="B46" s="2" t="s">
        <v>53</v>
      </c>
      <c r="C46" s="2" t="s">
        <v>54</v>
      </c>
      <c r="D46" s="2">
        <v>4072010</v>
      </c>
    </row>
    <row r="47" spans="1:4" x14ac:dyDescent="0.15">
      <c r="A47" s="2">
        <v>11001205</v>
      </c>
      <c r="B47" s="2" t="s">
        <v>53</v>
      </c>
      <c r="C47" s="2" t="s">
        <v>54</v>
      </c>
      <c r="D47" s="2">
        <v>5022010</v>
      </c>
    </row>
    <row r="48" spans="1:4" x14ac:dyDescent="0.15">
      <c r="A48" s="2">
        <v>11001617</v>
      </c>
      <c r="B48" s="2" t="s">
        <v>53</v>
      </c>
      <c r="C48" s="2" t="s">
        <v>54</v>
      </c>
      <c r="D48" s="2">
        <v>6192010</v>
      </c>
    </row>
    <row r="49" spans="1:4" x14ac:dyDescent="0.15">
      <c r="A49" s="2">
        <v>11002072</v>
      </c>
      <c r="B49" s="2" t="s">
        <v>53</v>
      </c>
      <c r="C49" s="2" t="s">
        <v>54</v>
      </c>
      <c r="D49" s="2">
        <v>8152010</v>
      </c>
    </row>
    <row r="50" spans="1:4" x14ac:dyDescent="0.15">
      <c r="A50" s="2">
        <v>11002711</v>
      </c>
      <c r="B50" s="2" t="s">
        <v>53</v>
      </c>
      <c r="C50" s="2" t="s">
        <v>54</v>
      </c>
      <c r="D50" s="2">
        <v>10032010</v>
      </c>
    </row>
    <row r="51" spans="1:4" x14ac:dyDescent="0.15">
      <c r="A51" s="2">
        <v>11003322</v>
      </c>
      <c r="B51" s="2" t="s">
        <v>53</v>
      </c>
      <c r="C51" s="2" t="s">
        <v>54</v>
      </c>
      <c r="D51" s="2">
        <v>12032010</v>
      </c>
    </row>
    <row r="52" spans="1:4" x14ac:dyDescent="0.15">
      <c r="A52" s="2">
        <v>11101445</v>
      </c>
      <c r="B52" s="2" t="s">
        <v>53</v>
      </c>
      <c r="C52" s="2" t="s">
        <v>54</v>
      </c>
      <c r="D52" s="2">
        <v>6152011</v>
      </c>
    </row>
    <row r="53" spans="1:4" x14ac:dyDescent="0.15">
      <c r="A53" s="2">
        <v>11000110</v>
      </c>
      <c r="B53" s="2" t="s">
        <v>55</v>
      </c>
      <c r="C53" s="2" t="s">
        <v>56</v>
      </c>
      <c r="D53" s="2">
        <v>2012010</v>
      </c>
    </row>
    <row r="54" spans="1:4" x14ac:dyDescent="0.15">
      <c r="A54" s="2">
        <v>11000966</v>
      </c>
      <c r="B54" s="2" t="s">
        <v>55</v>
      </c>
      <c r="C54" s="2" t="s">
        <v>56</v>
      </c>
      <c r="D54" s="2">
        <v>4012010</v>
      </c>
    </row>
    <row r="55" spans="1:4" x14ac:dyDescent="0.15">
      <c r="A55" s="2">
        <v>11001318</v>
      </c>
      <c r="B55" s="2" t="s">
        <v>55</v>
      </c>
      <c r="C55" s="2" t="s">
        <v>56</v>
      </c>
      <c r="D55" s="2">
        <v>5202010</v>
      </c>
    </row>
    <row r="56" spans="1:4" x14ac:dyDescent="0.15">
      <c r="A56" s="2">
        <v>11001683</v>
      </c>
      <c r="B56" s="2" t="s">
        <v>55</v>
      </c>
      <c r="C56" s="2" t="s">
        <v>56</v>
      </c>
      <c r="D56" s="2">
        <v>6242010</v>
      </c>
    </row>
    <row r="57" spans="1:4" x14ac:dyDescent="0.15">
      <c r="A57" s="2">
        <v>11001976</v>
      </c>
      <c r="B57" s="2" t="s">
        <v>55</v>
      </c>
      <c r="C57" s="2" t="s">
        <v>56</v>
      </c>
      <c r="D57" s="2">
        <v>7292010</v>
      </c>
    </row>
    <row r="58" spans="1:4" x14ac:dyDescent="0.15">
      <c r="A58" s="2">
        <v>11002457</v>
      </c>
      <c r="B58" s="2" t="s">
        <v>55</v>
      </c>
      <c r="C58" s="2" t="s">
        <v>56</v>
      </c>
      <c r="D58" s="2">
        <v>9142010</v>
      </c>
    </row>
    <row r="59" spans="1:4" x14ac:dyDescent="0.15">
      <c r="A59" s="2">
        <v>11003413</v>
      </c>
      <c r="B59" s="2" t="s">
        <v>55</v>
      </c>
      <c r="C59" s="2" t="s">
        <v>56</v>
      </c>
      <c r="D59" s="2">
        <v>12072010</v>
      </c>
    </row>
    <row r="60" spans="1:4" x14ac:dyDescent="0.15">
      <c r="A60" s="2">
        <v>11100950</v>
      </c>
      <c r="B60" s="2" t="s">
        <v>55</v>
      </c>
      <c r="C60" s="2" t="s">
        <v>56</v>
      </c>
      <c r="D60" s="2">
        <v>4242011</v>
      </c>
    </row>
    <row r="61" spans="1:4" x14ac:dyDescent="0.15">
      <c r="A61" s="2">
        <v>11101431</v>
      </c>
      <c r="B61" s="2" t="s">
        <v>55</v>
      </c>
      <c r="C61" s="2" t="s">
        <v>56</v>
      </c>
      <c r="D61" s="2">
        <v>6112011</v>
      </c>
    </row>
    <row r="62" spans="1:4" x14ac:dyDescent="0.15">
      <c r="A62" s="2">
        <v>10901090</v>
      </c>
      <c r="B62" s="2" t="s">
        <v>57</v>
      </c>
      <c r="C62" s="2" t="s">
        <v>58</v>
      </c>
      <c r="D62" s="2">
        <v>1042010</v>
      </c>
    </row>
    <row r="63" spans="1:4" x14ac:dyDescent="0.15">
      <c r="A63" s="2">
        <v>11000327</v>
      </c>
      <c r="B63" s="2" t="s">
        <v>57</v>
      </c>
      <c r="C63" s="2" t="s">
        <v>58</v>
      </c>
      <c r="D63" s="2">
        <v>2242010</v>
      </c>
    </row>
    <row r="64" spans="1:4" x14ac:dyDescent="0.15">
      <c r="A64" s="2">
        <v>11000329</v>
      </c>
      <c r="B64" s="2" t="s">
        <v>57</v>
      </c>
      <c r="C64" s="2" t="s">
        <v>58</v>
      </c>
      <c r="D64" s="2">
        <v>2182010</v>
      </c>
    </row>
    <row r="65" spans="1:4" x14ac:dyDescent="0.15">
      <c r="A65" s="2">
        <v>11000641</v>
      </c>
      <c r="B65" s="2" t="s">
        <v>57</v>
      </c>
      <c r="C65" s="2" t="s">
        <v>58</v>
      </c>
      <c r="D65" s="2">
        <v>3182010</v>
      </c>
    </row>
    <row r="66" spans="1:4" x14ac:dyDescent="0.15">
      <c r="A66" s="2">
        <v>11000967</v>
      </c>
      <c r="B66" s="2" t="s">
        <v>57</v>
      </c>
      <c r="C66" s="2" t="s">
        <v>58</v>
      </c>
      <c r="D66" s="2">
        <v>4072010</v>
      </c>
    </row>
    <row r="67" spans="1:4" x14ac:dyDescent="0.15">
      <c r="A67" s="2">
        <v>11001317</v>
      </c>
      <c r="B67" s="2" t="s">
        <v>57</v>
      </c>
      <c r="C67" s="2" t="s">
        <v>58</v>
      </c>
      <c r="D67" s="2">
        <v>5202010</v>
      </c>
    </row>
    <row r="68" spans="1:4" x14ac:dyDescent="0.15">
      <c r="A68" s="2">
        <v>11001681</v>
      </c>
      <c r="B68" s="2" t="s">
        <v>57</v>
      </c>
      <c r="C68" s="2" t="s">
        <v>58</v>
      </c>
      <c r="D68" s="2">
        <v>6242010</v>
      </c>
    </row>
    <row r="69" spans="1:4" x14ac:dyDescent="0.15">
      <c r="A69" s="2">
        <v>11002070</v>
      </c>
      <c r="B69" s="2" t="s">
        <v>57</v>
      </c>
      <c r="C69" s="2" t="s">
        <v>58</v>
      </c>
      <c r="D69" s="2">
        <v>8052010</v>
      </c>
    </row>
    <row r="70" spans="1:4" x14ac:dyDescent="0.15">
      <c r="A70" s="2">
        <v>11002338</v>
      </c>
      <c r="B70" s="2" t="s">
        <v>57</v>
      </c>
      <c r="C70" s="2" t="s">
        <v>58</v>
      </c>
      <c r="D70" s="2">
        <v>8272010</v>
      </c>
    </row>
    <row r="71" spans="1:4" x14ac:dyDescent="0.15">
      <c r="A71" s="2">
        <v>11002631</v>
      </c>
      <c r="B71" s="2" t="s">
        <v>57</v>
      </c>
      <c r="C71" s="2" t="s">
        <v>58</v>
      </c>
      <c r="D71" s="2">
        <v>9272010</v>
      </c>
    </row>
    <row r="72" spans="1:4" x14ac:dyDescent="0.15">
      <c r="A72" s="2">
        <v>11003273</v>
      </c>
      <c r="B72" s="2" t="s">
        <v>57</v>
      </c>
      <c r="C72" s="2" t="s">
        <v>58</v>
      </c>
      <c r="D72" s="2">
        <v>11162010</v>
      </c>
    </row>
    <row r="73" spans="1:4" x14ac:dyDescent="0.15">
      <c r="A73" s="2">
        <v>11003358</v>
      </c>
      <c r="B73" s="2" t="s">
        <v>57</v>
      </c>
      <c r="C73" s="2" t="s">
        <v>58</v>
      </c>
      <c r="D73" s="2">
        <v>11232010</v>
      </c>
    </row>
    <row r="74" spans="1:4" x14ac:dyDescent="0.15">
      <c r="A74" s="2">
        <v>11003484</v>
      </c>
      <c r="B74" s="2" t="s">
        <v>57</v>
      </c>
      <c r="C74" s="2" t="s">
        <v>58</v>
      </c>
      <c r="D74" s="2">
        <v>12142010</v>
      </c>
    </row>
    <row r="75" spans="1:4" x14ac:dyDescent="0.15">
      <c r="A75" s="2">
        <v>11100248</v>
      </c>
      <c r="B75" s="2" t="s">
        <v>57</v>
      </c>
      <c r="C75" s="2" t="s">
        <v>58</v>
      </c>
      <c r="D75" s="2">
        <v>2022011</v>
      </c>
    </row>
    <row r="76" spans="1:4" x14ac:dyDescent="0.15">
      <c r="A76" s="2">
        <v>11100667</v>
      </c>
      <c r="B76" s="2" t="s">
        <v>57</v>
      </c>
      <c r="C76" s="2" t="s">
        <v>58</v>
      </c>
      <c r="D76" s="2">
        <v>3312011</v>
      </c>
    </row>
    <row r="77" spans="1:4" x14ac:dyDescent="0.15">
      <c r="A77" s="2">
        <v>11100876</v>
      </c>
      <c r="B77" s="2" t="s">
        <v>57</v>
      </c>
      <c r="C77" s="2" t="s">
        <v>58</v>
      </c>
      <c r="D77" s="2">
        <v>4162011</v>
      </c>
    </row>
    <row r="78" spans="1:4" x14ac:dyDescent="0.15">
      <c r="A78" s="2">
        <v>11101432</v>
      </c>
      <c r="B78" s="2" t="s">
        <v>57</v>
      </c>
      <c r="C78" s="2" t="s">
        <v>58</v>
      </c>
      <c r="D78" s="2">
        <v>6122011</v>
      </c>
    </row>
    <row r="79" spans="1:4" x14ac:dyDescent="0.15">
      <c r="A79" s="2">
        <v>11101485</v>
      </c>
      <c r="B79" s="2" t="s">
        <v>59</v>
      </c>
      <c r="C79" s="2" t="s">
        <v>60</v>
      </c>
      <c r="D79" s="2">
        <v>6232011</v>
      </c>
    </row>
    <row r="80" spans="1:4" x14ac:dyDescent="0.15">
      <c r="A80" s="2">
        <v>11101557</v>
      </c>
      <c r="B80" s="2" t="s">
        <v>59</v>
      </c>
      <c r="C80" s="2" t="s">
        <v>60</v>
      </c>
      <c r="D80" s="2">
        <v>6232011</v>
      </c>
    </row>
    <row r="81" spans="1:4" x14ac:dyDescent="0.15">
      <c r="A81" s="2">
        <v>11101683</v>
      </c>
      <c r="B81" s="2" t="s">
        <v>59</v>
      </c>
      <c r="C81" s="2" t="s">
        <v>60</v>
      </c>
      <c r="D81" s="2">
        <v>6232011</v>
      </c>
    </row>
    <row r="82" spans="1:4" x14ac:dyDescent="0.15">
      <c r="A82" s="2">
        <v>11000280</v>
      </c>
      <c r="B82" s="2" t="s">
        <v>61</v>
      </c>
      <c r="C82" s="2" t="s">
        <v>62</v>
      </c>
      <c r="D82" s="2">
        <v>2022010</v>
      </c>
    </row>
    <row r="83" spans="1:4" x14ac:dyDescent="0.15">
      <c r="A83" s="2">
        <v>11000391</v>
      </c>
      <c r="B83" s="2" t="s">
        <v>61</v>
      </c>
      <c r="C83" s="2" t="s">
        <v>62</v>
      </c>
      <c r="D83" s="2">
        <v>2042010</v>
      </c>
    </row>
    <row r="84" spans="1:4" x14ac:dyDescent="0.15">
      <c r="A84" s="2">
        <v>11001843</v>
      </c>
      <c r="B84" s="2" t="s">
        <v>61</v>
      </c>
      <c r="C84" s="2" t="s">
        <v>62</v>
      </c>
      <c r="D84" s="2">
        <v>7152010</v>
      </c>
    </row>
    <row r="85" spans="1:4" x14ac:dyDescent="0.15">
      <c r="A85" s="2">
        <v>11002214</v>
      </c>
      <c r="B85" s="2" t="s">
        <v>61</v>
      </c>
      <c r="C85" s="2" t="s">
        <v>62</v>
      </c>
      <c r="D85" s="2">
        <v>8192010</v>
      </c>
    </row>
    <row r="86" spans="1:4" x14ac:dyDescent="0.15">
      <c r="A86" s="2">
        <v>11002682</v>
      </c>
      <c r="B86" s="2" t="s">
        <v>61</v>
      </c>
      <c r="C86" s="2" t="s">
        <v>62</v>
      </c>
      <c r="D86" s="2">
        <v>9292010</v>
      </c>
    </row>
    <row r="87" spans="1:4" x14ac:dyDescent="0.15">
      <c r="A87" s="2">
        <v>11003483</v>
      </c>
      <c r="B87" s="2" t="s">
        <v>61</v>
      </c>
      <c r="C87" s="2" t="s">
        <v>62</v>
      </c>
      <c r="D87" s="2">
        <v>12082010</v>
      </c>
    </row>
    <row r="88" spans="1:4" x14ac:dyDescent="0.15">
      <c r="A88" s="2">
        <v>11003620</v>
      </c>
      <c r="B88" s="2" t="s">
        <v>61</v>
      </c>
      <c r="C88" s="2" t="s">
        <v>62</v>
      </c>
      <c r="D88" s="2">
        <v>1092011</v>
      </c>
    </row>
    <row r="89" spans="1:4" x14ac:dyDescent="0.15">
      <c r="A89" s="2">
        <v>11000813</v>
      </c>
      <c r="B89" s="2" t="s">
        <v>63</v>
      </c>
      <c r="C89" s="2" t="s">
        <v>64</v>
      </c>
      <c r="D89" s="2">
        <v>3182010</v>
      </c>
    </row>
    <row r="90" spans="1:4" x14ac:dyDescent="0.15">
      <c r="A90" s="2">
        <v>11001866</v>
      </c>
      <c r="B90" s="2" t="s">
        <v>63</v>
      </c>
      <c r="C90" s="2" t="s">
        <v>64</v>
      </c>
      <c r="D90" s="2">
        <v>7162010</v>
      </c>
    </row>
    <row r="91" spans="1:4" x14ac:dyDescent="0.15">
      <c r="A91" s="2">
        <v>11002250</v>
      </c>
      <c r="B91" s="2" t="s">
        <v>63</v>
      </c>
      <c r="C91" s="2" t="s">
        <v>64</v>
      </c>
      <c r="D91" s="2">
        <v>8222010</v>
      </c>
    </row>
    <row r="92" spans="1:4" x14ac:dyDescent="0.15">
      <c r="A92" s="2">
        <v>11100860</v>
      </c>
      <c r="B92" s="2" t="s">
        <v>63</v>
      </c>
      <c r="C92" s="2" t="s">
        <v>64</v>
      </c>
      <c r="D92" s="2">
        <v>4142011</v>
      </c>
    </row>
    <row r="93" spans="1:4" x14ac:dyDescent="0.15">
      <c r="A93" s="2">
        <v>11000201</v>
      </c>
      <c r="B93" s="2" t="s">
        <v>65</v>
      </c>
      <c r="C93" s="2" t="s">
        <v>66</v>
      </c>
      <c r="D93" s="2">
        <v>1272010</v>
      </c>
    </row>
    <row r="94" spans="1:4" x14ac:dyDescent="0.15">
      <c r="A94" s="2">
        <v>11100871</v>
      </c>
      <c r="B94" s="2" t="s">
        <v>65</v>
      </c>
      <c r="C94" s="2" t="s">
        <v>66</v>
      </c>
      <c r="D94" s="2">
        <v>4082011</v>
      </c>
    </row>
    <row r="95" spans="1:4" x14ac:dyDescent="0.15">
      <c r="A95" s="2">
        <v>11000210</v>
      </c>
      <c r="B95" s="2" t="s">
        <v>67</v>
      </c>
      <c r="C95" s="2" t="s">
        <v>68</v>
      </c>
      <c r="D95" s="2">
        <v>4012010</v>
      </c>
    </row>
    <row r="96" spans="1:4" x14ac:dyDescent="0.15">
      <c r="A96" s="2">
        <v>11001031</v>
      </c>
      <c r="B96" s="2" t="s">
        <v>67</v>
      </c>
      <c r="C96" s="2" t="s">
        <v>68</v>
      </c>
      <c r="D96" s="2">
        <v>4132010</v>
      </c>
    </row>
    <row r="97" spans="1:4" x14ac:dyDescent="0.15">
      <c r="A97" s="2">
        <v>1100113</v>
      </c>
      <c r="B97" s="2" t="s">
        <v>67</v>
      </c>
      <c r="C97" s="2" t="s">
        <v>68</v>
      </c>
      <c r="D97" s="2">
        <v>1202011</v>
      </c>
    </row>
    <row r="98" spans="1:4" x14ac:dyDescent="0.15">
      <c r="A98" s="2">
        <v>1100114</v>
      </c>
      <c r="B98" s="2" t="s">
        <v>67</v>
      </c>
      <c r="C98" s="2" t="s">
        <v>68</v>
      </c>
      <c r="D98" s="2">
        <v>1152011</v>
      </c>
    </row>
    <row r="99" spans="1:4" x14ac:dyDescent="0.15">
      <c r="A99" s="2">
        <v>11001733</v>
      </c>
      <c r="B99" s="2" t="s">
        <v>67</v>
      </c>
      <c r="C99" s="2" t="s">
        <v>68</v>
      </c>
      <c r="D99" s="2">
        <v>7102010</v>
      </c>
    </row>
    <row r="100" spans="1:4" x14ac:dyDescent="0.15">
      <c r="A100" s="2">
        <v>11001889</v>
      </c>
      <c r="B100" s="2" t="s">
        <v>67</v>
      </c>
      <c r="C100" s="2" t="s">
        <v>68</v>
      </c>
      <c r="D100" s="2">
        <v>8032010</v>
      </c>
    </row>
    <row r="101" spans="1:4" x14ac:dyDescent="0.15">
      <c r="A101" s="2">
        <v>110022187</v>
      </c>
      <c r="B101" s="2" t="s">
        <v>67</v>
      </c>
      <c r="C101" s="2" t="s">
        <v>68</v>
      </c>
      <c r="D101" s="2">
        <v>8122010</v>
      </c>
    </row>
    <row r="102" spans="1:4" x14ac:dyDescent="0.15">
      <c r="A102" s="2">
        <v>11002242</v>
      </c>
      <c r="B102" s="2" t="s">
        <v>67</v>
      </c>
      <c r="C102" s="2" t="s">
        <v>68</v>
      </c>
      <c r="D102" s="2">
        <v>8172010</v>
      </c>
    </row>
    <row r="103" spans="1:4" x14ac:dyDescent="0.15">
      <c r="A103" s="2">
        <v>110027</v>
      </c>
      <c r="B103" s="2" t="s">
        <v>67</v>
      </c>
      <c r="C103" s="2" t="s">
        <v>68</v>
      </c>
      <c r="D103" s="2">
        <v>10112010</v>
      </c>
    </row>
    <row r="104" spans="1:4" x14ac:dyDescent="0.15">
      <c r="A104" s="2">
        <v>110031136</v>
      </c>
      <c r="B104" s="2" t="s">
        <v>67</v>
      </c>
      <c r="C104" s="2" t="s">
        <v>68</v>
      </c>
      <c r="D104" s="2">
        <v>11062010</v>
      </c>
    </row>
    <row r="105" spans="1:4" x14ac:dyDescent="0.15">
      <c r="A105" s="2">
        <v>11003616</v>
      </c>
      <c r="B105" s="2" t="s">
        <v>67</v>
      </c>
      <c r="C105" s="2" t="s">
        <v>68</v>
      </c>
      <c r="D105" s="2">
        <v>1112011</v>
      </c>
    </row>
    <row r="106" spans="1:4" x14ac:dyDescent="0.15">
      <c r="A106" s="2">
        <v>1100654</v>
      </c>
      <c r="B106" s="2" t="s">
        <v>67</v>
      </c>
      <c r="C106" s="2" t="s">
        <v>68</v>
      </c>
      <c r="D106" s="2">
        <v>3272011</v>
      </c>
    </row>
    <row r="107" spans="1:4" x14ac:dyDescent="0.15">
      <c r="A107" s="2">
        <v>11100136</v>
      </c>
      <c r="B107" s="2" t="s">
        <v>67</v>
      </c>
      <c r="C107" s="2" t="s">
        <v>68</v>
      </c>
      <c r="D107" s="2">
        <v>1252011</v>
      </c>
    </row>
    <row r="108" spans="1:4" x14ac:dyDescent="0.15">
      <c r="A108" s="2">
        <v>11100489</v>
      </c>
      <c r="B108" s="2" t="s">
        <v>67</v>
      </c>
      <c r="C108" s="2" t="s">
        <v>68</v>
      </c>
      <c r="D108" s="2">
        <v>3172011</v>
      </c>
    </row>
    <row r="109" spans="1:4" x14ac:dyDescent="0.15">
      <c r="A109" s="2">
        <v>11100498</v>
      </c>
      <c r="B109" s="2" t="s">
        <v>67</v>
      </c>
      <c r="C109" s="2" t="s">
        <v>68</v>
      </c>
      <c r="D109" s="2">
        <v>3222011</v>
      </c>
    </row>
    <row r="110" spans="1:4" x14ac:dyDescent="0.15">
      <c r="A110" s="2">
        <v>11100532</v>
      </c>
      <c r="B110" s="2" t="s">
        <v>67</v>
      </c>
      <c r="C110" s="2" t="s">
        <v>68</v>
      </c>
      <c r="D110" s="2">
        <v>3172011</v>
      </c>
    </row>
    <row r="111" spans="1:4" x14ac:dyDescent="0.15">
      <c r="A111" s="2">
        <v>11100607</v>
      </c>
      <c r="B111" s="2" t="s">
        <v>67</v>
      </c>
      <c r="C111" s="2" t="s">
        <v>68</v>
      </c>
      <c r="D111" s="2">
        <v>3172011</v>
      </c>
    </row>
    <row r="112" spans="1:4" x14ac:dyDescent="0.15">
      <c r="A112" s="2">
        <v>11100852</v>
      </c>
      <c r="B112" s="2" t="s">
        <v>67</v>
      </c>
      <c r="C112" s="2" t="s">
        <v>68</v>
      </c>
      <c r="D112" s="2">
        <v>4152011</v>
      </c>
    </row>
    <row r="113" spans="1:4" x14ac:dyDescent="0.15">
      <c r="A113" s="2">
        <v>11100854</v>
      </c>
      <c r="B113" s="2" t="s">
        <v>67</v>
      </c>
      <c r="C113" s="2" t="s">
        <v>68</v>
      </c>
      <c r="D113" s="2">
        <v>4152011</v>
      </c>
    </row>
    <row r="114" spans="1:4" x14ac:dyDescent="0.15">
      <c r="A114" s="2">
        <v>11101399</v>
      </c>
      <c r="B114" s="2" t="s">
        <v>67</v>
      </c>
      <c r="C114" s="2" t="s">
        <v>68</v>
      </c>
      <c r="D114" s="2">
        <v>6162011</v>
      </c>
    </row>
    <row r="115" spans="1:4" x14ac:dyDescent="0.15">
      <c r="A115" s="2">
        <v>11101415</v>
      </c>
      <c r="B115" s="2" t="s">
        <v>67</v>
      </c>
      <c r="C115" s="2" t="s">
        <v>68</v>
      </c>
      <c r="D115" s="2">
        <v>6112011</v>
      </c>
    </row>
    <row r="116" spans="1:4" x14ac:dyDescent="0.15">
      <c r="A116" s="2">
        <v>11101426</v>
      </c>
      <c r="B116" s="2" t="s">
        <v>67</v>
      </c>
      <c r="C116" s="2" t="s">
        <v>68</v>
      </c>
      <c r="D116" s="2">
        <v>6232011</v>
      </c>
    </row>
    <row r="117" spans="1:4" x14ac:dyDescent="0.15">
      <c r="A117" s="2">
        <v>11101456</v>
      </c>
      <c r="B117" s="2" t="s">
        <v>67</v>
      </c>
      <c r="C117" s="2" t="s">
        <v>68</v>
      </c>
      <c r="D117" s="2">
        <v>6142011</v>
      </c>
    </row>
    <row r="118" spans="1:4" x14ac:dyDescent="0.15">
      <c r="A118" s="2">
        <v>11101534</v>
      </c>
      <c r="B118" s="2" t="s">
        <v>67</v>
      </c>
      <c r="C118" s="2" t="s">
        <v>68</v>
      </c>
      <c r="D118" s="2">
        <v>6212011</v>
      </c>
    </row>
    <row r="119" spans="1:4" x14ac:dyDescent="0.15">
      <c r="A119" s="2">
        <v>11101541</v>
      </c>
      <c r="B119" s="2" t="s">
        <v>67</v>
      </c>
      <c r="C119" s="2" t="s">
        <v>68</v>
      </c>
      <c r="D119" s="2">
        <v>6202011</v>
      </c>
    </row>
    <row r="120" spans="1:4" x14ac:dyDescent="0.15">
      <c r="A120" s="2">
        <v>11101657</v>
      </c>
      <c r="B120" s="2" t="s">
        <v>67</v>
      </c>
      <c r="C120" s="2" t="s">
        <v>68</v>
      </c>
      <c r="D120" s="2">
        <v>6262011</v>
      </c>
    </row>
    <row r="121" spans="1:4" x14ac:dyDescent="0.15">
      <c r="A121" s="2">
        <v>13712</v>
      </c>
      <c r="B121" s="2" t="s">
        <v>69</v>
      </c>
      <c r="C121" s="2" t="s">
        <v>70</v>
      </c>
      <c r="D121" s="2">
        <v>2032010</v>
      </c>
    </row>
    <row r="122" spans="1:4" x14ac:dyDescent="0.15">
      <c r="A122" s="2">
        <v>15178</v>
      </c>
      <c r="B122" s="2" t="s">
        <v>69</v>
      </c>
      <c r="C122" s="2" t="s">
        <v>70</v>
      </c>
      <c r="D122" s="2">
        <v>6162010</v>
      </c>
    </row>
    <row r="123" spans="1:4" x14ac:dyDescent="0.15">
      <c r="A123" s="2">
        <v>15636</v>
      </c>
      <c r="B123" s="2" t="s">
        <v>69</v>
      </c>
      <c r="C123" s="2" t="s">
        <v>70</v>
      </c>
      <c r="D123" s="2">
        <v>6242010</v>
      </c>
    </row>
    <row r="124" spans="1:4" x14ac:dyDescent="0.15">
      <c r="A124" s="2">
        <v>16843</v>
      </c>
      <c r="B124" s="2" t="s">
        <v>69</v>
      </c>
      <c r="C124" s="2" t="s">
        <v>70</v>
      </c>
      <c r="D124" s="2">
        <v>2272011</v>
      </c>
    </row>
    <row r="125" spans="1:4" x14ac:dyDescent="0.15">
      <c r="A125" s="2">
        <v>10901024</v>
      </c>
      <c r="B125" s="2" t="s">
        <v>71</v>
      </c>
      <c r="C125" s="2" t="s">
        <v>72</v>
      </c>
      <c r="D125" s="2">
        <v>1042010</v>
      </c>
    </row>
    <row r="126" spans="1:4" x14ac:dyDescent="0.15">
      <c r="A126" s="2">
        <v>11001134</v>
      </c>
      <c r="B126" s="2" t="s">
        <v>71</v>
      </c>
      <c r="C126" s="2" t="s">
        <v>72</v>
      </c>
      <c r="D126" s="2">
        <v>4202010</v>
      </c>
    </row>
    <row r="127" spans="1:4" x14ac:dyDescent="0.15">
      <c r="A127" s="2">
        <v>11002380</v>
      </c>
      <c r="B127" s="2" t="s">
        <v>71</v>
      </c>
      <c r="C127" s="2" t="s">
        <v>72</v>
      </c>
      <c r="D127" s="2">
        <v>9022010</v>
      </c>
    </row>
    <row r="128" spans="1:4" x14ac:dyDescent="0.15">
      <c r="A128" s="2">
        <v>11003403</v>
      </c>
      <c r="B128" s="2" t="s">
        <v>71</v>
      </c>
      <c r="C128" s="2" t="s">
        <v>72</v>
      </c>
      <c r="D128" s="2">
        <v>12182010</v>
      </c>
    </row>
    <row r="129" spans="1:4" x14ac:dyDescent="0.15">
      <c r="A129" s="2">
        <v>1102871</v>
      </c>
      <c r="B129" s="2" t="s">
        <v>71</v>
      </c>
      <c r="C129" s="2" t="s">
        <v>72</v>
      </c>
      <c r="D129" s="2">
        <v>10212010</v>
      </c>
    </row>
    <row r="130" spans="1:4" x14ac:dyDescent="0.15">
      <c r="A130" s="2">
        <v>11100677</v>
      </c>
      <c r="B130" s="2" t="s">
        <v>71</v>
      </c>
      <c r="C130" s="2" t="s">
        <v>72</v>
      </c>
      <c r="D130" s="2">
        <v>4032011</v>
      </c>
    </row>
    <row r="131" spans="1:4" x14ac:dyDescent="0.15">
      <c r="A131" s="2">
        <v>11101353</v>
      </c>
      <c r="B131" s="2" t="s">
        <v>71</v>
      </c>
      <c r="C131" s="2" t="s">
        <v>72</v>
      </c>
      <c r="D131" s="2">
        <v>5232011</v>
      </c>
    </row>
    <row r="132" spans="1:4" x14ac:dyDescent="0.15">
      <c r="A132" s="2">
        <v>11101372</v>
      </c>
      <c r="B132" s="2" t="s">
        <v>71</v>
      </c>
      <c r="C132" s="2" t="s">
        <v>72</v>
      </c>
      <c r="D132" s="2">
        <v>6032011</v>
      </c>
    </row>
    <row r="133" spans="1:4" x14ac:dyDescent="0.15">
      <c r="A133" s="2">
        <v>11101529</v>
      </c>
      <c r="B133" s="2" t="s">
        <v>71</v>
      </c>
      <c r="C133" s="2" t="s">
        <v>72</v>
      </c>
      <c r="D133" s="2">
        <v>6142011</v>
      </c>
    </row>
    <row r="134" spans="1:4" x14ac:dyDescent="0.15">
      <c r="A134" s="2">
        <v>11101546</v>
      </c>
      <c r="B134" s="2" t="s">
        <v>71</v>
      </c>
      <c r="C134" s="2" t="s">
        <v>72</v>
      </c>
      <c r="D134" s="2">
        <v>6172011</v>
      </c>
    </row>
    <row r="135" spans="1:4" x14ac:dyDescent="0.15">
      <c r="A135" s="2">
        <v>11101560</v>
      </c>
      <c r="B135" s="2" t="s">
        <v>71</v>
      </c>
      <c r="C135" s="2" t="s">
        <v>72</v>
      </c>
      <c r="D135" s="2">
        <v>6232011</v>
      </c>
    </row>
    <row r="136" spans="1:4" x14ac:dyDescent="0.15">
      <c r="A136" s="2">
        <v>111100604</v>
      </c>
      <c r="B136" s="2" t="s">
        <v>71</v>
      </c>
      <c r="C136" s="2" t="s">
        <v>72</v>
      </c>
      <c r="D136" s="2">
        <v>3252011</v>
      </c>
    </row>
    <row r="137" spans="1:4" x14ac:dyDescent="0.15">
      <c r="A137" s="2">
        <v>11002562</v>
      </c>
      <c r="B137" s="2" t="s">
        <v>73</v>
      </c>
      <c r="C137" s="2" t="s">
        <v>74</v>
      </c>
      <c r="D137" s="2">
        <v>9162010</v>
      </c>
    </row>
    <row r="138" spans="1:4" x14ac:dyDescent="0.15">
      <c r="A138" s="2">
        <v>11003530</v>
      </c>
      <c r="B138" s="2" t="s">
        <v>73</v>
      </c>
      <c r="C138" s="2" t="s">
        <v>74</v>
      </c>
      <c r="D138" s="2">
        <v>12192010</v>
      </c>
    </row>
    <row r="139" spans="1:4" x14ac:dyDescent="0.15">
      <c r="A139" s="2">
        <v>11100512</v>
      </c>
      <c r="B139" s="2" t="s">
        <v>73</v>
      </c>
      <c r="C139" s="2" t="s">
        <v>74</v>
      </c>
      <c r="D139" s="2">
        <v>3042011</v>
      </c>
    </row>
    <row r="140" spans="1:4" x14ac:dyDescent="0.15">
      <c r="A140" s="2">
        <v>11000013</v>
      </c>
      <c r="B140" s="2" t="s">
        <v>75</v>
      </c>
      <c r="C140" s="2" t="s">
        <v>76</v>
      </c>
      <c r="D140" s="2">
        <v>1142010</v>
      </c>
    </row>
    <row r="141" spans="1:4" x14ac:dyDescent="0.15">
      <c r="A141" s="2">
        <v>11000096</v>
      </c>
      <c r="B141" s="2" t="s">
        <v>75</v>
      </c>
      <c r="C141" s="2" t="s">
        <v>76</v>
      </c>
      <c r="D141" s="2">
        <v>1202010</v>
      </c>
    </row>
    <row r="142" spans="1:4" x14ac:dyDescent="0.15">
      <c r="A142" s="2">
        <v>11001679</v>
      </c>
      <c r="B142" s="2" t="s">
        <v>75</v>
      </c>
      <c r="C142" s="2" t="s">
        <v>76</v>
      </c>
      <c r="D142" s="2">
        <v>6152010</v>
      </c>
    </row>
    <row r="143" spans="1:4" x14ac:dyDescent="0.15">
      <c r="A143" s="2">
        <v>11003615</v>
      </c>
      <c r="B143" s="2" t="s">
        <v>75</v>
      </c>
      <c r="C143" s="2" t="s">
        <v>76</v>
      </c>
      <c r="D143" s="2">
        <v>1202011</v>
      </c>
    </row>
    <row r="144" spans="1:4" x14ac:dyDescent="0.15">
      <c r="A144" s="2">
        <v>111001021</v>
      </c>
      <c r="B144" s="2" t="s">
        <v>75</v>
      </c>
      <c r="C144" s="2" t="s">
        <v>76</v>
      </c>
      <c r="D144" s="2">
        <v>4242011</v>
      </c>
    </row>
    <row r="145" spans="1:4" x14ac:dyDescent="0.15">
      <c r="A145" s="2">
        <v>11100600</v>
      </c>
      <c r="B145" s="2" t="s">
        <v>75</v>
      </c>
      <c r="C145" s="2" t="s">
        <v>76</v>
      </c>
      <c r="D145" s="2">
        <v>3162011</v>
      </c>
    </row>
    <row r="146" spans="1:4" x14ac:dyDescent="0.15">
      <c r="A146" s="2">
        <v>11100662</v>
      </c>
      <c r="B146" s="2" t="s">
        <v>75</v>
      </c>
      <c r="C146" s="2" t="s">
        <v>76</v>
      </c>
      <c r="D146" s="2">
        <v>3162011</v>
      </c>
    </row>
    <row r="147" spans="1:4" x14ac:dyDescent="0.15">
      <c r="A147" s="2">
        <v>11100690</v>
      </c>
      <c r="B147" s="2" t="s">
        <v>75</v>
      </c>
      <c r="C147" s="2" t="s">
        <v>76</v>
      </c>
      <c r="D147" s="2">
        <v>3202011</v>
      </c>
    </row>
    <row r="148" spans="1:4" x14ac:dyDescent="0.15">
      <c r="A148" s="2">
        <v>11100707</v>
      </c>
      <c r="B148" s="2" t="s">
        <v>75</v>
      </c>
      <c r="C148" s="2" t="s">
        <v>76</v>
      </c>
      <c r="D148" s="2">
        <v>3232011</v>
      </c>
    </row>
    <row r="149" spans="1:4" x14ac:dyDescent="0.15">
      <c r="A149" s="2">
        <v>11100721</v>
      </c>
      <c r="B149" s="2" t="s">
        <v>75</v>
      </c>
      <c r="C149" s="2" t="s">
        <v>76</v>
      </c>
      <c r="D149" s="2">
        <v>3242011</v>
      </c>
    </row>
    <row r="150" spans="1:4" x14ac:dyDescent="0.15">
      <c r="A150" s="2">
        <v>11100722</v>
      </c>
      <c r="B150" s="2" t="s">
        <v>75</v>
      </c>
      <c r="C150" s="2" t="s">
        <v>76</v>
      </c>
      <c r="D150" s="2">
        <v>3242011</v>
      </c>
    </row>
    <row r="151" spans="1:4" x14ac:dyDescent="0.15">
      <c r="A151" s="2">
        <v>11100773</v>
      </c>
      <c r="B151" s="2" t="s">
        <v>75</v>
      </c>
      <c r="C151" s="2" t="s">
        <v>76</v>
      </c>
      <c r="D151" s="2">
        <v>3262011</v>
      </c>
    </row>
    <row r="152" spans="1:4" x14ac:dyDescent="0.15">
      <c r="A152" s="2">
        <v>11100792</v>
      </c>
      <c r="B152" s="2" t="s">
        <v>75</v>
      </c>
      <c r="C152" s="2" t="s">
        <v>76</v>
      </c>
      <c r="D152" s="2">
        <v>3302011</v>
      </c>
    </row>
    <row r="153" spans="1:4" x14ac:dyDescent="0.15">
      <c r="A153" s="2">
        <v>11100931</v>
      </c>
      <c r="B153" s="2" t="s">
        <v>75</v>
      </c>
      <c r="C153" s="2" t="s">
        <v>76</v>
      </c>
      <c r="D153" s="2">
        <v>4152011</v>
      </c>
    </row>
    <row r="154" spans="1:4" x14ac:dyDescent="0.15">
      <c r="A154" s="2">
        <v>11100962</v>
      </c>
      <c r="B154" s="2" t="s">
        <v>75</v>
      </c>
      <c r="C154" s="2" t="s">
        <v>76</v>
      </c>
      <c r="D154" s="2">
        <v>4192011</v>
      </c>
    </row>
    <row r="155" spans="1:4" x14ac:dyDescent="0.15">
      <c r="A155" s="2">
        <v>11100992</v>
      </c>
      <c r="B155" s="2" t="s">
        <v>75</v>
      </c>
      <c r="C155" s="2" t="s">
        <v>76</v>
      </c>
      <c r="D155" s="2">
        <v>4242011</v>
      </c>
    </row>
    <row r="156" spans="1:4" x14ac:dyDescent="0.15">
      <c r="A156" s="2">
        <v>11101021</v>
      </c>
      <c r="B156" s="2" t="s">
        <v>75</v>
      </c>
      <c r="C156" s="2" t="s">
        <v>76</v>
      </c>
      <c r="D156" s="2">
        <v>4242011</v>
      </c>
    </row>
    <row r="157" spans="1:4" x14ac:dyDescent="0.15">
      <c r="A157" s="2">
        <v>1110640</v>
      </c>
      <c r="B157" s="2" t="s">
        <v>75</v>
      </c>
      <c r="C157" s="2" t="s">
        <v>76</v>
      </c>
      <c r="D157" s="2">
        <v>3152011</v>
      </c>
    </row>
    <row r="158" spans="1:4" x14ac:dyDescent="0.15">
      <c r="A158" s="2">
        <v>11100375</v>
      </c>
      <c r="B158" s="2" t="s">
        <v>77</v>
      </c>
      <c r="C158" s="2" t="s">
        <v>78</v>
      </c>
      <c r="D158" s="2">
        <v>2232011</v>
      </c>
    </row>
    <row r="159" spans="1:4" x14ac:dyDescent="0.15">
      <c r="A159" s="2">
        <v>11100420</v>
      </c>
      <c r="B159" s="2" t="s">
        <v>77</v>
      </c>
      <c r="C159" s="2" t="s">
        <v>78</v>
      </c>
      <c r="D159" s="2">
        <v>3012011</v>
      </c>
    </row>
    <row r="160" spans="1:4" x14ac:dyDescent="0.15">
      <c r="A160" s="2">
        <v>11100421</v>
      </c>
      <c r="B160" s="2" t="s">
        <v>77</v>
      </c>
      <c r="C160" s="2" t="s">
        <v>78</v>
      </c>
      <c r="D160" s="2">
        <v>3092011</v>
      </c>
    </row>
    <row r="161" spans="1:4" x14ac:dyDescent="0.15">
      <c r="A161" s="2">
        <v>11100465</v>
      </c>
      <c r="B161" s="2" t="s">
        <v>77</v>
      </c>
      <c r="C161" s="2" t="s">
        <v>78</v>
      </c>
      <c r="D161" s="2">
        <v>3162011</v>
      </c>
    </row>
    <row r="162" spans="1:4" x14ac:dyDescent="0.15">
      <c r="A162" s="2">
        <v>11100466</v>
      </c>
      <c r="B162" s="2" t="s">
        <v>77</v>
      </c>
      <c r="C162" s="2" t="s">
        <v>78</v>
      </c>
      <c r="D162" s="2">
        <v>3222011</v>
      </c>
    </row>
    <row r="163" spans="1:4" x14ac:dyDescent="0.15">
      <c r="A163" s="2">
        <v>11100516</v>
      </c>
      <c r="B163" s="2" t="s">
        <v>77</v>
      </c>
      <c r="C163" s="2" t="s">
        <v>78</v>
      </c>
      <c r="D163" s="2">
        <v>3132011</v>
      </c>
    </row>
    <row r="164" spans="1:4" x14ac:dyDescent="0.15">
      <c r="A164" s="2">
        <v>11100636</v>
      </c>
      <c r="B164" s="2" t="s">
        <v>77</v>
      </c>
      <c r="C164" s="2" t="s">
        <v>78</v>
      </c>
      <c r="D164" s="2">
        <v>3202011</v>
      </c>
    </row>
    <row r="165" spans="1:4" x14ac:dyDescent="0.15">
      <c r="A165" s="2">
        <v>11100770</v>
      </c>
      <c r="B165" s="2" t="s">
        <v>77</v>
      </c>
      <c r="C165" s="2" t="s">
        <v>78</v>
      </c>
      <c r="D165" s="2">
        <v>3262011</v>
      </c>
    </row>
    <row r="166" spans="1:4" x14ac:dyDescent="0.15">
      <c r="A166" s="2">
        <v>11100771</v>
      </c>
      <c r="B166" s="2" t="s">
        <v>77</v>
      </c>
      <c r="C166" s="2" t="s">
        <v>78</v>
      </c>
      <c r="D166" s="2">
        <v>3302011</v>
      </c>
    </row>
    <row r="167" spans="1:4" x14ac:dyDescent="0.15">
      <c r="A167" s="2">
        <v>11100990</v>
      </c>
      <c r="B167" s="2" t="s">
        <v>77</v>
      </c>
      <c r="C167" s="2" t="s">
        <v>78</v>
      </c>
      <c r="D167" s="2">
        <v>4242011</v>
      </c>
    </row>
    <row r="168" spans="1:4" x14ac:dyDescent="0.15">
      <c r="A168" s="2">
        <v>11101009</v>
      </c>
      <c r="B168" s="2" t="s">
        <v>77</v>
      </c>
      <c r="C168" s="2" t="s">
        <v>78</v>
      </c>
      <c r="D168" s="2">
        <v>4242011</v>
      </c>
    </row>
    <row r="169" spans="1:4" x14ac:dyDescent="0.15">
      <c r="A169" s="2">
        <v>11100641</v>
      </c>
      <c r="B169" s="2" t="s">
        <v>79</v>
      </c>
      <c r="C169" s="2" t="s">
        <v>80</v>
      </c>
      <c r="D169" s="2">
        <v>3172011</v>
      </c>
    </row>
    <row r="170" spans="1:4" x14ac:dyDescent="0.15">
      <c r="A170" s="2">
        <v>11000985</v>
      </c>
      <c r="B170" s="2" t="s">
        <v>81</v>
      </c>
      <c r="C170" s="2" t="s">
        <v>82</v>
      </c>
      <c r="D170" s="2">
        <v>3242010</v>
      </c>
    </row>
    <row r="171" spans="1:4" x14ac:dyDescent="0.15">
      <c r="A171" s="2">
        <v>11100691</v>
      </c>
      <c r="B171" s="2" t="s">
        <v>81</v>
      </c>
      <c r="C171" s="2" t="s">
        <v>82</v>
      </c>
      <c r="D171" s="2">
        <v>3242011</v>
      </c>
    </row>
    <row r="172" spans="1:4" x14ac:dyDescent="0.15">
      <c r="A172" s="2">
        <v>11100981</v>
      </c>
      <c r="B172" s="2" t="s">
        <v>81</v>
      </c>
      <c r="C172" s="2" t="s">
        <v>82</v>
      </c>
      <c r="D172" s="2">
        <v>2272011</v>
      </c>
    </row>
    <row r="173" spans="1:4" x14ac:dyDescent="0.15">
      <c r="A173" s="2">
        <v>11001438</v>
      </c>
      <c r="B173" s="2" t="s">
        <v>83</v>
      </c>
      <c r="C173" s="2" t="s">
        <v>84</v>
      </c>
      <c r="D173" s="2">
        <v>5272010</v>
      </c>
    </row>
    <row r="174" spans="1:4" x14ac:dyDescent="0.15">
      <c r="A174" s="2">
        <v>11009025</v>
      </c>
      <c r="B174" s="2" t="s">
        <v>83</v>
      </c>
      <c r="C174" s="2" t="s">
        <v>84</v>
      </c>
      <c r="D174" s="2">
        <v>4012010</v>
      </c>
    </row>
    <row r="175" spans="1:4" x14ac:dyDescent="0.15">
      <c r="A175" s="2" t="s">
        <v>85</v>
      </c>
      <c r="B175" s="2" t="s">
        <v>86</v>
      </c>
      <c r="C175" s="2" t="s">
        <v>87</v>
      </c>
      <c r="D175" s="2">
        <v>4262011</v>
      </c>
    </row>
    <row r="176" spans="1:4" x14ac:dyDescent="0.15">
      <c r="A176" s="2">
        <v>11001123</v>
      </c>
      <c r="B176" s="2" t="s">
        <v>86</v>
      </c>
      <c r="C176" s="2" t="s">
        <v>87</v>
      </c>
      <c r="D176" s="2">
        <v>4202010</v>
      </c>
    </row>
    <row r="177" spans="1:4" x14ac:dyDescent="0.15">
      <c r="A177" s="2">
        <v>11001167</v>
      </c>
      <c r="B177" s="2" t="s">
        <v>86</v>
      </c>
      <c r="C177" s="2" t="s">
        <v>87</v>
      </c>
      <c r="D177" s="2">
        <v>4262010</v>
      </c>
    </row>
    <row r="178" spans="1:4" x14ac:dyDescent="0.15">
      <c r="A178" s="2">
        <v>11001583</v>
      </c>
      <c r="B178" s="2" t="s">
        <v>86</v>
      </c>
      <c r="C178" s="2" t="s">
        <v>87</v>
      </c>
      <c r="D178" s="2">
        <v>6182010</v>
      </c>
    </row>
    <row r="179" spans="1:4" x14ac:dyDescent="0.15">
      <c r="A179" s="2">
        <v>11001948</v>
      </c>
      <c r="B179" s="2" t="s">
        <v>86</v>
      </c>
      <c r="C179" s="2" t="s">
        <v>87</v>
      </c>
      <c r="D179" s="2">
        <v>8062010</v>
      </c>
    </row>
    <row r="180" spans="1:4" x14ac:dyDescent="0.15">
      <c r="A180" s="2">
        <v>11003020</v>
      </c>
      <c r="B180" s="2" t="s">
        <v>86</v>
      </c>
      <c r="C180" s="2" t="s">
        <v>87</v>
      </c>
      <c r="D180" s="2">
        <v>10292010</v>
      </c>
    </row>
    <row r="181" spans="1:4" x14ac:dyDescent="0.15">
      <c r="A181" s="2">
        <v>11003021</v>
      </c>
      <c r="B181" s="2" t="s">
        <v>86</v>
      </c>
      <c r="C181" s="2" t="s">
        <v>87</v>
      </c>
      <c r="D181" s="2">
        <v>11022010</v>
      </c>
    </row>
    <row r="182" spans="1:4" x14ac:dyDescent="0.15">
      <c r="A182" s="2">
        <v>11003460</v>
      </c>
      <c r="B182" s="2" t="s">
        <v>86</v>
      </c>
      <c r="C182" s="2" t="s">
        <v>87</v>
      </c>
      <c r="D182" s="2">
        <v>12172010</v>
      </c>
    </row>
    <row r="183" spans="1:4" x14ac:dyDescent="0.15">
      <c r="A183" s="2">
        <v>11003566</v>
      </c>
      <c r="B183" s="2" t="s">
        <v>86</v>
      </c>
      <c r="C183" s="2" t="s">
        <v>87</v>
      </c>
      <c r="D183" s="2">
        <v>1092011</v>
      </c>
    </row>
    <row r="184" spans="1:4" x14ac:dyDescent="0.15">
      <c r="A184" s="2">
        <v>11101093</v>
      </c>
      <c r="B184" s="2" t="s">
        <v>86</v>
      </c>
      <c r="C184" s="2" t="s">
        <v>87</v>
      </c>
      <c r="D184" s="2">
        <v>5072011</v>
      </c>
    </row>
    <row r="185" spans="1:4" x14ac:dyDescent="0.15">
      <c r="A185" s="2">
        <v>11101158</v>
      </c>
      <c r="B185" s="2" t="s">
        <v>86</v>
      </c>
      <c r="C185" s="2" t="s">
        <v>87</v>
      </c>
      <c r="D185" s="2">
        <v>6172011</v>
      </c>
    </row>
    <row r="186" spans="1:4" x14ac:dyDescent="0.15">
      <c r="A186" s="2">
        <v>11101240</v>
      </c>
      <c r="B186" s="2" t="s">
        <v>86</v>
      </c>
      <c r="C186" s="2" t="s">
        <v>87</v>
      </c>
      <c r="D186" s="2">
        <v>5272011</v>
      </c>
    </row>
    <row r="187" spans="1:4" x14ac:dyDescent="0.15">
      <c r="A187" s="2">
        <v>11101346</v>
      </c>
      <c r="B187" s="2" t="s">
        <v>86</v>
      </c>
      <c r="C187" s="2" t="s">
        <v>87</v>
      </c>
      <c r="D187" s="2">
        <v>5272011</v>
      </c>
    </row>
    <row r="188" spans="1:4" x14ac:dyDescent="0.15">
      <c r="A188" s="2">
        <v>11101395</v>
      </c>
      <c r="B188" s="2" t="s">
        <v>86</v>
      </c>
      <c r="C188" s="2" t="s">
        <v>87</v>
      </c>
      <c r="D188" s="2">
        <v>6172011</v>
      </c>
    </row>
    <row r="189" spans="1:4" x14ac:dyDescent="0.15">
      <c r="A189" s="2">
        <v>11101422</v>
      </c>
      <c r="B189" s="2" t="s">
        <v>86</v>
      </c>
      <c r="C189" s="2" t="s">
        <v>87</v>
      </c>
      <c r="D189" s="2">
        <v>6212011</v>
      </c>
    </row>
    <row r="190" spans="1:4" x14ac:dyDescent="0.15">
      <c r="A190" s="2">
        <v>11101425</v>
      </c>
      <c r="B190" s="2" t="s">
        <v>86</v>
      </c>
      <c r="C190" s="2" t="s">
        <v>87</v>
      </c>
      <c r="D190" s="2">
        <v>6172011</v>
      </c>
    </row>
    <row r="191" spans="1:4" x14ac:dyDescent="0.15">
      <c r="A191" s="2">
        <v>11101480</v>
      </c>
      <c r="B191" s="2" t="s">
        <v>86</v>
      </c>
      <c r="C191" s="2" t="s">
        <v>87</v>
      </c>
      <c r="D191" s="2">
        <v>6062011</v>
      </c>
    </row>
    <row r="192" spans="1:4" x14ac:dyDescent="0.15">
      <c r="A192" s="2">
        <v>11101638</v>
      </c>
      <c r="B192" s="2" t="s">
        <v>86</v>
      </c>
      <c r="C192" s="2" t="s">
        <v>87</v>
      </c>
      <c r="D192" s="2">
        <v>6212011</v>
      </c>
    </row>
    <row r="193" spans="1:4" x14ac:dyDescent="0.15">
      <c r="A193" s="2">
        <v>11101639</v>
      </c>
      <c r="B193" s="2" t="s">
        <v>86</v>
      </c>
      <c r="C193" s="2" t="s">
        <v>87</v>
      </c>
      <c r="D193" s="2">
        <v>6212011</v>
      </c>
    </row>
    <row r="194" spans="1:4" x14ac:dyDescent="0.15">
      <c r="A194" s="2">
        <v>11001512</v>
      </c>
      <c r="B194" s="2" t="s">
        <v>88</v>
      </c>
      <c r="C194" s="2" t="s">
        <v>89</v>
      </c>
      <c r="D194" s="2">
        <v>5282010</v>
      </c>
    </row>
    <row r="195" spans="1:4" x14ac:dyDescent="0.15">
      <c r="A195" s="2">
        <v>11100344</v>
      </c>
      <c r="B195" s="2" t="s">
        <v>90</v>
      </c>
      <c r="C195" s="2" t="s">
        <v>91</v>
      </c>
      <c r="D195" s="2">
        <v>2152011</v>
      </c>
    </row>
    <row r="196" spans="1:4" x14ac:dyDescent="0.15">
      <c r="A196" s="2">
        <v>11100728</v>
      </c>
      <c r="B196" s="2" t="s">
        <v>90</v>
      </c>
      <c r="C196" s="2" t="s">
        <v>91</v>
      </c>
      <c r="D196" s="2">
        <v>3252011</v>
      </c>
    </row>
    <row r="197" spans="1:4" x14ac:dyDescent="0.15">
      <c r="A197" s="2">
        <v>11100747</v>
      </c>
      <c r="B197" s="2" t="s">
        <v>90</v>
      </c>
      <c r="C197" s="2" t="s">
        <v>91</v>
      </c>
      <c r="D197" s="2">
        <v>3292011</v>
      </c>
    </row>
    <row r="198" spans="1:4" x14ac:dyDescent="0.15">
      <c r="A198" s="2">
        <v>11100765</v>
      </c>
      <c r="B198" s="2" t="s">
        <v>90</v>
      </c>
      <c r="C198" s="2" t="s">
        <v>91</v>
      </c>
      <c r="D198" s="2">
        <v>3312011</v>
      </c>
    </row>
    <row r="199" spans="1:4" x14ac:dyDescent="0.15">
      <c r="A199" s="2">
        <v>11100413</v>
      </c>
      <c r="B199" s="2" t="s">
        <v>92</v>
      </c>
      <c r="C199" s="2" t="s">
        <v>93</v>
      </c>
      <c r="D199" s="2">
        <v>3132011</v>
      </c>
    </row>
    <row r="200" spans="1:4" x14ac:dyDescent="0.15">
      <c r="A200" s="2">
        <v>11100655</v>
      </c>
      <c r="B200" s="2" t="s">
        <v>92</v>
      </c>
      <c r="C200" s="2" t="s">
        <v>93</v>
      </c>
      <c r="D200" s="2">
        <v>3172011</v>
      </c>
    </row>
    <row r="201" spans="1:4" x14ac:dyDescent="0.15">
      <c r="A201" s="2">
        <v>11000230</v>
      </c>
      <c r="B201" s="2" t="s">
        <v>94</v>
      </c>
      <c r="C201" s="2" t="s">
        <v>95</v>
      </c>
      <c r="D201" s="2">
        <v>1272010</v>
      </c>
    </row>
    <row r="202" spans="1:4" x14ac:dyDescent="0.15">
      <c r="A202" s="2">
        <v>11000232</v>
      </c>
      <c r="B202" s="2" t="s">
        <v>94</v>
      </c>
      <c r="C202" s="2" t="s">
        <v>95</v>
      </c>
      <c r="D202" s="2">
        <v>1272010</v>
      </c>
    </row>
    <row r="203" spans="1:4" x14ac:dyDescent="0.15">
      <c r="A203" s="2">
        <v>11001578</v>
      </c>
      <c r="B203" s="2" t="s">
        <v>94</v>
      </c>
      <c r="C203" s="2" t="s">
        <v>95</v>
      </c>
      <c r="D203" s="2">
        <v>6172010</v>
      </c>
    </row>
    <row r="204" spans="1:4" x14ac:dyDescent="0.15">
      <c r="A204" s="2">
        <v>11002768</v>
      </c>
      <c r="B204" s="2" t="s">
        <v>94</v>
      </c>
      <c r="C204" s="2" t="s">
        <v>95</v>
      </c>
      <c r="D204" s="2">
        <v>10032010</v>
      </c>
    </row>
    <row r="205" spans="1:4" x14ac:dyDescent="0.15">
      <c r="A205" s="2">
        <v>11002864</v>
      </c>
      <c r="B205" s="2" t="s">
        <v>94</v>
      </c>
      <c r="C205" s="2" t="s">
        <v>95</v>
      </c>
      <c r="D205" s="2">
        <v>10172010</v>
      </c>
    </row>
    <row r="206" spans="1:4" x14ac:dyDescent="0.15">
      <c r="A206" s="2">
        <v>11100428</v>
      </c>
      <c r="B206" s="2" t="s">
        <v>94</v>
      </c>
      <c r="C206" s="2" t="s">
        <v>95</v>
      </c>
      <c r="D206" s="2">
        <v>3082011</v>
      </c>
    </row>
    <row r="207" spans="1:4" x14ac:dyDescent="0.15">
      <c r="A207" s="2">
        <v>10900905</v>
      </c>
      <c r="B207" s="2" t="s">
        <v>96</v>
      </c>
      <c r="C207" s="2" t="s">
        <v>97</v>
      </c>
      <c r="D207" s="2">
        <v>1222010</v>
      </c>
    </row>
    <row r="208" spans="1:4" x14ac:dyDescent="0.15">
      <c r="A208" s="2">
        <v>1100049</v>
      </c>
      <c r="B208" s="2" t="s">
        <v>96</v>
      </c>
      <c r="C208" s="2" t="s">
        <v>97</v>
      </c>
      <c r="D208" s="2">
        <v>1122011</v>
      </c>
    </row>
    <row r="209" spans="1:4" x14ac:dyDescent="0.15">
      <c r="A209" s="2">
        <v>11100049</v>
      </c>
      <c r="B209" s="2" t="s">
        <v>96</v>
      </c>
      <c r="C209" s="2" t="s">
        <v>97</v>
      </c>
      <c r="D209" s="2">
        <v>1212011</v>
      </c>
    </row>
    <row r="210" spans="1:4" x14ac:dyDescent="0.15">
      <c r="A210" s="2">
        <v>11100727</v>
      </c>
      <c r="B210" s="2" t="s">
        <v>96</v>
      </c>
      <c r="C210" s="2" t="s">
        <v>97</v>
      </c>
      <c r="D210" s="2">
        <v>4212011</v>
      </c>
    </row>
    <row r="211" spans="1:4" x14ac:dyDescent="0.15">
      <c r="A211" s="2">
        <v>1100632</v>
      </c>
      <c r="B211" s="2" t="s">
        <v>98</v>
      </c>
      <c r="C211" s="2" t="s">
        <v>99</v>
      </c>
      <c r="D211" s="2">
        <v>3122010</v>
      </c>
    </row>
    <row r="212" spans="1:4" x14ac:dyDescent="0.15">
      <c r="A212" s="2">
        <v>1100652</v>
      </c>
      <c r="B212" s="2" t="s">
        <v>98</v>
      </c>
      <c r="C212" s="2" t="s">
        <v>99</v>
      </c>
      <c r="D212" s="2">
        <v>3302011</v>
      </c>
    </row>
    <row r="213" spans="1:4" x14ac:dyDescent="0.15">
      <c r="A213" s="2">
        <v>11100526</v>
      </c>
      <c r="B213" s="2" t="s">
        <v>98</v>
      </c>
      <c r="C213" s="2" t="s">
        <v>99</v>
      </c>
      <c r="D213" s="2">
        <v>3082011</v>
      </c>
    </row>
    <row r="214" spans="1:4" x14ac:dyDescent="0.15">
      <c r="A214" s="2">
        <v>11100541</v>
      </c>
      <c r="B214" s="2" t="s">
        <v>98</v>
      </c>
      <c r="C214" s="2" t="s">
        <v>99</v>
      </c>
      <c r="D214" s="2">
        <v>3162011</v>
      </c>
    </row>
    <row r="215" spans="1:4" x14ac:dyDescent="0.15">
      <c r="A215" s="2">
        <v>11100651</v>
      </c>
      <c r="B215" s="2" t="s">
        <v>98</v>
      </c>
      <c r="C215" s="2" t="s">
        <v>99</v>
      </c>
      <c r="D215" s="2">
        <v>3222011</v>
      </c>
    </row>
    <row r="216" spans="1:4" x14ac:dyDescent="0.15">
      <c r="A216" s="2">
        <v>11100652</v>
      </c>
      <c r="B216" s="2" t="s">
        <v>98</v>
      </c>
      <c r="C216" s="2" t="s">
        <v>99</v>
      </c>
      <c r="D216" s="2">
        <v>3252011</v>
      </c>
    </row>
    <row r="217" spans="1:4" x14ac:dyDescent="0.15">
      <c r="A217" s="2">
        <v>11100797</v>
      </c>
      <c r="B217" s="2" t="s">
        <v>98</v>
      </c>
      <c r="C217" s="2" t="s">
        <v>99</v>
      </c>
      <c r="D217" s="2">
        <v>4012011</v>
      </c>
    </row>
    <row r="218" spans="1:4" x14ac:dyDescent="0.15">
      <c r="A218" s="2">
        <v>11100810</v>
      </c>
      <c r="B218" s="2" t="s">
        <v>98</v>
      </c>
      <c r="C218" s="2" t="s">
        <v>99</v>
      </c>
      <c r="D218" s="2">
        <v>4142011</v>
      </c>
    </row>
    <row r="219" spans="1:4" x14ac:dyDescent="0.15">
      <c r="A219" s="2">
        <v>1110084</v>
      </c>
      <c r="B219" s="2" t="s">
        <v>98</v>
      </c>
      <c r="C219" s="2" t="s">
        <v>99</v>
      </c>
      <c r="D219" s="2">
        <v>1212011</v>
      </c>
    </row>
    <row r="220" spans="1:4" x14ac:dyDescent="0.15">
      <c r="A220" s="2">
        <v>11100940</v>
      </c>
      <c r="B220" s="2" t="s">
        <v>98</v>
      </c>
      <c r="C220" s="2" t="s">
        <v>99</v>
      </c>
      <c r="D220" s="2">
        <v>4242011</v>
      </c>
    </row>
    <row r="221" spans="1:4" x14ac:dyDescent="0.15">
      <c r="A221" s="2">
        <v>11100975</v>
      </c>
      <c r="B221" s="2" t="s">
        <v>98</v>
      </c>
      <c r="C221" s="2" t="s">
        <v>99</v>
      </c>
      <c r="D221" s="2">
        <v>4202011</v>
      </c>
    </row>
    <row r="222" spans="1:4" x14ac:dyDescent="0.15">
      <c r="A222" s="2">
        <v>11101198</v>
      </c>
      <c r="B222" s="2" t="s">
        <v>98</v>
      </c>
      <c r="C222" s="2" t="s">
        <v>99</v>
      </c>
      <c r="D222" s="2">
        <v>5072011</v>
      </c>
    </row>
    <row r="223" spans="1:4" x14ac:dyDescent="0.15">
      <c r="A223" s="2">
        <v>11101236</v>
      </c>
      <c r="B223" s="2" t="s">
        <v>98</v>
      </c>
      <c r="C223" s="2" t="s">
        <v>99</v>
      </c>
      <c r="D223" s="2">
        <v>5192011</v>
      </c>
    </row>
    <row r="224" spans="1:4" x14ac:dyDescent="0.15">
      <c r="A224" s="2">
        <v>11001711</v>
      </c>
      <c r="B224" s="2" t="s">
        <v>100</v>
      </c>
      <c r="C224" s="2" t="s">
        <v>101</v>
      </c>
      <c r="D224" s="2">
        <v>6242010</v>
      </c>
    </row>
    <row r="225" spans="1:4" x14ac:dyDescent="0.15">
      <c r="A225" s="2" t="s">
        <v>102</v>
      </c>
      <c r="B225" s="2" t="s">
        <v>103</v>
      </c>
      <c r="C225" s="2" t="s">
        <v>104</v>
      </c>
      <c r="D225" s="2">
        <v>11162010</v>
      </c>
    </row>
    <row r="226" spans="1:4" x14ac:dyDescent="0.15">
      <c r="A226" s="2" t="s">
        <v>105</v>
      </c>
      <c r="B226" s="2" t="s">
        <v>103</v>
      </c>
      <c r="C226" s="2" t="s">
        <v>104</v>
      </c>
      <c r="D226" s="2">
        <v>3182011</v>
      </c>
    </row>
    <row r="227" spans="1:4" x14ac:dyDescent="0.15">
      <c r="A227" s="2" t="s">
        <v>106</v>
      </c>
      <c r="B227" s="2" t="s">
        <v>103</v>
      </c>
      <c r="C227" s="2" t="s">
        <v>104</v>
      </c>
      <c r="D227" s="2">
        <v>1252011</v>
      </c>
    </row>
    <row r="228" spans="1:4" x14ac:dyDescent="0.15">
      <c r="A228" s="2" t="s">
        <v>107</v>
      </c>
      <c r="B228" s="2" t="s">
        <v>103</v>
      </c>
      <c r="C228" s="2" t="s">
        <v>104</v>
      </c>
      <c r="D228" s="2">
        <v>1252011</v>
      </c>
    </row>
    <row r="229" spans="1:4" x14ac:dyDescent="0.15">
      <c r="A229" s="2" t="s">
        <v>108</v>
      </c>
      <c r="B229" s="2" t="s">
        <v>103</v>
      </c>
      <c r="C229" s="2" t="s">
        <v>104</v>
      </c>
      <c r="D229" s="2">
        <v>3052010</v>
      </c>
    </row>
    <row r="230" spans="1:4" x14ac:dyDescent="0.15">
      <c r="A230" s="2" t="s">
        <v>109</v>
      </c>
      <c r="B230" s="2" t="s">
        <v>103</v>
      </c>
      <c r="C230" s="2" t="s">
        <v>104</v>
      </c>
      <c r="D230" s="2">
        <v>2112010</v>
      </c>
    </row>
    <row r="231" spans="1:4" x14ac:dyDescent="0.15">
      <c r="A231" s="2" t="s">
        <v>110</v>
      </c>
      <c r="B231" s="2" t="s">
        <v>103</v>
      </c>
      <c r="C231" s="2" t="s">
        <v>104</v>
      </c>
      <c r="D231" s="2">
        <v>2232010</v>
      </c>
    </row>
    <row r="232" spans="1:4" x14ac:dyDescent="0.15">
      <c r="A232" s="2" t="s">
        <v>111</v>
      </c>
      <c r="B232" s="2" t="s">
        <v>103</v>
      </c>
      <c r="C232" s="2" t="s">
        <v>104</v>
      </c>
      <c r="D232" s="2">
        <v>8062010</v>
      </c>
    </row>
    <row r="233" spans="1:4" x14ac:dyDescent="0.15">
      <c r="A233" s="2" t="s">
        <v>112</v>
      </c>
      <c r="B233" s="2" t="s">
        <v>103</v>
      </c>
      <c r="C233" s="2" t="s">
        <v>104</v>
      </c>
      <c r="D233" s="2">
        <v>10142010</v>
      </c>
    </row>
    <row r="234" spans="1:4" x14ac:dyDescent="0.15">
      <c r="A234" s="2" t="s">
        <v>113</v>
      </c>
      <c r="B234" s="2" t="s">
        <v>103</v>
      </c>
      <c r="C234" s="2" t="s">
        <v>104</v>
      </c>
      <c r="D234" s="2">
        <v>11162010</v>
      </c>
    </row>
    <row r="235" spans="1:4" x14ac:dyDescent="0.15">
      <c r="A235" s="2" t="s">
        <v>114</v>
      </c>
      <c r="B235" s="2" t="s">
        <v>103</v>
      </c>
      <c r="C235" s="2" t="s">
        <v>104</v>
      </c>
      <c r="D235" s="2">
        <v>11212010</v>
      </c>
    </row>
    <row r="236" spans="1:4" x14ac:dyDescent="0.15">
      <c r="A236" s="2" t="s">
        <v>115</v>
      </c>
      <c r="B236" s="2" t="s">
        <v>103</v>
      </c>
      <c r="C236" s="2" t="s">
        <v>104</v>
      </c>
      <c r="D236" s="2">
        <v>11212010</v>
      </c>
    </row>
    <row r="237" spans="1:4" x14ac:dyDescent="0.15">
      <c r="A237" s="2" t="s">
        <v>116</v>
      </c>
      <c r="B237" s="2" t="s">
        <v>103</v>
      </c>
      <c r="C237" s="2" t="s">
        <v>104</v>
      </c>
      <c r="D237" s="2">
        <v>11212010</v>
      </c>
    </row>
    <row r="238" spans="1:4" x14ac:dyDescent="0.15">
      <c r="A238" s="2" t="s">
        <v>117</v>
      </c>
      <c r="B238" s="2" t="s">
        <v>103</v>
      </c>
      <c r="C238" s="2" t="s">
        <v>104</v>
      </c>
      <c r="D238" s="2">
        <v>11212010</v>
      </c>
    </row>
    <row r="239" spans="1:4" x14ac:dyDescent="0.15">
      <c r="A239" s="2" t="s">
        <v>118</v>
      </c>
      <c r="B239" s="2" t="s">
        <v>103</v>
      </c>
      <c r="C239" s="2" t="s">
        <v>104</v>
      </c>
      <c r="D239" s="2">
        <v>11212010</v>
      </c>
    </row>
    <row r="240" spans="1:4" x14ac:dyDescent="0.15">
      <c r="A240" s="2" t="s">
        <v>119</v>
      </c>
      <c r="B240" s="2" t="s">
        <v>103</v>
      </c>
      <c r="C240" s="2" t="s">
        <v>104</v>
      </c>
      <c r="D240" s="2">
        <v>11212010</v>
      </c>
    </row>
    <row r="241" spans="1:4" x14ac:dyDescent="0.15">
      <c r="A241" s="2" t="s">
        <v>120</v>
      </c>
      <c r="B241" s="2" t="s">
        <v>103</v>
      </c>
      <c r="C241" s="2" t="s">
        <v>104</v>
      </c>
      <c r="D241" s="2">
        <v>11212010</v>
      </c>
    </row>
    <row r="242" spans="1:4" x14ac:dyDescent="0.15">
      <c r="A242" s="2" t="s">
        <v>121</v>
      </c>
      <c r="B242" s="2" t="s">
        <v>103</v>
      </c>
      <c r="C242" s="2" t="s">
        <v>104</v>
      </c>
      <c r="D242" s="2">
        <v>11212010</v>
      </c>
    </row>
    <row r="243" spans="1:4" x14ac:dyDescent="0.15">
      <c r="A243" s="2" t="s">
        <v>122</v>
      </c>
      <c r="B243" s="2" t="s">
        <v>103</v>
      </c>
      <c r="C243" s="2" t="s">
        <v>104</v>
      </c>
      <c r="D243" s="2">
        <v>2012010</v>
      </c>
    </row>
    <row r="244" spans="1:4" x14ac:dyDescent="0.15">
      <c r="A244" s="2" t="s">
        <v>123</v>
      </c>
      <c r="B244" s="2" t="s">
        <v>103</v>
      </c>
      <c r="C244" s="2" t="s">
        <v>104</v>
      </c>
      <c r="D244" s="2">
        <v>10062010</v>
      </c>
    </row>
    <row r="245" spans="1:4" x14ac:dyDescent="0.15">
      <c r="A245" s="2" t="s">
        <v>124</v>
      </c>
      <c r="B245" s="2" t="s">
        <v>103</v>
      </c>
      <c r="C245" s="2" t="s">
        <v>104</v>
      </c>
      <c r="D245" s="2">
        <v>5122010</v>
      </c>
    </row>
    <row r="246" spans="1:4" x14ac:dyDescent="0.15">
      <c r="A246" s="2">
        <v>11000052</v>
      </c>
      <c r="B246" s="2" t="s">
        <v>125</v>
      </c>
      <c r="C246" s="2" t="s">
        <v>126</v>
      </c>
      <c r="D246" s="2">
        <v>1182010</v>
      </c>
    </row>
    <row r="247" spans="1:4" x14ac:dyDescent="0.15">
      <c r="A247" s="2">
        <v>11000057</v>
      </c>
      <c r="B247" s="2" t="s">
        <v>125</v>
      </c>
      <c r="C247" s="2" t="s">
        <v>126</v>
      </c>
      <c r="D247" s="2">
        <v>1202010</v>
      </c>
    </row>
    <row r="248" spans="1:4" x14ac:dyDescent="0.15">
      <c r="A248" s="2">
        <v>11000433</v>
      </c>
      <c r="B248" s="2" t="s">
        <v>125</v>
      </c>
      <c r="C248" s="2" t="s">
        <v>126</v>
      </c>
      <c r="D248" s="2">
        <v>2112010</v>
      </c>
    </row>
    <row r="249" spans="1:4" x14ac:dyDescent="0.15">
      <c r="A249" s="2">
        <v>11000721</v>
      </c>
      <c r="B249" s="2" t="s">
        <v>125</v>
      </c>
      <c r="C249" s="2" t="s">
        <v>126</v>
      </c>
      <c r="D249" s="2">
        <v>3242010</v>
      </c>
    </row>
    <row r="250" spans="1:4" x14ac:dyDescent="0.15">
      <c r="A250" s="2">
        <v>11000722</v>
      </c>
      <c r="B250" s="2" t="s">
        <v>125</v>
      </c>
      <c r="C250" s="2" t="s">
        <v>126</v>
      </c>
      <c r="D250" s="2">
        <v>3222010</v>
      </c>
    </row>
    <row r="251" spans="1:4" x14ac:dyDescent="0.15">
      <c r="A251" s="2">
        <v>11001142</v>
      </c>
      <c r="B251" s="2" t="s">
        <v>125</v>
      </c>
      <c r="C251" s="2" t="s">
        <v>126</v>
      </c>
      <c r="D251" s="2">
        <v>4192010</v>
      </c>
    </row>
    <row r="252" spans="1:4" x14ac:dyDescent="0.15">
      <c r="A252" s="2">
        <v>11003452</v>
      </c>
      <c r="B252" s="2" t="s">
        <v>125</v>
      </c>
      <c r="C252" s="2" t="s">
        <v>126</v>
      </c>
      <c r="D252" s="2">
        <v>12082010</v>
      </c>
    </row>
    <row r="253" spans="1:4" x14ac:dyDescent="0.15">
      <c r="A253" s="2" t="s">
        <v>127</v>
      </c>
      <c r="B253" s="2" t="s">
        <v>128</v>
      </c>
      <c r="C253" s="2" t="s">
        <v>129</v>
      </c>
      <c r="D253" s="2">
        <v>4212010</v>
      </c>
    </row>
    <row r="254" spans="1:4" x14ac:dyDescent="0.15">
      <c r="A254" s="2" t="s">
        <v>130</v>
      </c>
      <c r="B254" s="2" t="s">
        <v>128</v>
      </c>
      <c r="C254" s="2" t="s">
        <v>129</v>
      </c>
      <c r="D254" s="2">
        <v>3012011</v>
      </c>
    </row>
    <row r="255" spans="1:4" x14ac:dyDescent="0.15">
      <c r="A255" s="2" t="s">
        <v>131</v>
      </c>
      <c r="B255" s="2" t="s">
        <v>128</v>
      </c>
      <c r="C255" s="2" t="s">
        <v>129</v>
      </c>
      <c r="D255" s="2">
        <v>4012010</v>
      </c>
    </row>
    <row r="256" spans="1:4" x14ac:dyDescent="0.15">
      <c r="A256" s="2" t="s">
        <v>132</v>
      </c>
      <c r="B256" s="2" t="s">
        <v>128</v>
      </c>
      <c r="C256" s="2" t="s">
        <v>129</v>
      </c>
      <c r="D256" s="2">
        <v>5252010</v>
      </c>
    </row>
    <row r="257" spans="1:4" x14ac:dyDescent="0.15">
      <c r="A257" s="2">
        <v>11000074</v>
      </c>
      <c r="B257" s="2" t="s">
        <v>133</v>
      </c>
      <c r="C257" s="2" t="s">
        <v>134</v>
      </c>
      <c r="D257" s="2">
        <v>1182010</v>
      </c>
    </row>
    <row r="258" spans="1:4" x14ac:dyDescent="0.15">
      <c r="A258" s="2" t="s">
        <v>135</v>
      </c>
      <c r="B258" s="2" t="s">
        <v>133</v>
      </c>
      <c r="C258" s="2" t="s">
        <v>134</v>
      </c>
      <c r="D258" s="2">
        <v>1042010</v>
      </c>
    </row>
    <row r="259" spans="1:4" x14ac:dyDescent="0.15">
      <c r="A259" s="2" t="s">
        <v>136</v>
      </c>
      <c r="B259" s="2" t="s">
        <v>133</v>
      </c>
      <c r="C259" s="2" t="s">
        <v>134</v>
      </c>
      <c r="D259" s="2">
        <v>1042010</v>
      </c>
    </row>
    <row r="260" spans="1:4" x14ac:dyDescent="0.15">
      <c r="A260" s="2" t="s">
        <v>137</v>
      </c>
      <c r="B260" s="2" t="s">
        <v>133</v>
      </c>
      <c r="C260" s="2" t="s">
        <v>134</v>
      </c>
      <c r="D260" s="2">
        <v>1242010</v>
      </c>
    </row>
    <row r="261" spans="1:4" x14ac:dyDescent="0.15">
      <c r="A261" s="2" t="s">
        <v>138</v>
      </c>
      <c r="B261" s="2" t="s">
        <v>133</v>
      </c>
      <c r="C261" s="2" t="s">
        <v>134</v>
      </c>
      <c r="D261" s="2">
        <v>1062010</v>
      </c>
    </row>
    <row r="262" spans="1:4" x14ac:dyDescent="0.15">
      <c r="A262" s="2" t="s">
        <v>139</v>
      </c>
      <c r="B262" s="2" t="s">
        <v>133</v>
      </c>
      <c r="C262" s="2" t="s">
        <v>134</v>
      </c>
      <c r="D262" s="2">
        <v>1202010</v>
      </c>
    </row>
    <row r="263" spans="1:4" x14ac:dyDescent="0.15">
      <c r="A263" s="2" t="s">
        <v>140</v>
      </c>
      <c r="B263" s="2" t="s">
        <v>133</v>
      </c>
      <c r="C263" s="2" t="s">
        <v>134</v>
      </c>
      <c r="D263" s="2">
        <v>2082010</v>
      </c>
    </row>
    <row r="264" spans="1:4" x14ac:dyDescent="0.15">
      <c r="A264" s="2" t="s">
        <v>141</v>
      </c>
      <c r="B264" s="2" t="s">
        <v>133</v>
      </c>
      <c r="C264" s="2" t="s">
        <v>134</v>
      </c>
      <c r="D264" s="2">
        <v>1042010</v>
      </c>
    </row>
    <row r="265" spans="1:4" x14ac:dyDescent="0.15">
      <c r="A265" s="2" t="s">
        <v>142</v>
      </c>
      <c r="B265" s="2" t="s">
        <v>143</v>
      </c>
      <c r="C265" s="2" t="s">
        <v>144</v>
      </c>
      <c r="D265" s="2">
        <v>6072010</v>
      </c>
    </row>
    <row r="266" spans="1:4" x14ac:dyDescent="0.15">
      <c r="A266" s="2">
        <v>916913</v>
      </c>
      <c r="B266" s="2" t="s">
        <v>145</v>
      </c>
      <c r="C266" s="2" t="s">
        <v>146</v>
      </c>
      <c r="D266" s="2">
        <v>3302010</v>
      </c>
    </row>
    <row r="267" spans="1:4" x14ac:dyDescent="0.15">
      <c r="A267" s="2">
        <v>10900752</v>
      </c>
      <c r="B267" s="2" t="s">
        <v>145</v>
      </c>
      <c r="C267" s="2" t="s">
        <v>146</v>
      </c>
      <c r="D267" s="2">
        <v>1112010</v>
      </c>
    </row>
    <row r="268" spans="1:4" x14ac:dyDescent="0.15">
      <c r="A268" s="2">
        <v>10900904</v>
      </c>
      <c r="B268" s="2" t="s">
        <v>147</v>
      </c>
      <c r="C268" s="2" t="s">
        <v>148</v>
      </c>
      <c r="D268" s="2">
        <v>1252010</v>
      </c>
    </row>
    <row r="269" spans="1:4" x14ac:dyDescent="0.15">
      <c r="A269" s="2">
        <v>11000169</v>
      </c>
      <c r="B269" s="2" t="s">
        <v>147</v>
      </c>
      <c r="C269" s="2" t="s">
        <v>148</v>
      </c>
      <c r="D269" s="2">
        <v>1252010</v>
      </c>
    </row>
    <row r="270" spans="1:4" x14ac:dyDescent="0.15">
      <c r="A270" s="2">
        <v>11001431</v>
      </c>
      <c r="B270" s="2" t="s">
        <v>147</v>
      </c>
      <c r="C270" s="2" t="s">
        <v>148</v>
      </c>
      <c r="D270" s="2">
        <v>5302010</v>
      </c>
    </row>
    <row r="271" spans="1:4" x14ac:dyDescent="0.15">
      <c r="A271" s="2">
        <v>11001988</v>
      </c>
      <c r="B271" s="2" t="s">
        <v>147</v>
      </c>
      <c r="C271" s="2" t="s">
        <v>148</v>
      </c>
      <c r="D271" s="2">
        <v>7292010</v>
      </c>
    </row>
    <row r="272" spans="1:4" x14ac:dyDescent="0.15">
      <c r="A272" s="2">
        <v>11002140</v>
      </c>
      <c r="B272" s="2" t="s">
        <v>147</v>
      </c>
      <c r="C272" s="2" t="s">
        <v>148</v>
      </c>
      <c r="D272" s="2">
        <v>8232010</v>
      </c>
    </row>
    <row r="273" spans="1:4" x14ac:dyDescent="0.15">
      <c r="A273" s="2">
        <v>11002403</v>
      </c>
      <c r="B273" s="2" t="s">
        <v>147</v>
      </c>
      <c r="C273" s="2" t="s">
        <v>148</v>
      </c>
      <c r="D273" s="2">
        <v>9222010</v>
      </c>
    </row>
    <row r="274" spans="1:4" x14ac:dyDescent="0.15">
      <c r="A274" s="2">
        <v>11002404</v>
      </c>
      <c r="B274" s="2" t="s">
        <v>147</v>
      </c>
      <c r="C274" s="2" t="s">
        <v>148</v>
      </c>
      <c r="D274" s="2">
        <v>9282010</v>
      </c>
    </row>
    <row r="275" spans="1:4" x14ac:dyDescent="0.15">
      <c r="A275" s="2">
        <v>11002595</v>
      </c>
      <c r="B275" s="2" t="s">
        <v>147</v>
      </c>
      <c r="C275" s="2" t="s">
        <v>148</v>
      </c>
      <c r="D275" s="2">
        <v>9162010</v>
      </c>
    </row>
    <row r="276" spans="1:4" x14ac:dyDescent="0.15">
      <c r="A276" s="2">
        <v>11002615</v>
      </c>
      <c r="B276" s="2" t="s">
        <v>147</v>
      </c>
      <c r="C276" s="2" t="s">
        <v>148</v>
      </c>
      <c r="D276" s="2">
        <v>9192010</v>
      </c>
    </row>
    <row r="277" spans="1:4" x14ac:dyDescent="0.15">
      <c r="A277" s="2">
        <v>11002658</v>
      </c>
      <c r="B277" s="2" t="s">
        <v>147</v>
      </c>
      <c r="C277" s="2" t="s">
        <v>148</v>
      </c>
      <c r="D277" s="2">
        <v>9262010</v>
      </c>
    </row>
    <row r="278" spans="1:4" x14ac:dyDescent="0.15">
      <c r="A278" s="2">
        <v>11002799</v>
      </c>
      <c r="B278" s="2" t="s">
        <v>147</v>
      </c>
      <c r="C278" s="2" t="s">
        <v>148</v>
      </c>
      <c r="D278" s="2">
        <v>10052010</v>
      </c>
    </row>
    <row r="279" spans="1:4" x14ac:dyDescent="0.15">
      <c r="A279" s="2">
        <v>11002800</v>
      </c>
      <c r="B279" s="2" t="s">
        <v>147</v>
      </c>
      <c r="C279" s="2" t="s">
        <v>148</v>
      </c>
      <c r="D279" s="2">
        <v>10122010</v>
      </c>
    </row>
    <row r="280" spans="1:4" x14ac:dyDescent="0.15">
      <c r="A280" s="2">
        <v>111001024</v>
      </c>
      <c r="B280" s="2" t="s">
        <v>147</v>
      </c>
      <c r="C280" s="2" t="s">
        <v>148</v>
      </c>
      <c r="D280" s="2">
        <v>4242011</v>
      </c>
    </row>
    <row r="281" spans="1:4" x14ac:dyDescent="0.15">
      <c r="A281" s="2">
        <v>111001061</v>
      </c>
      <c r="B281" s="2" t="s">
        <v>147</v>
      </c>
      <c r="C281" s="2" t="s">
        <v>148</v>
      </c>
      <c r="D281" s="2">
        <v>4292011</v>
      </c>
    </row>
    <row r="282" spans="1:4" x14ac:dyDescent="0.15">
      <c r="A282" s="2">
        <v>11100310</v>
      </c>
      <c r="B282" s="2" t="s">
        <v>147</v>
      </c>
      <c r="C282" s="2" t="s">
        <v>148</v>
      </c>
      <c r="D282" s="2">
        <v>2222011</v>
      </c>
    </row>
    <row r="283" spans="1:4" x14ac:dyDescent="0.15">
      <c r="A283" s="2">
        <v>11100924</v>
      </c>
      <c r="B283" s="2" t="s">
        <v>147</v>
      </c>
      <c r="C283" s="2" t="s">
        <v>148</v>
      </c>
      <c r="D283" s="2">
        <v>4252011</v>
      </c>
    </row>
    <row r="284" spans="1:4" x14ac:dyDescent="0.15">
      <c r="A284" s="2">
        <v>11101060</v>
      </c>
      <c r="B284" s="2" t="s">
        <v>147</v>
      </c>
      <c r="C284" s="2" t="s">
        <v>148</v>
      </c>
      <c r="D284" s="2">
        <v>5012011</v>
      </c>
    </row>
    <row r="285" spans="1:4" x14ac:dyDescent="0.15">
      <c r="A285" s="2">
        <v>11101465</v>
      </c>
      <c r="B285" s="2" t="s">
        <v>147</v>
      </c>
      <c r="C285" s="2" t="s">
        <v>148</v>
      </c>
      <c r="D285" s="2">
        <v>6152011</v>
      </c>
    </row>
    <row r="286" spans="1:4" x14ac:dyDescent="0.15">
      <c r="A286" s="2">
        <v>11101490</v>
      </c>
      <c r="B286" s="2" t="s">
        <v>147</v>
      </c>
      <c r="C286" s="2" t="s">
        <v>148</v>
      </c>
      <c r="D286" s="2">
        <v>6192011</v>
      </c>
    </row>
    <row r="287" spans="1:4" x14ac:dyDescent="0.15">
      <c r="A287" s="2">
        <v>11101527</v>
      </c>
      <c r="B287" s="2" t="s">
        <v>147</v>
      </c>
      <c r="C287" s="2" t="s">
        <v>148</v>
      </c>
      <c r="D287" s="2">
        <v>6192011</v>
      </c>
    </row>
    <row r="288" spans="1:4" x14ac:dyDescent="0.15">
      <c r="A288" s="2">
        <v>11101531</v>
      </c>
      <c r="B288" s="2" t="s">
        <v>147</v>
      </c>
      <c r="C288" s="2" t="s">
        <v>148</v>
      </c>
      <c r="D288" s="2">
        <v>6142011</v>
      </c>
    </row>
    <row r="289" spans="1:4" x14ac:dyDescent="0.15">
      <c r="A289" s="2">
        <v>11101578</v>
      </c>
      <c r="B289" s="2" t="s">
        <v>147</v>
      </c>
      <c r="C289" s="2" t="s">
        <v>148</v>
      </c>
      <c r="D289" s="2">
        <v>6152011</v>
      </c>
    </row>
    <row r="290" spans="1:4" x14ac:dyDescent="0.15">
      <c r="A290" s="2">
        <v>11101588</v>
      </c>
      <c r="B290" s="2" t="s">
        <v>147</v>
      </c>
      <c r="C290" s="2" t="s">
        <v>148</v>
      </c>
      <c r="D290" s="2">
        <v>6212011</v>
      </c>
    </row>
    <row r="291" spans="1:4" x14ac:dyDescent="0.15">
      <c r="A291" s="2">
        <v>11101629</v>
      </c>
      <c r="B291" s="2" t="s">
        <v>147</v>
      </c>
      <c r="C291" s="2" t="s">
        <v>148</v>
      </c>
      <c r="D291" s="2">
        <v>6222011</v>
      </c>
    </row>
    <row r="292" spans="1:4" x14ac:dyDescent="0.15">
      <c r="A292" s="2">
        <v>11101686</v>
      </c>
      <c r="B292" s="2" t="s">
        <v>147</v>
      </c>
      <c r="C292" s="2" t="s">
        <v>148</v>
      </c>
      <c r="D292" s="2">
        <v>6232011</v>
      </c>
    </row>
    <row r="293" spans="1:4" x14ac:dyDescent="0.15">
      <c r="A293" s="2">
        <v>11101687</v>
      </c>
      <c r="B293" s="2" t="s">
        <v>147</v>
      </c>
      <c r="C293" s="2" t="s">
        <v>148</v>
      </c>
      <c r="D293" s="2">
        <v>6232011</v>
      </c>
    </row>
    <row r="294" spans="1:4" x14ac:dyDescent="0.15">
      <c r="A294" s="2">
        <v>1110982</v>
      </c>
      <c r="B294" s="2" t="s">
        <v>147</v>
      </c>
      <c r="C294" s="2" t="s">
        <v>148</v>
      </c>
      <c r="D294" s="2">
        <v>4202011</v>
      </c>
    </row>
    <row r="295" spans="1:4" x14ac:dyDescent="0.15">
      <c r="A295" s="2">
        <v>111101559</v>
      </c>
      <c r="B295" s="2" t="s">
        <v>147</v>
      </c>
      <c r="C295" s="2" t="s">
        <v>148</v>
      </c>
      <c r="D295" s="2">
        <v>6142011</v>
      </c>
    </row>
    <row r="296" spans="1:4" x14ac:dyDescent="0.15">
      <c r="A296" s="2">
        <v>10900235</v>
      </c>
      <c r="B296" s="2" t="s">
        <v>149</v>
      </c>
      <c r="C296" s="2" t="s">
        <v>150</v>
      </c>
      <c r="D296" s="2">
        <v>5022010</v>
      </c>
    </row>
    <row r="297" spans="1:4" x14ac:dyDescent="0.15">
      <c r="A297" s="2">
        <v>11000072</v>
      </c>
      <c r="B297" s="2" t="s">
        <v>149</v>
      </c>
      <c r="C297" s="2" t="s">
        <v>150</v>
      </c>
      <c r="D297" s="2">
        <v>1182010</v>
      </c>
    </row>
    <row r="298" spans="1:4" x14ac:dyDescent="0.15">
      <c r="A298" s="2">
        <v>11001168</v>
      </c>
      <c r="B298" s="2" t="s">
        <v>149</v>
      </c>
      <c r="C298" s="2" t="s">
        <v>150</v>
      </c>
      <c r="D298" s="2">
        <v>5142010</v>
      </c>
    </row>
    <row r="299" spans="1:4" x14ac:dyDescent="0.15">
      <c r="A299" s="2">
        <v>11001335</v>
      </c>
      <c r="B299" s="2" t="s">
        <v>149</v>
      </c>
      <c r="C299" s="2" t="s">
        <v>150</v>
      </c>
      <c r="D299" s="2">
        <v>5222011</v>
      </c>
    </row>
    <row r="300" spans="1:4" x14ac:dyDescent="0.15">
      <c r="A300" s="2">
        <v>11001555</v>
      </c>
      <c r="B300" s="2" t="s">
        <v>149</v>
      </c>
      <c r="C300" s="2" t="s">
        <v>150</v>
      </c>
      <c r="D300" s="2">
        <v>6112010</v>
      </c>
    </row>
    <row r="301" spans="1:4" x14ac:dyDescent="0.15">
      <c r="A301" s="2">
        <v>11002836</v>
      </c>
      <c r="B301" s="2" t="s">
        <v>149</v>
      </c>
      <c r="C301" s="2" t="s">
        <v>150</v>
      </c>
      <c r="D301" s="2">
        <v>10172010</v>
      </c>
    </row>
    <row r="302" spans="1:4" x14ac:dyDescent="0.15">
      <c r="A302" s="2">
        <v>1101555</v>
      </c>
      <c r="B302" s="2" t="s">
        <v>149</v>
      </c>
      <c r="C302" s="2" t="s">
        <v>150</v>
      </c>
      <c r="D302" s="2">
        <v>7092010</v>
      </c>
    </row>
    <row r="303" spans="1:4" x14ac:dyDescent="0.15">
      <c r="A303" s="2">
        <v>1102231</v>
      </c>
      <c r="B303" s="2" t="s">
        <v>149</v>
      </c>
      <c r="C303" s="2" t="s">
        <v>150</v>
      </c>
      <c r="D303" s="2">
        <v>8262010</v>
      </c>
    </row>
    <row r="304" spans="1:4" x14ac:dyDescent="0.15">
      <c r="A304" s="2">
        <v>11002092</v>
      </c>
      <c r="B304" s="2" t="s">
        <v>151</v>
      </c>
      <c r="C304" s="2" t="s">
        <v>152</v>
      </c>
      <c r="D304" s="2">
        <v>1262011</v>
      </c>
    </row>
    <row r="305" spans="1:4" x14ac:dyDescent="0.15">
      <c r="A305" s="2">
        <v>111000625</v>
      </c>
      <c r="B305" s="2" t="s">
        <v>151</v>
      </c>
      <c r="C305" s="2" t="s">
        <v>152</v>
      </c>
      <c r="D305" s="2">
        <v>3262011</v>
      </c>
    </row>
    <row r="306" spans="1:4" x14ac:dyDescent="0.15">
      <c r="A306" s="2">
        <v>11100076</v>
      </c>
      <c r="B306" s="2" t="s">
        <v>151</v>
      </c>
      <c r="C306" s="2" t="s">
        <v>152</v>
      </c>
      <c r="D306" s="2">
        <v>2152011</v>
      </c>
    </row>
    <row r="307" spans="1:4" x14ac:dyDescent="0.15">
      <c r="A307" s="2">
        <v>11100271</v>
      </c>
      <c r="B307" s="2" t="s">
        <v>151</v>
      </c>
      <c r="C307" s="2" t="s">
        <v>152</v>
      </c>
      <c r="D307" s="2">
        <v>4202011</v>
      </c>
    </row>
    <row r="308" spans="1:4" x14ac:dyDescent="0.15">
      <c r="A308" s="2">
        <v>11101458</v>
      </c>
      <c r="B308" s="2" t="s">
        <v>151</v>
      </c>
      <c r="C308" s="2" t="s">
        <v>152</v>
      </c>
      <c r="D308" s="2">
        <v>6082011</v>
      </c>
    </row>
    <row r="309" spans="1:4" x14ac:dyDescent="0.15">
      <c r="A309" s="2">
        <v>1110244</v>
      </c>
      <c r="B309" s="2" t="s">
        <v>151</v>
      </c>
      <c r="C309" s="2" t="s">
        <v>152</v>
      </c>
      <c r="D309" s="2">
        <v>2132011</v>
      </c>
    </row>
    <row r="310" spans="1:4" x14ac:dyDescent="0.15">
      <c r="A310" s="2">
        <v>1110971</v>
      </c>
      <c r="B310" s="2" t="s">
        <v>151</v>
      </c>
      <c r="C310" s="2" t="s">
        <v>152</v>
      </c>
      <c r="D310" s="2">
        <v>4262011</v>
      </c>
    </row>
    <row r="311" spans="1:4" x14ac:dyDescent="0.15">
      <c r="A311" s="2">
        <v>11000820</v>
      </c>
      <c r="B311" s="2" t="s">
        <v>153</v>
      </c>
      <c r="C311" s="2" t="s">
        <v>154</v>
      </c>
      <c r="D311" s="2">
        <v>3292010</v>
      </c>
    </row>
    <row r="312" spans="1:4" x14ac:dyDescent="0.15">
      <c r="A312" s="2">
        <v>11100007</v>
      </c>
      <c r="B312" s="2" t="s">
        <v>153</v>
      </c>
      <c r="C312" s="2" t="s">
        <v>154</v>
      </c>
      <c r="D312" s="2">
        <v>2012011</v>
      </c>
    </row>
    <row r="313" spans="1:4" x14ac:dyDescent="0.15">
      <c r="A313" s="2">
        <v>11100735</v>
      </c>
      <c r="B313" s="2" t="s">
        <v>153</v>
      </c>
      <c r="C313" s="2" t="s">
        <v>154</v>
      </c>
      <c r="D313" s="2">
        <v>3022011</v>
      </c>
    </row>
    <row r="314" spans="1:4" x14ac:dyDescent="0.15">
      <c r="A314" s="2">
        <v>11000925</v>
      </c>
      <c r="B314" s="2" t="s">
        <v>155</v>
      </c>
      <c r="C314" s="2" t="s">
        <v>156</v>
      </c>
      <c r="D314" s="2">
        <v>3252010</v>
      </c>
    </row>
    <row r="315" spans="1:4" x14ac:dyDescent="0.15">
      <c r="A315" s="2">
        <v>11001235</v>
      </c>
      <c r="B315" s="2" t="s">
        <v>155</v>
      </c>
      <c r="C315" s="2" t="s">
        <v>156</v>
      </c>
      <c r="D315" s="2">
        <v>5092010</v>
      </c>
    </row>
    <row r="316" spans="1:4" x14ac:dyDescent="0.15">
      <c r="A316" s="2">
        <v>11001765</v>
      </c>
      <c r="B316" s="2" t="s">
        <v>155</v>
      </c>
      <c r="C316" s="2" t="s">
        <v>156</v>
      </c>
      <c r="D316" s="2">
        <v>5072010</v>
      </c>
    </row>
    <row r="317" spans="1:4" x14ac:dyDescent="0.15">
      <c r="A317" s="2">
        <v>10900956</v>
      </c>
      <c r="B317" s="2" t="s">
        <v>157</v>
      </c>
      <c r="C317" s="2" t="s">
        <v>158</v>
      </c>
      <c r="D317" s="2">
        <v>1042010</v>
      </c>
    </row>
    <row r="318" spans="1:4" x14ac:dyDescent="0.15">
      <c r="A318" s="2">
        <v>1100009</v>
      </c>
      <c r="B318" s="2" t="s">
        <v>157</v>
      </c>
      <c r="C318" s="2" t="s">
        <v>158</v>
      </c>
      <c r="D318" s="2">
        <v>1072011</v>
      </c>
    </row>
    <row r="319" spans="1:4" x14ac:dyDescent="0.15">
      <c r="A319" s="2">
        <v>1100027</v>
      </c>
      <c r="B319" s="2" t="s">
        <v>157</v>
      </c>
      <c r="C319" s="2" t="s">
        <v>158</v>
      </c>
      <c r="D319" s="2">
        <v>1122011</v>
      </c>
    </row>
    <row r="320" spans="1:4" x14ac:dyDescent="0.15">
      <c r="A320" s="2">
        <v>11000746</v>
      </c>
      <c r="B320" s="2" t="s">
        <v>157</v>
      </c>
      <c r="C320" s="2" t="s">
        <v>158</v>
      </c>
      <c r="D320" s="2">
        <v>3102010</v>
      </c>
    </row>
    <row r="321" spans="1:4" x14ac:dyDescent="0.15">
      <c r="A321" s="2">
        <v>11001373</v>
      </c>
      <c r="B321" s="2" t="s">
        <v>157</v>
      </c>
      <c r="C321" s="2" t="s">
        <v>158</v>
      </c>
      <c r="D321" s="2">
        <v>5272010</v>
      </c>
    </row>
    <row r="322" spans="1:4" x14ac:dyDescent="0.15">
      <c r="A322" s="2">
        <v>110026646</v>
      </c>
      <c r="B322" s="2" t="s">
        <v>157</v>
      </c>
      <c r="C322" s="2" t="s">
        <v>158</v>
      </c>
      <c r="D322" s="2">
        <v>9242010</v>
      </c>
    </row>
    <row r="323" spans="1:4" x14ac:dyDescent="0.15">
      <c r="A323" s="2">
        <v>11003194</v>
      </c>
      <c r="B323" s="2" t="s">
        <v>157</v>
      </c>
      <c r="C323" s="2" t="s">
        <v>158</v>
      </c>
      <c r="D323" s="2">
        <v>11102010</v>
      </c>
    </row>
    <row r="324" spans="1:4" x14ac:dyDescent="0.15">
      <c r="A324" s="2">
        <v>111001005</v>
      </c>
      <c r="B324" s="2" t="s">
        <v>157</v>
      </c>
      <c r="C324" s="2" t="s">
        <v>158</v>
      </c>
      <c r="D324" s="2">
        <v>4292011</v>
      </c>
    </row>
    <row r="325" spans="1:4" x14ac:dyDescent="0.15">
      <c r="A325" s="2">
        <v>11101467</v>
      </c>
      <c r="B325" s="2" t="s">
        <v>157</v>
      </c>
      <c r="C325" s="2" t="s">
        <v>158</v>
      </c>
      <c r="D325" s="2">
        <v>6112011</v>
      </c>
    </row>
    <row r="326" spans="1:4" x14ac:dyDescent="0.15">
      <c r="A326" s="2">
        <v>11101492</v>
      </c>
      <c r="B326" s="2" t="s">
        <v>157</v>
      </c>
      <c r="C326" s="2" t="s">
        <v>158</v>
      </c>
      <c r="D326" s="2">
        <v>6232011</v>
      </c>
    </row>
    <row r="327" spans="1:4" x14ac:dyDescent="0.15">
      <c r="A327" s="2">
        <v>111100561</v>
      </c>
      <c r="B327" s="2" t="s">
        <v>157</v>
      </c>
      <c r="C327" s="2" t="s">
        <v>158</v>
      </c>
      <c r="D327" s="2">
        <v>3162011</v>
      </c>
    </row>
    <row r="328" spans="1:4" x14ac:dyDescent="0.15">
      <c r="A328" s="2">
        <v>10900571</v>
      </c>
      <c r="B328" s="2" t="s">
        <v>159</v>
      </c>
      <c r="C328" s="2" t="s">
        <v>160</v>
      </c>
      <c r="D328" s="2">
        <v>1072010</v>
      </c>
    </row>
    <row r="329" spans="1:4" x14ac:dyDescent="0.15">
      <c r="A329" s="2">
        <v>10900872</v>
      </c>
      <c r="B329" s="2" t="s">
        <v>159</v>
      </c>
      <c r="C329" s="2" t="s">
        <v>160</v>
      </c>
      <c r="D329" s="2">
        <v>1112010</v>
      </c>
    </row>
    <row r="330" spans="1:4" x14ac:dyDescent="0.15">
      <c r="A330" s="2">
        <v>10901061</v>
      </c>
      <c r="B330" s="2" t="s">
        <v>159</v>
      </c>
      <c r="C330" s="2" t="s">
        <v>160</v>
      </c>
      <c r="D330" s="2">
        <v>1072010</v>
      </c>
    </row>
    <row r="331" spans="1:4" x14ac:dyDescent="0.15">
      <c r="A331" s="2">
        <v>11000001</v>
      </c>
      <c r="B331" s="2" t="s">
        <v>159</v>
      </c>
      <c r="C331" s="2" t="s">
        <v>160</v>
      </c>
      <c r="D331" s="2">
        <v>1072010</v>
      </c>
    </row>
    <row r="332" spans="1:4" x14ac:dyDescent="0.15">
      <c r="A332" s="2">
        <v>11000002</v>
      </c>
      <c r="B332" s="2" t="s">
        <v>159</v>
      </c>
      <c r="C332" s="2" t="s">
        <v>160</v>
      </c>
      <c r="D332" s="2">
        <v>1142010</v>
      </c>
    </row>
    <row r="333" spans="1:4" x14ac:dyDescent="0.15">
      <c r="A333" s="2">
        <v>11002222</v>
      </c>
      <c r="B333" s="2" t="s">
        <v>159</v>
      </c>
      <c r="C333" s="2" t="s">
        <v>160</v>
      </c>
      <c r="D333" s="2">
        <v>9052010</v>
      </c>
    </row>
    <row r="334" spans="1:4" x14ac:dyDescent="0.15">
      <c r="A334" s="2">
        <v>11100688</v>
      </c>
      <c r="B334" s="2" t="s">
        <v>159</v>
      </c>
      <c r="C334" s="2" t="s">
        <v>160</v>
      </c>
      <c r="D334" s="2">
        <v>4142011</v>
      </c>
    </row>
    <row r="335" spans="1:4" x14ac:dyDescent="0.15">
      <c r="A335" s="2">
        <v>1110114</v>
      </c>
      <c r="B335" s="2" t="s">
        <v>159</v>
      </c>
      <c r="C335" s="2" t="s">
        <v>160</v>
      </c>
      <c r="D335" s="2">
        <v>5112011</v>
      </c>
    </row>
    <row r="336" spans="1:4" x14ac:dyDescent="0.15">
      <c r="A336" s="2">
        <v>1110115</v>
      </c>
      <c r="B336" s="2" t="s">
        <v>159</v>
      </c>
      <c r="C336" s="2" t="s">
        <v>160</v>
      </c>
      <c r="D336" s="2">
        <v>5172011</v>
      </c>
    </row>
    <row r="337" spans="1:4" x14ac:dyDescent="0.15">
      <c r="A337" s="2">
        <v>11101406</v>
      </c>
      <c r="B337" s="2" t="s">
        <v>159</v>
      </c>
      <c r="C337" s="2" t="s">
        <v>160</v>
      </c>
      <c r="D337" s="2">
        <v>5282011</v>
      </c>
    </row>
    <row r="338" spans="1:4" x14ac:dyDescent="0.15">
      <c r="A338" s="2">
        <v>11101419</v>
      </c>
      <c r="B338" s="2" t="s">
        <v>159</v>
      </c>
      <c r="C338" s="2" t="s">
        <v>160</v>
      </c>
      <c r="D338" s="2">
        <v>6042011</v>
      </c>
    </row>
    <row r="339" spans="1:4" x14ac:dyDescent="0.15">
      <c r="A339" s="2">
        <v>11101434</v>
      </c>
      <c r="B339" s="2" t="s">
        <v>161</v>
      </c>
      <c r="C339" s="2" t="s">
        <v>162</v>
      </c>
      <c r="D339" s="2">
        <v>6092011</v>
      </c>
    </row>
    <row r="340" spans="1:4" x14ac:dyDescent="0.15">
      <c r="A340" s="2">
        <v>10900408</v>
      </c>
      <c r="B340" s="2" t="s">
        <v>163</v>
      </c>
      <c r="C340" s="2" t="s">
        <v>164</v>
      </c>
      <c r="D340" s="2">
        <v>8092010</v>
      </c>
    </row>
    <row r="341" spans="1:4" x14ac:dyDescent="0.15">
      <c r="A341" s="2">
        <v>10900774</v>
      </c>
      <c r="B341" s="2" t="s">
        <v>163</v>
      </c>
      <c r="C341" s="2" t="s">
        <v>164</v>
      </c>
      <c r="D341" s="2">
        <v>1042010</v>
      </c>
    </row>
    <row r="342" spans="1:4" x14ac:dyDescent="0.15">
      <c r="A342" s="2">
        <v>10900977</v>
      </c>
      <c r="B342" s="2" t="s">
        <v>163</v>
      </c>
      <c r="C342" s="2" t="s">
        <v>164</v>
      </c>
      <c r="D342" s="2">
        <v>1122010</v>
      </c>
    </row>
    <row r="343" spans="1:4" x14ac:dyDescent="0.15">
      <c r="A343" s="2">
        <v>111100436</v>
      </c>
      <c r="B343" s="2" t="s">
        <v>163</v>
      </c>
      <c r="C343" s="2" t="s">
        <v>164</v>
      </c>
      <c r="D343" s="2">
        <v>3132011</v>
      </c>
    </row>
    <row r="344" spans="1:4" x14ac:dyDescent="0.15">
      <c r="A344" s="2">
        <v>11000774</v>
      </c>
      <c r="B344" s="2" t="s">
        <v>165</v>
      </c>
      <c r="C344" s="2" t="s">
        <v>166</v>
      </c>
      <c r="D344" s="2">
        <v>3162010</v>
      </c>
    </row>
    <row r="345" spans="1:4" x14ac:dyDescent="0.15">
      <c r="A345" s="2">
        <v>11000954</v>
      </c>
      <c r="B345" s="2" t="s">
        <v>165</v>
      </c>
      <c r="C345" s="2" t="s">
        <v>166</v>
      </c>
      <c r="D345" s="2">
        <v>2122010</v>
      </c>
    </row>
    <row r="346" spans="1:4" x14ac:dyDescent="0.15">
      <c r="A346" s="2">
        <v>11101323</v>
      </c>
      <c r="B346" s="2" t="s">
        <v>165</v>
      </c>
      <c r="C346" s="2" t="s">
        <v>166</v>
      </c>
      <c r="D346" s="2">
        <v>5242011</v>
      </c>
    </row>
    <row r="347" spans="1:4" x14ac:dyDescent="0.15">
      <c r="A347" s="2">
        <v>11101574</v>
      </c>
      <c r="B347" s="2" t="s">
        <v>167</v>
      </c>
      <c r="C347" s="2" t="s">
        <v>168</v>
      </c>
      <c r="D347" s="2">
        <v>6172011</v>
      </c>
    </row>
    <row r="348" spans="1:4" x14ac:dyDescent="0.15">
      <c r="A348" s="2">
        <v>10900852</v>
      </c>
      <c r="B348" s="2" t="s">
        <v>169</v>
      </c>
      <c r="C348" s="2" t="s">
        <v>170</v>
      </c>
      <c r="D348" s="2">
        <v>1042010</v>
      </c>
    </row>
    <row r="349" spans="1:4" x14ac:dyDescent="0.15">
      <c r="A349" s="2">
        <v>11002540</v>
      </c>
      <c r="B349" s="2" t="s">
        <v>169</v>
      </c>
      <c r="C349" s="2" t="s">
        <v>170</v>
      </c>
      <c r="D349" s="2">
        <v>9172010</v>
      </c>
    </row>
    <row r="350" spans="1:4" x14ac:dyDescent="0.15">
      <c r="A350" s="2">
        <v>11002541</v>
      </c>
      <c r="B350" s="2" t="s">
        <v>169</v>
      </c>
      <c r="C350" s="2" t="s">
        <v>170</v>
      </c>
      <c r="D350" s="2">
        <v>9232010</v>
      </c>
    </row>
    <row r="351" spans="1:4" x14ac:dyDescent="0.15">
      <c r="A351" s="2">
        <v>11002776</v>
      </c>
      <c r="B351" s="2" t="s">
        <v>169</v>
      </c>
      <c r="C351" s="2" t="s">
        <v>170</v>
      </c>
      <c r="D351" s="2">
        <v>10032010</v>
      </c>
    </row>
    <row r="352" spans="1:4" x14ac:dyDescent="0.15">
      <c r="A352" s="2">
        <v>11002777</v>
      </c>
      <c r="B352" s="2" t="s">
        <v>169</v>
      </c>
      <c r="C352" s="2" t="s">
        <v>170</v>
      </c>
      <c r="D352" s="2">
        <v>10192010</v>
      </c>
    </row>
    <row r="353" spans="1:4" x14ac:dyDescent="0.15">
      <c r="A353" s="2">
        <v>11101024</v>
      </c>
      <c r="B353" s="2" t="s">
        <v>169</v>
      </c>
      <c r="C353" s="2" t="s">
        <v>170</v>
      </c>
      <c r="D353" s="2">
        <v>4282011</v>
      </c>
    </row>
    <row r="354" spans="1:4" x14ac:dyDescent="0.15">
      <c r="A354" s="2">
        <v>10900908</v>
      </c>
      <c r="B354" s="2" t="s">
        <v>171</v>
      </c>
      <c r="C354" s="2" t="s">
        <v>172</v>
      </c>
      <c r="D354" s="2">
        <v>1042010</v>
      </c>
    </row>
    <row r="355" spans="1:4" x14ac:dyDescent="0.15">
      <c r="A355" s="2">
        <v>11000147</v>
      </c>
      <c r="B355" s="2" t="s">
        <v>171</v>
      </c>
      <c r="C355" s="2" t="s">
        <v>172</v>
      </c>
      <c r="D355" s="2">
        <v>1282010</v>
      </c>
    </row>
    <row r="356" spans="1:4" x14ac:dyDescent="0.15">
      <c r="A356" s="2">
        <v>11000647</v>
      </c>
      <c r="B356" s="2" t="s">
        <v>171</v>
      </c>
      <c r="C356" s="2" t="s">
        <v>172</v>
      </c>
      <c r="D356" s="2">
        <v>3032010</v>
      </c>
    </row>
    <row r="357" spans="1:4" x14ac:dyDescent="0.15">
      <c r="A357" s="2">
        <v>11000997</v>
      </c>
      <c r="B357" s="2" t="s">
        <v>171</v>
      </c>
      <c r="C357" s="2" t="s">
        <v>172</v>
      </c>
      <c r="D357" s="2">
        <v>4012010</v>
      </c>
    </row>
    <row r="358" spans="1:4" x14ac:dyDescent="0.15">
      <c r="A358" s="2">
        <v>11001359</v>
      </c>
      <c r="B358" s="2" t="s">
        <v>171</v>
      </c>
      <c r="C358" s="2" t="s">
        <v>172</v>
      </c>
      <c r="D358" s="2">
        <v>5142010</v>
      </c>
    </row>
    <row r="359" spans="1:4" x14ac:dyDescent="0.15">
      <c r="A359" s="2">
        <v>11001626</v>
      </c>
      <c r="B359" s="2" t="s">
        <v>171</v>
      </c>
      <c r="C359" s="2" t="s">
        <v>172</v>
      </c>
      <c r="D359" s="2">
        <v>6192010</v>
      </c>
    </row>
    <row r="360" spans="1:4" x14ac:dyDescent="0.15">
      <c r="A360" s="2">
        <v>11001960</v>
      </c>
      <c r="B360" s="2" t="s">
        <v>171</v>
      </c>
      <c r="C360" s="2" t="s">
        <v>172</v>
      </c>
      <c r="D360" s="2">
        <v>7292010</v>
      </c>
    </row>
    <row r="361" spans="1:4" x14ac:dyDescent="0.15">
      <c r="A361" s="2">
        <v>11001961</v>
      </c>
      <c r="B361" s="2" t="s">
        <v>171</v>
      </c>
      <c r="C361" s="2" t="s">
        <v>172</v>
      </c>
      <c r="D361" s="2">
        <v>7302010</v>
      </c>
    </row>
    <row r="362" spans="1:4" x14ac:dyDescent="0.15">
      <c r="A362" s="2">
        <v>11002437</v>
      </c>
      <c r="B362" s="2" t="s">
        <v>171</v>
      </c>
      <c r="C362" s="2" t="s">
        <v>172</v>
      </c>
      <c r="D362" s="2">
        <v>9162010</v>
      </c>
    </row>
    <row r="363" spans="1:4" x14ac:dyDescent="0.15">
      <c r="A363" s="2">
        <v>11002648</v>
      </c>
      <c r="B363" s="2" t="s">
        <v>171</v>
      </c>
      <c r="C363" s="2" t="s">
        <v>172</v>
      </c>
      <c r="D363" s="2">
        <v>10032010</v>
      </c>
    </row>
    <row r="364" spans="1:4" x14ac:dyDescent="0.15">
      <c r="A364" s="2">
        <v>11002685</v>
      </c>
      <c r="B364" s="2" t="s">
        <v>171</v>
      </c>
      <c r="C364" s="2" t="s">
        <v>172</v>
      </c>
      <c r="D364" s="2">
        <v>10082010</v>
      </c>
    </row>
    <row r="365" spans="1:4" x14ac:dyDescent="0.15">
      <c r="A365" s="2">
        <v>11003230</v>
      </c>
      <c r="B365" s="2" t="s">
        <v>171</v>
      </c>
      <c r="C365" s="2" t="s">
        <v>172</v>
      </c>
      <c r="D365" s="2">
        <v>11192010</v>
      </c>
    </row>
    <row r="366" spans="1:4" x14ac:dyDescent="0.15">
      <c r="A366" s="2">
        <v>11003326</v>
      </c>
      <c r="B366" s="2" t="s">
        <v>171</v>
      </c>
      <c r="C366" s="2" t="s">
        <v>172</v>
      </c>
      <c r="D366" s="2">
        <v>11182010</v>
      </c>
    </row>
    <row r="367" spans="1:4" x14ac:dyDescent="0.15">
      <c r="A367" s="2">
        <v>11003359</v>
      </c>
      <c r="B367" s="2" t="s">
        <v>171</v>
      </c>
      <c r="C367" s="2" t="s">
        <v>172</v>
      </c>
      <c r="D367" s="2">
        <v>12012010</v>
      </c>
    </row>
    <row r="368" spans="1:4" x14ac:dyDescent="0.15">
      <c r="A368" s="2">
        <v>11100178</v>
      </c>
      <c r="B368" s="2" t="s">
        <v>171</v>
      </c>
      <c r="C368" s="2" t="s">
        <v>172</v>
      </c>
      <c r="D368" s="2">
        <v>2012011</v>
      </c>
    </row>
    <row r="369" spans="1:4" x14ac:dyDescent="0.15">
      <c r="A369" s="2">
        <v>11100179</v>
      </c>
      <c r="B369" s="2" t="s">
        <v>171</v>
      </c>
      <c r="C369" s="2" t="s">
        <v>172</v>
      </c>
      <c r="D369" s="2">
        <v>2042011</v>
      </c>
    </row>
    <row r="370" spans="1:4" x14ac:dyDescent="0.15">
      <c r="A370" s="2">
        <v>11100323</v>
      </c>
      <c r="B370" s="2" t="s">
        <v>171</v>
      </c>
      <c r="C370" s="2" t="s">
        <v>172</v>
      </c>
      <c r="D370" s="2">
        <v>2182011</v>
      </c>
    </row>
    <row r="371" spans="1:4" x14ac:dyDescent="0.15">
      <c r="A371" s="2">
        <v>11100647</v>
      </c>
      <c r="B371" s="2" t="s">
        <v>171</v>
      </c>
      <c r="C371" s="2" t="s">
        <v>172</v>
      </c>
      <c r="D371" s="2">
        <v>3202011</v>
      </c>
    </row>
    <row r="372" spans="1:4" x14ac:dyDescent="0.15">
      <c r="A372" s="2">
        <v>11101229</v>
      </c>
      <c r="B372" s="2" t="s">
        <v>171</v>
      </c>
      <c r="C372" s="2" t="s">
        <v>172</v>
      </c>
      <c r="D372" s="2">
        <v>5182011</v>
      </c>
    </row>
    <row r="373" spans="1:4" x14ac:dyDescent="0.15">
      <c r="A373" s="2">
        <v>11101468</v>
      </c>
      <c r="B373" s="2" t="s">
        <v>171</v>
      </c>
      <c r="C373" s="2" t="s">
        <v>172</v>
      </c>
      <c r="D373" s="2">
        <v>6092011</v>
      </c>
    </row>
    <row r="374" spans="1:4" x14ac:dyDescent="0.15">
      <c r="A374" s="2">
        <v>11000131</v>
      </c>
      <c r="B374" s="2" t="s">
        <v>173</v>
      </c>
      <c r="C374" s="2" t="s">
        <v>174</v>
      </c>
      <c r="D374" s="2">
        <v>1222010</v>
      </c>
    </row>
    <row r="375" spans="1:4" x14ac:dyDescent="0.15">
      <c r="A375" s="2">
        <v>11000128</v>
      </c>
      <c r="B375" s="2" t="s">
        <v>175</v>
      </c>
      <c r="C375" s="2" t="s">
        <v>176</v>
      </c>
      <c r="D375" s="2">
        <v>1212010</v>
      </c>
    </row>
    <row r="376" spans="1:4" x14ac:dyDescent="0.15">
      <c r="A376" s="2">
        <v>11000285</v>
      </c>
      <c r="B376" s="2" t="s">
        <v>177</v>
      </c>
      <c r="C376" s="2" t="s">
        <v>178</v>
      </c>
      <c r="D376" s="2">
        <v>1312010</v>
      </c>
    </row>
    <row r="377" spans="1:4" x14ac:dyDescent="0.15">
      <c r="A377" s="2">
        <v>11000333</v>
      </c>
      <c r="B377" s="2" t="s">
        <v>177</v>
      </c>
      <c r="C377" s="2" t="s">
        <v>178</v>
      </c>
      <c r="D377" s="2">
        <v>2052010</v>
      </c>
    </row>
    <row r="378" spans="1:4" x14ac:dyDescent="0.15">
      <c r="A378" s="2">
        <v>11000728</v>
      </c>
      <c r="B378" s="2" t="s">
        <v>177</v>
      </c>
      <c r="C378" s="2" t="s">
        <v>178</v>
      </c>
      <c r="D378" s="2">
        <v>3112010</v>
      </c>
    </row>
    <row r="379" spans="1:4" x14ac:dyDescent="0.15">
      <c r="A379" s="2">
        <v>11001180</v>
      </c>
      <c r="B379" s="2" t="s">
        <v>177</v>
      </c>
      <c r="C379" s="2" t="s">
        <v>178</v>
      </c>
      <c r="D379" s="2">
        <v>4232010</v>
      </c>
    </row>
    <row r="380" spans="1:4" x14ac:dyDescent="0.15">
      <c r="A380" s="2">
        <v>11001602</v>
      </c>
      <c r="B380" s="2" t="s">
        <v>177</v>
      </c>
      <c r="C380" s="2" t="s">
        <v>178</v>
      </c>
      <c r="D380" s="2">
        <v>6192010</v>
      </c>
    </row>
    <row r="381" spans="1:4" x14ac:dyDescent="0.15">
      <c r="A381" s="2">
        <v>11001734</v>
      </c>
      <c r="B381" s="2" t="s">
        <v>177</v>
      </c>
      <c r="C381" s="2" t="s">
        <v>178</v>
      </c>
      <c r="D381" s="2">
        <v>6232010</v>
      </c>
    </row>
    <row r="382" spans="1:4" x14ac:dyDescent="0.15">
      <c r="A382" s="2">
        <v>11002025</v>
      </c>
      <c r="B382" s="2" t="s">
        <v>177</v>
      </c>
      <c r="C382" s="2" t="s">
        <v>178</v>
      </c>
      <c r="D382" s="2">
        <v>8032010</v>
      </c>
    </row>
    <row r="383" spans="1:4" x14ac:dyDescent="0.15">
      <c r="A383" s="2">
        <v>11002026</v>
      </c>
      <c r="B383" s="2" t="s">
        <v>177</v>
      </c>
      <c r="C383" s="2" t="s">
        <v>178</v>
      </c>
      <c r="D383" s="2">
        <v>8112010</v>
      </c>
    </row>
    <row r="384" spans="1:4" x14ac:dyDescent="0.15">
      <c r="A384" s="2">
        <v>11002480</v>
      </c>
      <c r="B384" s="2" t="s">
        <v>177</v>
      </c>
      <c r="C384" s="2" t="s">
        <v>178</v>
      </c>
      <c r="D384" s="2">
        <v>9192010</v>
      </c>
    </row>
    <row r="385" spans="1:4" x14ac:dyDescent="0.15">
      <c r="A385" s="2">
        <v>11002481</v>
      </c>
      <c r="B385" s="2" t="s">
        <v>177</v>
      </c>
      <c r="C385" s="2" t="s">
        <v>178</v>
      </c>
      <c r="D385" s="2">
        <v>9232010</v>
      </c>
    </row>
    <row r="386" spans="1:4" x14ac:dyDescent="0.15">
      <c r="A386" s="2">
        <v>11003065</v>
      </c>
      <c r="B386" s="2" t="s">
        <v>177</v>
      </c>
      <c r="C386" s="2" t="s">
        <v>178</v>
      </c>
      <c r="D386" s="2">
        <v>10302010</v>
      </c>
    </row>
    <row r="387" spans="1:4" x14ac:dyDescent="0.15">
      <c r="A387" s="2">
        <v>11003231</v>
      </c>
      <c r="B387" s="2" t="s">
        <v>177</v>
      </c>
      <c r="C387" s="2" t="s">
        <v>178</v>
      </c>
      <c r="D387" s="2">
        <v>11162010</v>
      </c>
    </row>
    <row r="388" spans="1:4" x14ac:dyDescent="0.15">
      <c r="A388" s="2">
        <v>11003508</v>
      </c>
      <c r="B388" s="2" t="s">
        <v>177</v>
      </c>
      <c r="C388" s="2" t="s">
        <v>178</v>
      </c>
      <c r="D388" s="2">
        <v>12222010</v>
      </c>
    </row>
    <row r="389" spans="1:4" x14ac:dyDescent="0.15">
      <c r="A389" s="2">
        <v>11100270</v>
      </c>
      <c r="B389" s="2" t="s">
        <v>177</v>
      </c>
      <c r="C389" s="2" t="s">
        <v>178</v>
      </c>
      <c r="D389" s="2">
        <v>2092011</v>
      </c>
    </row>
    <row r="390" spans="1:4" x14ac:dyDescent="0.15">
      <c r="A390" s="2">
        <v>11100580</v>
      </c>
      <c r="B390" s="2" t="s">
        <v>177</v>
      </c>
      <c r="C390" s="2" t="s">
        <v>178</v>
      </c>
      <c r="D390" s="2">
        <v>3302011</v>
      </c>
    </row>
    <row r="391" spans="1:4" x14ac:dyDescent="0.15">
      <c r="A391" s="2">
        <v>11100671</v>
      </c>
      <c r="B391" s="2" t="s">
        <v>177</v>
      </c>
      <c r="C391" s="2" t="s">
        <v>178</v>
      </c>
      <c r="D391" s="2">
        <v>3242011</v>
      </c>
    </row>
    <row r="392" spans="1:4" x14ac:dyDescent="0.15">
      <c r="A392" s="2">
        <v>11101116</v>
      </c>
      <c r="B392" s="2" t="s">
        <v>177</v>
      </c>
      <c r="C392" s="2" t="s">
        <v>178</v>
      </c>
      <c r="D392" s="2">
        <v>5032011</v>
      </c>
    </row>
    <row r="393" spans="1:4" x14ac:dyDescent="0.15">
      <c r="A393" s="2">
        <v>11101136</v>
      </c>
      <c r="B393" s="2" t="s">
        <v>177</v>
      </c>
      <c r="C393" s="2" t="s">
        <v>178</v>
      </c>
      <c r="D393" s="2">
        <v>5052011</v>
      </c>
    </row>
    <row r="394" spans="1:4" x14ac:dyDescent="0.15">
      <c r="A394" s="2">
        <v>11101155</v>
      </c>
      <c r="B394" s="2" t="s">
        <v>177</v>
      </c>
      <c r="C394" s="2" t="s">
        <v>178</v>
      </c>
      <c r="D394" s="2">
        <v>5072011</v>
      </c>
    </row>
    <row r="395" spans="1:4" x14ac:dyDescent="0.15">
      <c r="A395" s="2">
        <v>11101180</v>
      </c>
      <c r="B395" s="2" t="s">
        <v>177</v>
      </c>
      <c r="C395" s="2" t="s">
        <v>178</v>
      </c>
      <c r="D395" s="2">
        <v>5122011</v>
      </c>
    </row>
    <row r="396" spans="1:4" x14ac:dyDescent="0.15">
      <c r="A396" s="2">
        <v>11101352</v>
      </c>
      <c r="B396" s="2" t="s">
        <v>177</v>
      </c>
      <c r="C396" s="2" t="s">
        <v>178</v>
      </c>
      <c r="D396" s="2">
        <v>5272011</v>
      </c>
    </row>
    <row r="397" spans="1:4" x14ac:dyDescent="0.15">
      <c r="A397" s="2">
        <v>11101371</v>
      </c>
      <c r="B397" s="2" t="s">
        <v>177</v>
      </c>
      <c r="C397" s="2" t="s">
        <v>178</v>
      </c>
      <c r="D397" s="2">
        <v>6032011</v>
      </c>
    </row>
    <row r="398" spans="1:4" x14ac:dyDescent="0.15">
      <c r="A398" s="2">
        <v>11101306</v>
      </c>
      <c r="B398" s="2" t="s">
        <v>179</v>
      </c>
      <c r="C398" s="2" t="s">
        <v>180</v>
      </c>
      <c r="D398" s="2">
        <v>5252011</v>
      </c>
    </row>
    <row r="399" spans="1:4" x14ac:dyDescent="0.15">
      <c r="A399" s="2" t="s">
        <v>181</v>
      </c>
      <c r="B399" s="2" t="s">
        <v>182</v>
      </c>
      <c r="C399" s="2" t="s">
        <v>183</v>
      </c>
      <c r="D399" s="2">
        <v>3302010</v>
      </c>
    </row>
    <row r="400" spans="1:4" x14ac:dyDescent="0.15">
      <c r="A400" s="2" t="s">
        <v>184</v>
      </c>
      <c r="B400" s="2" t="s">
        <v>182</v>
      </c>
      <c r="C400" s="2" t="s">
        <v>183</v>
      </c>
      <c r="D400" s="2">
        <v>3302010</v>
      </c>
    </row>
    <row r="401" spans="1:4" x14ac:dyDescent="0.15">
      <c r="A401" s="2" t="s">
        <v>185</v>
      </c>
      <c r="B401" s="2" t="s">
        <v>182</v>
      </c>
      <c r="C401" s="2" t="s">
        <v>183</v>
      </c>
      <c r="D401" s="2">
        <v>3302010</v>
      </c>
    </row>
    <row r="402" spans="1:4" x14ac:dyDescent="0.15">
      <c r="A402" s="2">
        <v>11101640</v>
      </c>
      <c r="B402" s="2" t="s">
        <v>186</v>
      </c>
      <c r="C402" s="2" t="s">
        <v>187</v>
      </c>
      <c r="D402" s="2">
        <v>6172011</v>
      </c>
    </row>
    <row r="403" spans="1:4" x14ac:dyDescent="0.15">
      <c r="A403" s="2">
        <v>11101649</v>
      </c>
      <c r="B403" s="2" t="s">
        <v>186</v>
      </c>
      <c r="C403" s="2" t="s">
        <v>187</v>
      </c>
      <c r="D403" s="2">
        <v>6212011</v>
      </c>
    </row>
    <row r="404" spans="1:4" x14ac:dyDescent="0.15">
      <c r="A404" s="2">
        <v>11003571</v>
      </c>
      <c r="B404" s="2" t="s">
        <v>188</v>
      </c>
      <c r="C404" s="2" t="s">
        <v>187</v>
      </c>
      <c r="D404" s="2">
        <v>12222010</v>
      </c>
    </row>
    <row r="405" spans="1:4" x14ac:dyDescent="0.15">
      <c r="A405" s="2">
        <v>11100020</v>
      </c>
      <c r="B405" s="2" t="s">
        <v>188</v>
      </c>
      <c r="C405" s="2" t="s">
        <v>187</v>
      </c>
      <c r="D405" s="2">
        <v>1202011</v>
      </c>
    </row>
    <row r="406" spans="1:4" x14ac:dyDescent="0.15">
      <c r="A406" s="2">
        <v>11003570</v>
      </c>
      <c r="B406" s="2" t="s">
        <v>189</v>
      </c>
      <c r="C406" s="2" t="s">
        <v>190</v>
      </c>
      <c r="D406" s="2">
        <v>12172010</v>
      </c>
    </row>
    <row r="407" spans="1:4" x14ac:dyDescent="0.15">
      <c r="A407" s="2">
        <v>11003594</v>
      </c>
      <c r="B407" s="2" t="s">
        <v>189</v>
      </c>
      <c r="C407" s="2" t="s">
        <v>190</v>
      </c>
      <c r="D407" s="2">
        <v>1042011</v>
      </c>
    </row>
    <row r="408" spans="1:4" x14ac:dyDescent="0.15">
      <c r="A408" s="2">
        <v>11003595</v>
      </c>
      <c r="B408" s="2" t="s">
        <v>189</v>
      </c>
      <c r="C408" s="2" t="s">
        <v>190</v>
      </c>
      <c r="D408" s="2">
        <v>12222010</v>
      </c>
    </row>
    <row r="409" spans="1:4" x14ac:dyDescent="0.15">
      <c r="A409" s="2">
        <v>11003617</v>
      </c>
      <c r="B409" s="2" t="s">
        <v>189</v>
      </c>
      <c r="C409" s="2" t="s">
        <v>190</v>
      </c>
      <c r="D409" s="2">
        <v>1062011</v>
      </c>
    </row>
    <row r="410" spans="1:4" x14ac:dyDescent="0.15">
      <c r="A410" s="2">
        <v>11003630</v>
      </c>
      <c r="B410" s="2" t="s">
        <v>189</v>
      </c>
      <c r="C410" s="2" t="s">
        <v>190</v>
      </c>
      <c r="D410" s="2">
        <v>1112011</v>
      </c>
    </row>
    <row r="411" spans="1:4" x14ac:dyDescent="0.15">
      <c r="A411" s="2">
        <v>11003631</v>
      </c>
      <c r="B411" s="2" t="s">
        <v>189</v>
      </c>
      <c r="C411" s="2" t="s">
        <v>190</v>
      </c>
      <c r="D411" s="2">
        <v>1112011</v>
      </c>
    </row>
    <row r="412" spans="1:4" x14ac:dyDescent="0.15">
      <c r="A412" s="2">
        <v>11100019</v>
      </c>
      <c r="B412" s="2" t="s">
        <v>189</v>
      </c>
      <c r="C412" s="2" t="s">
        <v>190</v>
      </c>
      <c r="D412" s="2">
        <v>1202011</v>
      </c>
    </row>
    <row r="413" spans="1:4" x14ac:dyDescent="0.15">
      <c r="A413" s="2">
        <v>1001653</v>
      </c>
      <c r="B413" s="2" t="s">
        <v>191</v>
      </c>
      <c r="C413" s="2" t="s">
        <v>192</v>
      </c>
      <c r="D413" s="2">
        <v>6192010</v>
      </c>
    </row>
    <row r="414" spans="1:4" x14ac:dyDescent="0.15">
      <c r="A414" s="2">
        <v>11000806</v>
      </c>
      <c r="B414" s="2" t="s">
        <v>191</v>
      </c>
      <c r="C414" s="2" t="s">
        <v>192</v>
      </c>
      <c r="D414" s="2">
        <v>3122010</v>
      </c>
    </row>
    <row r="415" spans="1:4" x14ac:dyDescent="0.15">
      <c r="A415" s="2">
        <v>11001121</v>
      </c>
      <c r="B415" s="2" t="s">
        <v>191</v>
      </c>
      <c r="C415" s="2" t="s">
        <v>192</v>
      </c>
      <c r="D415" s="2">
        <v>4152010</v>
      </c>
    </row>
    <row r="416" spans="1:4" x14ac:dyDescent="0.15">
      <c r="A416" s="2">
        <v>11001146</v>
      </c>
      <c r="B416" s="2" t="s">
        <v>191</v>
      </c>
      <c r="C416" s="2" t="s">
        <v>192</v>
      </c>
      <c r="D416" s="2">
        <v>4202010</v>
      </c>
    </row>
    <row r="417" spans="1:4" x14ac:dyDescent="0.15">
      <c r="A417" s="2">
        <v>11001266</v>
      </c>
      <c r="B417" s="2" t="s">
        <v>191</v>
      </c>
      <c r="C417" s="2" t="s">
        <v>192</v>
      </c>
      <c r="D417" s="2">
        <v>5142010</v>
      </c>
    </row>
    <row r="418" spans="1:4" x14ac:dyDescent="0.15">
      <c r="A418" s="2">
        <v>11001515</v>
      </c>
      <c r="B418" s="2" t="s">
        <v>191</v>
      </c>
      <c r="C418" s="2" t="s">
        <v>192</v>
      </c>
      <c r="D418" s="2">
        <v>6032010</v>
      </c>
    </row>
    <row r="419" spans="1:4" x14ac:dyDescent="0.15">
      <c r="A419" s="2">
        <v>11001532</v>
      </c>
      <c r="B419" s="2" t="s">
        <v>191</v>
      </c>
      <c r="C419" s="2" t="s">
        <v>192</v>
      </c>
      <c r="D419" s="2">
        <v>5302010</v>
      </c>
    </row>
    <row r="420" spans="1:4" x14ac:dyDescent="0.15">
      <c r="A420" s="2">
        <v>11001653</v>
      </c>
      <c r="B420" s="2" t="s">
        <v>191</v>
      </c>
      <c r="C420" s="2" t="s">
        <v>192</v>
      </c>
      <c r="D420" s="2">
        <v>6192010</v>
      </c>
    </row>
    <row r="421" spans="1:4" x14ac:dyDescent="0.15">
      <c r="A421" s="2">
        <v>11001654</v>
      </c>
      <c r="B421" s="2" t="s">
        <v>191</v>
      </c>
      <c r="C421" s="2" t="s">
        <v>192</v>
      </c>
      <c r="D421" s="2">
        <v>6192010</v>
      </c>
    </row>
    <row r="422" spans="1:4" x14ac:dyDescent="0.15">
      <c r="A422" s="2">
        <v>11002423</v>
      </c>
      <c r="B422" s="2" t="s">
        <v>191</v>
      </c>
      <c r="C422" s="2" t="s">
        <v>192</v>
      </c>
      <c r="D422" s="2">
        <v>9012010</v>
      </c>
    </row>
    <row r="423" spans="1:4" x14ac:dyDescent="0.15">
      <c r="A423" s="2">
        <v>11002424</v>
      </c>
      <c r="B423" s="2" t="s">
        <v>191</v>
      </c>
      <c r="C423" s="2" t="s">
        <v>192</v>
      </c>
      <c r="D423" s="2">
        <v>9022010</v>
      </c>
    </row>
    <row r="424" spans="1:4" x14ac:dyDescent="0.15">
      <c r="A424" s="2">
        <v>11002425</v>
      </c>
      <c r="B424" s="2" t="s">
        <v>191</v>
      </c>
      <c r="C424" s="2" t="s">
        <v>192</v>
      </c>
      <c r="D424" s="2">
        <v>9022010</v>
      </c>
    </row>
    <row r="425" spans="1:4" x14ac:dyDescent="0.15">
      <c r="A425" s="2">
        <v>11002426</v>
      </c>
      <c r="B425" s="2" t="s">
        <v>191</v>
      </c>
      <c r="C425" s="2" t="s">
        <v>192</v>
      </c>
      <c r="D425" s="2">
        <v>9052010</v>
      </c>
    </row>
    <row r="426" spans="1:4" x14ac:dyDescent="0.15">
      <c r="A426" s="2">
        <v>11003246</v>
      </c>
      <c r="B426" s="2" t="s">
        <v>191</v>
      </c>
      <c r="C426" s="2" t="s">
        <v>192</v>
      </c>
      <c r="D426" s="2">
        <v>12072010</v>
      </c>
    </row>
    <row r="427" spans="1:4" x14ac:dyDescent="0.15">
      <c r="A427" s="2">
        <v>11003425</v>
      </c>
      <c r="B427" s="2" t="s">
        <v>191</v>
      </c>
      <c r="C427" s="2" t="s">
        <v>192</v>
      </c>
      <c r="D427" s="2">
        <v>12072010</v>
      </c>
    </row>
    <row r="428" spans="1:4" x14ac:dyDescent="0.15">
      <c r="A428" s="2">
        <v>11003426</v>
      </c>
      <c r="B428" s="2" t="s">
        <v>191</v>
      </c>
      <c r="C428" s="2" t="s">
        <v>192</v>
      </c>
      <c r="D428" s="2">
        <v>12052010</v>
      </c>
    </row>
    <row r="429" spans="1:4" x14ac:dyDescent="0.15">
      <c r="A429" s="2">
        <v>11100325</v>
      </c>
      <c r="B429" s="2" t="s">
        <v>191</v>
      </c>
      <c r="C429" s="2" t="s">
        <v>192</v>
      </c>
      <c r="D429" s="2">
        <v>2182011</v>
      </c>
    </row>
    <row r="430" spans="1:4" x14ac:dyDescent="0.15">
      <c r="A430" s="2">
        <v>11100542</v>
      </c>
      <c r="B430" s="2" t="s">
        <v>191</v>
      </c>
      <c r="C430" s="2" t="s">
        <v>192</v>
      </c>
      <c r="D430" s="2">
        <v>3132011</v>
      </c>
    </row>
    <row r="431" spans="1:4" x14ac:dyDescent="0.15">
      <c r="A431" s="2">
        <v>11101090</v>
      </c>
      <c r="B431" s="2" t="s">
        <v>191</v>
      </c>
      <c r="C431" s="2" t="s">
        <v>192</v>
      </c>
      <c r="D431" s="2">
        <v>5032011</v>
      </c>
    </row>
    <row r="432" spans="1:4" x14ac:dyDescent="0.15">
      <c r="A432" s="2">
        <v>11101105</v>
      </c>
      <c r="B432" s="2" t="s">
        <v>191</v>
      </c>
      <c r="C432" s="2" t="s">
        <v>192</v>
      </c>
      <c r="D432" s="2">
        <v>5062011</v>
      </c>
    </row>
    <row r="433" spans="1:4" x14ac:dyDescent="0.15">
      <c r="A433" s="2">
        <v>11101140</v>
      </c>
      <c r="B433" s="2" t="s">
        <v>191</v>
      </c>
      <c r="C433" s="2" t="s">
        <v>192</v>
      </c>
      <c r="D433" s="2">
        <v>5042011</v>
      </c>
    </row>
    <row r="434" spans="1:4" x14ac:dyDescent="0.15">
      <c r="A434" s="2">
        <v>11000119</v>
      </c>
      <c r="B434" s="2" t="s">
        <v>193</v>
      </c>
      <c r="C434" s="2" t="s">
        <v>194</v>
      </c>
      <c r="D434" s="2">
        <v>1282010</v>
      </c>
    </row>
    <row r="435" spans="1:4" x14ac:dyDescent="0.15">
      <c r="A435" s="2">
        <v>11000807</v>
      </c>
      <c r="B435" s="2" t="s">
        <v>193</v>
      </c>
      <c r="C435" s="2" t="s">
        <v>194</v>
      </c>
      <c r="D435" s="2">
        <v>3182010</v>
      </c>
    </row>
    <row r="436" spans="1:4" x14ac:dyDescent="0.15">
      <c r="A436" s="2">
        <v>11001265</v>
      </c>
      <c r="B436" s="2" t="s">
        <v>193</v>
      </c>
      <c r="C436" s="2" t="s">
        <v>194</v>
      </c>
      <c r="D436" s="2">
        <v>5072010</v>
      </c>
    </row>
    <row r="437" spans="1:4" x14ac:dyDescent="0.15">
      <c r="A437" s="2">
        <v>11002253</v>
      </c>
      <c r="B437" s="2" t="s">
        <v>193</v>
      </c>
      <c r="C437" s="2" t="s">
        <v>194</v>
      </c>
      <c r="D437" s="2">
        <v>8192010</v>
      </c>
    </row>
    <row r="438" spans="1:4" x14ac:dyDescent="0.15">
      <c r="A438" s="2">
        <v>11002740</v>
      </c>
      <c r="B438" s="2" t="s">
        <v>193</v>
      </c>
      <c r="C438" s="2" t="s">
        <v>194</v>
      </c>
      <c r="D438" s="2">
        <v>10052010</v>
      </c>
    </row>
    <row r="439" spans="1:4" x14ac:dyDescent="0.15">
      <c r="A439" s="2">
        <v>11003579</v>
      </c>
      <c r="B439" s="2" t="s">
        <v>193</v>
      </c>
      <c r="C439" s="2" t="s">
        <v>194</v>
      </c>
      <c r="D439" s="2">
        <v>12232010</v>
      </c>
    </row>
    <row r="440" spans="1:4" x14ac:dyDescent="0.15">
      <c r="A440" s="2">
        <v>11100528</v>
      </c>
      <c r="B440" s="2" t="s">
        <v>193</v>
      </c>
      <c r="C440" s="2" t="s">
        <v>194</v>
      </c>
      <c r="D440" s="2">
        <v>3082011</v>
      </c>
    </row>
    <row r="441" spans="1:4" x14ac:dyDescent="0.15">
      <c r="A441" s="2">
        <v>111100528</v>
      </c>
      <c r="B441" s="2" t="s">
        <v>193</v>
      </c>
      <c r="C441" s="2" t="s">
        <v>194</v>
      </c>
      <c r="D441" s="2">
        <v>3112011</v>
      </c>
    </row>
    <row r="442" spans="1:4" x14ac:dyDescent="0.15">
      <c r="A442" s="2" t="s">
        <v>195</v>
      </c>
      <c r="B442" s="2" t="s">
        <v>196</v>
      </c>
      <c r="C442" s="2" t="s">
        <v>197</v>
      </c>
      <c r="D442" s="2">
        <v>3052010</v>
      </c>
    </row>
    <row r="443" spans="1:4" x14ac:dyDescent="0.15">
      <c r="A443" s="2" t="s">
        <v>198</v>
      </c>
      <c r="B443" s="2" t="s">
        <v>196</v>
      </c>
      <c r="C443" s="2" t="s">
        <v>197</v>
      </c>
      <c r="D443" s="2">
        <v>1312010</v>
      </c>
    </row>
    <row r="444" spans="1:4" x14ac:dyDescent="0.15">
      <c r="A444" s="2" t="s">
        <v>199</v>
      </c>
      <c r="B444" s="2" t="s">
        <v>196</v>
      </c>
      <c r="C444" s="2" t="s">
        <v>197</v>
      </c>
      <c r="D444" s="2">
        <v>1222010</v>
      </c>
    </row>
    <row r="445" spans="1:4" x14ac:dyDescent="0.15">
      <c r="A445" s="2" t="s">
        <v>200</v>
      </c>
      <c r="B445" s="2" t="s">
        <v>196</v>
      </c>
      <c r="C445" s="2" t="s">
        <v>197</v>
      </c>
      <c r="D445" s="2">
        <v>1262010</v>
      </c>
    </row>
    <row r="446" spans="1:4" x14ac:dyDescent="0.15">
      <c r="A446" s="2" t="s">
        <v>201</v>
      </c>
      <c r="B446" s="2" t="s">
        <v>196</v>
      </c>
      <c r="C446" s="2" t="s">
        <v>197</v>
      </c>
      <c r="D446" s="2">
        <v>2022010</v>
      </c>
    </row>
    <row r="447" spans="1:4" x14ac:dyDescent="0.15">
      <c r="A447" s="2" t="s">
        <v>202</v>
      </c>
      <c r="B447" s="2" t="s">
        <v>196</v>
      </c>
      <c r="C447" s="2" t="s">
        <v>197</v>
      </c>
      <c r="D447" s="2">
        <v>2032010</v>
      </c>
    </row>
    <row r="448" spans="1:4" x14ac:dyDescent="0.15">
      <c r="A448" s="2" t="s">
        <v>203</v>
      </c>
      <c r="B448" s="2" t="s">
        <v>196</v>
      </c>
      <c r="C448" s="2" t="s">
        <v>197</v>
      </c>
      <c r="D448" s="2">
        <v>2052010</v>
      </c>
    </row>
    <row r="449" spans="1:4" x14ac:dyDescent="0.15">
      <c r="A449" s="2" t="s">
        <v>204</v>
      </c>
      <c r="B449" s="2" t="s">
        <v>196</v>
      </c>
      <c r="C449" s="2" t="s">
        <v>197</v>
      </c>
      <c r="D449" s="2">
        <v>2052010</v>
      </c>
    </row>
    <row r="450" spans="1:4" x14ac:dyDescent="0.15">
      <c r="A450" s="2" t="s">
        <v>205</v>
      </c>
      <c r="B450" s="2" t="s">
        <v>196</v>
      </c>
      <c r="C450" s="2" t="s">
        <v>197</v>
      </c>
      <c r="D450" s="2">
        <v>3062010</v>
      </c>
    </row>
    <row r="451" spans="1:4" x14ac:dyDescent="0.15">
      <c r="A451" s="2" t="s">
        <v>206</v>
      </c>
      <c r="B451" s="2" t="s">
        <v>196</v>
      </c>
      <c r="C451" s="2" t="s">
        <v>197</v>
      </c>
      <c r="D451" s="2">
        <v>10102010</v>
      </c>
    </row>
    <row r="452" spans="1:4" x14ac:dyDescent="0.15">
      <c r="A452" s="2" t="s">
        <v>207</v>
      </c>
      <c r="B452" s="2" t="s">
        <v>196</v>
      </c>
      <c r="C452" s="2" t="s">
        <v>197</v>
      </c>
      <c r="D452" s="2">
        <v>10122010</v>
      </c>
    </row>
    <row r="453" spans="1:4" x14ac:dyDescent="0.15">
      <c r="A453" s="2" t="s">
        <v>208</v>
      </c>
      <c r="B453" s="2" t="s">
        <v>196</v>
      </c>
      <c r="C453" s="2" t="s">
        <v>197</v>
      </c>
      <c r="D453" s="2">
        <v>10132010</v>
      </c>
    </row>
    <row r="454" spans="1:4" x14ac:dyDescent="0.15">
      <c r="A454" s="2" t="s">
        <v>209</v>
      </c>
      <c r="B454" s="2" t="s">
        <v>196</v>
      </c>
      <c r="C454" s="2" t="s">
        <v>197</v>
      </c>
      <c r="D454" s="2">
        <v>10142010</v>
      </c>
    </row>
    <row r="455" spans="1:4" x14ac:dyDescent="0.15">
      <c r="A455" s="2" t="s">
        <v>210</v>
      </c>
      <c r="B455" s="2" t="s">
        <v>196</v>
      </c>
      <c r="C455" s="2" t="s">
        <v>197</v>
      </c>
      <c r="D455" s="2">
        <v>10152010</v>
      </c>
    </row>
    <row r="456" spans="1:4" x14ac:dyDescent="0.15">
      <c r="A456" s="2">
        <v>10900884</v>
      </c>
      <c r="B456" s="2" t="s">
        <v>211</v>
      </c>
      <c r="C456" s="2" t="s">
        <v>212</v>
      </c>
      <c r="D456" s="2">
        <v>1112010</v>
      </c>
    </row>
    <row r="457" spans="1:4" x14ac:dyDescent="0.15">
      <c r="A457" s="2">
        <v>11000660</v>
      </c>
      <c r="B457" s="2" t="s">
        <v>211</v>
      </c>
      <c r="C457" s="2" t="s">
        <v>212</v>
      </c>
      <c r="D457" s="2">
        <v>3182010</v>
      </c>
    </row>
    <row r="458" spans="1:4" x14ac:dyDescent="0.15">
      <c r="A458" s="2">
        <v>11001611</v>
      </c>
      <c r="B458" s="2" t="s">
        <v>211</v>
      </c>
      <c r="C458" s="2" t="s">
        <v>212</v>
      </c>
      <c r="D458" s="2">
        <v>7082010</v>
      </c>
    </row>
    <row r="459" spans="1:4" x14ac:dyDescent="0.15">
      <c r="A459" s="2">
        <v>11100297</v>
      </c>
      <c r="B459" s="2" t="s">
        <v>213</v>
      </c>
      <c r="C459" s="2" t="s">
        <v>214</v>
      </c>
      <c r="D459" s="2">
        <v>2252011</v>
      </c>
    </row>
    <row r="460" spans="1:4" x14ac:dyDescent="0.15">
      <c r="A460" s="2">
        <v>11000105</v>
      </c>
      <c r="B460" s="2" t="s">
        <v>215</v>
      </c>
      <c r="C460" s="2" t="s">
        <v>216</v>
      </c>
      <c r="D460" s="2">
        <v>1222010</v>
      </c>
    </row>
    <row r="461" spans="1:4" x14ac:dyDescent="0.15">
      <c r="A461" s="2">
        <v>11001343</v>
      </c>
      <c r="B461" s="2" t="s">
        <v>215</v>
      </c>
      <c r="C461" s="2" t="s">
        <v>216</v>
      </c>
      <c r="D461" s="2">
        <v>5272010</v>
      </c>
    </row>
    <row r="462" spans="1:4" x14ac:dyDescent="0.15">
      <c r="A462" s="2">
        <v>11003336</v>
      </c>
      <c r="B462" s="2" t="s">
        <v>215</v>
      </c>
      <c r="C462" s="2" t="s">
        <v>216</v>
      </c>
      <c r="D462" s="2">
        <v>12022010</v>
      </c>
    </row>
    <row r="463" spans="1:4" x14ac:dyDescent="0.15">
      <c r="A463" s="2">
        <v>11100200</v>
      </c>
      <c r="B463" s="2" t="s">
        <v>215</v>
      </c>
      <c r="C463" s="2" t="s">
        <v>216</v>
      </c>
      <c r="D463" s="2">
        <v>3292011</v>
      </c>
    </row>
    <row r="464" spans="1:4" x14ac:dyDescent="0.15">
      <c r="A464" s="2">
        <v>10901081</v>
      </c>
      <c r="B464" s="2" t="s">
        <v>217</v>
      </c>
      <c r="C464" s="2" t="s">
        <v>218</v>
      </c>
      <c r="D464" s="2">
        <v>1102010</v>
      </c>
    </row>
    <row r="465" spans="1:4" x14ac:dyDescent="0.15">
      <c r="A465" s="2">
        <v>11000910</v>
      </c>
      <c r="B465" s="2" t="s">
        <v>217</v>
      </c>
      <c r="C465" s="2" t="s">
        <v>218</v>
      </c>
      <c r="D465" s="2">
        <v>3312010</v>
      </c>
    </row>
    <row r="466" spans="1:4" x14ac:dyDescent="0.15">
      <c r="A466" s="2">
        <v>11000916</v>
      </c>
      <c r="B466" s="2" t="s">
        <v>217</v>
      </c>
      <c r="C466" s="2" t="s">
        <v>218</v>
      </c>
      <c r="D466" s="2">
        <v>3302010</v>
      </c>
    </row>
    <row r="467" spans="1:4" x14ac:dyDescent="0.15">
      <c r="A467" s="2">
        <v>11001539</v>
      </c>
      <c r="B467" s="2" t="s">
        <v>217</v>
      </c>
      <c r="C467" s="2" t="s">
        <v>218</v>
      </c>
      <c r="D467" s="2">
        <v>5282010</v>
      </c>
    </row>
    <row r="468" spans="1:4" x14ac:dyDescent="0.15">
      <c r="A468" s="2">
        <v>11003294</v>
      </c>
      <c r="B468" s="2" t="s">
        <v>217</v>
      </c>
      <c r="C468" s="2" t="s">
        <v>218</v>
      </c>
      <c r="D468" s="2">
        <v>11192010</v>
      </c>
    </row>
    <row r="469" spans="1:4" x14ac:dyDescent="0.15">
      <c r="A469" s="2" t="s">
        <v>219</v>
      </c>
      <c r="B469" s="2" t="s">
        <v>220</v>
      </c>
      <c r="C469" s="2" t="s">
        <v>221</v>
      </c>
      <c r="D469" s="2">
        <v>12192010</v>
      </c>
    </row>
    <row r="470" spans="1:4" x14ac:dyDescent="0.15">
      <c r="A470" s="2">
        <v>11000239</v>
      </c>
      <c r="B470" s="2" t="s">
        <v>220</v>
      </c>
      <c r="C470" s="2" t="s">
        <v>221</v>
      </c>
      <c r="D470" s="2">
        <v>1292010</v>
      </c>
    </row>
    <row r="471" spans="1:4" x14ac:dyDescent="0.15">
      <c r="A471" s="2">
        <v>11000816</v>
      </c>
      <c r="B471" s="2" t="s">
        <v>220</v>
      </c>
      <c r="C471" s="2" t="s">
        <v>221</v>
      </c>
      <c r="D471" s="2">
        <v>3162010</v>
      </c>
    </row>
    <row r="472" spans="1:4" x14ac:dyDescent="0.15">
      <c r="A472" s="2">
        <v>11001005</v>
      </c>
      <c r="B472" s="2" t="s">
        <v>220</v>
      </c>
      <c r="C472" s="2" t="s">
        <v>221</v>
      </c>
      <c r="D472" s="2">
        <v>4082010</v>
      </c>
    </row>
    <row r="473" spans="1:4" x14ac:dyDescent="0.15">
      <c r="A473" s="2">
        <v>11001316</v>
      </c>
      <c r="B473" s="2" t="s">
        <v>220</v>
      </c>
      <c r="C473" s="2" t="s">
        <v>221</v>
      </c>
      <c r="D473" s="2">
        <v>5142010</v>
      </c>
    </row>
    <row r="474" spans="1:4" x14ac:dyDescent="0.15">
      <c r="A474" s="2">
        <v>11001618</v>
      </c>
      <c r="B474" s="2" t="s">
        <v>220</v>
      </c>
      <c r="C474" s="2" t="s">
        <v>221</v>
      </c>
      <c r="D474" s="2">
        <v>6192010</v>
      </c>
    </row>
    <row r="475" spans="1:4" x14ac:dyDescent="0.15">
      <c r="A475" s="2">
        <v>11002400</v>
      </c>
      <c r="B475" s="2" t="s">
        <v>220</v>
      </c>
      <c r="C475" s="2" t="s">
        <v>221</v>
      </c>
      <c r="D475" s="2">
        <v>9122010</v>
      </c>
    </row>
    <row r="476" spans="1:4" x14ac:dyDescent="0.15">
      <c r="A476" s="2">
        <v>11002683</v>
      </c>
      <c r="B476" s="2" t="s">
        <v>220</v>
      </c>
      <c r="C476" s="2" t="s">
        <v>221</v>
      </c>
      <c r="D476" s="2">
        <v>10012010</v>
      </c>
    </row>
    <row r="477" spans="1:4" x14ac:dyDescent="0.15">
      <c r="A477" s="2">
        <v>11002712</v>
      </c>
      <c r="B477" s="2" t="s">
        <v>220</v>
      </c>
      <c r="C477" s="2" t="s">
        <v>221</v>
      </c>
      <c r="D477" s="2">
        <v>10032010</v>
      </c>
    </row>
    <row r="478" spans="1:4" x14ac:dyDescent="0.15">
      <c r="A478" s="2">
        <v>11003503</v>
      </c>
      <c r="B478" s="2" t="s">
        <v>220</v>
      </c>
      <c r="C478" s="2" t="s">
        <v>221</v>
      </c>
      <c r="D478" s="2">
        <v>12152010</v>
      </c>
    </row>
    <row r="479" spans="1:4" x14ac:dyDescent="0.15">
      <c r="A479" s="2">
        <v>11100406</v>
      </c>
      <c r="B479" s="2" t="s">
        <v>220</v>
      </c>
      <c r="C479" s="2" t="s">
        <v>221</v>
      </c>
      <c r="D479" s="2">
        <v>3022011</v>
      </c>
    </row>
    <row r="480" spans="1:4" x14ac:dyDescent="0.15">
      <c r="A480" s="2">
        <v>11100697</v>
      </c>
      <c r="B480" s="2" t="s">
        <v>220</v>
      </c>
      <c r="C480" s="2" t="s">
        <v>221</v>
      </c>
      <c r="D480" s="2">
        <v>3312011</v>
      </c>
    </row>
    <row r="481" spans="1:4" x14ac:dyDescent="0.15">
      <c r="A481" s="2">
        <v>11100877</v>
      </c>
      <c r="B481" s="2" t="s">
        <v>220</v>
      </c>
      <c r="C481" s="2" t="s">
        <v>221</v>
      </c>
      <c r="D481" s="2">
        <v>4182011</v>
      </c>
    </row>
    <row r="482" spans="1:4" x14ac:dyDescent="0.15">
      <c r="A482" s="2">
        <v>11101444</v>
      </c>
      <c r="B482" s="2" t="s">
        <v>220</v>
      </c>
      <c r="C482" s="2" t="s">
        <v>221</v>
      </c>
      <c r="D482" s="2">
        <v>6152011</v>
      </c>
    </row>
    <row r="483" spans="1:4" x14ac:dyDescent="0.15">
      <c r="A483" s="2">
        <v>10900919</v>
      </c>
      <c r="B483" s="2" t="s">
        <v>222</v>
      </c>
      <c r="C483" s="2" t="s">
        <v>223</v>
      </c>
      <c r="D483" s="2">
        <v>1042010</v>
      </c>
    </row>
    <row r="484" spans="1:4" x14ac:dyDescent="0.15">
      <c r="A484" s="2">
        <v>11000326</v>
      </c>
      <c r="B484" s="2" t="s">
        <v>222</v>
      </c>
      <c r="C484" s="2" t="s">
        <v>223</v>
      </c>
      <c r="D484" s="2">
        <v>2142010</v>
      </c>
    </row>
    <row r="485" spans="1:4" x14ac:dyDescent="0.15">
      <c r="A485" s="2">
        <v>11000716</v>
      </c>
      <c r="B485" s="2" t="s">
        <v>222</v>
      </c>
      <c r="C485" s="2" t="s">
        <v>223</v>
      </c>
      <c r="D485" s="2">
        <v>3122010</v>
      </c>
    </row>
    <row r="486" spans="1:4" x14ac:dyDescent="0.15">
      <c r="A486" s="2">
        <v>11000968</v>
      </c>
      <c r="B486" s="2" t="s">
        <v>222</v>
      </c>
      <c r="C486" s="2" t="s">
        <v>223</v>
      </c>
      <c r="D486" s="2">
        <v>4072010</v>
      </c>
    </row>
    <row r="487" spans="1:4" x14ac:dyDescent="0.15">
      <c r="A487" s="2">
        <v>11001257</v>
      </c>
      <c r="B487" s="2" t="s">
        <v>222</v>
      </c>
      <c r="C487" s="2" t="s">
        <v>223</v>
      </c>
      <c r="D487" s="2">
        <v>5022010</v>
      </c>
    </row>
    <row r="488" spans="1:4" x14ac:dyDescent="0.15">
      <c r="A488" s="2">
        <v>11001315</v>
      </c>
      <c r="B488" s="2" t="s">
        <v>222</v>
      </c>
      <c r="C488" s="2" t="s">
        <v>223</v>
      </c>
      <c r="D488" s="2">
        <v>5092010</v>
      </c>
    </row>
    <row r="489" spans="1:4" x14ac:dyDescent="0.15">
      <c r="A489" s="2">
        <v>11001453</v>
      </c>
      <c r="B489" s="2" t="s">
        <v>222</v>
      </c>
      <c r="C489" s="2" t="s">
        <v>223</v>
      </c>
      <c r="D489" s="2">
        <v>5302010</v>
      </c>
    </row>
    <row r="490" spans="1:4" x14ac:dyDescent="0.15">
      <c r="A490" s="2">
        <v>11001454</v>
      </c>
      <c r="B490" s="2" t="s">
        <v>222</v>
      </c>
      <c r="C490" s="2" t="s">
        <v>223</v>
      </c>
      <c r="D490" s="2">
        <v>6062010</v>
      </c>
    </row>
    <row r="491" spans="1:4" x14ac:dyDescent="0.15">
      <c r="A491" s="2">
        <v>11001685</v>
      </c>
      <c r="B491" s="2" t="s">
        <v>222</v>
      </c>
      <c r="C491" s="2" t="s">
        <v>223</v>
      </c>
      <c r="D491" s="2">
        <v>7212010</v>
      </c>
    </row>
    <row r="492" spans="1:4" x14ac:dyDescent="0.15">
      <c r="A492" s="2">
        <v>11001865</v>
      </c>
      <c r="B492" s="2" t="s">
        <v>222</v>
      </c>
      <c r="C492" s="2" t="s">
        <v>223</v>
      </c>
      <c r="D492" s="2">
        <v>7212010</v>
      </c>
    </row>
    <row r="493" spans="1:4" x14ac:dyDescent="0.15">
      <c r="A493" s="2">
        <v>11002113</v>
      </c>
      <c r="B493" s="2" t="s">
        <v>222</v>
      </c>
      <c r="C493" s="2" t="s">
        <v>223</v>
      </c>
      <c r="D493" s="2">
        <v>8032010</v>
      </c>
    </row>
    <row r="494" spans="1:4" x14ac:dyDescent="0.15">
      <c r="A494" s="2">
        <v>11002630</v>
      </c>
      <c r="B494" s="2" t="s">
        <v>222</v>
      </c>
      <c r="C494" s="2" t="s">
        <v>223</v>
      </c>
      <c r="D494" s="2">
        <v>9242010</v>
      </c>
    </row>
    <row r="495" spans="1:4" x14ac:dyDescent="0.15">
      <c r="A495" s="2">
        <v>11003117</v>
      </c>
      <c r="B495" s="2" t="s">
        <v>222</v>
      </c>
      <c r="C495" s="2" t="s">
        <v>223</v>
      </c>
      <c r="D495" s="2">
        <v>11232010</v>
      </c>
    </row>
    <row r="496" spans="1:4" x14ac:dyDescent="0.15">
      <c r="A496" s="2">
        <v>11003313</v>
      </c>
      <c r="B496" s="2" t="s">
        <v>222</v>
      </c>
      <c r="C496" s="2" t="s">
        <v>223</v>
      </c>
      <c r="D496" s="2">
        <v>11282010</v>
      </c>
    </row>
    <row r="497" spans="1:4" x14ac:dyDescent="0.15">
      <c r="A497" s="2">
        <v>11003502</v>
      </c>
      <c r="B497" s="2" t="s">
        <v>222</v>
      </c>
      <c r="C497" s="2" t="s">
        <v>223</v>
      </c>
      <c r="D497" s="2">
        <v>12142010</v>
      </c>
    </row>
    <row r="498" spans="1:4" x14ac:dyDescent="0.15">
      <c r="A498" s="2">
        <v>11100218</v>
      </c>
      <c r="B498" s="2" t="s">
        <v>222</v>
      </c>
      <c r="C498" s="2" t="s">
        <v>223</v>
      </c>
      <c r="D498" s="2">
        <v>2092011</v>
      </c>
    </row>
    <row r="499" spans="1:4" x14ac:dyDescent="0.15">
      <c r="A499" s="2">
        <v>11100382</v>
      </c>
      <c r="B499" s="2" t="s">
        <v>222</v>
      </c>
      <c r="C499" s="2" t="s">
        <v>223</v>
      </c>
      <c r="D499" s="2">
        <v>2272011</v>
      </c>
    </row>
    <row r="500" spans="1:4" x14ac:dyDescent="0.15">
      <c r="A500" s="2">
        <v>11100645</v>
      </c>
      <c r="B500" s="2" t="s">
        <v>222</v>
      </c>
      <c r="C500" s="2" t="s">
        <v>223</v>
      </c>
      <c r="D500" s="2">
        <v>3252011</v>
      </c>
    </row>
    <row r="501" spans="1:4" x14ac:dyDescent="0.15">
      <c r="A501" s="2">
        <v>11100666</v>
      </c>
      <c r="B501" s="2" t="s">
        <v>222</v>
      </c>
      <c r="C501" s="2" t="s">
        <v>223</v>
      </c>
      <c r="D501" s="2">
        <v>3262011</v>
      </c>
    </row>
    <row r="502" spans="1:4" x14ac:dyDescent="0.15">
      <c r="A502" s="2">
        <v>11100846</v>
      </c>
      <c r="B502" s="2" t="s">
        <v>222</v>
      </c>
      <c r="C502" s="2" t="s">
        <v>223</v>
      </c>
      <c r="D502" s="2">
        <v>4122011</v>
      </c>
    </row>
    <row r="503" spans="1:4" x14ac:dyDescent="0.15">
      <c r="A503" s="2">
        <v>11101193</v>
      </c>
      <c r="B503" s="2" t="s">
        <v>222</v>
      </c>
      <c r="C503" s="2" t="s">
        <v>223</v>
      </c>
      <c r="D503" s="2">
        <v>5202011</v>
      </c>
    </row>
    <row r="504" spans="1:4" x14ac:dyDescent="0.15">
      <c r="A504" s="2">
        <v>11101443</v>
      </c>
      <c r="B504" s="2" t="s">
        <v>222</v>
      </c>
      <c r="C504" s="2" t="s">
        <v>223</v>
      </c>
      <c r="D504" s="2">
        <v>6142011</v>
      </c>
    </row>
    <row r="505" spans="1:4" x14ac:dyDescent="0.15">
      <c r="A505" s="2" t="s">
        <v>224</v>
      </c>
      <c r="B505" s="2" t="s">
        <v>225</v>
      </c>
      <c r="C505" s="2" t="s">
        <v>226</v>
      </c>
      <c r="D505" s="2">
        <v>2152011</v>
      </c>
    </row>
    <row r="506" spans="1:4" x14ac:dyDescent="0.15">
      <c r="A506" s="2" t="s">
        <v>227</v>
      </c>
      <c r="B506" s="2" t="s">
        <v>225</v>
      </c>
      <c r="C506" s="2" t="s">
        <v>226</v>
      </c>
      <c r="D506" s="2">
        <v>5202010</v>
      </c>
    </row>
    <row r="507" spans="1:4" x14ac:dyDescent="0.15">
      <c r="A507" s="2" t="s">
        <v>228</v>
      </c>
      <c r="B507" s="2" t="s">
        <v>225</v>
      </c>
      <c r="C507" s="2" t="s">
        <v>226</v>
      </c>
      <c r="D507" s="2">
        <v>5202010</v>
      </c>
    </row>
    <row r="508" spans="1:4" x14ac:dyDescent="0.15">
      <c r="A508" s="2" t="s">
        <v>229</v>
      </c>
      <c r="B508" s="2" t="s">
        <v>225</v>
      </c>
      <c r="C508" s="2" t="s">
        <v>226</v>
      </c>
      <c r="D508" s="2">
        <v>11302010</v>
      </c>
    </row>
    <row r="509" spans="1:4" x14ac:dyDescent="0.15">
      <c r="A509" s="2" t="s">
        <v>230</v>
      </c>
      <c r="B509" s="2" t="s">
        <v>225</v>
      </c>
      <c r="C509" s="2" t="s">
        <v>226</v>
      </c>
      <c r="D509" s="2">
        <v>12202010</v>
      </c>
    </row>
    <row r="510" spans="1:4" x14ac:dyDescent="0.15">
      <c r="A510" s="2" t="s">
        <v>231</v>
      </c>
      <c r="B510" s="2" t="s">
        <v>225</v>
      </c>
      <c r="C510" s="2" t="s">
        <v>226</v>
      </c>
      <c r="D510" s="2">
        <v>12212010</v>
      </c>
    </row>
    <row r="511" spans="1:4" x14ac:dyDescent="0.15">
      <c r="A511" s="2">
        <v>11100819</v>
      </c>
      <c r="B511" s="2" t="s">
        <v>232</v>
      </c>
      <c r="C511" s="2" t="s">
        <v>233</v>
      </c>
      <c r="D511" s="2">
        <v>3312011</v>
      </c>
    </row>
    <row r="512" spans="1:4" x14ac:dyDescent="0.15">
      <c r="A512" s="2">
        <v>11002052</v>
      </c>
      <c r="B512" s="2" t="s">
        <v>234</v>
      </c>
      <c r="C512" s="2" t="s">
        <v>235</v>
      </c>
      <c r="D512" s="2">
        <v>8052010</v>
      </c>
    </row>
    <row r="513" spans="1:4" x14ac:dyDescent="0.15">
      <c r="A513" s="2">
        <v>11003039</v>
      </c>
      <c r="B513" s="2" t="s">
        <v>234</v>
      </c>
      <c r="C513" s="2" t="s">
        <v>235</v>
      </c>
      <c r="D513" s="2">
        <v>11042010</v>
      </c>
    </row>
    <row r="514" spans="1:4" x14ac:dyDescent="0.15">
      <c r="A514" s="2">
        <v>11003464</v>
      </c>
      <c r="B514" s="2" t="s">
        <v>234</v>
      </c>
      <c r="C514" s="2" t="s">
        <v>235</v>
      </c>
      <c r="D514" s="2">
        <v>12062010</v>
      </c>
    </row>
    <row r="515" spans="1:4" x14ac:dyDescent="0.15">
      <c r="A515" s="2">
        <v>1101033</v>
      </c>
      <c r="B515" s="2" t="s">
        <v>234</v>
      </c>
      <c r="C515" s="2" t="s">
        <v>235</v>
      </c>
      <c r="D515" s="2">
        <v>4252011</v>
      </c>
    </row>
    <row r="516" spans="1:4" x14ac:dyDescent="0.15">
      <c r="A516" s="2">
        <v>111001032</v>
      </c>
      <c r="B516" s="2" t="s">
        <v>234</v>
      </c>
      <c r="C516" s="2" t="s">
        <v>235</v>
      </c>
      <c r="D516" s="2">
        <v>4242011</v>
      </c>
    </row>
    <row r="517" spans="1:4" x14ac:dyDescent="0.15">
      <c r="A517" s="2">
        <v>111001033</v>
      </c>
      <c r="B517" s="2" t="s">
        <v>234</v>
      </c>
      <c r="C517" s="2" t="s">
        <v>235</v>
      </c>
      <c r="D517" s="2">
        <v>4252011</v>
      </c>
    </row>
    <row r="518" spans="1:4" x14ac:dyDescent="0.15">
      <c r="A518" s="2">
        <v>11101032</v>
      </c>
      <c r="B518" s="2" t="s">
        <v>234</v>
      </c>
      <c r="C518" s="2" t="s">
        <v>235</v>
      </c>
      <c r="D518" s="2">
        <v>4242011</v>
      </c>
    </row>
    <row r="519" spans="1:4" x14ac:dyDescent="0.15">
      <c r="A519" s="2">
        <v>11101569</v>
      </c>
      <c r="B519" s="2" t="s">
        <v>234</v>
      </c>
      <c r="C519" s="2" t="s">
        <v>235</v>
      </c>
      <c r="D519" s="2">
        <v>6222011</v>
      </c>
    </row>
    <row r="520" spans="1:4" x14ac:dyDescent="0.15">
      <c r="A520" s="2">
        <v>11101570</v>
      </c>
      <c r="B520" s="2" t="s">
        <v>234</v>
      </c>
      <c r="C520" s="2" t="s">
        <v>235</v>
      </c>
      <c r="D520" s="2">
        <v>6232011</v>
      </c>
    </row>
    <row r="521" spans="1:4" x14ac:dyDescent="0.15">
      <c r="A521" s="2">
        <v>11101581</v>
      </c>
      <c r="B521" s="2" t="s">
        <v>236</v>
      </c>
      <c r="C521" s="2" t="s">
        <v>237</v>
      </c>
      <c r="D521" s="2">
        <v>6212011</v>
      </c>
    </row>
    <row r="522" spans="1:4" x14ac:dyDescent="0.15">
      <c r="A522" s="2">
        <v>11101668</v>
      </c>
      <c r="B522" s="2" t="s">
        <v>236</v>
      </c>
      <c r="C522" s="2" t="s">
        <v>237</v>
      </c>
      <c r="D522" s="2">
        <v>6222011</v>
      </c>
    </row>
    <row r="523" spans="1:4" x14ac:dyDescent="0.15">
      <c r="A523" s="2">
        <v>11001467</v>
      </c>
      <c r="B523" s="2" t="s">
        <v>238</v>
      </c>
      <c r="C523" s="2" t="s">
        <v>239</v>
      </c>
      <c r="D523" s="2">
        <v>5262010</v>
      </c>
    </row>
    <row r="524" spans="1:4" x14ac:dyDescent="0.15">
      <c r="A524" s="2">
        <v>11001503</v>
      </c>
      <c r="B524" s="2" t="s">
        <v>238</v>
      </c>
      <c r="C524" s="2" t="s">
        <v>239</v>
      </c>
      <c r="D524" s="2">
        <v>5302010</v>
      </c>
    </row>
    <row r="525" spans="1:4" x14ac:dyDescent="0.15">
      <c r="A525" s="2">
        <v>11001876</v>
      </c>
      <c r="B525" s="2" t="s">
        <v>238</v>
      </c>
      <c r="C525" s="2" t="s">
        <v>239</v>
      </c>
      <c r="D525" s="2">
        <v>7212010</v>
      </c>
    </row>
    <row r="526" spans="1:4" x14ac:dyDescent="0.15">
      <c r="A526" s="2">
        <v>11002696</v>
      </c>
      <c r="B526" s="2" t="s">
        <v>238</v>
      </c>
      <c r="C526" s="2" t="s">
        <v>239</v>
      </c>
      <c r="D526" s="2">
        <v>10062010</v>
      </c>
    </row>
    <row r="527" spans="1:4" x14ac:dyDescent="0.15">
      <c r="A527" s="2">
        <v>10901089</v>
      </c>
      <c r="B527" s="2" t="s">
        <v>240</v>
      </c>
      <c r="C527" s="2" t="s">
        <v>241</v>
      </c>
      <c r="D527" s="2">
        <v>1152010</v>
      </c>
    </row>
    <row r="528" spans="1:4" x14ac:dyDescent="0.15">
      <c r="A528" s="2">
        <v>11000993</v>
      </c>
      <c r="B528" s="2" t="s">
        <v>240</v>
      </c>
      <c r="C528" s="2" t="s">
        <v>241</v>
      </c>
      <c r="D528" s="2">
        <v>4092010</v>
      </c>
    </row>
    <row r="529" spans="1:4" x14ac:dyDescent="0.15">
      <c r="A529" s="2">
        <v>11001153</v>
      </c>
      <c r="B529" s="2" t="s">
        <v>240</v>
      </c>
      <c r="C529" s="2" t="s">
        <v>241</v>
      </c>
      <c r="D529" s="2">
        <v>4212010</v>
      </c>
    </row>
    <row r="530" spans="1:4" x14ac:dyDescent="0.15">
      <c r="A530" s="2">
        <v>11001581</v>
      </c>
      <c r="B530" s="2" t="s">
        <v>240</v>
      </c>
      <c r="C530" s="2" t="s">
        <v>241</v>
      </c>
      <c r="D530" s="2">
        <v>6192010</v>
      </c>
    </row>
    <row r="531" spans="1:4" x14ac:dyDescent="0.15">
      <c r="A531" s="2">
        <v>11002019</v>
      </c>
      <c r="B531" s="2" t="s">
        <v>240</v>
      </c>
      <c r="C531" s="2" t="s">
        <v>241</v>
      </c>
      <c r="D531" s="2">
        <v>7302010</v>
      </c>
    </row>
    <row r="532" spans="1:4" x14ac:dyDescent="0.15">
      <c r="A532" s="2">
        <v>11002020</v>
      </c>
      <c r="B532" s="2" t="s">
        <v>240</v>
      </c>
      <c r="C532" s="2" t="s">
        <v>241</v>
      </c>
      <c r="D532" s="2">
        <v>8012010</v>
      </c>
    </row>
    <row r="533" spans="1:4" x14ac:dyDescent="0.15">
      <c r="A533" s="2">
        <v>11002331</v>
      </c>
      <c r="B533" s="2" t="s">
        <v>240</v>
      </c>
      <c r="C533" s="2" t="s">
        <v>241</v>
      </c>
      <c r="D533" s="2">
        <v>8312010</v>
      </c>
    </row>
    <row r="534" spans="1:4" x14ac:dyDescent="0.15">
      <c r="A534" s="2">
        <v>11002960</v>
      </c>
      <c r="B534" s="2" t="s">
        <v>240</v>
      </c>
      <c r="C534" s="2" t="s">
        <v>241</v>
      </c>
      <c r="D534" s="2">
        <v>10222010</v>
      </c>
    </row>
    <row r="535" spans="1:4" x14ac:dyDescent="0.15">
      <c r="A535" s="2">
        <v>110034903</v>
      </c>
      <c r="B535" s="2" t="s">
        <v>240</v>
      </c>
      <c r="C535" s="2" t="s">
        <v>241</v>
      </c>
      <c r="D535" s="2">
        <v>12192010</v>
      </c>
    </row>
    <row r="536" spans="1:4" x14ac:dyDescent="0.15">
      <c r="A536" s="2">
        <v>11003493</v>
      </c>
      <c r="B536" s="2" t="s">
        <v>240</v>
      </c>
      <c r="C536" s="2" t="s">
        <v>241</v>
      </c>
      <c r="D536" s="2">
        <v>12142010</v>
      </c>
    </row>
    <row r="537" spans="1:4" x14ac:dyDescent="0.15">
      <c r="A537" s="2">
        <v>11100569</v>
      </c>
      <c r="B537" s="2" t="s">
        <v>240</v>
      </c>
      <c r="C537" s="2" t="s">
        <v>241</v>
      </c>
      <c r="D537" s="2">
        <v>3162011</v>
      </c>
    </row>
    <row r="538" spans="1:4" x14ac:dyDescent="0.15">
      <c r="A538" s="2">
        <v>11100592</v>
      </c>
      <c r="B538" s="2" t="s">
        <v>240</v>
      </c>
      <c r="C538" s="2" t="s">
        <v>241</v>
      </c>
      <c r="D538" s="2">
        <v>3172011</v>
      </c>
    </row>
    <row r="539" spans="1:4" x14ac:dyDescent="0.15">
      <c r="A539" s="2">
        <v>11100945</v>
      </c>
      <c r="B539" s="2" t="s">
        <v>240</v>
      </c>
      <c r="C539" s="2" t="s">
        <v>241</v>
      </c>
      <c r="D539" s="2">
        <v>4152011</v>
      </c>
    </row>
    <row r="540" spans="1:4" x14ac:dyDescent="0.15">
      <c r="A540" s="2">
        <v>11101338</v>
      </c>
      <c r="B540" s="2" t="s">
        <v>240</v>
      </c>
      <c r="C540" s="2" t="s">
        <v>241</v>
      </c>
      <c r="D540" s="2">
        <v>5242011</v>
      </c>
    </row>
    <row r="541" spans="1:4" x14ac:dyDescent="0.15">
      <c r="A541" s="2">
        <v>11101500</v>
      </c>
      <c r="B541" s="2" t="s">
        <v>240</v>
      </c>
      <c r="C541" s="2" t="s">
        <v>241</v>
      </c>
      <c r="D541" s="2">
        <v>6112011</v>
      </c>
    </row>
    <row r="542" spans="1:4" x14ac:dyDescent="0.15">
      <c r="A542" s="2" t="s">
        <v>242</v>
      </c>
      <c r="B542" s="2" t="s">
        <v>243</v>
      </c>
      <c r="C542" s="2" t="s">
        <v>244</v>
      </c>
      <c r="D542" s="2">
        <v>6262011</v>
      </c>
    </row>
    <row r="543" spans="1:4" x14ac:dyDescent="0.15">
      <c r="A543" s="2" t="s">
        <v>245</v>
      </c>
      <c r="B543" s="2" t="s">
        <v>243</v>
      </c>
      <c r="C543" s="2" t="s">
        <v>244</v>
      </c>
      <c r="D543" s="2">
        <v>6262011</v>
      </c>
    </row>
    <row r="544" spans="1:4" x14ac:dyDescent="0.15">
      <c r="A544" s="2" t="s">
        <v>246</v>
      </c>
      <c r="B544" s="2" t="s">
        <v>247</v>
      </c>
      <c r="C544" s="2" t="s">
        <v>248</v>
      </c>
      <c r="D544" s="2">
        <v>2032011</v>
      </c>
    </row>
    <row r="545" spans="1:4" x14ac:dyDescent="0.15">
      <c r="A545" s="2" t="s">
        <v>249</v>
      </c>
      <c r="B545" s="2" t="s">
        <v>247</v>
      </c>
      <c r="C545" s="2" t="s">
        <v>248</v>
      </c>
      <c r="D545" s="2">
        <v>1262011</v>
      </c>
    </row>
    <row r="546" spans="1:4" x14ac:dyDescent="0.15">
      <c r="A546" s="2" t="s">
        <v>250</v>
      </c>
      <c r="B546" s="2" t="s">
        <v>247</v>
      </c>
      <c r="C546" s="2" t="s">
        <v>248</v>
      </c>
      <c r="D546" s="2">
        <v>1262011</v>
      </c>
    </row>
    <row r="547" spans="1:4" x14ac:dyDescent="0.15">
      <c r="A547" s="2" t="s">
        <v>251</v>
      </c>
      <c r="B547" s="2" t="s">
        <v>247</v>
      </c>
      <c r="C547" s="2" t="s">
        <v>248</v>
      </c>
      <c r="D547" s="2">
        <v>11082010</v>
      </c>
    </row>
    <row r="548" spans="1:4" x14ac:dyDescent="0.15">
      <c r="A548" s="2" t="s">
        <v>252</v>
      </c>
      <c r="B548" s="2" t="s">
        <v>247</v>
      </c>
      <c r="C548" s="2" t="s">
        <v>248</v>
      </c>
      <c r="D548" s="2">
        <v>11082010</v>
      </c>
    </row>
    <row r="549" spans="1:4" x14ac:dyDescent="0.15">
      <c r="A549" s="2" t="s">
        <v>253</v>
      </c>
      <c r="B549" s="2" t="s">
        <v>247</v>
      </c>
      <c r="C549" s="2" t="s">
        <v>248</v>
      </c>
      <c r="D549" s="2">
        <v>11092010</v>
      </c>
    </row>
    <row r="550" spans="1:4" x14ac:dyDescent="0.15">
      <c r="A550" s="2" t="s">
        <v>254</v>
      </c>
      <c r="B550" s="2" t="s">
        <v>247</v>
      </c>
      <c r="C550" s="2" t="s">
        <v>248</v>
      </c>
      <c r="D550" s="2">
        <v>11102010</v>
      </c>
    </row>
    <row r="551" spans="1:4" x14ac:dyDescent="0.15">
      <c r="A551" s="2">
        <v>11000162</v>
      </c>
      <c r="B551" s="2" t="s">
        <v>255</v>
      </c>
      <c r="C551" s="2" t="s">
        <v>256</v>
      </c>
      <c r="D551" s="2">
        <v>2172010</v>
      </c>
    </row>
    <row r="552" spans="1:4" x14ac:dyDescent="0.15">
      <c r="A552" s="2" t="s">
        <v>257</v>
      </c>
      <c r="B552" s="2" t="s">
        <v>258</v>
      </c>
      <c r="C552" s="2" t="s">
        <v>259</v>
      </c>
      <c r="D552" s="2">
        <v>3122011</v>
      </c>
    </row>
    <row r="553" spans="1:4" x14ac:dyDescent="0.15">
      <c r="A553" s="2" t="s">
        <v>260</v>
      </c>
      <c r="B553" s="2" t="s">
        <v>258</v>
      </c>
      <c r="C553" s="2" t="s">
        <v>259</v>
      </c>
      <c r="D553" s="2">
        <v>3162010</v>
      </c>
    </row>
    <row r="554" spans="1:4" x14ac:dyDescent="0.15">
      <c r="A554" s="2" t="s">
        <v>261</v>
      </c>
      <c r="B554" s="2" t="s">
        <v>262</v>
      </c>
      <c r="C554" s="2" t="s">
        <v>263</v>
      </c>
      <c r="D554" s="2">
        <v>10172010</v>
      </c>
    </row>
    <row r="555" spans="1:4" x14ac:dyDescent="0.15">
      <c r="A555" s="2">
        <v>11000682</v>
      </c>
      <c r="B555" s="2" t="s">
        <v>264</v>
      </c>
      <c r="C555" s="2" t="s">
        <v>265</v>
      </c>
      <c r="D555" s="2">
        <v>3092010</v>
      </c>
    </row>
    <row r="556" spans="1:4" x14ac:dyDescent="0.15">
      <c r="A556" s="2">
        <v>11000860</v>
      </c>
      <c r="B556" s="2" t="s">
        <v>264</v>
      </c>
      <c r="C556" s="2" t="s">
        <v>265</v>
      </c>
      <c r="D556" s="2">
        <v>3222010</v>
      </c>
    </row>
    <row r="557" spans="1:4" x14ac:dyDescent="0.15">
      <c r="A557" s="2">
        <v>11001171</v>
      </c>
      <c r="B557" s="2" t="s">
        <v>264</v>
      </c>
      <c r="C557" s="2" t="s">
        <v>265</v>
      </c>
      <c r="D557" s="2">
        <v>5052010</v>
      </c>
    </row>
    <row r="558" spans="1:4" x14ac:dyDescent="0.15">
      <c r="A558" s="2">
        <v>11001366</v>
      </c>
      <c r="B558" s="2" t="s">
        <v>264</v>
      </c>
      <c r="C558" s="2" t="s">
        <v>265</v>
      </c>
      <c r="D558" s="2">
        <v>5182010</v>
      </c>
    </row>
    <row r="559" spans="1:4" x14ac:dyDescent="0.15">
      <c r="A559" s="2">
        <v>11001703</v>
      </c>
      <c r="B559" s="2" t="s">
        <v>264</v>
      </c>
      <c r="C559" s="2" t="s">
        <v>265</v>
      </c>
      <c r="D559" s="2">
        <v>7142010</v>
      </c>
    </row>
    <row r="560" spans="1:4" x14ac:dyDescent="0.15">
      <c r="A560" s="2" t="s">
        <v>266</v>
      </c>
      <c r="B560" s="2" t="s">
        <v>267</v>
      </c>
      <c r="C560" s="2" t="s">
        <v>268</v>
      </c>
      <c r="D560" s="2">
        <v>5192011</v>
      </c>
    </row>
    <row r="561" spans="1:4" x14ac:dyDescent="0.15">
      <c r="A561" s="2" t="s">
        <v>269</v>
      </c>
      <c r="B561" s="2" t="s">
        <v>267</v>
      </c>
      <c r="C561" s="2" t="s">
        <v>268</v>
      </c>
      <c r="D561" s="2">
        <v>5192011</v>
      </c>
    </row>
    <row r="562" spans="1:4" x14ac:dyDescent="0.15">
      <c r="A562" s="2" t="s">
        <v>270</v>
      </c>
      <c r="B562" s="2" t="s">
        <v>271</v>
      </c>
      <c r="C562" s="2" t="s">
        <v>272</v>
      </c>
      <c r="D562" s="2">
        <v>9152010</v>
      </c>
    </row>
    <row r="563" spans="1:4" x14ac:dyDescent="0.15">
      <c r="A563" s="2">
        <v>11001178</v>
      </c>
      <c r="B563" s="2" t="s">
        <v>273</v>
      </c>
      <c r="C563" s="2" t="s">
        <v>274</v>
      </c>
      <c r="D563" s="2">
        <v>4232010</v>
      </c>
    </row>
    <row r="564" spans="1:4" x14ac:dyDescent="0.15">
      <c r="A564" s="2">
        <v>1101696</v>
      </c>
      <c r="B564" s="2" t="s">
        <v>273</v>
      </c>
      <c r="C564" s="2" t="s">
        <v>274</v>
      </c>
      <c r="D564" s="2">
        <v>6272011</v>
      </c>
    </row>
    <row r="565" spans="1:4" x14ac:dyDescent="0.15">
      <c r="A565" s="2">
        <v>11101014</v>
      </c>
      <c r="B565" s="2" t="s">
        <v>273</v>
      </c>
      <c r="C565" s="2" t="s">
        <v>274</v>
      </c>
      <c r="D565" s="2">
        <v>4242011</v>
      </c>
    </row>
    <row r="566" spans="1:4" x14ac:dyDescent="0.15">
      <c r="A566" s="2">
        <v>11101553</v>
      </c>
      <c r="B566" s="2" t="s">
        <v>273</v>
      </c>
      <c r="C566" s="2" t="s">
        <v>274</v>
      </c>
      <c r="D566" s="2">
        <v>6182011</v>
      </c>
    </row>
    <row r="567" spans="1:4" x14ac:dyDescent="0.15">
      <c r="A567" s="2">
        <v>11101554</v>
      </c>
      <c r="B567" s="2" t="s">
        <v>273</v>
      </c>
      <c r="C567" s="2" t="s">
        <v>274</v>
      </c>
      <c r="D567" s="2">
        <v>6212011</v>
      </c>
    </row>
    <row r="568" spans="1:4" x14ac:dyDescent="0.15">
      <c r="A568" s="2">
        <v>11101696</v>
      </c>
      <c r="B568" s="2" t="s">
        <v>273</v>
      </c>
      <c r="C568" s="2" t="s">
        <v>274</v>
      </c>
      <c r="D568" s="2">
        <v>6272011</v>
      </c>
    </row>
    <row r="569" spans="1:4" x14ac:dyDescent="0.15">
      <c r="A569" s="2">
        <v>11101348</v>
      </c>
      <c r="B569" s="2" t="s">
        <v>275</v>
      </c>
      <c r="C569" s="2" t="s">
        <v>276</v>
      </c>
      <c r="D569" s="2">
        <v>6142011</v>
      </c>
    </row>
    <row r="570" spans="1:4" x14ac:dyDescent="0.15">
      <c r="A570" s="2">
        <v>11101224</v>
      </c>
      <c r="B570" s="2" t="s">
        <v>277</v>
      </c>
      <c r="C570" s="2" t="s">
        <v>278</v>
      </c>
      <c r="D570" s="2">
        <v>5192011</v>
      </c>
    </row>
    <row r="571" spans="1:4" x14ac:dyDescent="0.15">
      <c r="A571" s="2" t="s">
        <v>279</v>
      </c>
      <c r="B571" s="2" t="s">
        <v>280</v>
      </c>
      <c r="C571" s="2" t="s">
        <v>281</v>
      </c>
      <c r="D571" s="2">
        <v>2282011</v>
      </c>
    </row>
    <row r="572" spans="1:4" x14ac:dyDescent="0.15">
      <c r="A572" s="2" t="s">
        <v>282</v>
      </c>
      <c r="B572" s="2" t="s">
        <v>280</v>
      </c>
      <c r="C572" s="2" t="s">
        <v>281</v>
      </c>
      <c r="D572" s="2">
        <v>6262011</v>
      </c>
    </row>
    <row r="573" spans="1:4" x14ac:dyDescent="0.15">
      <c r="A573" s="2" t="s">
        <v>283</v>
      </c>
      <c r="B573" s="2" t="s">
        <v>280</v>
      </c>
      <c r="C573" s="2" t="s">
        <v>281</v>
      </c>
      <c r="D573" s="2">
        <v>6272011</v>
      </c>
    </row>
    <row r="574" spans="1:4" x14ac:dyDescent="0.15">
      <c r="A574" s="2" t="s">
        <v>284</v>
      </c>
      <c r="B574" s="2" t="s">
        <v>280</v>
      </c>
      <c r="C574" s="2" t="s">
        <v>281</v>
      </c>
      <c r="D574" s="2">
        <v>2142010</v>
      </c>
    </row>
    <row r="575" spans="1:4" x14ac:dyDescent="0.15">
      <c r="A575" s="2" t="s">
        <v>285</v>
      </c>
      <c r="B575" s="2" t="s">
        <v>280</v>
      </c>
      <c r="C575" s="2" t="s">
        <v>281</v>
      </c>
      <c r="D575" s="2">
        <v>10132010</v>
      </c>
    </row>
    <row r="576" spans="1:4" x14ac:dyDescent="0.15">
      <c r="A576" s="2" t="s">
        <v>286</v>
      </c>
      <c r="B576" s="2" t="s">
        <v>280</v>
      </c>
      <c r="C576" s="2" t="s">
        <v>281</v>
      </c>
      <c r="D576" s="2">
        <v>11212010</v>
      </c>
    </row>
    <row r="577" spans="1:4" x14ac:dyDescent="0.15">
      <c r="A577" s="2">
        <v>11101545</v>
      </c>
      <c r="B577" s="2" t="s">
        <v>287</v>
      </c>
      <c r="C577" s="2" t="s">
        <v>288</v>
      </c>
      <c r="D577" s="2">
        <v>6212011</v>
      </c>
    </row>
    <row r="578" spans="1:4" x14ac:dyDescent="0.15">
      <c r="A578" s="2">
        <v>11002898</v>
      </c>
      <c r="B578" s="2" t="s">
        <v>289</v>
      </c>
      <c r="C578" s="2" t="s">
        <v>290</v>
      </c>
      <c r="D578" s="2">
        <v>10222010</v>
      </c>
    </row>
    <row r="579" spans="1:4" x14ac:dyDescent="0.15">
      <c r="A579" s="2">
        <v>11002899</v>
      </c>
      <c r="B579" s="2" t="s">
        <v>289</v>
      </c>
      <c r="C579" s="2" t="s">
        <v>290</v>
      </c>
      <c r="D579" s="2">
        <v>10222010</v>
      </c>
    </row>
    <row r="580" spans="1:4" x14ac:dyDescent="0.15">
      <c r="A580" s="2">
        <v>11002989</v>
      </c>
      <c r="B580" s="2" t="s">
        <v>289</v>
      </c>
      <c r="C580" s="2" t="s">
        <v>290</v>
      </c>
      <c r="D580" s="2">
        <v>10222010</v>
      </c>
    </row>
    <row r="581" spans="1:4" x14ac:dyDescent="0.15">
      <c r="A581" s="2" t="s">
        <v>291</v>
      </c>
      <c r="B581" s="2" t="s">
        <v>292</v>
      </c>
      <c r="C581" s="2" t="s">
        <v>293</v>
      </c>
      <c r="D581" s="2">
        <v>3212011</v>
      </c>
    </row>
    <row r="582" spans="1:4" x14ac:dyDescent="0.15">
      <c r="A582" s="2" t="s">
        <v>294</v>
      </c>
      <c r="B582" s="2" t="s">
        <v>292</v>
      </c>
      <c r="C582" s="2" t="s">
        <v>293</v>
      </c>
      <c r="D582" s="2">
        <v>3222011</v>
      </c>
    </row>
    <row r="583" spans="1:4" x14ac:dyDescent="0.15">
      <c r="A583" s="2" t="s">
        <v>295</v>
      </c>
      <c r="B583" s="2" t="s">
        <v>292</v>
      </c>
      <c r="C583" s="2" t="s">
        <v>293</v>
      </c>
      <c r="D583" s="2">
        <v>5182010</v>
      </c>
    </row>
    <row r="584" spans="1:4" x14ac:dyDescent="0.15">
      <c r="A584" s="2" t="s">
        <v>296</v>
      </c>
      <c r="B584" s="2" t="s">
        <v>292</v>
      </c>
      <c r="C584" s="2" t="s">
        <v>293</v>
      </c>
      <c r="D584" s="2">
        <v>6092010</v>
      </c>
    </row>
    <row r="585" spans="1:4" x14ac:dyDescent="0.15">
      <c r="A585" s="2" t="s">
        <v>297</v>
      </c>
      <c r="B585" s="2" t="s">
        <v>292</v>
      </c>
      <c r="C585" s="2" t="s">
        <v>293</v>
      </c>
      <c r="D585" s="2">
        <v>5302010</v>
      </c>
    </row>
    <row r="586" spans="1:4" x14ac:dyDescent="0.15">
      <c r="A586" s="2" t="s">
        <v>298</v>
      </c>
      <c r="B586" s="2" t="s">
        <v>292</v>
      </c>
      <c r="C586" s="2" t="s">
        <v>293</v>
      </c>
      <c r="D586" s="2">
        <v>6012010</v>
      </c>
    </row>
    <row r="587" spans="1:4" x14ac:dyDescent="0.15">
      <c r="A587" s="2" t="s">
        <v>299</v>
      </c>
      <c r="B587" s="2" t="s">
        <v>292</v>
      </c>
      <c r="C587" s="2" t="s">
        <v>293</v>
      </c>
      <c r="D587" s="2">
        <v>6092010</v>
      </c>
    </row>
    <row r="588" spans="1:4" x14ac:dyDescent="0.15">
      <c r="A588" s="2" t="s">
        <v>300</v>
      </c>
      <c r="B588" s="2" t="s">
        <v>292</v>
      </c>
      <c r="C588" s="2" t="s">
        <v>293</v>
      </c>
      <c r="D588" s="2">
        <v>6012010</v>
      </c>
    </row>
    <row r="589" spans="1:4" x14ac:dyDescent="0.15">
      <c r="A589" s="2" t="s">
        <v>301</v>
      </c>
      <c r="B589" s="2" t="s">
        <v>292</v>
      </c>
      <c r="C589" s="2" t="s">
        <v>293</v>
      </c>
      <c r="D589" s="2">
        <v>12042010</v>
      </c>
    </row>
    <row r="590" spans="1:4" x14ac:dyDescent="0.15">
      <c r="A590" s="2" t="s">
        <v>302</v>
      </c>
      <c r="B590" s="2" t="s">
        <v>292</v>
      </c>
      <c r="C590" s="2" t="s">
        <v>293</v>
      </c>
      <c r="D590" s="2">
        <v>12072010</v>
      </c>
    </row>
    <row r="591" spans="1:4" x14ac:dyDescent="0.15">
      <c r="A591" s="2" t="s">
        <v>303</v>
      </c>
      <c r="B591" s="2" t="s">
        <v>292</v>
      </c>
      <c r="C591" s="2" t="s">
        <v>293</v>
      </c>
      <c r="D591" s="2">
        <v>12072010</v>
      </c>
    </row>
    <row r="592" spans="1:4" x14ac:dyDescent="0.15">
      <c r="A592" s="2" t="s">
        <v>304</v>
      </c>
      <c r="B592" s="2" t="s">
        <v>292</v>
      </c>
      <c r="C592" s="2" t="s">
        <v>293</v>
      </c>
      <c r="D592" s="2">
        <v>5302010</v>
      </c>
    </row>
    <row r="593" spans="1:4" x14ac:dyDescent="0.15">
      <c r="A593" s="2">
        <v>11101642</v>
      </c>
      <c r="B593" s="2" t="s">
        <v>305</v>
      </c>
      <c r="C593" s="2" t="s">
        <v>306</v>
      </c>
      <c r="D593" s="2">
        <v>6232011</v>
      </c>
    </row>
    <row r="594" spans="1:4" x14ac:dyDescent="0.15">
      <c r="A594" s="2">
        <v>111001167</v>
      </c>
      <c r="B594" s="2" t="s">
        <v>307</v>
      </c>
      <c r="C594" s="2" t="s">
        <v>308</v>
      </c>
      <c r="D594" s="2">
        <v>5072011</v>
      </c>
    </row>
    <row r="595" spans="1:4" x14ac:dyDescent="0.15">
      <c r="A595" s="2">
        <v>11100965</v>
      </c>
      <c r="B595" s="2" t="s">
        <v>307</v>
      </c>
      <c r="C595" s="2" t="s">
        <v>308</v>
      </c>
      <c r="D595" s="2">
        <v>4272011</v>
      </c>
    </row>
    <row r="596" spans="1:4" x14ac:dyDescent="0.15">
      <c r="A596" s="2">
        <v>11101082</v>
      </c>
      <c r="B596" s="2" t="s">
        <v>307</v>
      </c>
      <c r="C596" s="2" t="s">
        <v>308</v>
      </c>
      <c r="D596" s="2">
        <v>5012011</v>
      </c>
    </row>
    <row r="597" spans="1:4" x14ac:dyDescent="0.15">
      <c r="A597" s="2">
        <v>11101167</v>
      </c>
      <c r="B597" s="2" t="s">
        <v>307</v>
      </c>
      <c r="C597" s="2" t="s">
        <v>308</v>
      </c>
      <c r="D597" s="2">
        <v>5062011</v>
      </c>
    </row>
    <row r="598" spans="1:4" x14ac:dyDescent="0.15">
      <c r="A598" s="2">
        <v>11100680</v>
      </c>
      <c r="B598" s="2" t="s">
        <v>309</v>
      </c>
      <c r="C598" s="2" t="s">
        <v>310</v>
      </c>
      <c r="D598" s="2">
        <v>3242011</v>
      </c>
    </row>
    <row r="599" spans="1:4" x14ac:dyDescent="0.15">
      <c r="A599" s="2">
        <v>11100681</v>
      </c>
      <c r="B599" s="2" t="s">
        <v>309</v>
      </c>
      <c r="C599" s="2" t="s">
        <v>310</v>
      </c>
      <c r="D599" s="2">
        <v>3242011</v>
      </c>
    </row>
    <row r="600" spans="1:4" x14ac:dyDescent="0.15">
      <c r="A600" s="2">
        <v>11100682</v>
      </c>
      <c r="B600" s="2" t="s">
        <v>309</v>
      </c>
      <c r="C600" s="2" t="s">
        <v>310</v>
      </c>
      <c r="D600" s="2">
        <v>3242011</v>
      </c>
    </row>
    <row r="601" spans="1:4" x14ac:dyDescent="0.15">
      <c r="A601" s="2">
        <v>11100683</v>
      </c>
      <c r="B601" s="2" t="s">
        <v>309</v>
      </c>
      <c r="C601" s="2" t="s">
        <v>310</v>
      </c>
      <c r="D601" s="2">
        <v>3242011</v>
      </c>
    </row>
    <row r="602" spans="1:4" x14ac:dyDescent="0.15">
      <c r="A602" s="2">
        <v>11100872</v>
      </c>
      <c r="B602" s="2" t="s">
        <v>309</v>
      </c>
      <c r="C602" s="2" t="s">
        <v>310</v>
      </c>
      <c r="D602" s="2">
        <v>4132011</v>
      </c>
    </row>
    <row r="603" spans="1:4" x14ac:dyDescent="0.15">
      <c r="A603" s="2">
        <v>11101590</v>
      </c>
      <c r="B603" s="2" t="s">
        <v>309</v>
      </c>
      <c r="C603" s="2" t="s">
        <v>310</v>
      </c>
      <c r="D603" s="2">
        <v>6232011</v>
      </c>
    </row>
    <row r="604" spans="1:4" x14ac:dyDescent="0.15">
      <c r="A604" s="2">
        <v>11101055</v>
      </c>
      <c r="B604" s="2" t="s">
        <v>311</v>
      </c>
      <c r="C604" s="2" t="s">
        <v>312</v>
      </c>
      <c r="D604" s="2">
        <v>5032011</v>
      </c>
    </row>
    <row r="605" spans="1:4" x14ac:dyDescent="0.15">
      <c r="A605" s="2" t="s">
        <v>313</v>
      </c>
      <c r="B605" s="2" t="s">
        <v>314</v>
      </c>
      <c r="C605" s="2" t="s">
        <v>315</v>
      </c>
      <c r="D605" s="2">
        <v>3172011</v>
      </c>
    </row>
    <row r="606" spans="1:4" x14ac:dyDescent="0.15">
      <c r="A606" s="2" t="s">
        <v>316</v>
      </c>
      <c r="B606" s="2" t="s">
        <v>314</v>
      </c>
      <c r="C606" s="2" t="s">
        <v>315</v>
      </c>
      <c r="D606" s="2">
        <v>3172011</v>
      </c>
    </row>
    <row r="607" spans="1:4" x14ac:dyDescent="0.15">
      <c r="A607" s="2">
        <v>11002209</v>
      </c>
      <c r="B607" s="2" t="s">
        <v>317</v>
      </c>
      <c r="C607" s="2" t="s">
        <v>318</v>
      </c>
      <c r="D607" s="2">
        <v>8242010</v>
      </c>
    </row>
    <row r="608" spans="1:4" x14ac:dyDescent="0.15">
      <c r="A608" s="2">
        <v>11002312</v>
      </c>
      <c r="B608" s="2" t="s">
        <v>317</v>
      </c>
      <c r="C608" s="2" t="s">
        <v>318</v>
      </c>
      <c r="D608" s="2">
        <v>8242010</v>
      </c>
    </row>
    <row r="609" spans="1:4" x14ac:dyDescent="0.15">
      <c r="A609" s="2">
        <v>11002313</v>
      </c>
      <c r="B609" s="2" t="s">
        <v>317</v>
      </c>
      <c r="C609" s="2" t="s">
        <v>318</v>
      </c>
      <c r="D609" s="2">
        <v>8252010</v>
      </c>
    </row>
    <row r="610" spans="1:4" x14ac:dyDescent="0.15">
      <c r="A610" s="2">
        <v>11002314</v>
      </c>
      <c r="B610" s="2" t="s">
        <v>317</v>
      </c>
      <c r="C610" s="2" t="s">
        <v>318</v>
      </c>
      <c r="D610" s="2">
        <v>8252010</v>
      </c>
    </row>
    <row r="611" spans="1:4" x14ac:dyDescent="0.15">
      <c r="A611" s="2">
        <v>11002315</v>
      </c>
      <c r="B611" s="2" t="s">
        <v>317</v>
      </c>
      <c r="C611" s="2" t="s">
        <v>318</v>
      </c>
      <c r="D611" s="2">
        <v>8252010</v>
      </c>
    </row>
    <row r="612" spans="1:4" x14ac:dyDescent="0.15">
      <c r="A612" s="2">
        <v>11002316</v>
      </c>
      <c r="B612" s="2" t="s">
        <v>317</v>
      </c>
      <c r="C612" s="2" t="s">
        <v>318</v>
      </c>
      <c r="D612" s="2">
        <v>8262010</v>
      </c>
    </row>
    <row r="613" spans="1:4" x14ac:dyDescent="0.15">
      <c r="A613" s="2">
        <v>11002317</v>
      </c>
      <c r="B613" s="2" t="s">
        <v>317</v>
      </c>
      <c r="C613" s="2" t="s">
        <v>318</v>
      </c>
      <c r="D613" s="2">
        <v>8262010</v>
      </c>
    </row>
    <row r="614" spans="1:4" x14ac:dyDescent="0.15">
      <c r="A614" s="2">
        <v>11002318</v>
      </c>
      <c r="B614" s="2" t="s">
        <v>317</v>
      </c>
      <c r="C614" s="2" t="s">
        <v>318</v>
      </c>
      <c r="D614" s="2">
        <v>8272010</v>
      </c>
    </row>
    <row r="615" spans="1:4" x14ac:dyDescent="0.15">
      <c r="A615" s="2">
        <v>11002328</v>
      </c>
      <c r="B615" s="2" t="s">
        <v>317</v>
      </c>
      <c r="C615" s="2" t="s">
        <v>318</v>
      </c>
      <c r="D615" s="2">
        <v>8272010</v>
      </c>
    </row>
    <row r="616" spans="1:4" x14ac:dyDescent="0.15">
      <c r="A616" s="2">
        <v>11002329</v>
      </c>
      <c r="B616" s="2" t="s">
        <v>317</v>
      </c>
      <c r="C616" s="2" t="s">
        <v>318</v>
      </c>
      <c r="D616" s="2">
        <v>8272010</v>
      </c>
    </row>
    <row r="617" spans="1:4" x14ac:dyDescent="0.15">
      <c r="A617" s="2">
        <v>11002784</v>
      </c>
      <c r="B617" s="2" t="s">
        <v>317</v>
      </c>
      <c r="C617" s="2" t="s">
        <v>318</v>
      </c>
      <c r="D617" s="2">
        <v>10072010</v>
      </c>
    </row>
    <row r="618" spans="1:4" x14ac:dyDescent="0.15">
      <c r="A618" s="2">
        <v>11002785</v>
      </c>
      <c r="B618" s="2" t="s">
        <v>317</v>
      </c>
      <c r="C618" s="2" t="s">
        <v>318</v>
      </c>
      <c r="D618" s="2">
        <v>10122010</v>
      </c>
    </row>
    <row r="619" spans="1:4" x14ac:dyDescent="0.15">
      <c r="A619" s="2">
        <v>11002786</v>
      </c>
      <c r="B619" s="2" t="s">
        <v>317</v>
      </c>
      <c r="C619" s="2" t="s">
        <v>318</v>
      </c>
      <c r="D619" s="2">
        <v>10122010</v>
      </c>
    </row>
    <row r="620" spans="1:4" x14ac:dyDescent="0.15">
      <c r="A620" s="2">
        <v>11002787</v>
      </c>
      <c r="B620" s="2" t="s">
        <v>317</v>
      </c>
      <c r="C620" s="2" t="s">
        <v>318</v>
      </c>
      <c r="D620" s="2">
        <v>10152010</v>
      </c>
    </row>
    <row r="621" spans="1:4" x14ac:dyDescent="0.15">
      <c r="A621" s="2">
        <v>11002881</v>
      </c>
      <c r="B621" s="2" t="s">
        <v>317</v>
      </c>
      <c r="C621" s="2" t="s">
        <v>318</v>
      </c>
      <c r="D621" s="2">
        <v>10262010</v>
      </c>
    </row>
    <row r="622" spans="1:4" x14ac:dyDescent="0.15">
      <c r="A622" s="2">
        <v>11002979</v>
      </c>
      <c r="B622" s="2" t="s">
        <v>317</v>
      </c>
      <c r="C622" s="2" t="s">
        <v>318</v>
      </c>
      <c r="D622" s="2">
        <v>10272010</v>
      </c>
    </row>
    <row r="623" spans="1:4" x14ac:dyDescent="0.15">
      <c r="A623" s="2">
        <v>11002980</v>
      </c>
      <c r="B623" s="2" t="s">
        <v>317</v>
      </c>
      <c r="C623" s="2" t="s">
        <v>318</v>
      </c>
      <c r="D623" s="2">
        <v>11102010</v>
      </c>
    </row>
    <row r="624" spans="1:4" x14ac:dyDescent="0.15">
      <c r="A624" s="2">
        <v>11002981</v>
      </c>
      <c r="B624" s="2" t="s">
        <v>317</v>
      </c>
      <c r="C624" s="2" t="s">
        <v>318</v>
      </c>
      <c r="D624" s="2">
        <v>11122010</v>
      </c>
    </row>
    <row r="625" spans="1:4" x14ac:dyDescent="0.15">
      <c r="A625" s="2">
        <v>11003006</v>
      </c>
      <c r="B625" s="2" t="s">
        <v>317</v>
      </c>
      <c r="C625" s="2" t="s">
        <v>318</v>
      </c>
      <c r="D625" s="2">
        <v>11142010</v>
      </c>
    </row>
    <row r="626" spans="1:4" x14ac:dyDescent="0.15">
      <c r="A626" s="2">
        <v>11003007</v>
      </c>
      <c r="B626" s="2" t="s">
        <v>317</v>
      </c>
      <c r="C626" s="2" t="s">
        <v>318</v>
      </c>
      <c r="D626" s="2">
        <v>1072011</v>
      </c>
    </row>
    <row r="627" spans="1:4" x14ac:dyDescent="0.15">
      <c r="A627" s="2">
        <v>11003008</v>
      </c>
      <c r="B627" s="2" t="s">
        <v>317</v>
      </c>
      <c r="C627" s="2" t="s">
        <v>318</v>
      </c>
      <c r="D627" s="2">
        <v>1072011</v>
      </c>
    </row>
    <row r="628" spans="1:4" x14ac:dyDescent="0.15">
      <c r="A628" s="2">
        <v>11003562</v>
      </c>
      <c r="B628" s="2" t="s">
        <v>317</v>
      </c>
      <c r="C628" s="2" t="s">
        <v>318</v>
      </c>
      <c r="D628" s="2">
        <v>1112011</v>
      </c>
    </row>
    <row r="629" spans="1:4" x14ac:dyDescent="0.15">
      <c r="A629" s="2">
        <v>11100067</v>
      </c>
      <c r="B629" s="2" t="s">
        <v>317</v>
      </c>
      <c r="C629" s="2" t="s">
        <v>318</v>
      </c>
      <c r="D629" s="2">
        <v>1232011</v>
      </c>
    </row>
    <row r="630" spans="1:4" x14ac:dyDescent="0.15">
      <c r="A630" s="2">
        <v>11100537</v>
      </c>
      <c r="B630" s="2" t="s">
        <v>317</v>
      </c>
      <c r="C630" s="2" t="s">
        <v>318</v>
      </c>
      <c r="D630" s="2">
        <v>3102011</v>
      </c>
    </row>
    <row r="631" spans="1:4" x14ac:dyDescent="0.15">
      <c r="A631" s="2">
        <v>11100593</v>
      </c>
      <c r="B631" s="2" t="s">
        <v>317</v>
      </c>
      <c r="C631" s="2" t="s">
        <v>318</v>
      </c>
      <c r="D631" s="2">
        <v>3112011</v>
      </c>
    </row>
    <row r="632" spans="1:4" x14ac:dyDescent="0.15">
      <c r="A632" s="2">
        <v>11100621</v>
      </c>
      <c r="B632" s="2" t="s">
        <v>317</v>
      </c>
      <c r="C632" s="2" t="s">
        <v>318</v>
      </c>
      <c r="D632" s="2">
        <v>3132011</v>
      </c>
    </row>
    <row r="633" spans="1:4" x14ac:dyDescent="0.15">
      <c r="A633" s="2">
        <v>11100642</v>
      </c>
      <c r="B633" s="2" t="s">
        <v>317</v>
      </c>
      <c r="C633" s="2" t="s">
        <v>318</v>
      </c>
      <c r="D633" s="2">
        <v>3152011</v>
      </c>
    </row>
    <row r="634" spans="1:4" x14ac:dyDescent="0.15">
      <c r="A634" s="2">
        <v>11100759</v>
      </c>
      <c r="B634" s="2" t="s">
        <v>317</v>
      </c>
      <c r="C634" s="2" t="s">
        <v>318</v>
      </c>
      <c r="D634" s="2">
        <v>4012011</v>
      </c>
    </row>
    <row r="635" spans="1:4" x14ac:dyDescent="0.15">
      <c r="A635" s="2">
        <v>11100919</v>
      </c>
      <c r="B635" s="2" t="s">
        <v>317</v>
      </c>
      <c r="C635" s="2" t="s">
        <v>318</v>
      </c>
      <c r="D635" s="2">
        <v>4182011</v>
      </c>
    </row>
    <row r="636" spans="1:4" x14ac:dyDescent="0.15">
      <c r="A636" s="2">
        <v>11100923</v>
      </c>
      <c r="B636" s="2" t="s">
        <v>317</v>
      </c>
      <c r="C636" s="2" t="s">
        <v>318</v>
      </c>
      <c r="D636" s="2">
        <v>4202011</v>
      </c>
    </row>
    <row r="637" spans="1:4" x14ac:dyDescent="0.15">
      <c r="A637" s="2">
        <v>11100933</v>
      </c>
      <c r="B637" s="2" t="s">
        <v>317</v>
      </c>
      <c r="C637" s="2" t="s">
        <v>318</v>
      </c>
      <c r="D637" s="2">
        <v>4242011</v>
      </c>
    </row>
    <row r="638" spans="1:4" x14ac:dyDescent="0.15">
      <c r="A638" s="2">
        <v>11100980</v>
      </c>
      <c r="B638" s="2" t="s">
        <v>317</v>
      </c>
      <c r="C638" s="2" t="s">
        <v>318</v>
      </c>
      <c r="D638" s="2">
        <v>4242011</v>
      </c>
    </row>
    <row r="639" spans="1:4" x14ac:dyDescent="0.15">
      <c r="A639" s="2">
        <v>11100993</v>
      </c>
      <c r="B639" s="2" t="s">
        <v>317</v>
      </c>
      <c r="C639" s="2" t="s">
        <v>318</v>
      </c>
      <c r="D639" s="2">
        <v>4262011</v>
      </c>
    </row>
    <row r="640" spans="1:4" x14ac:dyDescent="0.15">
      <c r="A640" s="2">
        <v>11101203</v>
      </c>
      <c r="B640" s="2" t="s">
        <v>317</v>
      </c>
      <c r="C640" s="2" t="s">
        <v>318</v>
      </c>
      <c r="D640" s="2">
        <v>5142011</v>
      </c>
    </row>
    <row r="641" spans="1:4" x14ac:dyDescent="0.15">
      <c r="A641" s="2">
        <v>11101244</v>
      </c>
      <c r="B641" s="2" t="s">
        <v>317</v>
      </c>
      <c r="C641" s="2" t="s">
        <v>318</v>
      </c>
      <c r="D641" s="2">
        <v>5192011</v>
      </c>
    </row>
    <row r="642" spans="1:4" x14ac:dyDescent="0.15">
      <c r="A642" s="2">
        <v>11101272</v>
      </c>
      <c r="B642" s="2" t="s">
        <v>317</v>
      </c>
      <c r="C642" s="2" t="s">
        <v>318</v>
      </c>
      <c r="D642" s="2">
        <v>5212011</v>
      </c>
    </row>
    <row r="643" spans="1:4" x14ac:dyDescent="0.15">
      <c r="A643" s="2">
        <v>11101400</v>
      </c>
      <c r="B643" s="2" t="s">
        <v>317</v>
      </c>
      <c r="C643" s="2" t="s">
        <v>318</v>
      </c>
      <c r="D643" s="2">
        <v>5282011</v>
      </c>
    </row>
    <row r="644" spans="1:4" x14ac:dyDescent="0.15">
      <c r="A644" s="2">
        <v>11101427</v>
      </c>
      <c r="B644" s="2" t="s">
        <v>317</v>
      </c>
      <c r="C644" s="2" t="s">
        <v>318</v>
      </c>
      <c r="D644" s="2">
        <v>6032011</v>
      </c>
    </row>
    <row r="645" spans="1:4" x14ac:dyDescent="0.15">
      <c r="A645" s="2">
        <v>10900612</v>
      </c>
      <c r="B645" s="2" t="s">
        <v>319</v>
      </c>
      <c r="C645" s="2" t="s">
        <v>320</v>
      </c>
      <c r="D645" s="2">
        <v>1222010</v>
      </c>
    </row>
    <row r="646" spans="1:4" x14ac:dyDescent="0.15">
      <c r="A646" s="2">
        <v>11001269</v>
      </c>
      <c r="B646" s="2" t="s">
        <v>321</v>
      </c>
      <c r="C646" s="2" t="s">
        <v>322</v>
      </c>
      <c r="D646" s="2">
        <v>5092010</v>
      </c>
    </row>
    <row r="647" spans="1:4" x14ac:dyDescent="0.15">
      <c r="A647" s="2" t="s">
        <v>323</v>
      </c>
      <c r="B647" s="2" t="s">
        <v>324</v>
      </c>
      <c r="C647" s="2" t="s">
        <v>325</v>
      </c>
      <c r="D647" s="2">
        <v>8122010</v>
      </c>
    </row>
    <row r="648" spans="1:4" x14ac:dyDescent="0.15">
      <c r="A648" s="2">
        <v>11000242</v>
      </c>
      <c r="B648" s="2" t="s">
        <v>324</v>
      </c>
      <c r="C648" s="2" t="s">
        <v>325</v>
      </c>
      <c r="D648" s="2">
        <v>1312010</v>
      </c>
    </row>
    <row r="649" spans="1:4" x14ac:dyDescent="0.15">
      <c r="A649" s="2">
        <v>11101544</v>
      </c>
      <c r="B649" s="2" t="s">
        <v>326</v>
      </c>
      <c r="C649" s="2" t="s">
        <v>327</v>
      </c>
      <c r="D649" s="2">
        <v>6182011</v>
      </c>
    </row>
    <row r="650" spans="1:4" x14ac:dyDescent="0.15">
      <c r="A650" s="2">
        <v>11000241</v>
      </c>
      <c r="B650" s="2" t="s">
        <v>328</v>
      </c>
      <c r="C650" s="2" t="s">
        <v>329</v>
      </c>
      <c r="D650" s="2">
        <v>1292010</v>
      </c>
    </row>
    <row r="651" spans="1:4" x14ac:dyDescent="0.15">
      <c r="A651" s="2">
        <v>11000706</v>
      </c>
      <c r="B651" s="2" t="s">
        <v>330</v>
      </c>
      <c r="C651" s="2" t="s">
        <v>331</v>
      </c>
      <c r="D651" s="2">
        <v>3102010</v>
      </c>
    </row>
    <row r="652" spans="1:4" x14ac:dyDescent="0.15">
      <c r="A652" s="2">
        <v>11002732</v>
      </c>
      <c r="B652" s="2" t="s">
        <v>332</v>
      </c>
      <c r="C652" s="2" t="s">
        <v>333</v>
      </c>
      <c r="D652" s="2">
        <v>10042010</v>
      </c>
    </row>
    <row r="653" spans="1:4" x14ac:dyDescent="0.15">
      <c r="A653" s="2">
        <v>11000347</v>
      </c>
      <c r="B653" s="2" t="s">
        <v>334</v>
      </c>
      <c r="C653" s="2" t="s">
        <v>335</v>
      </c>
      <c r="D653" s="2">
        <v>2022010</v>
      </c>
    </row>
    <row r="654" spans="1:4" x14ac:dyDescent="0.15">
      <c r="A654" s="2">
        <v>11000238</v>
      </c>
      <c r="B654" s="2" t="s">
        <v>336</v>
      </c>
      <c r="C654" s="2" t="s">
        <v>337</v>
      </c>
      <c r="D654" s="2">
        <v>1272010</v>
      </c>
    </row>
    <row r="655" spans="1:4" x14ac:dyDescent="0.15">
      <c r="A655" s="2">
        <v>11000492</v>
      </c>
      <c r="B655" s="2" t="s">
        <v>336</v>
      </c>
      <c r="C655" s="2" t="s">
        <v>337</v>
      </c>
      <c r="D655" s="2">
        <v>2252010</v>
      </c>
    </row>
    <row r="656" spans="1:4" x14ac:dyDescent="0.15">
      <c r="A656" s="2">
        <v>11000817</v>
      </c>
      <c r="B656" s="2" t="s">
        <v>336</v>
      </c>
      <c r="C656" s="2" t="s">
        <v>337</v>
      </c>
      <c r="D656" s="2">
        <v>3162010</v>
      </c>
    </row>
    <row r="657" spans="1:4" x14ac:dyDescent="0.15">
      <c r="A657" s="2">
        <v>11001006</v>
      </c>
      <c r="B657" s="2" t="s">
        <v>336</v>
      </c>
      <c r="C657" s="2" t="s">
        <v>337</v>
      </c>
      <c r="D657" s="2">
        <v>4092010</v>
      </c>
    </row>
    <row r="658" spans="1:4" x14ac:dyDescent="0.15">
      <c r="A658" s="2">
        <v>11001206</v>
      </c>
      <c r="B658" s="2" t="s">
        <v>336</v>
      </c>
      <c r="C658" s="2" t="s">
        <v>337</v>
      </c>
      <c r="D658" s="2">
        <v>5022010</v>
      </c>
    </row>
    <row r="659" spans="1:4" x14ac:dyDescent="0.15">
      <c r="A659" s="2">
        <v>11001530</v>
      </c>
      <c r="B659" s="2" t="s">
        <v>336</v>
      </c>
      <c r="C659" s="2" t="s">
        <v>337</v>
      </c>
      <c r="D659" s="2">
        <v>6092010</v>
      </c>
    </row>
    <row r="660" spans="1:4" x14ac:dyDescent="0.15">
      <c r="A660" s="2">
        <v>11001922</v>
      </c>
      <c r="B660" s="2" t="s">
        <v>336</v>
      </c>
      <c r="C660" s="2" t="s">
        <v>337</v>
      </c>
      <c r="D660" s="2">
        <v>7232010</v>
      </c>
    </row>
    <row r="661" spans="1:4" x14ac:dyDescent="0.15">
      <c r="A661" s="2">
        <v>11001923</v>
      </c>
      <c r="B661" s="2" t="s">
        <v>336</v>
      </c>
      <c r="C661" s="2" t="s">
        <v>337</v>
      </c>
      <c r="D661" s="2">
        <v>7232010</v>
      </c>
    </row>
    <row r="662" spans="1:4" x14ac:dyDescent="0.15">
      <c r="A662" s="2">
        <v>11002073</v>
      </c>
      <c r="B662" s="2" t="s">
        <v>336</v>
      </c>
      <c r="C662" s="2" t="s">
        <v>337</v>
      </c>
      <c r="D662" s="2">
        <v>8162010</v>
      </c>
    </row>
    <row r="663" spans="1:4" x14ac:dyDescent="0.15">
      <c r="A663" s="2">
        <v>11002399</v>
      </c>
      <c r="B663" s="2" t="s">
        <v>336</v>
      </c>
      <c r="C663" s="2" t="s">
        <v>337</v>
      </c>
      <c r="D663" s="2">
        <v>8312010</v>
      </c>
    </row>
    <row r="664" spans="1:4" x14ac:dyDescent="0.15">
      <c r="A664" s="2">
        <v>11002749</v>
      </c>
      <c r="B664" s="2" t="s">
        <v>336</v>
      </c>
      <c r="C664" s="2" t="s">
        <v>337</v>
      </c>
      <c r="D664" s="2">
        <v>10042010</v>
      </c>
    </row>
    <row r="665" spans="1:4" x14ac:dyDescent="0.15">
      <c r="A665" s="2">
        <v>11003118</v>
      </c>
      <c r="B665" s="2" t="s">
        <v>336</v>
      </c>
      <c r="C665" s="2" t="s">
        <v>337</v>
      </c>
      <c r="D665" s="2">
        <v>11042010</v>
      </c>
    </row>
    <row r="666" spans="1:4" x14ac:dyDescent="0.15">
      <c r="A666" s="2">
        <v>11003321</v>
      </c>
      <c r="B666" s="2" t="s">
        <v>336</v>
      </c>
      <c r="C666" s="2" t="s">
        <v>337</v>
      </c>
      <c r="D666" s="2">
        <v>12022010</v>
      </c>
    </row>
    <row r="667" spans="1:4" x14ac:dyDescent="0.15">
      <c r="A667" s="2">
        <v>11100044</v>
      </c>
      <c r="B667" s="2" t="s">
        <v>336</v>
      </c>
      <c r="C667" s="2" t="s">
        <v>337</v>
      </c>
      <c r="D667" s="2">
        <v>1122011</v>
      </c>
    </row>
    <row r="668" spans="1:4" x14ac:dyDescent="0.15">
      <c r="A668" s="2">
        <v>11100328</v>
      </c>
      <c r="B668" s="2" t="s">
        <v>336</v>
      </c>
      <c r="C668" s="2" t="s">
        <v>337</v>
      </c>
      <c r="D668" s="2">
        <v>2112011</v>
      </c>
    </row>
    <row r="669" spans="1:4" x14ac:dyDescent="0.15">
      <c r="A669" s="2">
        <v>11100345</v>
      </c>
      <c r="B669" s="2" t="s">
        <v>336</v>
      </c>
      <c r="C669" s="2" t="s">
        <v>337</v>
      </c>
      <c r="D669" s="2">
        <v>2132011</v>
      </c>
    </row>
    <row r="670" spans="1:4" x14ac:dyDescent="0.15">
      <c r="A670" s="2">
        <v>11100366</v>
      </c>
      <c r="B670" s="2" t="s">
        <v>336</v>
      </c>
      <c r="C670" s="2" t="s">
        <v>337</v>
      </c>
      <c r="D670" s="2">
        <v>2152011</v>
      </c>
    </row>
    <row r="671" spans="1:4" x14ac:dyDescent="0.15">
      <c r="A671" s="2">
        <v>11100698</v>
      </c>
      <c r="B671" s="2" t="s">
        <v>336</v>
      </c>
      <c r="C671" s="2" t="s">
        <v>337</v>
      </c>
      <c r="D671" s="2">
        <v>4012011</v>
      </c>
    </row>
    <row r="672" spans="1:4" x14ac:dyDescent="0.15">
      <c r="A672" s="2">
        <v>11100878</v>
      </c>
      <c r="B672" s="2" t="s">
        <v>336</v>
      </c>
      <c r="C672" s="2" t="s">
        <v>337</v>
      </c>
      <c r="D672" s="2">
        <v>4192011</v>
      </c>
    </row>
    <row r="673" spans="1:4" x14ac:dyDescent="0.15">
      <c r="A673" s="2">
        <v>11101349</v>
      </c>
      <c r="B673" s="2" t="s">
        <v>336</v>
      </c>
      <c r="C673" s="2" t="s">
        <v>337</v>
      </c>
      <c r="D673" s="2">
        <v>5222011</v>
      </c>
    </row>
    <row r="674" spans="1:4" x14ac:dyDescent="0.15">
      <c r="A674" s="2">
        <v>10901057</v>
      </c>
      <c r="B674" s="2" t="s">
        <v>338</v>
      </c>
      <c r="C674" s="2" t="s">
        <v>339</v>
      </c>
      <c r="D674" s="2">
        <v>1042010</v>
      </c>
    </row>
    <row r="675" spans="1:4" x14ac:dyDescent="0.15">
      <c r="A675" s="2">
        <v>10900824</v>
      </c>
      <c r="B675" s="2" t="s">
        <v>340</v>
      </c>
      <c r="C675" s="2" t="s">
        <v>341</v>
      </c>
      <c r="D675" s="2">
        <v>1252010</v>
      </c>
    </row>
    <row r="676" spans="1:4" x14ac:dyDescent="0.15">
      <c r="A676" s="2">
        <v>11000237</v>
      </c>
      <c r="B676" s="2" t="s">
        <v>340</v>
      </c>
      <c r="C676" s="2" t="s">
        <v>341</v>
      </c>
      <c r="D676" s="2">
        <v>1272010</v>
      </c>
    </row>
    <row r="677" spans="1:4" x14ac:dyDescent="0.15">
      <c r="A677" s="2">
        <v>11000493</v>
      </c>
      <c r="B677" s="2" t="s">
        <v>340</v>
      </c>
      <c r="C677" s="2" t="s">
        <v>341</v>
      </c>
      <c r="D677" s="2">
        <v>3012010</v>
      </c>
    </row>
    <row r="678" spans="1:4" x14ac:dyDescent="0.15">
      <c r="A678" s="2">
        <v>11000814</v>
      </c>
      <c r="B678" s="2" t="s">
        <v>340</v>
      </c>
      <c r="C678" s="2" t="s">
        <v>341</v>
      </c>
      <c r="D678" s="2">
        <v>3222010</v>
      </c>
    </row>
    <row r="679" spans="1:4" x14ac:dyDescent="0.15">
      <c r="A679" s="2">
        <v>11000844</v>
      </c>
      <c r="B679" s="2" t="s">
        <v>340</v>
      </c>
      <c r="C679" s="2" t="s">
        <v>341</v>
      </c>
      <c r="D679" s="2">
        <v>3192010</v>
      </c>
    </row>
    <row r="680" spans="1:4" x14ac:dyDescent="0.15">
      <c r="A680" s="2">
        <v>11000918</v>
      </c>
      <c r="B680" s="2" t="s">
        <v>340</v>
      </c>
      <c r="C680" s="2" t="s">
        <v>341</v>
      </c>
      <c r="D680" s="2">
        <v>3222010</v>
      </c>
    </row>
    <row r="681" spans="1:4" x14ac:dyDescent="0.15">
      <c r="A681" s="2">
        <v>11001043</v>
      </c>
      <c r="B681" s="2" t="s">
        <v>340</v>
      </c>
      <c r="C681" s="2" t="s">
        <v>341</v>
      </c>
      <c r="D681" s="2">
        <v>4092010</v>
      </c>
    </row>
    <row r="682" spans="1:4" x14ac:dyDescent="0.15">
      <c r="A682" s="2">
        <v>11001151</v>
      </c>
      <c r="B682" s="2" t="s">
        <v>340</v>
      </c>
      <c r="C682" s="2" t="s">
        <v>341</v>
      </c>
      <c r="D682" s="2">
        <v>4272010</v>
      </c>
    </row>
    <row r="683" spans="1:4" x14ac:dyDescent="0.15">
      <c r="A683" s="2">
        <v>11001275</v>
      </c>
      <c r="B683" s="2" t="s">
        <v>340</v>
      </c>
      <c r="C683" s="2" t="s">
        <v>341</v>
      </c>
      <c r="D683" s="2">
        <v>5062010</v>
      </c>
    </row>
    <row r="684" spans="1:4" x14ac:dyDescent="0.15">
      <c r="A684" s="2">
        <v>11001278</v>
      </c>
      <c r="B684" s="2" t="s">
        <v>340</v>
      </c>
      <c r="C684" s="2" t="s">
        <v>341</v>
      </c>
      <c r="D684" s="2">
        <v>5062010</v>
      </c>
    </row>
    <row r="685" spans="1:4" x14ac:dyDescent="0.15">
      <c r="A685" s="2">
        <v>11001350</v>
      </c>
      <c r="B685" s="2" t="s">
        <v>340</v>
      </c>
      <c r="C685" s="2" t="s">
        <v>341</v>
      </c>
      <c r="D685" s="2">
        <v>5092010</v>
      </c>
    </row>
    <row r="686" spans="1:4" x14ac:dyDescent="0.15">
      <c r="A686" s="2">
        <v>11001370</v>
      </c>
      <c r="B686" s="2" t="s">
        <v>340</v>
      </c>
      <c r="C686" s="2" t="s">
        <v>341</v>
      </c>
      <c r="D686" s="2">
        <v>6192010</v>
      </c>
    </row>
    <row r="687" spans="1:4" x14ac:dyDescent="0.15">
      <c r="A687" s="2">
        <v>11001559</v>
      </c>
      <c r="B687" s="2" t="s">
        <v>340</v>
      </c>
      <c r="C687" s="2" t="s">
        <v>341</v>
      </c>
      <c r="D687" s="2">
        <v>6192010</v>
      </c>
    </row>
    <row r="688" spans="1:4" x14ac:dyDescent="0.15">
      <c r="A688" s="2">
        <v>11001682</v>
      </c>
      <c r="B688" s="2" t="s">
        <v>340</v>
      </c>
      <c r="C688" s="2" t="s">
        <v>341</v>
      </c>
      <c r="D688" s="2">
        <v>6192010</v>
      </c>
    </row>
    <row r="689" spans="1:4" x14ac:dyDescent="0.15">
      <c r="A689" s="2">
        <v>11001874</v>
      </c>
      <c r="B689" s="2" t="s">
        <v>340</v>
      </c>
      <c r="C689" s="2" t="s">
        <v>341</v>
      </c>
      <c r="D689" s="2">
        <v>7212010</v>
      </c>
    </row>
    <row r="690" spans="1:4" x14ac:dyDescent="0.15">
      <c r="A690" s="2">
        <v>11001875</v>
      </c>
      <c r="B690" s="2" t="s">
        <v>340</v>
      </c>
      <c r="C690" s="2" t="s">
        <v>341</v>
      </c>
      <c r="D690" s="2">
        <v>7222010</v>
      </c>
    </row>
    <row r="691" spans="1:4" x14ac:dyDescent="0.15">
      <c r="A691" s="2">
        <v>11002071</v>
      </c>
      <c r="B691" s="2" t="s">
        <v>340</v>
      </c>
      <c r="C691" s="2" t="s">
        <v>341</v>
      </c>
      <c r="D691" s="2">
        <v>8062010</v>
      </c>
    </row>
    <row r="692" spans="1:4" x14ac:dyDescent="0.15">
      <c r="A692" s="2">
        <v>11002238</v>
      </c>
      <c r="B692" s="2" t="s">
        <v>340</v>
      </c>
      <c r="C692" s="2" t="s">
        <v>341</v>
      </c>
      <c r="D692" s="2">
        <v>8132010</v>
      </c>
    </row>
    <row r="693" spans="1:4" x14ac:dyDescent="0.15">
      <c r="A693" s="2">
        <v>11002339</v>
      </c>
      <c r="B693" s="2" t="s">
        <v>340</v>
      </c>
      <c r="C693" s="2" t="s">
        <v>341</v>
      </c>
      <c r="D693" s="2">
        <v>8302010</v>
      </c>
    </row>
    <row r="694" spans="1:4" x14ac:dyDescent="0.15">
      <c r="A694" s="2">
        <v>11002629</v>
      </c>
      <c r="B694" s="2" t="s">
        <v>340</v>
      </c>
      <c r="C694" s="2" t="s">
        <v>341</v>
      </c>
      <c r="D694" s="2">
        <v>9222010</v>
      </c>
    </row>
    <row r="695" spans="1:4" x14ac:dyDescent="0.15">
      <c r="A695" s="2">
        <v>11002702</v>
      </c>
      <c r="B695" s="2" t="s">
        <v>340</v>
      </c>
      <c r="C695" s="2" t="s">
        <v>341</v>
      </c>
      <c r="D695" s="2">
        <v>9232010</v>
      </c>
    </row>
    <row r="696" spans="1:4" x14ac:dyDescent="0.15">
      <c r="A696" s="2">
        <v>11003312</v>
      </c>
      <c r="B696" s="2" t="s">
        <v>340</v>
      </c>
      <c r="C696" s="2" t="s">
        <v>341</v>
      </c>
      <c r="D696" s="2">
        <v>11292010</v>
      </c>
    </row>
    <row r="697" spans="1:4" x14ac:dyDescent="0.15">
      <c r="A697" s="2">
        <v>11100219</v>
      </c>
      <c r="B697" s="2" t="s">
        <v>340</v>
      </c>
      <c r="C697" s="2" t="s">
        <v>341</v>
      </c>
      <c r="D697" s="2">
        <v>2042011</v>
      </c>
    </row>
    <row r="698" spans="1:4" x14ac:dyDescent="0.15">
      <c r="A698" s="2">
        <v>11100711</v>
      </c>
      <c r="B698" s="2" t="s">
        <v>340</v>
      </c>
      <c r="C698" s="2" t="s">
        <v>341</v>
      </c>
      <c r="D698" s="2">
        <v>3272011</v>
      </c>
    </row>
    <row r="699" spans="1:4" x14ac:dyDescent="0.15">
      <c r="A699" s="2">
        <v>111007111</v>
      </c>
      <c r="B699" s="2" t="s">
        <v>340</v>
      </c>
      <c r="C699" s="2" t="s">
        <v>341</v>
      </c>
      <c r="D699" s="2">
        <v>3292011</v>
      </c>
    </row>
    <row r="700" spans="1:4" x14ac:dyDescent="0.15">
      <c r="A700" s="2">
        <v>11100712</v>
      </c>
      <c r="B700" s="2" t="s">
        <v>340</v>
      </c>
      <c r="C700" s="2" t="s">
        <v>341</v>
      </c>
      <c r="D700" s="2">
        <v>3292011</v>
      </c>
    </row>
    <row r="701" spans="1:4" x14ac:dyDescent="0.15">
      <c r="A701" s="2">
        <v>11100937</v>
      </c>
      <c r="B701" s="2" t="s">
        <v>340</v>
      </c>
      <c r="C701" s="2" t="s">
        <v>341</v>
      </c>
      <c r="D701" s="2">
        <v>4162011</v>
      </c>
    </row>
    <row r="702" spans="1:4" x14ac:dyDescent="0.15">
      <c r="A702" s="2">
        <v>11101192</v>
      </c>
      <c r="B702" s="2" t="s">
        <v>340</v>
      </c>
      <c r="C702" s="2" t="s">
        <v>341</v>
      </c>
      <c r="D702" s="2">
        <v>5192011</v>
      </c>
    </row>
    <row r="703" spans="1:4" x14ac:dyDescent="0.15">
      <c r="A703" s="2">
        <v>11101667</v>
      </c>
      <c r="B703" s="2" t="s">
        <v>342</v>
      </c>
      <c r="C703" s="2" t="s">
        <v>343</v>
      </c>
      <c r="D703" s="2">
        <v>6222011</v>
      </c>
    </row>
    <row r="704" spans="1:4" x14ac:dyDescent="0.15">
      <c r="A704" s="2">
        <v>1110151</v>
      </c>
      <c r="B704" s="2" t="s">
        <v>344</v>
      </c>
      <c r="C704" s="2" t="s">
        <v>345</v>
      </c>
      <c r="D704" s="2">
        <v>6152011</v>
      </c>
    </row>
    <row r="705" spans="1:4" x14ac:dyDescent="0.15">
      <c r="A705" s="2">
        <v>11002038</v>
      </c>
      <c r="B705" s="2" t="s">
        <v>346</v>
      </c>
      <c r="C705" s="2" t="s">
        <v>347</v>
      </c>
      <c r="D705" s="2">
        <v>9102010</v>
      </c>
    </row>
    <row r="706" spans="1:4" x14ac:dyDescent="0.15">
      <c r="A706" s="2">
        <v>11101085</v>
      </c>
      <c r="B706" s="2" t="s">
        <v>348</v>
      </c>
      <c r="C706" s="2" t="s">
        <v>349</v>
      </c>
      <c r="D706" s="2">
        <v>5032011</v>
      </c>
    </row>
    <row r="707" spans="1:4" x14ac:dyDescent="0.15">
      <c r="A707" s="2">
        <v>11101653</v>
      </c>
      <c r="B707" s="2" t="s">
        <v>348</v>
      </c>
      <c r="C707" s="2" t="s">
        <v>349</v>
      </c>
      <c r="D707" s="2">
        <v>6232011</v>
      </c>
    </row>
    <row r="708" spans="1:4" x14ac:dyDescent="0.15">
      <c r="A708" s="2">
        <v>11002680</v>
      </c>
      <c r="B708" s="2" t="s">
        <v>350</v>
      </c>
      <c r="C708" s="2" t="s">
        <v>351</v>
      </c>
      <c r="D708" s="2">
        <v>10042010</v>
      </c>
    </row>
    <row r="709" spans="1:4" x14ac:dyDescent="0.15">
      <c r="A709" s="2">
        <v>10900941</v>
      </c>
      <c r="B709" s="2" t="s">
        <v>352</v>
      </c>
      <c r="C709" s="2" t="s">
        <v>353</v>
      </c>
      <c r="D709" s="2">
        <v>1022010</v>
      </c>
    </row>
    <row r="710" spans="1:4" x14ac:dyDescent="0.15">
      <c r="A710" s="2">
        <v>10900946</v>
      </c>
      <c r="B710" s="2" t="s">
        <v>352</v>
      </c>
      <c r="C710" s="2" t="s">
        <v>353</v>
      </c>
      <c r="D710" s="2">
        <v>1022010</v>
      </c>
    </row>
    <row r="711" spans="1:4" x14ac:dyDescent="0.15">
      <c r="A711" s="2">
        <v>10900947</v>
      </c>
      <c r="B711" s="2" t="s">
        <v>352</v>
      </c>
      <c r="C711" s="2" t="s">
        <v>353</v>
      </c>
      <c r="D711" s="2">
        <v>1062010</v>
      </c>
    </row>
    <row r="712" spans="1:4" x14ac:dyDescent="0.15">
      <c r="A712" s="2">
        <v>11000277</v>
      </c>
      <c r="B712" s="2" t="s">
        <v>352</v>
      </c>
      <c r="C712" s="2" t="s">
        <v>353</v>
      </c>
      <c r="D712" s="2">
        <v>1292010</v>
      </c>
    </row>
    <row r="713" spans="1:4" x14ac:dyDescent="0.15">
      <c r="A713" s="2">
        <v>11000375</v>
      </c>
      <c r="B713" s="2" t="s">
        <v>352</v>
      </c>
      <c r="C713" s="2" t="s">
        <v>353</v>
      </c>
      <c r="D713" s="2">
        <v>2092010</v>
      </c>
    </row>
    <row r="714" spans="1:4" x14ac:dyDescent="0.15">
      <c r="A714" s="2">
        <v>11000651</v>
      </c>
      <c r="B714" s="2" t="s">
        <v>352</v>
      </c>
      <c r="C714" s="2" t="s">
        <v>353</v>
      </c>
      <c r="D714" s="2">
        <v>3162010</v>
      </c>
    </row>
    <row r="715" spans="1:4" x14ac:dyDescent="0.15">
      <c r="A715" s="2">
        <v>11000959</v>
      </c>
      <c r="B715" s="2" t="s">
        <v>352</v>
      </c>
      <c r="C715" s="2" t="s">
        <v>353</v>
      </c>
      <c r="D715" s="2">
        <v>4062010</v>
      </c>
    </row>
    <row r="716" spans="1:4" x14ac:dyDescent="0.15">
      <c r="A716" s="2">
        <v>11000960</v>
      </c>
      <c r="B716" s="2" t="s">
        <v>352</v>
      </c>
      <c r="C716" s="2" t="s">
        <v>353</v>
      </c>
      <c r="D716" s="2">
        <v>4062010</v>
      </c>
    </row>
    <row r="717" spans="1:4" x14ac:dyDescent="0.15">
      <c r="A717" s="2">
        <v>11000961</v>
      </c>
      <c r="B717" s="2" t="s">
        <v>352</v>
      </c>
      <c r="C717" s="2" t="s">
        <v>353</v>
      </c>
      <c r="D717" s="2">
        <v>5282010</v>
      </c>
    </row>
    <row r="718" spans="1:4" x14ac:dyDescent="0.15">
      <c r="A718" s="2">
        <v>11001069</v>
      </c>
      <c r="B718" s="2" t="s">
        <v>352</v>
      </c>
      <c r="C718" s="2" t="s">
        <v>353</v>
      </c>
      <c r="D718" s="2">
        <v>4162010</v>
      </c>
    </row>
    <row r="719" spans="1:4" x14ac:dyDescent="0.15">
      <c r="A719" s="2">
        <v>11001486</v>
      </c>
      <c r="B719" s="2" t="s">
        <v>352</v>
      </c>
      <c r="C719" s="2" t="s">
        <v>353</v>
      </c>
      <c r="D719" s="2">
        <v>7232010</v>
      </c>
    </row>
    <row r="720" spans="1:4" x14ac:dyDescent="0.15">
      <c r="A720" s="2">
        <v>11001664</v>
      </c>
      <c r="B720" s="2" t="s">
        <v>352</v>
      </c>
      <c r="C720" s="2" t="s">
        <v>353</v>
      </c>
      <c r="D720" s="2">
        <v>6252010</v>
      </c>
    </row>
    <row r="721" spans="1:4" x14ac:dyDescent="0.15">
      <c r="A721" s="2">
        <v>11001665</v>
      </c>
      <c r="B721" s="2" t="s">
        <v>352</v>
      </c>
      <c r="C721" s="2" t="s">
        <v>353</v>
      </c>
      <c r="D721" s="2">
        <v>7092010</v>
      </c>
    </row>
    <row r="722" spans="1:4" x14ac:dyDescent="0.15">
      <c r="A722" s="2">
        <v>11001819</v>
      </c>
      <c r="B722" s="2" t="s">
        <v>352</v>
      </c>
      <c r="C722" s="2" t="s">
        <v>353</v>
      </c>
      <c r="D722" s="2">
        <v>8232010</v>
      </c>
    </row>
    <row r="723" spans="1:4" x14ac:dyDescent="0.15">
      <c r="A723" s="2">
        <v>11001881</v>
      </c>
      <c r="B723" s="2" t="s">
        <v>352</v>
      </c>
      <c r="C723" s="2" t="s">
        <v>353</v>
      </c>
      <c r="D723" s="2">
        <v>7162010</v>
      </c>
    </row>
    <row r="724" spans="1:4" x14ac:dyDescent="0.15">
      <c r="A724" s="2">
        <v>11001882</v>
      </c>
      <c r="B724" s="2" t="s">
        <v>352</v>
      </c>
      <c r="C724" s="2" t="s">
        <v>353</v>
      </c>
      <c r="D724" s="2">
        <v>7202010</v>
      </c>
    </row>
    <row r="725" spans="1:4" x14ac:dyDescent="0.15">
      <c r="A725" s="2">
        <v>11002241</v>
      </c>
      <c r="B725" s="2" t="s">
        <v>352</v>
      </c>
      <c r="C725" s="2" t="s">
        <v>353</v>
      </c>
      <c r="D725" s="2">
        <v>8312010</v>
      </c>
    </row>
    <row r="726" spans="1:4" x14ac:dyDescent="0.15">
      <c r="A726" s="2">
        <v>11002651</v>
      </c>
      <c r="B726" s="2" t="s">
        <v>352</v>
      </c>
      <c r="C726" s="2" t="s">
        <v>353</v>
      </c>
      <c r="D726" s="2">
        <v>9282010</v>
      </c>
    </row>
    <row r="727" spans="1:4" x14ac:dyDescent="0.15">
      <c r="A727" s="2">
        <v>11002762</v>
      </c>
      <c r="B727" s="2" t="s">
        <v>352</v>
      </c>
      <c r="C727" s="2" t="s">
        <v>353</v>
      </c>
      <c r="D727" s="2">
        <v>10012010</v>
      </c>
    </row>
    <row r="728" spans="1:4" x14ac:dyDescent="0.15">
      <c r="A728" s="2">
        <v>11003212</v>
      </c>
      <c r="B728" s="2" t="s">
        <v>352</v>
      </c>
      <c r="C728" s="2" t="s">
        <v>353</v>
      </c>
      <c r="D728" s="2">
        <v>12102010</v>
      </c>
    </row>
    <row r="729" spans="1:4" x14ac:dyDescent="0.15">
      <c r="A729" s="2">
        <v>11003213</v>
      </c>
      <c r="B729" s="2" t="s">
        <v>352</v>
      </c>
      <c r="C729" s="2" t="s">
        <v>353</v>
      </c>
      <c r="D729" s="2">
        <v>12142010</v>
      </c>
    </row>
    <row r="730" spans="1:4" x14ac:dyDescent="0.15">
      <c r="A730" s="2">
        <v>11100035</v>
      </c>
      <c r="B730" s="2" t="s">
        <v>352</v>
      </c>
      <c r="C730" s="2" t="s">
        <v>353</v>
      </c>
      <c r="D730" s="2">
        <v>2012011</v>
      </c>
    </row>
    <row r="731" spans="1:4" x14ac:dyDescent="0.15">
      <c r="A731" s="2">
        <v>11100036</v>
      </c>
      <c r="B731" s="2" t="s">
        <v>352</v>
      </c>
      <c r="C731" s="2" t="s">
        <v>353</v>
      </c>
      <c r="D731" s="2">
        <v>2042011</v>
      </c>
    </row>
    <row r="732" spans="1:4" x14ac:dyDescent="0.15">
      <c r="A732" s="2">
        <v>11100386</v>
      </c>
      <c r="B732" s="2" t="s">
        <v>352</v>
      </c>
      <c r="C732" s="2" t="s">
        <v>353</v>
      </c>
      <c r="D732" s="2">
        <v>2252011</v>
      </c>
    </row>
    <row r="733" spans="1:4" x14ac:dyDescent="0.15">
      <c r="A733" s="2">
        <v>11100828</v>
      </c>
      <c r="B733" s="2" t="s">
        <v>352</v>
      </c>
      <c r="C733" s="2" t="s">
        <v>353</v>
      </c>
      <c r="D733" s="2">
        <v>4112011</v>
      </c>
    </row>
    <row r="734" spans="1:4" x14ac:dyDescent="0.15">
      <c r="A734" s="2">
        <v>11100829</v>
      </c>
      <c r="B734" s="2" t="s">
        <v>352</v>
      </c>
      <c r="C734" s="2" t="s">
        <v>353</v>
      </c>
      <c r="D734" s="2">
        <v>4162011</v>
      </c>
    </row>
    <row r="735" spans="1:4" x14ac:dyDescent="0.15">
      <c r="A735" s="2">
        <v>11100843</v>
      </c>
      <c r="B735" s="2" t="s">
        <v>352</v>
      </c>
      <c r="C735" s="2" t="s">
        <v>353</v>
      </c>
      <c r="D735" s="2">
        <v>4112011</v>
      </c>
    </row>
    <row r="736" spans="1:4" x14ac:dyDescent="0.15">
      <c r="A736" s="2">
        <v>11101163</v>
      </c>
      <c r="B736" s="2" t="s">
        <v>352</v>
      </c>
      <c r="C736" s="2" t="s">
        <v>353</v>
      </c>
      <c r="D736" s="2">
        <v>5132011</v>
      </c>
    </row>
    <row r="737" spans="1:4" x14ac:dyDescent="0.15">
      <c r="A737" s="2">
        <v>11101164</v>
      </c>
      <c r="B737" s="2" t="s">
        <v>352</v>
      </c>
      <c r="C737" s="2" t="s">
        <v>353</v>
      </c>
      <c r="D737" s="2">
        <v>5172011</v>
      </c>
    </row>
    <row r="738" spans="1:4" x14ac:dyDescent="0.15">
      <c r="A738" s="2">
        <v>11101396</v>
      </c>
      <c r="B738" s="2" t="s">
        <v>352</v>
      </c>
      <c r="C738" s="2" t="s">
        <v>353</v>
      </c>
      <c r="D738" s="2">
        <v>5272011</v>
      </c>
    </row>
    <row r="739" spans="1:4" x14ac:dyDescent="0.15">
      <c r="A739" s="2">
        <v>11101411</v>
      </c>
      <c r="B739" s="2" t="s">
        <v>352</v>
      </c>
      <c r="C739" s="2" t="s">
        <v>353</v>
      </c>
      <c r="D739" s="2">
        <v>5272011</v>
      </c>
    </row>
    <row r="740" spans="1:4" x14ac:dyDescent="0.15">
      <c r="A740" s="2">
        <v>11101412</v>
      </c>
      <c r="B740" s="2" t="s">
        <v>352</v>
      </c>
      <c r="C740" s="2" t="s">
        <v>353</v>
      </c>
      <c r="D740" s="2">
        <v>6102011</v>
      </c>
    </row>
    <row r="741" spans="1:4" x14ac:dyDescent="0.15">
      <c r="A741" s="2">
        <v>11000276</v>
      </c>
      <c r="B741" s="2" t="s">
        <v>354</v>
      </c>
      <c r="C741" s="2" t="s">
        <v>355</v>
      </c>
      <c r="D741" s="2">
        <v>1292010</v>
      </c>
    </row>
    <row r="742" spans="1:4" x14ac:dyDescent="0.15">
      <c r="A742" s="2">
        <v>11000136</v>
      </c>
      <c r="B742" s="2" t="s">
        <v>356</v>
      </c>
      <c r="C742" s="2" t="s">
        <v>357</v>
      </c>
      <c r="D742" s="2">
        <v>2242010</v>
      </c>
    </row>
    <row r="743" spans="1:4" x14ac:dyDescent="0.15">
      <c r="A743" s="2">
        <v>11000414</v>
      </c>
      <c r="B743" s="2" t="s">
        <v>356</v>
      </c>
      <c r="C743" s="2" t="s">
        <v>357</v>
      </c>
      <c r="D743" s="2">
        <v>3162010</v>
      </c>
    </row>
    <row r="744" spans="1:4" x14ac:dyDescent="0.15">
      <c r="A744" s="2">
        <v>11000431</v>
      </c>
      <c r="B744" s="2" t="s">
        <v>356</v>
      </c>
      <c r="C744" s="2" t="s">
        <v>357</v>
      </c>
      <c r="D744" s="2">
        <v>3162010</v>
      </c>
    </row>
    <row r="745" spans="1:4" x14ac:dyDescent="0.15">
      <c r="A745" s="2">
        <v>11000836</v>
      </c>
      <c r="B745" s="2" t="s">
        <v>356</v>
      </c>
      <c r="C745" s="2" t="s">
        <v>357</v>
      </c>
      <c r="D745" s="2">
        <v>3292010</v>
      </c>
    </row>
    <row r="746" spans="1:4" x14ac:dyDescent="0.15">
      <c r="A746" s="2">
        <v>11000837</v>
      </c>
      <c r="B746" s="2" t="s">
        <v>356</v>
      </c>
      <c r="C746" s="2" t="s">
        <v>357</v>
      </c>
      <c r="D746" s="2">
        <v>4062010</v>
      </c>
    </row>
    <row r="747" spans="1:4" x14ac:dyDescent="0.15">
      <c r="A747" s="2">
        <v>11001016</v>
      </c>
      <c r="B747" s="2" t="s">
        <v>356</v>
      </c>
      <c r="C747" s="2" t="s">
        <v>357</v>
      </c>
      <c r="D747" s="2">
        <v>4222010</v>
      </c>
    </row>
    <row r="748" spans="1:4" x14ac:dyDescent="0.15">
      <c r="A748" s="2">
        <v>11001533</v>
      </c>
      <c r="B748" s="2" t="s">
        <v>356</v>
      </c>
      <c r="C748" s="2" t="s">
        <v>357</v>
      </c>
      <c r="D748" s="2">
        <v>6042010</v>
      </c>
    </row>
    <row r="749" spans="1:4" x14ac:dyDescent="0.15">
      <c r="A749" s="2">
        <v>11001553</v>
      </c>
      <c r="B749" s="2" t="s">
        <v>356</v>
      </c>
      <c r="C749" s="2" t="s">
        <v>357</v>
      </c>
      <c r="D749" s="2">
        <v>6042010</v>
      </c>
    </row>
    <row r="750" spans="1:4" x14ac:dyDescent="0.15">
      <c r="A750" s="2">
        <v>11001690</v>
      </c>
      <c r="B750" s="2" t="s">
        <v>356</v>
      </c>
      <c r="C750" s="2" t="s">
        <v>357</v>
      </c>
      <c r="D750" s="2">
        <v>6182010</v>
      </c>
    </row>
    <row r="751" spans="1:4" x14ac:dyDescent="0.15">
      <c r="A751" s="2">
        <v>11001821</v>
      </c>
      <c r="B751" s="2" t="s">
        <v>356</v>
      </c>
      <c r="C751" s="2" t="s">
        <v>357</v>
      </c>
      <c r="D751" s="2">
        <v>7202010</v>
      </c>
    </row>
    <row r="752" spans="1:4" x14ac:dyDescent="0.15">
      <c r="A752" s="2">
        <v>11002015</v>
      </c>
      <c r="B752" s="2" t="s">
        <v>356</v>
      </c>
      <c r="C752" s="2" t="s">
        <v>357</v>
      </c>
      <c r="D752" s="2">
        <v>8062010</v>
      </c>
    </row>
    <row r="753" spans="1:4" x14ac:dyDescent="0.15">
      <c r="A753" s="2">
        <v>11002349</v>
      </c>
      <c r="B753" s="2" t="s">
        <v>356</v>
      </c>
      <c r="C753" s="2" t="s">
        <v>357</v>
      </c>
      <c r="D753" s="2">
        <v>9092010</v>
      </c>
    </row>
    <row r="754" spans="1:4" x14ac:dyDescent="0.15">
      <c r="A754" s="2">
        <v>11002501</v>
      </c>
      <c r="B754" s="2" t="s">
        <v>356</v>
      </c>
      <c r="C754" s="2" t="s">
        <v>357</v>
      </c>
      <c r="D754" s="2">
        <v>9142010</v>
      </c>
    </row>
    <row r="755" spans="1:4" x14ac:dyDescent="0.15">
      <c r="A755" s="2">
        <v>11002600</v>
      </c>
      <c r="B755" s="2" t="s">
        <v>356</v>
      </c>
      <c r="C755" s="2" t="s">
        <v>357</v>
      </c>
      <c r="D755" s="2">
        <v>10012010</v>
      </c>
    </row>
    <row r="756" spans="1:4" x14ac:dyDescent="0.15">
      <c r="A756" s="2">
        <v>11002861</v>
      </c>
      <c r="B756" s="2" t="s">
        <v>356</v>
      </c>
      <c r="C756" s="2" t="s">
        <v>357</v>
      </c>
      <c r="D756" s="2">
        <v>10152010</v>
      </c>
    </row>
    <row r="757" spans="1:4" x14ac:dyDescent="0.15">
      <c r="A757" s="2">
        <v>11002862</v>
      </c>
      <c r="B757" s="2" t="s">
        <v>356</v>
      </c>
      <c r="C757" s="2" t="s">
        <v>357</v>
      </c>
      <c r="D757" s="2">
        <v>10122010</v>
      </c>
    </row>
    <row r="758" spans="1:4" x14ac:dyDescent="0.15">
      <c r="A758" s="2">
        <v>11002866</v>
      </c>
      <c r="B758" s="2" t="s">
        <v>356</v>
      </c>
      <c r="C758" s="2" t="s">
        <v>357</v>
      </c>
      <c r="D758" s="2">
        <v>10082010</v>
      </c>
    </row>
    <row r="759" spans="1:4" x14ac:dyDescent="0.15">
      <c r="A759" s="2">
        <v>11002950</v>
      </c>
      <c r="B759" s="2" t="s">
        <v>356</v>
      </c>
      <c r="C759" s="2" t="s">
        <v>357</v>
      </c>
      <c r="D759" s="2">
        <v>10222010</v>
      </c>
    </row>
    <row r="760" spans="1:4" x14ac:dyDescent="0.15">
      <c r="A760" s="2">
        <v>11002951</v>
      </c>
      <c r="B760" s="2" t="s">
        <v>356</v>
      </c>
      <c r="C760" s="2" t="s">
        <v>357</v>
      </c>
      <c r="D760" s="2">
        <v>10262010</v>
      </c>
    </row>
    <row r="761" spans="1:4" x14ac:dyDescent="0.15">
      <c r="A761" s="2">
        <v>11003072</v>
      </c>
      <c r="B761" s="2" t="s">
        <v>356</v>
      </c>
      <c r="C761" s="2" t="s">
        <v>357</v>
      </c>
      <c r="D761" s="2">
        <v>11122010</v>
      </c>
    </row>
    <row r="762" spans="1:4" x14ac:dyDescent="0.15">
      <c r="A762" s="2">
        <v>11003285</v>
      </c>
      <c r="B762" s="2" t="s">
        <v>356</v>
      </c>
      <c r="C762" s="2" t="s">
        <v>357</v>
      </c>
      <c r="D762" s="2">
        <v>12022010</v>
      </c>
    </row>
    <row r="763" spans="1:4" x14ac:dyDescent="0.15">
      <c r="A763" s="2">
        <v>1100954</v>
      </c>
      <c r="B763" s="2" t="s">
        <v>356</v>
      </c>
      <c r="C763" s="2" t="s">
        <v>357</v>
      </c>
      <c r="D763" s="2">
        <v>11012010</v>
      </c>
    </row>
    <row r="764" spans="1:4" x14ac:dyDescent="0.15">
      <c r="A764" s="2">
        <v>11100977</v>
      </c>
      <c r="B764" s="2" t="s">
        <v>356</v>
      </c>
      <c r="C764" s="2" t="s">
        <v>357</v>
      </c>
      <c r="D764" s="2">
        <v>5072011</v>
      </c>
    </row>
    <row r="765" spans="1:4" x14ac:dyDescent="0.15">
      <c r="A765" s="2">
        <v>11101496</v>
      </c>
      <c r="B765" s="2" t="s">
        <v>356</v>
      </c>
      <c r="C765" s="2" t="s">
        <v>357</v>
      </c>
      <c r="D765" s="2">
        <v>6212011</v>
      </c>
    </row>
    <row r="766" spans="1:4" x14ac:dyDescent="0.15">
      <c r="A766" s="2">
        <v>1110978</v>
      </c>
      <c r="B766" s="2" t="s">
        <v>356</v>
      </c>
      <c r="C766" s="2" t="s">
        <v>357</v>
      </c>
      <c r="D766" s="2">
        <v>5102011</v>
      </c>
    </row>
    <row r="767" spans="1:4" x14ac:dyDescent="0.15">
      <c r="A767" s="2">
        <v>11101540</v>
      </c>
      <c r="B767" s="2" t="s">
        <v>358</v>
      </c>
      <c r="C767" s="2" t="s">
        <v>359</v>
      </c>
      <c r="D767" s="2">
        <v>6112011</v>
      </c>
    </row>
    <row r="768" spans="1:4" x14ac:dyDescent="0.15">
      <c r="A768" s="2">
        <v>110003082</v>
      </c>
      <c r="B768" s="2" t="s">
        <v>360</v>
      </c>
      <c r="C768" s="2" t="s">
        <v>361</v>
      </c>
      <c r="D768" s="2">
        <v>11232010</v>
      </c>
    </row>
    <row r="769" spans="1:4" x14ac:dyDescent="0.15">
      <c r="A769" s="2">
        <v>11000939</v>
      </c>
      <c r="B769" s="2" t="s">
        <v>360</v>
      </c>
      <c r="C769" s="2" t="s">
        <v>361</v>
      </c>
      <c r="D769" s="2">
        <v>4232010</v>
      </c>
    </row>
    <row r="770" spans="1:4" x14ac:dyDescent="0.15">
      <c r="A770" s="2">
        <v>11001743</v>
      </c>
      <c r="B770" s="2" t="s">
        <v>360</v>
      </c>
      <c r="C770" s="2" t="s">
        <v>361</v>
      </c>
      <c r="D770" s="2">
        <v>7242010</v>
      </c>
    </row>
    <row r="771" spans="1:4" x14ac:dyDescent="0.15">
      <c r="A771" s="2">
        <v>111003532</v>
      </c>
      <c r="B771" s="2" t="s">
        <v>360</v>
      </c>
      <c r="C771" s="2" t="s">
        <v>361</v>
      </c>
      <c r="D771" s="2">
        <v>3042011</v>
      </c>
    </row>
    <row r="772" spans="1:4" x14ac:dyDescent="0.15">
      <c r="A772" s="2">
        <v>11101125</v>
      </c>
      <c r="B772" s="2" t="s">
        <v>360</v>
      </c>
      <c r="C772" s="2" t="s">
        <v>361</v>
      </c>
      <c r="D772" s="2">
        <v>5182011</v>
      </c>
    </row>
    <row r="773" spans="1:4" x14ac:dyDescent="0.15">
      <c r="A773" s="2">
        <v>11101599</v>
      </c>
      <c r="B773" s="2" t="s">
        <v>360</v>
      </c>
      <c r="C773" s="2" t="s">
        <v>361</v>
      </c>
      <c r="D773" s="2">
        <v>6232011</v>
      </c>
    </row>
    <row r="774" spans="1:4" x14ac:dyDescent="0.15">
      <c r="A774" s="2">
        <v>10900808</v>
      </c>
      <c r="B774" s="2" t="s">
        <v>362</v>
      </c>
      <c r="C774" s="2" t="s">
        <v>363</v>
      </c>
      <c r="D774" s="2">
        <v>1022010</v>
      </c>
    </row>
    <row r="775" spans="1:4" x14ac:dyDescent="0.15">
      <c r="A775" s="2">
        <v>11000451</v>
      </c>
      <c r="B775" s="2" t="s">
        <v>362</v>
      </c>
      <c r="C775" s="2" t="s">
        <v>363</v>
      </c>
      <c r="D775" s="2">
        <v>2242010</v>
      </c>
    </row>
    <row r="776" spans="1:4" x14ac:dyDescent="0.15">
      <c r="A776" s="2">
        <v>11001562</v>
      </c>
      <c r="B776" s="2" t="s">
        <v>362</v>
      </c>
      <c r="C776" s="2" t="s">
        <v>363</v>
      </c>
      <c r="D776" s="2">
        <v>6182010</v>
      </c>
    </row>
    <row r="777" spans="1:4" x14ac:dyDescent="0.15">
      <c r="A777" s="2">
        <v>11001641</v>
      </c>
      <c r="B777" s="2" t="s">
        <v>362</v>
      </c>
      <c r="C777" s="2" t="s">
        <v>363</v>
      </c>
      <c r="D777" s="2">
        <v>6182010</v>
      </c>
    </row>
    <row r="778" spans="1:4" x14ac:dyDescent="0.15">
      <c r="A778" s="2">
        <v>11001967</v>
      </c>
      <c r="B778" s="2" t="s">
        <v>362</v>
      </c>
      <c r="C778" s="2" t="s">
        <v>363</v>
      </c>
      <c r="D778" s="2">
        <v>8062010</v>
      </c>
    </row>
    <row r="779" spans="1:4" x14ac:dyDescent="0.15">
      <c r="A779" s="2">
        <v>11001968</v>
      </c>
      <c r="B779" s="2" t="s">
        <v>362</v>
      </c>
      <c r="C779" s="2" t="s">
        <v>363</v>
      </c>
      <c r="D779" s="2">
        <v>8062010</v>
      </c>
    </row>
    <row r="780" spans="1:4" x14ac:dyDescent="0.15">
      <c r="A780" s="2">
        <v>11002852</v>
      </c>
      <c r="B780" s="2" t="s">
        <v>362</v>
      </c>
      <c r="C780" s="2" t="s">
        <v>363</v>
      </c>
      <c r="D780" s="2">
        <v>10122010</v>
      </c>
    </row>
    <row r="781" spans="1:4" x14ac:dyDescent="0.15">
      <c r="A781" s="2">
        <v>11003349</v>
      </c>
      <c r="B781" s="2" t="s">
        <v>362</v>
      </c>
      <c r="C781" s="2" t="s">
        <v>363</v>
      </c>
      <c r="D781" s="2">
        <v>1092011</v>
      </c>
    </row>
    <row r="782" spans="1:4" x14ac:dyDescent="0.15">
      <c r="A782" s="2">
        <v>11003610</v>
      </c>
      <c r="B782" s="2" t="s">
        <v>362</v>
      </c>
      <c r="C782" s="2" t="s">
        <v>363</v>
      </c>
      <c r="D782" s="2">
        <v>1122011</v>
      </c>
    </row>
    <row r="783" spans="1:4" x14ac:dyDescent="0.15">
      <c r="A783" s="2">
        <v>11100826</v>
      </c>
      <c r="B783" s="2" t="s">
        <v>362</v>
      </c>
      <c r="C783" s="2" t="s">
        <v>363</v>
      </c>
      <c r="D783" s="2">
        <v>4112011</v>
      </c>
    </row>
    <row r="784" spans="1:4" x14ac:dyDescent="0.15">
      <c r="A784" s="2">
        <v>11101008</v>
      </c>
      <c r="B784" s="2" t="s">
        <v>362</v>
      </c>
      <c r="C784" s="2" t="s">
        <v>363</v>
      </c>
      <c r="D784" s="2">
        <v>5032011</v>
      </c>
    </row>
    <row r="785" spans="1:4" x14ac:dyDescent="0.15">
      <c r="A785" s="2">
        <v>11101144</v>
      </c>
      <c r="B785" s="2" t="s">
        <v>362</v>
      </c>
      <c r="C785" s="2" t="s">
        <v>363</v>
      </c>
      <c r="D785" s="2">
        <v>5072011</v>
      </c>
    </row>
    <row r="786" spans="1:4" x14ac:dyDescent="0.15">
      <c r="A786" s="2">
        <v>11101576</v>
      </c>
      <c r="B786" s="2" t="s">
        <v>362</v>
      </c>
      <c r="C786" s="2" t="s">
        <v>363</v>
      </c>
      <c r="D786" s="2">
        <v>6172011</v>
      </c>
    </row>
    <row r="787" spans="1:4" x14ac:dyDescent="0.15">
      <c r="A787" s="2">
        <v>11101585</v>
      </c>
      <c r="B787" s="2" t="s">
        <v>362</v>
      </c>
      <c r="C787" s="2" t="s">
        <v>363</v>
      </c>
      <c r="D787" s="2">
        <v>6212011</v>
      </c>
    </row>
    <row r="788" spans="1:4" x14ac:dyDescent="0.15">
      <c r="A788" s="2">
        <v>11101586</v>
      </c>
      <c r="B788" s="2" t="s">
        <v>362</v>
      </c>
      <c r="C788" s="2" t="s">
        <v>363</v>
      </c>
      <c r="D788" s="2">
        <v>6212011</v>
      </c>
    </row>
    <row r="789" spans="1:4" x14ac:dyDescent="0.15">
      <c r="A789" s="2">
        <v>10900809</v>
      </c>
      <c r="B789" s="2" t="s">
        <v>364</v>
      </c>
      <c r="C789" s="2" t="s">
        <v>365</v>
      </c>
      <c r="D789" s="2">
        <v>1022010</v>
      </c>
    </row>
    <row r="790" spans="1:4" x14ac:dyDescent="0.15">
      <c r="A790" s="2">
        <v>11000321</v>
      </c>
      <c r="B790" s="2" t="s">
        <v>364</v>
      </c>
      <c r="C790" s="2" t="s">
        <v>365</v>
      </c>
      <c r="D790" s="2">
        <v>2242010</v>
      </c>
    </row>
    <row r="791" spans="1:4" x14ac:dyDescent="0.15">
      <c r="A791" s="2">
        <v>11000878</v>
      </c>
      <c r="B791" s="2" t="s">
        <v>364</v>
      </c>
      <c r="C791" s="2" t="s">
        <v>365</v>
      </c>
      <c r="D791" s="2">
        <v>3292010</v>
      </c>
    </row>
    <row r="792" spans="1:4" x14ac:dyDescent="0.15">
      <c r="A792" s="2">
        <v>11001418</v>
      </c>
      <c r="B792" s="2" t="s">
        <v>364</v>
      </c>
      <c r="C792" s="2" t="s">
        <v>365</v>
      </c>
      <c r="D792" s="2">
        <v>5252010</v>
      </c>
    </row>
    <row r="793" spans="1:4" x14ac:dyDescent="0.15">
      <c r="A793" s="2">
        <v>11001643</v>
      </c>
      <c r="B793" s="2" t="s">
        <v>364</v>
      </c>
      <c r="C793" s="2" t="s">
        <v>365</v>
      </c>
      <c r="D793" s="2">
        <v>6182010</v>
      </c>
    </row>
    <row r="794" spans="1:4" x14ac:dyDescent="0.15">
      <c r="A794" s="2">
        <v>11003153</v>
      </c>
      <c r="B794" s="2" t="s">
        <v>364</v>
      </c>
      <c r="C794" s="2" t="s">
        <v>365</v>
      </c>
      <c r="D794" s="2">
        <v>11022010</v>
      </c>
    </row>
    <row r="795" spans="1:4" x14ac:dyDescent="0.15">
      <c r="A795" s="2">
        <v>11003564</v>
      </c>
      <c r="B795" s="2" t="s">
        <v>364</v>
      </c>
      <c r="C795" s="2" t="s">
        <v>365</v>
      </c>
      <c r="D795" s="2">
        <v>1092011</v>
      </c>
    </row>
    <row r="796" spans="1:4" x14ac:dyDescent="0.15">
      <c r="A796" s="2">
        <v>11100543</v>
      </c>
      <c r="B796" s="2" t="s">
        <v>364</v>
      </c>
      <c r="C796" s="2" t="s">
        <v>365</v>
      </c>
      <c r="D796" s="2">
        <v>3152011</v>
      </c>
    </row>
    <row r="797" spans="1:4" x14ac:dyDescent="0.15">
      <c r="A797" s="2">
        <v>11101279</v>
      </c>
      <c r="B797" s="2" t="s">
        <v>364</v>
      </c>
      <c r="C797" s="2" t="s">
        <v>365</v>
      </c>
      <c r="D797" s="2">
        <v>5242011</v>
      </c>
    </row>
    <row r="798" spans="1:4" x14ac:dyDescent="0.15">
      <c r="A798" s="2">
        <v>11101536</v>
      </c>
      <c r="B798" s="2" t="s">
        <v>364</v>
      </c>
      <c r="C798" s="2" t="s">
        <v>365</v>
      </c>
      <c r="D798" s="2">
        <v>6142011</v>
      </c>
    </row>
    <row r="799" spans="1:4" x14ac:dyDescent="0.15">
      <c r="A799" s="2">
        <v>11003454</v>
      </c>
      <c r="B799" s="2" t="s">
        <v>366</v>
      </c>
      <c r="C799" s="2" t="s">
        <v>367</v>
      </c>
      <c r="D799" s="2">
        <v>1292011</v>
      </c>
    </row>
    <row r="800" spans="1:4" x14ac:dyDescent="0.15">
      <c r="A800" s="2">
        <v>11101663</v>
      </c>
      <c r="B800" s="2" t="s">
        <v>366</v>
      </c>
      <c r="C800" s="2" t="s">
        <v>367</v>
      </c>
      <c r="D800" s="2">
        <v>6252011</v>
      </c>
    </row>
    <row r="801" spans="1:4" x14ac:dyDescent="0.15">
      <c r="A801" s="2">
        <v>11001166</v>
      </c>
      <c r="B801" s="2" t="s">
        <v>368</v>
      </c>
      <c r="C801" s="2" t="s">
        <v>369</v>
      </c>
      <c r="D801" s="2">
        <v>4302010</v>
      </c>
    </row>
    <row r="802" spans="1:4" x14ac:dyDescent="0.15">
      <c r="A802" s="2">
        <v>11002833</v>
      </c>
      <c r="B802" s="2" t="s">
        <v>370</v>
      </c>
      <c r="C802" s="2" t="s">
        <v>371</v>
      </c>
      <c r="D802" s="2">
        <v>11122010</v>
      </c>
    </row>
    <row r="803" spans="1:4" x14ac:dyDescent="0.15">
      <c r="A803" s="2">
        <v>10900722</v>
      </c>
      <c r="B803" s="2" t="s">
        <v>372</v>
      </c>
      <c r="C803" s="2" t="s">
        <v>373</v>
      </c>
      <c r="D803" s="2">
        <v>1042010</v>
      </c>
    </row>
    <row r="804" spans="1:4" x14ac:dyDescent="0.15">
      <c r="A804" s="2">
        <v>11001781</v>
      </c>
      <c r="B804" s="2" t="s">
        <v>372</v>
      </c>
      <c r="C804" s="2" t="s">
        <v>373</v>
      </c>
      <c r="D804" s="2">
        <v>7162010</v>
      </c>
    </row>
    <row r="805" spans="1:4" x14ac:dyDescent="0.15">
      <c r="A805" s="2">
        <v>11100313</v>
      </c>
      <c r="B805" s="2" t="s">
        <v>372</v>
      </c>
      <c r="C805" s="2" t="s">
        <v>373</v>
      </c>
      <c r="D805" s="2">
        <v>2182011</v>
      </c>
    </row>
    <row r="806" spans="1:4" x14ac:dyDescent="0.15">
      <c r="A806" s="2">
        <v>11100315</v>
      </c>
      <c r="B806" s="2" t="s">
        <v>372</v>
      </c>
      <c r="C806" s="2" t="s">
        <v>373</v>
      </c>
      <c r="D806" s="2">
        <v>2182011</v>
      </c>
    </row>
    <row r="807" spans="1:4" x14ac:dyDescent="0.15">
      <c r="A807" s="2">
        <v>11100446</v>
      </c>
      <c r="B807" s="2" t="s">
        <v>372</v>
      </c>
      <c r="C807" s="2" t="s">
        <v>373</v>
      </c>
      <c r="D807" s="2">
        <v>2252011</v>
      </c>
    </row>
    <row r="808" spans="1:4" x14ac:dyDescent="0.15">
      <c r="A808" s="2">
        <v>11101398</v>
      </c>
      <c r="B808" s="2" t="s">
        <v>374</v>
      </c>
      <c r="C808" s="2" t="s">
        <v>375</v>
      </c>
      <c r="D808" s="2">
        <v>6082011</v>
      </c>
    </row>
    <row r="809" spans="1:4" x14ac:dyDescent="0.15">
      <c r="A809" s="2">
        <v>10901033</v>
      </c>
      <c r="B809" s="2" t="s">
        <v>376</v>
      </c>
      <c r="C809" s="2" t="s">
        <v>377</v>
      </c>
      <c r="D809" s="2">
        <v>1152010</v>
      </c>
    </row>
    <row r="810" spans="1:4" x14ac:dyDescent="0.15">
      <c r="A810" s="2">
        <v>11000652</v>
      </c>
      <c r="B810" s="2" t="s">
        <v>376</v>
      </c>
      <c r="C810" s="2" t="s">
        <v>377</v>
      </c>
      <c r="D810" s="2">
        <v>3052010</v>
      </c>
    </row>
    <row r="811" spans="1:4" x14ac:dyDescent="0.15">
      <c r="A811" s="2">
        <v>11000879</v>
      </c>
      <c r="B811" s="2" t="s">
        <v>376</v>
      </c>
      <c r="C811" s="2" t="s">
        <v>377</v>
      </c>
      <c r="D811" s="2">
        <v>3292010</v>
      </c>
    </row>
    <row r="812" spans="1:4" x14ac:dyDescent="0.15">
      <c r="A812" s="2">
        <v>11001666</v>
      </c>
      <c r="B812" s="2" t="s">
        <v>376</v>
      </c>
      <c r="C812" s="2" t="s">
        <v>377</v>
      </c>
      <c r="D812" s="2">
        <v>6222010</v>
      </c>
    </row>
    <row r="813" spans="1:4" x14ac:dyDescent="0.15">
      <c r="A813" s="2">
        <v>11002227</v>
      </c>
      <c r="B813" s="2" t="s">
        <v>376</v>
      </c>
      <c r="C813" s="2" t="s">
        <v>377</v>
      </c>
      <c r="D813" s="2">
        <v>8272010</v>
      </c>
    </row>
    <row r="814" spans="1:4" x14ac:dyDescent="0.15">
      <c r="A814" s="2">
        <v>11002835</v>
      </c>
      <c r="B814" s="2" t="s">
        <v>376</v>
      </c>
      <c r="C814" s="2" t="s">
        <v>377</v>
      </c>
      <c r="D814" s="2">
        <v>10222010</v>
      </c>
    </row>
    <row r="815" spans="1:4" x14ac:dyDescent="0.15">
      <c r="A815" s="2">
        <v>11003306</v>
      </c>
      <c r="B815" s="2" t="s">
        <v>376</v>
      </c>
      <c r="C815" s="2" t="s">
        <v>377</v>
      </c>
      <c r="D815" s="2">
        <v>12172010</v>
      </c>
    </row>
    <row r="816" spans="1:4" x14ac:dyDescent="0.15">
      <c r="A816" s="2">
        <v>11100750</v>
      </c>
      <c r="B816" s="2" t="s">
        <v>376</v>
      </c>
      <c r="C816" s="2" t="s">
        <v>377</v>
      </c>
      <c r="D816" s="2">
        <v>4052011</v>
      </c>
    </row>
    <row r="817" spans="1:4" x14ac:dyDescent="0.15">
      <c r="A817" s="2">
        <v>11101587</v>
      </c>
      <c r="B817" s="2" t="s">
        <v>376</v>
      </c>
      <c r="C817" s="2" t="s">
        <v>377</v>
      </c>
      <c r="D817" s="2">
        <v>6212011</v>
      </c>
    </row>
    <row r="818" spans="1:4" x14ac:dyDescent="0.15">
      <c r="A818" s="2">
        <v>11001695</v>
      </c>
      <c r="B818" s="2" t="s">
        <v>378</v>
      </c>
      <c r="C818" s="2" t="s">
        <v>379</v>
      </c>
      <c r="D818" s="2">
        <v>7122010</v>
      </c>
    </row>
    <row r="819" spans="1:4" x14ac:dyDescent="0.15">
      <c r="A819" s="2">
        <v>11101612</v>
      </c>
      <c r="B819" s="2" t="s">
        <v>378</v>
      </c>
      <c r="C819" s="2" t="s">
        <v>379</v>
      </c>
      <c r="D819" s="2">
        <v>6172011</v>
      </c>
    </row>
    <row r="820" spans="1:4" x14ac:dyDescent="0.15">
      <c r="A820" s="2">
        <v>1006241</v>
      </c>
      <c r="B820" s="2" t="s">
        <v>380</v>
      </c>
      <c r="C820" s="2" t="s">
        <v>381</v>
      </c>
      <c r="D820" s="2">
        <v>3052010</v>
      </c>
    </row>
    <row r="821" spans="1:4" x14ac:dyDescent="0.15">
      <c r="A821" s="2">
        <v>1006341</v>
      </c>
      <c r="B821" s="2" t="s">
        <v>380</v>
      </c>
      <c r="C821" s="2" t="s">
        <v>381</v>
      </c>
      <c r="D821" s="2">
        <v>3052010</v>
      </c>
    </row>
    <row r="822" spans="1:4" x14ac:dyDescent="0.15">
      <c r="A822" s="2">
        <v>1013841</v>
      </c>
      <c r="B822" s="2" t="s">
        <v>380</v>
      </c>
      <c r="C822" s="2" t="s">
        <v>381</v>
      </c>
      <c r="D822" s="2">
        <v>5202010</v>
      </c>
    </row>
    <row r="823" spans="1:4" x14ac:dyDescent="0.15">
      <c r="A823" s="2">
        <v>1013941</v>
      </c>
      <c r="B823" s="2" t="s">
        <v>380</v>
      </c>
      <c r="C823" s="2" t="s">
        <v>381</v>
      </c>
      <c r="D823" s="2">
        <v>5202010</v>
      </c>
    </row>
    <row r="824" spans="1:4" x14ac:dyDescent="0.15">
      <c r="A824" s="2">
        <v>1014041</v>
      </c>
      <c r="B824" s="2" t="s">
        <v>380</v>
      </c>
      <c r="C824" s="2" t="s">
        <v>381</v>
      </c>
      <c r="D824" s="2">
        <v>5252010</v>
      </c>
    </row>
    <row r="825" spans="1:4" x14ac:dyDescent="0.15">
      <c r="A825" s="2">
        <v>1014141</v>
      </c>
      <c r="B825" s="2" t="s">
        <v>380</v>
      </c>
      <c r="C825" s="2" t="s">
        <v>381</v>
      </c>
      <c r="D825" s="2">
        <v>5252010</v>
      </c>
    </row>
    <row r="826" spans="1:4" x14ac:dyDescent="0.15">
      <c r="A826" s="2">
        <v>1014441</v>
      </c>
      <c r="B826" s="2" t="s">
        <v>380</v>
      </c>
      <c r="C826" s="2" t="s">
        <v>381</v>
      </c>
      <c r="D826" s="2">
        <v>5252010</v>
      </c>
    </row>
    <row r="827" spans="1:4" x14ac:dyDescent="0.15">
      <c r="A827" s="2">
        <v>1026641</v>
      </c>
      <c r="B827" s="2" t="s">
        <v>380</v>
      </c>
      <c r="C827" s="2" t="s">
        <v>381</v>
      </c>
      <c r="D827" s="2">
        <v>9242010</v>
      </c>
    </row>
    <row r="828" spans="1:4" x14ac:dyDescent="0.15">
      <c r="A828" s="2">
        <v>1026741</v>
      </c>
      <c r="B828" s="2" t="s">
        <v>380</v>
      </c>
      <c r="C828" s="2" t="s">
        <v>381</v>
      </c>
      <c r="D828" s="2">
        <v>9282010</v>
      </c>
    </row>
    <row r="829" spans="1:4" x14ac:dyDescent="0.15">
      <c r="A829" s="2">
        <v>10900945</v>
      </c>
      <c r="B829" s="2" t="s">
        <v>382</v>
      </c>
      <c r="C829" s="2" t="s">
        <v>383</v>
      </c>
      <c r="D829" s="2">
        <v>1022010</v>
      </c>
    </row>
    <row r="830" spans="1:4" x14ac:dyDescent="0.15">
      <c r="A830" s="2">
        <v>11000275</v>
      </c>
      <c r="B830" s="2" t="s">
        <v>382</v>
      </c>
      <c r="C830" s="2" t="s">
        <v>383</v>
      </c>
      <c r="D830" s="2">
        <v>1292010</v>
      </c>
    </row>
    <row r="831" spans="1:4" x14ac:dyDescent="0.15">
      <c r="A831" s="2">
        <v>11001068</v>
      </c>
      <c r="B831" s="2" t="s">
        <v>382</v>
      </c>
      <c r="C831" s="2" t="s">
        <v>383</v>
      </c>
      <c r="D831" s="2">
        <v>4162010</v>
      </c>
    </row>
    <row r="832" spans="1:4" x14ac:dyDescent="0.15">
      <c r="A832" s="2">
        <v>11001356</v>
      </c>
      <c r="B832" s="2" t="s">
        <v>382</v>
      </c>
      <c r="C832" s="2" t="s">
        <v>383</v>
      </c>
      <c r="D832" s="2">
        <v>5142010</v>
      </c>
    </row>
    <row r="833" spans="1:4" x14ac:dyDescent="0.15">
      <c r="A833" s="2">
        <v>11001718</v>
      </c>
      <c r="B833" s="2" t="s">
        <v>382</v>
      </c>
      <c r="C833" s="2" t="s">
        <v>383</v>
      </c>
      <c r="D833" s="2">
        <v>6252010</v>
      </c>
    </row>
    <row r="834" spans="1:4" x14ac:dyDescent="0.15">
      <c r="A834" s="2">
        <v>11001880</v>
      </c>
      <c r="B834" s="2" t="s">
        <v>382</v>
      </c>
      <c r="C834" s="2" t="s">
        <v>383</v>
      </c>
      <c r="D834" s="2">
        <v>7162010</v>
      </c>
    </row>
    <row r="835" spans="1:4" x14ac:dyDescent="0.15">
      <c r="A835" s="2">
        <v>11002834</v>
      </c>
      <c r="B835" s="2" t="s">
        <v>382</v>
      </c>
      <c r="C835" s="2" t="s">
        <v>383</v>
      </c>
      <c r="D835" s="2">
        <v>10222010</v>
      </c>
    </row>
    <row r="836" spans="1:4" x14ac:dyDescent="0.15">
      <c r="A836" s="2">
        <v>11003211</v>
      </c>
      <c r="B836" s="2" t="s">
        <v>382</v>
      </c>
      <c r="C836" s="2" t="s">
        <v>383</v>
      </c>
      <c r="D836" s="2">
        <v>11122010</v>
      </c>
    </row>
    <row r="837" spans="1:4" x14ac:dyDescent="0.15">
      <c r="A837" s="2">
        <v>11003458</v>
      </c>
      <c r="B837" s="2" t="s">
        <v>382</v>
      </c>
      <c r="C837" s="2" t="s">
        <v>383</v>
      </c>
      <c r="D837" s="2">
        <v>12102010</v>
      </c>
    </row>
    <row r="838" spans="1:4" x14ac:dyDescent="0.15">
      <c r="A838" s="2">
        <v>11100379</v>
      </c>
      <c r="B838" s="2" t="s">
        <v>382</v>
      </c>
      <c r="C838" s="2" t="s">
        <v>383</v>
      </c>
      <c r="D838" s="2">
        <v>2182011</v>
      </c>
    </row>
    <row r="839" spans="1:4" x14ac:dyDescent="0.15">
      <c r="A839" s="2">
        <v>11100827</v>
      </c>
      <c r="B839" s="2" t="s">
        <v>382</v>
      </c>
      <c r="C839" s="2" t="s">
        <v>383</v>
      </c>
      <c r="D839" s="2">
        <v>4162011</v>
      </c>
    </row>
    <row r="840" spans="1:4" x14ac:dyDescent="0.15">
      <c r="A840" s="2">
        <v>11101162</v>
      </c>
      <c r="B840" s="2" t="s">
        <v>382</v>
      </c>
      <c r="C840" s="2" t="s">
        <v>383</v>
      </c>
      <c r="D840" s="2">
        <v>5102011</v>
      </c>
    </row>
    <row r="841" spans="1:4" x14ac:dyDescent="0.15">
      <c r="A841" s="2">
        <v>11101537</v>
      </c>
      <c r="B841" s="2" t="s">
        <v>382</v>
      </c>
      <c r="C841" s="2" t="s">
        <v>383</v>
      </c>
      <c r="D841" s="2">
        <v>6142011</v>
      </c>
    </row>
    <row r="842" spans="1:4" x14ac:dyDescent="0.15">
      <c r="A842" s="2" t="s">
        <v>384</v>
      </c>
      <c r="B842" s="2" t="s">
        <v>385</v>
      </c>
      <c r="C842" s="2" t="s">
        <v>386</v>
      </c>
      <c r="D842" s="2">
        <v>3012010</v>
      </c>
    </row>
    <row r="843" spans="1:4" x14ac:dyDescent="0.15">
      <c r="A843" s="2">
        <v>11001717</v>
      </c>
      <c r="B843" s="2" t="s">
        <v>387</v>
      </c>
      <c r="C843" s="2" t="s">
        <v>388</v>
      </c>
      <c r="D843" s="2">
        <v>7162010</v>
      </c>
    </row>
    <row r="844" spans="1:4" x14ac:dyDescent="0.15">
      <c r="A844" s="2">
        <v>10901067</v>
      </c>
      <c r="B844" s="2" t="s">
        <v>389</v>
      </c>
      <c r="C844" s="2" t="s">
        <v>390</v>
      </c>
      <c r="D844" s="2">
        <v>1102010</v>
      </c>
    </row>
    <row r="845" spans="1:4" x14ac:dyDescent="0.15">
      <c r="A845" s="2">
        <v>10900964</v>
      </c>
      <c r="B845" s="2" t="s">
        <v>391</v>
      </c>
      <c r="C845" s="2" t="s">
        <v>392</v>
      </c>
      <c r="D845" s="2">
        <v>1142010</v>
      </c>
    </row>
    <row r="846" spans="1:4" x14ac:dyDescent="0.15">
      <c r="A846" s="2">
        <v>11100922</v>
      </c>
      <c r="B846" s="2" t="s">
        <v>391</v>
      </c>
      <c r="C846" s="2" t="s">
        <v>392</v>
      </c>
      <c r="D846" s="2">
        <v>4242011</v>
      </c>
    </row>
    <row r="847" spans="1:4" x14ac:dyDescent="0.15">
      <c r="A847" s="2">
        <v>11101693</v>
      </c>
      <c r="B847" s="2" t="s">
        <v>391</v>
      </c>
      <c r="C847" s="2" t="s">
        <v>392</v>
      </c>
      <c r="D847" s="2">
        <v>6262011</v>
      </c>
    </row>
    <row r="848" spans="1:4" x14ac:dyDescent="0.15">
      <c r="A848" s="2" t="s">
        <v>393</v>
      </c>
      <c r="B848" s="2" t="s">
        <v>394</v>
      </c>
      <c r="C848" s="2" t="s">
        <v>395</v>
      </c>
      <c r="D848" s="2">
        <v>2282011</v>
      </c>
    </row>
    <row r="849" spans="1:4" x14ac:dyDescent="0.15">
      <c r="A849" s="2" t="s">
        <v>396</v>
      </c>
      <c r="B849" s="2" t="s">
        <v>394</v>
      </c>
      <c r="C849" s="2" t="s">
        <v>395</v>
      </c>
      <c r="D849" s="2">
        <v>2282011</v>
      </c>
    </row>
    <row r="850" spans="1:4" x14ac:dyDescent="0.15">
      <c r="A850" s="2" t="s">
        <v>397</v>
      </c>
      <c r="B850" s="2" t="s">
        <v>394</v>
      </c>
      <c r="C850" s="2" t="s">
        <v>395</v>
      </c>
      <c r="D850" s="2">
        <v>2082011</v>
      </c>
    </row>
    <row r="851" spans="1:4" x14ac:dyDescent="0.15">
      <c r="A851" s="2" t="s">
        <v>398</v>
      </c>
      <c r="B851" s="2" t="s">
        <v>394</v>
      </c>
      <c r="C851" s="2" t="s">
        <v>395</v>
      </c>
      <c r="D851" s="2">
        <v>5252011</v>
      </c>
    </row>
    <row r="852" spans="1:4" x14ac:dyDescent="0.15">
      <c r="A852" s="2" t="s">
        <v>399</v>
      </c>
      <c r="B852" s="2" t="s">
        <v>394</v>
      </c>
      <c r="C852" s="2" t="s">
        <v>395</v>
      </c>
      <c r="D852" s="2">
        <v>3052011</v>
      </c>
    </row>
    <row r="853" spans="1:4" x14ac:dyDescent="0.15">
      <c r="A853" s="2" t="s">
        <v>400</v>
      </c>
      <c r="B853" s="2" t="s">
        <v>394</v>
      </c>
      <c r="C853" s="2" t="s">
        <v>395</v>
      </c>
      <c r="D853" s="2">
        <v>3082011</v>
      </c>
    </row>
    <row r="854" spans="1:4" x14ac:dyDescent="0.15">
      <c r="A854" s="2" t="s">
        <v>401</v>
      </c>
      <c r="B854" s="2" t="s">
        <v>394</v>
      </c>
      <c r="C854" s="2" t="s">
        <v>395</v>
      </c>
      <c r="D854" s="2">
        <v>3102011</v>
      </c>
    </row>
    <row r="855" spans="1:4" x14ac:dyDescent="0.15">
      <c r="A855" s="2">
        <v>10901078</v>
      </c>
      <c r="B855" s="2" t="s">
        <v>402</v>
      </c>
      <c r="C855" s="2" t="s">
        <v>403</v>
      </c>
      <c r="D855" s="2">
        <v>1262011</v>
      </c>
    </row>
    <row r="856" spans="1:4" x14ac:dyDescent="0.15">
      <c r="A856" s="2">
        <v>11101184</v>
      </c>
      <c r="B856" s="2" t="s">
        <v>404</v>
      </c>
      <c r="C856" s="2" t="s">
        <v>405</v>
      </c>
      <c r="D856" s="2">
        <v>5132011</v>
      </c>
    </row>
    <row r="857" spans="1:4" x14ac:dyDescent="0.15">
      <c r="A857" s="2">
        <v>11101210</v>
      </c>
      <c r="B857" s="2" t="s">
        <v>404</v>
      </c>
      <c r="C857" s="2" t="s">
        <v>405</v>
      </c>
      <c r="D857" s="2">
        <v>5162011</v>
      </c>
    </row>
    <row r="858" spans="1:4" x14ac:dyDescent="0.15">
      <c r="A858" s="2">
        <v>11101245</v>
      </c>
      <c r="B858" s="2" t="s">
        <v>404</v>
      </c>
      <c r="C858" s="2" t="s">
        <v>405</v>
      </c>
      <c r="D858" s="2">
        <v>6012011</v>
      </c>
    </row>
    <row r="859" spans="1:4" x14ac:dyDescent="0.15">
      <c r="A859" s="2">
        <v>11101254</v>
      </c>
      <c r="B859" s="2" t="s">
        <v>404</v>
      </c>
      <c r="C859" s="2" t="s">
        <v>405</v>
      </c>
      <c r="D859" s="2">
        <v>5172011</v>
      </c>
    </row>
    <row r="860" spans="1:4" x14ac:dyDescent="0.15">
      <c r="A860" s="2">
        <v>11101356</v>
      </c>
      <c r="B860" s="2" t="s">
        <v>404</v>
      </c>
      <c r="C860" s="2" t="s">
        <v>405</v>
      </c>
      <c r="D860" s="2">
        <v>6012011</v>
      </c>
    </row>
    <row r="861" spans="1:4" x14ac:dyDescent="0.15">
      <c r="A861" s="2">
        <v>11101376</v>
      </c>
      <c r="B861" s="2" t="s">
        <v>404</v>
      </c>
      <c r="C861" s="2" t="s">
        <v>405</v>
      </c>
      <c r="D861" s="2">
        <v>6042011</v>
      </c>
    </row>
  </sheetData>
  <customSheetViews>
    <customSheetView guid="{6AB3AC03-22A4-4809-83CA-C1D68C851D61}">
      <selection activeCell="A19" sqref="A19"/>
      <pageMargins left="0.7" right="0.7" top="0.75" bottom="0.75" header="0.3" footer="0.3"/>
      <pageSetup orientation="portrait" r:id="rId1"/>
    </customSheetView>
    <customSheetView guid="{BFB73080-C595-410B-86AB-674FF7B777B3}">
      <selection activeCell="A19" sqref="A19"/>
      <pageMargins left="0.7" right="0.7" top="0.75" bottom="0.75" header="0.3" footer="0.3"/>
      <pageSetup orientation="portrait" r:id="rId2"/>
    </customSheetView>
    <customSheetView guid="{CC4BE5D8-8A14-4B7A-8555-F7CB4F51CB2A}">
      <selection activeCell="E6" sqref="E6"/>
      <pageMargins left="0.7" right="0.7" top="0.75" bottom="0.75" header="0.3" footer="0.3"/>
      <pageSetup orientation="portrait" r:id="rId3"/>
    </customSheetView>
    <customSheetView guid="{D5A1C5FF-2027-4AC6-A238-93261C2785BF}">
      <selection activeCell="B25" sqref="B25"/>
      <pageMargins left="0.7" right="0.7" top="0.75" bottom="0.75" header="0.3" footer="0.3"/>
      <pageSetup orientation="portrait" r:id="rId4"/>
    </customSheetView>
    <customSheetView guid="{B8943A4C-5AC8-47C7-9B46-4A9E5D038C0F}">
      <selection activeCell="B25" sqref="B25"/>
      <pageMargins left="0.7" right="0.7" top="0.75" bottom="0.75" header="0.3" footer="0.3"/>
      <pageSetup orientation="portrait" r:id="rId5"/>
    </customSheetView>
    <customSheetView guid="{697847CE-5139-4EBD-A73A-6A939E260B2D}">
      <selection activeCell="B25" sqref="B25"/>
      <pageMargins left="0.7" right="0.7" top="0.75" bottom="0.75" header="0.3" footer="0.3"/>
      <pageSetup orientation="portrait" r:id="rId6"/>
    </customSheetView>
    <customSheetView guid="{5321CD09-EC16-47F7-8AA4-24BD71FF8F01}">
      <selection activeCell="B25" sqref="B25"/>
      <pageMargins left="0.7" right="0.7" top="0.75" bottom="0.75" header="0.3" footer="0.3"/>
      <pageSetup orientation="portrait" r:id="rId7"/>
    </customSheetView>
    <customSheetView guid="{B5E1699C-A8CF-4A4A-8218-6486F661691F}">
      <selection activeCell="E6" sqref="E6"/>
      <pageMargins left="0.7" right="0.7" top="0.75" bottom="0.75" header="0.3" footer="0.3"/>
      <pageSetup orientation="portrait" r:id="rId8"/>
    </customSheetView>
    <customSheetView guid="{E4317D26-7340-437F-B408-AC7B573D4F1A}">
      <selection activeCell="E6" sqref="E6"/>
      <pageMargins left="0.7" right="0.7" top="0.75" bottom="0.75" header="0.3" footer="0.3"/>
      <pageSetup orientation="portrait" r:id="rId9"/>
    </customSheetView>
    <customSheetView guid="{87D4F8BA-D64D-4F76-8174-E2443EA77F9D}">
      <selection activeCell="B25" sqref="B25"/>
      <pageMargins left="0.7" right="0.7" top="0.75" bottom="0.75" header="0.3" footer="0.3"/>
      <pageSetup orientation="portrait" r:id="rId10"/>
    </customSheetView>
    <customSheetView guid="{8B5205BC-47B1-4489-AD40-C2E0484361A0}">
      <selection activeCell="B25" sqref="B25"/>
      <pageMargins left="0.7" right="0.7" top="0.75" bottom="0.75" header="0.3" footer="0.3"/>
      <pageSetup orientation="portrait" r:id="rId11"/>
    </customSheetView>
    <customSheetView guid="{F0F0981A-2E0C-4FA4-A465-23A3F548E14E}">
      <selection activeCell="A19" sqref="A19"/>
      <pageMargins left="0.7" right="0.7" top="0.75" bottom="0.75" header="0.3" footer="0.3"/>
      <pageSetup orientation="portrait" r:id="rId12"/>
    </customSheetView>
    <customSheetView guid="{98762CE7-B7CB-4017-BD9C-C31369E38615}" topLeftCell="A28">
      <selection activeCell="A19" sqref="A19"/>
      <pageMargins left="0.7" right="0.7" top="0.75" bottom="0.75" header="0.3" footer="0.3"/>
      <pageSetup orientation="portrait" r:id="rId13"/>
    </customSheetView>
  </customSheetViews>
  <pageMargins left="0.7" right="0.7" top="0.75" bottom="0.75" header="0.3" footer="0.3"/>
  <pageSetup orientation="portrait" r:id="rId1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autoPageBreaks="0"/>
  </sheetPr>
  <dimension ref="A1:DD2851"/>
  <sheetViews>
    <sheetView zoomScale="80" zoomScaleNormal="80" workbookViewId="0">
      <pane xSplit="1" ySplit="1" topLeftCell="B196" activePane="bottomRight" state="frozenSplit"/>
      <selection pane="topRight" activeCell="B1" sqref="B1"/>
      <selection pane="bottomLeft" activeCell="A2" sqref="A2"/>
      <selection pane="bottomRight" activeCell="A199" sqref="A199"/>
    </sheetView>
  </sheetViews>
  <sheetFormatPr baseColWidth="10" defaultColWidth="9.1640625" defaultRowHeight="14" x14ac:dyDescent="0.15"/>
  <cols>
    <col min="1" max="1" width="22.5" style="102" customWidth="1"/>
    <col min="2" max="2" width="24.33203125" style="102" customWidth="1"/>
    <col min="3" max="3" width="23.5" style="102" customWidth="1"/>
    <col min="4" max="4" width="11.5" style="102" customWidth="1"/>
    <col min="5" max="5" width="19.5" style="102" customWidth="1"/>
    <col min="6" max="6" width="33.6640625" style="102" customWidth="1"/>
    <col min="7" max="7" width="10.6640625" style="102" hidden="1" customWidth="1"/>
    <col min="8" max="8" width="14.33203125" style="102" customWidth="1"/>
    <col min="9" max="12" width="18.5" style="102" customWidth="1"/>
    <col min="13" max="13" width="17.5" style="102" customWidth="1"/>
    <col min="14" max="19" width="21.5" style="102" customWidth="1"/>
    <col min="20" max="21" width="32.1640625" style="102" customWidth="1"/>
    <col min="22" max="22" width="18.33203125" style="102" customWidth="1"/>
    <col min="23" max="24" width="18.33203125" style="102" hidden="1" customWidth="1"/>
    <col min="25" max="26" width="18.33203125" style="102" customWidth="1"/>
    <col min="27" max="29" width="21.5" style="102" customWidth="1"/>
    <col min="30" max="33" width="18.1640625" style="102" customWidth="1"/>
    <col min="34" max="34" width="10.1640625" style="102" customWidth="1"/>
    <col min="35" max="36" width="14" style="102" customWidth="1"/>
    <col min="37" max="39" width="10.6640625" style="102" customWidth="1"/>
    <col min="40" max="47" width="13.83203125" style="102" customWidth="1"/>
    <col min="48" max="48" width="17" style="102" customWidth="1"/>
    <col min="49" max="49" width="17.83203125" style="102" customWidth="1"/>
    <col min="50" max="53" width="13.33203125" style="102" customWidth="1"/>
    <col min="54" max="54" width="14" style="102" customWidth="1"/>
    <col min="55" max="55" width="13.83203125" style="102" customWidth="1"/>
    <col min="56" max="56" width="16.6640625" style="102" customWidth="1"/>
    <col min="57" max="60" width="19.33203125" style="102" customWidth="1"/>
    <col min="61" max="61" width="8" style="102" customWidth="1"/>
    <col min="62" max="62" width="21.6640625" style="102" customWidth="1"/>
    <col min="63" max="63" width="16.1640625" style="102" customWidth="1"/>
    <col min="64" max="64" width="10.5" style="102" customWidth="1"/>
    <col min="65" max="65" width="15.33203125" style="102" customWidth="1"/>
    <col min="66" max="67" width="8.6640625" style="102" customWidth="1"/>
    <col min="68" max="68" width="23" style="102" customWidth="1"/>
    <col min="69" max="70" width="13.5" style="102" customWidth="1"/>
    <col min="71" max="72" width="11.6640625" style="102" customWidth="1"/>
    <col min="73" max="73" width="19.5" style="102" customWidth="1"/>
    <col min="74" max="78" width="18.6640625" style="102" customWidth="1"/>
    <col min="79" max="80" width="18.83203125" style="102" customWidth="1"/>
    <col min="81" max="81" width="10.5" style="102" customWidth="1"/>
    <col min="82" max="82" width="13" style="102" customWidth="1"/>
    <col min="83" max="88" width="16.33203125" style="102" customWidth="1"/>
    <col min="89" max="89" width="13.5" style="102" customWidth="1"/>
    <col min="90" max="90" width="12.5" style="102" customWidth="1"/>
    <col min="91" max="91" width="10.33203125" style="102" customWidth="1"/>
    <col min="92" max="92" width="11.6640625" style="102" customWidth="1"/>
    <col min="93" max="93" width="11.33203125" style="102" customWidth="1"/>
    <col min="94" max="95" width="12.5" style="102" customWidth="1"/>
    <col min="96" max="96" width="13.5" style="102" customWidth="1"/>
    <col min="98" max="99" width="14.83203125" style="157" customWidth="1"/>
    <col min="100" max="306" width="9.1640625" style="102"/>
    <col min="307" max="307" width="22.5" style="102" customWidth="1"/>
    <col min="308" max="308" width="38.6640625" style="102" customWidth="1"/>
    <col min="309" max="309" width="28.83203125" style="102" customWidth="1"/>
    <col min="310" max="310" width="11.5" style="102" customWidth="1"/>
    <col min="311" max="311" width="19" style="102" customWidth="1"/>
    <col min="312" max="312" width="9.1640625" style="102"/>
    <col min="313" max="313" width="12.6640625" style="102" customWidth="1"/>
    <col min="314" max="314" width="20.6640625" style="102" customWidth="1"/>
    <col min="315" max="315" width="14.6640625" style="102" customWidth="1"/>
    <col min="316" max="320" width="32.1640625" style="102" customWidth="1"/>
    <col min="321" max="323" width="21.5" style="102" customWidth="1"/>
    <col min="324" max="328" width="13.5" style="102" customWidth="1"/>
    <col min="329" max="329" width="21.1640625" style="102" customWidth="1"/>
    <col min="330" max="330" width="17" style="102" customWidth="1"/>
    <col min="331" max="331" width="17.83203125" style="102" customWidth="1"/>
    <col min="332" max="332" width="10.1640625" style="102" customWidth="1"/>
    <col min="333" max="333" width="11.6640625" style="102" customWidth="1"/>
    <col min="334" max="334" width="16.33203125" style="102" customWidth="1"/>
    <col min="335" max="335" width="13.5" style="102" customWidth="1"/>
    <col min="336" max="336" width="28.33203125" style="102" customWidth="1"/>
    <col min="337" max="337" width="19.5" style="102" customWidth="1"/>
    <col min="338" max="338" width="16.33203125" style="102" customWidth="1"/>
    <col min="339" max="339" width="13.5" style="102" customWidth="1"/>
    <col min="340" max="341" width="8.5" style="102" customWidth="1"/>
    <col min="342" max="342" width="9" style="102" customWidth="1"/>
    <col min="343" max="343" width="8.83203125" style="102" customWidth="1"/>
    <col min="344" max="344" width="9.1640625" style="102"/>
    <col min="345" max="345" width="9" style="102" customWidth="1"/>
    <col min="346" max="348" width="8.83203125" style="102" customWidth="1"/>
    <col min="349" max="349" width="8.6640625" style="102" customWidth="1"/>
    <col min="350" max="351" width="8.5" style="102" customWidth="1"/>
    <col min="352" max="352" width="8.1640625" style="102" customWidth="1"/>
    <col min="353" max="353" width="7.5" style="102" customWidth="1"/>
    <col min="354" max="354" width="8.1640625" style="102" customWidth="1"/>
    <col min="355" max="355" width="8.6640625" style="102" customWidth="1"/>
    <col min="356" max="562" width="9.1640625" style="102"/>
    <col min="563" max="563" width="22.5" style="102" customWidth="1"/>
    <col min="564" max="564" width="38.6640625" style="102" customWidth="1"/>
    <col min="565" max="565" width="28.83203125" style="102" customWidth="1"/>
    <col min="566" max="566" width="11.5" style="102" customWidth="1"/>
    <col min="567" max="567" width="19" style="102" customWidth="1"/>
    <col min="568" max="568" width="9.1640625" style="102"/>
    <col min="569" max="569" width="12.6640625" style="102" customWidth="1"/>
    <col min="570" max="570" width="20.6640625" style="102" customWidth="1"/>
    <col min="571" max="571" width="14.6640625" style="102" customWidth="1"/>
    <col min="572" max="576" width="32.1640625" style="102" customWidth="1"/>
    <col min="577" max="579" width="21.5" style="102" customWidth="1"/>
    <col min="580" max="584" width="13.5" style="102" customWidth="1"/>
    <col min="585" max="585" width="21.1640625" style="102" customWidth="1"/>
    <col min="586" max="586" width="17" style="102" customWidth="1"/>
    <col min="587" max="587" width="17.83203125" style="102" customWidth="1"/>
    <col min="588" max="588" width="10.1640625" style="102" customWidth="1"/>
    <col min="589" max="589" width="11.6640625" style="102" customWidth="1"/>
    <col min="590" max="590" width="16.33203125" style="102" customWidth="1"/>
    <col min="591" max="591" width="13.5" style="102" customWidth="1"/>
    <col min="592" max="592" width="28.33203125" style="102" customWidth="1"/>
    <col min="593" max="593" width="19.5" style="102" customWidth="1"/>
    <col min="594" max="594" width="16.33203125" style="102" customWidth="1"/>
    <col min="595" max="595" width="13.5" style="102" customWidth="1"/>
    <col min="596" max="597" width="8.5" style="102" customWidth="1"/>
    <col min="598" max="598" width="9" style="102" customWidth="1"/>
    <col min="599" max="599" width="8.83203125" style="102" customWidth="1"/>
    <col min="600" max="600" width="9.1640625" style="102"/>
    <col min="601" max="601" width="9" style="102" customWidth="1"/>
    <col min="602" max="604" width="8.83203125" style="102" customWidth="1"/>
    <col min="605" max="605" width="8.6640625" style="102" customWidth="1"/>
    <col min="606" max="607" width="8.5" style="102" customWidth="1"/>
    <col min="608" max="608" width="8.1640625" style="102" customWidth="1"/>
    <col min="609" max="609" width="7.5" style="102" customWidth="1"/>
    <col min="610" max="610" width="8.1640625" style="102" customWidth="1"/>
    <col min="611" max="611" width="8.6640625" style="102" customWidth="1"/>
    <col min="612" max="818" width="9.1640625" style="102"/>
    <col min="819" max="819" width="22.5" style="102" customWidth="1"/>
    <col min="820" max="820" width="38.6640625" style="102" customWidth="1"/>
    <col min="821" max="821" width="28.83203125" style="102" customWidth="1"/>
    <col min="822" max="822" width="11.5" style="102" customWidth="1"/>
    <col min="823" max="823" width="19" style="102" customWidth="1"/>
    <col min="824" max="824" width="9.1640625" style="102"/>
    <col min="825" max="825" width="12.6640625" style="102" customWidth="1"/>
    <col min="826" max="826" width="20.6640625" style="102" customWidth="1"/>
    <col min="827" max="827" width="14.6640625" style="102" customWidth="1"/>
    <col min="828" max="832" width="32.1640625" style="102" customWidth="1"/>
    <col min="833" max="835" width="21.5" style="102" customWidth="1"/>
    <col min="836" max="840" width="13.5" style="102" customWidth="1"/>
    <col min="841" max="841" width="21.1640625" style="102" customWidth="1"/>
    <col min="842" max="842" width="17" style="102" customWidth="1"/>
    <col min="843" max="843" width="17.83203125" style="102" customWidth="1"/>
    <col min="844" max="844" width="10.1640625" style="102" customWidth="1"/>
    <col min="845" max="845" width="11.6640625" style="102" customWidth="1"/>
    <col min="846" max="846" width="16.33203125" style="102" customWidth="1"/>
    <col min="847" max="847" width="13.5" style="102" customWidth="1"/>
    <col min="848" max="848" width="28.33203125" style="102" customWidth="1"/>
    <col min="849" max="849" width="19.5" style="102" customWidth="1"/>
    <col min="850" max="850" width="16.33203125" style="102" customWidth="1"/>
    <col min="851" max="851" width="13.5" style="102" customWidth="1"/>
    <col min="852" max="853" width="8.5" style="102" customWidth="1"/>
    <col min="854" max="854" width="9" style="102" customWidth="1"/>
    <col min="855" max="855" width="8.83203125" style="102" customWidth="1"/>
    <col min="856" max="856" width="9.1640625" style="102"/>
    <col min="857" max="857" width="9" style="102" customWidth="1"/>
    <col min="858" max="860" width="8.83203125" style="102" customWidth="1"/>
    <col min="861" max="861" width="8.6640625" style="102" customWidth="1"/>
    <col min="862" max="863" width="8.5" style="102" customWidth="1"/>
    <col min="864" max="864" width="8.1640625" style="102" customWidth="1"/>
    <col min="865" max="865" width="7.5" style="102" customWidth="1"/>
    <col min="866" max="866" width="8.1640625" style="102" customWidth="1"/>
    <col min="867" max="867" width="8.6640625" style="102" customWidth="1"/>
    <col min="868" max="1074" width="9.1640625" style="102"/>
    <col min="1075" max="1075" width="22.5" style="102" customWidth="1"/>
    <col min="1076" max="1076" width="38.6640625" style="102" customWidth="1"/>
    <col min="1077" max="1077" width="28.83203125" style="102" customWidth="1"/>
    <col min="1078" max="1078" width="11.5" style="102" customWidth="1"/>
    <col min="1079" max="1079" width="19" style="102" customWidth="1"/>
    <col min="1080" max="1080" width="9.1640625" style="102"/>
    <col min="1081" max="1081" width="12.6640625" style="102" customWidth="1"/>
    <col min="1082" max="1082" width="20.6640625" style="102" customWidth="1"/>
    <col min="1083" max="1083" width="14.6640625" style="102" customWidth="1"/>
    <col min="1084" max="1088" width="32.1640625" style="102" customWidth="1"/>
    <col min="1089" max="1091" width="21.5" style="102" customWidth="1"/>
    <col min="1092" max="1096" width="13.5" style="102" customWidth="1"/>
    <col min="1097" max="1097" width="21.1640625" style="102" customWidth="1"/>
    <col min="1098" max="1098" width="17" style="102" customWidth="1"/>
    <col min="1099" max="1099" width="17.83203125" style="102" customWidth="1"/>
    <col min="1100" max="1100" width="10.1640625" style="102" customWidth="1"/>
    <col min="1101" max="1101" width="11.6640625" style="102" customWidth="1"/>
    <col min="1102" max="1102" width="16.33203125" style="102" customWidth="1"/>
    <col min="1103" max="1103" width="13.5" style="102" customWidth="1"/>
    <col min="1104" max="1104" width="28.33203125" style="102" customWidth="1"/>
    <col min="1105" max="1105" width="19.5" style="102" customWidth="1"/>
    <col min="1106" max="1106" width="16.33203125" style="102" customWidth="1"/>
    <col min="1107" max="1107" width="13.5" style="102" customWidth="1"/>
    <col min="1108" max="1109" width="8.5" style="102" customWidth="1"/>
    <col min="1110" max="1110" width="9" style="102" customWidth="1"/>
    <col min="1111" max="1111" width="8.83203125" style="102" customWidth="1"/>
    <col min="1112" max="1112" width="9.1640625" style="102"/>
    <col min="1113" max="1113" width="9" style="102" customWidth="1"/>
    <col min="1114" max="1116" width="8.83203125" style="102" customWidth="1"/>
    <col min="1117" max="1117" width="8.6640625" style="102" customWidth="1"/>
    <col min="1118" max="1119" width="8.5" style="102" customWidth="1"/>
    <col min="1120" max="1120" width="8.1640625" style="102" customWidth="1"/>
    <col min="1121" max="1121" width="7.5" style="102" customWidth="1"/>
    <col min="1122" max="1122" width="8.1640625" style="102" customWidth="1"/>
    <col min="1123" max="1123" width="8.6640625" style="102" customWidth="1"/>
    <col min="1124" max="1330" width="9.1640625" style="102"/>
    <col min="1331" max="1331" width="22.5" style="102" customWidth="1"/>
    <col min="1332" max="1332" width="38.6640625" style="102" customWidth="1"/>
    <col min="1333" max="1333" width="28.83203125" style="102" customWidth="1"/>
    <col min="1334" max="1334" width="11.5" style="102" customWidth="1"/>
    <col min="1335" max="1335" width="19" style="102" customWidth="1"/>
    <col min="1336" max="1336" width="9.1640625" style="102"/>
    <col min="1337" max="1337" width="12.6640625" style="102" customWidth="1"/>
    <col min="1338" max="1338" width="20.6640625" style="102" customWidth="1"/>
    <col min="1339" max="1339" width="14.6640625" style="102" customWidth="1"/>
    <col min="1340" max="1344" width="32.1640625" style="102" customWidth="1"/>
    <col min="1345" max="1347" width="21.5" style="102" customWidth="1"/>
    <col min="1348" max="1352" width="13.5" style="102" customWidth="1"/>
    <col min="1353" max="1353" width="21.1640625" style="102" customWidth="1"/>
    <col min="1354" max="1354" width="17" style="102" customWidth="1"/>
    <col min="1355" max="1355" width="17.83203125" style="102" customWidth="1"/>
    <col min="1356" max="1356" width="10.1640625" style="102" customWidth="1"/>
    <col min="1357" max="1357" width="11.6640625" style="102" customWidth="1"/>
    <col min="1358" max="1358" width="16.33203125" style="102" customWidth="1"/>
    <col min="1359" max="1359" width="13.5" style="102" customWidth="1"/>
    <col min="1360" max="1360" width="28.33203125" style="102" customWidth="1"/>
    <col min="1361" max="1361" width="19.5" style="102" customWidth="1"/>
    <col min="1362" max="1362" width="16.33203125" style="102" customWidth="1"/>
    <col min="1363" max="1363" width="13.5" style="102" customWidth="1"/>
    <col min="1364" max="1365" width="8.5" style="102" customWidth="1"/>
    <col min="1366" max="1366" width="9" style="102" customWidth="1"/>
    <col min="1367" max="1367" width="8.83203125" style="102" customWidth="1"/>
    <col min="1368" max="1368" width="9.1640625" style="102"/>
    <col min="1369" max="1369" width="9" style="102" customWidth="1"/>
    <col min="1370" max="1372" width="8.83203125" style="102" customWidth="1"/>
    <col min="1373" max="1373" width="8.6640625" style="102" customWidth="1"/>
    <col min="1374" max="1375" width="8.5" style="102" customWidth="1"/>
    <col min="1376" max="1376" width="8.1640625" style="102" customWidth="1"/>
    <col min="1377" max="1377" width="7.5" style="102" customWidth="1"/>
    <col min="1378" max="1378" width="8.1640625" style="102" customWidth="1"/>
    <col min="1379" max="1379" width="8.6640625" style="102" customWidth="1"/>
    <col min="1380" max="1586" width="9.1640625" style="102"/>
    <col min="1587" max="1587" width="22.5" style="102" customWidth="1"/>
    <col min="1588" max="1588" width="38.6640625" style="102" customWidth="1"/>
    <col min="1589" max="1589" width="28.83203125" style="102" customWidth="1"/>
    <col min="1590" max="1590" width="11.5" style="102" customWidth="1"/>
    <col min="1591" max="1591" width="19" style="102" customWidth="1"/>
    <col min="1592" max="1592" width="9.1640625" style="102"/>
    <col min="1593" max="1593" width="12.6640625" style="102" customWidth="1"/>
    <col min="1594" max="1594" width="20.6640625" style="102" customWidth="1"/>
    <col min="1595" max="1595" width="14.6640625" style="102" customWidth="1"/>
    <col min="1596" max="1600" width="32.1640625" style="102" customWidth="1"/>
    <col min="1601" max="1603" width="21.5" style="102" customWidth="1"/>
    <col min="1604" max="1608" width="13.5" style="102" customWidth="1"/>
    <col min="1609" max="1609" width="21.1640625" style="102" customWidth="1"/>
    <col min="1610" max="1610" width="17" style="102" customWidth="1"/>
    <col min="1611" max="1611" width="17.83203125" style="102" customWidth="1"/>
    <col min="1612" max="1612" width="10.1640625" style="102" customWidth="1"/>
    <col min="1613" max="1613" width="11.6640625" style="102" customWidth="1"/>
    <col min="1614" max="1614" width="16.33203125" style="102" customWidth="1"/>
    <col min="1615" max="1615" width="13.5" style="102" customWidth="1"/>
    <col min="1616" max="1616" width="28.33203125" style="102" customWidth="1"/>
    <col min="1617" max="1617" width="19.5" style="102" customWidth="1"/>
    <col min="1618" max="1618" width="16.33203125" style="102" customWidth="1"/>
    <col min="1619" max="1619" width="13.5" style="102" customWidth="1"/>
    <col min="1620" max="1621" width="8.5" style="102" customWidth="1"/>
    <col min="1622" max="1622" width="9" style="102" customWidth="1"/>
    <col min="1623" max="1623" width="8.83203125" style="102" customWidth="1"/>
    <col min="1624" max="1624" width="9.1640625" style="102"/>
    <col min="1625" max="1625" width="9" style="102" customWidth="1"/>
    <col min="1626" max="1628" width="8.83203125" style="102" customWidth="1"/>
    <col min="1629" max="1629" width="8.6640625" style="102" customWidth="1"/>
    <col min="1630" max="1631" width="8.5" style="102" customWidth="1"/>
    <col min="1632" max="1632" width="8.1640625" style="102" customWidth="1"/>
    <col min="1633" max="1633" width="7.5" style="102" customWidth="1"/>
    <col min="1634" max="1634" width="8.1640625" style="102" customWidth="1"/>
    <col min="1635" max="1635" width="8.6640625" style="102" customWidth="1"/>
    <col min="1636" max="1842" width="9.1640625" style="102"/>
    <col min="1843" max="1843" width="22.5" style="102" customWidth="1"/>
    <col min="1844" max="1844" width="38.6640625" style="102" customWidth="1"/>
    <col min="1845" max="1845" width="28.83203125" style="102" customWidth="1"/>
    <col min="1846" max="1846" width="11.5" style="102" customWidth="1"/>
    <col min="1847" max="1847" width="19" style="102" customWidth="1"/>
    <col min="1848" max="1848" width="9.1640625" style="102"/>
    <col min="1849" max="1849" width="12.6640625" style="102" customWidth="1"/>
    <col min="1850" max="1850" width="20.6640625" style="102" customWidth="1"/>
    <col min="1851" max="1851" width="14.6640625" style="102" customWidth="1"/>
    <col min="1852" max="1856" width="32.1640625" style="102" customWidth="1"/>
    <col min="1857" max="1859" width="21.5" style="102" customWidth="1"/>
    <col min="1860" max="1864" width="13.5" style="102" customWidth="1"/>
    <col min="1865" max="1865" width="21.1640625" style="102" customWidth="1"/>
    <col min="1866" max="1866" width="17" style="102" customWidth="1"/>
    <col min="1867" max="1867" width="17.83203125" style="102" customWidth="1"/>
    <col min="1868" max="1868" width="10.1640625" style="102" customWidth="1"/>
    <col min="1869" max="1869" width="11.6640625" style="102" customWidth="1"/>
    <col min="1870" max="1870" width="16.33203125" style="102" customWidth="1"/>
    <col min="1871" max="1871" width="13.5" style="102" customWidth="1"/>
    <col min="1872" max="1872" width="28.33203125" style="102" customWidth="1"/>
    <col min="1873" max="1873" width="19.5" style="102" customWidth="1"/>
    <col min="1874" max="1874" width="16.33203125" style="102" customWidth="1"/>
    <col min="1875" max="1875" width="13.5" style="102" customWidth="1"/>
    <col min="1876" max="1877" width="8.5" style="102" customWidth="1"/>
    <col min="1878" max="1878" width="9" style="102" customWidth="1"/>
    <col min="1879" max="1879" width="8.83203125" style="102" customWidth="1"/>
    <col min="1880" max="1880" width="9.1640625" style="102"/>
    <col min="1881" max="1881" width="9" style="102" customWidth="1"/>
    <col min="1882" max="1884" width="8.83203125" style="102" customWidth="1"/>
    <col min="1885" max="1885" width="8.6640625" style="102" customWidth="1"/>
    <col min="1886" max="1887" width="8.5" style="102" customWidth="1"/>
    <col min="1888" max="1888" width="8.1640625" style="102" customWidth="1"/>
    <col min="1889" max="1889" width="7.5" style="102" customWidth="1"/>
    <col min="1890" max="1890" width="8.1640625" style="102" customWidth="1"/>
    <col min="1891" max="1891" width="8.6640625" style="102" customWidth="1"/>
    <col min="1892" max="2098" width="9.1640625" style="102"/>
    <col min="2099" max="2099" width="22.5" style="102" customWidth="1"/>
    <col min="2100" max="2100" width="38.6640625" style="102" customWidth="1"/>
    <col min="2101" max="2101" width="28.83203125" style="102" customWidth="1"/>
    <col min="2102" max="2102" width="11.5" style="102" customWidth="1"/>
    <col min="2103" max="2103" width="19" style="102" customWidth="1"/>
    <col min="2104" max="2104" width="9.1640625" style="102"/>
    <col min="2105" max="2105" width="12.6640625" style="102" customWidth="1"/>
    <col min="2106" max="2106" width="20.6640625" style="102" customWidth="1"/>
    <col min="2107" max="2107" width="14.6640625" style="102" customWidth="1"/>
    <col min="2108" max="2112" width="32.1640625" style="102" customWidth="1"/>
    <col min="2113" max="2115" width="21.5" style="102" customWidth="1"/>
    <col min="2116" max="2120" width="13.5" style="102" customWidth="1"/>
    <col min="2121" max="2121" width="21.1640625" style="102" customWidth="1"/>
    <col min="2122" max="2122" width="17" style="102" customWidth="1"/>
    <col min="2123" max="2123" width="17.83203125" style="102" customWidth="1"/>
    <col min="2124" max="2124" width="10.1640625" style="102" customWidth="1"/>
    <col min="2125" max="2125" width="11.6640625" style="102" customWidth="1"/>
    <col min="2126" max="2126" width="16.33203125" style="102" customWidth="1"/>
    <col min="2127" max="2127" width="13.5" style="102" customWidth="1"/>
    <col min="2128" max="2128" width="28.33203125" style="102" customWidth="1"/>
    <col min="2129" max="2129" width="19.5" style="102" customWidth="1"/>
    <col min="2130" max="2130" width="16.33203125" style="102" customWidth="1"/>
    <col min="2131" max="2131" width="13.5" style="102" customWidth="1"/>
    <col min="2132" max="2133" width="8.5" style="102" customWidth="1"/>
    <col min="2134" max="2134" width="9" style="102" customWidth="1"/>
    <col min="2135" max="2135" width="8.83203125" style="102" customWidth="1"/>
    <col min="2136" max="2136" width="9.1640625" style="102"/>
    <col min="2137" max="2137" width="9" style="102" customWidth="1"/>
    <col min="2138" max="2140" width="8.83203125" style="102" customWidth="1"/>
    <col min="2141" max="2141" width="8.6640625" style="102" customWidth="1"/>
    <col min="2142" max="2143" width="8.5" style="102" customWidth="1"/>
    <col min="2144" max="2144" width="8.1640625" style="102" customWidth="1"/>
    <col min="2145" max="2145" width="7.5" style="102" customWidth="1"/>
    <col min="2146" max="2146" width="8.1640625" style="102" customWidth="1"/>
    <col min="2147" max="2147" width="8.6640625" style="102" customWidth="1"/>
    <col min="2148" max="2354" width="9.1640625" style="102"/>
    <col min="2355" max="2355" width="22.5" style="102" customWidth="1"/>
    <col min="2356" max="2356" width="38.6640625" style="102" customWidth="1"/>
    <col min="2357" max="2357" width="28.83203125" style="102" customWidth="1"/>
    <col min="2358" max="2358" width="11.5" style="102" customWidth="1"/>
    <col min="2359" max="2359" width="19" style="102" customWidth="1"/>
    <col min="2360" max="2360" width="9.1640625" style="102"/>
    <col min="2361" max="2361" width="12.6640625" style="102" customWidth="1"/>
    <col min="2362" max="2362" width="20.6640625" style="102" customWidth="1"/>
    <col min="2363" max="2363" width="14.6640625" style="102" customWidth="1"/>
    <col min="2364" max="2368" width="32.1640625" style="102" customWidth="1"/>
    <col min="2369" max="2371" width="21.5" style="102" customWidth="1"/>
    <col min="2372" max="2376" width="13.5" style="102" customWidth="1"/>
    <col min="2377" max="2377" width="21.1640625" style="102" customWidth="1"/>
    <col min="2378" max="2378" width="17" style="102" customWidth="1"/>
    <col min="2379" max="2379" width="17.83203125" style="102" customWidth="1"/>
    <col min="2380" max="2380" width="10.1640625" style="102" customWidth="1"/>
    <col min="2381" max="2381" width="11.6640625" style="102" customWidth="1"/>
    <col min="2382" max="2382" width="16.33203125" style="102" customWidth="1"/>
    <col min="2383" max="2383" width="13.5" style="102" customWidth="1"/>
    <col min="2384" max="2384" width="28.33203125" style="102" customWidth="1"/>
    <col min="2385" max="2385" width="19.5" style="102" customWidth="1"/>
    <col min="2386" max="2386" width="16.33203125" style="102" customWidth="1"/>
    <col min="2387" max="2387" width="13.5" style="102" customWidth="1"/>
    <col min="2388" max="2389" width="8.5" style="102" customWidth="1"/>
    <col min="2390" max="2390" width="9" style="102" customWidth="1"/>
    <col min="2391" max="2391" width="8.83203125" style="102" customWidth="1"/>
    <col min="2392" max="2392" width="9.1640625" style="102"/>
    <col min="2393" max="2393" width="9" style="102" customWidth="1"/>
    <col min="2394" max="2396" width="8.83203125" style="102" customWidth="1"/>
    <col min="2397" max="2397" width="8.6640625" style="102" customWidth="1"/>
    <col min="2398" max="2399" width="8.5" style="102" customWidth="1"/>
    <col min="2400" max="2400" width="8.1640625" style="102" customWidth="1"/>
    <col min="2401" max="2401" width="7.5" style="102" customWidth="1"/>
    <col min="2402" max="2402" width="8.1640625" style="102" customWidth="1"/>
    <col min="2403" max="2403" width="8.6640625" style="102" customWidth="1"/>
    <col min="2404" max="2610" width="9.1640625" style="102"/>
    <col min="2611" max="2611" width="22.5" style="102" customWidth="1"/>
    <col min="2612" max="2612" width="38.6640625" style="102" customWidth="1"/>
    <col min="2613" max="2613" width="28.83203125" style="102" customWidth="1"/>
    <col min="2614" max="2614" width="11.5" style="102" customWidth="1"/>
    <col min="2615" max="2615" width="19" style="102" customWidth="1"/>
    <col min="2616" max="2616" width="9.1640625" style="102"/>
    <col min="2617" max="2617" width="12.6640625" style="102" customWidth="1"/>
    <col min="2618" max="2618" width="20.6640625" style="102" customWidth="1"/>
    <col min="2619" max="2619" width="14.6640625" style="102" customWidth="1"/>
    <col min="2620" max="2624" width="32.1640625" style="102" customWidth="1"/>
    <col min="2625" max="2627" width="21.5" style="102" customWidth="1"/>
    <col min="2628" max="2632" width="13.5" style="102" customWidth="1"/>
    <col min="2633" max="2633" width="21.1640625" style="102" customWidth="1"/>
    <col min="2634" max="2634" width="17" style="102" customWidth="1"/>
    <col min="2635" max="2635" width="17.83203125" style="102" customWidth="1"/>
    <col min="2636" max="2636" width="10.1640625" style="102" customWidth="1"/>
    <col min="2637" max="2637" width="11.6640625" style="102" customWidth="1"/>
    <col min="2638" max="2638" width="16.33203125" style="102" customWidth="1"/>
    <col min="2639" max="2639" width="13.5" style="102" customWidth="1"/>
    <col min="2640" max="2640" width="28.33203125" style="102" customWidth="1"/>
    <col min="2641" max="2641" width="19.5" style="102" customWidth="1"/>
    <col min="2642" max="2642" width="16.33203125" style="102" customWidth="1"/>
    <col min="2643" max="2643" width="13.5" style="102" customWidth="1"/>
    <col min="2644" max="2645" width="8.5" style="102" customWidth="1"/>
    <col min="2646" max="2646" width="9" style="102" customWidth="1"/>
    <col min="2647" max="2647" width="8.83203125" style="102" customWidth="1"/>
    <col min="2648" max="2648" width="9.1640625" style="102"/>
    <col min="2649" max="2649" width="9" style="102" customWidth="1"/>
    <col min="2650" max="2652" width="8.83203125" style="102" customWidth="1"/>
    <col min="2653" max="2653" width="8.6640625" style="102" customWidth="1"/>
    <col min="2654" max="2655" width="8.5" style="102" customWidth="1"/>
    <col min="2656" max="2656" width="8.1640625" style="102" customWidth="1"/>
    <col min="2657" max="2657" width="7.5" style="102" customWidth="1"/>
    <col min="2658" max="2658" width="8.1640625" style="102" customWidth="1"/>
    <col min="2659" max="2659" width="8.6640625" style="102" customWidth="1"/>
    <col min="2660" max="2866" width="9.1640625" style="102"/>
    <col min="2867" max="2867" width="22.5" style="102" customWidth="1"/>
    <col min="2868" max="2868" width="38.6640625" style="102" customWidth="1"/>
    <col min="2869" max="2869" width="28.83203125" style="102" customWidth="1"/>
    <col min="2870" max="2870" width="11.5" style="102" customWidth="1"/>
    <col min="2871" max="2871" width="19" style="102" customWidth="1"/>
    <col min="2872" max="2872" width="9.1640625" style="102"/>
    <col min="2873" max="2873" width="12.6640625" style="102" customWidth="1"/>
    <col min="2874" max="2874" width="20.6640625" style="102" customWidth="1"/>
    <col min="2875" max="2875" width="14.6640625" style="102" customWidth="1"/>
    <col min="2876" max="2880" width="32.1640625" style="102" customWidth="1"/>
    <col min="2881" max="2883" width="21.5" style="102" customWidth="1"/>
    <col min="2884" max="2888" width="13.5" style="102" customWidth="1"/>
    <col min="2889" max="2889" width="21.1640625" style="102" customWidth="1"/>
    <col min="2890" max="2890" width="17" style="102" customWidth="1"/>
    <col min="2891" max="2891" width="17.83203125" style="102" customWidth="1"/>
    <col min="2892" max="2892" width="10.1640625" style="102" customWidth="1"/>
    <col min="2893" max="2893" width="11.6640625" style="102" customWidth="1"/>
    <col min="2894" max="2894" width="16.33203125" style="102" customWidth="1"/>
    <col min="2895" max="2895" width="13.5" style="102" customWidth="1"/>
    <col min="2896" max="2896" width="28.33203125" style="102" customWidth="1"/>
    <col min="2897" max="2897" width="19.5" style="102" customWidth="1"/>
    <col min="2898" max="2898" width="16.33203125" style="102" customWidth="1"/>
    <col min="2899" max="2899" width="13.5" style="102" customWidth="1"/>
    <col min="2900" max="2901" width="8.5" style="102" customWidth="1"/>
    <col min="2902" max="2902" width="9" style="102" customWidth="1"/>
    <col min="2903" max="2903" width="8.83203125" style="102" customWidth="1"/>
    <col min="2904" max="2904" width="9.1640625" style="102"/>
    <col min="2905" max="2905" width="9" style="102" customWidth="1"/>
    <col min="2906" max="2908" width="8.83203125" style="102" customWidth="1"/>
    <col min="2909" max="2909" width="8.6640625" style="102" customWidth="1"/>
    <col min="2910" max="2911" width="8.5" style="102" customWidth="1"/>
    <col min="2912" max="2912" width="8.1640625" style="102" customWidth="1"/>
    <col min="2913" max="2913" width="7.5" style="102" customWidth="1"/>
    <col min="2914" max="2914" width="8.1640625" style="102" customWidth="1"/>
    <col min="2915" max="2915" width="8.6640625" style="102" customWidth="1"/>
    <col min="2916" max="3122" width="9.1640625" style="102"/>
    <col min="3123" max="3123" width="22.5" style="102" customWidth="1"/>
    <col min="3124" max="3124" width="38.6640625" style="102" customWidth="1"/>
    <col min="3125" max="3125" width="28.83203125" style="102" customWidth="1"/>
    <col min="3126" max="3126" width="11.5" style="102" customWidth="1"/>
    <col min="3127" max="3127" width="19" style="102" customWidth="1"/>
    <col min="3128" max="3128" width="9.1640625" style="102"/>
    <col min="3129" max="3129" width="12.6640625" style="102" customWidth="1"/>
    <col min="3130" max="3130" width="20.6640625" style="102" customWidth="1"/>
    <col min="3131" max="3131" width="14.6640625" style="102" customWidth="1"/>
    <col min="3132" max="3136" width="32.1640625" style="102" customWidth="1"/>
    <col min="3137" max="3139" width="21.5" style="102" customWidth="1"/>
    <col min="3140" max="3144" width="13.5" style="102" customWidth="1"/>
    <col min="3145" max="3145" width="21.1640625" style="102" customWidth="1"/>
    <col min="3146" max="3146" width="17" style="102" customWidth="1"/>
    <col min="3147" max="3147" width="17.83203125" style="102" customWidth="1"/>
    <col min="3148" max="3148" width="10.1640625" style="102" customWidth="1"/>
    <col min="3149" max="3149" width="11.6640625" style="102" customWidth="1"/>
    <col min="3150" max="3150" width="16.33203125" style="102" customWidth="1"/>
    <col min="3151" max="3151" width="13.5" style="102" customWidth="1"/>
    <col min="3152" max="3152" width="28.33203125" style="102" customWidth="1"/>
    <col min="3153" max="3153" width="19.5" style="102" customWidth="1"/>
    <col min="3154" max="3154" width="16.33203125" style="102" customWidth="1"/>
    <col min="3155" max="3155" width="13.5" style="102" customWidth="1"/>
    <col min="3156" max="3157" width="8.5" style="102" customWidth="1"/>
    <col min="3158" max="3158" width="9" style="102" customWidth="1"/>
    <col min="3159" max="3159" width="8.83203125" style="102" customWidth="1"/>
    <col min="3160" max="3160" width="9.1640625" style="102"/>
    <col min="3161" max="3161" width="9" style="102" customWidth="1"/>
    <col min="3162" max="3164" width="8.83203125" style="102" customWidth="1"/>
    <col min="3165" max="3165" width="8.6640625" style="102" customWidth="1"/>
    <col min="3166" max="3167" width="8.5" style="102" customWidth="1"/>
    <col min="3168" max="3168" width="8.1640625" style="102" customWidth="1"/>
    <col min="3169" max="3169" width="7.5" style="102" customWidth="1"/>
    <col min="3170" max="3170" width="8.1640625" style="102" customWidth="1"/>
    <col min="3171" max="3171" width="8.6640625" style="102" customWidth="1"/>
    <col min="3172" max="3378" width="9.1640625" style="102"/>
    <col min="3379" max="3379" width="22.5" style="102" customWidth="1"/>
    <col min="3380" max="3380" width="38.6640625" style="102" customWidth="1"/>
    <col min="3381" max="3381" width="28.83203125" style="102" customWidth="1"/>
    <col min="3382" max="3382" width="11.5" style="102" customWidth="1"/>
    <col min="3383" max="3383" width="19" style="102" customWidth="1"/>
    <col min="3384" max="3384" width="9.1640625" style="102"/>
    <col min="3385" max="3385" width="12.6640625" style="102" customWidth="1"/>
    <col min="3386" max="3386" width="20.6640625" style="102" customWidth="1"/>
    <col min="3387" max="3387" width="14.6640625" style="102" customWidth="1"/>
    <col min="3388" max="3392" width="32.1640625" style="102" customWidth="1"/>
    <col min="3393" max="3395" width="21.5" style="102" customWidth="1"/>
    <col min="3396" max="3400" width="13.5" style="102" customWidth="1"/>
    <col min="3401" max="3401" width="21.1640625" style="102" customWidth="1"/>
    <col min="3402" max="3402" width="17" style="102" customWidth="1"/>
    <col min="3403" max="3403" width="17.83203125" style="102" customWidth="1"/>
    <col min="3404" max="3404" width="10.1640625" style="102" customWidth="1"/>
    <col min="3405" max="3405" width="11.6640625" style="102" customWidth="1"/>
    <col min="3406" max="3406" width="16.33203125" style="102" customWidth="1"/>
    <col min="3407" max="3407" width="13.5" style="102" customWidth="1"/>
    <col min="3408" max="3408" width="28.33203125" style="102" customWidth="1"/>
    <col min="3409" max="3409" width="19.5" style="102" customWidth="1"/>
    <col min="3410" max="3410" width="16.33203125" style="102" customWidth="1"/>
    <col min="3411" max="3411" width="13.5" style="102" customWidth="1"/>
    <col min="3412" max="3413" width="8.5" style="102" customWidth="1"/>
    <col min="3414" max="3414" width="9" style="102" customWidth="1"/>
    <col min="3415" max="3415" width="8.83203125" style="102" customWidth="1"/>
    <col min="3416" max="3416" width="9.1640625" style="102"/>
    <col min="3417" max="3417" width="9" style="102" customWidth="1"/>
    <col min="3418" max="3420" width="8.83203125" style="102" customWidth="1"/>
    <col min="3421" max="3421" width="8.6640625" style="102" customWidth="1"/>
    <col min="3422" max="3423" width="8.5" style="102" customWidth="1"/>
    <col min="3424" max="3424" width="8.1640625" style="102" customWidth="1"/>
    <col min="3425" max="3425" width="7.5" style="102" customWidth="1"/>
    <col min="3426" max="3426" width="8.1640625" style="102" customWidth="1"/>
    <col min="3427" max="3427" width="8.6640625" style="102" customWidth="1"/>
    <col min="3428" max="3634" width="9.1640625" style="102"/>
    <col min="3635" max="3635" width="22.5" style="102" customWidth="1"/>
    <col min="3636" max="3636" width="38.6640625" style="102" customWidth="1"/>
    <col min="3637" max="3637" width="28.83203125" style="102" customWidth="1"/>
    <col min="3638" max="3638" width="11.5" style="102" customWidth="1"/>
    <col min="3639" max="3639" width="19" style="102" customWidth="1"/>
    <col min="3640" max="3640" width="9.1640625" style="102"/>
    <col min="3641" max="3641" width="12.6640625" style="102" customWidth="1"/>
    <col min="3642" max="3642" width="20.6640625" style="102" customWidth="1"/>
    <col min="3643" max="3643" width="14.6640625" style="102" customWidth="1"/>
    <col min="3644" max="3648" width="32.1640625" style="102" customWidth="1"/>
    <col min="3649" max="3651" width="21.5" style="102" customWidth="1"/>
    <col min="3652" max="3656" width="13.5" style="102" customWidth="1"/>
    <col min="3657" max="3657" width="21.1640625" style="102" customWidth="1"/>
    <col min="3658" max="3658" width="17" style="102" customWidth="1"/>
    <col min="3659" max="3659" width="17.83203125" style="102" customWidth="1"/>
    <col min="3660" max="3660" width="10.1640625" style="102" customWidth="1"/>
    <col min="3661" max="3661" width="11.6640625" style="102" customWidth="1"/>
    <col min="3662" max="3662" width="16.33203125" style="102" customWidth="1"/>
    <col min="3663" max="3663" width="13.5" style="102" customWidth="1"/>
    <col min="3664" max="3664" width="28.33203125" style="102" customWidth="1"/>
    <col min="3665" max="3665" width="19.5" style="102" customWidth="1"/>
    <col min="3666" max="3666" width="16.33203125" style="102" customWidth="1"/>
    <col min="3667" max="3667" width="13.5" style="102" customWidth="1"/>
    <col min="3668" max="3669" width="8.5" style="102" customWidth="1"/>
    <col min="3670" max="3670" width="9" style="102" customWidth="1"/>
    <col min="3671" max="3671" width="8.83203125" style="102" customWidth="1"/>
    <col min="3672" max="3672" width="9.1640625" style="102"/>
    <col min="3673" max="3673" width="9" style="102" customWidth="1"/>
    <col min="3674" max="3676" width="8.83203125" style="102" customWidth="1"/>
    <col min="3677" max="3677" width="8.6640625" style="102" customWidth="1"/>
    <col min="3678" max="3679" width="8.5" style="102" customWidth="1"/>
    <col min="3680" max="3680" width="8.1640625" style="102" customWidth="1"/>
    <col min="3681" max="3681" width="7.5" style="102" customWidth="1"/>
    <col min="3682" max="3682" width="8.1640625" style="102" customWidth="1"/>
    <col min="3683" max="3683" width="8.6640625" style="102" customWidth="1"/>
    <col min="3684" max="3890" width="9.1640625" style="102"/>
    <col min="3891" max="3891" width="22.5" style="102" customWidth="1"/>
    <col min="3892" max="3892" width="38.6640625" style="102" customWidth="1"/>
    <col min="3893" max="3893" width="28.83203125" style="102" customWidth="1"/>
    <col min="3894" max="3894" width="11.5" style="102" customWidth="1"/>
    <col min="3895" max="3895" width="19" style="102" customWidth="1"/>
    <col min="3896" max="3896" width="9.1640625" style="102"/>
    <col min="3897" max="3897" width="12.6640625" style="102" customWidth="1"/>
    <col min="3898" max="3898" width="20.6640625" style="102" customWidth="1"/>
    <col min="3899" max="3899" width="14.6640625" style="102" customWidth="1"/>
    <col min="3900" max="3904" width="32.1640625" style="102" customWidth="1"/>
    <col min="3905" max="3907" width="21.5" style="102" customWidth="1"/>
    <col min="3908" max="3912" width="13.5" style="102" customWidth="1"/>
    <col min="3913" max="3913" width="21.1640625" style="102" customWidth="1"/>
    <col min="3914" max="3914" width="17" style="102" customWidth="1"/>
    <col min="3915" max="3915" width="17.83203125" style="102" customWidth="1"/>
    <col min="3916" max="3916" width="10.1640625" style="102" customWidth="1"/>
    <col min="3917" max="3917" width="11.6640625" style="102" customWidth="1"/>
    <col min="3918" max="3918" width="16.33203125" style="102" customWidth="1"/>
    <col min="3919" max="3919" width="13.5" style="102" customWidth="1"/>
    <col min="3920" max="3920" width="28.33203125" style="102" customWidth="1"/>
    <col min="3921" max="3921" width="19.5" style="102" customWidth="1"/>
    <col min="3922" max="3922" width="16.33203125" style="102" customWidth="1"/>
    <col min="3923" max="3923" width="13.5" style="102" customWidth="1"/>
    <col min="3924" max="3925" width="8.5" style="102" customWidth="1"/>
    <col min="3926" max="3926" width="9" style="102" customWidth="1"/>
    <col min="3927" max="3927" width="8.83203125" style="102" customWidth="1"/>
    <col min="3928" max="3928" width="9.1640625" style="102"/>
    <col min="3929" max="3929" width="9" style="102" customWidth="1"/>
    <col min="3930" max="3932" width="8.83203125" style="102" customWidth="1"/>
    <col min="3933" max="3933" width="8.6640625" style="102" customWidth="1"/>
    <col min="3934" max="3935" width="8.5" style="102" customWidth="1"/>
    <col min="3936" max="3936" width="8.1640625" style="102" customWidth="1"/>
    <col min="3937" max="3937" width="7.5" style="102" customWidth="1"/>
    <col min="3938" max="3938" width="8.1640625" style="102" customWidth="1"/>
    <col min="3939" max="3939" width="8.6640625" style="102" customWidth="1"/>
    <col min="3940" max="4146" width="9.1640625" style="102"/>
    <col min="4147" max="4147" width="22.5" style="102" customWidth="1"/>
    <col min="4148" max="4148" width="38.6640625" style="102" customWidth="1"/>
    <col min="4149" max="4149" width="28.83203125" style="102" customWidth="1"/>
    <col min="4150" max="4150" width="11.5" style="102" customWidth="1"/>
    <col min="4151" max="4151" width="19" style="102" customWidth="1"/>
    <col min="4152" max="4152" width="9.1640625" style="102"/>
    <col min="4153" max="4153" width="12.6640625" style="102" customWidth="1"/>
    <col min="4154" max="4154" width="20.6640625" style="102" customWidth="1"/>
    <col min="4155" max="4155" width="14.6640625" style="102" customWidth="1"/>
    <col min="4156" max="4160" width="32.1640625" style="102" customWidth="1"/>
    <col min="4161" max="4163" width="21.5" style="102" customWidth="1"/>
    <col min="4164" max="4168" width="13.5" style="102" customWidth="1"/>
    <col min="4169" max="4169" width="21.1640625" style="102" customWidth="1"/>
    <col min="4170" max="4170" width="17" style="102" customWidth="1"/>
    <col min="4171" max="4171" width="17.83203125" style="102" customWidth="1"/>
    <col min="4172" max="4172" width="10.1640625" style="102" customWidth="1"/>
    <col min="4173" max="4173" width="11.6640625" style="102" customWidth="1"/>
    <col min="4174" max="4174" width="16.33203125" style="102" customWidth="1"/>
    <col min="4175" max="4175" width="13.5" style="102" customWidth="1"/>
    <col min="4176" max="4176" width="28.33203125" style="102" customWidth="1"/>
    <col min="4177" max="4177" width="19.5" style="102" customWidth="1"/>
    <col min="4178" max="4178" width="16.33203125" style="102" customWidth="1"/>
    <col min="4179" max="4179" width="13.5" style="102" customWidth="1"/>
    <col min="4180" max="4181" width="8.5" style="102" customWidth="1"/>
    <col min="4182" max="4182" width="9" style="102" customWidth="1"/>
    <col min="4183" max="4183" width="8.83203125" style="102" customWidth="1"/>
    <col min="4184" max="4184" width="9.1640625" style="102"/>
    <col min="4185" max="4185" width="9" style="102" customWidth="1"/>
    <col min="4186" max="4188" width="8.83203125" style="102" customWidth="1"/>
    <col min="4189" max="4189" width="8.6640625" style="102" customWidth="1"/>
    <col min="4190" max="4191" width="8.5" style="102" customWidth="1"/>
    <col min="4192" max="4192" width="8.1640625" style="102" customWidth="1"/>
    <col min="4193" max="4193" width="7.5" style="102" customWidth="1"/>
    <col min="4194" max="4194" width="8.1640625" style="102" customWidth="1"/>
    <col min="4195" max="4195" width="8.6640625" style="102" customWidth="1"/>
    <col min="4196" max="4402" width="9.1640625" style="102"/>
    <col min="4403" max="4403" width="22.5" style="102" customWidth="1"/>
    <col min="4404" max="4404" width="38.6640625" style="102" customWidth="1"/>
    <col min="4405" max="4405" width="28.83203125" style="102" customWidth="1"/>
    <col min="4406" max="4406" width="11.5" style="102" customWidth="1"/>
    <col min="4407" max="4407" width="19" style="102" customWidth="1"/>
    <col min="4408" max="4408" width="9.1640625" style="102"/>
    <col min="4409" max="4409" width="12.6640625" style="102" customWidth="1"/>
    <col min="4410" max="4410" width="20.6640625" style="102" customWidth="1"/>
    <col min="4411" max="4411" width="14.6640625" style="102" customWidth="1"/>
    <col min="4412" max="4416" width="32.1640625" style="102" customWidth="1"/>
    <col min="4417" max="4419" width="21.5" style="102" customWidth="1"/>
    <col min="4420" max="4424" width="13.5" style="102" customWidth="1"/>
    <col min="4425" max="4425" width="21.1640625" style="102" customWidth="1"/>
    <col min="4426" max="4426" width="17" style="102" customWidth="1"/>
    <col min="4427" max="4427" width="17.83203125" style="102" customWidth="1"/>
    <col min="4428" max="4428" width="10.1640625" style="102" customWidth="1"/>
    <col min="4429" max="4429" width="11.6640625" style="102" customWidth="1"/>
    <col min="4430" max="4430" width="16.33203125" style="102" customWidth="1"/>
    <col min="4431" max="4431" width="13.5" style="102" customWidth="1"/>
    <col min="4432" max="4432" width="28.33203125" style="102" customWidth="1"/>
    <col min="4433" max="4433" width="19.5" style="102" customWidth="1"/>
    <col min="4434" max="4434" width="16.33203125" style="102" customWidth="1"/>
    <col min="4435" max="4435" width="13.5" style="102" customWidth="1"/>
    <col min="4436" max="4437" width="8.5" style="102" customWidth="1"/>
    <col min="4438" max="4438" width="9" style="102" customWidth="1"/>
    <col min="4439" max="4439" width="8.83203125" style="102" customWidth="1"/>
    <col min="4440" max="4440" width="9.1640625" style="102"/>
    <col min="4441" max="4441" width="9" style="102" customWidth="1"/>
    <col min="4442" max="4444" width="8.83203125" style="102" customWidth="1"/>
    <col min="4445" max="4445" width="8.6640625" style="102" customWidth="1"/>
    <col min="4446" max="4447" width="8.5" style="102" customWidth="1"/>
    <col min="4448" max="4448" width="8.1640625" style="102" customWidth="1"/>
    <col min="4449" max="4449" width="7.5" style="102" customWidth="1"/>
    <col min="4450" max="4450" width="8.1640625" style="102" customWidth="1"/>
    <col min="4451" max="4451" width="8.6640625" style="102" customWidth="1"/>
    <col min="4452" max="4658" width="9.1640625" style="102"/>
    <col min="4659" max="4659" width="22.5" style="102" customWidth="1"/>
    <col min="4660" max="4660" width="38.6640625" style="102" customWidth="1"/>
    <col min="4661" max="4661" width="28.83203125" style="102" customWidth="1"/>
    <col min="4662" max="4662" width="11.5" style="102" customWidth="1"/>
    <col min="4663" max="4663" width="19" style="102" customWidth="1"/>
    <col min="4664" max="4664" width="9.1640625" style="102"/>
    <col min="4665" max="4665" width="12.6640625" style="102" customWidth="1"/>
    <col min="4666" max="4666" width="20.6640625" style="102" customWidth="1"/>
    <col min="4667" max="4667" width="14.6640625" style="102" customWidth="1"/>
    <col min="4668" max="4672" width="32.1640625" style="102" customWidth="1"/>
    <col min="4673" max="4675" width="21.5" style="102" customWidth="1"/>
    <col min="4676" max="4680" width="13.5" style="102" customWidth="1"/>
    <col min="4681" max="4681" width="21.1640625" style="102" customWidth="1"/>
    <col min="4682" max="4682" width="17" style="102" customWidth="1"/>
    <col min="4683" max="4683" width="17.83203125" style="102" customWidth="1"/>
    <col min="4684" max="4684" width="10.1640625" style="102" customWidth="1"/>
    <col min="4685" max="4685" width="11.6640625" style="102" customWidth="1"/>
    <col min="4686" max="4686" width="16.33203125" style="102" customWidth="1"/>
    <col min="4687" max="4687" width="13.5" style="102" customWidth="1"/>
    <col min="4688" max="4688" width="28.33203125" style="102" customWidth="1"/>
    <col min="4689" max="4689" width="19.5" style="102" customWidth="1"/>
    <col min="4690" max="4690" width="16.33203125" style="102" customWidth="1"/>
    <col min="4691" max="4691" width="13.5" style="102" customWidth="1"/>
    <col min="4692" max="4693" width="8.5" style="102" customWidth="1"/>
    <col min="4694" max="4694" width="9" style="102" customWidth="1"/>
    <col min="4695" max="4695" width="8.83203125" style="102" customWidth="1"/>
    <col min="4696" max="4696" width="9.1640625" style="102"/>
    <col min="4697" max="4697" width="9" style="102" customWidth="1"/>
    <col min="4698" max="4700" width="8.83203125" style="102" customWidth="1"/>
    <col min="4701" max="4701" width="8.6640625" style="102" customWidth="1"/>
    <col min="4702" max="4703" width="8.5" style="102" customWidth="1"/>
    <col min="4704" max="4704" width="8.1640625" style="102" customWidth="1"/>
    <col min="4705" max="4705" width="7.5" style="102" customWidth="1"/>
    <col min="4706" max="4706" width="8.1640625" style="102" customWidth="1"/>
    <col min="4707" max="4707" width="8.6640625" style="102" customWidth="1"/>
    <col min="4708" max="4914" width="9.1640625" style="102"/>
    <col min="4915" max="4915" width="22.5" style="102" customWidth="1"/>
    <col min="4916" max="4916" width="38.6640625" style="102" customWidth="1"/>
    <col min="4917" max="4917" width="28.83203125" style="102" customWidth="1"/>
    <col min="4918" max="4918" width="11.5" style="102" customWidth="1"/>
    <col min="4919" max="4919" width="19" style="102" customWidth="1"/>
    <col min="4920" max="4920" width="9.1640625" style="102"/>
    <col min="4921" max="4921" width="12.6640625" style="102" customWidth="1"/>
    <col min="4922" max="4922" width="20.6640625" style="102" customWidth="1"/>
    <col min="4923" max="4923" width="14.6640625" style="102" customWidth="1"/>
    <col min="4924" max="4928" width="32.1640625" style="102" customWidth="1"/>
    <col min="4929" max="4931" width="21.5" style="102" customWidth="1"/>
    <col min="4932" max="4936" width="13.5" style="102" customWidth="1"/>
    <col min="4937" max="4937" width="21.1640625" style="102" customWidth="1"/>
    <col min="4938" max="4938" width="17" style="102" customWidth="1"/>
    <col min="4939" max="4939" width="17.83203125" style="102" customWidth="1"/>
    <col min="4940" max="4940" width="10.1640625" style="102" customWidth="1"/>
    <col min="4941" max="4941" width="11.6640625" style="102" customWidth="1"/>
    <col min="4942" max="4942" width="16.33203125" style="102" customWidth="1"/>
    <col min="4943" max="4943" width="13.5" style="102" customWidth="1"/>
    <col min="4944" max="4944" width="28.33203125" style="102" customWidth="1"/>
    <col min="4945" max="4945" width="19.5" style="102" customWidth="1"/>
    <col min="4946" max="4946" width="16.33203125" style="102" customWidth="1"/>
    <col min="4947" max="4947" width="13.5" style="102" customWidth="1"/>
    <col min="4948" max="4949" width="8.5" style="102" customWidth="1"/>
    <col min="4950" max="4950" width="9" style="102" customWidth="1"/>
    <col min="4951" max="4951" width="8.83203125" style="102" customWidth="1"/>
    <col min="4952" max="4952" width="9.1640625" style="102"/>
    <col min="4953" max="4953" width="9" style="102" customWidth="1"/>
    <col min="4954" max="4956" width="8.83203125" style="102" customWidth="1"/>
    <col min="4957" max="4957" width="8.6640625" style="102" customWidth="1"/>
    <col min="4958" max="4959" width="8.5" style="102" customWidth="1"/>
    <col min="4960" max="4960" width="8.1640625" style="102" customWidth="1"/>
    <col min="4961" max="4961" width="7.5" style="102" customWidth="1"/>
    <col min="4962" max="4962" width="8.1640625" style="102" customWidth="1"/>
    <col min="4963" max="4963" width="8.6640625" style="102" customWidth="1"/>
    <col min="4964" max="5170" width="9.1640625" style="102"/>
    <col min="5171" max="5171" width="22.5" style="102" customWidth="1"/>
    <col min="5172" max="5172" width="38.6640625" style="102" customWidth="1"/>
    <col min="5173" max="5173" width="28.83203125" style="102" customWidth="1"/>
    <col min="5174" max="5174" width="11.5" style="102" customWidth="1"/>
    <col min="5175" max="5175" width="19" style="102" customWidth="1"/>
    <col min="5176" max="5176" width="9.1640625" style="102"/>
    <col min="5177" max="5177" width="12.6640625" style="102" customWidth="1"/>
    <col min="5178" max="5178" width="20.6640625" style="102" customWidth="1"/>
    <col min="5179" max="5179" width="14.6640625" style="102" customWidth="1"/>
    <col min="5180" max="5184" width="32.1640625" style="102" customWidth="1"/>
    <col min="5185" max="5187" width="21.5" style="102" customWidth="1"/>
    <col min="5188" max="5192" width="13.5" style="102" customWidth="1"/>
    <col min="5193" max="5193" width="21.1640625" style="102" customWidth="1"/>
    <col min="5194" max="5194" width="17" style="102" customWidth="1"/>
    <col min="5195" max="5195" width="17.83203125" style="102" customWidth="1"/>
    <col min="5196" max="5196" width="10.1640625" style="102" customWidth="1"/>
    <col min="5197" max="5197" width="11.6640625" style="102" customWidth="1"/>
    <col min="5198" max="5198" width="16.33203125" style="102" customWidth="1"/>
    <col min="5199" max="5199" width="13.5" style="102" customWidth="1"/>
    <col min="5200" max="5200" width="28.33203125" style="102" customWidth="1"/>
    <col min="5201" max="5201" width="19.5" style="102" customWidth="1"/>
    <col min="5202" max="5202" width="16.33203125" style="102" customWidth="1"/>
    <col min="5203" max="5203" width="13.5" style="102" customWidth="1"/>
    <col min="5204" max="5205" width="8.5" style="102" customWidth="1"/>
    <col min="5206" max="5206" width="9" style="102" customWidth="1"/>
    <col min="5207" max="5207" width="8.83203125" style="102" customWidth="1"/>
    <col min="5208" max="5208" width="9.1640625" style="102"/>
    <col min="5209" max="5209" width="9" style="102" customWidth="1"/>
    <col min="5210" max="5212" width="8.83203125" style="102" customWidth="1"/>
    <col min="5213" max="5213" width="8.6640625" style="102" customWidth="1"/>
    <col min="5214" max="5215" width="8.5" style="102" customWidth="1"/>
    <col min="5216" max="5216" width="8.1640625" style="102" customWidth="1"/>
    <col min="5217" max="5217" width="7.5" style="102" customWidth="1"/>
    <col min="5218" max="5218" width="8.1640625" style="102" customWidth="1"/>
    <col min="5219" max="5219" width="8.6640625" style="102" customWidth="1"/>
    <col min="5220" max="5426" width="9.1640625" style="102"/>
    <col min="5427" max="5427" width="22.5" style="102" customWidth="1"/>
    <col min="5428" max="5428" width="38.6640625" style="102" customWidth="1"/>
    <col min="5429" max="5429" width="28.83203125" style="102" customWidth="1"/>
    <col min="5430" max="5430" width="11.5" style="102" customWidth="1"/>
    <col min="5431" max="5431" width="19" style="102" customWidth="1"/>
    <col min="5432" max="5432" width="9.1640625" style="102"/>
    <col min="5433" max="5433" width="12.6640625" style="102" customWidth="1"/>
    <col min="5434" max="5434" width="20.6640625" style="102" customWidth="1"/>
    <col min="5435" max="5435" width="14.6640625" style="102" customWidth="1"/>
    <col min="5436" max="5440" width="32.1640625" style="102" customWidth="1"/>
    <col min="5441" max="5443" width="21.5" style="102" customWidth="1"/>
    <col min="5444" max="5448" width="13.5" style="102" customWidth="1"/>
    <col min="5449" max="5449" width="21.1640625" style="102" customWidth="1"/>
    <col min="5450" max="5450" width="17" style="102" customWidth="1"/>
    <col min="5451" max="5451" width="17.83203125" style="102" customWidth="1"/>
    <col min="5452" max="5452" width="10.1640625" style="102" customWidth="1"/>
    <col min="5453" max="5453" width="11.6640625" style="102" customWidth="1"/>
    <col min="5454" max="5454" width="16.33203125" style="102" customWidth="1"/>
    <col min="5455" max="5455" width="13.5" style="102" customWidth="1"/>
    <col min="5456" max="5456" width="28.33203125" style="102" customWidth="1"/>
    <col min="5457" max="5457" width="19.5" style="102" customWidth="1"/>
    <col min="5458" max="5458" width="16.33203125" style="102" customWidth="1"/>
    <col min="5459" max="5459" width="13.5" style="102" customWidth="1"/>
    <col min="5460" max="5461" width="8.5" style="102" customWidth="1"/>
    <col min="5462" max="5462" width="9" style="102" customWidth="1"/>
    <col min="5463" max="5463" width="8.83203125" style="102" customWidth="1"/>
    <col min="5464" max="5464" width="9.1640625" style="102"/>
    <col min="5465" max="5465" width="9" style="102" customWidth="1"/>
    <col min="5466" max="5468" width="8.83203125" style="102" customWidth="1"/>
    <col min="5469" max="5469" width="8.6640625" style="102" customWidth="1"/>
    <col min="5470" max="5471" width="8.5" style="102" customWidth="1"/>
    <col min="5472" max="5472" width="8.1640625" style="102" customWidth="1"/>
    <col min="5473" max="5473" width="7.5" style="102" customWidth="1"/>
    <col min="5474" max="5474" width="8.1640625" style="102" customWidth="1"/>
    <col min="5475" max="5475" width="8.6640625" style="102" customWidth="1"/>
    <col min="5476" max="5682" width="9.1640625" style="102"/>
    <col min="5683" max="5683" width="22.5" style="102" customWidth="1"/>
    <col min="5684" max="5684" width="38.6640625" style="102" customWidth="1"/>
    <col min="5685" max="5685" width="28.83203125" style="102" customWidth="1"/>
    <col min="5686" max="5686" width="11.5" style="102" customWidth="1"/>
    <col min="5687" max="5687" width="19" style="102" customWidth="1"/>
    <col min="5688" max="5688" width="9.1640625" style="102"/>
    <col min="5689" max="5689" width="12.6640625" style="102" customWidth="1"/>
    <col min="5690" max="5690" width="20.6640625" style="102" customWidth="1"/>
    <col min="5691" max="5691" width="14.6640625" style="102" customWidth="1"/>
    <col min="5692" max="5696" width="32.1640625" style="102" customWidth="1"/>
    <col min="5697" max="5699" width="21.5" style="102" customWidth="1"/>
    <col min="5700" max="5704" width="13.5" style="102" customWidth="1"/>
    <col min="5705" max="5705" width="21.1640625" style="102" customWidth="1"/>
    <col min="5706" max="5706" width="17" style="102" customWidth="1"/>
    <col min="5707" max="5707" width="17.83203125" style="102" customWidth="1"/>
    <col min="5708" max="5708" width="10.1640625" style="102" customWidth="1"/>
    <col min="5709" max="5709" width="11.6640625" style="102" customWidth="1"/>
    <col min="5710" max="5710" width="16.33203125" style="102" customWidth="1"/>
    <col min="5711" max="5711" width="13.5" style="102" customWidth="1"/>
    <col min="5712" max="5712" width="28.33203125" style="102" customWidth="1"/>
    <col min="5713" max="5713" width="19.5" style="102" customWidth="1"/>
    <col min="5714" max="5714" width="16.33203125" style="102" customWidth="1"/>
    <col min="5715" max="5715" width="13.5" style="102" customWidth="1"/>
    <col min="5716" max="5717" width="8.5" style="102" customWidth="1"/>
    <col min="5718" max="5718" width="9" style="102" customWidth="1"/>
    <col min="5719" max="5719" width="8.83203125" style="102" customWidth="1"/>
    <col min="5720" max="5720" width="9.1640625" style="102"/>
    <col min="5721" max="5721" width="9" style="102" customWidth="1"/>
    <col min="5722" max="5724" width="8.83203125" style="102" customWidth="1"/>
    <col min="5725" max="5725" width="8.6640625" style="102" customWidth="1"/>
    <col min="5726" max="5727" width="8.5" style="102" customWidth="1"/>
    <col min="5728" max="5728" width="8.1640625" style="102" customWidth="1"/>
    <col min="5729" max="5729" width="7.5" style="102" customWidth="1"/>
    <col min="5730" max="5730" width="8.1640625" style="102" customWidth="1"/>
    <col min="5731" max="5731" width="8.6640625" style="102" customWidth="1"/>
    <col min="5732" max="5938" width="9.1640625" style="102"/>
    <col min="5939" max="5939" width="22.5" style="102" customWidth="1"/>
    <col min="5940" max="5940" width="38.6640625" style="102" customWidth="1"/>
    <col min="5941" max="5941" width="28.83203125" style="102" customWidth="1"/>
    <col min="5942" max="5942" width="11.5" style="102" customWidth="1"/>
    <col min="5943" max="5943" width="19" style="102" customWidth="1"/>
    <col min="5944" max="5944" width="9.1640625" style="102"/>
    <col min="5945" max="5945" width="12.6640625" style="102" customWidth="1"/>
    <col min="5946" max="5946" width="20.6640625" style="102" customWidth="1"/>
    <col min="5947" max="5947" width="14.6640625" style="102" customWidth="1"/>
    <col min="5948" max="5952" width="32.1640625" style="102" customWidth="1"/>
    <col min="5953" max="5955" width="21.5" style="102" customWidth="1"/>
    <col min="5956" max="5960" width="13.5" style="102" customWidth="1"/>
    <col min="5961" max="5961" width="21.1640625" style="102" customWidth="1"/>
    <col min="5962" max="5962" width="17" style="102" customWidth="1"/>
    <col min="5963" max="5963" width="17.83203125" style="102" customWidth="1"/>
    <col min="5964" max="5964" width="10.1640625" style="102" customWidth="1"/>
    <col min="5965" max="5965" width="11.6640625" style="102" customWidth="1"/>
    <col min="5966" max="5966" width="16.33203125" style="102" customWidth="1"/>
    <col min="5967" max="5967" width="13.5" style="102" customWidth="1"/>
    <col min="5968" max="5968" width="28.33203125" style="102" customWidth="1"/>
    <col min="5969" max="5969" width="19.5" style="102" customWidth="1"/>
    <col min="5970" max="5970" width="16.33203125" style="102" customWidth="1"/>
    <col min="5971" max="5971" width="13.5" style="102" customWidth="1"/>
    <col min="5972" max="5973" width="8.5" style="102" customWidth="1"/>
    <col min="5974" max="5974" width="9" style="102" customWidth="1"/>
    <col min="5975" max="5975" width="8.83203125" style="102" customWidth="1"/>
    <col min="5976" max="5976" width="9.1640625" style="102"/>
    <col min="5977" max="5977" width="9" style="102" customWidth="1"/>
    <col min="5978" max="5980" width="8.83203125" style="102" customWidth="1"/>
    <col min="5981" max="5981" width="8.6640625" style="102" customWidth="1"/>
    <col min="5982" max="5983" width="8.5" style="102" customWidth="1"/>
    <col min="5984" max="5984" width="8.1640625" style="102" customWidth="1"/>
    <col min="5985" max="5985" width="7.5" style="102" customWidth="1"/>
    <col min="5986" max="5986" width="8.1640625" style="102" customWidth="1"/>
    <col min="5987" max="5987" width="8.6640625" style="102" customWidth="1"/>
    <col min="5988" max="6194" width="9.1640625" style="102"/>
    <col min="6195" max="6195" width="22.5" style="102" customWidth="1"/>
    <col min="6196" max="6196" width="38.6640625" style="102" customWidth="1"/>
    <col min="6197" max="6197" width="28.83203125" style="102" customWidth="1"/>
    <col min="6198" max="6198" width="11.5" style="102" customWidth="1"/>
    <col min="6199" max="6199" width="19" style="102" customWidth="1"/>
    <col min="6200" max="6200" width="9.1640625" style="102"/>
    <col min="6201" max="6201" width="12.6640625" style="102" customWidth="1"/>
    <col min="6202" max="6202" width="20.6640625" style="102" customWidth="1"/>
    <col min="6203" max="6203" width="14.6640625" style="102" customWidth="1"/>
    <col min="6204" max="6208" width="32.1640625" style="102" customWidth="1"/>
    <col min="6209" max="6211" width="21.5" style="102" customWidth="1"/>
    <col min="6212" max="6216" width="13.5" style="102" customWidth="1"/>
    <col min="6217" max="6217" width="21.1640625" style="102" customWidth="1"/>
    <col min="6218" max="6218" width="17" style="102" customWidth="1"/>
    <col min="6219" max="6219" width="17.83203125" style="102" customWidth="1"/>
    <col min="6220" max="6220" width="10.1640625" style="102" customWidth="1"/>
    <col min="6221" max="6221" width="11.6640625" style="102" customWidth="1"/>
    <col min="6222" max="6222" width="16.33203125" style="102" customWidth="1"/>
    <col min="6223" max="6223" width="13.5" style="102" customWidth="1"/>
    <col min="6224" max="6224" width="28.33203125" style="102" customWidth="1"/>
    <col min="6225" max="6225" width="19.5" style="102" customWidth="1"/>
    <col min="6226" max="6226" width="16.33203125" style="102" customWidth="1"/>
    <col min="6227" max="6227" width="13.5" style="102" customWidth="1"/>
    <col min="6228" max="6229" width="8.5" style="102" customWidth="1"/>
    <col min="6230" max="6230" width="9" style="102" customWidth="1"/>
    <col min="6231" max="6231" width="8.83203125" style="102" customWidth="1"/>
    <col min="6232" max="6232" width="9.1640625" style="102"/>
    <col min="6233" max="6233" width="9" style="102" customWidth="1"/>
    <col min="6234" max="6236" width="8.83203125" style="102" customWidth="1"/>
    <col min="6237" max="6237" width="8.6640625" style="102" customWidth="1"/>
    <col min="6238" max="6239" width="8.5" style="102" customWidth="1"/>
    <col min="6240" max="6240" width="8.1640625" style="102" customWidth="1"/>
    <col min="6241" max="6241" width="7.5" style="102" customWidth="1"/>
    <col min="6242" max="6242" width="8.1640625" style="102" customWidth="1"/>
    <col min="6243" max="6243" width="8.6640625" style="102" customWidth="1"/>
    <col min="6244" max="6450" width="9.1640625" style="102"/>
    <col min="6451" max="6451" width="22.5" style="102" customWidth="1"/>
    <col min="6452" max="6452" width="38.6640625" style="102" customWidth="1"/>
    <col min="6453" max="6453" width="28.83203125" style="102" customWidth="1"/>
    <col min="6454" max="6454" width="11.5" style="102" customWidth="1"/>
    <col min="6455" max="6455" width="19" style="102" customWidth="1"/>
    <col min="6456" max="6456" width="9.1640625" style="102"/>
    <col min="6457" max="6457" width="12.6640625" style="102" customWidth="1"/>
    <col min="6458" max="6458" width="20.6640625" style="102" customWidth="1"/>
    <col min="6459" max="6459" width="14.6640625" style="102" customWidth="1"/>
    <col min="6460" max="6464" width="32.1640625" style="102" customWidth="1"/>
    <col min="6465" max="6467" width="21.5" style="102" customWidth="1"/>
    <col min="6468" max="6472" width="13.5" style="102" customWidth="1"/>
    <col min="6473" max="6473" width="21.1640625" style="102" customWidth="1"/>
    <col min="6474" max="6474" width="17" style="102" customWidth="1"/>
    <col min="6475" max="6475" width="17.83203125" style="102" customWidth="1"/>
    <col min="6476" max="6476" width="10.1640625" style="102" customWidth="1"/>
    <col min="6477" max="6477" width="11.6640625" style="102" customWidth="1"/>
    <col min="6478" max="6478" width="16.33203125" style="102" customWidth="1"/>
    <col min="6479" max="6479" width="13.5" style="102" customWidth="1"/>
    <col min="6480" max="6480" width="28.33203125" style="102" customWidth="1"/>
    <col min="6481" max="6481" width="19.5" style="102" customWidth="1"/>
    <col min="6482" max="6482" width="16.33203125" style="102" customWidth="1"/>
    <col min="6483" max="6483" width="13.5" style="102" customWidth="1"/>
    <col min="6484" max="6485" width="8.5" style="102" customWidth="1"/>
    <col min="6486" max="6486" width="9" style="102" customWidth="1"/>
    <col min="6487" max="6487" width="8.83203125" style="102" customWidth="1"/>
    <col min="6488" max="6488" width="9.1640625" style="102"/>
    <col min="6489" max="6489" width="9" style="102" customWidth="1"/>
    <col min="6490" max="6492" width="8.83203125" style="102" customWidth="1"/>
    <col min="6493" max="6493" width="8.6640625" style="102" customWidth="1"/>
    <col min="6494" max="6495" width="8.5" style="102" customWidth="1"/>
    <col min="6496" max="6496" width="8.1640625" style="102" customWidth="1"/>
    <col min="6497" max="6497" width="7.5" style="102" customWidth="1"/>
    <col min="6498" max="6498" width="8.1640625" style="102" customWidth="1"/>
    <col min="6499" max="6499" width="8.6640625" style="102" customWidth="1"/>
    <col min="6500" max="6706" width="9.1640625" style="102"/>
    <col min="6707" max="6707" width="22.5" style="102" customWidth="1"/>
    <col min="6708" max="6708" width="38.6640625" style="102" customWidth="1"/>
    <col min="6709" max="6709" width="28.83203125" style="102" customWidth="1"/>
    <col min="6710" max="6710" width="11.5" style="102" customWidth="1"/>
    <col min="6711" max="6711" width="19" style="102" customWidth="1"/>
    <col min="6712" max="6712" width="9.1640625" style="102"/>
    <col min="6713" max="6713" width="12.6640625" style="102" customWidth="1"/>
    <col min="6714" max="6714" width="20.6640625" style="102" customWidth="1"/>
    <col min="6715" max="6715" width="14.6640625" style="102" customWidth="1"/>
    <col min="6716" max="6720" width="32.1640625" style="102" customWidth="1"/>
    <col min="6721" max="6723" width="21.5" style="102" customWidth="1"/>
    <col min="6724" max="6728" width="13.5" style="102" customWidth="1"/>
    <col min="6729" max="6729" width="21.1640625" style="102" customWidth="1"/>
    <col min="6730" max="6730" width="17" style="102" customWidth="1"/>
    <col min="6731" max="6731" width="17.83203125" style="102" customWidth="1"/>
    <col min="6732" max="6732" width="10.1640625" style="102" customWidth="1"/>
    <col min="6733" max="6733" width="11.6640625" style="102" customWidth="1"/>
    <col min="6734" max="6734" width="16.33203125" style="102" customWidth="1"/>
    <col min="6735" max="6735" width="13.5" style="102" customWidth="1"/>
    <col min="6736" max="6736" width="28.33203125" style="102" customWidth="1"/>
    <col min="6737" max="6737" width="19.5" style="102" customWidth="1"/>
    <col min="6738" max="6738" width="16.33203125" style="102" customWidth="1"/>
    <col min="6739" max="6739" width="13.5" style="102" customWidth="1"/>
    <col min="6740" max="6741" width="8.5" style="102" customWidth="1"/>
    <col min="6742" max="6742" width="9" style="102" customWidth="1"/>
    <col min="6743" max="6743" width="8.83203125" style="102" customWidth="1"/>
    <col min="6744" max="6744" width="9.1640625" style="102"/>
    <col min="6745" max="6745" width="9" style="102" customWidth="1"/>
    <col min="6746" max="6748" width="8.83203125" style="102" customWidth="1"/>
    <col min="6749" max="6749" width="8.6640625" style="102" customWidth="1"/>
    <col min="6750" max="6751" width="8.5" style="102" customWidth="1"/>
    <col min="6752" max="6752" width="8.1640625" style="102" customWidth="1"/>
    <col min="6753" max="6753" width="7.5" style="102" customWidth="1"/>
    <col min="6754" max="6754" width="8.1640625" style="102" customWidth="1"/>
    <col min="6755" max="6755" width="8.6640625" style="102" customWidth="1"/>
    <col min="6756" max="6962" width="9.1640625" style="102"/>
    <col min="6963" max="6963" width="22.5" style="102" customWidth="1"/>
    <col min="6964" max="6964" width="38.6640625" style="102" customWidth="1"/>
    <col min="6965" max="6965" width="28.83203125" style="102" customWidth="1"/>
    <col min="6966" max="6966" width="11.5" style="102" customWidth="1"/>
    <col min="6967" max="6967" width="19" style="102" customWidth="1"/>
    <col min="6968" max="6968" width="9.1640625" style="102"/>
    <col min="6969" max="6969" width="12.6640625" style="102" customWidth="1"/>
    <col min="6970" max="6970" width="20.6640625" style="102" customWidth="1"/>
    <col min="6971" max="6971" width="14.6640625" style="102" customWidth="1"/>
    <col min="6972" max="6976" width="32.1640625" style="102" customWidth="1"/>
    <col min="6977" max="6979" width="21.5" style="102" customWidth="1"/>
    <col min="6980" max="6984" width="13.5" style="102" customWidth="1"/>
    <col min="6985" max="6985" width="21.1640625" style="102" customWidth="1"/>
    <col min="6986" max="6986" width="17" style="102" customWidth="1"/>
    <col min="6987" max="6987" width="17.83203125" style="102" customWidth="1"/>
    <col min="6988" max="6988" width="10.1640625" style="102" customWidth="1"/>
    <col min="6989" max="6989" width="11.6640625" style="102" customWidth="1"/>
    <col min="6990" max="6990" width="16.33203125" style="102" customWidth="1"/>
    <col min="6991" max="6991" width="13.5" style="102" customWidth="1"/>
    <col min="6992" max="6992" width="28.33203125" style="102" customWidth="1"/>
    <col min="6993" max="6993" width="19.5" style="102" customWidth="1"/>
    <col min="6994" max="6994" width="16.33203125" style="102" customWidth="1"/>
    <col min="6995" max="6995" width="13.5" style="102" customWidth="1"/>
    <col min="6996" max="6997" width="8.5" style="102" customWidth="1"/>
    <col min="6998" max="6998" width="9" style="102" customWidth="1"/>
    <col min="6999" max="6999" width="8.83203125" style="102" customWidth="1"/>
    <col min="7000" max="7000" width="9.1640625" style="102"/>
    <col min="7001" max="7001" width="9" style="102" customWidth="1"/>
    <col min="7002" max="7004" width="8.83203125" style="102" customWidth="1"/>
    <col min="7005" max="7005" width="8.6640625" style="102" customWidth="1"/>
    <col min="7006" max="7007" width="8.5" style="102" customWidth="1"/>
    <col min="7008" max="7008" width="8.1640625" style="102" customWidth="1"/>
    <col min="7009" max="7009" width="7.5" style="102" customWidth="1"/>
    <col min="7010" max="7010" width="8.1640625" style="102" customWidth="1"/>
    <col min="7011" max="7011" width="8.6640625" style="102" customWidth="1"/>
    <col min="7012" max="7218" width="9.1640625" style="102"/>
    <col min="7219" max="7219" width="22.5" style="102" customWidth="1"/>
    <col min="7220" max="7220" width="38.6640625" style="102" customWidth="1"/>
    <col min="7221" max="7221" width="28.83203125" style="102" customWidth="1"/>
    <col min="7222" max="7222" width="11.5" style="102" customWidth="1"/>
    <col min="7223" max="7223" width="19" style="102" customWidth="1"/>
    <col min="7224" max="7224" width="9.1640625" style="102"/>
    <col min="7225" max="7225" width="12.6640625" style="102" customWidth="1"/>
    <col min="7226" max="7226" width="20.6640625" style="102" customWidth="1"/>
    <col min="7227" max="7227" width="14.6640625" style="102" customWidth="1"/>
    <col min="7228" max="7232" width="32.1640625" style="102" customWidth="1"/>
    <col min="7233" max="7235" width="21.5" style="102" customWidth="1"/>
    <col min="7236" max="7240" width="13.5" style="102" customWidth="1"/>
    <col min="7241" max="7241" width="21.1640625" style="102" customWidth="1"/>
    <col min="7242" max="7242" width="17" style="102" customWidth="1"/>
    <col min="7243" max="7243" width="17.83203125" style="102" customWidth="1"/>
    <col min="7244" max="7244" width="10.1640625" style="102" customWidth="1"/>
    <col min="7245" max="7245" width="11.6640625" style="102" customWidth="1"/>
    <col min="7246" max="7246" width="16.33203125" style="102" customWidth="1"/>
    <col min="7247" max="7247" width="13.5" style="102" customWidth="1"/>
    <col min="7248" max="7248" width="28.33203125" style="102" customWidth="1"/>
    <col min="7249" max="7249" width="19.5" style="102" customWidth="1"/>
    <col min="7250" max="7250" width="16.33203125" style="102" customWidth="1"/>
    <col min="7251" max="7251" width="13.5" style="102" customWidth="1"/>
    <col min="7252" max="7253" width="8.5" style="102" customWidth="1"/>
    <col min="7254" max="7254" width="9" style="102" customWidth="1"/>
    <col min="7255" max="7255" width="8.83203125" style="102" customWidth="1"/>
    <col min="7256" max="7256" width="9.1640625" style="102"/>
    <col min="7257" max="7257" width="9" style="102" customWidth="1"/>
    <col min="7258" max="7260" width="8.83203125" style="102" customWidth="1"/>
    <col min="7261" max="7261" width="8.6640625" style="102" customWidth="1"/>
    <col min="7262" max="7263" width="8.5" style="102" customWidth="1"/>
    <col min="7264" max="7264" width="8.1640625" style="102" customWidth="1"/>
    <col min="7265" max="7265" width="7.5" style="102" customWidth="1"/>
    <col min="7266" max="7266" width="8.1640625" style="102" customWidth="1"/>
    <col min="7267" max="7267" width="8.6640625" style="102" customWidth="1"/>
    <col min="7268" max="7474" width="9.1640625" style="102"/>
    <col min="7475" max="7475" width="22.5" style="102" customWidth="1"/>
    <col min="7476" max="7476" width="38.6640625" style="102" customWidth="1"/>
    <col min="7477" max="7477" width="28.83203125" style="102" customWidth="1"/>
    <col min="7478" max="7478" width="11.5" style="102" customWidth="1"/>
    <col min="7479" max="7479" width="19" style="102" customWidth="1"/>
    <col min="7480" max="7480" width="9.1640625" style="102"/>
    <col min="7481" max="7481" width="12.6640625" style="102" customWidth="1"/>
    <col min="7482" max="7482" width="20.6640625" style="102" customWidth="1"/>
    <col min="7483" max="7483" width="14.6640625" style="102" customWidth="1"/>
    <col min="7484" max="7488" width="32.1640625" style="102" customWidth="1"/>
    <col min="7489" max="7491" width="21.5" style="102" customWidth="1"/>
    <col min="7492" max="7496" width="13.5" style="102" customWidth="1"/>
    <col min="7497" max="7497" width="21.1640625" style="102" customWidth="1"/>
    <col min="7498" max="7498" width="17" style="102" customWidth="1"/>
    <col min="7499" max="7499" width="17.83203125" style="102" customWidth="1"/>
    <col min="7500" max="7500" width="10.1640625" style="102" customWidth="1"/>
    <col min="7501" max="7501" width="11.6640625" style="102" customWidth="1"/>
    <col min="7502" max="7502" width="16.33203125" style="102" customWidth="1"/>
    <col min="7503" max="7503" width="13.5" style="102" customWidth="1"/>
    <col min="7504" max="7504" width="28.33203125" style="102" customWidth="1"/>
    <col min="7505" max="7505" width="19.5" style="102" customWidth="1"/>
    <col min="7506" max="7506" width="16.33203125" style="102" customWidth="1"/>
    <col min="7507" max="7507" width="13.5" style="102" customWidth="1"/>
    <col min="7508" max="7509" width="8.5" style="102" customWidth="1"/>
    <col min="7510" max="7510" width="9" style="102" customWidth="1"/>
    <col min="7511" max="7511" width="8.83203125" style="102" customWidth="1"/>
    <col min="7512" max="7512" width="9.1640625" style="102"/>
    <col min="7513" max="7513" width="9" style="102" customWidth="1"/>
    <col min="7514" max="7516" width="8.83203125" style="102" customWidth="1"/>
    <col min="7517" max="7517" width="8.6640625" style="102" customWidth="1"/>
    <col min="7518" max="7519" width="8.5" style="102" customWidth="1"/>
    <col min="7520" max="7520" width="8.1640625" style="102" customWidth="1"/>
    <col min="7521" max="7521" width="7.5" style="102" customWidth="1"/>
    <col min="7522" max="7522" width="8.1640625" style="102" customWidth="1"/>
    <col min="7523" max="7523" width="8.6640625" style="102" customWidth="1"/>
    <col min="7524" max="7730" width="9.1640625" style="102"/>
    <col min="7731" max="7731" width="22.5" style="102" customWidth="1"/>
    <col min="7732" max="7732" width="38.6640625" style="102" customWidth="1"/>
    <col min="7733" max="7733" width="28.83203125" style="102" customWidth="1"/>
    <col min="7734" max="7734" width="11.5" style="102" customWidth="1"/>
    <col min="7735" max="7735" width="19" style="102" customWidth="1"/>
    <col min="7736" max="7736" width="9.1640625" style="102"/>
    <col min="7737" max="7737" width="12.6640625" style="102" customWidth="1"/>
    <col min="7738" max="7738" width="20.6640625" style="102" customWidth="1"/>
    <col min="7739" max="7739" width="14.6640625" style="102" customWidth="1"/>
    <col min="7740" max="7744" width="32.1640625" style="102" customWidth="1"/>
    <col min="7745" max="7747" width="21.5" style="102" customWidth="1"/>
    <col min="7748" max="7752" width="13.5" style="102" customWidth="1"/>
    <col min="7753" max="7753" width="21.1640625" style="102" customWidth="1"/>
    <col min="7754" max="7754" width="17" style="102" customWidth="1"/>
    <col min="7755" max="7755" width="17.83203125" style="102" customWidth="1"/>
    <col min="7756" max="7756" width="10.1640625" style="102" customWidth="1"/>
    <col min="7757" max="7757" width="11.6640625" style="102" customWidth="1"/>
    <col min="7758" max="7758" width="16.33203125" style="102" customWidth="1"/>
    <col min="7759" max="7759" width="13.5" style="102" customWidth="1"/>
    <col min="7760" max="7760" width="28.33203125" style="102" customWidth="1"/>
    <col min="7761" max="7761" width="19.5" style="102" customWidth="1"/>
    <col min="7762" max="7762" width="16.33203125" style="102" customWidth="1"/>
    <col min="7763" max="7763" width="13.5" style="102" customWidth="1"/>
    <col min="7764" max="7765" width="8.5" style="102" customWidth="1"/>
    <col min="7766" max="7766" width="9" style="102" customWidth="1"/>
    <col min="7767" max="7767" width="8.83203125" style="102" customWidth="1"/>
    <col min="7768" max="7768" width="9.1640625" style="102"/>
    <col min="7769" max="7769" width="9" style="102" customWidth="1"/>
    <col min="7770" max="7772" width="8.83203125" style="102" customWidth="1"/>
    <col min="7773" max="7773" width="8.6640625" style="102" customWidth="1"/>
    <col min="7774" max="7775" width="8.5" style="102" customWidth="1"/>
    <col min="7776" max="7776" width="8.1640625" style="102" customWidth="1"/>
    <col min="7777" max="7777" width="7.5" style="102" customWidth="1"/>
    <col min="7778" max="7778" width="8.1640625" style="102" customWidth="1"/>
    <col min="7779" max="7779" width="8.6640625" style="102" customWidth="1"/>
    <col min="7780" max="7986" width="9.1640625" style="102"/>
    <col min="7987" max="7987" width="22.5" style="102" customWidth="1"/>
    <col min="7988" max="7988" width="38.6640625" style="102" customWidth="1"/>
    <col min="7989" max="7989" width="28.83203125" style="102" customWidth="1"/>
    <col min="7990" max="7990" width="11.5" style="102" customWidth="1"/>
    <col min="7991" max="7991" width="19" style="102" customWidth="1"/>
    <col min="7992" max="7992" width="9.1640625" style="102"/>
    <col min="7993" max="7993" width="12.6640625" style="102" customWidth="1"/>
    <col min="7994" max="7994" width="20.6640625" style="102" customWidth="1"/>
    <col min="7995" max="7995" width="14.6640625" style="102" customWidth="1"/>
    <col min="7996" max="8000" width="32.1640625" style="102" customWidth="1"/>
    <col min="8001" max="8003" width="21.5" style="102" customWidth="1"/>
    <col min="8004" max="8008" width="13.5" style="102" customWidth="1"/>
    <col min="8009" max="8009" width="21.1640625" style="102" customWidth="1"/>
    <col min="8010" max="8010" width="17" style="102" customWidth="1"/>
    <col min="8011" max="8011" width="17.83203125" style="102" customWidth="1"/>
    <col min="8012" max="8012" width="10.1640625" style="102" customWidth="1"/>
    <col min="8013" max="8013" width="11.6640625" style="102" customWidth="1"/>
    <col min="8014" max="8014" width="16.33203125" style="102" customWidth="1"/>
    <col min="8015" max="8015" width="13.5" style="102" customWidth="1"/>
    <col min="8016" max="8016" width="28.33203125" style="102" customWidth="1"/>
    <col min="8017" max="8017" width="19.5" style="102" customWidth="1"/>
    <col min="8018" max="8018" width="16.33203125" style="102" customWidth="1"/>
    <col min="8019" max="8019" width="13.5" style="102" customWidth="1"/>
    <col min="8020" max="8021" width="8.5" style="102" customWidth="1"/>
    <col min="8022" max="8022" width="9" style="102" customWidth="1"/>
    <col min="8023" max="8023" width="8.83203125" style="102" customWidth="1"/>
    <col min="8024" max="8024" width="9.1640625" style="102"/>
    <col min="8025" max="8025" width="9" style="102" customWidth="1"/>
    <col min="8026" max="8028" width="8.83203125" style="102" customWidth="1"/>
    <col min="8029" max="8029" width="8.6640625" style="102" customWidth="1"/>
    <col min="8030" max="8031" width="8.5" style="102" customWidth="1"/>
    <col min="8032" max="8032" width="8.1640625" style="102" customWidth="1"/>
    <col min="8033" max="8033" width="7.5" style="102" customWidth="1"/>
    <col min="8034" max="8034" width="8.1640625" style="102" customWidth="1"/>
    <col min="8035" max="8035" width="8.6640625" style="102" customWidth="1"/>
    <col min="8036" max="8242" width="9.1640625" style="102"/>
    <col min="8243" max="8243" width="22.5" style="102" customWidth="1"/>
    <col min="8244" max="8244" width="38.6640625" style="102" customWidth="1"/>
    <col min="8245" max="8245" width="28.83203125" style="102" customWidth="1"/>
    <col min="8246" max="8246" width="11.5" style="102" customWidth="1"/>
    <col min="8247" max="8247" width="19" style="102" customWidth="1"/>
    <col min="8248" max="8248" width="9.1640625" style="102"/>
    <col min="8249" max="8249" width="12.6640625" style="102" customWidth="1"/>
    <col min="8250" max="8250" width="20.6640625" style="102" customWidth="1"/>
    <col min="8251" max="8251" width="14.6640625" style="102" customWidth="1"/>
    <col min="8252" max="8256" width="32.1640625" style="102" customWidth="1"/>
    <col min="8257" max="8259" width="21.5" style="102" customWidth="1"/>
    <col min="8260" max="8264" width="13.5" style="102" customWidth="1"/>
    <col min="8265" max="8265" width="21.1640625" style="102" customWidth="1"/>
    <col min="8266" max="8266" width="17" style="102" customWidth="1"/>
    <col min="8267" max="8267" width="17.83203125" style="102" customWidth="1"/>
    <col min="8268" max="8268" width="10.1640625" style="102" customWidth="1"/>
    <col min="8269" max="8269" width="11.6640625" style="102" customWidth="1"/>
    <col min="8270" max="8270" width="16.33203125" style="102" customWidth="1"/>
    <col min="8271" max="8271" width="13.5" style="102" customWidth="1"/>
    <col min="8272" max="8272" width="28.33203125" style="102" customWidth="1"/>
    <col min="8273" max="8273" width="19.5" style="102" customWidth="1"/>
    <col min="8274" max="8274" width="16.33203125" style="102" customWidth="1"/>
    <col min="8275" max="8275" width="13.5" style="102" customWidth="1"/>
    <col min="8276" max="8277" width="8.5" style="102" customWidth="1"/>
    <col min="8278" max="8278" width="9" style="102" customWidth="1"/>
    <col min="8279" max="8279" width="8.83203125" style="102" customWidth="1"/>
    <col min="8280" max="8280" width="9.1640625" style="102"/>
    <col min="8281" max="8281" width="9" style="102" customWidth="1"/>
    <col min="8282" max="8284" width="8.83203125" style="102" customWidth="1"/>
    <col min="8285" max="8285" width="8.6640625" style="102" customWidth="1"/>
    <col min="8286" max="8287" width="8.5" style="102" customWidth="1"/>
    <col min="8288" max="8288" width="8.1640625" style="102" customWidth="1"/>
    <col min="8289" max="8289" width="7.5" style="102" customWidth="1"/>
    <col min="8290" max="8290" width="8.1640625" style="102" customWidth="1"/>
    <col min="8291" max="8291" width="8.6640625" style="102" customWidth="1"/>
    <col min="8292" max="8498" width="9.1640625" style="102"/>
    <col min="8499" max="8499" width="22.5" style="102" customWidth="1"/>
    <col min="8500" max="8500" width="38.6640625" style="102" customWidth="1"/>
    <col min="8501" max="8501" width="28.83203125" style="102" customWidth="1"/>
    <col min="8502" max="8502" width="11.5" style="102" customWidth="1"/>
    <col min="8503" max="8503" width="19" style="102" customWidth="1"/>
    <col min="8504" max="8504" width="9.1640625" style="102"/>
    <col min="8505" max="8505" width="12.6640625" style="102" customWidth="1"/>
    <col min="8506" max="8506" width="20.6640625" style="102" customWidth="1"/>
    <col min="8507" max="8507" width="14.6640625" style="102" customWidth="1"/>
    <col min="8508" max="8512" width="32.1640625" style="102" customWidth="1"/>
    <col min="8513" max="8515" width="21.5" style="102" customWidth="1"/>
    <col min="8516" max="8520" width="13.5" style="102" customWidth="1"/>
    <col min="8521" max="8521" width="21.1640625" style="102" customWidth="1"/>
    <col min="8522" max="8522" width="17" style="102" customWidth="1"/>
    <col min="8523" max="8523" width="17.83203125" style="102" customWidth="1"/>
    <col min="8524" max="8524" width="10.1640625" style="102" customWidth="1"/>
    <col min="8525" max="8525" width="11.6640625" style="102" customWidth="1"/>
    <col min="8526" max="8526" width="16.33203125" style="102" customWidth="1"/>
    <col min="8527" max="8527" width="13.5" style="102" customWidth="1"/>
    <col min="8528" max="8528" width="28.33203125" style="102" customWidth="1"/>
    <col min="8529" max="8529" width="19.5" style="102" customWidth="1"/>
    <col min="8530" max="8530" width="16.33203125" style="102" customWidth="1"/>
    <col min="8531" max="8531" width="13.5" style="102" customWidth="1"/>
    <col min="8532" max="8533" width="8.5" style="102" customWidth="1"/>
    <col min="8534" max="8534" width="9" style="102" customWidth="1"/>
    <col min="8535" max="8535" width="8.83203125" style="102" customWidth="1"/>
    <col min="8536" max="8536" width="9.1640625" style="102"/>
    <col min="8537" max="8537" width="9" style="102" customWidth="1"/>
    <col min="8538" max="8540" width="8.83203125" style="102" customWidth="1"/>
    <col min="8541" max="8541" width="8.6640625" style="102" customWidth="1"/>
    <col min="8542" max="8543" width="8.5" style="102" customWidth="1"/>
    <col min="8544" max="8544" width="8.1640625" style="102" customWidth="1"/>
    <col min="8545" max="8545" width="7.5" style="102" customWidth="1"/>
    <col min="8546" max="8546" width="8.1640625" style="102" customWidth="1"/>
    <col min="8547" max="8547" width="8.6640625" style="102" customWidth="1"/>
    <col min="8548" max="8754" width="9.1640625" style="102"/>
    <col min="8755" max="8755" width="22.5" style="102" customWidth="1"/>
    <col min="8756" max="8756" width="38.6640625" style="102" customWidth="1"/>
    <col min="8757" max="8757" width="28.83203125" style="102" customWidth="1"/>
    <col min="8758" max="8758" width="11.5" style="102" customWidth="1"/>
    <col min="8759" max="8759" width="19" style="102" customWidth="1"/>
    <col min="8760" max="8760" width="9.1640625" style="102"/>
    <col min="8761" max="8761" width="12.6640625" style="102" customWidth="1"/>
    <col min="8762" max="8762" width="20.6640625" style="102" customWidth="1"/>
    <col min="8763" max="8763" width="14.6640625" style="102" customWidth="1"/>
    <col min="8764" max="8768" width="32.1640625" style="102" customWidth="1"/>
    <col min="8769" max="8771" width="21.5" style="102" customWidth="1"/>
    <col min="8772" max="8776" width="13.5" style="102" customWidth="1"/>
    <col min="8777" max="8777" width="21.1640625" style="102" customWidth="1"/>
    <col min="8778" max="8778" width="17" style="102" customWidth="1"/>
    <col min="8779" max="8779" width="17.83203125" style="102" customWidth="1"/>
    <col min="8780" max="8780" width="10.1640625" style="102" customWidth="1"/>
    <col min="8781" max="8781" width="11.6640625" style="102" customWidth="1"/>
    <col min="8782" max="8782" width="16.33203125" style="102" customWidth="1"/>
    <col min="8783" max="8783" width="13.5" style="102" customWidth="1"/>
    <col min="8784" max="8784" width="28.33203125" style="102" customWidth="1"/>
    <col min="8785" max="8785" width="19.5" style="102" customWidth="1"/>
    <col min="8786" max="8786" width="16.33203125" style="102" customWidth="1"/>
    <col min="8787" max="8787" width="13.5" style="102" customWidth="1"/>
    <col min="8788" max="8789" width="8.5" style="102" customWidth="1"/>
    <col min="8790" max="8790" width="9" style="102" customWidth="1"/>
    <col min="8791" max="8791" width="8.83203125" style="102" customWidth="1"/>
    <col min="8792" max="8792" width="9.1640625" style="102"/>
    <col min="8793" max="8793" width="9" style="102" customWidth="1"/>
    <col min="8794" max="8796" width="8.83203125" style="102" customWidth="1"/>
    <col min="8797" max="8797" width="8.6640625" style="102" customWidth="1"/>
    <col min="8798" max="8799" width="8.5" style="102" customWidth="1"/>
    <col min="8800" max="8800" width="8.1640625" style="102" customWidth="1"/>
    <col min="8801" max="8801" width="7.5" style="102" customWidth="1"/>
    <col min="8802" max="8802" width="8.1640625" style="102" customWidth="1"/>
    <col min="8803" max="8803" width="8.6640625" style="102" customWidth="1"/>
    <col min="8804" max="9010" width="9.1640625" style="102"/>
    <col min="9011" max="9011" width="22.5" style="102" customWidth="1"/>
    <col min="9012" max="9012" width="38.6640625" style="102" customWidth="1"/>
    <col min="9013" max="9013" width="28.83203125" style="102" customWidth="1"/>
    <col min="9014" max="9014" width="11.5" style="102" customWidth="1"/>
    <col min="9015" max="9015" width="19" style="102" customWidth="1"/>
    <col min="9016" max="9016" width="9.1640625" style="102"/>
    <col min="9017" max="9017" width="12.6640625" style="102" customWidth="1"/>
    <col min="9018" max="9018" width="20.6640625" style="102" customWidth="1"/>
    <col min="9019" max="9019" width="14.6640625" style="102" customWidth="1"/>
    <col min="9020" max="9024" width="32.1640625" style="102" customWidth="1"/>
    <col min="9025" max="9027" width="21.5" style="102" customWidth="1"/>
    <col min="9028" max="9032" width="13.5" style="102" customWidth="1"/>
    <col min="9033" max="9033" width="21.1640625" style="102" customWidth="1"/>
    <col min="9034" max="9034" width="17" style="102" customWidth="1"/>
    <col min="9035" max="9035" width="17.83203125" style="102" customWidth="1"/>
    <col min="9036" max="9036" width="10.1640625" style="102" customWidth="1"/>
    <col min="9037" max="9037" width="11.6640625" style="102" customWidth="1"/>
    <col min="9038" max="9038" width="16.33203125" style="102" customWidth="1"/>
    <col min="9039" max="9039" width="13.5" style="102" customWidth="1"/>
    <col min="9040" max="9040" width="28.33203125" style="102" customWidth="1"/>
    <col min="9041" max="9041" width="19.5" style="102" customWidth="1"/>
    <col min="9042" max="9042" width="16.33203125" style="102" customWidth="1"/>
    <col min="9043" max="9043" width="13.5" style="102" customWidth="1"/>
    <col min="9044" max="9045" width="8.5" style="102" customWidth="1"/>
    <col min="9046" max="9046" width="9" style="102" customWidth="1"/>
    <col min="9047" max="9047" width="8.83203125" style="102" customWidth="1"/>
    <col min="9048" max="9048" width="9.1640625" style="102"/>
    <col min="9049" max="9049" width="9" style="102" customWidth="1"/>
    <col min="9050" max="9052" width="8.83203125" style="102" customWidth="1"/>
    <col min="9053" max="9053" width="8.6640625" style="102" customWidth="1"/>
    <col min="9054" max="9055" width="8.5" style="102" customWidth="1"/>
    <col min="9056" max="9056" width="8.1640625" style="102" customWidth="1"/>
    <col min="9057" max="9057" width="7.5" style="102" customWidth="1"/>
    <col min="9058" max="9058" width="8.1640625" style="102" customWidth="1"/>
    <col min="9059" max="9059" width="8.6640625" style="102" customWidth="1"/>
    <col min="9060" max="9266" width="9.1640625" style="102"/>
    <col min="9267" max="9267" width="22.5" style="102" customWidth="1"/>
    <col min="9268" max="9268" width="38.6640625" style="102" customWidth="1"/>
    <col min="9269" max="9269" width="28.83203125" style="102" customWidth="1"/>
    <col min="9270" max="9270" width="11.5" style="102" customWidth="1"/>
    <col min="9271" max="9271" width="19" style="102" customWidth="1"/>
    <col min="9272" max="9272" width="9.1640625" style="102"/>
    <col min="9273" max="9273" width="12.6640625" style="102" customWidth="1"/>
    <col min="9274" max="9274" width="20.6640625" style="102" customWidth="1"/>
    <col min="9275" max="9275" width="14.6640625" style="102" customWidth="1"/>
    <col min="9276" max="9280" width="32.1640625" style="102" customWidth="1"/>
    <col min="9281" max="9283" width="21.5" style="102" customWidth="1"/>
    <col min="9284" max="9288" width="13.5" style="102" customWidth="1"/>
    <col min="9289" max="9289" width="21.1640625" style="102" customWidth="1"/>
    <col min="9290" max="9290" width="17" style="102" customWidth="1"/>
    <col min="9291" max="9291" width="17.83203125" style="102" customWidth="1"/>
    <col min="9292" max="9292" width="10.1640625" style="102" customWidth="1"/>
    <col min="9293" max="9293" width="11.6640625" style="102" customWidth="1"/>
    <col min="9294" max="9294" width="16.33203125" style="102" customWidth="1"/>
    <col min="9295" max="9295" width="13.5" style="102" customWidth="1"/>
    <col min="9296" max="9296" width="28.33203125" style="102" customWidth="1"/>
    <col min="9297" max="9297" width="19.5" style="102" customWidth="1"/>
    <col min="9298" max="9298" width="16.33203125" style="102" customWidth="1"/>
    <col min="9299" max="9299" width="13.5" style="102" customWidth="1"/>
    <col min="9300" max="9301" width="8.5" style="102" customWidth="1"/>
    <col min="9302" max="9302" width="9" style="102" customWidth="1"/>
    <col min="9303" max="9303" width="8.83203125" style="102" customWidth="1"/>
    <col min="9304" max="9304" width="9.1640625" style="102"/>
    <col min="9305" max="9305" width="9" style="102" customWidth="1"/>
    <col min="9306" max="9308" width="8.83203125" style="102" customWidth="1"/>
    <col min="9309" max="9309" width="8.6640625" style="102" customWidth="1"/>
    <col min="9310" max="9311" width="8.5" style="102" customWidth="1"/>
    <col min="9312" max="9312" width="8.1640625" style="102" customWidth="1"/>
    <col min="9313" max="9313" width="7.5" style="102" customWidth="1"/>
    <col min="9314" max="9314" width="8.1640625" style="102" customWidth="1"/>
    <col min="9315" max="9315" width="8.6640625" style="102" customWidth="1"/>
    <col min="9316" max="9522" width="9.1640625" style="102"/>
    <col min="9523" max="9523" width="22.5" style="102" customWidth="1"/>
    <col min="9524" max="9524" width="38.6640625" style="102" customWidth="1"/>
    <col min="9525" max="9525" width="28.83203125" style="102" customWidth="1"/>
    <col min="9526" max="9526" width="11.5" style="102" customWidth="1"/>
    <col min="9527" max="9527" width="19" style="102" customWidth="1"/>
    <col min="9528" max="9528" width="9.1640625" style="102"/>
    <col min="9529" max="9529" width="12.6640625" style="102" customWidth="1"/>
    <col min="9530" max="9530" width="20.6640625" style="102" customWidth="1"/>
    <col min="9531" max="9531" width="14.6640625" style="102" customWidth="1"/>
    <col min="9532" max="9536" width="32.1640625" style="102" customWidth="1"/>
    <col min="9537" max="9539" width="21.5" style="102" customWidth="1"/>
    <col min="9540" max="9544" width="13.5" style="102" customWidth="1"/>
    <col min="9545" max="9545" width="21.1640625" style="102" customWidth="1"/>
    <col min="9546" max="9546" width="17" style="102" customWidth="1"/>
    <col min="9547" max="9547" width="17.83203125" style="102" customWidth="1"/>
    <col min="9548" max="9548" width="10.1640625" style="102" customWidth="1"/>
    <col min="9549" max="9549" width="11.6640625" style="102" customWidth="1"/>
    <col min="9550" max="9550" width="16.33203125" style="102" customWidth="1"/>
    <col min="9551" max="9551" width="13.5" style="102" customWidth="1"/>
    <col min="9552" max="9552" width="28.33203125" style="102" customWidth="1"/>
    <col min="9553" max="9553" width="19.5" style="102" customWidth="1"/>
    <col min="9554" max="9554" width="16.33203125" style="102" customWidth="1"/>
    <col min="9555" max="9555" width="13.5" style="102" customWidth="1"/>
    <col min="9556" max="9557" width="8.5" style="102" customWidth="1"/>
    <col min="9558" max="9558" width="9" style="102" customWidth="1"/>
    <col min="9559" max="9559" width="8.83203125" style="102" customWidth="1"/>
    <col min="9560" max="9560" width="9.1640625" style="102"/>
    <col min="9561" max="9561" width="9" style="102" customWidth="1"/>
    <col min="9562" max="9564" width="8.83203125" style="102" customWidth="1"/>
    <col min="9565" max="9565" width="8.6640625" style="102" customWidth="1"/>
    <col min="9566" max="9567" width="8.5" style="102" customWidth="1"/>
    <col min="9568" max="9568" width="8.1640625" style="102" customWidth="1"/>
    <col min="9569" max="9569" width="7.5" style="102" customWidth="1"/>
    <col min="9570" max="9570" width="8.1640625" style="102" customWidth="1"/>
    <col min="9571" max="9571" width="8.6640625" style="102" customWidth="1"/>
    <col min="9572" max="9778" width="9.1640625" style="102"/>
    <col min="9779" max="9779" width="22.5" style="102" customWidth="1"/>
    <col min="9780" max="9780" width="38.6640625" style="102" customWidth="1"/>
    <col min="9781" max="9781" width="28.83203125" style="102" customWidth="1"/>
    <col min="9782" max="9782" width="11.5" style="102" customWidth="1"/>
    <col min="9783" max="9783" width="19" style="102" customWidth="1"/>
    <col min="9784" max="9784" width="9.1640625" style="102"/>
    <col min="9785" max="9785" width="12.6640625" style="102" customWidth="1"/>
    <col min="9786" max="9786" width="20.6640625" style="102" customWidth="1"/>
    <col min="9787" max="9787" width="14.6640625" style="102" customWidth="1"/>
    <col min="9788" max="9792" width="32.1640625" style="102" customWidth="1"/>
    <col min="9793" max="9795" width="21.5" style="102" customWidth="1"/>
    <col min="9796" max="9800" width="13.5" style="102" customWidth="1"/>
    <col min="9801" max="9801" width="21.1640625" style="102" customWidth="1"/>
    <col min="9802" max="9802" width="17" style="102" customWidth="1"/>
    <col min="9803" max="9803" width="17.83203125" style="102" customWidth="1"/>
    <col min="9804" max="9804" width="10.1640625" style="102" customWidth="1"/>
    <col min="9805" max="9805" width="11.6640625" style="102" customWidth="1"/>
    <col min="9806" max="9806" width="16.33203125" style="102" customWidth="1"/>
    <col min="9807" max="9807" width="13.5" style="102" customWidth="1"/>
    <col min="9808" max="9808" width="28.33203125" style="102" customWidth="1"/>
    <col min="9809" max="9809" width="19.5" style="102" customWidth="1"/>
    <col min="9810" max="9810" width="16.33203125" style="102" customWidth="1"/>
    <col min="9811" max="9811" width="13.5" style="102" customWidth="1"/>
    <col min="9812" max="9813" width="8.5" style="102" customWidth="1"/>
    <col min="9814" max="9814" width="9" style="102" customWidth="1"/>
    <col min="9815" max="9815" width="8.83203125" style="102" customWidth="1"/>
    <col min="9816" max="9816" width="9.1640625" style="102"/>
    <col min="9817" max="9817" width="9" style="102" customWidth="1"/>
    <col min="9818" max="9820" width="8.83203125" style="102" customWidth="1"/>
    <col min="9821" max="9821" width="8.6640625" style="102" customWidth="1"/>
    <col min="9822" max="9823" width="8.5" style="102" customWidth="1"/>
    <col min="9824" max="9824" width="8.1640625" style="102" customWidth="1"/>
    <col min="9825" max="9825" width="7.5" style="102" customWidth="1"/>
    <col min="9826" max="9826" width="8.1640625" style="102" customWidth="1"/>
    <col min="9827" max="9827" width="8.6640625" style="102" customWidth="1"/>
    <col min="9828" max="10034" width="9.1640625" style="102"/>
    <col min="10035" max="10035" width="22.5" style="102" customWidth="1"/>
    <col min="10036" max="10036" width="38.6640625" style="102" customWidth="1"/>
    <col min="10037" max="10037" width="28.83203125" style="102" customWidth="1"/>
    <col min="10038" max="10038" width="11.5" style="102" customWidth="1"/>
    <col min="10039" max="10039" width="19" style="102" customWidth="1"/>
    <col min="10040" max="10040" width="9.1640625" style="102"/>
    <col min="10041" max="10041" width="12.6640625" style="102" customWidth="1"/>
    <col min="10042" max="10042" width="20.6640625" style="102" customWidth="1"/>
    <col min="10043" max="10043" width="14.6640625" style="102" customWidth="1"/>
    <col min="10044" max="10048" width="32.1640625" style="102" customWidth="1"/>
    <col min="10049" max="10051" width="21.5" style="102" customWidth="1"/>
    <col min="10052" max="10056" width="13.5" style="102" customWidth="1"/>
    <col min="10057" max="10057" width="21.1640625" style="102" customWidth="1"/>
    <col min="10058" max="10058" width="17" style="102" customWidth="1"/>
    <col min="10059" max="10059" width="17.83203125" style="102" customWidth="1"/>
    <col min="10060" max="10060" width="10.1640625" style="102" customWidth="1"/>
    <col min="10061" max="10061" width="11.6640625" style="102" customWidth="1"/>
    <col min="10062" max="10062" width="16.33203125" style="102" customWidth="1"/>
    <col min="10063" max="10063" width="13.5" style="102" customWidth="1"/>
    <col min="10064" max="10064" width="28.33203125" style="102" customWidth="1"/>
    <col min="10065" max="10065" width="19.5" style="102" customWidth="1"/>
    <col min="10066" max="10066" width="16.33203125" style="102" customWidth="1"/>
    <col min="10067" max="10067" width="13.5" style="102" customWidth="1"/>
    <col min="10068" max="10069" width="8.5" style="102" customWidth="1"/>
    <col min="10070" max="10070" width="9" style="102" customWidth="1"/>
    <col min="10071" max="10071" width="8.83203125" style="102" customWidth="1"/>
    <col min="10072" max="10072" width="9.1640625" style="102"/>
    <col min="10073" max="10073" width="9" style="102" customWidth="1"/>
    <col min="10074" max="10076" width="8.83203125" style="102" customWidth="1"/>
    <col min="10077" max="10077" width="8.6640625" style="102" customWidth="1"/>
    <col min="10078" max="10079" width="8.5" style="102" customWidth="1"/>
    <col min="10080" max="10080" width="8.1640625" style="102" customWidth="1"/>
    <col min="10081" max="10081" width="7.5" style="102" customWidth="1"/>
    <col min="10082" max="10082" width="8.1640625" style="102" customWidth="1"/>
    <col min="10083" max="10083" width="8.6640625" style="102" customWidth="1"/>
    <col min="10084" max="10290" width="9.1640625" style="102"/>
    <col min="10291" max="10291" width="22.5" style="102" customWidth="1"/>
    <col min="10292" max="10292" width="38.6640625" style="102" customWidth="1"/>
    <col min="10293" max="10293" width="28.83203125" style="102" customWidth="1"/>
    <col min="10294" max="10294" width="11.5" style="102" customWidth="1"/>
    <col min="10295" max="10295" width="19" style="102" customWidth="1"/>
    <col min="10296" max="10296" width="9.1640625" style="102"/>
    <col min="10297" max="10297" width="12.6640625" style="102" customWidth="1"/>
    <col min="10298" max="10298" width="20.6640625" style="102" customWidth="1"/>
    <col min="10299" max="10299" width="14.6640625" style="102" customWidth="1"/>
    <col min="10300" max="10304" width="32.1640625" style="102" customWidth="1"/>
    <col min="10305" max="10307" width="21.5" style="102" customWidth="1"/>
    <col min="10308" max="10312" width="13.5" style="102" customWidth="1"/>
    <col min="10313" max="10313" width="21.1640625" style="102" customWidth="1"/>
    <col min="10314" max="10314" width="17" style="102" customWidth="1"/>
    <col min="10315" max="10315" width="17.83203125" style="102" customWidth="1"/>
    <col min="10316" max="10316" width="10.1640625" style="102" customWidth="1"/>
    <col min="10317" max="10317" width="11.6640625" style="102" customWidth="1"/>
    <col min="10318" max="10318" width="16.33203125" style="102" customWidth="1"/>
    <col min="10319" max="10319" width="13.5" style="102" customWidth="1"/>
    <col min="10320" max="10320" width="28.33203125" style="102" customWidth="1"/>
    <col min="10321" max="10321" width="19.5" style="102" customWidth="1"/>
    <col min="10322" max="10322" width="16.33203125" style="102" customWidth="1"/>
    <col min="10323" max="10323" width="13.5" style="102" customWidth="1"/>
    <col min="10324" max="10325" width="8.5" style="102" customWidth="1"/>
    <col min="10326" max="10326" width="9" style="102" customWidth="1"/>
    <col min="10327" max="10327" width="8.83203125" style="102" customWidth="1"/>
    <col min="10328" max="10328" width="9.1640625" style="102"/>
    <col min="10329" max="10329" width="9" style="102" customWidth="1"/>
    <col min="10330" max="10332" width="8.83203125" style="102" customWidth="1"/>
    <col min="10333" max="10333" width="8.6640625" style="102" customWidth="1"/>
    <col min="10334" max="10335" width="8.5" style="102" customWidth="1"/>
    <col min="10336" max="10336" width="8.1640625" style="102" customWidth="1"/>
    <col min="10337" max="10337" width="7.5" style="102" customWidth="1"/>
    <col min="10338" max="10338" width="8.1640625" style="102" customWidth="1"/>
    <col min="10339" max="10339" width="8.6640625" style="102" customWidth="1"/>
    <col min="10340" max="10546" width="9.1640625" style="102"/>
    <col min="10547" max="10547" width="22.5" style="102" customWidth="1"/>
    <col min="10548" max="10548" width="38.6640625" style="102" customWidth="1"/>
    <col min="10549" max="10549" width="28.83203125" style="102" customWidth="1"/>
    <col min="10550" max="10550" width="11.5" style="102" customWidth="1"/>
    <col min="10551" max="10551" width="19" style="102" customWidth="1"/>
    <col min="10552" max="10552" width="9.1640625" style="102"/>
    <col min="10553" max="10553" width="12.6640625" style="102" customWidth="1"/>
    <col min="10554" max="10554" width="20.6640625" style="102" customWidth="1"/>
    <col min="10555" max="10555" width="14.6640625" style="102" customWidth="1"/>
    <col min="10556" max="10560" width="32.1640625" style="102" customWidth="1"/>
    <col min="10561" max="10563" width="21.5" style="102" customWidth="1"/>
    <col min="10564" max="10568" width="13.5" style="102" customWidth="1"/>
    <col min="10569" max="10569" width="21.1640625" style="102" customWidth="1"/>
    <col min="10570" max="10570" width="17" style="102" customWidth="1"/>
    <col min="10571" max="10571" width="17.83203125" style="102" customWidth="1"/>
    <col min="10572" max="10572" width="10.1640625" style="102" customWidth="1"/>
    <col min="10573" max="10573" width="11.6640625" style="102" customWidth="1"/>
    <col min="10574" max="10574" width="16.33203125" style="102" customWidth="1"/>
    <col min="10575" max="10575" width="13.5" style="102" customWidth="1"/>
    <col min="10576" max="10576" width="28.33203125" style="102" customWidth="1"/>
    <col min="10577" max="10577" width="19.5" style="102" customWidth="1"/>
    <col min="10578" max="10578" width="16.33203125" style="102" customWidth="1"/>
    <col min="10579" max="10579" width="13.5" style="102" customWidth="1"/>
    <col min="10580" max="10581" width="8.5" style="102" customWidth="1"/>
    <col min="10582" max="10582" width="9" style="102" customWidth="1"/>
    <col min="10583" max="10583" width="8.83203125" style="102" customWidth="1"/>
    <col min="10584" max="10584" width="9.1640625" style="102"/>
    <col min="10585" max="10585" width="9" style="102" customWidth="1"/>
    <col min="10586" max="10588" width="8.83203125" style="102" customWidth="1"/>
    <col min="10589" max="10589" width="8.6640625" style="102" customWidth="1"/>
    <col min="10590" max="10591" width="8.5" style="102" customWidth="1"/>
    <col min="10592" max="10592" width="8.1640625" style="102" customWidth="1"/>
    <col min="10593" max="10593" width="7.5" style="102" customWidth="1"/>
    <col min="10594" max="10594" width="8.1640625" style="102" customWidth="1"/>
    <col min="10595" max="10595" width="8.6640625" style="102" customWidth="1"/>
    <col min="10596" max="10802" width="9.1640625" style="102"/>
    <col min="10803" max="10803" width="22.5" style="102" customWidth="1"/>
    <col min="10804" max="10804" width="38.6640625" style="102" customWidth="1"/>
    <col min="10805" max="10805" width="28.83203125" style="102" customWidth="1"/>
    <col min="10806" max="10806" width="11.5" style="102" customWidth="1"/>
    <col min="10807" max="10807" width="19" style="102" customWidth="1"/>
    <col min="10808" max="10808" width="9.1640625" style="102"/>
    <col min="10809" max="10809" width="12.6640625" style="102" customWidth="1"/>
    <col min="10810" max="10810" width="20.6640625" style="102" customWidth="1"/>
    <col min="10811" max="10811" width="14.6640625" style="102" customWidth="1"/>
    <col min="10812" max="10816" width="32.1640625" style="102" customWidth="1"/>
    <col min="10817" max="10819" width="21.5" style="102" customWidth="1"/>
    <col min="10820" max="10824" width="13.5" style="102" customWidth="1"/>
    <col min="10825" max="10825" width="21.1640625" style="102" customWidth="1"/>
    <col min="10826" max="10826" width="17" style="102" customWidth="1"/>
    <col min="10827" max="10827" width="17.83203125" style="102" customWidth="1"/>
    <col min="10828" max="10828" width="10.1640625" style="102" customWidth="1"/>
    <col min="10829" max="10829" width="11.6640625" style="102" customWidth="1"/>
    <col min="10830" max="10830" width="16.33203125" style="102" customWidth="1"/>
    <col min="10831" max="10831" width="13.5" style="102" customWidth="1"/>
    <col min="10832" max="10832" width="28.33203125" style="102" customWidth="1"/>
    <col min="10833" max="10833" width="19.5" style="102" customWidth="1"/>
    <col min="10834" max="10834" width="16.33203125" style="102" customWidth="1"/>
    <col min="10835" max="10835" width="13.5" style="102" customWidth="1"/>
    <col min="10836" max="10837" width="8.5" style="102" customWidth="1"/>
    <col min="10838" max="10838" width="9" style="102" customWidth="1"/>
    <col min="10839" max="10839" width="8.83203125" style="102" customWidth="1"/>
    <col min="10840" max="10840" width="9.1640625" style="102"/>
    <col min="10841" max="10841" width="9" style="102" customWidth="1"/>
    <col min="10842" max="10844" width="8.83203125" style="102" customWidth="1"/>
    <col min="10845" max="10845" width="8.6640625" style="102" customWidth="1"/>
    <col min="10846" max="10847" width="8.5" style="102" customWidth="1"/>
    <col min="10848" max="10848" width="8.1640625" style="102" customWidth="1"/>
    <col min="10849" max="10849" width="7.5" style="102" customWidth="1"/>
    <col min="10850" max="10850" width="8.1640625" style="102" customWidth="1"/>
    <col min="10851" max="10851" width="8.6640625" style="102" customWidth="1"/>
    <col min="10852" max="11058" width="9.1640625" style="102"/>
    <col min="11059" max="11059" width="22.5" style="102" customWidth="1"/>
    <col min="11060" max="11060" width="38.6640625" style="102" customWidth="1"/>
    <col min="11061" max="11061" width="28.83203125" style="102" customWidth="1"/>
    <col min="11062" max="11062" width="11.5" style="102" customWidth="1"/>
    <col min="11063" max="11063" width="19" style="102" customWidth="1"/>
    <col min="11064" max="11064" width="9.1640625" style="102"/>
    <col min="11065" max="11065" width="12.6640625" style="102" customWidth="1"/>
    <col min="11066" max="11066" width="20.6640625" style="102" customWidth="1"/>
    <col min="11067" max="11067" width="14.6640625" style="102" customWidth="1"/>
    <col min="11068" max="11072" width="32.1640625" style="102" customWidth="1"/>
    <col min="11073" max="11075" width="21.5" style="102" customWidth="1"/>
    <col min="11076" max="11080" width="13.5" style="102" customWidth="1"/>
    <col min="11081" max="11081" width="21.1640625" style="102" customWidth="1"/>
    <col min="11082" max="11082" width="17" style="102" customWidth="1"/>
    <col min="11083" max="11083" width="17.83203125" style="102" customWidth="1"/>
    <col min="11084" max="11084" width="10.1640625" style="102" customWidth="1"/>
    <col min="11085" max="11085" width="11.6640625" style="102" customWidth="1"/>
    <col min="11086" max="11086" width="16.33203125" style="102" customWidth="1"/>
    <col min="11087" max="11087" width="13.5" style="102" customWidth="1"/>
    <col min="11088" max="11088" width="28.33203125" style="102" customWidth="1"/>
    <col min="11089" max="11089" width="19.5" style="102" customWidth="1"/>
    <col min="11090" max="11090" width="16.33203125" style="102" customWidth="1"/>
    <col min="11091" max="11091" width="13.5" style="102" customWidth="1"/>
    <col min="11092" max="11093" width="8.5" style="102" customWidth="1"/>
    <col min="11094" max="11094" width="9" style="102" customWidth="1"/>
    <col min="11095" max="11095" width="8.83203125" style="102" customWidth="1"/>
    <col min="11096" max="11096" width="9.1640625" style="102"/>
    <col min="11097" max="11097" width="9" style="102" customWidth="1"/>
    <col min="11098" max="11100" width="8.83203125" style="102" customWidth="1"/>
    <col min="11101" max="11101" width="8.6640625" style="102" customWidth="1"/>
    <col min="11102" max="11103" width="8.5" style="102" customWidth="1"/>
    <col min="11104" max="11104" width="8.1640625" style="102" customWidth="1"/>
    <col min="11105" max="11105" width="7.5" style="102" customWidth="1"/>
    <col min="11106" max="11106" width="8.1640625" style="102" customWidth="1"/>
    <col min="11107" max="11107" width="8.6640625" style="102" customWidth="1"/>
    <col min="11108" max="11314" width="9.1640625" style="102"/>
    <col min="11315" max="11315" width="22.5" style="102" customWidth="1"/>
    <col min="11316" max="11316" width="38.6640625" style="102" customWidth="1"/>
    <col min="11317" max="11317" width="28.83203125" style="102" customWidth="1"/>
    <col min="11318" max="11318" width="11.5" style="102" customWidth="1"/>
    <col min="11319" max="11319" width="19" style="102" customWidth="1"/>
    <col min="11320" max="11320" width="9.1640625" style="102"/>
    <col min="11321" max="11321" width="12.6640625" style="102" customWidth="1"/>
    <col min="11322" max="11322" width="20.6640625" style="102" customWidth="1"/>
    <col min="11323" max="11323" width="14.6640625" style="102" customWidth="1"/>
    <col min="11324" max="11328" width="32.1640625" style="102" customWidth="1"/>
    <col min="11329" max="11331" width="21.5" style="102" customWidth="1"/>
    <col min="11332" max="11336" width="13.5" style="102" customWidth="1"/>
    <col min="11337" max="11337" width="21.1640625" style="102" customWidth="1"/>
    <col min="11338" max="11338" width="17" style="102" customWidth="1"/>
    <col min="11339" max="11339" width="17.83203125" style="102" customWidth="1"/>
    <col min="11340" max="11340" width="10.1640625" style="102" customWidth="1"/>
    <col min="11341" max="11341" width="11.6640625" style="102" customWidth="1"/>
    <col min="11342" max="11342" width="16.33203125" style="102" customWidth="1"/>
    <col min="11343" max="11343" width="13.5" style="102" customWidth="1"/>
    <col min="11344" max="11344" width="28.33203125" style="102" customWidth="1"/>
    <col min="11345" max="11345" width="19.5" style="102" customWidth="1"/>
    <col min="11346" max="11346" width="16.33203125" style="102" customWidth="1"/>
    <col min="11347" max="11347" width="13.5" style="102" customWidth="1"/>
    <col min="11348" max="11349" width="8.5" style="102" customWidth="1"/>
    <col min="11350" max="11350" width="9" style="102" customWidth="1"/>
    <col min="11351" max="11351" width="8.83203125" style="102" customWidth="1"/>
    <col min="11352" max="11352" width="9.1640625" style="102"/>
    <col min="11353" max="11353" width="9" style="102" customWidth="1"/>
    <col min="11354" max="11356" width="8.83203125" style="102" customWidth="1"/>
    <col min="11357" max="11357" width="8.6640625" style="102" customWidth="1"/>
    <col min="11358" max="11359" width="8.5" style="102" customWidth="1"/>
    <col min="11360" max="11360" width="8.1640625" style="102" customWidth="1"/>
    <col min="11361" max="11361" width="7.5" style="102" customWidth="1"/>
    <col min="11362" max="11362" width="8.1640625" style="102" customWidth="1"/>
    <col min="11363" max="11363" width="8.6640625" style="102" customWidth="1"/>
    <col min="11364" max="11570" width="9.1640625" style="102"/>
    <col min="11571" max="11571" width="22.5" style="102" customWidth="1"/>
    <col min="11572" max="11572" width="38.6640625" style="102" customWidth="1"/>
    <col min="11573" max="11573" width="28.83203125" style="102" customWidth="1"/>
    <col min="11574" max="11574" width="11.5" style="102" customWidth="1"/>
    <col min="11575" max="11575" width="19" style="102" customWidth="1"/>
    <col min="11576" max="11576" width="9.1640625" style="102"/>
    <col min="11577" max="11577" width="12.6640625" style="102" customWidth="1"/>
    <col min="11578" max="11578" width="20.6640625" style="102" customWidth="1"/>
    <col min="11579" max="11579" width="14.6640625" style="102" customWidth="1"/>
    <col min="11580" max="11584" width="32.1640625" style="102" customWidth="1"/>
    <col min="11585" max="11587" width="21.5" style="102" customWidth="1"/>
    <col min="11588" max="11592" width="13.5" style="102" customWidth="1"/>
    <col min="11593" max="11593" width="21.1640625" style="102" customWidth="1"/>
    <col min="11594" max="11594" width="17" style="102" customWidth="1"/>
    <col min="11595" max="11595" width="17.83203125" style="102" customWidth="1"/>
    <col min="11596" max="11596" width="10.1640625" style="102" customWidth="1"/>
    <col min="11597" max="11597" width="11.6640625" style="102" customWidth="1"/>
    <col min="11598" max="11598" width="16.33203125" style="102" customWidth="1"/>
    <col min="11599" max="11599" width="13.5" style="102" customWidth="1"/>
    <col min="11600" max="11600" width="28.33203125" style="102" customWidth="1"/>
    <col min="11601" max="11601" width="19.5" style="102" customWidth="1"/>
    <col min="11602" max="11602" width="16.33203125" style="102" customWidth="1"/>
    <col min="11603" max="11603" width="13.5" style="102" customWidth="1"/>
    <col min="11604" max="11605" width="8.5" style="102" customWidth="1"/>
    <col min="11606" max="11606" width="9" style="102" customWidth="1"/>
    <col min="11607" max="11607" width="8.83203125" style="102" customWidth="1"/>
    <col min="11608" max="11608" width="9.1640625" style="102"/>
    <col min="11609" max="11609" width="9" style="102" customWidth="1"/>
    <col min="11610" max="11612" width="8.83203125" style="102" customWidth="1"/>
    <col min="11613" max="11613" width="8.6640625" style="102" customWidth="1"/>
    <col min="11614" max="11615" width="8.5" style="102" customWidth="1"/>
    <col min="11616" max="11616" width="8.1640625" style="102" customWidth="1"/>
    <col min="11617" max="11617" width="7.5" style="102" customWidth="1"/>
    <col min="11618" max="11618" width="8.1640625" style="102" customWidth="1"/>
    <col min="11619" max="11619" width="8.6640625" style="102" customWidth="1"/>
    <col min="11620" max="11826" width="9.1640625" style="102"/>
    <col min="11827" max="11827" width="22.5" style="102" customWidth="1"/>
    <col min="11828" max="11828" width="38.6640625" style="102" customWidth="1"/>
    <col min="11829" max="11829" width="28.83203125" style="102" customWidth="1"/>
    <col min="11830" max="11830" width="11.5" style="102" customWidth="1"/>
    <col min="11831" max="11831" width="19" style="102" customWidth="1"/>
    <col min="11832" max="11832" width="9.1640625" style="102"/>
    <col min="11833" max="11833" width="12.6640625" style="102" customWidth="1"/>
    <col min="11834" max="11834" width="20.6640625" style="102" customWidth="1"/>
    <col min="11835" max="11835" width="14.6640625" style="102" customWidth="1"/>
    <col min="11836" max="11840" width="32.1640625" style="102" customWidth="1"/>
    <col min="11841" max="11843" width="21.5" style="102" customWidth="1"/>
    <col min="11844" max="11848" width="13.5" style="102" customWidth="1"/>
    <col min="11849" max="11849" width="21.1640625" style="102" customWidth="1"/>
    <col min="11850" max="11850" width="17" style="102" customWidth="1"/>
    <col min="11851" max="11851" width="17.83203125" style="102" customWidth="1"/>
    <col min="11852" max="11852" width="10.1640625" style="102" customWidth="1"/>
    <col min="11853" max="11853" width="11.6640625" style="102" customWidth="1"/>
    <col min="11854" max="11854" width="16.33203125" style="102" customWidth="1"/>
    <col min="11855" max="11855" width="13.5" style="102" customWidth="1"/>
    <col min="11856" max="11856" width="28.33203125" style="102" customWidth="1"/>
    <col min="11857" max="11857" width="19.5" style="102" customWidth="1"/>
    <col min="11858" max="11858" width="16.33203125" style="102" customWidth="1"/>
    <col min="11859" max="11859" width="13.5" style="102" customWidth="1"/>
    <col min="11860" max="11861" width="8.5" style="102" customWidth="1"/>
    <col min="11862" max="11862" width="9" style="102" customWidth="1"/>
    <col min="11863" max="11863" width="8.83203125" style="102" customWidth="1"/>
    <col min="11864" max="11864" width="9.1640625" style="102"/>
    <col min="11865" max="11865" width="9" style="102" customWidth="1"/>
    <col min="11866" max="11868" width="8.83203125" style="102" customWidth="1"/>
    <col min="11869" max="11869" width="8.6640625" style="102" customWidth="1"/>
    <col min="11870" max="11871" width="8.5" style="102" customWidth="1"/>
    <col min="11872" max="11872" width="8.1640625" style="102" customWidth="1"/>
    <col min="11873" max="11873" width="7.5" style="102" customWidth="1"/>
    <col min="11874" max="11874" width="8.1640625" style="102" customWidth="1"/>
    <col min="11875" max="11875" width="8.6640625" style="102" customWidth="1"/>
    <col min="11876" max="12082" width="9.1640625" style="102"/>
    <col min="12083" max="12083" width="22.5" style="102" customWidth="1"/>
    <col min="12084" max="12084" width="38.6640625" style="102" customWidth="1"/>
    <col min="12085" max="12085" width="28.83203125" style="102" customWidth="1"/>
    <col min="12086" max="12086" width="11.5" style="102" customWidth="1"/>
    <col min="12087" max="12087" width="19" style="102" customWidth="1"/>
    <col min="12088" max="12088" width="9.1640625" style="102"/>
    <col min="12089" max="12089" width="12.6640625" style="102" customWidth="1"/>
    <col min="12090" max="12090" width="20.6640625" style="102" customWidth="1"/>
    <col min="12091" max="12091" width="14.6640625" style="102" customWidth="1"/>
    <col min="12092" max="12096" width="32.1640625" style="102" customWidth="1"/>
    <col min="12097" max="12099" width="21.5" style="102" customWidth="1"/>
    <col min="12100" max="12104" width="13.5" style="102" customWidth="1"/>
    <col min="12105" max="12105" width="21.1640625" style="102" customWidth="1"/>
    <col min="12106" max="12106" width="17" style="102" customWidth="1"/>
    <col min="12107" max="12107" width="17.83203125" style="102" customWidth="1"/>
    <col min="12108" max="12108" width="10.1640625" style="102" customWidth="1"/>
    <col min="12109" max="12109" width="11.6640625" style="102" customWidth="1"/>
    <col min="12110" max="12110" width="16.33203125" style="102" customWidth="1"/>
    <col min="12111" max="12111" width="13.5" style="102" customWidth="1"/>
    <col min="12112" max="12112" width="28.33203125" style="102" customWidth="1"/>
    <col min="12113" max="12113" width="19.5" style="102" customWidth="1"/>
    <col min="12114" max="12114" width="16.33203125" style="102" customWidth="1"/>
    <col min="12115" max="12115" width="13.5" style="102" customWidth="1"/>
    <col min="12116" max="12117" width="8.5" style="102" customWidth="1"/>
    <col min="12118" max="12118" width="9" style="102" customWidth="1"/>
    <col min="12119" max="12119" width="8.83203125" style="102" customWidth="1"/>
    <col min="12120" max="12120" width="9.1640625" style="102"/>
    <col min="12121" max="12121" width="9" style="102" customWidth="1"/>
    <col min="12122" max="12124" width="8.83203125" style="102" customWidth="1"/>
    <col min="12125" max="12125" width="8.6640625" style="102" customWidth="1"/>
    <col min="12126" max="12127" width="8.5" style="102" customWidth="1"/>
    <col min="12128" max="12128" width="8.1640625" style="102" customWidth="1"/>
    <col min="12129" max="12129" width="7.5" style="102" customWidth="1"/>
    <col min="12130" max="12130" width="8.1640625" style="102" customWidth="1"/>
    <col min="12131" max="12131" width="8.6640625" style="102" customWidth="1"/>
    <col min="12132" max="12338" width="9.1640625" style="102"/>
    <col min="12339" max="12339" width="22.5" style="102" customWidth="1"/>
    <col min="12340" max="12340" width="38.6640625" style="102" customWidth="1"/>
    <col min="12341" max="12341" width="28.83203125" style="102" customWidth="1"/>
    <col min="12342" max="12342" width="11.5" style="102" customWidth="1"/>
    <col min="12343" max="12343" width="19" style="102" customWidth="1"/>
    <col min="12344" max="12344" width="9.1640625" style="102"/>
    <col min="12345" max="12345" width="12.6640625" style="102" customWidth="1"/>
    <col min="12346" max="12346" width="20.6640625" style="102" customWidth="1"/>
    <col min="12347" max="12347" width="14.6640625" style="102" customWidth="1"/>
    <col min="12348" max="12352" width="32.1640625" style="102" customWidth="1"/>
    <col min="12353" max="12355" width="21.5" style="102" customWidth="1"/>
    <col min="12356" max="12360" width="13.5" style="102" customWidth="1"/>
    <col min="12361" max="12361" width="21.1640625" style="102" customWidth="1"/>
    <col min="12362" max="12362" width="17" style="102" customWidth="1"/>
    <col min="12363" max="12363" width="17.83203125" style="102" customWidth="1"/>
    <col min="12364" max="12364" width="10.1640625" style="102" customWidth="1"/>
    <col min="12365" max="12365" width="11.6640625" style="102" customWidth="1"/>
    <col min="12366" max="12366" width="16.33203125" style="102" customWidth="1"/>
    <col min="12367" max="12367" width="13.5" style="102" customWidth="1"/>
    <col min="12368" max="12368" width="28.33203125" style="102" customWidth="1"/>
    <col min="12369" max="12369" width="19.5" style="102" customWidth="1"/>
    <col min="12370" max="12370" width="16.33203125" style="102" customWidth="1"/>
    <col min="12371" max="12371" width="13.5" style="102" customWidth="1"/>
    <col min="12372" max="12373" width="8.5" style="102" customWidth="1"/>
    <col min="12374" max="12374" width="9" style="102" customWidth="1"/>
    <col min="12375" max="12375" width="8.83203125" style="102" customWidth="1"/>
    <col min="12376" max="12376" width="9.1640625" style="102"/>
    <col min="12377" max="12377" width="9" style="102" customWidth="1"/>
    <col min="12378" max="12380" width="8.83203125" style="102" customWidth="1"/>
    <col min="12381" max="12381" width="8.6640625" style="102" customWidth="1"/>
    <col min="12382" max="12383" width="8.5" style="102" customWidth="1"/>
    <col min="12384" max="12384" width="8.1640625" style="102" customWidth="1"/>
    <col min="12385" max="12385" width="7.5" style="102" customWidth="1"/>
    <col min="12386" max="12386" width="8.1640625" style="102" customWidth="1"/>
    <col min="12387" max="12387" width="8.6640625" style="102" customWidth="1"/>
    <col min="12388" max="12594" width="9.1640625" style="102"/>
    <col min="12595" max="12595" width="22.5" style="102" customWidth="1"/>
    <col min="12596" max="12596" width="38.6640625" style="102" customWidth="1"/>
    <col min="12597" max="12597" width="28.83203125" style="102" customWidth="1"/>
    <col min="12598" max="12598" width="11.5" style="102" customWidth="1"/>
    <col min="12599" max="12599" width="19" style="102" customWidth="1"/>
    <col min="12600" max="12600" width="9.1640625" style="102"/>
    <col min="12601" max="12601" width="12.6640625" style="102" customWidth="1"/>
    <col min="12602" max="12602" width="20.6640625" style="102" customWidth="1"/>
    <col min="12603" max="12603" width="14.6640625" style="102" customWidth="1"/>
    <col min="12604" max="12608" width="32.1640625" style="102" customWidth="1"/>
    <col min="12609" max="12611" width="21.5" style="102" customWidth="1"/>
    <col min="12612" max="12616" width="13.5" style="102" customWidth="1"/>
    <col min="12617" max="12617" width="21.1640625" style="102" customWidth="1"/>
    <col min="12618" max="12618" width="17" style="102" customWidth="1"/>
    <col min="12619" max="12619" width="17.83203125" style="102" customWidth="1"/>
    <col min="12620" max="12620" width="10.1640625" style="102" customWidth="1"/>
    <col min="12621" max="12621" width="11.6640625" style="102" customWidth="1"/>
    <col min="12622" max="12622" width="16.33203125" style="102" customWidth="1"/>
    <col min="12623" max="12623" width="13.5" style="102" customWidth="1"/>
    <col min="12624" max="12624" width="28.33203125" style="102" customWidth="1"/>
    <col min="12625" max="12625" width="19.5" style="102" customWidth="1"/>
    <col min="12626" max="12626" width="16.33203125" style="102" customWidth="1"/>
    <col min="12627" max="12627" width="13.5" style="102" customWidth="1"/>
    <col min="12628" max="12629" width="8.5" style="102" customWidth="1"/>
    <col min="12630" max="12630" width="9" style="102" customWidth="1"/>
    <col min="12631" max="12631" width="8.83203125" style="102" customWidth="1"/>
    <col min="12632" max="12632" width="9.1640625" style="102"/>
    <col min="12633" max="12633" width="9" style="102" customWidth="1"/>
    <col min="12634" max="12636" width="8.83203125" style="102" customWidth="1"/>
    <col min="12637" max="12637" width="8.6640625" style="102" customWidth="1"/>
    <col min="12638" max="12639" width="8.5" style="102" customWidth="1"/>
    <col min="12640" max="12640" width="8.1640625" style="102" customWidth="1"/>
    <col min="12641" max="12641" width="7.5" style="102" customWidth="1"/>
    <col min="12642" max="12642" width="8.1640625" style="102" customWidth="1"/>
    <col min="12643" max="12643" width="8.6640625" style="102" customWidth="1"/>
    <col min="12644" max="12850" width="9.1640625" style="102"/>
    <col min="12851" max="12851" width="22.5" style="102" customWidth="1"/>
    <col min="12852" max="12852" width="38.6640625" style="102" customWidth="1"/>
    <col min="12853" max="12853" width="28.83203125" style="102" customWidth="1"/>
    <col min="12854" max="12854" width="11.5" style="102" customWidth="1"/>
    <col min="12855" max="12855" width="19" style="102" customWidth="1"/>
    <col min="12856" max="12856" width="9.1640625" style="102"/>
    <col min="12857" max="12857" width="12.6640625" style="102" customWidth="1"/>
    <col min="12858" max="12858" width="20.6640625" style="102" customWidth="1"/>
    <col min="12859" max="12859" width="14.6640625" style="102" customWidth="1"/>
    <col min="12860" max="12864" width="32.1640625" style="102" customWidth="1"/>
    <col min="12865" max="12867" width="21.5" style="102" customWidth="1"/>
    <col min="12868" max="12872" width="13.5" style="102" customWidth="1"/>
    <col min="12873" max="12873" width="21.1640625" style="102" customWidth="1"/>
    <col min="12874" max="12874" width="17" style="102" customWidth="1"/>
    <col min="12875" max="12875" width="17.83203125" style="102" customWidth="1"/>
    <col min="12876" max="12876" width="10.1640625" style="102" customWidth="1"/>
    <col min="12877" max="12877" width="11.6640625" style="102" customWidth="1"/>
    <col min="12878" max="12878" width="16.33203125" style="102" customWidth="1"/>
    <col min="12879" max="12879" width="13.5" style="102" customWidth="1"/>
    <col min="12880" max="12880" width="28.33203125" style="102" customWidth="1"/>
    <col min="12881" max="12881" width="19.5" style="102" customWidth="1"/>
    <col min="12882" max="12882" width="16.33203125" style="102" customWidth="1"/>
    <col min="12883" max="12883" width="13.5" style="102" customWidth="1"/>
    <col min="12884" max="12885" width="8.5" style="102" customWidth="1"/>
    <col min="12886" max="12886" width="9" style="102" customWidth="1"/>
    <col min="12887" max="12887" width="8.83203125" style="102" customWidth="1"/>
    <col min="12888" max="12888" width="9.1640625" style="102"/>
    <col min="12889" max="12889" width="9" style="102" customWidth="1"/>
    <col min="12890" max="12892" width="8.83203125" style="102" customWidth="1"/>
    <col min="12893" max="12893" width="8.6640625" style="102" customWidth="1"/>
    <col min="12894" max="12895" width="8.5" style="102" customWidth="1"/>
    <col min="12896" max="12896" width="8.1640625" style="102" customWidth="1"/>
    <col min="12897" max="12897" width="7.5" style="102" customWidth="1"/>
    <col min="12898" max="12898" width="8.1640625" style="102" customWidth="1"/>
    <col min="12899" max="12899" width="8.6640625" style="102" customWidth="1"/>
    <col min="12900" max="13106" width="9.1640625" style="102"/>
    <col min="13107" max="13107" width="22.5" style="102" customWidth="1"/>
    <col min="13108" max="13108" width="38.6640625" style="102" customWidth="1"/>
    <col min="13109" max="13109" width="28.83203125" style="102" customWidth="1"/>
    <col min="13110" max="13110" width="11.5" style="102" customWidth="1"/>
    <col min="13111" max="13111" width="19" style="102" customWidth="1"/>
    <col min="13112" max="13112" width="9.1640625" style="102"/>
    <col min="13113" max="13113" width="12.6640625" style="102" customWidth="1"/>
    <col min="13114" max="13114" width="20.6640625" style="102" customWidth="1"/>
    <col min="13115" max="13115" width="14.6640625" style="102" customWidth="1"/>
    <col min="13116" max="13120" width="32.1640625" style="102" customWidth="1"/>
    <col min="13121" max="13123" width="21.5" style="102" customWidth="1"/>
    <col min="13124" max="13128" width="13.5" style="102" customWidth="1"/>
    <col min="13129" max="13129" width="21.1640625" style="102" customWidth="1"/>
    <col min="13130" max="13130" width="17" style="102" customWidth="1"/>
    <col min="13131" max="13131" width="17.83203125" style="102" customWidth="1"/>
    <col min="13132" max="13132" width="10.1640625" style="102" customWidth="1"/>
    <col min="13133" max="13133" width="11.6640625" style="102" customWidth="1"/>
    <col min="13134" max="13134" width="16.33203125" style="102" customWidth="1"/>
    <col min="13135" max="13135" width="13.5" style="102" customWidth="1"/>
    <col min="13136" max="13136" width="28.33203125" style="102" customWidth="1"/>
    <col min="13137" max="13137" width="19.5" style="102" customWidth="1"/>
    <col min="13138" max="13138" width="16.33203125" style="102" customWidth="1"/>
    <col min="13139" max="13139" width="13.5" style="102" customWidth="1"/>
    <col min="13140" max="13141" width="8.5" style="102" customWidth="1"/>
    <col min="13142" max="13142" width="9" style="102" customWidth="1"/>
    <col min="13143" max="13143" width="8.83203125" style="102" customWidth="1"/>
    <col min="13144" max="13144" width="9.1640625" style="102"/>
    <col min="13145" max="13145" width="9" style="102" customWidth="1"/>
    <col min="13146" max="13148" width="8.83203125" style="102" customWidth="1"/>
    <col min="13149" max="13149" width="8.6640625" style="102" customWidth="1"/>
    <col min="13150" max="13151" width="8.5" style="102" customWidth="1"/>
    <col min="13152" max="13152" width="8.1640625" style="102" customWidth="1"/>
    <col min="13153" max="13153" width="7.5" style="102" customWidth="1"/>
    <col min="13154" max="13154" width="8.1640625" style="102" customWidth="1"/>
    <col min="13155" max="13155" width="8.6640625" style="102" customWidth="1"/>
    <col min="13156" max="13362" width="9.1640625" style="102"/>
    <col min="13363" max="13363" width="22.5" style="102" customWidth="1"/>
    <col min="13364" max="13364" width="38.6640625" style="102" customWidth="1"/>
    <col min="13365" max="13365" width="28.83203125" style="102" customWidth="1"/>
    <col min="13366" max="13366" width="11.5" style="102" customWidth="1"/>
    <col min="13367" max="13367" width="19" style="102" customWidth="1"/>
    <col min="13368" max="13368" width="9.1640625" style="102"/>
    <col min="13369" max="13369" width="12.6640625" style="102" customWidth="1"/>
    <col min="13370" max="13370" width="20.6640625" style="102" customWidth="1"/>
    <col min="13371" max="13371" width="14.6640625" style="102" customWidth="1"/>
    <col min="13372" max="13376" width="32.1640625" style="102" customWidth="1"/>
    <col min="13377" max="13379" width="21.5" style="102" customWidth="1"/>
    <col min="13380" max="13384" width="13.5" style="102" customWidth="1"/>
    <col min="13385" max="13385" width="21.1640625" style="102" customWidth="1"/>
    <col min="13386" max="13386" width="17" style="102" customWidth="1"/>
    <col min="13387" max="13387" width="17.83203125" style="102" customWidth="1"/>
    <col min="13388" max="13388" width="10.1640625" style="102" customWidth="1"/>
    <col min="13389" max="13389" width="11.6640625" style="102" customWidth="1"/>
    <col min="13390" max="13390" width="16.33203125" style="102" customWidth="1"/>
    <col min="13391" max="13391" width="13.5" style="102" customWidth="1"/>
    <col min="13392" max="13392" width="28.33203125" style="102" customWidth="1"/>
    <col min="13393" max="13393" width="19.5" style="102" customWidth="1"/>
    <col min="13394" max="13394" width="16.33203125" style="102" customWidth="1"/>
    <col min="13395" max="13395" width="13.5" style="102" customWidth="1"/>
    <col min="13396" max="13397" width="8.5" style="102" customWidth="1"/>
    <col min="13398" max="13398" width="9" style="102" customWidth="1"/>
    <col min="13399" max="13399" width="8.83203125" style="102" customWidth="1"/>
    <col min="13400" max="13400" width="9.1640625" style="102"/>
    <col min="13401" max="13401" width="9" style="102" customWidth="1"/>
    <col min="13402" max="13404" width="8.83203125" style="102" customWidth="1"/>
    <col min="13405" max="13405" width="8.6640625" style="102" customWidth="1"/>
    <col min="13406" max="13407" width="8.5" style="102" customWidth="1"/>
    <col min="13408" max="13408" width="8.1640625" style="102" customWidth="1"/>
    <col min="13409" max="13409" width="7.5" style="102" customWidth="1"/>
    <col min="13410" max="13410" width="8.1640625" style="102" customWidth="1"/>
    <col min="13411" max="13411" width="8.6640625" style="102" customWidth="1"/>
    <col min="13412" max="13618" width="9.1640625" style="102"/>
    <col min="13619" max="13619" width="22.5" style="102" customWidth="1"/>
    <col min="13620" max="13620" width="38.6640625" style="102" customWidth="1"/>
    <col min="13621" max="13621" width="28.83203125" style="102" customWidth="1"/>
    <col min="13622" max="13622" width="11.5" style="102" customWidth="1"/>
    <col min="13623" max="13623" width="19" style="102" customWidth="1"/>
    <col min="13624" max="13624" width="9.1640625" style="102"/>
    <col min="13625" max="13625" width="12.6640625" style="102" customWidth="1"/>
    <col min="13626" max="13626" width="20.6640625" style="102" customWidth="1"/>
    <col min="13627" max="13627" width="14.6640625" style="102" customWidth="1"/>
    <col min="13628" max="13632" width="32.1640625" style="102" customWidth="1"/>
    <col min="13633" max="13635" width="21.5" style="102" customWidth="1"/>
    <col min="13636" max="13640" width="13.5" style="102" customWidth="1"/>
    <col min="13641" max="13641" width="21.1640625" style="102" customWidth="1"/>
    <col min="13642" max="13642" width="17" style="102" customWidth="1"/>
    <col min="13643" max="13643" width="17.83203125" style="102" customWidth="1"/>
    <col min="13644" max="13644" width="10.1640625" style="102" customWidth="1"/>
    <col min="13645" max="13645" width="11.6640625" style="102" customWidth="1"/>
    <col min="13646" max="13646" width="16.33203125" style="102" customWidth="1"/>
    <col min="13647" max="13647" width="13.5" style="102" customWidth="1"/>
    <col min="13648" max="13648" width="28.33203125" style="102" customWidth="1"/>
    <col min="13649" max="13649" width="19.5" style="102" customWidth="1"/>
    <col min="13650" max="13650" width="16.33203125" style="102" customWidth="1"/>
    <col min="13651" max="13651" width="13.5" style="102" customWidth="1"/>
    <col min="13652" max="13653" width="8.5" style="102" customWidth="1"/>
    <col min="13654" max="13654" width="9" style="102" customWidth="1"/>
    <col min="13655" max="13655" width="8.83203125" style="102" customWidth="1"/>
    <col min="13656" max="13656" width="9.1640625" style="102"/>
    <col min="13657" max="13657" width="9" style="102" customWidth="1"/>
    <col min="13658" max="13660" width="8.83203125" style="102" customWidth="1"/>
    <col min="13661" max="13661" width="8.6640625" style="102" customWidth="1"/>
    <col min="13662" max="13663" width="8.5" style="102" customWidth="1"/>
    <col min="13664" max="13664" width="8.1640625" style="102" customWidth="1"/>
    <col min="13665" max="13665" width="7.5" style="102" customWidth="1"/>
    <col min="13666" max="13666" width="8.1640625" style="102" customWidth="1"/>
    <col min="13667" max="13667" width="8.6640625" style="102" customWidth="1"/>
    <col min="13668" max="13874" width="9.1640625" style="102"/>
    <col min="13875" max="13875" width="22.5" style="102" customWidth="1"/>
    <col min="13876" max="13876" width="38.6640625" style="102" customWidth="1"/>
    <col min="13877" max="13877" width="28.83203125" style="102" customWidth="1"/>
    <col min="13878" max="13878" width="11.5" style="102" customWidth="1"/>
    <col min="13879" max="13879" width="19" style="102" customWidth="1"/>
    <col min="13880" max="13880" width="9.1640625" style="102"/>
    <col min="13881" max="13881" width="12.6640625" style="102" customWidth="1"/>
    <col min="13882" max="13882" width="20.6640625" style="102" customWidth="1"/>
    <col min="13883" max="13883" width="14.6640625" style="102" customWidth="1"/>
    <col min="13884" max="13888" width="32.1640625" style="102" customWidth="1"/>
    <col min="13889" max="13891" width="21.5" style="102" customWidth="1"/>
    <col min="13892" max="13896" width="13.5" style="102" customWidth="1"/>
    <col min="13897" max="13897" width="21.1640625" style="102" customWidth="1"/>
    <col min="13898" max="13898" width="17" style="102" customWidth="1"/>
    <col min="13899" max="13899" width="17.83203125" style="102" customWidth="1"/>
    <col min="13900" max="13900" width="10.1640625" style="102" customWidth="1"/>
    <col min="13901" max="13901" width="11.6640625" style="102" customWidth="1"/>
    <col min="13902" max="13902" width="16.33203125" style="102" customWidth="1"/>
    <col min="13903" max="13903" width="13.5" style="102" customWidth="1"/>
    <col min="13904" max="13904" width="28.33203125" style="102" customWidth="1"/>
    <col min="13905" max="13905" width="19.5" style="102" customWidth="1"/>
    <col min="13906" max="13906" width="16.33203125" style="102" customWidth="1"/>
    <col min="13907" max="13907" width="13.5" style="102" customWidth="1"/>
    <col min="13908" max="13909" width="8.5" style="102" customWidth="1"/>
    <col min="13910" max="13910" width="9" style="102" customWidth="1"/>
    <col min="13911" max="13911" width="8.83203125" style="102" customWidth="1"/>
    <col min="13912" max="13912" width="9.1640625" style="102"/>
    <col min="13913" max="13913" width="9" style="102" customWidth="1"/>
    <col min="13914" max="13916" width="8.83203125" style="102" customWidth="1"/>
    <col min="13917" max="13917" width="8.6640625" style="102" customWidth="1"/>
    <col min="13918" max="13919" width="8.5" style="102" customWidth="1"/>
    <col min="13920" max="13920" width="8.1640625" style="102" customWidth="1"/>
    <col min="13921" max="13921" width="7.5" style="102" customWidth="1"/>
    <col min="13922" max="13922" width="8.1640625" style="102" customWidth="1"/>
    <col min="13923" max="13923" width="8.6640625" style="102" customWidth="1"/>
    <col min="13924" max="14130" width="9.1640625" style="102"/>
    <col min="14131" max="14131" width="22.5" style="102" customWidth="1"/>
    <col min="14132" max="14132" width="38.6640625" style="102" customWidth="1"/>
    <col min="14133" max="14133" width="28.83203125" style="102" customWidth="1"/>
    <col min="14134" max="14134" width="11.5" style="102" customWidth="1"/>
    <col min="14135" max="14135" width="19" style="102" customWidth="1"/>
    <col min="14136" max="14136" width="9.1640625" style="102"/>
    <col min="14137" max="14137" width="12.6640625" style="102" customWidth="1"/>
    <col min="14138" max="14138" width="20.6640625" style="102" customWidth="1"/>
    <col min="14139" max="14139" width="14.6640625" style="102" customWidth="1"/>
    <col min="14140" max="14144" width="32.1640625" style="102" customWidth="1"/>
    <col min="14145" max="14147" width="21.5" style="102" customWidth="1"/>
    <col min="14148" max="14152" width="13.5" style="102" customWidth="1"/>
    <col min="14153" max="14153" width="21.1640625" style="102" customWidth="1"/>
    <col min="14154" max="14154" width="17" style="102" customWidth="1"/>
    <col min="14155" max="14155" width="17.83203125" style="102" customWidth="1"/>
    <col min="14156" max="14156" width="10.1640625" style="102" customWidth="1"/>
    <col min="14157" max="14157" width="11.6640625" style="102" customWidth="1"/>
    <col min="14158" max="14158" width="16.33203125" style="102" customWidth="1"/>
    <col min="14159" max="14159" width="13.5" style="102" customWidth="1"/>
    <col min="14160" max="14160" width="28.33203125" style="102" customWidth="1"/>
    <col min="14161" max="14161" width="19.5" style="102" customWidth="1"/>
    <col min="14162" max="14162" width="16.33203125" style="102" customWidth="1"/>
    <col min="14163" max="14163" width="13.5" style="102" customWidth="1"/>
    <col min="14164" max="14165" width="8.5" style="102" customWidth="1"/>
    <col min="14166" max="14166" width="9" style="102" customWidth="1"/>
    <col min="14167" max="14167" width="8.83203125" style="102" customWidth="1"/>
    <col min="14168" max="14168" width="9.1640625" style="102"/>
    <col min="14169" max="14169" width="9" style="102" customWidth="1"/>
    <col min="14170" max="14172" width="8.83203125" style="102" customWidth="1"/>
    <col min="14173" max="14173" width="8.6640625" style="102" customWidth="1"/>
    <col min="14174" max="14175" width="8.5" style="102" customWidth="1"/>
    <col min="14176" max="14176" width="8.1640625" style="102" customWidth="1"/>
    <col min="14177" max="14177" width="7.5" style="102" customWidth="1"/>
    <col min="14178" max="14178" width="8.1640625" style="102" customWidth="1"/>
    <col min="14179" max="14179" width="8.6640625" style="102" customWidth="1"/>
    <col min="14180" max="14386" width="9.1640625" style="102"/>
    <col min="14387" max="14387" width="22.5" style="102" customWidth="1"/>
    <col min="14388" max="14388" width="38.6640625" style="102" customWidth="1"/>
    <col min="14389" max="14389" width="28.83203125" style="102" customWidth="1"/>
    <col min="14390" max="14390" width="11.5" style="102" customWidth="1"/>
    <col min="14391" max="14391" width="19" style="102" customWidth="1"/>
    <col min="14392" max="14392" width="9.1640625" style="102"/>
    <col min="14393" max="14393" width="12.6640625" style="102" customWidth="1"/>
    <col min="14394" max="14394" width="20.6640625" style="102" customWidth="1"/>
    <col min="14395" max="14395" width="14.6640625" style="102" customWidth="1"/>
    <col min="14396" max="14400" width="32.1640625" style="102" customWidth="1"/>
    <col min="14401" max="14403" width="21.5" style="102" customWidth="1"/>
    <col min="14404" max="14408" width="13.5" style="102" customWidth="1"/>
    <col min="14409" max="14409" width="21.1640625" style="102" customWidth="1"/>
    <col min="14410" max="14410" width="17" style="102" customWidth="1"/>
    <col min="14411" max="14411" width="17.83203125" style="102" customWidth="1"/>
    <col min="14412" max="14412" width="10.1640625" style="102" customWidth="1"/>
    <col min="14413" max="14413" width="11.6640625" style="102" customWidth="1"/>
    <col min="14414" max="14414" width="16.33203125" style="102" customWidth="1"/>
    <col min="14415" max="14415" width="13.5" style="102" customWidth="1"/>
    <col min="14416" max="14416" width="28.33203125" style="102" customWidth="1"/>
    <col min="14417" max="14417" width="19.5" style="102" customWidth="1"/>
    <col min="14418" max="14418" width="16.33203125" style="102" customWidth="1"/>
    <col min="14419" max="14419" width="13.5" style="102" customWidth="1"/>
    <col min="14420" max="14421" width="8.5" style="102" customWidth="1"/>
    <col min="14422" max="14422" width="9" style="102" customWidth="1"/>
    <col min="14423" max="14423" width="8.83203125" style="102" customWidth="1"/>
    <col min="14424" max="14424" width="9.1640625" style="102"/>
    <col min="14425" max="14425" width="9" style="102" customWidth="1"/>
    <col min="14426" max="14428" width="8.83203125" style="102" customWidth="1"/>
    <col min="14429" max="14429" width="8.6640625" style="102" customWidth="1"/>
    <col min="14430" max="14431" width="8.5" style="102" customWidth="1"/>
    <col min="14432" max="14432" width="8.1640625" style="102" customWidth="1"/>
    <col min="14433" max="14433" width="7.5" style="102" customWidth="1"/>
    <col min="14434" max="14434" width="8.1640625" style="102" customWidth="1"/>
    <col min="14435" max="14435" width="8.6640625" style="102" customWidth="1"/>
    <col min="14436" max="14642" width="9.1640625" style="102"/>
    <col min="14643" max="14643" width="22.5" style="102" customWidth="1"/>
    <col min="14644" max="14644" width="38.6640625" style="102" customWidth="1"/>
    <col min="14645" max="14645" width="28.83203125" style="102" customWidth="1"/>
    <col min="14646" max="14646" width="11.5" style="102" customWidth="1"/>
    <col min="14647" max="14647" width="19" style="102" customWidth="1"/>
    <col min="14648" max="14648" width="9.1640625" style="102"/>
    <col min="14649" max="14649" width="12.6640625" style="102" customWidth="1"/>
    <col min="14650" max="14650" width="20.6640625" style="102" customWidth="1"/>
    <col min="14651" max="14651" width="14.6640625" style="102" customWidth="1"/>
    <col min="14652" max="14656" width="32.1640625" style="102" customWidth="1"/>
    <col min="14657" max="14659" width="21.5" style="102" customWidth="1"/>
    <col min="14660" max="14664" width="13.5" style="102" customWidth="1"/>
    <col min="14665" max="14665" width="21.1640625" style="102" customWidth="1"/>
    <col min="14666" max="14666" width="17" style="102" customWidth="1"/>
    <col min="14667" max="14667" width="17.83203125" style="102" customWidth="1"/>
    <col min="14668" max="14668" width="10.1640625" style="102" customWidth="1"/>
    <col min="14669" max="14669" width="11.6640625" style="102" customWidth="1"/>
    <col min="14670" max="14670" width="16.33203125" style="102" customWidth="1"/>
    <col min="14671" max="14671" width="13.5" style="102" customWidth="1"/>
    <col min="14672" max="14672" width="28.33203125" style="102" customWidth="1"/>
    <col min="14673" max="14673" width="19.5" style="102" customWidth="1"/>
    <col min="14674" max="14674" width="16.33203125" style="102" customWidth="1"/>
    <col min="14675" max="14675" width="13.5" style="102" customWidth="1"/>
    <col min="14676" max="14677" width="8.5" style="102" customWidth="1"/>
    <col min="14678" max="14678" width="9" style="102" customWidth="1"/>
    <col min="14679" max="14679" width="8.83203125" style="102" customWidth="1"/>
    <col min="14680" max="14680" width="9.1640625" style="102"/>
    <col min="14681" max="14681" width="9" style="102" customWidth="1"/>
    <col min="14682" max="14684" width="8.83203125" style="102" customWidth="1"/>
    <col min="14685" max="14685" width="8.6640625" style="102" customWidth="1"/>
    <col min="14686" max="14687" width="8.5" style="102" customWidth="1"/>
    <col min="14688" max="14688" width="8.1640625" style="102" customWidth="1"/>
    <col min="14689" max="14689" width="7.5" style="102" customWidth="1"/>
    <col min="14690" max="14690" width="8.1640625" style="102" customWidth="1"/>
    <col min="14691" max="14691" width="8.6640625" style="102" customWidth="1"/>
    <col min="14692" max="14898" width="9.1640625" style="102"/>
    <col min="14899" max="14899" width="22.5" style="102" customWidth="1"/>
    <col min="14900" max="14900" width="38.6640625" style="102" customWidth="1"/>
    <col min="14901" max="14901" width="28.83203125" style="102" customWidth="1"/>
    <col min="14902" max="14902" width="11.5" style="102" customWidth="1"/>
    <col min="14903" max="14903" width="19" style="102" customWidth="1"/>
    <col min="14904" max="14904" width="9.1640625" style="102"/>
    <col min="14905" max="14905" width="12.6640625" style="102" customWidth="1"/>
    <col min="14906" max="14906" width="20.6640625" style="102" customWidth="1"/>
    <col min="14907" max="14907" width="14.6640625" style="102" customWidth="1"/>
    <col min="14908" max="14912" width="32.1640625" style="102" customWidth="1"/>
    <col min="14913" max="14915" width="21.5" style="102" customWidth="1"/>
    <col min="14916" max="14920" width="13.5" style="102" customWidth="1"/>
    <col min="14921" max="14921" width="21.1640625" style="102" customWidth="1"/>
    <col min="14922" max="14922" width="17" style="102" customWidth="1"/>
    <col min="14923" max="14923" width="17.83203125" style="102" customWidth="1"/>
    <col min="14924" max="14924" width="10.1640625" style="102" customWidth="1"/>
    <col min="14925" max="14925" width="11.6640625" style="102" customWidth="1"/>
    <col min="14926" max="14926" width="16.33203125" style="102" customWidth="1"/>
    <col min="14927" max="14927" width="13.5" style="102" customWidth="1"/>
    <col min="14928" max="14928" width="28.33203125" style="102" customWidth="1"/>
    <col min="14929" max="14929" width="19.5" style="102" customWidth="1"/>
    <col min="14930" max="14930" width="16.33203125" style="102" customWidth="1"/>
    <col min="14931" max="14931" width="13.5" style="102" customWidth="1"/>
    <col min="14932" max="14933" width="8.5" style="102" customWidth="1"/>
    <col min="14934" max="14934" width="9" style="102" customWidth="1"/>
    <col min="14935" max="14935" width="8.83203125" style="102" customWidth="1"/>
    <col min="14936" max="14936" width="9.1640625" style="102"/>
    <col min="14937" max="14937" width="9" style="102" customWidth="1"/>
    <col min="14938" max="14940" width="8.83203125" style="102" customWidth="1"/>
    <col min="14941" max="14941" width="8.6640625" style="102" customWidth="1"/>
    <col min="14942" max="14943" width="8.5" style="102" customWidth="1"/>
    <col min="14944" max="14944" width="8.1640625" style="102" customWidth="1"/>
    <col min="14945" max="14945" width="7.5" style="102" customWidth="1"/>
    <col min="14946" max="14946" width="8.1640625" style="102" customWidth="1"/>
    <col min="14947" max="14947" width="8.6640625" style="102" customWidth="1"/>
    <col min="14948" max="15154" width="9.1640625" style="102"/>
    <col min="15155" max="15155" width="22.5" style="102" customWidth="1"/>
    <col min="15156" max="15156" width="38.6640625" style="102" customWidth="1"/>
    <col min="15157" max="15157" width="28.83203125" style="102" customWidth="1"/>
    <col min="15158" max="15158" width="11.5" style="102" customWidth="1"/>
    <col min="15159" max="15159" width="19" style="102" customWidth="1"/>
    <col min="15160" max="15160" width="9.1640625" style="102"/>
    <col min="15161" max="15161" width="12.6640625" style="102" customWidth="1"/>
    <col min="15162" max="15162" width="20.6640625" style="102" customWidth="1"/>
    <col min="15163" max="15163" width="14.6640625" style="102" customWidth="1"/>
    <col min="15164" max="15168" width="32.1640625" style="102" customWidth="1"/>
    <col min="15169" max="15171" width="21.5" style="102" customWidth="1"/>
    <col min="15172" max="15176" width="13.5" style="102" customWidth="1"/>
    <col min="15177" max="15177" width="21.1640625" style="102" customWidth="1"/>
    <col min="15178" max="15178" width="17" style="102" customWidth="1"/>
    <col min="15179" max="15179" width="17.83203125" style="102" customWidth="1"/>
    <col min="15180" max="15180" width="10.1640625" style="102" customWidth="1"/>
    <col min="15181" max="15181" width="11.6640625" style="102" customWidth="1"/>
    <col min="15182" max="15182" width="16.33203125" style="102" customWidth="1"/>
    <col min="15183" max="15183" width="13.5" style="102" customWidth="1"/>
    <col min="15184" max="15184" width="28.33203125" style="102" customWidth="1"/>
    <col min="15185" max="15185" width="19.5" style="102" customWidth="1"/>
    <col min="15186" max="15186" width="16.33203125" style="102" customWidth="1"/>
    <col min="15187" max="15187" width="13.5" style="102" customWidth="1"/>
    <col min="15188" max="15189" width="8.5" style="102" customWidth="1"/>
    <col min="15190" max="15190" width="9" style="102" customWidth="1"/>
    <col min="15191" max="15191" width="8.83203125" style="102" customWidth="1"/>
    <col min="15192" max="15192" width="9.1640625" style="102"/>
    <col min="15193" max="15193" width="9" style="102" customWidth="1"/>
    <col min="15194" max="15196" width="8.83203125" style="102" customWidth="1"/>
    <col min="15197" max="15197" width="8.6640625" style="102" customWidth="1"/>
    <col min="15198" max="15199" width="8.5" style="102" customWidth="1"/>
    <col min="15200" max="15200" width="8.1640625" style="102" customWidth="1"/>
    <col min="15201" max="15201" width="7.5" style="102" customWidth="1"/>
    <col min="15202" max="15202" width="8.1640625" style="102" customWidth="1"/>
    <col min="15203" max="15203" width="8.6640625" style="102" customWidth="1"/>
    <col min="15204" max="15410" width="9.1640625" style="102"/>
    <col min="15411" max="15411" width="22.5" style="102" customWidth="1"/>
    <col min="15412" max="15412" width="38.6640625" style="102" customWidth="1"/>
    <col min="15413" max="15413" width="28.83203125" style="102" customWidth="1"/>
    <col min="15414" max="15414" width="11.5" style="102" customWidth="1"/>
    <col min="15415" max="15415" width="19" style="102" customWidth="1"/>
    <col min="15416" max="15416" width="9.1640625" style="102"/>
    <col min="15417" max="15417" width="12.6640625" style="102" customWidth="1"/>
    <col min="15418" max="15418" width="20.6640625" style="102" customWidth="1"/>
    <col min="15419" max="15419" width="14.6640625" style="102" customWidth="1"/>
    <col min="15420" max="15424" width="32.1640625" style="102" customWidth="1"/>
    <col min="15425" max="15427" width="21.5" style="102" customWidth="1"/>
    <col min="15428" max="15432" width="13.5" style="102" customWidth="1"/>
    <col min="15433" max="15433" width="21.1640625" style="102" customWidth="1"/>
    <col min="15434" max="15434" width="17" style="102" customWidth="1"/>
    <col min="15435" max="15435" width="17.83203125" style="102" customWidth="1"/>
    <col min="15436" max="15436" width="10.1640625" style="102" customWidth="1"/>
    <col min="15437" max="15437" width="11.6640625" style="102" customWidth="1"/>
    <col min="15438" max="15438" width="16.33203125" style="102" customWidth="1"/>
    <col min="15439" max="15439" width="13.5" style="102" customWidth="1"/>
    <col min="15440" max="15440" width="28.33203125" style="102" customWidth="1"/>
    <col min="15441" max="15441" width="19.5" style="102" customWidth="1"/>
    <col min="15442" max="15442" width="16.33203125" style="102" customWidth="1"/>
    <col min="15443" max="15443" width="13.5" style="102" customWidth="1"/>
    <col min="15444" max="15445" width="8.5" style="102" customWidth="1"/>
    <col min="15446" max="15446" width="9" style="102" customWidth="1"/>
    <col min="15447" max="15447" width="8.83203125" style="102" customWidth="1"/>
    <col min="15448" max="15448" width="9.1640625" style="102"/>
    <col min="15449" max="15449" width="9" style="102" customWidth="1"/>
    <col min="15450" max="15452" width="8.83203125" style="102" customWidth="1"/>
    <col min="15453" max="15453" width="8.6640625" style="102" customWidth="1"/>
    <col min="15454" max="15455" width="8.5" style="102" customWidth="1"/>
    <col min="15456" max="15456" width="8.1640625" style="102" customWidth="1"/>
    <col min="15457" max="15457" width="7.5" style="102" customWidth="1"/>
    <col min="15458" max="15458" width="8.1640625" style="102" customWidth="1"/>
    <col min="15459" max="15459" width="8.6640625" style="102" customWidth="1"/>
    <col min="15460" max="15666" width="9.1640625" style="102"/>
    <col min="15667" max="15667" width="22.5" style="102" customWidth="1"/>
    <col min="15668" max="15668" width="38.6640625" style="102" customWidth="1"/>
    <col min="15669" max="15669" width="28.83203125" style="102" customWidth="1"/>
    <col min="15670" max="15670" width="11.5" style="102" customWidth="1"/>
    <col min="15671" max="15671" width="19" style="102" customWidth="1"/>
    <col min="15672" max="15672" width="9.1640625" style="102"/>
    <col min="15673" max="15673" width="12.6640625" style="102" customWidth="1"/>
    <col min="15674" max="15674" width="20.6640625" style="102" customWidth="1"/>
    <col min="15675" max="15675" width="14.6640625" style="102" customWidth="1"/>
    <col min="15676" max="15680" width="32.1640625" style="102" customWidth="1"/>
    <col min="15681" max="15683" width="21.5" style="102" customWidth="1"/>
    <col min="15684" max="15688" width="13.5" style="102" customWidth="1"/>
    <col min="15689" max="15689" width="21.1640625" style="102" customWidth="1"/>
    <col min="15690" max="15690" width="17" style="102" customWidth="1"/>
    <col min="15691" max="15691" width="17.83203125" style="102" customWidth="1"/>
    <col min="15692" max="15692" width="10.1640625" style="102" customWidth="1"/>
    <col min="15693" max="15693" width="11.6640625" style="102" customWidth="1"/>
    <col min="15694" max="15694" width="16.33203125" style="102" customWidth="1"/>
    <col min="15695" max="15695" width="13.5" style="102" customWidth="1"/>
    <col min="15696" max="15696" width="28.33203125" style="102" customWidth="1"/>
    <col min="15697" max="15697" width="19.5" style="102" customWidth="1"/>
    <col min="15698" max="15698" width="16.33203125" style="102" customWidth="1"/>
    <col min="15699" max="15699" width="13.5" style="102" customWidth="1"/>
    <col min="15700" max="15701" width="8.5" style="102" customWidth="1"/>
    <col min="15702" max="15702" width="9" style="102" customWidth="1"/>
    <col min="15703" max="15703" width="8.83203125" style="102" customWidth="1"/>
    <col min="15704" max="15704" width="9.1640625" style="102"/>
    <col min="15705" max="15705" width="9" style="102" customWidth="1"/>
    <col min="15706" max="15708" width="8.83203125" style="102" customWidth="1"/>
    <col min="15709" max="15709" width="8.6640625" style="102" customWidth="1"/>
    <col min="15710" max="15711" width="8.5" style="102" customWidth="1"/>
    <col min="15712" max="15712" width="8.1640625" style="102" customWidth="1"/>
    <col min="15713" max="15713" width="7.5" style="102" customWidth="1"/>
    <col min="15714" max="15714" width="8.1640625" style="102" customWidth="1"/>
    <col min="15715" max="15715" width="8.6640625" style="102" customWidth="1"/>
    <col min="15716" max="15922" width="9.1640625" style="102"/>
    <col min="15923" max="15923" width="22.5" style="102" customWidth="1"/>
    <col min="15924" max="15924" width="38.6640625" style="102" customWidth="1"/>
    <col min="15925" max="15925" width="28.83203125" style="102" customWidth="1"/>
    <col min="15926" max="15926" width="11.5" style="102" customWidth="1"/>
    <col min="15927" max="15927" width="19" style="102" customWidth="1"/>
    <col min="15928" max="15928" width="9.1640625" style="102"/>
    <col min="15929" max="15929" width="12.6640625" style="102" customWidth="1"/>
    <col min="15930" max="15930" width="20.6640625" style="102" customWidth="1"/>
    <col min="15931" max="15931" width="14.6640625" style="102" customWidth="1"/>
    <col min="15932" max="15936" width="32.1640625" style="102" customWidth="1"/>
    <col min="15937" max="15939" width="21.5" style="102" customWidth="1"/>
    <col min="15940" max="15944" width="13.5" style="102" customWidth="1"/>
    <col min="15945" max="15945" width="21.1640625" style="102" customWidth="1"/>
    <col min="15946" max="15946" width="17" style="102" customWidth="1"/>
    <col min="15947" max="15947" width="17.83203125" style="102" customWidth="1"/>
    <col min="15948" max="15948" width="10.1640625" style="102" customWidth="1"/>
    <col min="15949" max="15949" width="11.6640625" style="102" customWidth="1"/>
    <col min="15950" max="15950" width="16.33203125" style="102" customWidth="1"/>
    <col min="15951" max="15951" width="13.5" style="102" customWidth="1"/>
    <col min="15952" max="15952" width="28.33203125" style="102" customWidth="1"/>
    <col min="15953" max="15953" width="19.5" style="102" customWidth="1"/>
    <col min="15954" max="15954" width="16.33203125" style="102" customWidth="1"/>
    <col min="15955" max="15955" width="13.5" style="102" customWidth="1"/>
    <col min="15956" max="15957" width="8.5" style="102" customWidth="1"/>
    <col min="15958" max="15958" width="9" style="102" customWidth="1"/>
    <col min="15959" max="15959" width="8.83203125" style="102" customWidth="1"/>
    <col min="15960" max="15960" width="9.1640625" style="102"/>
    <col min="15961" max="15961" width="9" style="102" customWidth="1"/>
    <col min="15962" max="15964" width="8.83203125" style="102" customWidth="1"/>
    <col min="15965" max="15965" width="8.6640625" style="102" customWidth="1"/>
    <col min="15966" max="15967" width="8.5" style="102" customWidth="1"/>
    <col min="15968" max="15968" width="8.1640625" style="102" customWidth="1"/>
    <col min="15969" max="15969" width="7.5" style="102" customWidth="1"/>
    <col min="15970" max="15970" width="8.1640625" style="102" customWidth="1"/>
    <col min="15971" max="15971" width="8.6640625" style="102" customWidth="1"/>
    <col min="15972" max="16178" width="9.1640625" style="102"/>
    <col min="16179" max="16179" width="22.5" style="102" customWidth="1"/>
    <col min="16180" max="16180" width="38.6640625" style="102" customWidth="1"/>
    <col min="16181" max="16181" width="28.83203125" style="102" customWidth="1"/>
    <col min="16182" max="16182" width="11.5" style="102" customWidth="1"/>
    <col min="16183" max="16183" width="19" style="102" customWidth="1"/>
    <col min="16184" max="16184" width="9.1640625" style="102"/>
    <col min="16185" max="16185" width="12.6640625" style="102" customWidth="1"/>
    <col min="16186" max="16186" width="20.6640625" style="102" customWidth="1"/>
    <col min="16187" max="16187" width="14.6640625" style="102" customWidth="1"/>
    <col min="16188" max="16192" width="32.1640625" style="102" customWidth="1"/>
    <col min="16193" max="16195" width="21.5" style="102" customWidth="1"/>
    <col min="16196" max="16200" width="13.5" style="102" customWidth="1"/>
    <col min="16201" max="16201" width="21.1640625" style="102" customWidth="1"/>
    <col min="16202" max="16202" width="17" style="102" customWidth="1"/>
    <col min="16203" max="16203" width="17.83203125" style="102" customWidth="1"/>
    <col min="16204" max="16204" width="10.1640625" style="102" customWidth="1"/>
    <col min="16205" max="16205" width="11.6640625" style="102" customWidth="1"/>
    <col min="16206" max="16206" width="16.33203125" style="102" customWidth="1"/>
    <col min="16207" max="16207" width="13.5" style="102" customWidth="1"/>
    <col min="16208" max="16208" width="28.33203125" style="102" customWidth="1"/>
    <col min="16209" max="16209" width="19.5" style="102" customWidth="1"/>
    <col min="16210" max="16210" width="16.33203125" style="102" customWidth="1"/>
    <col min="16211" max="16211" width="13.5" style="102" customWidth="1"/>
    <col min="16212" max="16213" width="8.5" style="102" customWidth="1"/>
    <col min="16214" max="16214" width="9" style="102" customWidth="1"/>
    <col min="16215" max="16215" width="8.83203125" style="102" customWidth="1"/>
    <col min="16216" max="16216" width="9.1640625" style="102"/>
    <col min="16217" max="16217" width="9" style="102" customWidth="1"/>
    <col min="16218" max="16220" width="8.83203125" style="102" customWidth="1"/>
    <col min="16221" max="16221" width="8.6640625" style="102" customWidth="1"/>
    <col min="16222" max="16223" width="8.5" style="102" customWidth="1"/>
    <col min="16224" max="16224" width="8.1640625" style="102" customWidth="1"/>
    <col min="16225" max="16225" width="7.5" style="102" customWidth="1"/>
    <col min="16226" max="16226" width="8.1640625" style="102" customWidth="1"/>
    <col min="16227" max="16227" width="8.6640625" style="102" customWidth="1"/>
    <col min="16228" max="16384" width="9.1640625" style="102"/>
  </cols>
  <sheetData>
    <row r="1" spans="1:108" ht="75" x14ac:dyDescent="0.15">
      <c r="A1" s="101" t="s">
        <v>1</v>
      </c>
      <c r="B1" s="101" t="s">
        <v>2</v>
      </c>
      <c r="C1" s="101" t="s">
        <v>406</v>
      </c>
      <c r="D1" s="101" t="s">
        <v>408</v>
      </c>
      <c r="E1" s="101" t="s">
        <v>407</v>
      </c>
      <c r="F1" s="141" t="s">
        <v>5324</v>
      </c>
      <c r="G1" s="101" t="s">
        <v>3045</v>
      </c>
      <c r="H1" s="141" t="s">
        <v>3046</v>
      </c>
      <c r="I1" s="141" t="s">
        <v>5294</v>
      </c>
      <c r="J1" s="141" t="s">
        <v>5896</v>
      </c>
      <c r="K1" s="141" t="s">
        <v>6232</v>
      </c>
      <c r="L1" s="141" t="s">
        <v>6236</v>
      </c>
      <c r="M1" s="141" t="s">
        <v>5295</v>
      </c>
      <c r="N1" s="141" t="s">
        <v>5404</v>
      </c>
      <c r="O1" s="141" t="s">
        <v>5709</v>
      </c>
      <c r="P1" s="141" t="s">
        <v>5650</v>
      </c>
      <c r="Q1" s="141" t="s">
        <v>5405</v>
      </c>
      <c r="R1" s="141" t="s">
        <v>5868</v>
      </c>
      <c r="S1" s="141" t="s">
        <v>5414</v>
      </c>
      <c r="T1" s="101" t="s">
        <v>3047</v>
      </c>
      <c r="U1" s="141" t="s">
        <v>5845</v>
      </c>
      <c r="V1" s="101" t="s">
        <v>3051</v>
      </c>
      <c r="W1" s="101" t="s">
        <v>3051</v>
      </c>
      <c r="X1" s="101" t="s">
        <v>3051</v>
      </c>
      <c r="Y1" s="141" t="s">
        <v>5932</v>
      </c>
      <c r="Z1" s="141" t="s">
        <v>5443</v>
      </c>
      <c r="AA1" s="141" t="s">
        <v>5385</v>
      </c>
      <c r="AB1" s="141" t="s">
        <v>5884</v>
      </c>
      <c r="AC1" s="141" t="s">
        <v>5899</v>
      </c>
      <c r="AD1" s="141" t="s">
        <v>5830</v>
      </c>
      <c r="AE1" s="141" t="s">
        <v>5290</v>
      </c>
      <c r="AF1" s="141" t="s">
        <v>5615</v>
      </c>
      <c r="AG1" s="141" t="s">
        <v>5425</v>
      </c>
      <c r="AH1" s="141" t="s">
        <v>5722</v>
      </c>
      <c r="AI1" s="141" t="s">
        <v>6098</v>
      </c>
      <c r="AJ1" s="141" t="s">
        <v>5285</v>
      </c>
      <c r="AK1" s="141" t="s">
        <v>5519</v>
      </c>
      <c r="AL1" s="101" t="s">
        <v>3050</v>
      </c>
      <c r="AM1" s="141" t="s">
        <v>5523</v>
      </c>
      <c r="AN1" s="141" t="s">
        <v>5638</v>
      </c>
      <c r="AO1" s="141" t="s">
        <v>5440</v>
      </c>
      <c r="AP1" s="141" t="s">
        <v>6099</v>
      </c>
      <c r="AQ1" s="141" t="s">
        <v>5886</v>
      </c>
      <c r="AR1" s="141" t="s">
        <v>5925</v>
      </c>
      <c r="AS1" s="141" t="s">
        <v>5927</v>
      </c>
      <c r="AT1" s="141" t="s">
        <v>5665</v>
      </c>
      <c r="AU1" s="141" t="s">
        <v>5661</v>
      </c>
      <c r="AV1" s="141" t="s">
        <v>5806</v>
      </c>
      <c r="AW1" s="141" t="s">
        <v>5778</v>
      </c>
      <c r="AX1" s="141" t="s">
        <v>5660</v>
      </c>
      <c r="AY1" s="101" t="s">
        <v>3059</v>
      </c>
      <c r="AZ1" s="101" t="s">
        <v>3060</v>
      </c>
      <c r="BA1" s="101" t="s">
        <v>3053</v>
      </c>
      <c r="BB1" s="141" t="s">
        <v>5721</v>
      </c>
      <c r="BC1" s="141" t="s">
        <v>5321</v>
      </c>
      <c r="BD1" s="141" t="s">
        <v>5322</v>
      </c>
      <c r="BE1" s="141" t="s">
        <v>5796</v>
      </c>
      <c r="BF1" s="141" t="s">
        <v>5652</v>
      </c>
      <c r="BG1" s="101" t="s">
        <v>3049</v>
      </c>
      <c r="BH1" s="101" t="s">
        <v>3066</v>
      </c>
      <c r="BI1" s="101" t="s">
        <v>3065</v>
      </c>
      <c r="BJ1" s="141" t="s">
        <v>5621</v>
      </c>
      <c r="BK1" s="141" t="s">
        <v>5517</v>
      </c>
      <c r="BL1" s="141" t="s">
        <v>5507</v>
      </c>
      <c r="BM1" s="141" t="s">
        <v>5921</v>
      </c>
      <c r="BN1" s="101" t="s">
        <v>3062</v>
      </c>
      <c r="BO1" s="101" t="s">
        <v>3064</v>
      </c>
      <c r="BP1" s="141" t="s">
        <v>5862</v>
      </c>
      <c r="BQ1" s="141" t="s">
        <v>5521</v>
      </c>
      <c r="BR1" s="141" t="s">
        <v>5872</v>
      </c>
      <c r="BS1" s="101" t="s">
        <v>3061</v>
      </c>
      <c r="BT1" s="141" t="s">
        <v>5855</v>
      </c>
      <c r="BU1" s="141" t="s">
        <v>5319</v>
      </c>
      <c r="BV1" s="101" t="s">
        <v>3057</v>
      </c>
      <c r="BW1" s="141" t="s">
        <v>5711</v>
      </c>
      <c r="BX1" s="141" t="s">
        <v>5850</v>
      </c>
      <c r="BY1" s="141" t="s">
        <v>5874</v>
      </c>
      <c r="BZ1" s="141" t="s">
        <v>5875</v>
      </c>
      <c r="CA1" s="141" t="s">
        <v>5392</v>
      </c>
      <c r="CB1" s="141" t="s">
        <v>5860</v>
      </c>
      <c r="CC1" s="141" t="s">
        <v>5807</v>
      </c>
      <c r="CD1" s="141" t="s">
        <v>5810</v>
      </c>
      <c r="CE1" s="141" t="s">
        <v>5623</v>
      </c>
      <c r="CF1" s="141" t="s">
        <v>5522</v>
      </c>
      <c r="CG1" s="141" t="s">
        <v>5870</v>
      </c>
      <c r="CH1" s="101" t="s">
        <v>3055</v>
      </c>
      <c r="CI1" s="101" t="s">
        <v>3058</v>
      </c>
      <c r="CJ1" s="141" t="s">
        <v>5901</v>
      </c>
      <c r="CK1" s="141" t="s">
        <v>5655</v>
      </c>
      <c r="CL1" s="141" t="s">
        <v>5718</v>
      </c>
      <c r="CM1" s="141" t="s">
        <v>5604</v>
      </c>
      <c r="CN1" s="141" t="s">
        <v>5724</v>
      </c>
      <c r="CO1" s="141" t="s">
        <v>5299</v>
      </c>
      <c r="CP1" s="101" t="s">
        <v>3054</v>
      </c>
      <c r="CQ1" s="141" t="s">
        <v>5847</v>
      </c>
      <c r="CR1" s="101" t="s">
        <v>3063</v>
      </c>
      <c r="CS1" s="141" t="s">
        <v>5657</v>
      </c>
      <c r="CT1" s="101" t="s">
        <v>3052</v>
      </c>
      <c r="CU1" s="141" t="s">
        <v>5859</v>
      </c>
      <c r="CV1" s="101" t="s">
        <v>3048</v>
      </c>
      <c r="CW1" s="101" t="s">
        <v>5636</v>
      </c>
      <c r="CX1" s="141" t="s">
        <v>5599</v>
      </c>
      <c r="CY1" s="141" t="s">
        <v>5951</v>
      </c>
      <c r="CZ1" s="101" t="s">
        <v>3056</v>
      </c>
      <c r="DA1" s="141" t="s">
        <v>5979</v>
      </c>
      <c r="DB1" s="141" t="s">
        <v>5980</v>
      </c>
      <c r="DC1" s="141" t="s">
        <v>5982</v>
      </c>
      <c r="DD1" s="141" t="s">
        <v>6048</v>
      </c>
    </row>
    <row r="2" spans="1:108" ht="30" x14ac:dyDescent="0.15">
      <c r="A2" s="159" t="s">
        <v>6134</v>
      </c>
      <c r="B2" s="159" t="s">
        <v>6552</v>
      </c>
      <c r="E2" s="163" t="s">
        <v>5843</v>
      </c>
      <c r="F2" s="160" t="s">
        <v>6135</v>
      </c>
      <c r="G2" s="102" t="s">
        <v>3067</v>
      </c>
      <c r="H2" s="102" t="s">
        <v>469</v>
      </c>
      <c r="I2" s="102" t="s">
        <v>3068</v>
      </c>
      <c r="N2" s="102" t="s">
        <v>3069</v>
      </c>
      <c r="T2" s="102" t="s">
        <v>3070</v>
      </c>
      <c r="V2" s="102" t="s">
        <v>5514</v>
      </c>
      <c r="AA2" s="102" t="s">
        <v>1643</v>
      </c>
      <c r="AW2" s="161"/>
      <c r="CS2" s="102"/>
      <c r="CT2" s="102"/>
      <c r="CU2" s="102"/>
      <c r="CW2" s="30"/>
    </row>
    <row r="3" spans="1:108" s="153" customFormat="1" ht="30" x14ac:dyDescent="0.15">
      <c r="A3" s="152" t="s">
        <v>6308</v>
      </c>
      <c r="B3" s="152" t="s">
        <v>6309</v>
      </c>
      <c r="E3" s="170" t="s">
        <v>5843</v>
      </c>
      <c r="F3" s="145" t="s">
        <v>6136</v>
      </c>
      <c r="G3" s="153" t="s">
        <v>3067</v>
      </c>
      <c r="H3" s="153" t="s">
        <v>469</v>
      </c>
      <c r="I3" s="153" t="s">
        <v>3071</v>
      </c>
      <c r="N3" s="153" t="s">
        <v>3072</v>
      </c>
      <c r="T3" s="153" t="s">
        <v>3073</v>
      </c>
      <c r="V3" s="153" t="s">
        <v>5514</v>
      </c>
      <c r="AW3" s="158"/>
      <c r="CW3" s="81"/>
    </row>
    <row r="4" spans="1:108" s="153" customFormat="1" ht="42" x14ac:dyDescent="0.15">
      <c r="A4" s="159" t="s">
        <v>6277</v>
      </c>
      <c r="B4" s="159" t="s">
        <v>6278</v>
      </c>
      <c r="E4" s="170" t="s">
        <v>6056</v>
      </c>
      <c r="F4" s="145" t="s">
        <v>6137</v>
      </c>
      <c r="G4" s="153" t="s">
        <v>3067</v>
      </c>
      <c r="H4" s="153" t="s">
        <v>469</v>
      </c>
      <c r="I4" s="153" t="s">
        <v>589</v>
      </c>
      <c r="N4" s="153" t="s">
        <v>3074</v>
      </c>
      <c r="T4" s="153" t="s">
        <v>3075</v>
      </c>
      <c r="V4" s="153" t="s">
        <v>3077</v>
      </c>
      <c r="AI4" s="153" t="s">
        <v>3080</v>
      </c>
      <c r="AO4" s="153" t="s">
        <v>3076</v>
      </c>
      <c r="AW4" s="158"/>
      <c r="BW4" s="60" t="s">
        <v>3081</v>
      </c>
      <c r="BX4" s="60"/>
      <c r="BY4" s="60"/>
      <c r="BZ4" s="60"/>
      <c r="CH4" s="153" t="s">
        <v>3079</v>
      </c>
      <c r="CP4" s="153" t="s">
        <v>3078</v>
      </c>
      <c r="CW4" s="81"/>
    </row>
    <row r="5" spans="1:108" ht="45" x14ac:dyDescent="0.15">
      <c r="A5" s="159" t="s">
        <v>6282</v>
      </c>
      <c r="B5" s="159" t="s">
        <v>6284</v>
      </c>
      <c r="E5" s="163" t="s">
        <v>5843</v>
      </c>
      <c r="F5" s="160" t="s">
        <v>5883</v>
      </c>
      <c r="G5" s="102" t="s">
        <v>3067</v>
      </c>
      <c r="H5" s="102" t="s">
        <v>469</v>
      </c>
      <c r="I5" s="102" t="s">
        <v>578</v>
      </c>
      <c r="N5" s="102" t="s">
        <v>3082</v>
      </c>
      <c r="T5" s="102" t="s">
        <v>3083</v>
      </c>
      <c r="V5" s="102" t="s">
        <v>3085</v>
      </c>
      <c r="AO5" s="102" t="s">
        <v>3084</v>
      </c>
      <c r="AW5" s="161"/>
      <c r="CS5" s="102"/>
      <c r="CT5" s="102"/>
      <c r="CU5" s="102"/>
      <c r="CW5" s="30"/>
    </row>
    <row r="6" spans="1:108" ht="30" x14ac:dyDescent="0.15">
      <c r="A6" s="159" t="s">
        <v>6318</v>
      </c>
      <c r="B6" s="159" t="s">
        <v>6319</v>
      </c>
      <c r="E6" s="163" t="s">
        <v>5801</v>
      </c>
      <c r="F6" s="160" t="s">
        <v>6138</v>
      </c>
      <c r="G6" s="102" t="s">
        <v>3067</v>
      </c>
      <c r="H6" s="102" t="s">
        <v>469</v>
      </c>
      <c r="I6" s="102" t="s">
        <v>3071</v>
      </c>
      <c r="N6" s="102" t="s">
        <v>3086</v>
      </c>
      <c r="T6" s="102" t="s">
        <v>5410</v>
      </c>
      <c r="V6" s="102" t="s">
        <v>5514</v>
      </c>
      <c r="AW6" s="161"/>
      <c r="CS6" s="102"/>
      <c r="CT6" s="102"/>
      <c r="CU6" s="102"/>
      <c r="CW6" s="30"/>
    </row>
    <row r="7" spans="1:108" ht="30" x14ac:dyDescent="0.15">
      <c r="A7" s="159" t="s">
        <v>6256</v>
      </c>
      <c r="B7" s="159" t="s">
        <v>6257</v>
      </c>
      <c r="E7" s="102" t="s">
        <v>6056</v>
      </c>
      <c r="F7" s="160" t="s">
        <v>6139</v>
      </c>
      <c r="G7" s="102" t="s">
        <v>3067</v>
      </c>
      <c r="H7" s="102" t="s">
        <v>469</v>
      </c>
      <c r="I7" s="102" t="s">
        <v>589</v>
      </c>
      <c r="N7" s="102" t="s">
        <v>1077</v>
      </c>
      <c r="T7" s="102" t="s">
        <v>3087</v>
      </c>
      <c r="V7" s="102" t="s">
        <v>5514</v>
      </c>
      <c r="AW7" s="161"/>
      <c r="CP7" s="102" t="s">
        <v>3088</v>
      </c>
      <c r="CS7" s="102"/>
      <c r="CT7" s="102"/>
      <c r="CU7" s="102"/>
      <c r="CW7" s="30"/>
    </row>
    <row r="8" spans="1:108" ht="30" x14ac:dyDescent="0.15">
      <c r="A8" s="159" t="s">
        <v>6261</v>
      </c>
      <c r="B8" s="159" t="s">
        <v>6262</v>
      </c>
      <c r="E8" s="102" t="s">
        <v>5802</v>
      </c>
      <c r="F8" s="160" t="s">
        <v>6140</v>
      </c>
      <c r="G8" s="102" t="s">
        <v>3067</v>
      </c>
      <c r="H8" s="102" t="s">
        <v>469</v>
      </c>
      <c r="I8" s="102" t="s">
        <v>589</v>
      </c>
      <c r="N8" s="102" t="s">
        <v>632</v>
      </c>
      <c r="T8" s="102" t="s">
        <v>3075</v>
      </c>
      <c r="V8" s="102" t="s">
        <v>5514</v>
      </c>
      <c r="AW8" s="161"/>
      <c r="CS8" s="102"/>
      <c r="CT8" s="102"/>
      <c r="CU8" s="102"/>
      <c r="CW8" s="30"/>
    </row>
    <row r="9" spans="1:108" ht="30" x14ac:dyDescent="0.15">
      <c r="A9" s="159" t="s">
        <v>6141</v>
      </c>
      <c r="B9" s="159" t="s">
        <v>3089</v>
      </c>
      <c r="F9" s="102" t="s">
        <v>6171</v>
      </c>
      <c r="G9" s="102" t="s">
        <v>3067</v>
      </c>
      <c r="H9" s="102" t="s">
        <v>469</v>
      </c>
      <c r="I9" s="102" t="s">
        <v>3090</v>
      </c>
      <c r="N9" s="102" t="s">
        <v>3091</v>
      </c>
      <c r="T9" s="102" t="s">
        <v>3092</v>
      </c>
      <c r="V9" s="102" t="s">
        <v>5514</v>
      </c>
      <c r="AW9" s="161"/>
      <c r="CS9" s="102"/>
      <c r="CT9" s="102"/>
      <c r="CU9" s="102"/>
      <c r="CW9" s="30"/>
    </row>
    <row r="10" spans="1:108" ht="30" x14ac:dyDescent="0.15">
      <c r="A10" s="159" t="s">
        <v>6142</v>
      </c>
      <c r="B10" s="159" t="s">
        <v>3093</v>
      </c>
      <c r="F10" s="102" t="s">
        <v>5504</v>
      </c>
      <c r="G10" s="102" t="s">
        <v>3067</v>
      </c>
      <c r="H10" s="102" t="s">
        <v>469</v>
      </c>
      <c r="I10" s="102" t="s">
        <v>1207</v>
      </c>
      <c r="N10" s="102" t="s">
        <v>1077</v>
      </c>
      <c r="T10" s="102" t="s">
        <v>452</v>
      </c>
      <c r="V10" s="102" t="s">
        <v>5514</v>
      </c>
      <c r="AW10" s="161"/>
      <c r="CA10" s="102" t="s">
        <v>3094</v>
      </c>
      <c r="CS10" s="102"/>
      <c r="CT10" s="102"/>
      <c r="CU10" s="102"/>
      <c r="CW10" s="30"/>
    </row>
    <row r="11" spans="1:108" ht="30" x14ac:dyDescent="0.15">
      <c r="A11" s="159" t="s">
        <v>6143</v>
      </c>
      <c r="B11" s="159" t="s">
        <v>6553</v>
      </c>
      <c r="E11" s="102" t="s">
        <v>5843</v>
      </c>
      <c r="F11" s="102" t="s">
        <v>6172</v>
      </c>
      <c r="G11" s="102" t="s">
        <v>3067</v>
      </c>
      <c r="H11" s="102" t="s">
        <v>469</v>
      </c>
      <c r="I11" s="102" t="s">
        <v>3095</v>
      </c>
      <c r="N11" s="102" t="s">
        <v>3096</v>
      </c>
      <c r="T11" s="102" t="s">
        <v>3097</v>
      </c>
      <c r="V11" s="102" t="s">
        <v>5514</v>
      </c>
      <c r="AW11" s="161"/>
      <c r="CA11" s="102" t="s">
        <v>3098</v>
      </c>
      <c r="CS11" s="102"/>
      <c r="CT11" s="102"/>
      <c r="CU11" s="102"/>
      <c r="CW11" s="30"/>
    </row>
    <row r="12" spans="1:108" ht="30" x14ac:dyDescent="0.15">
      <c r="A12" s="159" t="s">
        <v>6310</v>
      </c>
      <c r="B12" s="159" t="s">
        <v>6311</v>
      </c>
      <c r="E12" s="102" t="s">
        <v>6056</v>
      </c>
      <c r="F12" s="102" t="s">
        <v>6173</v>
      </c>
      <c r="G12" s="102" t="s">
        <v>3067</v>
      </c>
      <c r="H12" s="102" t="s">
        <v>469</v>
      </c>
      <c r="I12" s="102" t="s">
        <v>3099</v>
      </c>
      <c r="N12" s="102" t="s">
        <v>1077</v>
      </c>
      <c r="T12" s="102" t="s">
        <v>3100</v>
      </c>
      <c r="AO12" s="102" t="s">
        <v>3101</v>
      </c>
      <c r="AW12" s="161"/>
      <c r="BS12" s="102" t="s">
        <v>3102</v>
      </c>
      <c r="CS12" s="102"/>
      <c r="CT12" s="102"/>
      <c r="CU12" s="102"/>
      <c r="CW12" s="30"/>
    </row>
    <row r="13" spans="1:108" ht="30" x14ac:dyDescent="0.15">
      <c r="A13" s="159" t="s">
        <v>6312</v>
      </c>
      <c r="B13" s="159" t="s">
        <v>3103</v>
      </c>
      <c r="E13" s="102" t="s">
        <v>5843</v>
      </c>
      <c r="F13" s="102" t="s">
        <v>6175</v>
      </c>
      <c r="G13" s="102" t="s">
        <v>3067</v>
      </c>
      <c r="H13" s="102" t="s">
        <v>469</v>
      </c>
      <c r="I13" s="102" t="s">
        <v>3068</v>
      </c>
      <c r="N13" s="102" t="s">
        <v>3072</v>
      </c>
      <c r="T13" s="102" t="s">
        <v>3104</v>
      </c>
      <c r="V13" s="102" t="s">
        <v>3105</v>
      </c>
      <c r="AW13" s="161"/>
      <c r="CA13" s="102" t="s">
        <v>3106</v>
      </c>
      <c r="CS13" s="102"/>
      <c r="CT13" s="102"/>
      <c r="CU13" s="102"/>
      <c r="CW13" s="30"/>
    </row>
    <row r="14" spans="1:108" ht="30" x14ac:dyDescent="0.15">
      <c r="A14" s="159" t="s">
        <v>6314</v>
      </c>
      <c r="B14" s="159" t="s">
        <v>6315</v>
      </c>
      <c r="F14" s="102" t="s">
        <v>6174</v>
      </c>
      <c r="G14" s="102" t="s">
        <v>3067</v>
      </c>
      <c r="H14" s="102" t="s">
        <v>469</v>
      </c>
      <c r="I14" s="102" t="s">
        <v>3095</v>
      </c>
      <c r="N14" s="102" t="s">
        <v>3107</v>
      </c>
      <c r="T14" s="102" t="s">
        <v>3108</v>
      </c>
      <c r="V14" s="102" t="s">
        <v>5514</v>
      </c>
      <c r="AW14" s="161"/>
      <c r="CS14" s="102"/>
      <c r="CT14" s="102"/>
      <c r="CU14" s="102"/>
      <c r="CW14" s="30"/>
    </row>
    <row r="15" spans="1:108" ht="30" x14ac:dyDescent="0.15">
      <c r="A15" s="159" t="s">
        <v>6144</v>
      </c>
      <c r="B15" s="159" t="s">
        <v>3109</v>
      </c>
      <c r="F15" s="102" t="s">
        <v>6176</v>
      </c>
      <c r="G15" s="102" t="s">
        <v>3067</v>
      </c>
      <c r="H15" s="102" t="s">
        <v>469</v>
      </c>
      <c r="I15" s="102" t="s">
        <v>589</v>
      </c>
      <c r="N15" s="102" t="s">
        <v>3110</v>
      </c>
      <c r="T15" s="102" t="s">
        <v>3111</v>
      </c>
      <c r="V15" s="102" t="s">
        <v>5514</v>
      </c>
      <c r="AW15" s="161"/>
      <c r="CP15" s="102" t="s">
        <v>3112</v>
      </c>
      <c r="CS15" s="102"/>
      <c r="CT15" s="102"/>
      <c r="CU15" s="102"/>
      <c r="CW15" s="30"/>
    </row>
    <row r="16" spans="1:108" ht="30" x14ac:dyDescent="0.15">
      <c r="A16" s="159" t="s">
        <v>6318</v>
      </c>
      <c r="B16" s="159" t="s">
        <v>3113</v>
      </c>
      <c r="F16" s="102" t="s">
        <v>5914</v>
      </c>
      <c r="G16" s="102" t="s">
        <v>3067</v>
      </c>
      <c r="H16" s="102" t="s">
        <v>469</v>
      </c>
      <c r="N16" s="102" t="s">
        <v>3114</v>
      </c>
      <c r="T16" s="102" t="s">
        <v>452</v>
      </c>
      <c r="V16" s="102" t="s">
        <v>5514</v>
      </c>
      <c r="AW16" s="161"/>
      <c r="CH16" s="102" t="s">
        <v>3116</v>
      </c>
      <c r="CP16" s="102" t="s">
        <v>3115</v>
      </c>
      <c r="CS16" s="102"/>
      <c r="CT16" s="102"/>
      <c r="CU16" s="102"/>
      <c r="CW16" s="30"/>
    </row>
    <row r="17" spans="1:101" ht="30" x14ac:dyDescent="0.15">
      <c r="A17" s="159" t="s">
        <v>3117</v>
      </c>
      <c r="B17" s="159" t="s">
        <v>3118</v>
      </c>
      <c r="F17" s="102" t="s">
        <v>6139</v>
      </c>
      <c r="G17" s="102" t="s">
        <v>3067</v>
      </c>
      <c r="H17" s="102" t="s">
        <v>469</v>
      </c>
      <c r="I17" s="102" t="s">
        <v>3119</v>
      </c>
      <c r="N17" s="102" t="s">
        <v>3072</v>
      </c>
      <c r="T17" s="102" t="s">
        <v>3120</v>
      </c>
      <c r="V17" s="102" t="s">
        <v>3121</v>
      </c>
      <c r="AW17" s="161"/>
      <c r="CS17" s="102"/>
      <c r="CT17" s="102"/>
      <c r="CU17" s="102"/>
      <c r="CW17" s="30"/>
    </row>
    <row r="18" spans="1:101" ht="60" x14ac:dyDescent="0.15">
      <c r="A18" s="159" t="s">
        <v>6258</v>
      </c>
      <c r="B18" s="159" t="s">
        <v>6276</v>
      </c>
      <c r="E18" s="102" t="s">
        <v>5801</v>
      </c>
      <c r="F18" s="102" t="s">
        <v>6177</v>
      </c>
      <c r="G18" s="102" t="s">
        <v>3067</v>
      </c>
      <c r="H18" s="102" t="s">
        <v>469</v>
      </c>
      <c r="I18" s="102" t="s">
        <v>3122</v>
      </c>
      <c r="N18" s="102" t="s">
        <v>3072</v>
      </c>
      <c r="T18" s="102" t="s">
        <v>3123</v>
      </c>
      <c r="V18" s="102" t="s">
        <v>3124</v>
      </c>
      <c r="AW18" s="161"/>
      <c r="CI18" s="102" t="s">
        <v>3126</v>
      </c>
      <c r="CP18" s="102" t="s">
        <v>3125</v>
      </c>
      <c r="CS18" s="102"/>
      <c r="CT18" s="102"/>
      <c r="CU18" s="102"/>
      <c r="CW18" s="30"/>
    </row>
    <row r="19" spans="1:101" ht="30" x14ac:dyDescent="0.15">
      <c r="A19" s="159" t="s">
        <v>6277</v>
      </c>
      <c r="B19" s="159" t="s">
        <v>6278</v>
      </c>
      <c r="E19" s="102" t="s">
        <v>6279</v>
      </c>
      <c r="F19" s="102" t="s">
        <v>6178</v>
      </c>
      <c r="G19" s="102" t="s">
        <v>3067</v>
      </c>
      <c r="H19" s="102" t="s">
        <v>469</v>
      </c>
      <c r="V19" s="102" t="s">
        <v>5514</v>
      </c>
      <c r="AW19" s="161"/>
      <c r="CH19" s="102" t="s">
        <v>3128</v>
      </c>
      <c r="CP19" s="102" t="s">
        <v>3127</v>
      </c>
      <c r="CS19" s="102"/>
      <c r="CT19" s="102"/>
      <c r="CU19" s="102"/>
      <c r="CW19" s="30"/>
    </row>
    <row r="20" spans="1:101" ht="30" x14ac:dyDescent="0.15">
      <c r="A20" s="159" t="s">
        <v>6282</v>
      </c>
      <c r="B20" s="159" t="s">
        <v>6284</v>
      </c>
      <c r="E20" s="102" t="s">
        <v>6283</v>
      </c>
      <c r="F20" s="102" t="s">
        <v>6179</v>
      </c>
      <c r="G20" s="102" t="s">
        <v>3067</v>
      </c>
      <c r="H20" s="102" t="s">
        <v>469</v>
      </c>
      <c r="I20" s="102" t="s">
        <v>3129</v>
      </c>
      <c r="N20" s="102" t="s">
        <v>3130</v>
      </c>
      <c r="T20" s="102" t="s">
        <v>452</v>
      </c>
      <c r="V20" s="102" t="s">
        <v>5514</v>
      </c>
      <c r="AW20" s="161"/>
      <c r="CS20" s="102"/>
      <c r="CT20" s="102"/>
      <c r="CU20" s="102"/>
      <c r="CW20" s="30"/>
    </row>
    <row r="21" spans="1:101" ht="60" x14ac:dyDescent="0.15">
      <c r="A21" s="159" t="s">
        <v>6288</v>
      </c>
      <c r="B21" s="159" t="s">
        <v>6289</v>
      </c>
      <c r="E21" s="102" t="s">
        <v>5801</v>
      </c>
      <c r="F21" s="102" t="s">
        <v>6209</v>
      </c>
      <c r="G21" s="102" t="s">
        <v>3067</v>
      </c>
      <c r="H21" s="102" t="s">
        <v>469</v>
      </c>
      <c r="I21" s="102" t="s">
        <v>6237</v>
      </c>
      <c r="L21" s="102" t="s">
        <v>6238</v>
      </c>
      <c r="N21" s="102" t="s">
        <v>3131</v>
      </c>
      <c r="V21" s="102" t="s">
        <v>5514</v>
      </c>
      <c r="AW21" s="161"/>
      <c r="AY21" s="102" t="s">
        <v>3134</v>
      </c>
      <c r="AZ21" s="102" t="s">
        <v>3135</v>
      </c>
      <c r="BV21" s="102" t="s">
        <v>3133</v>
      </c>
      <c r="CA21" s="102" t="s">
        <v>3132</v>
      </c>
      <c r="CS21" s="102"/>
      <c r="CT21" s="102"/>
      <c r="CU21" s="102"/>
      <c r="CW21" s="30"/>
    </row>
    <row r="22" spans="1:101" ht="30" x14ac:dyDescent="0.15">
      <c r="A22" s="159" t="s">
        <v>6290</v>
      </c>
      <c r="B22" s="159" t="s">
        <v>6291</v>
      </c>
      <c r="E22" s="102" t="s">
        <v>5976</v>
      </c>
      <c r="F22" s="102" t="s">
        <v>6210</v>
      </c>
      <c r="G22" s="102" t="s">
        <v>3067</v>
      </c>
      <c r="H22" s="102" t="s">
        <v>469</v>
      </c>
      <c r="I22" s="102" t="s">
        <v>3136</v>
      </c>
      <c r="N22" s="102" t="s">
        <v>3137</v>
      </c>
      <c r="T22" s="102" t="s">
        <v>3138</v>
      </c>
      <c r="V22" s="102" t="s">
        <v>3139</v>
      </c>
      <c r="AW22" s="161"/>
      <c r="CS22" s="102"/>
      <c r="CT22" s="102"/>
      <c r="CU22" s="102"/>
      <c r="CW22" s="30"/>
    </row>
    <row r="23" spans="1:101" ht="60" x14ac:dyDescent="0.15">
      <c r="A23" s="159" t="s">
        <v>6295</v>
      </c>
      <c r="B23" s="159" t="s">
        <v>6296</v>
      </c>
      <c r="E23" s="102" t="s">
        <v>6286</v>
      </c>
      <c r="F23" s="102" t="s">
        <v>6211</v>
      </c>
      <c r="G23" s="102" t="s">
        <v>3067</v>
      </c>
      <c r="H23" s="102" t="s">
        <v>469</v>
      </c>
      <c r="I23" s="102" t="s">
        <v>3140</v>
      </c>
      <c r="N23" s="102" t="s">
        <v>469</v>
      </c>
      <c r="T23" s="102" t="s">
        <v>3141</v>
      </c>
      <c r="V23" s="102" t="s">
        <v>3142</v>
      </c>
      <c r="AW23" s="161"/>
      <c r="CS23" s="102"/>
      <c r="CT23" s="102"/>
      <c r="CU23" s="102"/>
      <c r="CW23" s="30"/>
    </row>
    <row r="24" spans="1:101" ht="30" x14ac:dyDescent="0.15">
      <c r="A24" s="159" t="s">
        <v>3143</v>
      </c>
      <c r="B24" s="159" t="s">
        <v>6305</v>
      </c>
      <c r="E24" s="163" t="s">
        <v>5801</v>
      </c>
      <c r="F24" s="102" t="s">
        <v>5914</v>
      </c>
      <c r="G24" s="102" t="s">
        <v>3067</v>
      </c>
      <c r="H24" s="102" t="s">
        <v>469</v>
      </c>
      <c r="N24" s="102" t="s">
        <v>3144</v>
      </c>
      <c r="V24" s="102" t="s">
        <v>5514</v>
      </c>
      <c r="AW24" s="161"/>
      <c r="CH24" s="102" t="s">
        <v>3146</v>
      </c>
      <c r="CP24" s="102" t="s">
        <v>3145</v>
      </c>
      <c r="CS24" s="102"/>
      <c r="CT24" s="102"/>
      <c r="CU24" s="102"/>
      <c r="CW24" s="30"/>
    </row>
    <row r="25" spans="1:101" ht="30" x14ac:dyDescent="0.15">
      <c r="A25" s="159" t="s">
        <v>6306</v>
      </c>
      <c r="B25" s="159" t="s">
        <v>6307</v>
      </c>
      <c r="E25" s="163" t="s">
        <v>5843</v>
      </c>
      <c r="F25" s="102" t="s">
        <v>6212</v>
      </c>
      <c r="G25" s="102" t="s">
        <v>3067</v>
      </c>
      <c r="H25" s="102" t="s">
        <v>469</v>
      </c>
      <c r="I25" s="102" t="s">
        <v>3147</v>
      </c>
      <c r="N25" s="102" t="s">
        <v>469</v>
      </c>
      <c r="T25" s="102" t="s">
        <v>3148</v>
      </c>
      <c r="V25" s="102" t="s">
        <v>5514</v>
      </c>
      <c r="AW25" s="161"/>
      <c r="CS25" s="102"/>
      <c r="CT25" s="102"/>
      <c r="CU25" s="102"/>
      <c r="CW25" s="30"/>
    </row>
    <row r="26" spans="1:101" ht="45" x14ac:dyDescent="0.15">
      <c r="A26" s="159" t="s">
        <v>6312</v>
      </c>
      <c r="B26" s="159" t="s">
        <v>6313</v>
      </c>
      <c r="E26" s="163" t="s">
        <v>5843</v>
      </c>
      <c r="F26" s="102" t="s">
        <v>6137</v>
      </c>
      <c r="G26" s="102" t="s">
        <v>3067</v>
      </c>
      <c r="H26" s="102" t="s">
        <v>469</v>
      </c>
      <c r="I26" s="102" t="s">
        <v>589</v>
      </c>
      <c r="N26" s="102" t="s">
        <v>3074</v>
      </c>
      <c r="T26" s="102" t="s">
        <v>3075</v>
      </c>
      <c r="V26" s="102" t="s">
        <v>3077</v>
      </c>
      <c r="AI26" s="102" t="s">
        <v>3080</v>
      </c>
      <c r="AO26" s="102" t="s">
        <v>3149</v>
      </c>
      <c r="AW26" s="161"/>
      <c r="BW26" s="29" t="s">
        <v>3150</v>
      </c>
      <c r="BX26" s="29"/>
      <c r="BY26" s="29"/>
      <c r="BZ26" s="29"/>
      <c r="CH26" s="102" t="s">
        <v>3079</v>
      </c>
      <c r="CP26" s="102" t="s">
        <v>3078</v>
      </c>
      <c r="CS26" s="102"/>
      <c r="CT26" s="102"/>
      <c r="CU26" s="102"/>
      <c r="CW26" s="30"/>
    </row>
    <row r="27" spans="1:101" ht="30" x14ac:dyDescent="0.15">
      <c r="A27" s="159" t="s">
        <v>6316</v>
      </c>
      <c r="B27" s="159" t="s">
        <v>6317</v>
      </c>
      <c r="E27" s="163" t="s">
        <v>5976</v>
      </c>
      <c r="F27" s="102" t="s">
        <v>6140</v>
      </c>
      <c r="G27" s="102" t="s">
        <v>3067</v>
      </c>
      <c r="H27" s="102" t="s">
        <v>469</v>
      </c>
      <c r="I27" s="102" t="s">
        <v>589</v>
      </c>
      <c r="N27" s="102" t="s">
        <v>632</v>
      </c>
      <c r="T27" s="102" t="s">
        <v>3075</v>
      </c>
      <c r="V27" s="102" t="s">
        <v>5514</v>
      </c>
      <c r="AW27" s="161"/>
      <c r="CS27" s="102"/>
      <c r="CT27" s="102"/>
      <c r="CU27" s="102"/>
      <c r="CW27" s="30"/>
    </row>
    <row r="28" spans="1:101" ht="45" x14ac:dyDescent="0.15">
      <c r="A28" s="159" t="s">
        <v>6258</v>
      </c>
      <c r="B28" s="159" t="s">
        <v>6260</v>
      </c>
      <c r="E28" s="102" t="s">
        <v>6259</v>
      </c>
      <c r="F28" s="102" t="s">
        <v>6213</v>
      </c>
      <c r="G28" s="102" t="s">
        <v>3067</v>
      </c>
      <c r="H28" s="102" t="s">
        <v>469</v>
      </c>
      <c r="AW28" s="161"/>
      <c r="CS28" s="102"/>
      <c r="CT28" s="102"/>
      <c r="CU28" s="102"/>
      <c r="CW28" s="30"/>
    </row>
    <row r="29" spans="1:101" ht="30" x14ac:dyDescent="0.15">
      <c r="A29" s="159" t="s">
        <v>6263</v>
      </c>
      <c r="B29" s="159" t="s">
        <v>6264</v>
      </c>
      <c r="E29" s="102" t="s">
        <v>5802</v>
      </c>
      <c r="F29" s="102" t="s">
        <v>6214</v>
      </c>
      <c r="G29" s="102" t="s">
        <v>3067</v>
      </c>
      <c r="H29" s="102" t="s">
        <v>469</v>
      </c>
      <c r="I29" s="102" t="s">
        <v>3151</v>
      </c>
      <c r="T29" s="102" t="s">
        <v>452</v>
      </c>
      <c r="V29" s="102" t="s">
        <v>5514</v>
      </c>
      <c r="AW29" s="161"/>
      <c r="CS29" s="102"/>
      <c r="CT29" s="102"/>
      <c r="CU29" s="102"/>
      <c r="CW29" s="30"/>
    </row>
    <row r="30" spans="1:101" ht="30" x14ac:dyDescent="0.15">
      <c r="A30" s="159" t="s">
        <v>6265</v>
      </c>
      <c r="B30" s="159" t="s">
        <v>6266</v>
      </c>
      <c r="E30" s="102" t="s">
        <v>5802</v>
      </c>
      <c r="F30" s="102" t="s">
        <v>6215</v>
      </c>
      <c r="G30" s="102" t="s">
        <v>3067</v>
      </c>
      <c r="H30" s="102" t="s">
        <v>469</v>
      </c>
      <c r="I30" s="102" t="s">
        <v>3152</v>
      </c>
      <c r="N30" s="102" t="s">
        <v>3152</v>
      </c>
      <c r="T30" s="102" t="s">
        <v>3153</v>
      </c>
      <c r="AW30" s="161"/>
      <c r="CS30" s="102"/>
      <c r="CT30" s="102"/>
      <c r="CU30" s="102"/>
      <c r="CW30" s="30"/>
    </row>
    <row r="31" spans="1:101" ht="30" x14ac:dyDescent="0.15">
      <c r="A31" s="159" t="s">
        <v>6267</v>
      </c>
      <c r="B31" s="159" t="s">
        <v>6268</v>
      </c>
      <c r="E31" s="102" t="s">
        <v>6269</v>
      </c>
      <c r="F31" s="102" t="s">
        <v>6216</v>
      </c>
      <c r="G31" s="102" t="s">
        <v>3067</v>
      </c>
      <c r="H31" s="102" t="s">
        <v>469</v>
      </c>
      <c r="I31" s="102" t="s">
        <v>3154</v>
      </c>
      <c r="N31" s="102" t="s">
        <v>3155</v>
      </c>
      <c r="V31" s="102" t="s">
        <v>5514</v>
      </c>
      <c r="AW31" s="161"/>
      <c r="CS31" s="102"/>
      <c r="CT31" s="102"/>
      <c r="CU31" s="102"/>
      <c r="CW31" s="30"/>
    </row>
    <row r="32" spans="1:101" s="153" customFormat="1" ht="30" x14ac:dyDescent="0.15">
      <c r="A32" s="152" t="s">
        <v>6270</v>
      </c>
      <c r="B32" s="152" t="s">
        <v>6271</v>
      </c>
      <c r="E32" s="153" t="s">
        <v>5801</v>
      </c>
      <c r="F32" s="153" t="s">
        <v>6217</v>
      </c>
      <c r="G32" s="153" t="s">
        <v>3067</v>
      </c>
      <c r="H32" s="153" t="s">
        <v>469</v>
      </c>
      <c r="I32" s="153" t="s">
        <v>3156</v>
      </c>
      <c r="N32" s="153" t="s">
        <v>469</v>
      </c>
      <c r="T32" s="153" t="s">
        <v>3157</v>
      </c>
      <c r="V32" s="153" t="s">
        <v>3159</v>
      </c>
      <c r="AO32" s="153" t="s">
        <v>3158</v>
      </c>
      <c r="AW32" s="158"/>
      <c r="BS32" s="153" t="s">
        <v>3160</v>
      </c>
      <c r="CW32" s="81"/>
    </row>
    <row r="33" spans="1:102" s="153" customFormat="1" ht="30" x14ac:dyDescent="0.15">
      <c r="A33" s="152" t="s">
        <v>6274</v>
      </c>
      <c r="B33" s="152" t="s">
        <v>6275</v>
      </c>
      <c r="E33" s="153" t="s">
        <v>5837</v>
      </c>
      <c r="F33" s="153" t="s">
        <v>6207</v>
      </c>
      <c r="G33" s="153" t="s">
        <v>3067</v>
      </c>
      <c r="H33" s="153" t="s">
        <v>469</v>
      </c>
      <c r="N33" s="153" t="s">
        <v>3161</v>
      </c>
      <c r="T33" s="153" t="s">
        <v>6208</v>
      </c>
      <c r="V33" s="153" t="s">
        <v>5514</v>
      </c>
      <c r="AW33" s="158"/>
      <c r="CP33" s="153" t="s">
        <v>3162</v>
      </c>
      <c r="CW33" s="81"/>
    </row>
    <row r="34" spans="1:102" s="153" customFormat="1" ht="30" x14ac:dyDescent="0.15">
      <c r="A34" s="152" t="s">
        <v>6280</v>
      </c>
      <c r="B34" s="152" t="s">
        <v>6281</v>
      </c>
      <c r="E34" s="153" t="s">
        <v>6279</v>
      </c>
      <c r="F34" s="153" t="s">
        <v>6205</v>
      </c>
      <c r="G34" s="153" t="s">
        <v>3067</v>
      </c>
      <c r="H34" s="153" t="s">
        <v>469</v>
      </c>
      <c r="K34" s="153" t="s">
        <v>6233</v>
      </c>
      <c r="N34" s="153" t="s">
        <v>1121</v>
      </c>
      <c r="Q34" s="153" t="s">
        <v>6206</v>
      </c>
      <c r="V34" s="153" t="s">
        <v>5514</v>
      </c>
      <c r="AW34" s="158"/>
      <c r="CH34" s="153" t="s">
        <v>3164</v>
      </c>
      <c r="CP34" s="153" t="s">
        <v>3163</v>
      </c>
      <c r="CW34" s="81"/>
    </row>
    <row r="35" spans="1:102" ht="60" x14ac:dyDescent="0.15">
      <c r="A35" s="159" t="s">
        <v>6285</v>
      </c>
      <c r="B35" s="176" t="s">
        <v>6287</v>
      </c>
      <c r="E35" s="102" t="s">
        <v>6286</v>
      </c>
      <c r="F35" s="102" t="s">
        <v>6203</v>
      </c>
      <c r="G35" s="102" t="s">
        <v>3067</v>
      </c>
      <c r="H35" s="102" t="s">
        <v>469</v>
      </c>
      <c r="M35" s="102" t="s">
        <v>3165</v>
      </c>
      <c r="N35" s="102" t="s">
        <v>3166</v>
      </c>
      <c r="Q35" s="102" t="s">
        <v>6204</v>
      </c>
      <c r="V35" s="102" t="s">
        <v>5514</v>
      </c>
      <c r="AW35" s="161"/>
      <c r="BN35" s="102" t="s">
        <v>3167</v>
      </c>
      <c r="CS35" s="102"/>
      <c r="CT35" s="102"/>
      <c r="CU35" s="102"/>
      <c r="CW35" s="30"/>
    </row>
    <row r="36" spans="1:102" ht="60" x14ac:dyDescent="0.15">
      <c r="A36" s="159" t="s">
        <v>6292</v>
      </c>
      <c r="B36" s="159" t="s">
        <v>6293</v>
      </c>
      <c r="E36" s="163" t="s">
        <v>6294</v>
      </c>
      <c r="F36" s="102" t="s">
        <v>6202</v>
      </c>
      <c r="G36" s="102" t="s">
        <v>3067</v>
      </c>
      <c r="H36" s="102" t="s">
        <v>469</v>
      </c>
      <c r="I36" s="102" t="s">
        <v>3168</v>
      </c>
      <c r="N36" s="102" t="s">
        <v>1077</v>
      </c>
      <c r="T36" s="102" t="s">
        <v>3169</v>
      </c>
      <c r="V36" s="102" t="s">
        <v>5514</v>
      </c>
      <c r="AW36" s="161"/>
      <c r="CA36" s="102" t="s">
        <v>3170</v>
      </c>
      <c r="CS36" s="102"/>
      <c r="CT36" s="102"/>
      <c r="CU36" s="102"/>
      <c r="CW36" s="30"/>
    </row>
    <row r="37" spans="1:102" ht="30" x14ac:dyDescent="0.15">
      <c r="A37" s="159" t="s">
        <v>6297</v>
      </c>
      <c r="B37" s="159" t="s">
        <v>6298</v>
      </c>
      <c r="E37" s="122" t="s">
        <v>5802</v>
      </c>
      <c r="F37" s="102" t="s">
        <v>6231</v>
      </c>
      <c r="G37" s="102" t="s">
        <v>3067</v>
      </c>
      <c r="H37" s="102" t="s">
        <v>3172</v>
      </c>
      <c r="T37" s="102" t="s">
        <v>3173</v>
      </c>
      <c r="V37" s="102" t="s">
        <v>3175</v>
      </c>
      <c r="AO37" s="102" t="s">
        <v>3174</v>
      </c>
      <c r="AW37" s="161"/>
      <c r="BO37" s="102" t="s">
        <v>3179</v>
      </c>
      <c r="CH37" s="102" t="s">
        <v>3176</v>
      </c>
      <c r="CL37" s="102" t="s">
        <v>3178</v>
      </c>
      <c r="CR37" s="102" t="s">
        <v>3177</v>
      </c>
      <c r="CS37" s="102"/>
      <c r="CT37" s="102"/>
      <c r="CU37" s="102"/>
      <c r="CW37" s="30"/>
      <c r="CX37" s="102" t="s">
        <v>3179</v>
      </c>
    </row>
    <row r="38" spans="1:102" ht="30" x14ac:dyDescent="0.15">
      <c r="A38" s="159" t="s">
        <v>6299</v>
      </c>
      <c r="B38" s="159" t="s">
        <v>6300</v>
      </c>
      <c r="E38" s="102" t="s">
        <v>5801</v>
      </c>
      <c r="F38" s="102" t="s">
        <v>6200</v>
      </c>
      <c r="G38" s="102" t="s">
        <v>3067</v>
      </c>
      <c r="H38" s="102" t="s">
        <v>469</v>
      </c>
      <c r="N38" s="102" t="s">
        <v>3180</v>
      </c>
      <c r="Q38" s="102" t="s">
        <v>6201</v>
      </c>
      <c r="V38" s="102" t="s">
        <v>5514</v>
      </c>
      <c r="AW38" s="161"/>
      <c r="CS38" s="102"/>
      <c r="CT38" s="102"/>
      <c r="CU38" s="102"/>
      <c r="CW38" s="30"/>
    </row>
    <row r="39" spans="1:102" ht="30" x14ac:dyDescent="0.15">
      <c r="A39" s="159" t="s">
        <v>6301</v>
      </c>
      <c r="B39" s="159" t="s">
        <v>6302</v>
      </c>
      <c r="E39" s="163" t="s">
        <v>5802</v>
      </c>
      <c r="F39" s="102" t="s">
        <v>6199</v>
      </c>
      <c r="G39" s="102" t="s">
        <v>3067</v>
      </c>
      <c r="H39" s="102" t="s">
        <v>469</v>
      </c>
      <c r="I39" s="102" t="s">
        <v>3181</v>
      </c>
      <c r="N39" s="102" t="s">
        <v>1077</v>
      </c>
      <c r="T39" s="102" t="s">
        <v>3182</v>
      </c>
      <c r="V39" s="102" t="s">
        <v>5514</v>
      </c>
      <c r="AW39" s="161"/>
      <c r="CA39" s="102" t="s">
        <v>3183</v>
      </c>
      <c r="CS39" s="102"/>
      <c r="CT39" s="102"/>
      <c r="CU39" s="102"/>
      <c r="CW39" s="30"/>
    </row>
    <row r="40" spans="1:102" ht="45" x14ac:dyDescent="0.15">
      <c r="A40" s="159" t="s">
        <v>6197</v>
      </c>
      <c r="B40" s="159" t="s">
        <v>6303</v>
      </c>
      <c r="E40" s="102" t="s">
        <v>6304</v>
      </c>
      <c r="F40" s="102" t="s">
        <v>6198</v>
      </c>
      <c r="G40" s="102" t="s">
        <v>3067</v>
      </c>
      <c r="H40" s="102" t="s">
        <v>469</v>
      </c>
      <c r="I40" s="102" t="s">
        <v>3184</v>
      </c>
      <c r="N40" s="102" t="s">
        <v>3185</v>
      </c>
      <c r="T40" s="102" t="s">
        <v>452</v>
      </c>
      <c r="V40" s="102" t="s">
        <v>5514</v>
      </c>
      <c r="AW40" s="161"/>
      <c r="CS40" s="102"/>
      <c r="CT40" s="102"/>
      <c r="CU40" s="102"/>
      <c r="CW40" s="30"/>
    </row>
    <row r="41" spans="1:102" ht="30" x14ac:dyDescent="0.15">
      <c r="A41" s="159" t="s">
        <v>6194</v>
      </c>
      <c r="B41" s="159" t="s">
        <v>6195</v>
      </c>
      <c r="E41" s="163" t="s">
        <v>5801</v>
      </c>
      <c r="F41" s="102" t="s">
        <v>6196</v>
      </c>
      <c r="G41" s="102" t="s">
        <v>3067</v>
      </c>
      <c r="H41" s="102" t="s">
        <v>469</v>
      </c>
      <c r="I41" s="102" t="s">
        <v>578</v>
      </c>
      <c r="N41" s="102" t="s">
        <v>1077</v>
      </c>
      <c r="T41" s="102" t="s">
        <v>452</v>
      </c>
      <c r="AW41" s="161"/>
      <c r="CA41" s="102" t="s">
        <v>3186</v>
      </c>
      <c r="CS41" s="102"/>
      <c r="CT41" s="102"/>
      <c r="CU41" s="102"/>
      <c r="CW41" s="30"/>
    </row>
    <row r="42" spans="1:102" ht="30" x14ac:dyDescent="0.15">
      <c r="A42" s="159" t="s">
        <v>6191</v>
      </c>
      <c r="B42" s="159" t="s">
        <v>6192</v>
      </c>
      <c r="E42" s="163" t="s">
        <v>5801</v>
      </c>
      <c r="F42" s="102" t="s">
        <v>6193</v>
      </c>
      <c r="G42" s="102" t="s">
        <v>3067</v>
      </c>
      <c r="H42" s="102" t="s">
        <v>469</v>
      </c>
      <c r="I42" s="102" t="s">
        <v>1003</v>
      </c>
      <c r="N42" s="102" t="s">
        <v>3187</v>
      </c>
      <c r="T42" s="102" t="s">
        <v>3188</v>
      </c>
      <c r="V42" s="102" t="s">
        <v>5514</v>
      </c>
      <c r="AW42" s="161"/>
      <c r="CS42" s="102"/>
      <c r="CT42" s="102"/>
      <c r="CU42" s="102"/>
      <c r="CW42" s="30"/>
    </row>
    <row r="43" spans="1:102" ht="30" x14ac:dyDescent="0.15">
      <c r="A43" s="159" t="s">
        <v>6188</v>
      </c>
      <c r="B43" s="159" t="s">
        <v>6189</v>
      </c>
      <c r="E43" s="163" t="s">
        <v>5802</v>
      </c>
      <c r="F43" s="102" t="s">
        <v>6190</v>
      </c>
      <c r="G43" s="102" t="s">
        <v>3067</v>
      </c>
      <c r="H43" s="102" t="s">
        <v>469</v>
      </c>
      <c r="I43" s="102" t="s">
        <v>578</v>
      </c>
      <c r="N43" s="102" t="s">
        <v>3091</v>
      </c>
      <c r="T43" s="102" t="s">
        <v>452</v>
      </c>
      <c r="V43" s="102" t="s">
        <v>5514</v>
      </c>
      <c r="AW43" s="161"/>
      <c r="CS43" s="102"/>
      <c r="CT43" s="102"/>
      <c r="CU43" s="102"/>
      <c r="CW43" s="30"/>
    </row>
    <row r="44" spans="1:102" ht="60" x14ac:dyDescent="0.15">
      <c r="A44" s="159" t="s">
        <v>3189</v>
      </c>
      <c r="B44" s="159" t="s">
        <v>3190</v>
      </c>
      <c r="D44" s="163">
        <v>40785</v>
      </c>
      <c r="F44" s="102" t="s">
        <v>6218</v>
      </c>
      <c r="G44" s="102" t="s">
        <v>3067</v>
      </c>
      <c r="H44" s="102" t="s">
        <v>469</v>
      </c>
      <c r="I44" s="102" t="s">
        <v>1003</v>
      </c>
      <c r="N44" s="102" t="s">
        <v>3072</v>
      </c>
      <c r="T44" s="102" t="s">
        <v>3191</v>
      </c>
      <c r="AL44" s="102" t="s">
        <v>3194</v>
      </c>
      <c r="AO44" s="102" t="s">
        <v>3192</v>
      </c>
      <c r="BG44" s="102" t="s">
        <v>3193</v>
      </c>
      <c r="CS44" s="102"/>
      <c r="CT44" s="102"/>
      <c r="CU44" s="102"/>
    </row>
    <row r="45" spans="1:102" ht="30" x14ac:dyDescent="0.15">
      <c r="A45" s="159" t="s">
        <v>6186</v>
      </c>
      <c r="B45" s="159" t="s">
        <v>6187</v>
      </c>
      <c r="E45" s="163" t="s">
        <v>5801</v>
      </c>
      <c r="F45" s="102" t="s">
        <v>5448</v>
      </c>
      <c r="G45" s="102" t="s">
        <v>3067</v>
      </c>
      <c r="H45" s="102" t="s">
        <v>469</v>
      </c>
      <c r="I45" s="102" t="s">
        <v>3090</v>
      </c>
      <c r="N45" s="102" t="s">
        <v>3195</v>
      </c>
      <c r="T45" s="102" t="s">
        <v>452</v>
      </c>
      <c r="V45" s="102" t="s">
        <v>5514</v>
      </c>
      <c r="AW45" s="161"/>
      <c r="CH45" s="102" t="s">
        <v>3197</v>
      </c>
      <c r="CP45" s="102" t="s">
        <v>3196</v>
      </c>
      <c r="CS45" s="102"/>
      <c r="CT45" s="102"/>
      <c r="CU45" s="102"/>
      <c r="CW45" s="30"/>
    </row>
    <row r="46" spans="1:102" ht="60" x14ac:dyDescent="0.15">
      <c r="A46" s="159" t="s">
        <v>6183</v>
      </c>
      <c r="B46" s="159" t="s">
        <v>6184</v>
      </c>
      <c r="E46" s="163" t="s">
        <v>5843</v>
      </c>
      <c r="F46" s="102" t="s">
        <v>6185</v>
      </c>
      <c r="G46" s="102" t="s">
        <v>3067</v>
      </c>
      <c r="H46" s="102" t="s">
        <v>469</v>
      </c>
      <c r="I46" s="102" t="s">
        <v>578</v>
      </c>
      <c r="N46" s="102" t="s">
        <v>3198</v>
      </c>
      <c r="T46" s="102" t="s">
        <v>3199</v>
      </c>
      <c r="AO46" s="102" t="s">
        <v>3200</v>
      </c>
      <c r="AW46" s="161"/>
      <c r="CA46" s="102" t="s">
        <v>3201</v>
      </c>
      <c r="CS46" s="102"/>
      <c r="CT46" s="102"/>
      <c r="CU46" s="102"/>
      <c r="CW46" s="30"/>
    </row>
    <row r="47" spans="1:102" ht="45" x14ac:dyDescent="0.15">
      <c r="A47" s="159" t="s">
        <v>6180</v>
      </c>
      <c r="B47" s="159" t="s">
        <v>6181</v>
      </c>
      <c r="E47" s="163" t="s">
        <v>5801</v>
      </c>
      <c r="F47" s="102" t="s">
        <v>6182</v>
      </c>
      <c r="G47" s="102" t="s">
        <v>3067</v>
      </c>
      <c r="H47" s="102" t="s">
        <v>469</v>
      </c>
      <c r="I47" s="102" t="s">
        <v>3202</v>
      </c>
      <c r="N47" s="102" t="s">
        <v>3203</v>
      </c>
      <c r="T47" s="102" t="s">
        <v>3204</v>
      </c>
      <c r="V47" s="102" t="s">
        <v>5514</v>
      </c>
      <c r="AW47" s="161"/>
      <c r="CA47" s="102" t="s">
        <v>3206</v>
      </c>
      <c r="CP47" s="102" t="s">
        <v>3205</v>
      </c>
      <c r="CS47" s="102"/>
      <c r="CT47" s="102"/>
      <c r="CU47" s="102"/>
      <c r="CW47" s="30"/>
    </row>
    <row r="48" spans="1:102" ht="30" x14ac:dyDescent="0.15">
      <c r="A48" s="159" t="s">
        <v>6168</v>
      </c>
      <c r="B48" s="159" t="s">
        <v>6169</v>
      </c>
      <c r="E48" s="163" t="s">
        <v>5801</v>
      </c>
      <c r="F48" s="102" t="s">
        <v>6170</v>
      </c>
      <c r="G48" s="102" t="s">
        <v>3067</v>
      </c>
      <c r="H48" s="102" t="s">
        <v>469</v>
      </c>
      <c r="I48" s="102" t="s">
        <v>1003</v>
      </c>
      <c r="N48" s="102" t="s">
        <v>3072</v>
      </c>
      <c r="T48" s="102" t="s">
        <v>3207</v>
      </c>
      <c r="AW48" s="161"/>
      <c r="CS48" s="102"/>
      <c r="CT48" s="102"/>
      <c r="CU48" s="102"/>
      <c r="CW48" s="30"/>
    </row>
    <row r="49" spans="1:101" ht="30" x14ac:dyDescent="0.15">
      <c r="A49" s="159" t="s">
        <v>6163</v>
      </c>
      <c r="B49" s="159" t="s">
        <v>6164</v>
      </c>
      <c r="E49" s="102" t="s">
        <v>6166</v>
      </c>
      <c r="F49" s="102" t="s">
        <v>6167</v>
      </c>
      <c r="G49" s="102" t="s">
        <v>3067</v>
      </c>
      <c r="T49" s="102" t="s">
        <v>6165</v>
      </c>
      <c r="U49" s="102" t="s">
        <v>6234</v>
      </c>
      <c r="V49" s="102" t="s">
        <v>3209</v>
      </c>
      <c r="AI49" s="102" t="s">
        <v>3212</v>
      </c>
      <c r="AO49" s="102" t="s">
        <v>3208</v>
      </c>
      <c r="AW49" s="161"/>
      <c r="BW49" s="102" t="s">
        <v>3213</v>
      </c>
      <c r="CH49" s="102" t="s">
        <v>3211</v>
      </c>
      <c r="CP49" s="102" t="s">
        <v>3210</v>
      </c>
      <c r="CS49" s="102"/>
      <c r="CT49" s="102"/>
      <c r="CU49" s="102"/>
      <c r="CW49" s="30"/>
    </row>
    <row r="50" spans="1:101" ht="45" x14ac:dyDescent="0.15">
      <c r="A50" s="159" t="s">
        <v>6161</v>
      </c>
      <c r="B50" s="159" t="s">
        <v>6162</v>
      </c>
      <c r="E50" s="102" t="s">
        <v>6056</v>
      </c>
      <c r="F50" s="102" t="s">
        <v>5506</v>
      </c>
      <c r="G50" s="102" t="s">
        <v>3067</v>
      </c>
      <c r="H50" s="102" t="s">
        <v>469</v>
      </c>
      <c r="I50" s="102" t="s">
        <v>1003</v>
      </c>
      <c r="N50" s="102" t="s">
        <v>3072</v>
      </c>
      <c r="T50" s="102" t="s">
        <v>3214</v>
      </c>
      <c r="AW50" s="161"/>
      <c r="BH50" s="102" t="s">
        <v>3215</v>
      </c>
      <c r="BI50" s="102" t="s">
        <v>3215</v>
      </c>
      <c r="CS50" s="102"/>
      <c r="CT50" s="102"/>
      <c r="CU50" s="102"/>
      <c r="CW50" s="30"/>
    </row>
    <row r="51" spans="1:101" ht="45" x14ac:dyDescent="0.15">
      <c r="A51" s="159" t="s">
        <v>6337</v>
      </c>
      <c r="B51" s="159" t="s">
        <v>6338</v>
      </c>
      <c r="E51" s="163" t="s">
        <v>6056</v>
      </c>
      <c r="F51" s="102" t="s">
        <v>6160</v>
      </c>
      <c r="G51" s="102" t="s">
        <v>3067</v>
      </c>
      <c r="H51" s="102" t="s">
        <v>469</v>
      </c>
      <c r="I51" s="102" t="s">
        <v>3090</v>
      </c>
      <c r="N51" s="102" t="s">
        <v>3217</v>
      </c>
      <c r="T51" s="102" t="s">
        <v>3218</v>
      </c>
      <c r="AW51" s="161"/>
      <c r="CP51" s="102" t="s">
        <v>3219</v>
      </c>
      <c r="CS51" s="102"/>
      <c r="CT51" s="102"/>
      <c r="CU51" s="102"/>
      <c r="CW51" s="30"/>
    </row>
    <row r="52" spans="1:101" ht="30" x14ac:dyDescent="0.15">
      <c r="A52" s="159" t="s">
        <v>6157</v>
      </c>
      <c r="B52" s="159" t="s">
        <v>6158</v>
      </c>
      <c r="E52" s="163" t="s">
        <v>5976</v>
      </c>
      <c r="F52" s="102" t="s">
        <v>6159</v>
      </c>
      <c r="G52" s="102" t="s">
        <v>3067</v>
      </c>
      <c r="H52" s="102" t="s">
        <v>469</v>
      </c>
      <c r="I52" s="102" t="s">
        <v>3220</v>
      </c>
      <c r="N52" s="102" t="s">
        <v>1077</v>
      </c>
      <c r="T52" s="102" t="s">
        <v>452</v>
      </c>
      <c r="V52" s="102" t="s">
        <v>5514</v>
      </c>
      <c r="AW52" s="161"/>
      <c r="CA52" s="102" t="s">
        <v>3222</v>
      </c>
      <c r="CP52" s="102" t="s">
        <v>3221</v>
      </c>
      <c r="CS52" s="102"/>
      <c r="CT52" s="102"/>
      <c r="CU52" s="102"/>
      <c r="CW52" s="30"/>
    </row>
    <row r="53" spans="1:101" ht="45" x14ac:dyDescent="0.15">
      <c r="A53" s="159" t="s">
        <v>6154</v>
      </c>
      <c r="B53" s="159" t="s">
        <v>6155</v>
      </c>
      <c r="E53" s="163" t="s">
        <v>5801</v>
      </c>
      <c r="F53" s="102" t="s">
        <v>6156</v>
      </c>
      <c r="G53" s="102" t="s">
        <v>3067</v>
      </c>
      <c r="H53" s="102" t="s">
        <v>469</v>
      </c>
      <c r="I53" s="102" t="s">
        <v>3095</v>
      </c>
      <c r="N53" s="102" t="s">
        <v>3223</v>
      </c>
      <c r="T53" s="102" t="s">
        <v>3083</v>
      </c>
      <c r="AW53" s="161"/>
      <c r="CP53" s="102" t="s">
        <v>3224</v>
      </c>
      <c r="CS53" s="102"/>
      <c r="CT53" s="102"/>
      <c r="CU53" s="102"/>
      <c r="CW53" s="30"/>
    </row>
    <row r="54" spans="1:101" ht="45" x14ac:dyDescent="0.15">
      <c r="A54" s="159" t="s">
        <v>6151</v>
      </c>
      <c r="B54" s="159" t="s">
        <v>6152</v>
      </c>
      <c r="E54" s="102" t="s">
        <v>6056</v>
      </c>
      <c r="F54" s="102" t="s">
        <v>6153</v>
      </c>
      <c r="G54" s="102" t="s">
        <v>3067</v>
      </c>
      <c r="I54" s="102" t="s">
        <v>1003</v>
      </c>
      <c r="N54" s="102" t="s">
        <v>1077</v>
      </c>
      <c r="T54" s="102" t="s">
        <v>3225</v>
      </c>
      <c r="V54" s="102" t="s">
        <v>5514</v>
      </c>
      <c r="AW54" s="161"/>
      <c r="CS54" s="102"/>
      <c r="CT54" s="102"/>
      <c r="CU54" s="102"/>
      <c r="CW54" s="30"/>
    </row>
    <row r="55" spans="1:101" ht="30" x14ac:dyDescent="0.15">
      <c r="A55" s="159" t="s">
        <v>6147</v>
      </c>
      <c r="B55" s="159" t="s">
        <v>6148</v>
      </c>
      <c r="E55" s="163" t="s">
        <v>6149</v>
      </c>
      <c r="F55" s="102" t="s">
        <v>6150</v>
      </c>
      <c r="G55" s="102" t="s">
        <v>3067</v>
      </c>
      <c r="H55" s="102" t="s">
        <v>469</v>
      </c>
      <c r="I55" s="102" t="s">
        <v>3226</v>
      </c>
      <c r="N55" s="102" t="s">
        <v>1077</v>
      </c>
      <c r="T55" s="102" t="s">
        <v>3227</v>
      </c>
      <c r="AW55" s="161"/>
      <c r="CS55" s="102"/>
      <c r="CT55" s="102"/>
      <c r="CU55" s="102"/>
      <c r="CW55" s="30"/>
    </row>
    <row r="56" spans="1:101" ht="30" x14ac:dyDescent="0.15">
      <c r="A56" s="159" t="s">
        <v>6145</v>
      </c>
      <c r="B56" s="159" t="s">
        <v>6146</v>
      </c>
      <c r="E56" s="163" t="s">
        <v>5801</v>
      </c>
      <c r="F56" s="102" t="s">
        <v>5760</v>
      </c>
      <c r="G56" s="102" t="s">
        <v>3067</v>
      </c>
      <c r="H56" s="102" t="s">
        <v>469</v>
      </c>
      <c r="I56" s="102" t="s">
        <v>3228</v>
      </c>
      <c r="N56" s="102" t="s">
        <v>1077</v>
      </c>
      <c r="T56" s="102" t="s">
        <v>452</v>
      </c>
      <c r="V56" s="102" t="s">
        <v>5514</v>
      </c>
      <c r="AW56" s="161"/>
      <c r="CA56" s="102" t="s">
        <v>3230</v>
      </c>
      <c r="CP56" s="102" t="s">
        <v>3229</v>
      </c>
      <c r="CS56" s="102"/>
      <c r="CT56" s="102"/>
      <c r="CU56" s="102"/>
      <c r="CW56" s="30"/>
    </row>
    <row r="57" spans="1:101" ht="30" x14ac:dyDescent="0.15">
      <c r="A57" s="159" t="s">
        <v>6132</v>
      </c>
      <c r="B57" s="159" t="s">
        <v>6133</v>
      </c>
      <c r="E57" s="163" t="s">
        <v>5801</v>
      </c>
      <c r="F57" s="102" t="s">
        <v>5760</v>
      </c>
      <c r="G57" s="102" t="s">
        <v>3067</v>
      </c>
      <c r="H57" s="102" t="s">
        <v>469</v>
      </c>
      <c r="I57" s="102" t="s">
        <v>3231</v>
      </c>
      <c r="N57" s="102" t="s">
        <v>1077</v>
      </c>
      <c r="T57" s="102" t="s">
        <v>452</v>
      </c>
      <c r="V57" s="102" t="s">
        <v>5514</v>
      </c>
      <c r="AW57" s="161"/>
      <c r="CA57" s="102" t="s">
        <v>3230</v>
      </c>
      <c r="CP57" s="102" t="s">
        <v>3229</v>
      </c>
      <c r="CS57" s="102"/>
      <c r="CT57" s="102"/>
      <c r="CU57" s="102"/>
      <c r="CW57" s="30"/>
    </row>
    <row r="58" spans="1:101" ht="30" x14ac:dyDescent="0.15">
      <c r="A58" s="159" t="s">
        <v>6129</v>
      </c>
      <c r="B58" s="159" t="s">
        <v>6130</v>
      </c>
      <c r="E58" s="163" t="s">
        <v>5801</v>
      </c>
      <c r="F58" s="102" t="s">
        <v>6131</v>
      </c>
      <c r="G58" s="102" t="s">
        <v>3067</v>
      </c>
      <c r="H58" s="102" t="s">
        <v>469</v>
      </c>
      <c r="I58" s="102" t="s">
        <v>3140</v>
      </c>
      <c r="N58" s="102" t="s">
        <v>3072</v>
      </c>
      <c r="T58" s="102" t="s">
        <v>3232</v>
      </c>
      <c r="V58" s="102" t="s">
        <v>5514</v>
      </c>
      <c r="AW58" s="161"/>
      <c r="CS58" s="102"/>
      <c r="CT58" s="102"/>
      <c r="CU58" s="102"/>
      <c r="CW58" s="30"/>
    </row>
    <row r="59" spans="1:101" ht="30" x14ac:dyDescent="0.15">
      <c r="A59" s="159" t="s">
        <v>6125</v>
      </c>
      <c r="B59" s="159" t="s">
        <v>6126</v>
      </c>
      <c r="E59" s="163" t="s">
        <v>6128</v>
      </c>
      <c r="F59" s="102" t="s">
        <v>6127</v>
      </c>
      <c r="G59" s="102" t="s">
        <v>3067</v>
      </c>
      <c r="I59" s="102" t="s">
        <v>3233</v>
      </c>
      <c r="T59" s="102" t="s">
        <v>3234</v>
      </c>
      <c r="Y59" s="102" t="s">
        <v>5931</v>
      </c>
      <c r="AW59" s="161"/>
      <c r="CS59" s="102"/>
      <c r="CT59" s="102"/>
      <c r="CU59" s="102"/>
      <c r="CW59" s="30"/>
    </row>
    <row r="60" spans="1:101" ht="15" x14ac:dyDescent="0.15">
      <c r="A60" s="159" t="s">
        <v>6122</v>
      </c>
      <c r="B60" s="159" t="s">
        <v>6123</v>
      </c>
      <c r="E60" s="102" t="s">
        <v>3216</v>
      </c>
      <c r="F60" s="102" t="s">
        <v>6124</v>
      </c>
      <c r="G60" s="102" t="s">
        <v>3067</v>
      </c>
      <c r="H60" s="102" t="s">
        <v>469</v>
      </c>
      <c r="I60" s="102" t="s">
        <v>589</v>
      </c>
      <c r="N60" s="102" t="s">
        <v>632</v>
      </c>
      <c r="T60" s="102" t="s">
        <v>3111</v>
      </c>
      <c r="AW60" s="161"/>
      <c r="CS60" s="102"/>
      <c r="CT60" s="102"/>
      <c r="CU60" s="102"/>
      <c r="CW60" s="30"/>
    </row>
    <row r="61" spans="1:101" ht="30" x14ac:dyDescent="0.15">
      <c r="A61" s="159" t="s">
        <v>6119</v>
      </c>
      <c r="B61" s="159" t="s">
        <v>6120</v>
      </c>
      <c r="E61" s="102" t="s">
        <v>6056</v>
      </c>
      <c r="F61" s="102" t="s">
        <v>6121</v>
      </c>
      <c r="G61" s="102" t="s">
        <v>3067</v>
      </c>
      <c r="H61" s="102" t="s">
        <v>469</v>
      </c>
      <c r="I61" s="102" t="s">
        <v>3226</v>
      </c>
      <c r="N61" s="102" t="s">
        <v>1077</v>
      </c>
      <c r="T61" s="102" t="s">
        <v>3235</v>
      </c>
      <c r="V61" s="102" t="s">
        <v>5514</v>
      </c>
      <c r="AW61" s="161"/>
      <c r="CA61" s="102" t="s">
        <v>3236</v>
      </c>
      <c r="CS61" s="102"/>
      <c r="CT61" s="102"/>
      <c r="CU61" s="102"/>
      <c r="CW61" s="30"/>
    </row>
    <row r="62" spans="1:101" ht="30" x14ac:dyDescent="0.15">
      <c r="A62" s="159" t="s">
        <v>6116</v>
      </c>
      <c r="B62" s="159" t="s">
        <v>6118</v>
      </c>
      <c r="E62" s="102" t="s">
        <v>5843</v>
      </c>
      <c r="F62" s="102" t="s">
        <v>6117</v>
      </c>
      <c r="G62" s="102" t="s">
        <v>3067</v>
      </c>
      <c r="H62" s="102" t="s">
        <v>469</v>
      </c>
      <c r="I62" s="102" t="s">
        <v>589</v>
      </c>
      <c r="N62" s="102" t="s">
        <v>3072</v>
      </c>
      <c r="T62" s="102" t="s">
        <v>3199</v>
      </c>
      <c r="V62" s="102" t="s">
        <v>5514</v>
      </c>
      <c r="AW62" s="161"/>
      <c r="CP62" s="102" t="s">
        <v>3237</v>
      </c>
      <c r="CS62" s="102"/>
      <c r="CT62" s="102"/>
      <c r="CU62" s="102"/>
      <c r="CW62" s="30"/>
    </row>
    <row r="63" spans="1:101" ht="30" x14ac:dyDescent="0.15">
      <c r="A63" s="159" t="s">
        <v>6112</v>
      </c>
      <c r="B63" s="159" t="s">
        <v>6113</v>
      </c>
      <c r="E63" s="163" t="s">
        <v>5801</v>
      </c>
      <c r="F63" s="102" t="s">
        <v>5641</v>
      </c>
      <c r="G63" s="102" t="s">
        <v>3067</v>
      </c>
      <c r="H63" s="102" t="s">
        <v>469</v>
      </c>
      <c r="I63" s="102" t="s">
        <v>3238</v>
      </c>
      <c r="N63" s="102" t="s">
        <v>3155</v>
      </c>
      <c r="T63" s="102" t="s">
        <v>3204</v>
      </c>
      <c r="V63" s="102" t="s">
        <v>5514</v>
      </c>
      <c r="AW63" s="161"/>
      <c r="CH63" s="102" t="s">
        <v>3240</v>
      </c>
      <c r="CP63" s="102" t="s">
        <v>3239</v>
      </c>
      <c r="CS63" s="102"/>
      <c r="CT63" s="102"/>
      <c r="CU63" s="102"/>
      <c r="CW63" s="30"/>
    </row>
    <row r="64" spans="1:101" ht="45" x14ac:dyDescent="0.15">
      <c r="A64" s="159" t="s">
        <v>6109</v>
      </c>
      <c r="B64" s="159" t="s">
        <v>6110</v>
      </c>
      <c r="E64" s="102" t="s">
        <v>6115</v>
      </c>
      <c r="F64" s="102" t="s">
        <v>6111</v>
      </c>
      <c r="G64" s="102" t="s">
        <v>3067</v>
      </c>
      <c r="H64" s="102" t="s">
        <v>469</v>
      </c>
      <c r="N64" s="102" t="s">
        <v>471</v>
      </c>
      <c r="Q64" s="102" t="s">
        <v>6114</v>
      </c>
      <c r="V64" s="102" t="s">
        <v>5514</v>
      </c>
      <c r="AW64" s="161"/>
      <c r="CA64" s="102" t="s">
        <v>3241</v>
      </c>
      <c r="CS64" s="102"/>
      <c r="CT64" s="102"/>
      <c r="CU64" s="102"/>
      <c r="CW64" s="30"/>
    </row>
    <row r="65" spans="1:101" ht="30" x14ac:dyDescent="0.15">
      <c r="A65" s="159" t="s">
        <v>6105</v>
      </c>
      <c r="B65" s="159" t="s">
        <v>6106</v>
      </c>
      <c r="E65" s="163" t="s">
        <v>6107</v>
      </c>
      <c r="F65" s="102" t="s">
        <v>6108</v>
      </c>
      <c r="G65" s="102" t="s">
        <v>3067</v>
      </c>
      <c r="I65" s="102" t="s">
        <v>3242</v>
      </c>
      <c r="N65" s="102" t="s">
        <v>3243</v>
      </c>
      <c r="T65" s="102" t="s">
        <v>3244</v>
      </c>
      <c r="V65" s="102" t="s">
        <v>5514</v>
      </c>
      <c r="AE65" s="102" t="s">
        <v>3246</v>
      </c>
      <c r="AW65" s="161"/>
      <c r="CA65" s="102" t="s">
        <v>3245</v>
      </c>
      <c r="CS65" s="102"/>
      <c r="CT65" s="102"/>
      <c r="CU65" s="102"/>
      <c r="CW65" s="30"/>
    </row>
    <row r="66" spans="1:101" ht="30" x14ac:dyDescent="0.15">
      <c r="A66" s="159" t="s">
        <v>6320</v>
      </c>
      <c r="B66" s="159" t="s">
        <v>6321</v>
      </c>
      <c r="E66" s="163" t="s">
        <v>5801</v>
      </c>
      <c r="F66" s="102" t="s">
        <v>6219</v>
      </c>
      <c r="G66" s="102" t="s">
        <v>3067</v>
      </c>
      <c r="H66" s="102" t="s">
        <v>469</v>
      </c>
      <c r="T66" s="102" t="s">
        <v>5284</v>
      </c>
      <c r="V66" s="102" t="s">
        <v>5514</v>
      </c>
      <c r="AJ66" s="102" t="s">
        <v>3380</v>
      </c>
      <c r="AO66" s="102" t="s">
        <v>5288</v>
      </c>
      <c r="AW66" s="161"/>
      <c r="BA66" s="102" t="s">
        <v>5289</v>
      </c>
      <c r="BC66" s="102" t="s">
        <v>1643</v>
      </c>
      <c r="BD66" s="102" t="s">
        <v>1643</v>
      </c>
      <c r="BS66" s="102" t="s">
        <v>5287</v>
      </c>
      <c r="CK66" s="102" t="s">
        <v>5286</v>
      </c>
      <c r="CS66" s="102"/>
      <c r="CT66" s="102"/>
      <c r="CU66" s="102"/>
      <c r="CW66" s="30"/>
    </row>
    <row r="67" spans="1:101" ht="30" x14ac:dyDescent="0.15">
      <c r="A67" s="159" t="s">
        <v>6322</v>
      </c>
      <c r="B67" s="159" t="s">
        <v>6323</v>
      </c>
      <c r="E67" s="163" t="s">
        <v>5801</v>
      </c>
      <c r="F67" s="102" t="s">
        <v>6220</v>
      </c>
      <c r="G67" s="102" t="s">
        <v>3067</v>
      </c>
      <c r="H67" s="102" t="s">
        <v>469</v>
      </c>
      <c r="N67" s="102" t="s">
        <v>5292</v>
      </c>
      <c r="T67" s="102" t="s">
        <v>5291</v>
      </c>
      <c r="AW67" s="161"/>
      <c r="CS67" s="102"/>
      <c r="CT67" s="102"/>
      <c r="CU67" s="102"/>
      <c r="CW67" s="30"/>
    </row>
    <row r="68" spans="1:101" ht="30" x14ac:dyDescent="0.15">
      <c r="A68" s="159" t="s">
        <v>6324</v>
      </c>
      <c r="B68" s="159" t="s">
        <v>6325</v>
      </c>
      <c r="E68" s="163" t="s">
        <v>5801</v>
      </c>
      <c r="F68" s="102" t="s">
        <v>6221</v>
      </c>
      <c r="G68" s="102" t="s">
        <v>3067</v>
      </c>
      <c r="H68" s="102" t="s">
        <v>469</v>
      </c>
      <c r="M68" s="102" t="s">
        <v>5296</v>
      </c>
      <c r="N68" s="102" t="s">
        <v>5298</v>
      </c>
      <c r="T68" s="102" t="s">
        <v>5293</v>
      </c>
      <c r="V68" s="102" t="s">
        <v>5514</v>
      </c>
      <c r="AW68" s="161"/>
      <c r="CA68" s="102" t="s">
        <v>5297</v>
      </c>
      <c r="CO68" s="102" t="s">
        <v>5300</v>
      </c>
      <c r="CS68" s="102"/>
      <c r="CT68" s="102"/>
      <c r="CU68" s="102"/>
      <c r="CW68" s="30"/>
    </row>
    <row r="69" spans="1:101" ht="30" x14ac:dyDescent="0.15">
      <c r="A69" s="159" t="s">
        <v>6326</v>
      </c>
      <c r="B69" s="159" t="s">
        <v>6327</v>
      </c>
      <c r="E69" s="163" t="s">
        <v>5801</v>
      </c>
      <c r="F69" s="102" t="s">
        <v>6222</v>
      </c>
      <c r="G69" s="102" t="s">
        <v>3067</v>
      </c>
      <c r="H69" s="102" t="s">
        <v>469</v>
      </c>
      <c r="I69" s="102" t="s">
        <v>5301</v>
      </c>
      <c r="N69" s="102" t="s">
        <v>3091</v>
      </c>
      <c r="T69" s="102" t="s">
        <v>5302</v>
      </c>
      <c r="AW69" s="161"/>
      <c r="CS69" s="102"/>
      <c r="CT69" s="102"/>
      <c r="CU69" s="102"/>
      <c r="CW69" s="30"/>
    </row>
    <row r="70" spans="1:101" ht="30" x14ac:dyDescent="0.15">
      <c r="A70" s="159" t="s">
        <v>6328</v>
      </c>
      <c r="B70" s="159" t="s">
        <v>6329</v>
      </c>
      <c r="E70" s="163" t="s">
        <v>5843</v>
      </c>
      <c r="F70" s="102" t="s">
        <v>6223</v>
      </c>
      <c r="G70" s="102" t="s">
        <v>3067</v>
      </c>
      <c r="H70" s="102" t="s">
        <v>469</v>
      </c>
      <c r="I70" s="102" t="s">
        <v>1003</v>
      </c>
      <c r="N70" s="102" t="s">
        <v>469</v>
      </c>
      <c r="T70" s="102" t="s">
        <v>5303</v>
      </c>
      <c r="V70" s="102" t="s">
        <v>5514</v>
      </c>
      <c r="AW70" s="161"/>
      <c r="CS70" s="102"/>
      <c r="CT70" s="102"/>
      <c r="CU70" s="102"/>
      <c r="CW70" s="30"/>
    </row>
    <row r="71" spans="1:101" ht="30" x14ac:dyDescent="0.15">
      <c r="A71" s="159" t="s">
        <v>6330</v>
      </c>
      <c r="B71" s="159" t="s">
        <v>6331</v>
      </c>
      <c r="E71" s="163" t="s">
        <v>5801</v>
      </c>
      <c r="F71" s="102" t="s">
        <v>6224</v>
      </c>
      <c r="G71" s="102" t="s">
        <v>3067</v>
      </c>
      <c r="H71" s="102" t="s">
        <v>469</v>
      </c>
      <c r="I71" s="102" t="s">
        <v>1003</v>
      </c>
      <c r="N71" s="102" t="s">
        <v>1077</v>
      </c>
      <c r="T71" s="102" t="s">
        <v>5304</v>
      </c>
      <c r="V71" s="102" t="s">
        <v>5514</v>
      </c>
      <c r="AW71" s="161"/>
      <c r="CS71" s="102"/>
      <c r="CT71" s="102"/>
      <c r="CU71" s="102"/>
      <c r="CW71" s="30"/>
    </row>
    <row r="72" spans="1:101" ht="45" x14ac:dyDescent="0.15">
      <c r="A72" s="159" t="s">
        <v>6332</v>
      </c>
      <c r="B72" s="159" t="s">
        <v>6334</v>
      </c>
      <c r="E72" s="163" t="s">
        <v>6333</v>
      </c>
      <c r="F72" s="102" t="s">
        <v>6225</v>
      </c>
      <c r="G72" s="102" t="s">
        <v>3067</v>
      </c>
      <c r="H72" s="102" t="s">
        <v>469</v>
      </c>
      <c r="I72" s="102" t="s">
        <v>5305</v>
      </c>
      <c r="N72" s="102" t="s">
        <v>5306</v>
      </c>
      <c r="T72" s="102" t="s">
        <v>5307</v>
      </c>
      <c r="V72" s="102" t="s">
        <v>5514</v>
      </c>
      <c r="AW72" s="161"/>
      <c r="CS72" s="102"/>
      <c r="CT72" s="102"/>
      <c r="CU72" s="102"/>
      <c r="CW72" s="30"/>
    </row>
    <row r="73" spans="1:101" ht="31.5" customHeight="1" x14ac:dyDescent="0.15">
      <c r="A73" s="159" t="s">
        <v>6335</v>
      </c>
      <c r="B73" s="159" t="s">
        <v>6336</v>
      </c>
      <c r="E73" s="163" t="s">
        <v>5801</v>
      </c>
      <c r="F73" s="102" t="s">
        <v>6226</v>
      </c>
      <c r="G73" s="102" t="s">
        <v>3067</v>
      </c>
      <c r="H73" s="102" t="s">
        <v>5309</v>
      </c>
      <c r="I73" s="102" t="s">
        <v>3136</v>
      </c>
      <c r="T73" s="102" t="s">
        <v>5310</v>
      </c>
      <c r="V73" s="102" t="s">
        <v>5514</v>
      </c>
      <c r="AO73" s="102" t="s">
        <v>5308</v>
      </c>
      <c r="AW73" s="161"/>
      <c r="BI73" s="102" t="s">
        <v>1643</v>
      </c>
      <c r="CA73" s="102" t="s">
        <v>5311</v>
      </c>
      <c r="CS73" s="102"/>
      <c r="CT73" s="102"/>
      <c r="CU73" s="102"/>
      <c r="CW73" s="30"/>
    </row>
    <row r="74" spans="1:101" ht="30" x14ac:dyDescent="0.15">
      <c r="A74" s="159" t="s">
        <v>6339</v>
      </c>
      <c r="B74" s="159" t="s">
        <v>6340</v>
      </c>
      <c r="E74" s="163" t="s">
        <v>5801</v>
      </c>
      <c r="F74" s="102" t="s">
        <v>6227</v>
      </c>
      <c r="G74" s="102" t="s">
        <v>3067</v>
      </c>
      <c r="H74" s="102" t="s">
        <v>469</v>
      </c>
      <c r="I74" s="102" t="s">
        <v>1003</v>
      </c>
      <c r="N74" s="102" t="s">
        <v>469</v>
      </c>
      <c r="T74" s="102" t="s">
        <v>5312</v>
      </c>
      <c r="V74" s="102" t="s">
        <v>5514</v>
      </c>
      <c r="AW74" s="161"/>
      <c r="CS74" s="102"/>
      <c r="CT74" s="102"/>
      <c r="CU74" s="102"/>
      <c r="CW74" s="30"/>
    </row>
    <row r="75" spans="1:101" ht="28.5" customHeight="1" x14ac:dyDescent="0.15">
      <c r="A75" s="159" t="s">
        <v>6341</v>
      </c>
      <c r="B75" s="159" t="s">
        <v>6342</v>
      </c>
      <c r="E75" s="163" t="s">
        <v>5976</v>
      </c>
      <c r="F75" s="102" t="s">
        <v>5504</v>
      </c>
      <c r="G75" s="102" t="s">
        <v>3067</v>
      </c>
      <c r="H75" s="102" t="s">
        <v>469</v>
      </c>
      <c r="T75" s="102" t="s">
        <v>5313</v>
      </c>
      <c r="V75" s="102" t="s">
        <v>5514</v>
      </c>
      <c r="AW75" s="161"/>
      <c r="CA75" s="102" t="s">
        <v>5314</v>
      </c>
      <c r="CS75" s="102"/>
      <c r="CT75" s="102"/>
      <c r="CU75" s="102"/>
      <c r="CW75" s="30"/>
    </row>
    <row r="76" spans="1:101" ht="45" x14ac:dyDescent="0.15">
      <c r="A76" s="159" t="s">
        <v>6355</v>
      </c>
      <c r="B76" s="159" t="s">
        <v>6356</v>
      </c>
      <c r="E76" s="163" t="s">
        <v>5976</v>
      </c>
      <c r="F76" s="102" t="s">
        <v>6228</v>
      </c>
      <c r="G76" s="102" t="s">
        <v>3067</v>
      </c>
      <c r="H76" s="102" t="s">
        <v>469</v>
      </c>
      <c r="I76" s="102" t="s">
        <v>589</v>
      </c>
      <c r="N76" s="102" t="s">
        <v>5315</v>
      </c>
      <c r="T76" s="102" t="s">
        <v>3111</v>
      </c>
      <c r="V76" s="102" t="s">
        <v>5316</v>
      </c>
      <c r="AW76" s="161"/>
      <c r="CP76" s="102" t="s">
        <v>3112</v>
      </c>
      <c r="CS76" s="102"/>
      <c r="CT76" s="102"/>
      <c r="CU76" s="102"/>
      <c r="CW76" s="30"/>
    </row>
    <row r="77" spans="1:101" ht="30" x14ac:dyDescent="0.15">
      <c r="A77" s="159" t="s">
        <v>6350</v>
      </c>
      <c r="B77" s="159" t="s">
        <v>6351</v>
      </c>
      <c r="E77" s="163" t="s">
        <v>6352</v>
      </c>
      <c r="F77" s="102" t="s">
        <v>6229</v>
      </c>
      <c r="G77" s="102" t="s">
        <v>3067</v>
      </c>
      <c r="H77" s="102" t="s">
        <v>469</v>
      </c>
      <c r="N77" s="102" t="s">
        <v>1121</v>
      </c>
      <c r="T77" s="102" t="s">
        <v>5317</v>
      </c>
      <c r="V77" s="102" t="s">
        <v>5514</v>
      </c>
      <c r="AW77" s="161"/>
      <c r="BU77" s="102" t="s">
        <v>5318</v>
      </c>
      <c r="CS77" s="102"/>
      <c r="CT77" s="102"/>
      <c r="CU77" s="102"/>
      <c r="CW77" s="30"/>
    </row>
    <row r="78" spans="1:101" ht="15" x14ac:dyDescent="0.15">
      <c r="A78" s="159" t="s">
        <v>6370</v>
      </c>
      <c r="B78" s="159" t="s">
        <v>6371</v>
      </c>
      <c r="E78" s="163" t="s">
        <v>5802</v>
      </c>
      <c r="F78" s="102" t="s">
        <v>6230</v>
      </c>
      <c r="G78" s="102" t="s">
        <v>3067</v>
      </c>
      <c r="H78" s="102" t="s">
        <v>469</v>
      </c>
      <c r="I78" s="102" t="s">
        <v>1003</v>
      </c>
      <c r="N78" s="102" t="s">
        <v>469</v>
      </c>
      <c r="T78" s="102" t="s">
        <v>5320</v>
      </c>
      <c r="AW78" s="161"/>
      <c r="BC78" s="102" t="s">
        <v>1643</v>
      </c>
      <c r="BD78" s="102" t="s">
        <v>1643</v>
      </c>
      <c r="CS78" s="102"/>
      <c r="CT78" s="102"/>
      <c r="CU78" s="102"/>
      <c r="CW78" s="30"/>
    </row>
    <row r="79" spans="1:101" ht="30" x14ac:dyDescent="0.15">
      <c r="A79" s="159" t="s">
        <v>6381</v>
      </c>
      <c r="B79" s="159" t="s">
        <v>3247</v>
      </c>
      <c r="F79" s="102" t="s">
        <v>5325</v>
      </c>
      <c r="G79" s="102" t="s">
        <v>3067</v>
      </c>
      <c r="H79" s="102" t="s">
        <v>469</v>
      </c>
      <c r="I79" s="102" t="s">
        <v>589</v>
      </c>
      <c r="N79" s="102" t="s">
        <v>469</v>
      </c>
      <c r="T79" s="102" t="s">
        <v>452</v>
      </c>
      <c r="AW79" s="161"/>
      <c r="CP79" s="102" t="s">
        <v>5323</v>
      </c>
      <c r="CS79" s="102"/>
      <c r="CT79" s="102"/>
      <c r="CU79" s="102"/>
      <c r="CW79" s="30"/>
    </row>
    <row r="80" spans="1:101" ht="30" x14ac:dyDescent="0.15">
      <c r="A80" s="159" t="s">
        <v>6372</v>
      </c>
      <c r="B80" s="159" t="s">
        <v>6373</v>
      </c>
      <c r="E80" s="163" t="s">
        <v>5843</v>
      </c>
      <c r="F80" s="102" t="s">
        <v>5382</v>
      </c>
      <c r="G80" s="102" t="s">
        <v>3067</v>
      </c>
      <c r="H80" s="102" t="s">
        <v>469</v>
      </c>
      <c r="I80" s="102" t="s">
        <v>3129</v>
      </c>
      <c r="N80" s="102" t="s">
        <v>1182</v>
      </c>
      <c r="T80" s="102" t="s">
        <v>5379</v>
      </c>
      <c r="AW80" s="161"/>
      <c r="CH80" s="102" t="s">
        <v>5381</v>
      </c>
      <c r="CP80" s="102" t="s">
        <v>5380</v>
      </c>
      <c r="CS80" s="102"/>
      <c r="CT80" s="102"/>
      <c r="CU80" s="102"/>
      <c r="CW80" s="30"/>
    </row>
    <row r="81" spans="1:101" ht="15" x14ac:dyDescent="0.15">
      <c r="A81" s="159" t="s">
        <v>6378</v>
      </c>
      <c r="B81" s="159" t="s">
        <v>6379</v>
      </c>
      <c r="E81" s="102" t="s">
        <v>6380</v>
      </c>
      <c r="F81" s="102" t="s">
        <v>5383</v>
      </c>
      <c r="G81" s="102" t="s">
        <v>3067</v>
      </c>
      <c r="H81" s="102" t="s">
        <v>469</v>
      </c>
      <c r="I81" s="102" t="s">
        <v>1003</v>
      </c>
      <c r="N81" s="102" t="s">
        <v>3072</v>
      </c>
      <c r="T81" s="102" t="s">
        <v>5384</v>
      </c>
      <c r="AL81" s="102" t="s">
        <v>5386</v>
      </c>
      <c r="AW81" s="161"/>
      <c r="CS81" s="102"/>
      <c r="CT81" s="102"/>
      <c r="CU81" s="102"/>
      <c r="CW81" s="30"/>
    </row>
    <row r="82" spans="1:101" ht="30" x14ac:dyDescent="0.15">
      <c r="A82" s="159" t="s">
        <v>6343</v>
      </c>
      <c r="B82" s="159" t="s">
        <v>6344</v>
      </c>
      <c r="E82" s="163" t="s">
        <v>5802</v>
      </c>
      <c r="F82" s="102" t="s">
        <v>5387</v>
      </c>
      <c r="G82" s="102" t="s">
        <v>3067</v>
      </c>
      <c r="H82" s="102" t="s">
        <v>469</v>
      </c>
      <c r="I82" s="102" t="s">
        <v>5388</v>
      </c>
      <c r="N82" s="102" t="s">
        <v>5389</v>
      </c>
      <c r="T82" s="102" t="s">
        <v>987</v>
      </c>
      <c r="V82" s="102" t="s">
        <v>5514</v>
      </c>
      <c r="AW82" s="161"/>
      <c r="CA82" s="102" t="s">
        <v>5391</v>
      </c>
      <c r="CH82" s="102" t="s">
        <v>5393</v>
      </c>
      <c r="CP82" s="102" t="s">
        <v>5390</v>
      </c>
      <c r="CS82" s="102"/>
      <c r="CT82" s="102"/>
      <c r="CU82" s="102"/>
      <c r="CW82" s="30"/>
    </row>
    <row r="83" spans="1:101" ht="30" x14ac:dyDescent="0.15">
      <c r="A83" s="159" t="s">
        <v>6345</v>
      </c>
      <c r="B83" s="159" t="s">
        <v>6346</v>
      </c>
      <c r="E83" s="163" t="s">
        <v>5843</v>
      </c>
      <c r="F83" s="102" t="s">
        <v>5394</v>
      </c>
      <c r="G83" s="102" t="s">
        <v>3067</v>
      </c>
      <c r="H83" s="102" t="s">
        <v>469</v>
      </c>
      <c r="I83" s="102" t="s">
        <v>1207</v>
      </c>
      <c r="N83" s="102" t="s">
        <v>5395</v>
      </c>
      <c r="T83" s="102" t="s">
        <v>3111</v>
      </c>
      <c r="V83" s="102" t="s">
        <v>5514</v>
      </c>
      <c r="AW83" s="161"/>
      <c r="CH83" s="102" t="s">
        <v>5397</v>
      </c>
      <c r="CP83" s="102" t="s">
        <v>5396</v>
      </c>
      <c r="CS83" s="102"/>
      <c r="CT83" s="102"/>
      <c r="CU83" s="102"/>
      <c r="CW83" s="30"/>
    </row>
    <row r="84" spans="1:101" ht="30" x14ac:dyDescent="0.15">
      <c r="A84" s="159" t="s">
        <v>6347</v>
      </c>
      <c r="B84" s="159" t="s">
        <v>6348</v>
      </c>
      <c r="E84" s="163" t="s">
        <v>6349</v>
      </c>
      <c r="F84" s="102" t="s">
        <v>5398</v>
      </c>
      <c r="G84" s="102" t="s">
        <v>3067</v>
      </c>
      <c r="H84" s="102" t="s">
        <v>469</v>
      </c>
      <c r="I84" s="102" t="s">
        <v>899</v>
      </c>
      <c r="N84" s="102" t="s">
        <v>5399</v>
      </c>
      <c r="T84" s="102" t="s">
        <v>5400</v>
      </c>
      <c r="V84" s="102" t="s">
        <v>5514</v>
      </c>
      <c r="AW84" s="161"/>
      <c r="CS84" s="102"/>
      <c r="CT84" s="102"/>
      <c r="CU84" s="102"/>
      <c r="CW84" s="30"/>
    </row>
    <row r="85" spans="1:101" ht="30" x14ac:dyDescent="0.15">
      <c r="A85" s="159" t="s">
        <v>6353</v>
      </c>
      <c r="B85" s="159" t="s">
        <v>6354</v>
      </c>
      <c r="E85" s="163" t="s">
        <v>5801</v>
      </c>
      <c r="F85" s="102" t="s">
        <v>5401</v>
      </c>
      <c r="G85" s="102" t="s">
        <v>3067</v>
      </c>
      <c r="H85" s="102" t="s">
        <v>469</v>
      </c>
      <c r="T85" s="102" t="s">
        <v>5402</v>
      </c>
      <c r="V85" s="102" t="s">
        <v>5514</v>
      </c>
      <c r="AW85" s="161"/>
      <c r="CS85" s="102"/>
      <c r="CT85" s="102"/>
      <c r="CU85" s="102"/>
      <c r="CW85" s="30"/>
    </row>
    <row r="86" spans="1:101" ht="30" x14ac:dyDescent="0.15">
      <c r="A86" s="159" t="s">
        <v>6357</v>
      </c>
      <c r="B86" s="159" t="s">
        <v>6358</v>
      </c>
      <c r="E86" s="163" t="s">
        <v>5801</v>
      </c>
      <c r="F86" s="102" t="s">
        <v>5403</v>
      </c>
      <c r="G86" s="102" t="s">
        <v>3067</v>
      </c>
      <c r="H86" s="102" t="s">
        <v>469</v>
      </c>
      <c r="I86" s="102" t="s">
        <v>469</v>
      </c>
      <c r="N86" s="102" t="s">
        <v>5407</v>
      </c>
      <c r="Q86" s="102" t="s">
        <v>5406</v>
      </c>
      <c r="V86" s="102" t="s">
        <v>5514</v>
      </c>
      <c r="AW86" s="161"/>
      <c r="CP86" s="102" t="s">
        <v>5408</v>
      </c>
      <c r="CS86" s="102"/>
      <c r="CT86" s="102"/>
      <c r="CU86" s="102"/>
      <c r="CW86" s="30"/>
    </row>
    <row r="87" spans="1:101" ht="30" x14ac:dyDescent="0.15">
      <c r="A87" s="159" t="s">
        <v>6359</v>
      </c>
      <c r="B87" s="159" t="s">
        <v>6360</v>
      </c>
      <c r="E87" s="163" t="s">
        <v>5801</v>
      </c>
      <c r="F87" s="102" t="s">
        <v>5409</v>
      </c>
      <c r="G87" s="102" t="s">
        <v>3067</v>
      </c>
      <c r="H87" s="102" t="s">
        <v>469</v>
      </c>
      <c r="T87" s="102" t="s">
        <v>5410</v>
      </c>
      <c r="AA87" s="102" t="s">
        <v>5411</v>
      </c>
      <c r="AW87" s="161"/>
      <c r="CS87" s="102"/>
      <c r="CT87" s="102"/>
      <c r="CU87" s="102"/>
      <c r="CW87" s="30"/>
    </row>
    <row r="88" spans="1:101" ht="30" x14ac:dyDescent="0.15">
      <c r="A88" s="159" t="s">
        <v>6361</v>
      </c>
      <c r="B88" s="159" t="s">
        <v>6362</v>
      </c>
      <c r="E88" s="163" t="s">
        <v>5801</v>
      </c>
      <c r="F88" s="102" t="s">
        <v>5412</v>
      </c>
      <c r="G88" s="102" t="s">
        <v>3067</v>
      </c>
      <c r="H88" s="102" t="s">
        <v>469</v>
      </c>
      <c r="I88" s="102" t="s">
        <v>1003</v>
      </c>
      <c r="N88" s="102" t="s">
        <v>3072</v>
      </c>
      <c r="T88" s="102" t="s">
        <v>3138</v>
      </c>
      <c r="V88" s="102" t="s">
        <v>5514</v>
      </c>
      <c r="AW88" s="161"/>
      <c r="CS88" s="102"/>
      <c r="CT88" s="102"/>
      <c r="CU88" s="102"/>
      <c r="CW88" s="30"/>
    </row>
    <row r="89" spans="1:101" ht="45" x14ac:dyDescent="0.15">
      <c r="A89" s="159" t="s">
        <v>6363</v>
      </c>
      <c r="B89" s="159" t="s">
        <v>6364</v>
      </c>
      <c r="E89" s="163" t="s">
        <v>5801</v>
      </c>
      <c r="F89" s="102" t="s">
        <v>5413</v>
      </c>
      <c r="G89" s="102" t="s">
        <v>3067</v>
      </c>
      <c r="H89" s="102" t="s">
        <v>469</v>
      </c>
      <c r="S89" s="102" t="s">
        <v>5415</v>
      </c>
      <c r="V89" s="102" t="s">
        <v>5514</v>
      </c>
      <c r="W89" s="102" t="s">
        <v>3380</v>
      </c>
      <c r="X89" s="102" t="s">
        <v>3380</v>
      </c>
      <c r="AW89" s="161"/>
      <c r="CS89" s="102"/>
      <c r="CT89" s="102"/>
      <c r="CU89" s="102"/>
      <c r="CW89" s="30"/>
    </row>
    <row r="90" spans="1:101" ht="75" x14ac:dyDescent="0.15">
      <c r="A90" s="159" t="s">
        <v>6365</v>
      </c>
      <c r="B90" s="159" t="s">
        <v>6366</v>
      </c>
      <c r="E90" s="163" t="s">
        <v>5801</v>
      </c>
      <c r="F90" s="102" t="s">
        <v>5422</v>
      </c>
      <c r="G90" s="102" t="s">
        <v>3067</v>
      </c>
      <c r="H90" s="102" t="s">
        <v>469</v>
      </c>
      <c r="N90" s="102" t="s">
        <v>471</v>
      </c>
      <c r="Q90" s="102" t="s">
        <v>5423</v>
      </c>
      <c r="V90" s="102" t="s">
        <v>5514</v>
      </c>
      <c r="AW90" s="161"/>
      <c r="CS90" s="102"/>
      <c r="CT90" s="102"/>
      <c r="CU90" s="102"/>
      <c r="CW90" s="30"/>
    </row>
    <row r="91" spans="1:101" ht="30" x14ac:dyDescent="0.15">
      <c r="A91" s="159" t="s">
        <v>6367</v>
      </c>
      <c r="B91" s="159" t="s">
        <v>6055</v>
      </c>
      <c r="E91" s="163" t="s">
        <v>6056</v>
      </c>
      <c r="F91" s="102" t="s">
        <v>5401</v>
      </c>
      <c r="G91" s="102" t="s">
        <v>3067</v>
      </c>
      <c r="H91" s="102" t="s">
        <v>469</v>
      </c>
      <c r="T91" s="102" t="s">
        <v>5424</v>
      </c>
      <c r="V91" s="102" t="s">
        <v>5514</v>
      </c>
      <c r="AG91" s="102" t="s">
        <v>5426</v>
      </c>
      <c r="AW91" s="161"/>
      <c r="CS91" s="102"/>
      <c r="CT91" s="102"/>
      <c r="CU91" s="102"/>
      <c r="CW91" s="30"/>
    </row>
    <row r="92" spans="1:101" ht="15" x14ac:dyDescent="0.15">
      <c r="A92" s="159" t="s">
        <v>6368</v>
      </c>
      <c r="B92" s="159" t="s">
        <v>6369</v>
      </c>
      <c r="E92" s="163" t="s">
        <v>5801</v>
      </c>
      <c r="F92" s="102" t="s">
        <v>5427</v>
      </c>
      <c r="G92" s="102" t="s">
        <v>3067</v>
      </c>
      <c r="H92" s="102" t="s">
        <v>469</v>
      </c>
      <c r="I92" s="102" t="s">
        <v>5428</v>
      </c>
      <c r="N92" s="102" t="s">
        <v>5430</v>
      </c>
      <c r="T92" s="102" t="s">
        <v>5429</v>
      </c>
      <c r="AW92" s="161"/>
      <c r="CH92" s="102" t="s">
        <v>5431</v>
      </c>
      <c r="CP92" s="102" t="s">
        <v>5432</v>
      </c>
      <c r="CS92" s="102"/>
      <c r="CT92" s="102"/>
      <c r="CU92" s="102"/>
      <c r="CW92" s="30"/>
    </row>
    <row r="93" spans="1:101" ht="30" x14ac:dyDescent="0.15">
      <c r="A93" s="159" t="s">
        <v>6374</v>
      </c>
      <c r="B93" s="159" t="s">
        <v>6375</v>
      </c>
      <c r="E93" s="163" t="s">
        <v>5802</v>
      </c>
      <c r="F93" s="102" t="s">
        <v>5433</v>
      </c>
      <c r="G93" s="102" t="s">
        <v>3067</v>
      </c>
      <c r="H93" s="102" t="s">
        <v>469</v>
      </c>
      <c r="I93" s="102" t="s">
        <v>3090</v>
      </c>
      <c r="N93" s="102" t="s">
        <v>5434</v>
      </c>
      <c r="T93" s="102" t="s">
        <v>987</v>
      </c>
      <c r="V93" s="102" t="s">
        <v>5514</v>
      </c>
      <c r="AW93" s="161"/>
      <c r="CH93" s="102" t="s">
        <v>5435</v>
      </c>
      <c r="CP93" s="102" t="s">
        <v>5436</v>
      </c>
      <c r="CS93" s="102"/>
      <c r="CT93" s="102"/>
      <c r="CU93" s="102"/>
      <c r="CW93" s="30"/>
    </row>
    <row r="94" spans="1:101" ht="30" x14ac:dyDescent="0.15">
      <c r="A94" s="159" t="s">
        <v>6376</v>
      </c>
      <c r="B94" s="159" t="s">
        <v>6377</v>
      </c>
      <c r="E94" s="163" t="s">
        <v>5801</v>
      </c>
      <c r="F94" s="102" t="s">
        <v>5437</v>
      </c>
      <c r="G94" s="102" t="s">
        <v>3067</v>
      </c>
      <c r="H94" s="102" t="s">
        <v>469</v>
      </c>
      <c r="N94" s="102" t="s">
        <v>3072</v>
      </c>
      <c r="T94" s="102" t="s">
        <v>5439</v>
      </c>
      <c r="V94" s="102" t="s">
        <v>5514</v>
      </c>
      <c r="AO94" s="102" t="s">
        <v>5441</v>
      </c>
      <c r="AW94" s="161"/>
      <c r="BG94" s="102" t="s">
        <v>5438</v>
      </c>
      <c r="CS94" s="102"/>
      <c r="CT94" s="102"/>
      <c r="CU94" s="102"/>
      <c r="CW94" s="30"/>
    </row>
    <row r="95" spans="1:101" ht="15" x14ac:dyDescent="0.15">
      <c r="A95" s="159" t="s">
        <v>6382</v>
      </c>
      <c r="B95" s="159" t="s">
        <v>6383</v>
      </c>
      <c r="E95" s="102" t="s">
        <v>5837</v>
      </c>
      <c r="G95" s="102" t="s">
        <v>3067</v>
      </c>
      <c r="AW95" s="161"/>
      <c r="CS95" s="102"/>
      <c r="CT95" s="102"/>
      <c r="CU95" s="102"/>
      <c r="CW95" s="30"/>
    </row>
    <row r="96" spans="1:101" ht="15" x14ac:dyDescent="0.15">
      <c r="A96" s="159" t="s">
        <v>6384</v>
      </c>
      <c r="B96" s="159" t="s">
        <v>6385</v>
      </c>
      <c r="E96" s="179" t="s">
        <v>5801</v>
      </c>
      <c r="F96" s="102" t="s">
        <v>5442</v>
      </c>
      <c r="G96" s="102" t="s">
        <v>3067</v>
      </c>
      <c r="H96" s="102" t="s">
        <v>469</v>
      </c>
      <c r="I96" s="102" t="s">
        <v>1003</v>
      </c>
      <c r="N96" s="102" t="s">
        <v>469</v>
      </c>
      <c r="T96" s="102" t="s">
        <v>3138</v>
      </c>
      <c r="Z96" s="102" t="s">
        <v>1643</v>
      </c>
      <c r="AW96" s="161"/>
      <c r="CS96" s="102"/>
      <c r="CT96" s="102"/>
      <c r="CU96" s="102"/>
      <c r="CW96" s="30"/>
    </row>
    <row r="97" spans="1:104" ht="30" x14ac:dyDescent="0.15">
      <c r="A97" s="159" t="s">
        <v>6386</v>
      </c>
      <c r="B97" s="159" t="s">
        <v>6387</v>
      </c>
      <c r="E97" s="102" t="s">
        <v>5976</v>
      </c>
      <c r="F97" s="102" t="s">
        <v>5444</v>
      </c>
      <c r="G97" s="102" t="s">
        <v>3067</v>
      </c>
      <c r="H97" s="102" t="s">
        <v>469</v>
      </c>
      <c r="N97" s="102" t="s">
        <v>5445</v>
      </c>
      <c r="T97" s="102" t="s">
        <v>3248</v>
      </c>
      <c r="V97" s="102" t="s">
        <v>5514</v>
      </c>
      <c r="AW97" s="161"/>
      <c r="CH97" s="102" t="s">
        <v>3250</v>
      </c>
      <c r="CP97" s="102" t="s">
        <v>3249</v>
      </c>
      <c r="CS97" s="102"/>
      <c r="CT97" s="102"/>
      <c r="CU97" s="102"/>
      <c r="CW97" s="30"/>
    </row>
    <row r="98" spans="1:104" ht="30" x14ac:dyDescent="0.15">
      <c r="A98" s="159" t="s">
        <v>6388</v>
      </c>
      <c r="B98" s="159" t="s">
        <v>6389</v>
      </c>
      <c r="E98" s="102" t="s">
        <v>5801</v>
      </c>
      <c r="F98" s="102" t="s">
        <v>5446</v>
      </c>
      <c r="G98" s="102" t="s">
        <v>3067</v>
      </c>
      <c r="H98" s="102" t="s">
        <v>469</v>
      </c>
      <c r="T98" s="102" t="s">
        <v>5447</v>
      </c>
      <c r="V98" s="102" t="s">
        <v>5514</v>
      </c>
      <c r="AW98" s="161"/>
      <c r="CS98" s="102"/>
      <c r="CT98" s="102"/>
      <c r="CU98" s="102"/>
      <c r="CW98" s="30"/>
    </row>
    <row r="99" spans="1:104" ht="30" x14ac:dyDescent="0.15">
      <c r="A99" s="159" t="s">
        <v>6390</v>
      </c>
      <c r="B99" s="159" t="s">
        <v>6391</v>
      </c>
      <c r="E99" s="102" t="s">
        <v>5801</v>
      </c>
      <c r="F99" s="102" t="s">
        <v>5448</v>
      </c>
      <c r="G99" s="102" t="s">
        <v>3067</v>
      </c>
      <c r="H99" s="102" t="s">
        <v>469</v>
      </c>
      <c r="N99" s="102" t="s">
        <v>5449</v>
      </c>
      <c r="T99" s="102" t="s">
        <v>987</v>
      </c>
      <c r="V99" s="102" t="s">
        <v>5514</v>
      </c>
      <c r="AW99" s="161"/>
      <c r="CH99" s="102" t="s">
        <v>5451</v>
      </c>
      <c r="CP99" s="102" t="s">
        <v>5450</v>
      </c>
      <c r="CS99" s="102"/>
      <c r="CT99" s="102"/>
      <c r="CU99" s="102"/>
      <c r="CW99" s="30"/>
    </row>
    <row r="100" spans="1:104" ht="35.25" customHeight="1" x14ac:dyDescent="0.15">
      <c r="A100" s="159" t="s">
        <v>6392</v>
      </c>
      <c r="B100" s="159" t="s">
        <v>6393</v>
      </c>
      <c r="E100" s="102" t="s">
        <v>5801</v>
      </c>
      <c r="F100" s="102" t="s">
        <v>5452</v>
      </c>
      <c r="G100" s="102" t="s">
        <v>3067</v>
      </c>
      <c r="H100" s="102" t="s">
        <v>469</v>
      </c>
      <c r="M100" s="102" t="s">
        <v>5456</v>
      </c>
      <c r="N100" s="102" t="s">
        <v>5455</v>
      </c>
      <c r="Q100" s="102" t="s">
        <v>5454</v>
      </c>
      <c r="V100" s="102" t="s">
        <v>5514</v>
      </c>
      <c r="AW100" s="161"/>
      <c r="CA100" s="102" t="s">
        <v>5453</v>
      </c>
      <c r="CS100" s="102"/>
      <c r="CT100" s="102"/>
      <c r="CU100" s="102"/>
      <c r="CW100" s="30"/>
    </row>
    <row r="101" spans="1:104" ht="30" x14ac:dyDescent="0.15">
      <c r="A101" s="159" t="s">
        <v>6394</v>
      </c>
      <c r="B101" s="159" t="s">
        <v>6395</v>
      </c>
      <c r="E101" s="102" t="s">
        <v>6396</v>
      </c>
      <c r="F101" s="102" t="s">
        <v>5452</v>
      </c>
      <c r="G101" s="102" t="s">
        <v>3067</v>
      </c>
      <c r="H101" s="102" t="s">
        <v>469</v>
      </c>
      <c r="N101" s="102" t="s">
        <v>5496</v>
      </c>
      <c r="Q101" s="102" t="s">
        <v>5310</v>
      </c>
      <c r="V101" s="102" t="s">
        <v>5514</v>
      </c>
      <c r="AW101" s="161"/>
      <c r="CS101" s="102"/>
      <c r="CT101" s="102"/>
      <c r="CU101" s="102"/>
      <c r="CW101" s="30"/>
    </row>
    <row r="102" spans="1:104" ht="30" x14ac:dyDescent="0.15">
      <c r="A102" s="159" t="s">
        <v>6397</v>
      </c>
      <c r="B102" s="159" t="s">
        <v>6398</v>
      </c>
      <c r="E102" s="102" t="s">
        <v>5802</v>
      </c>
      <c r="F102" s="102" t="s">
        <v>5497</v>
      </c>
      <c r="G102" s="102" t="s">
        <v>3067</v>
      </c>
      <c r="H102" s="102" t="s">
        <v>469</v>
      </c>
      <c r="N102" s="102" t="s">
        <v>3180</v>
      </c>
      <c r="Q102" s="102" t="s">
        <v>5498</v>
      </c>
      <c r="V102" s="102" t="s">
        <v>5514</v>
      </c>
      <c r="AW102" s="161"/>
      <c r="CS102" s="102"/>
      <c r="CT102" s="102"/>
      <c r="CU102" s="102"/>
      <c r="CW102" s="30"/>
    </row>
    <row r="103" spans="1:104" ht="45" x14ac:dyDescent="0.15">
      <c r="A103" s="159" t="s">
        <v>6399</v>
      </c>
      <c r="B103" s="159" t="s">
        <v>6400</v>
      </c>
      <c r="E103" s="102" t="s">
        <v>5843</v>
      </c>
      <c r="F103" s="102" t="s">
        <v>5499</v>
      </c>
      <c r="G103" s="102" t="s">
        <v>3067</v>
      </c>
      <c r="H103" s="102" t="s">
        <v>469</v>
      </c>
      <c r="I103" s="102" t="s">
        <v>5500</v>
      </c>
      <c r="N103" s="102" t="s">
        <v>1077</v>
      </c>
      <c r="S103" s="102" t="s">
        <v>5500</v>
      </c>
      <c r="V103" s="102" t="s">
        <v>5514</v>
      </c>
      <c r="AW103" s="161"/>
      <c r="CS103" s="102"/>
      <c r="CT103" s="102"/>
      <c r="CU103" s="102"/>
      <c r="CW103" s="30"/>
    </row>
    <row r="104" spans="1:104" ht="75" x14ac:dyDescent="0.15">
      <c r="A104" s="159" t="s">
        <v>6401</v>
      </c>
      <c r="B104" s="159" t="s">
        <v>6402</v>
      </c>
      <c r="E104" s="102" t="s">
        <v>5843</v>
      </c>
      <c r="F104" s="102" t="s">
        <v>5501</v>
      </c>
      <c r="G104" s="102" t="s">
        <v>3067</v>
      </c>
      <c r="H104" s="102" t="s">
        <v>469</v>
      </c>
      <c r="I104" s="102" t="s">
        <v>5502</v>
      </c>
      <c r="N104" s="102" t="s">
        <v>3072</v>
      </c>
      <c r="S104" s="102" t="s">
        <v>5310</v>
      </c>
      <c r="V104" s="102" t="s">
        <v>5514</v>
      </c>
      <c r="AW104" s="161"/>
      <c r="CA104" s="102" t="s">
        <v>5503</v>
      </c>
      <c r="CS104" s="102"/>
      <c r="CT104" s="102"/>
      <c r="CU104" s="102"/>
      <c r="CW104" s="30"/>
    </row>
    <row r="105" spans="1:104" ht="30" x14ac:dyDescent="0.15">
      <c r="A105" s="159" t="s">
        <v>6403</v>
      </c>
      <c r="B105" s="159" t="s">
        <v>6404</v>
      </c>
      <c r="E105" s="102" t="s">
        <v>6056</v>
      </c>
      <c r="F105" s="102" t="s">
        <v>5504</v>
      </c>
      <c r="G105" s="102" t="s">
        <v>3067</v>
      </c>
      <c r="H105" s="102" t="s">
        <v>469</v>
      </c>
      <c r="I105" s="102" t="s">
        <v>5505</v>
      </c>
      <c r="S105" s="102" t="s">
        <v>3199</v>
      </c>
      <c r="V105" s="102" t="s">
        <v>5514</v>
      </c>
      <c r="AW105" s="161"/>
      <c r="CS105" s="102"/>
      <c r="CT105" s="102"/>
      <c r="CU105" s="102"/>
      <c r="CW105" s="30"/>
    </row>
    <row r="106" spans="1:104" ht="45" x14ac:dyDescent="0.15">
      <c r="A106" s="159" t="s">
        <v>3251</v>
      </c>
      <c r="B106" s="159" t="s">
        <v>3252</v>
      </c>
      <c r="F106" s="102" t="s">
        <v>5506</v>
      </c>
      <c r="G106" s="102" t="s">
        <v>3067</v>
      </c>
      <c r="H106" s="102" t="s">
        <v>469</v>
      </c>
      <c r="I106" s="102" t="s">
        <v>1003</v>
      </c>
      <c r="N106" s="102" t="s">
        <v>3072</v>
      </c>
      <c r="S106" s="102" t="s">
        <v>3138</v>
      </c>
      <c r="AW106" s="161"/>
      <c r="BL106" s="102" t="s">
        <v>5508</v>
      </c>
      <c r="CS106" s="102"/>
      <c r="CT106" s="102"/>
      <c r="CU106" s="102"/>
      <c r="CW106" s="30"/>
    </row>
    <row r="107" spans="1:104" ht="30" x14ac:dyDescent="0.15">
      <c r="A107" s="159" t="s">
        <v>5511</v>
      </c>
      <c r="B107" s="159" t="s">
        <v>3253</v>
      </c>
      <c r="F107" s="102" t="s">
        <v>5509</v>
      </c>
      <c r="G107" s="102" t="s">
        <v>3067</v>
      </c>
      <c r="H107" s="102" t="s">
        <v>469</v>
      </c>
      <c r="I107" s="102" t="s">
        <v>1003</v>
      </c>
      <c r="N107" s="102" t="s">
        <v>3072</v>
      </c>
      <c r="S107" s="102" t="s">
        <v>5510</v>
      </c>
      <c r="V107" s="102" t="s">
        <v>5514</v>
      </c>
      <c r="AW107" s="161"/>
      <c r="CS107" s="102"/>
      <c r="CT107" s="102"/>
      <c r="CU107" s="102"/>
      <c r="CW107" s="30"/>
    </row>
    <row r="108" spans="1:104" ht="30" x14ac:dyDescent="0.15">
      <c r="A108" s="159" t="s">
        <v>3254</v>
      </c>
      <c r="B108" s="159" t="s">
        <v>3255</v>
      </c>
      <c r="F108" s="102" t="s">
        <v>5512</v>
      </c>
      <c r="G108" s="102" t="s">
        <v>3067</v>
      </c>
      <c r="H108" s="102" t="s">
        <v>469</v>
      </c>
      <c r="I108" s="102" t="s">
        <v>1003</v>
      </c>
      <c r="N108" s="102" t="s">
        <v>3072</v>
      </c>
      <c r="S108" s="102" t="s">
        <v>5513</v>
      </c>
      <c r="V108" s="102" t="s">
        <v>5514</v>
      </c>
      <c r="AW108" s="161"/>
      <c r="CS108" s="102"/>
      <c r="CT108" s="102"/>
      <c r="CU108" s="102"/>
      <c r="CW108" s="30"/>
    </row>
    <row r="109" spans="1:104" ht="60" x14ac:dyDescent="0.15">
      <c r="A109" s="159" t="s">
        <v>3256</v>
      </c>
      <c r="B109" s="159" t="s">
        <v>3257</v>
      </c>
      <c r="F109" s="102" t="s">
        <v>5515</v>
      </c>
      <c r="G109" s="102" t="s">
        <v>3067</v>
      </c>
      <c r="H109" s="102" t="s">
        <v>469</v>
      </c>
      <c r="N109" s="102" t="s">
        <v>5516</v>
      </c>
      <c r="V109" s="102" t="s">
        <v>5514</v>
      </c>
      <c r="AK109" s="102" t="s">
        <v>5520</v>
      </c>
      <c r="AM109" s="102" t="s">
        <v>5524</v>
      </c>
      <c r="AW109" s="161"/>
      <c r="BK109" s="102" t="s">
        <v>5518</v>
      </c>
      <c r="BQ109" s="102" t="s">
        <v>3380</v>
      </c>
      <c r="CF109" s="102" t="s">
        <v>3380</v>
      </c>
      <c r="CS109" s="102"/>
      <c r="CT109" s="102"/>
      <c r="CU109" s="102"/>
      <c r="CW109" s="30"/>
    </row>
    <row r="110" spans="1:104" ht="30" x14ac:dyDescent="0.15">
      <c r="A110" s="159" t="s">
        <v>3258</v>
      </c>
      <c r="B110" s="159" t="s">
        <v>3259</v>
      </c>
      <c r="F110" s="102" t="s">
        <v>5525</v>
      </c>
      <c r="G110" s="102" t="s">
        <v>3067</v>
      </c>
      <c r="H110" s="102" t="s">
        <v>469</v>
      </c>
      <c r="I110" s="102" t="s">
        <v>3260</v>
      </c>
      <c r="N110" s="102" t="s">
        <v>3261</v>
      </c>
      <c r="V110" s="102" t="s">
        <v>5514</v>
      </c>
      <c r="AO110" s="102" t="s">
        <v>3192</v>
      </c>
      <c r="AW110" s="161"/>
      <c r="CS110" s="102"/>
      <c r="CT110" s="102"/>
      <c r="CU110" s="102"/>
      <c r="CV110" s="102" t="s">
        <v>3262</v>
      </c>
      <c r="CW110" s="30"/>
    </row>
    <row r="111" spans="1:104" ht="30" x14ac:dyDescent="0.15">
      <c r="A111" s="159" t="s">
        <v>3263</v>
      </c>
      <c r="B111" s="159" t="s">
        <v>3264</v>
      </c>
      <c r="F111" s="160" t="s">
        <v>5550</v>
      </c>
      <c r="G111" s="102" t="s">
        <v>3067</v>
      </c>
      <c r="H111" s="102" t="s">
        <v>469</v>
      </c>
      <c r="N111" s="160" t="s">
        <v>5556</v>
      </c>
      <c r="O111" s="160"/>
      <c r="P111" s="160"/>
      <c r="T111" s="160" t="s">
        <v>5551</v>
      </c>
      <c r="U111" s="160"/>
      <c r="V111" s="102" t="s">
        <v>5514</v>
      </c>
      <c r="AW111" s="161"/>
      <c r="CA111" s="160" t="s">
        <v>5552</v>
      </c>
      <c r="CB111" s="160"/>
      <c r="CE111" s="160"/>
      <c r="CH111" s="160" t="s">
        <v>5553</v>
      </c>
      <c r="CP111" s="160" t="s">
        <v>5555</v>
      </c>
      <c r="CQ111" s="160"/>
      <c r="CS111" s="102"/>
      <c r="CT111" s="102"/>
      <c r="CU111" s="102"/>
      <c r="CW111" s="30"/>
      <c r="CZ111" s="160" t="s">
        <v>5554</v>
      </c>
    </row>
    <row r="112" spans="1:104" ht="56" x14ac:dyDescent="0.15">
      <c r="A112" s="159" t="s">
        <v>3265</v>
      </c>
      <c r="B112" s="159" t="s">
        <v>3266</v>
      </c>
      <c r="F112" s="102" t="s">
        <v>5452</v>
      </c>
      <c r="G112" s="102" t="s">
        <v>3067</v>
      </c>
      <c r="H112" s="102" t="s">
        <v>469</v>
      </c>
      <c r="I112" s="160" t="s">
        <v>5557</v>
      </c>
      <c r="J112" s="160"/>
      <c r="K112" s="160"/>
      <c r="L112" s="160"/>
      <c r="N112" s="160" t="s">
        <v>5558</v>
      </c>
      <c r="O112" s="160"/>
      <c r="P112" s="160"/>
      <c r="V112" s="102" t="s">
        <v>5514</v>
      </c>
      <c r="AW112" s="161"/>
      <c r="CA112" s="160" t="s">
        <v>5561</v>
      </c>
      <c r="CB112" s="160"/>
      <c r="CE112" s="160"/>
      <c r="CH112" s="160" t="s">
        <v>5560</v>
      </c>
      <c r="CP112" s="160" t="s">
        <v>5559</v>
      </c>
      <c r="CQ112" s="160"/>
      <c r="CS112" s="102"/>
      <c r="CT112" s="102"/>
      <c r="CU112" s="102"/>
      <c r="CW112" s="30"/>
    </row>
    <row r="113" spans="1:102" ht="45" x14ac:dyDescent="0.15">
      <c r="A113" s="159" t="s">
        <v>3267</v>
      </c>
      <c r="B113" s="159" t="s">
        <v>3268</v>
      </c>
      <c r="F113" s="102" t="s">
        <v>5562</v>
      </c>
      <c r="G113" s="102" t="s">
        <v>3067</v>
      </c>
      <c r="H113" s="102" t="s">
        <v>469</v>
      </c>
      <c r="N113" s="160" t="s">
        <v>3180</v>
      </c>
      <c r="O113" s="160"/>
      <c r="P113" s="160"/>
      <c r="Q113" s="160" t="s">
        <v>5500</v>
      </c>
      <c r="R113" s="160"/>
      <c r="V113" s="102" t="s">
        <v>5514</v>
      </c>
      <c r="AW113" s="161"/>
      <c r="CS113" s="102"/>
      <c r="CT113" s="102"/>
      <c r="CU113" s="102"/>
      <c r="CW113" s="30"/>
    </row>
    <row r="114" spans="1:102" ht="45" x14ac:dyDescent="0.15">
      <c r="A114" s="159" t="s">
        <v>3269</v>
      </c>
      <c r="B114" s="159" t="s">
        <v>3270</v>
      </c>
      <c r="F114" s="102" t="s">
        <v>5506</v>
      </c>
      <c r="G114" s="102" t="s">
        <v>3067</v>
      </c>
      <c r="H114" s="102" t="s">
        <v>469</v>
      </c>
      <c r="I114" s="102" t="s">
        <v>589</v>
      </c>
      <c r="N114" s="102" t="s">
        <v>3072</v>
      </c>
      <c r="Q114" s="102" t="s">
        <v>5410</v>
      </c>
      <c r="AA114" s="102" t="s">
        <v>5591</v>
      </c>
      <c r="AW114" s="161"/>
      <c r="CS114" s="102"/>
      <c r="CT114" s="102"/>
      <c r="CU114" s="102"/>
      <c r="CW114" s="30"/>
    </row>
    <row r="115" spans="1:102" ht="30" x14ac:dyDescent="0.15">
      <c r="A115" s="159" t="s">
        <v>5592</v>
      </c>
      <c r="B115" s="159" t="s">
        <v>3271</v>
      </c>
      <c r="F115" s="102" t="s">
        <v>5593</v>
      </c>
      <c r="G115" s="102" t="s">
        <v>3067</v>
      </c>
      <c r="H115" s="102" t="s">
        <v>469</v>
      </c>
      <c r="I115" s="102" t="s">
        <v>1003</v>
      </c>
      <c r="N115" s="102" t="s">
        <v>469</v>
      </c>
      <c r="Q115" s="102" t="s">
        <v>3138</v>
      </c>
      <c r="V115" s="102" t="s">
        <v>5514</v>
      </c>
      <c r="AW115" s="161"/>
      <c r="CA115" s="102" t="s">
        <v>5594</v>
      </c>
      <c r="CS115" s="102"/>
      <c r="CT115" s="102"/>
      <c r="CU115" s="102"/>
      <c r="CW115" s="30"/>
    </row>
    <row r="116" spans="1:102" ht="45" x14ac:dyDescent="0.15">
      <c r="A116" s="159" t="s">
        <v>3272</v>
      </c>
      <c r="B116" s="159" t="s">
        <v>3273</v>
      </c>
      <c r="F116" s="102" t="s">
        <v>5595</v>
      </c>
      <c r="G116" s="102" t="s">
        <v>3067</v>
      </c>
      <c r="H116" s="102" t="s">
        <v>469</v>
      </c>
      <c r="I116" s="102" t="s">
        <v>3071</v>
      </c>
      <c r="N116" s="102" t="s">
        <v>3072</v>
      </c>
      <c r="Q116" s="102" t="s">
        <v>5596</v>
      </c>
      <c r="V116" s="102" t="s">
        <v>5514</v>
      </c>
      <c r="AO116" s="102" t="s">
        <v>5597</v>
      </c>
      <c r="AW116" s="161"/>
      <c r="CS116" s="102"/>
      <c r="CT116" s="102"/>
      <c r="CU116" s="102"/>
      <c r="CW116" s="30"/>
      <c r="CX116" s="102" t="s">
        <v>5598</v>
      </c>
    </row>
    <row r="117" spans="1:102" ht="45" x14ac:dyDescent="0.15">
      <c r="A117" s="159" t="s">
        <v>3274</v>
      </c>
      <c r="B117" s="159" t="s">
        <v>3275</v>
      </c>
      <c r="E117" s="102" t="s">
        <v>5643</v>
      </c>
      <c r="F117" s="102" t="s">
        <v>5600</v>
      </c>
      <c r="G117" s="102" t="s">
        <v>3067</v>
      </c>
      <c r="H117" s="102" t="s">
        <v>469</v>
      </c>
      <c r="N117" s="102" t="s">
        <v>471</v>
      </c>
      <c r="Q117" s="102" t="s">
        <v>5601</v>
      </c>
      <c r="T117" s="102" t="s">
        <v>3108</v>
      </c>
      <c r="V117" s="102" t="s">
        <v>5514</v>
      </c>
      <c r="AW117" s="161"/>
      <c r="CA117" s="102" t="s">
        <v>5602</v>
      </c>
      <c r="CM117" s="102" t="s">
        <v>5603</v>
      </c>
      <c r="CS117" s="102"/>
      <c r="CT117" s="102"/>
      <c r="CU117" s="102"/>
      <c r="CW117" s="30"/>
    </row>
    <row r="118" spans="1:102" ht="30" x14ac:dyDescent="0.15">
      <c r="A118" s="159" t="s">
        <v>3276</v>
      </c>
      <c r="B118" s="159" t="s">
        <v>3277</v>
      </c>
      <c r="F118" s="102" t="s">
        <v>5605</v>
      </c>
      <c r="G118" s="102" t="s">
        <v>3067</v>
      </c>
      <c r="H118" s="102" t="s">
        <v>469</v>
      </c>
      <c r="M118" s="102" t="s">
        <v>5606</v>
      </c>
      <c r="T118" s="102" t="s">
        <v>5607</v>
      </c>
      <c r="V118" s="102" t="s">
        <v>5514</v>
      </c>
      <c r="AW118" s="161"/>
      <c r="CA118" s="102" t="s">
        <v>3132</v>
      </c>
      <c r="CS118" s="102"/>
      <c r="CT118" s="102"/>
      <c r="CU118" s="102"/>
      <c r="CW118" s="30"/>
    </row>
    <row r="119" spans="1:102" ht="45" x14ac:dyDescent="0.15">
      <c r="A119" s="159" t="s">
        <v>3278</v>
      </c>
      <c r="B119" s="159" t="s">
        <v>3279</v>
      </c>
      <c r="F119" s="102" t="s">
        <v>5608</v>
      </c>
      <c r="G119" s="102" t="s">
        <v>3067</v>
      </c>
      <c r="H119" s="102" t="s">
        <v>469</v>
      </c>
      <c r="N119" s="102" t="s">
        <v>5609</v>
      </c>
      <c r="T119" s="102" t="s">
        <v>5610</v>
      </c>
      <c r="V119" s="102" t="s">
        <v>5514</v>
      </c>
      <c r="AW119" s="161"/>
      <c r="CH119" s="102" t="s">
        <v>5611</v>
      </c>
      <c r="CP119" s="102" t="s">
        <v>5612</v>
      </c>
      <c r="CS119" s="102"/>
      <c r="CT119" s="102"/>
      <c r="CU119" s="102"/>
      <c r="CW119" s="30"/>
    </row>
    <row r="120" spans="1:102" ht="30" x14ac:dyDescent="0.15">
      <c r="A120" s="159" t="s">
        <v>3280</v>
      </c>
      <c r="B120" s="159" t="s">
        <v>3281</v>
      </c>
      <c r="F120" s="102" t="s">
        <v>5613</v>
      </c>
      <c r="G120" s="102" t="s">
        <v>3067</v>
      </c>
      <c r="H120" s="102" t="s">
        <v>469</v>
      </c>
      <c r="T120" s="102" t="s">
        <v>5614</v>
      </c>
      <c r="V120" s="102" t="s">
        <v>5514</v>
      </c>
      <c r="AF120" s="102" t="s">
        <v>5616</v>
      </c>
      <c r="AW120" s="161"/>
      <c r="CS120" s="102"/>
      <c r="CT120" s="102"/>
      <c r="CU120" s="102"/>
      <c r="CW120" s="30"/>
    </row>
    <row r="121" spans="1:102" ht="45" x14ac:dyDescent="0.15">
      <c r="A121" s="159" t="s">
        <v>3282</v>
      </c>
      <c r="B121" s="159" t="s">
        <v>3283</v>
      </c>
      <c r="F121" s="102" t="s">
        <v>5617</v>
      </c>
      <c r="G121" s="102" t="s">
        <v>3067</v>
      </c>
      <c r="H121" s="102" t="s">
        <v>469</v>
      </c>
      <c r="I121" s="102" t="s">
        <v>5618</v>
      </c>
      <c r="N121" s="102" t="s">
        <v>1077</v>
      </c>
      <c r="T121" s="102" t="s">
        <v>5618</v>
      </c>
      <c r="V121" s="102" t="s">
        <v>5514</v>
      </c>
      <c r="AW121" s="161"/>
      <c r="CS121" s="102"/>
      <c r="CT121" s="102"/>
      <c r="CU121" s="102"/>
      <c r="CW121" s="30"/>
    </row>
    <row r="122" spans="1:102" ht="30" x14ac:dyDescent="0.15">
      <c r="A122" s="159" t="s">
        <v>3284</v>
      </c>
      <c r="B122" s="159" t="s">
        <v>3285</v>
      </c>
      <c r="F122" s="102" t="s">
        <v>5619</v>
      </c>
      <c r="G122" s="102" t="s">
        <v>3067</v>
      </c>
      <c r="H122" s="102" t="s">
        <v>469</v>
      </c>
      <c r="N122" s="102" t="s">
        <v>5620</v>
      </c>
      <c r="T122" s="102" t="s">
        <v>5614</v>
      </c>
      <c r="V122" s="102" t="s">
        <v>5514</v>
      </c>
      <c r="AW122" s="161"/>
      <c r="BJ122" s="102" t="s">
        <v>1128</v>
      </c>
      <c r="CS122" s="102"/>
      <c r="CT122" s="102"/>
      <c r="CU122" s="102"/>
      <c r="CW122" s="30"/>
    </row>
    <row r="123" spans="1:102" ht="30" x14ac:dyDescent="0.15">
      <c r="A123" s="159" t="s">
        <v>3286</v>
      </c>
      <c r="B123" s="159" t="s">
        <v>3287</v>
      </c>
      <c r="F123" s="102" t="s">
        <v>5600</v>
      </c>
      <c r="G123" s="102" t="s">
        <v>3067</v>
      </c>
      <c r="H123" s="102" t="s">
        <v>469</v>
      </c>
      <c r="T123" s="102" t="s">
        <v>5614</v>
      </c>
      <c r="V123" s="102" t="s">
        <v>5514</v>
      </c>
      <c r="AW123" s="161"/>
      <c r="CE123" s="102" t="s">
        <v>5622</v>
      </c>
      <c r="CH123" s="102" t="s">
        <v>5624</v>
      </c>
      <c r="CS123" s="102"/>
      <c r="CT123" s="102"/>
      <c r="CU123" s="102"/>
      <c r="CW123" s="30"/>
    </row>
    <row r="124" spans="1:102" ht="45" x14ac:dyDescent="0.15">
      <c r="A124" s="159" t="s">
        <v>3288</v>
      </c>
      <c r="B124" s="159" t="s">
        <v>3289</v>
      </c>
      <c r="F124" s="102" t="s">
        <v>5625</v>
      </c>
      <c r="G124" s="102" t="s">
        <v>3067</v>
      </c>
      <c r="H124" s="102" t="s">
        <v>469</v>
      </c>
      <c r="N124" s="102" t="s">
        <v>5627</v>
      </c>
      <c r="Q124" s="102" t="s">
        <v>5626</v>
      </c>
      <c r="V124" s="102" t="s">
        <v>5514</v>
      </c>
      <c r="AW124" s="161"/>
      <c r="CS124" s="102"/>
      <c r="CT124" s="102"/>
      <c r="CU124" s="102"/>
      <c r="CW124" s="30"/>
    </row>
    <row r="125" spans="1:102" ht="30" x14ac:dyDescent="0.15">
      <c r="A125" s="159" t="s">
        <v>3290</v>
      </c>
      <c r="B125" s="159" t="s">
        <v>3291</v>
      </c>
      <c r="F125" s="102" t="s">
        <v>5628</v>
      </c>
      <c r="G125" s="102" t="s">
        <v>3067</v>
      </c>
      <c r="H125" s="102" t="s">
        <v>469</v>
      </c>
      <c r="N125" s="102" t="s">
        <v>5630</v>
      </c>
      <c r="T125" s="102" t="s">
        <v>5629</v>
      </c>
      <c r="V125" s="102" t="s">
        <v>5514</v>
      </c>
      <c r="AW125" s="161"/>
      <c r="CS125" s="102"/>
      <c r="CT125" s="102"/>
      <c r="CU125" s="102"/>
      <c r="CW125" s="30"/>
    </row>
    <row r="126" spans="1:102" ht="30" x14ac:dyDescent="0.15">
      <c r="A126" s="159" t="s">
        <v>3292</v>
      </c>
      <c r="B126" s="159" t="s">
        <v>3293</v>
      </c>
      <c r="F126" s="102" t="s">
        <v>5608</v>
      </c>
      <c r="G126" s="102" t="s">
        <v>3067</v>
      </c>
      <c r="H126" s="102" t="s">
        <v>469</v>
      </c>
      <c r="N126" s="102" t="s">
        <v>5609</v>
      </c>
      <c r="T126" s="102" t="s">
        <v>5610</v>
      </c>
      <c r="V126" s="102" t="s">
        <v>5514</v>
      </c>
      <c r="AW126" s="161"/>
      <c r="CH126" s="102" t="s">
        <v>5631</v>
      </c>
      <c r="CP126" s="102" t="s">
        <v>5632</v>
      </c>
      <c r="CS126" s="102"/>
      <c r="CT126" s="102"/>
      <c r="CU126" s="102"/>
      <c r="CW126" s="30"/>
    </row>
    <row r="127" spans="1:102" ht="45" x14ac:dyDescent="0.15">
      <c r="A127" s="159" t="s">
        <v>3294</v>
      </c>
      <c r="B127" s="159" t="s">
        <v>3295</v>
      </c>
      <c r="F127" s="102" t="s">
        <v>5633</v>
      </c>
      <c r="G127" s="102" t="s">
        <v>3067</v>
      </c>
      <c r="H127" s="102" t="s">
        <v>469</v>
      </c>
      <c r="N127" s="102" t="s">
        <v>3180</v>
      </c>
      <c r="Q127" s="102" t="s">
        <v>5626</v>
      </c>
      <c r="V127" s="102" t="s">
        <v>5514</v>
      </c>
      <c r="AW127" s="161"/>
      <c r="CS127" s="102"/>
      <c r="CT127" s="102"/>
      <c r="CU127" s="102"/>
      <c r="CW127" s="30"/>
    </row>
    <row r="128" spans="1:102" ht="30" x14ac:dyDescent="0.15">
      <c r="A128" s="159" t="s">
        <v>3296</v>
      </c>
      <c r="B128" s="159" t="s">
        <v>3297</v>
      </c>
      <c r="F128" s="102" t="s">
        <v>5628</v>
      </c>
      <c r="G128" s="102" t="s">
        <v>3067</v>
      </c>
      <c r="H128" s="102" t="s">
        <v>469</v>
      </c>
      <c r="N128" s="102" t="s">
        <v>5630</v>
      </c>
      <c r="T128" s="102" t="s">
        <v>5629</v>
      </c>
      <c r="V128" s="102" t="s">
        <v>5514</v>
      </c>
      <c r="AW128" s="161"/>
      <c r="CS128" s="102"/>
      <c r="CT128" s="102"/>
      <c r="CU128" s="102"/>
      <c r="CW128" s="30"/>
    </row>
    <row r="129" spans="1:104" ht="30" x14ac:dyDescent="0.15">
      <c r="A129" s="159" t="s">
        <v>3298</v>
      </c>
      <c r="B129" s="159" t="s">
        <v>3299</v>
      </c>
      <c r="F129" s="102" t="s">
        <v>5634</v>
      </c>
      <c r="G129" s="102" t="s">
        <v>3067</v>
      </c>
      <c r="H129" s="102" t="s">
        <v>469</v>
      </c>
      <c r="K129" s="102" t="s">
        <v>5635</v>
      </c>
      <c r="N129" s="102" t="s">
        <v>3091</v>
      </c>
      <c r="T129" s="102" t="s">
        <v>5640</v>
      </c>
      <c r="V129" s="102" t="s">
        <v>5514</v>
      </c>
      <c r="AN129" s="102" t="s">
        <v>5639</v>
      </c>
      <c r="AW129" s="161"/>
      <c r="CS129" s="102"/>
      <c r="CT129" s="102"/>
      <c r="CU129" s="102"/>
      <c r="CW129" s="30" t="s">
        <v>5637</v>
      </c>
    </row>
    <row r="130" spans="1:104" ht="30" x14ac:dyDescent="0.15">
      <c r="A130" s="159" t="s">
        <v>3300</v>
      </c>
      <c r="B130" s="159" t="s">
        <v>3301</v>
      </c>
      <c r="F130" s="102" t="s">
        <v>5641</v>
      </c>
      <c r="G130" s="102" t="s">
        <v>3067</v>
      </c>
      <c r="H130" s="102" t="s">
        <v>469</v>
      </c>
      <c r="N130" s="102" t="s">
        <v>3180</v>
      </c>
      <c r="Q130" s="102" t="s">
        <v>5642</v>
      </c>
      <c r="V130" s="102" t="s">
        <v>5514</v>
      </c>
      <c r="AW130" s="161"/>
      <c r="CS130" s="102"/>
      <c r="CT130" s="102"/>
      <c r="CU130" s="102"/>
      <c r="CW130" s="30"/>
    </row>
    <row r="131" spans="1:104" ht="30" x14ac:dyDescent="0.15">
      <c r="A131" s="159" t="s">
        <v>3302</v>
      </c>
      <c r="B131" s="159" t="s">
        <v>3303</v>
      </c>
      <c r="F131" s="102" t="s">
        <v>5644</v>
      </c>
      <c r="G131" s="102" t="s">
        <v>3067</v>
      </c>
      <c r="H131" s="102" t="s">
        <v>469</v>
      </c>
      <c r="I131" s="102" t="s">
        <v>5645</v>
      </c>
      <c r="N131" s="102" t="s">
        <v>3180</v>
      </c>
      <c r="T131" s="102" t="s">
        <v>5646</v>
      </c>
      <c r="V131" s="102" t="s">
        <v>5514</v>
      </c>
      <c r="AW131" s="161"/>
      <c r="CH131" s="102" t="s">
        <v>5648</v>
      </c>
      <c r="CP131" s="102" t="s">
        <v>5647</v>
      </c>
      <c r="CS131" s="102"/>
      <c r="CT131" s="102"/>
      <c r="CU131" s="102"/>
      <c r="CW131" s="30"/>
    </row>
    <row r="132" spans="1:104" ht="90" x14ac:dyDescent="0.15">
      <c r="A132" s="159" t="s">
        <v>3304</v>
      </c>
      <c r="B132" s="159" t="s">
        <v>3305</v>
      </c>
      <c r="F132" s="102" t="s">
        <v>5649</v>
      </c>
      <c r="G132" s="102" t="s">
        <v>3067</v>
      </c>
      <c r="H132" s="102" t="s">
        <v>469</v>
      </c>
      <c r="P132" s="102" t="s">
        <v>5651</v>
      </c>
      <c r="T132" s="102" t="s">
        <v>5653</v>
      </c>
      <c r="V132" s="102" t="s">
        <v>5514</v>
      </c>
      <c r="AO132" s="102" t="s">
        <v>5668</v>
      </c>
      <c r="AT132" s="167" t="s">
        <v>5666</v>
      </c>
      <c r="AU132" s="102" t="s">
        <v>5662</v>
      </c>
      <c r="AW132" s="161"/>
      <c r="AX132" s="102" t="s">
        <v>5664</v>
      </c>
      <c r="BA132" s="102" t="s">
        <v>5663</v>
      </c>
      <c r="BF132" s="102" t="s">
        <v>5656</v>
      </c>
      <c r="CI132" s="102" t="s">
        <v>5667</v>
      </c>
      <c r="CK132" s="102" t="s">
        <v>5654</v>
      </c>
      <c r="CL132" s="102" t="s">
        <v>5658</v>
      </c>
      <c r="CP132" s="102" t="s">
        <v>5659</v>
      </c>
      <c r="CS132" s="102" t="s">
        <v>3380</v>
      </c>
      <c r="CT132" s="102"/>
      <c r="CU132" s="102"/>
      <c r="CW132" s="30"/>
      <c r="CZ132" s="102" t="s">
        <v>5637</v>
      </c>
    </row>
    <row r="133" spans="1:104" ht="30" x14ac:dyDescent="0.15">
      <c r="A133" s="159" t="s">
        <v>3306</v>
      </c>
      <c r="B133" s="159" t="s">
        <v>3307</v>
      </c>
      <c r="F133" s="102" t="s">
        <v>5628</v>
      </c>
      <c r="G133" s="102" t="s">
        <v>3067</v>
      </c>
      <c r="H133" s="102" t="s">
        <v>469</v>
      </c>
      <c r="N133" s="102" t="s">
        <v>1077</v>
      </c>
      <c r="T133" s="102" t="s">
        <v>5703</v>
      </c>
      <c r="AW133" s="161"/>
      <c r="CA133" s="102" t="s">
        <v>5704</v>
      </c>
      <c r="CH133" s="102" t="s">
        <v>5705</v>
      </c>
      <c r="CP133" s="102" t="s">
        <v>5706</v>
      </c>
      <c r="CS133" s="102"/>
      <c r="CT133" s="102"/>
      <c r="CU133" s="102"/>
      <c r="CW133" s="30"/>
    </row>
    <row r="134" spans="1:104" ht="30" x14ac:dyDescent="0.15">
      <c r="A134" s="159" t="s">
        <v>3308</v>
      </c>
      <c r="B134" s="159" t="s">
        <v>3309</v>
      </c>
      <c r="F134" s="102" t="s">
        <v>5707</v>
      </c>
      <c r="G134" s="102" t="s">
        <v>3067</v>
      </c>
      <c r="H134" s="102" t="s">
        <v>469</v>
      </c>
      <c r="O134" s="102" t="s">
        <v>5710</v>
      </c>
      <c r="S134" s="102" t="s">
        <v>5708</v>
      </c>
      <c r="V134" s="102" t="s">
        <v>5514</v>
      </c>
      <c r="AW134" s="161"/>
      <c r="BW134" s="102" t="s">
        <v>5712</v>
      </c>
      <c r="CS134" s="102"/>
      <c r="CT134" s="102"/>
      <c r="CU134" s="102"/>
      <c r="CW134" s="30"/>
    </row>
    <row r="135" spans="1:104" ht="30" x14ac:dyDescent="0.15">
      <c r="A135" s="159" t="s">
        <v>3310</v>
      </c>
      <c r="B135" s="159" t="s">
        <v>3311</v>
      </c>
      <c r="F135" s="102" t="s">
        <v>5713</v>
      </c>
      <c r="G135" s="102" t="s">
        <v>3067</v>
      </c>
      <c r="H135" s="102" t="s">
        <v>469</v>
      </c>
      <c r="T135" s="102" t="s">
        <v>5715</v>
      </c>
      <c r="V135" s="102" t="s">
        <v>5514</v>
      </c>
      <c r="AH135" s="102" t="s">
        <v>5723</v>
      </c>
      <c r="AW135" s="161"/>
      <c r="BA135" s="102" t="s">
        <v>5716</v>
      </c>
      <c r="BB135" s="102" t="s">
        <v>5720</v>
      </c>
      <c r="BF135" s="102" t="s">
        <v>5714</v>
      </c>
      <c r="CK135" s="102" t="s">
        <v>5654</v>
      </c>
      <c r="CL135" s="102" t="s">
        <v>5719</v>
      </c>
      <c r="CN135" s="102" t="s">
        <v>5725</v>
      </c>
      <c r="CS135" s="102"/>
      <c r="CT135" s="102"/>
      <c r="CU135" s="102"/>
      <c r="CW135" s="30"/>
      <c r="CZ135" s="102" t="s">
        <v>5717</v>
      </c>
    </row>
    <row r="136" spans="1:104" ht="30" x14ac:dyDescent="0.15">
      <c r="A136" s="159" t="s">
        <v>3312</v>
      </c>
      <c r="B136" s="159" t="s">
        <v>3313</v>
      </c>
      <c r="F136" s="102" t="s">
        <v>5726</v>
      </c>
      <c r="G136" s="102" t="s">
        <v>3067</v>
      </c>
      <c r="H136" s="102" t="s">
        <v>469</v>
      </c>
      <c r="N136" s="102" t="s">
        <v>5727</v>
      </c>
      <c r="Q136" s="102" t="s">
        <v>5614</v>
      </c>
      <c r="V136" s="102" t="s">
        <v>5514</v>
      </c>
      <c r="AW136" s="161"/>
      <c r="CS136" s="102"/>
      <c r="CT136" s="102"/>
      <c r="CU136" s="102"/>
      <c r="CW136" s="30"/>
    </row>
    <row r="137" spans="1:104" ht="30" x14ac:dyDescent="0.15">
      <c r="A137" s="159" t="s">
        <v>3314</v>
      </c>
      <c r="B137" s="159" t="s">
        <v>3315</v>
      </c>
      <c r="F137" s="102" t="s">
        <v>5728</v>
      </c>
      <c r="G137" s="102" t="s">
        <v>3067</v>
      </c>
      <c r="H137" s="102" t="s">
        <v>469</v>
      </c>
      <c r="N137" s="102" t="s">
        <v>5866</v>
      </c>
      <c r="T137" s="102" t="s">
        <v>5865</v>
      </c>
      <c r="V137" s="102" t="s">
        <v>5514</v>
      </c>
      <c r="AW137" s="161"/>
      <c r="BP137" s="102" t="s">
        <v>5863</v>
      </c>
      <c r="BT137" s="102" t="s">
        <v>5856</v>
      </c>
      <c r="CB137" s="102" t="s">
        <v>5861</v>
      </c>
      <c r="CP137" s="102" t="s">
        <v>5857</v>
      </c>
      <c r="CS137" s="102"/>
      <c r="CT137" s="102"/>
      <c r="CU137" s="102" t="s">
        <v>5858</v>
      </c>
      <c r="CW137" s="30"/>
    </row>
    <row r="138" spans="1:104" ht="30" x14ac:dyDescent="0.15">
      <c r="A138" s="159" t="s">
        <v>3316</v>
      </c>
      <c r="B138" s="159" t="s">
        <v>3317</v>
      </c>
      <c r="F138" s="102" t="s">
        <v>5853</v>
      </c>
      <c r="G138" s="102" t="s">
        <v>3067</v>
      </c>
      <c r="H138" s="102" t="s">
        <v>469</v>
      </c>
      <c r="T138" s="102" t="s">
        <v>5854</v>
      </c>
      <c r="V138" s="102" t="s">
        <v>5514</v>
      </c>
      <c r="AW138" s="161"/>
      <c r="CS138" s="102"/>
      <c r="CT138" s="102"/>
      <c r="CU138" s="102"/>
      <c r="CW138" s="30"/>
    </row>
    <row r="139" spans="1:104" ht="45" x14ac:dyDescent="0.15">
      <c r="A139" s="159" t="s">
        <v>3318</v>
      </c>
      <c r="B139" s="159" t="s">
        <v>3319</v>
      </c>
      <c r="F139" s="102" t="s">
        <v>5864</v>
      </c>
      <c r="G139" s="102" t="s">
        <v>3067</v>
      </c>
      <c r="H139" s="102" t="s">
        <v>469</v>
      </c>
      <c r="R139" s="102" t="s">
        <v>3380</v>
      </c>
      <c r="S139" s="102" t="s">
        <v>5867</v>
      </c>
      <c r="V139" s="102" t="s">
        <v>5514</v>
      </c>
      <c r="AO139" s="102" t="s">
        <v>5877</v>
      </c>
      <c r="AW139" s="161"/>
      <c r="BA139" s="102" t="s">
        <v>5879</v>
      </c>
      <c r="BR139" s="102" t="s">
        <v>5873</v>
      </c>
      <c r="BY139" s="102" t="s">
        <v>5876</v>
      </c>
      <c r="BZ139" s="102" t="s">
        <v>5876</v>
      </c>
      <c r="CG139" s="102" t="s">
        <v>5871</v>
      </c>
      <c r="CL139" s="102" t="s">
        <v>5880</v>
      </c>
      <c r="CS139" s="102" t="s">
        <v>5869</v>
      </c>
      <c r="CT139" s="102"/>
      <c r="CU139" s="102"/>
      <c r="CW139" s="30"/>
      <c r="CZ139" s="102" t="s">
        <v>5878</v>
      </c>
    </row>
    <row r="140" spans="1:104" ht="30" x14ac:dyDescent="0.15">
      <c r="A140" s="159" t="s">
        <v>3320</v>
      </c>
      <c r="B140" s="159" t="s">
        <v>3321</v>
      </c>
      <c r="F140" s="102" t="s">
        <v>5881</v>
      </c>
      <c r="G140" s="102" t="s">
        <v>3067</v>
      </c>
      <c r="H140" s="102" t="s">
        <v>469</v>
      </c>
      <c r="I140" s="102" t="s">
        <v>3090</v>
      </c>
      <c r="N140" s="102" t="s">
        <v>5882</v>
      </c>
      <c r="T140" s="102" t="s">
        <v>987</v>
      </c>
      <c r="AW140" s="161"/>
      <c r="CS140" s="102"/>
      <c r="CT140" s="102"/>
      <c r="CU140" s="102"/>
      <c r="CW140" s="30"/>
    </row>
    <row r="141" spans="1:104" ht="30" x14ac:dyDescent="0.15">
      <c r="A141" s="159" t="s">
        <v>3322</v>
      </c>
      <c r="B141" s="159" t="s">
        <v>3323</v>
      </c>
      <c r="F141" s="102" t="s">
        <v>5883</v>
      </c>
      <c r="G141" s="102" t="s">
        <v>3067</v>
      </c>
      <c r="H141" s="102" t="s">
        <v>469</v>
      </c>
      <c r="I141" s="102" t="s">
        <v>578</v>
      </c>
      <c r="N141" s="102" t="s">
        <v>3082</v>
      </c>
      <c r="T141" s="102" t="s">
        <v>3083</v>
      </c>
      <c r="AB141" s="102" t="s">
        <v>5885</v>
      </c>
      <c r="AQ141" s="102" t="s">
        <v>5887</v>
      </c>
      <c r="AW141" s="161"/>
      <c r="CS141" s="102"/>
      <c r="CT141" s="102"/>
      <c r="CU141" s="102"/>
      <c r="CW141" s="30"/>
    </row>
    <row r="142" spans="1:104" ht="30" x14ac:dyDescent="0.15">
      <c r="A142" s="159" t="s">
        <v>3324</v>
      </c>
      <c r="B142" s="159" t="s">
        <v>3325</v>
      </c>
      <c r="F142" s="102" t="s">
        <v>5888</v>
      </c>
      <c r="G142" s="102" t="s">
        <v>3067</v>
      </c>
      <c r="H142" s="102" t="s">
        <v>469</v>
      </c>
      <c r="I142" s="102" t="s">
        <v>5889</v>
      </c>
      <c r="N142" s="102" t="s">
        <v>1077</v>
      </c>
      <c r="T142" s="102" t="s">
        <v>452</v>
      </c>
      <c r="V142" s="102" t="s">
        <v>5514</v>
      </c>
      <c r="AW142" s="161"/>
      <c r="CS142" s="102"/>
      <c r="CT142" s="102"/>
      <c r="CU142" s="102"/>
      <c r="CW142" s="30"/>
    </row>
    <row r="143" spans="1:104" ht="45" x14ac:dyDescent="0.15">
      <c r="A143" s="159" t="s">
        <v>3326</v>
      </c>
      <c r="B143" s="159" t="s">
        <v>3327</v>
      </c>
      <c r="F143" s="102" t="s">
        <v>5890</v>
      </c>
      <c r="G143" s="102" t="s">
        <v>3067</v>
      </c>
      <c r="H143" s="102" t="s">
        <v>469</v>
      </c>
      <c r="I143" s="102" t="s">
        <v>5891</v>
      </c>
      <c r="T143" s="102" t="s">
        <v>5892</v>
      </c>
      <c r="V143" s="102" t="s">
        <v>5514</v>
      </c>
      <c r="AW143" s="161"/>
      <c r="CH143" s="102" t="s">
        <v>5894</v>
      </c>
      <c r="CP143" s="102" t="s">
        <v>5893</v>
      </c>
      <c r="CS143" s="102"/>
      <c r="CT143" s="102"/>
      <c r="CU143" s="102"/>
      <c r="CW143" s="30"/>
    </row>
    <row r="144" spans="1:104" ht="45" x14ac:dyDescent="0.15">
      <c r="A144" s="159" t="s">
        <v>3328</v>
      </c>
      <c r="B144" s="159" t="s">
        <v>3329</v>
      </c>
      <c r="F144" s="102" t="s">
        <v>5895</v>
      </c>
      <c r="G144" s="102" t="s">
        <v>3067</v>
      </c>
      <c r="H144" s="102" t="s">
        <v>469</v>
      </c>
      <c r="J144" s="102" t="s">
        <v>5897</v>
      </c>
      <c r="N144" s="102" t="s">
        <v>3072</v>
      </c>
      <c r="T144" s="102" t="s">
        <v>3123</v>
      </c>
      <c r="AC144" s="102" t="s">
        <v>5900</v>
      </c>
      <c r="AW144" s="161"/>
      <c r="CJ144" s="102" t="s">
        <v>5902</v>
      </c>
      <c r="CP144" s="102" t="s">
        <v>5898</v>
      </c>
      <c r="CS144" s="102"/>
      <c r="CT144" s="102"/>
      <c r="CU144" s="102"/>
      <c r="CW144" s="30"/>
    </row>
    <row r="145" spans="1:101" ht="30" x14ac:dyDescent="0.15">
      <c r="A145" s="159" t="s">
        <v>3330</v>
      </c>
      <c r="B145" s="159" t="s">
        <v>3331</v>
      </c>
      <c r="F145" s="102" t="s">
        <v>5903</v>
      </c>
      <c r="G145" s="102" t="s">
        <v>3067</v>
      </c>
      <c r="H145" s="102" t="s">
        <v>469</v>
      </c>
      <c r="I145" s="102" t="s">
        <v>589</v>
      </c>
      <c r="N145" s="102" t="s">
        <v>5904</v>
      </c>
      <c r="T145" s="102" t="s">
        <v>452</v>
      </c>
      <c r="AW145" s="161"/>
      <c r="BM145" s="102" t="s">
        <v>5922</v>
      </c>
      <c r="CP145" s="102" t="s">
        <v>5905</v>
      </c>
      <c r="CS145" s="102"/>
      <c r="CT145" s="102"/>
      <c r="CU145" s="102"/>
      <c r="CW145" s="30"/>
    </row>
    <row r="146" spans="1:101" ht="30" x14ac:dyDescent="0.15">
      <c r="A146" s="159" t="s">
        <v>3332</v>
      </c>
      <c r="B146" s="159" t="s">
        <v>3333</v>
      </c>
      <c r="E146" s="102" t="s">
        <v>5906</v>
      </c>
      <c r="F146" s="102" t="s">
        <v>5907</v>
      </c>
      <c r="G146" s="102" t="s">
        <v>3067</v>
      </c>
      <c r="H146" s="102" t="s">
        <v>469</v>
      </c>
      <c r="I146" s="102" t="s">
        <v>5908</v>
      </c>
      <c r="N146" s="102" t="s">
        <v>5909</v>
      </c>
      <c r="T146" s="102" t="s">
        <v>5910</v>
      </c>
      <c r="AW146" s="161"/>
      <c r="CH146" s="102" t="s">
        <v>5912</v>
      </c>
      <c r="CP146" s="102" t="s">
        <v>5911</v>
      </c>
      <c r="CS146" s="102"/>
      <c r="CT146" s="102"/>
      <c r="CU146" s="102"/>
      <c r="CW146" s="30"/>
    </row>
    <row r="147" spans="1:101" ht="30" x14ac:dyDescent="0.15">
      <c r="A147" s="159" t="s">
        <v>3334</v>
      </c>
      <c r="B147" s="159" t="s">
        <v>3335</v>
      </c>
      <c r="F147" s="102" t="s">
        <v>5728</v>
      </c>
      <c r="G147" s="102" t="s">
        <v>3067</v>
      </c>
      <c r="H147" s="102" t="s">
        <v>469</v>
      </c>
      <c r="I147" s="102" t="s">
        <v>1003</v>
      </c>
      <c r="N147" s="102" t="s">
        <v>469</v>
      </c>
      <c r="T147" s="102" t="s">
        <v>5913</v>
      </c>
      <c r="V147" s="102" t="s">
        <v>5514</v>
      </c>
      <c r="AW147" s="161"/>
      <c r="CS147" s="102"/>
      <c r="CT147" s="102"/>
      <c r="CU147" s="102"/>
      <c r="CW147" s="30"/>
    </row>
    <row r="148" spans="1:101" ht="30" x14ac:dyDescent="0.15">
      <c r="A148" s="159" t="s">
        <v>3336</v>
      </c>
      <c r="B148" s="159" t="s">
        <v>3337</v>
      </c>
      <c r="F148" s="102" t="s">
        <v>5914</v>
      </c>
      <c r="G148" s="102" t="s">
        <v>3067</v>
      </c>
      <c r="H148" s="102" t="s">
        <v>469</v>
      </c>
      <c r="I148" s="102" t="s">
        <v>899</v>
      </c>
      <c r="N148" s="102" t="s">
        <v>817</v>
      </c>
      <c r="T148" s="102" t="s">
        <v>452</v>
      </c>
      <c r="V148" s="102" t="s">
        <v>5514</v>
      </c>
      <c r="AW148" s="161"/>
      <c r="CH148" s="102" t="s">
        <v>5915</v>
      </c>
      <c r="CP148" s="102" t="s">
        <v>5916</v>
      </c>
      <c r="CS148" s="102"/>
      <c r="CT148" s="102"/>
      <c r="CU148" s="102"/>
      <c r="CW148" s="30"/>
    </row>
    <row r="149" spans="1:101" ht="30" x14ac:dyDescent="0.15">
      <c r="A149" s="159" t="s">
        <v>3338</v>
      </c>
      <c r="B149" s="159" t="s">
        <v>3339</v>
      </c>
      <c r="F149" s="102" t="s">
        <v>5917</v>
      </c>
      <c r="G149" s="102" t="s">
        <v>3067</v>
      </c>
      <c r="H149" s="102" t="s">
        <v>469</v>
      </c>
      <c r="I149" s="102" t="s">
        <v>589</v>
      </c>
      <c r="N149" s="102" t="s">
        <v>5918</v>
      </c>
      <c r="T149" s="102" t="s">
        <v>452</v>
      </c>
      <c r="AW149" s="161"/>
      <c r="BM149" s="102" t="s">
        <v>5920</v>
      </c>
      <c r="CP149" s="102" t="s">
        <v>5919</v>
      </c>
      <c r="CS149" s="102"/>
      <c r="CT149" s="102"/>
      <c r="CU149" s="102"/>
      <c r="CW149" s="30"/>
    </row>
    <row r="150" spans="1:101" ht="30" x14ac:dyDescent="0.15">
      <c r="A150" s="159" t="s">
        <v>3340</v>
      </c>
      <c r="B150" s="159" t="s">
        <v>3341</v>
      </c>
      <c r="F150" s="102" t="s">
        <v>5923</v>
      </c>
      <c r="G150" s="102" t="s">
        <v>3067</v>
      </c>
      <c r="H150" s="102" t="s">
        <v>469</v>
      </c>
      <c r="I150" s="102" t="s">
        <v>589</v>
      </c>
      <c r="T150" s="102" t="s">
        <v>5924</v>
      </c>
      <c r="AR150" s="102" t="s">
        <v>5926</v>
      </c>
      <c r="AS150" s="102" t="s">
        <v>5928</v>
      </c>
      <c r="AW150" s="161"/>
      <c r="CS150" s="102"/>
      <c r="CT150" s="102"/>
      <c r="CU150" s="102"/>
      <c r="CW150" s="30"/>
    </row>
    <row r="151" spans="1:101" ht="30" x14ac:dyDescent="0.15">
      <c r="A151" s="159" t="s">
        <v>3342</v>
      </c>
      <c r="B151" s="159" t="s">
        <v>3343</v>
      </c>
      <c r="F151" s="102" t="s">
        <v>5929</v>
      </c>
      <c r="G151" s="102" t="s">
        <v>3067</v>
      </c>
      <c r="I151" s="102" t="s">
        <v>5930</v>
      </c>
      <c r="T151" s="102" t="s">
        <v>3234</v>
      </c>
      <c r="Y151" s="102" t="s">
        <v>5933</v>
      </c>
      <c r="AW151" s="161"/>
      <c r="CS151" s="102"/>
      <c r="CT151" s="102"/>
      <c r="CU151" s="102"/>
      <c r="CW151" s="30"/>
    </row>
    <row r="152" spans="1:101" ht="45" x14ac:dyDescent="0.15">
      <c r="A152" s="159" t="s">
        <v>3344</v>
      </c>
      <c r="B152" s="159" t="s">
        <v>3345</v>
      </c>
      <c r="F152" s="102" t="s">
        <v>6004</v>
      </c>
      <c r="G152" s="102" t="s">
        <v>3067</v>
      </c>
      <c r="H152" s="102" t="s">
        <v>469</v>
      </c>
      <c r="I152" s="102" t="s">
        <v>5934</v>
      </c>
      <c r="N152" s="102" t="s">
        <v>5935</v>
      </c>
      <c r="T152" s="102" t="s">
        <v>452</v>
      </c>
      <c r="V152" s="102" t="s">
        <v>5514</v>
      </c>
      <c r="AW152" s="161"/>
      <c r="CH152" s="102" t="s">
        <v>5937</v>
      </c>
      <c r="CP152" s="102" t="s">
        <v>5936</v>
      </c>
      <c r="CS152" s="102"/>
      <c r="CT152" s="102"/>
      <c r="CU152" s="102"/>
      <c r="CW152" s="30"/>
    </row>
    <row r="153" spans="1:101" ht="30" x14ac:dyDescent="0.15">
      <c r="A153" s="159" t="s">
        <v>3346</v>
      </c>
      <c r="B153" s="159" t="s">
        <v>3347</v>
      </c>
      <c r="F153" s="160" t="s">
        <v>6000</v>
      </c>
      <c r="G153" s="102" t="s">
        <v>3067</v>
      </c>
      <c r="I153" s="160" t="s">
        <v>3090</v>
      </c>
      <c r="N153" s="160" t="s">
        <v>6001</v>
      </c>
      <c r="T153" s="102" t="s">
        <v>452</v>
      </c>
      <c r="V153" s="102" t="s">
        <v>5514</v>
      </c>
      <c r="AW153" s="161"/>
      <c r="CA153" s="160" t="s">
        <v>6002</v>
      </c>
      <c r="CO153" s="160" t="s">
        <v>6003</v>
      </c>
      <c r="CS153" s="102"/>
      <c r="CT153" s="102"/>
      <c r="CU153" s="102"/>
      <c r="CW153" s="30"/>
    </row>
    <row r="154" spans="1:101" ht="30" x14ac:dyDescent="0.15">
      <c r="A154" s="159" t="s">
        <v>3348</v>
      </c>
      <c r="B154" s="159" t="s">
        <v>3349</v>
      </c>
      <c r="F154" s="102" t="s">
        <v>6004</v>
      </c>
      <c r="G154" s="102" t="s">
        <v>3067</v>
      </c>
      <c r="H154" s="102" t="s">
        <v>469</v>
      </c>
      <c r="I154" s="102" t="s">
        <v>6005</v>
      </c>
      <c r="N154" s="160" t="s">
        <v>6006</v>
      </c>
      <c r="T154" s="160" t="s">
        <v>6007</v>
      </c>
      <c r="V154" s="102" t="s">
        <v>5514</v>
      </c>
      <c r="AW154" s="161"/>
      <c r="CS154" s="102"/>
      <c r="CT154" s="102"/>
      <c r="CU154" s="102"/>
      <c r="CW154" s="30"/>
    </row>
    <row r="155" spans="1:101" ht="30" x14ac:dyDescent="0.15">
      <c r="A155" s="159" t="s">
        <v>3350</v>
      </c>
      <c r="B155" s="159" t="s">
        <v>3171</v>
      </c>
      <c r="F155" s="102" t="s">
        <v>6059</v>
      </c>
      <c r="G155" s="102" t="s">
        <v>3067</v>
      </c>
      <c r="H155" s="102" t="s">
        <v>469</v>
      </c>
      <c r="I155" s="102" t="s">
        <v>6060</v>
      </c>
      <c r="N155" s="102" t="s">
        <v>6061</v>
      </c>
      <c r="T155" s="160" t="s">
        <v>3138</v>
      </c>
      <c r="AW155" s="161"/>
      <c r="BF155" s="102" t="s">
        <v>6062</v>
      </c>
      <c r="CS155" s="102"/>
      <c r="CT155" s="102"/>
      <c r="CU155" s="102"/>
      <c r="CW155" s="30"/>
    </row>
    <row r="156" spans="1:101" ht="30" x14ac:dyDescent="0.15">
      <c r="A156" s="159" t="s">
        <v>3351</v>
      </c>
      <c r="B156" s="159" t="s">
        <v>3352</v>
      </c>
      <c r="F156" s="102" t="s">
        <v>6063</v>
      </c>
      <c r="G156" s="102" t="s">
        <v>3067</v>
      </c>
      <c r="H156" s="102" t="s">
        <v>469</v>
      </c>
      <c r="V156" s="102" t="s">
        <v>5514</v>
      </c>
      <c r="AW156" s="161"/>
      <c r="CS156" s="102"/>
      <c r="CT156" s="102"/>
      <c r="CU156" s="102"/>
      <c r="CW156" s="30"/>
    </row>
    <row r="157" spans="1:101" ht="30" x14ac:dyDescent="0.15">
      <c r="A157" s="159" t="s">
        <v>3353</v>
      </c>
      <c r="B157" s="159" t="s">
        <v>3354</v>
      </c>
      <c r="F157" s="102" t="s">
        <v>6064</v>
      </c>
      <c r="G157" s="102" t="s">
        <v>3067</v>
      </c>
      <c r="H157" s="102" t="s">
        <v>469</v>
      </c>
      <c r="I157" s="102" t="s">
        <v>589</v>
      </c>
      <c r="T157" s="102" t="s">
        <v>452</v>
      </c>
      <c r="V157" s="102" t="s">
        <v>5514</v>
      </c>
      <c r="AW157" s="161"/>
      <c r="CH157" s="160" t="s">
        <v>6065</v>
      </c>
      <c r="CP157" s="160" t="s">
        <v>6066</v>
      </c>
      <c r="CS157" s="102"/>
      <c r="CT157" s="102"/>
      <c r="CU157" s="102"/>
      <c r="CW157" s="30"/>
    </row>
    <row r="158" spans="1:101" ht="30" x14ac:dyDescent="0.15">
      <c r="A158" s="159" t="s">
        <v>3355</v>
      </c>
      <c r="B158" s="159" t="s">
        <v>3356</v>
      </c>
      <c r="F158" s="102" t="s">
        <v>6067</v>
      </c>
      <c r="G158" s="102" t="s">
        <v>3067</v>
      </c>
      <c r="H158" s="102" t="s">
        <v>469</v>
      </c>
      <c r="I158" s="160" t="s">
        <v>6068</v>
      </c>
      <c r="T158" s="160" t="s">
        <v>3199</v>
      </c>
      <c r="V158" s="102" t="s">
        <v>5514</v>
      </c>
      <c r="AW158" s="161"/>
      <c r="CA158" s="102" t="s">
        <v>6072</v>
      </c>
      <c r="CS158" s="102"/>
      <c r="CT158" s="102"/>
      <c r="CU158" s="102"/>
      <c r="CW158" s="30"/>
    </row>
    <row r="159" spans="1:101" ht="30" x14ac:dyDescent="0.15">
      <c r="A159" s="159" t="s">
        <v>3357</v>
      </c>
      <c r="B159" s="159" t="s">
        <v>3358</v>
      </c>
      <c r="F159" s="102" t="s">
        <v>6069</v>
      </c>
      <c r="G159" s="102" t="s">
        <v>3067</v>
      </c>
      <c r="H159" s="102" t="s">
        <v>469</v>
      </c>
      <c r="I159" s="102" t="s">
        <v>6070</v>
      </c>
      <c r="T159" s="102" t="s">
        <v>6071</v>
      </c>
      <c r="V159" s="102" t="s">
        <v>5514</v>
      </c>
      <c r="AW159" s="161"/>
      <c r="CS159" s="102"/>
      <c r="CT159" s="102"/>
      <c r="CU159" s="102"/>
      <c r="CW159" s="30"/>
    </row>
    <row r="160" spans="1:101" ht="30" x14ac:dyDescent="0.15">
      <c r="A160" s="159" t="s">
        <v>3359</v>
      </c>
      <c r="B160" s="159" t="s">
        <v>3360</v>
      </c>
      <c r="F160" s="102" t="s">
        <v>5914</v>
      </c>
      <c r="G160" s="102" t="s">
        <v>3067</v>
      </c>
      <c r="H160" s="102" t="s">
        <v>469</v>
      </c>
      <c r="I160" s="160" t="s">
        <v>6073</v>
      </c>
      <c r="N160" s="160" t="s">
        <v>6074</v>
      </c>
      <c r="T160" s="160" t="s">
        <v>3111</v>
      </c>
      <c r="V160" s="102" t="s">
        <v>5514</v>
      </c>
      <c r="AW160" s="161"/>
      <c r="CH160" s="160" t="s">
        <v>6075</v>
      </c>
      <c r="CP160" s="160" t="s">
        <v>6076</v>
      </c>
      <c r="CS160" s="102"/>
      <c r="CT160" s="102"/>
      <c r="CU160" s="102"/>
      <c r="CW160" s="30"/>
    </row>
    <row r="161" spans="1:108" ht="30" x14ac:dyDescent="0.15">
      <c r="A161" s="159" t="s">
        <v>3361</v>
      </c>
      <c r="B161" s="159" t="s">
        <v>3362</v>
      </c>
      <c r="F161" s="102" t="s">
        <v>6077</v>
      </c>
      <c r="G161" s="102" t="s">
        <v>3067</v>
      </c>
      <c r="H161" s="102" t="s">
        <v>469</v>
      </c>
      <c r="I161" s="160" t="s">
        <v>3220</v>
      </c>
      <c r="N161" s="160" t="s">
        <v>6078</v>
      </c>
      <c r="T161" s="160" t="s">
        <v>6079</v>
      </c>
      <c r="V161" s="102" t="s">
        <v>5514</v>
      </c>
      <c r="AW161" s="161"/>
      <c r="CS161" s="102"/>
      <c r="CT161" s="102"/>
      <c r="CU161" s="102"/>
      <c r="CW161" s="30"/>
    </row>
    <row r="162" spans="1:108" ht="15" x14ac:dyDescent="0.15">
      <c r="A162" s="159" t="s">
        <v>3363</v>
      </c>
      <c r="B162" s="159" t="s">
        <v>3364</v>
      </c>
      <c r="E162" s="102" t="s">
        <v>6080</v>
      </c>
      <c r="F162" s="160" t="s">
        <v>6081</v>
      </c>
      <c r="G162" s="102" t="s">
        <v>3067</v>
      </c>
      <c r="H162" s="102" t="s">
        <v>469</v>
      </c>
      <c r="I162" s="160" t="s">
        <v>6082</v>
      </c>
      <c r="N162" s="160" t="s">
        <v>453</v>
      </c>
      <c r="T162" s="160" t="s">
        <v>6083</v>
      </c>
      <c r="AW162" s="161"/>
      <c r="CS162" s="102"/>
      <c r="CT162" s="102"/>
      <c r="CU162" s="102"/>
      <c r="CW162" s="30"/>
    </row>
    <row r="163" spans="1:108" ht="30" x14ac:dyDescent="0.15">
      <c r="A163" s="159" t="s">
        <v>3365</v>
      </c>
      <c r="B163" s="159" t="s">
        <v>3366</v>
      </c>
      <c r="F163" s="102" t="s">
        <v>6084</v>
      </c>
      <c r="G163" s="102" t="s">
        <v>3067</v>
      </c>
      <c r="H163" s="102" t="s">
        <v>469</v>
      </c>
      <c r="M163" s="160" t="s">
        <v>5426</v>
      </c>
      <c r="N163" s="160" t="s">
        <v>6085</v>
      </c>
      <c r="T163" s="160" t="s">
        <v>1173</v>
      </c>
      <c r="V163" s="102" t="s">
        <v>5514</v>
      </c>
      <c r="AW163" s="161"/>
      <c r="CS163" s="102"/>
      <c r="CT163" s="102"/>
      <c r="CU163" s="102"/>
      <c r="CW163" s="30"/>
    </row>
    <row r="164" spans="1:108" ht="30" x14ac:dyDescent="0.15">
      <c r="A164" s="159" t="s">
        <v>3367</v>
      </c>
      <c r="B164" s="159" t="s">
        <v>3368</v>
      </c>
      <c r="F164" s="102" t="s">
        <v>6086</v>
      </c>
      <c r="G164" s="102" t="s">
        <v>3067</v>
      </c>
      <c r="H164" s="102" t="s">
        <v>469</v>
      </c>
      <c r="N164" s="160" t="s">
        <v>471</v>
      </c>
      <c r="Q164" s="102" t="s">
        <v>6087</v>
      </c>
      <c r="V164" s="102" t="s">
        <v>5514</v>
      </c>
      <c r="AW164" s="161"/>
      <c r="CM164" s="160" t="s">
        <v>6088</v>
      </c>
      <c r="CS164" s="102"/>
      <c r="CT164" s="102"/>
      <c r="CU164" s="102"/>
      <c r="CW164" s="30"/>
    </row>
    <row r="165" spans="1:108" ht="30" x14ac:dyDescent="0.15">
      <c r="A165" s="159" t="s">
        <v>3369</v>
      </c>
      <c r="B165" s="159" t="s">
        <v>3370</v>
      </c>
      <c r="F165" s="102" t="s">
        <v>5914</v>
      </c>
      <c r="G165" s="102" t="s">
        <v>3067</v>
      </c>
      <c r="H165" s="102" t="s">
        <v>469</v>
      </c>
      <c r="I165" s="160" t="s">
        <v>6089</v>
      </c>
      <c r="N165" s="160" t="s">
        <v>1065</v>
      </c>
      <c r="T165" s="160" t="s">
        <v>3111</v>
      </c>
      <c r="V165" s="102" t="s">
        <v>5514</v>
      </c>
      <c r="AW165" s="161"/>
      <c r="CH165" s="160" t="s">
        <v>6090</v>
      </c>
      <c r="CP165" s="160" t="s">
        <v>6091</v>
      </c>
      <c r="CS165" s="102"/>
      <c r="CT165" s="102"/>
      <c r="CU165" s="102"/>
      <c r="CW165" s="30"/>
    </row>
    <row r="166" spans="1:108" ht="30" x14ac:dyDescent="0.15">
      <c r="A166" s="159" t="s">
        <v>3371</v>
      </c>
      <c r="B166" s="159" t="s">
        <v>3372</v>
      </c>
      <c r="F166" s="102" t="s">
        <v>6092</v>
      </c>
      <c r="G166" s="102" t="s">
        <v>3067</v>
      </c>
      <c r="N166" s="102" t="s">
        <v>6094</v>
      </c>
      <c r="T166" s="160" t="s">
        <v>6093</v>
      </c>
      <c r="V166" s="102" t="s">
        <v>5514</v>
      </c>
      <c r="AW166" s="161"/>
      <c r="CS166" s="102"/>
      <c r="CT166" s="102"/>
      <c r="CU166" s="102"/>
      <c r="CW166" s="30"/>
    </row>
    <row r="167" spans="1:108" ht="30" x14ac:dyDescent="0.15">
      <c r="A167" s="159" t="s">
        <v>3373</v>
      </c>
      <c r="B167" s="159" t="s">
        <v>3374</v>
      </c>
      <c r="F167" s="102" t="s">
        <v>6095</v>
      </c>
      <c r="G167" s="102" t="s">
        <v>3067</v>
      </c>
      <c r="H167" s="102" t="s">
        <v>469</v>
      </c>
      <c r="N167" s="160" t="s">
        <v>5496</v>
      </c>
      <c r="Q167" s="160" t="s">
        <v>5516</v>
      </c>
      <c r="V167" s="102" t="s">
        <v>5514</v>
      </c>
      <c r="AW167" s="161"/>
      <c r="CH167" s="160" t="s">
        <v>6096</v>
      </c>
      <c r="CP167" s="160" t="s">
        <v>6097</v>
      </c>
      <c r="CS167" s="102"/>
      <c r="CT167" s="102"/>
      <c r="CU167" s="102"/>
      <c r="CW167" s="30"/>
    </row>
    <row r="168" spans="1:108" ht="45" x14ac:dyDescent="0.15">
      <c r="A168" s="159" t="s">
        <v>6054</v>
      </c>
      <c r="B168" s="159" t="s">
        <v>6055</v>
      </c>
      <c r="E168" s="163" t="s">
        <v>6056</v>
      </c>
      <c r="F168" s="102" t="s">
        <v>6057</v>
      </c>
      <c r="G168" s="102" t="s">
        <v>3067</v>
      </c>
      <c r="H168" s="102" t="s">
        <v>469</v>
      </c>
      <c r="T168" s="102" t="s">
        <v>6101</v>
      </c>
      <c r="V168" s="102" t="s">
        <v>5514</v>
      </c>
      <c r="AI168" s="160" t="s">
        <v>3380</v>
      </c>
      <c r="AP168" s="160" t="s">
        <v>6100</v>
      </c>
      <c r="AW168" s="161"/>
      <c r="CS168" s="102"/>
      <c r="CT168" s="102"/>
      <c r="CU168" s="102"/>
      <c r="CW168" s="30"/>
    </row>
    <row r="169" spans="1:108" ht="30" x14ac:dyDescent="0.15">
      <c r="A169" s="159" t="s">
        <v>6049</v>
      </c>
      <c r="B169" s="159" t="s">
        <v>6050</v>
      </c>
      <c r="E169" s="163" t="s">
        <v>6051</v>
      </c>
      <c r="F169" s="102" t="s">
        <v>6095</v>
      </c>
      <c r="G169" s="102" t="s">
        <v>3067</v>
      </c>
      <c r="N169" s="160" t="s">
        <v>6053</v>
      </c>
      <c r="T169" s="160" t="s">
        <v>6052</v>
      </c>
      <c r="V169" s="102" t="s">
        <v>5514</v>
      </c>
      <c r="AW169" s="161"/>
      <c r="CH169" s="102" t="s">
        <v>6102</v>
      </c>
      <c r="CP169" s="102" t="s">
        <v>6103</v>
      </c>
      <c r="CS169" s="102"/>
      <c r="CT169" s="102"/>
      <c r="CU169" s="102"/>
      <c r="CW169" s="30"/>
    </row>
    <row r="170" spans="1:108" ht="45" x14ac:dyDescent="0.15">
      <c r="A170" s="159" t="s">
        <v>6043</v>
      </c>
      <c r="B170" s="159" t="s">
        <v>6044</v>
      </c>
      <c r="E170" s="163" t="s">
        <v>5802</v>
      </c>
      <c r="F170" s="102" t="s">
        <v>6104</v>
      </c>
      <c r="G170" s="102" t="s">
        <v>3067</v>
      </c>
      <c r="H170" s="102" t="s">
        <v>469</v>
      </c>
      <c r="N170" s="160" t="s">
        <v>1121</v>
      </c>
      <c r="Q170" s="102" t="s">
        <v>6045</v>
      </c>
      <c r="V170" s="102" t="s">
        <v>5514</v>
      </c>
      <c r="AW170" s="161"/>
      <c r="CH170" s="160" t="s">
        <v>6046</v>
      </c>
      <c r="CS170" s="102"/>
      <c r="CT170" s="102"/>
      <c r="CU170" s="160" t="s">
        <v>6047</v>
      </c>
      <c r="CW170" s="30"/>
      <c r="DD170" s="102" t="s">
        <v>6047</v>
      </c>
    </row>
    <row r="171" spans="1:108" ht="30" x14ac:dyDescent="0.15">
      <c r="A171" s="159" t="s">
        <v>6039</v>
      </c>
      <c r="B171" s="159" t="s">
        <v>6040</v>
      </c>
      <c r="E171" s="163" t="s">
        <v>6041</v>
      </c>
      <c r="F171" s="102" t="s">
        <v>5497</v>
      </c>
      <c r="G171" s="102" t="s">
        <v>3067</v>
      </c>
      <c r="H171" s="102" t="s">
        <v>469</v>
      </c>
      <c r="I171" s="102" t="s">
        <v>1207</v>
      </c>
      <c r="N171" s="160" t="s">
        <v>6042</v>
      </c>
      <c r="T171" s="160" t="s">
        <v>987</v>
      </c>
      <c r="V171" s="102" t="s">
        <v>5514</v>
      </c>
      <c r="AW171" s="161"/>
      <c r="CS171" s="102"/>
      <c r="CT171" s="102"/>
      <c r="CU171" s="102"/>
      <c r="CW171" s="30"/>
    </row>
    <row r="172" spans="1:108" ht="30" x14ac:dyDescent="0.15">
      <c r="A172" s="159" t="s">
        <v>6033</v>
      </c>
      <c r="B172" s="159" t="s">
        <v>6034</v>
      </c>
      <c r="E172" s="163" t="s">
        <v>6035</v>
      </c>
      <c r="F172" s="160" t="s">
        <v>6036</v>
      </c>
      <c r="G172" s="102" t="s">
        <v>3067</v>
      </c>
      <c r="H172" s="102" t="s">
        <v>469</v>
      </c>
      <c r="I172" s="102" t="s">
        <v>6037</v>
      </c>
      <c r="N172" s="102" t="s">
        <v>1126</v>
      </c>
      <c r="T172" s="160" t="s">
        <v>452</v>
      </c>
      <c r="V172" s="102" t="s">
        <v>5514</v>
      </c>
      <c r="AW172" s="161"/>
      <c r="CA172" s="102" t="s">
        <v>6038</v>
      </c>
      <c r="CS172" s="102"/>
      <c r="CT172" s="102"/>
      <c r="CU172" s="102"/>
      <c r="CW172" s="30"/>
    </row>
    <row r="173" spans="1:108" ht="30" x14ac:dyDescent="0.15">
      <c r="A173" s="159" t="s">
        <v>6025</v>
      </c>
      <c r="B173" s="159" t="s">
        <v>6026</v>
      </c>
      <c r="E173" s="163" t="s">
        <v>6027</v>
      </c>
      <c r="F173" s="102" t="s">
        <v>5781</v>
      </c>
      <c r="G173" s="102" t="s">
        <v>3067</v>
      </c>
      <c r="H173" s="102" t="s">
        <v>469</v>
      </c>
      <c r="I173" s="102" t="s">
        <v>6028</v>
      </c>
      <c r="N173" s="102" t="s">
        <v>6029</v>
      </c>
      <c r="T173" s="160" t="s">
        <v>6030</v>
      </c>
      <c r="V173" s="102" t="s">
        <v>5514</v>
      </c>
      <c r="AW173" s="161"/>
      <c r="CH173" s="102" t="s">
        <v>6032</v>
      </c>
      <c r="CP173" s="102" t="s">
        <v>6031</v>
      </c>
      <c r="CS173" s="102"/>
      <c r="CT173" s="102"/>
      <c r="CU173" s="102"/>
      <c r="CW173" s="30"/>
    </row>
    <row r="174" spans="1:108" ht="30" x14ac:dyDescent="0.15">
      <c r="A174" s="159" t="s">
        <v>6020</v>
      </c>
      <c r="B174" s="159" t="s">
        <v>6021</v>
      </c>
      <c r="E174" s="163" t="s">
        <v>5802</v>
      </c>
      <c r="F174" s="102" t="s">
        <v>6022</v>
      </c>
      <c r="G174" s="102" t="s">
        <v>3067</v>
      </c>
      <c r="H174" s="102" t="s">
        <v>469</v>
      </c>
      <c r="N174" s="160" t="s">
        <v>6023</v>
      </c>
      <c r="Q174" s="102" t="s">
        <v>6024</v>
      </c>
      <c r="T174" s="160" t="s">
        <v>6024</v>
      </c>
      <c r="V174" s="102" t="s">
        <v>5514</v>
      </c>
      <c r="AW174" s="161"/>
      <c r="CS174" s="102"/>
      <c r="CT174" s="102"/>
      <c r="CU174" s="102"/>
      <c r="CW174" s="30"/>
    </row>
    <row r="175" spans="1:108" ht="30" x14ac:dyDescent="0.15">
      <c r="A175" s="159" t="s">
        <v>6016</v>
      </c>
      <c r="B175" s="159" t="s">
        <v>6017</v>
      </c>
      <c r="E175" s="163" t="s">
        <v>5976</v>
      </c>
      <c r="F175" s="160" t="s">
        <v>6018</v>
      </c>
      <c r="G175" s="102" t="s">
        <v>3067</v>
      </c>
      <c r="H175" s="102" t="s">
        <v>469</v>
      </c>
      <c r="I175" s="102" t="s">
        <v>589</v>
      </c>
      <c r="N175" s="102" t="s">
        <v>671</v>
      </c>
      <c r="T175" s="160" t="s">
        <v>5516</v>
      </c>
      <c r="V175" s="102" t="s">
        <v>5514</v>
      </c>
      <c r="AW175" s="161"/>
      <c r="CP175" s="102" t="s">
        <v>6019</v>
      </c>
      <c r="CS175" s="102"/>
      <c r="CT175" s="102"/>
      <c r="CU175" s="102"/>
      <c r="CW175" s="30"/>
    </row>
    <row r="176" spans="1:108" ht="30" x14ac:dyDescent="0.15">
      <c r="A176" s="159" t="s">
        <v>6009</v>
      </c>
      <c r="B176" s="159" t="s">
        <v>6015</v>
      </c>
      <c r="E176" s="163" t="s">
        <v>5802</v>
      </c>
      <c r="F176" s="102" t="s">
        <v>6010</v>
      </c>
      <c r="G176" s="102" t="s">
        <v>3067</v>
      </c>
      <c r="H176" s="102" t="s">
        <v>469</v>
      </c>
      <c r="I176" s="102" t="s">
        <v>6011</v>
      </c>
      <c r="N176" s="102" t="s">
        <v>6012</v>
      </c>
      <c r="T176" s="160" t="s">
        <v>5400</v>
      </c>
      <c r="V176" s="102" t="s">
        <v>5514</v>
      </c>
      <c r="AQ176" s="102" t="s">
        <v>6014</v>
      </c>
      <c r="AW176" s="161"/>
      <c r="CA176" s="102" t="s">
        <v>6013</v>
      </c>
      <c r="CS176" s="102"/>
      <c r="CT176" s="102"/>
      <c r="CU176" s="102"/>
      <c r="CW176" s="30"/>
    </row>
    <row r="177" spans="1:107" ht="30" x14ac:dyDescent="0.15">
      <c r="A177" s="159" t="s">
        <v>5985</v>
      </c>
      <c r="B177" s="159" t="s">
        <v>5992</v>
      </c>
      <c r="E177" s="163" t="s">
        <v>5843</v>
      </c>
      <c r="F177" s="102" t="s">
        <v>5986</v>
      </c>
      <c r="G177" s="102" t="s">
        <v>3067</v>
      </c>
      <c r="H177" s="102" t="s">
        <v>469</v>
      </c>
      <c r="I177" s="102" t="s">
        <v>5987</v>
      </c>
      <c r="N177" s="102" t="s">
        <v>5988</v>
      </c>
      <c r="T177" s="102" t="s">
        <v>5989</v>
      </c>
      <c r="V177" s="102" t="s">
        <v>5514</v>
      </c>
      <c r="AW177" s="161"/>
      <c r="CH177" s="102" t="s">
        <v>5990</v>
      </c>
      <c r="CP177" s="102" t="s">
        <v>5991</v>
      </c>
      <c r="CS177" s="102"/>
      <c r="CT177" s="102"/>
      <c r="CU177" s="102"/>
      <c r="CW177" s="30"/>
    </row>
    <row r="178" spans="1:107" ht="105" x14ac:dyDescent="0.15">
      <c r="A178" s="159" t="s">
        <v>5975</v>
      </c>
      <c r="B178" s="159" t="s">
        <v>454</v>
      </c>
      <c r="E178" s="163" t="s">
        <v>5976</v>
      </c>
      <c r="F178" s="102" t="s">
        <v>6446</v>
      </c>
      <c r="G178" s="102" t="s">
        <v>3067</v>
      </c>
      <c r="H178" s="102" t="s">
        <v>469</v>
      </c>
      <c r="I178" s="102" t="s">
        <v>589</v>
      </c>
      <c r="N178" s="102" t="s">
        <v>5977</v>
      </c>
      <c r="T178" s="102" t="s">
        <v>452</v>
      </c>
      <c r="AW178" s="161"/>
      <c r="CP178" s="102" t="s">
        <v>5984</v>
      </c>
      <c r="CS178" s="102"/>
      <c r="CT178" s="102"/>
      <c r="CU178" s="102"/>
      <c r="CW178" s="30"/>
      <c r="DA178" s="160" t="s">
        <v>5978</v>
      </c>
      <c r="DB178" s="102" t="s">
        <v>5981</v>
      </c>
      <c r="DC178" s="102" t="s">
        <v>5983</v>
      </c>
    </row>
    <row r="179" spans="1:107" ht="30" x14ac:dyDescent="0.15">
      <c r="A179" s="159" t="s">
        <v>5970</v>
      </c>
      <c r="B179" s="159" t="s">
        <v>5971</v>
      </c>
      <c r="E179" s="163" t="s">
        <v>5843</v>
      </c>
      <c r="F179" s="102" t="s">
        <v>5972</v>
      </c>
      <c r="G179" s="102" t="s">
        <v>3067</v>
      </c>
      <c r="H179" s="102" t="s">
        <v>469</v>
      </c>
      <c r="I179" s="102" t="s">
        <v>1003</v>
      </c>
      <c r="N179" s="102" t="s">
        <v>5973</v>
      </c>
      <c r="T179" s="102" t="s">
        <v>5974</v>
      </c>
      <c r="V179" s="102" t="s">
        <v>5514</v>
      </c>
      <c r="AW179" s="161"/>
      <c r="CS179" s="102"/>
      <c r="CT179" s="102"/>
      <c r="CU179" s="102"/>
      <c r="CW179" s="30"/>
    </row>
    <row r="180" spans="1:107" ht="15" x14ac:dyDescent="0.15">
      <c r="A180" s="159" t="s">
        <v>5964</v>
      </c>
      <c r="B180" s="159" t="s">
        <v>5965</v>
      </c>
      <c r="E180" s="163" t="s">
        <v>5801</v>
      </c>
      <c r="F180" s="102" t="s">
        <v>5781</v>
      </c>
      <c r="G180" s="102" t="s">
        <v>3067</v>
      </c>
      <c r="H180" s="102" t="s">
        <v>469</v>
      </c>
      <c r="I180" s="102" t="s">
        <v>5966</v>
      </c>
      <c r="N180" s="102" t="s">
        <v>5967</v>
      </c>
      <c r="T180" s="102" t="s">
        <v>3111</v>
      </c>
      <c r="AW180" s="161"/>
      <c r="CH180" s="160" t="s">
        <v>5969</v>
      </c>
      <c r="CP180" s="102" t="s">
        <v>5968</v>
      </c>
      <c r="CS180" s="102"/>
      <c r="CT180" s="102"/>
      <c r="CU180" s="102"/>
      <c r="CW180" s="30"/>
    </row>
    <row r="181" spans="1:107" ht="30" x14ac:dyDescent="0.15">
      <c r="A181" s="159" t="s">
        <v>5959</v>
      </c>
      <c r="B181" s="159" t="s">
        <v>5960</v>
      </c>
      <c r="E181" s="163" t="s">
        <v>5802</v>
      </c>
      <c r="F181" s="102" t="s">
        <v>5961</v>
      </c>
      <c r="G181" s="102" t="s">
        <v>3067</v>
      </c>
      <c r="H181" s="102" t="s">
        <v>469</v>
      </c>
      <c r="I181" s="102" t="s">
        <v>589</v>
      </c>
      <c r="N181" s="102" t="s">
        <v>5962</v>
      </c>
      <c r="T181" s="102" t="s">
        <v>5944</v>
      </c>
      <c r="V181" s="102" t="s">
        <v>5514</v>
      </c>
      <c r="AW181" s="161"/>
      <c r="CP181" s="102" t="s">
        <v>5963</v>
      </c>
      <c r="CS181" s="102"/>
      <c r="CT181" s="102"/>
      <c r="CU181" s="102"/>
      <c r="CW181" s="30"/>
    </row>
    <row r="182" spans="1:107" ht="30" x14ac:dyDescent="0.15">
      <c r="A182" s="159" t="s">
        <v>5953</v>
      </c>
      <c r="B182" s="159" t="s">
        <v>5954</v>
      </c>
      <c r="E182" s="163" t="s">
        <v>5802</v>
      </c>
      <c r="F182" s="102" t="s">
        <v>6004</v>
      </c>
      <c r="G182" s="102" t="s">
        <v>3067</v>
      </c>
      <c r="H182" s="102" t="s">
        <v>469</v>
      </c>
      <c r="I182" s="102" t="s">
        <v>5955</v>
      </c>
      <c r="N182" s="102" t="s">
        <v>5956</v>
      </c>
      <c r="T182" s="102" t="s">
        <v>452</v>
      </c>
      <c r="V182" s="102" t="s">
        <v>5514</v>
      </c>
      <c r="AW182" s="161"/>
      <c r="CH182" s="160" t="s">
        <v>5958</v>
      </c>
      <c r="CP182" s="102" t="s">
        <v>5957</v>
      </c>
      <c r="CS182" s="102"/>
      <c r="CT182" s="102"/>
      <c r="CU182" s="102"/>
      <c r="CW182" s="30"/>
    </row>
    <row r="183" spans="1:107" ht="30" x14ac:dyDescent="0.15">
      <c r="A183" s="159" t="s">
        <v>5947</v>
      </c>
      <c r="B183" s="159" t="s">
        <v>3375</v>
      </c>
      <c r="E183" s="163" t="s">
        <v>5843</v>
      </c>
      <c r="F183" s="102" t="s">
        <v>5948</v>
      </c>
      <c r="G183" s="102" t="s">
        <v>3067</v>
      </c>
      <c r="H183" s="102" t="s">
        <v>469</v>
      </c>
      <c r="I183" s="102" t="s">
        <v>589</v>
      </c>
      <c r="N183" s="102" t="s">
        <v>5949</v>
      </c>
      <c r="T183" s="102" t="s">
        <v>452</v>
      </c>
      <c r="V183" s="102" t="s">
        <v>5514</v>
      </c>
      <c r="AW183" s="161"/>
      <c r="CP183" s="102" t="s">
        <v>5950</v>
      </c>
      <c r="CS183" s="102"/>
      <c r="CT183" s="102"/>
      <c r="CU183" s="102"/>
      <c r="CW183" s="30"/>
      <c r="CY183" s="102" t="s">
        <v>5952</v>
      </c>
    </row>
    <row r="184" spans="1:107" ht="30" x14ac:dyDescent="0.15">
      <c r="A184" s="159" t="s">
        <v>5942</v>
      </c>
      <c r="B184" s="159" t="s">
        <v>3376</v>
      </c>
      <c r="E184" s="163" t="s">
        <v>5943</v>
      </c>
      <c r="F184" s="102" t="s">
        <v>5781</v>
      </c>
      <c r="G184" s="102" t="s">
        <v>3067</v>
      </c>
      <c r="H184" s="102" t="s">
        <v>469</v>
      </c>
      <c r="I184" s="102" t="s">
        <v>5618</v>
      </c>
      <c r="N184" s="102" t="s">
        <v>1182</v>
      </c>
      <c r="T184" s="102" t="s">
        <v>5944</v>
      </c>
      <c r="V184" s="102" t="s">
        <v>5514</v>
      </c>
      <c r="AW184" s="161"/>
      <c r="CH184" s="102" t="s">
        <v>5946</v>
      </c>
      <c r="CP184" s="102" t="s">
        <v>5945</v>
      </c>
      <c r="CS184" s="102"/>
      <c r="CT184" s="102"/>
      <c r="CU184" s="102"/>
      <c r="CW184" s="30"/>
    </row>
    <row r="185" spans="1:107" ht="30" x14ac:dyDescent="0.15">
      <c r="A185" s="159" t="s">
        <v>5938</v>
      </c>
      <c r="B185" s="159" t="s">
        <v>3377</v>
      </c>
      <c r="E185" s="163" t="s">
        <v>5801</v>
      </c>
      <c r="F185" s="102" t="s">
        <v>5781</v>
      </c>
      <c r="G185" s="102" t="s">
        <v>3067</v>
      </c>
      <c r="H185" s="102" t="s">
        <v>469</v>
      </c>
      <c r="I185" s="102" t="s">
        <v>1207</v>
      </c>
      <c r="N185" s="102" t="s">
        <v>5939</v>
      </c>
      <c r="T185" s="160" t="s">
        <v>452</v>
      </c>
      <c r="AW185" s="161"/>
      <c r="CH185" s="102" t="s">
        <v>5941</v>
      </c>
      <c r="CP185" s="102" t="s">
        <v>5940</v>
      </c>
      <c r="CS185" s="102"/>
      <c r="CT185" s="102"/>
      <c r="CU185" s="102"/>
      <c r="CW185" s="30"/>
    </row>
    <row r="186" spans="1:107" ht="105" x14ac:dyDescent="0.15">
      <c r="A186" s="159" t="s">
        <v>5841</v>
      </c>
      <c r="B186" s="159" t="s">
        <v>5842</v>
      </c>
      <c r="E186" s="163" t="s">
        <v>5843</v>
      </c>
      <c r="F186" s="102" t="s">
        <v>5844</v>
      </c>
      <c r="G186" s="102" t="s">
        <v>3067</v>
      </c>
      <c r="T186" s="102" t="s">
        <v>5846</v>
      </c>
      <c r="U186" s="153" t="s">
        <v>6235</v>
      </c>
      <c r="AO186" s="102" t="s">
        <v>5851</v>
      </c>
      <c r="AW186" s="161"/>
      <c r="BF186" s="102" t="s">
        <v>6239</v>
      </c>
      <c r="BX186" s="102" t="s">
        <v>5849</v>
      </c>
      <c r="CA186" s="102" t="s">
        <v>5852</v>
      </c>
      <c r="CQ186" s="102" t="s">
        <v>5848</v>
      </c>
      <c r="CS186" s="102"/>
      <c r="CT186" s="102"/>
      <c r="CU186" s="102"/>
      <c r="CW186" s="30"/>
    </row>
    <row r="187" spans="1:107" ht="30" x14ac:dyDescent="0.15">
      <c r="A187" s="159" t="s">
        <v>5835</v>
      </c>
      <c r="B187" s="159" t="s">
        <v>5836</v>
      </c>
      <c r="E187" s="163" t="s">
        <v>5837</v>
      </c>
      <c r="F187" s="102" t="s">
        <v>5838</v>
      </c>
      <c r="G187" s="102" t="s">
        <v>3067</v>
      </c>
      <c r="H187" s="102" t="s">
        <v>469</v>
      </c>
      <c r="I187" s="102" t="s">
        <v>1003</v>
      </c>
      <c r="N187" s="102" t="s">
        <v>5839</v>
      </c>
      <c r="T187" s="102" t="s">
        <v>5840</v>
      </c>
      <c r="V187" s="102" t="s">
        <v>5514</v>
      </c>
      <c r="AW187" s="161"/>
      <c r="CS187" s="102"/>
      <c r="CT187" s="102"/>
      <c r="CU187" s="102"/>
      <c r="CW187" s="30"/>
    </row>
    <row r="188" spans="1:107" ht="30" x14ac:dyDescent="0.15">
      <c r="A188" s="159" t="s">
        <v>5823</v>
      </c>
      <c r="B188" s="159" t="s">
        <v>5834</v>
      </c>
      <c r="E188" s="163" t="s">
        <v>5824</v>
      </c>
      <c r="F188" s="102" t="s">
        <v>5825</v>
      </c>
      <c r="G188" s="102" t="s">
        <v>3067</v>
      </c>
      <c r="I188" s="102" t="s">
        <v>5826</v>
      </c>
      <c r="T188" s="102" t="s">
        <v>5827</v>
      </c>
      <c r="AD188" s="102" t="s">
        <v>5829</v>
      </c>
      <c r="AW188" s="161"/>
      <c r="CA188" s="102" t="s">
        <v>5828</v>
      </c>
      <c r="CS188" s="102"/>
      <c r="CT188" s="102"/>
      <c r="CU188" s="102"/>
      <c r="CW188" s="30"/>
    </row>
    <row r="189" spans="1:107" ht="60" x14ac:dyDescent="0.15">
      <c r="A189" s="159" t="s">
        <v>5818</v>
      </c>
      <c r="B189" s="159" t="s">
        <v>5833</v>
      </c>
      <c r="E189" s="163" t="s">
        <v>5800</v>
      </c>
      <c r="F189" s="102" t="s">
        <v>5819</v>
      </c>
      <c r="G189" s="102" t="s">
        <v>3067</v>
      </c>
      <c r="H189" s="102" t="s">
        <v>469</v>
      </c>
      <c r="T189" s="102" t="s">
        <v>5820</v>
      </c>
      <c r="V189" s="102" t="s">
        <v>5514</v>
      </c>
      <c r="AW189" s="161"/>
      <c r="CA189" s="102" t="s">
        <v>5822</v>
      </c>
      <c r="CH189" s="102" t="s">
        <v>5821</v>
      </c>
      <c r="CS189" s="102"/>
      <c r="CT189" s="102"/>
      <c r="CU189" s="102"/>
      <c r="CW189" s="30"/>
    </row>
    <row r="190" spans="1:107" ht="30" x14ac:dyDescent="0.15">
      <c r="A190" s="159" t="s">
        <v>5812</v>
      </c>
      <c r="B190" s="159" t="s">
        <v>5832</v>
      </c>
      <c r="E190" s="163" t="s">
        <v>5802</v>
      </c>
      <c r="F190" s="102" t="s">
        <v>6004</v>
      </c>
      <c r="G190" s="102" t="s">
        <v>3067</v>
      </c>
      <c r="H190" s="102" t="s">
        <v>469</v>
      </c>
      <c r="I190" s="102" t="s">
        <v>5815</v>
      </c>
      <c r="N190" s="102" t="s">
        <v>5814</v>
      </c>
      <c r="T190" s="102" t="s">
        <v>452</v>
      </c>
      <c r="V190" s="102" t="s">
        <v>5514</v>
      </c>
      <c r="AW190" s="161"/>
      <c r="CH190" s="102" t="s">
        <v>5816</v>
      </c>
      <c r="CP190" s="102" t="s">
        <v>5817</v>
      </c>
      <c r="CS190" s="102"/>
      <c r="CT190" s="102"/>
      <c r="CU190" s="102"/>
      <c r="CW190" s="30"/>
    </row>
    <row r="191" spans="1:107" ht="30" x14ac:dyDescent="0.15">
      <c r="A191" s="159" t="s">
        <v>5813</v>
      </c>
      <c r="B191" s="159" t="s">
        <v>5831</v>
      </c>
      <c r="E191" s="163" t="s">
        <v>5800</v>
      </c>
      <c r="F191" s="102" t="s">
        <v>5803</v>
      </c>
      <c r="G191" s="102" t="s">
        <v>3067</v>
      </c>
      <c r="H191" s="102" t="s">
        <v>469</v>
      </c>
      <c r="N191" s="102" t="s">
        <v>5805</v>
      </c>
      <c r="T191" s="102" t="s">
        <v>5804</v>
      </c>
      <c r="V191" s="102" t="s">
        <v>5514</v>
      </c>
      <c r="AV191" s="102" t="s">
        <v>5438</v>
      </c>
      <c r="AW191" s="161"/>
      <c r="CC191" s="102" t="s">
        <v>5808</v>
      </c>
      <c r="CD191" s="102" t="s">
        <v>5811</v>
      </c>
      <c r="CP191" s="102" t="s">
        <v>5809</v>
      </c>
      <c r="CS191" s="102"/>
      <c r="CT191" s="102"/>
      <c r="CU191" s="102"/>
      <c r="CW191" s="30"/>
    </row>
    <row r="192" spans="1:107" ht="30" x14ac:dyDescent="0.15">
      <c r="A192" s="159" t="s">
        <v>5788</v>
      </c>
      <c r="B192" s="159" t="s">
        <v>5789</v>
      </c>
      <c r="E192" s="163" t="s">
        <v>5801</v>
      </c>
      <c r="F192" s="102" t="s">
        <v>5791</v>
      </c>
      <c r="G192" s="102" t="s">
        <v>3067</v>
      </c>
      <c r="H192" s="102" t="s">
        <v>469</v>
      </c>
      <c r="T192" s="102" t="s">
        <v>5792</v>
      </c>
      <c r="V192" s="102" t="s">
        <v>5514</v>
      </c>
      <c r="AA192" s="102" t="s">
        <v>3380</v>
      </c>
      <c r="AL192" s="102" t="s">
        <v>3380</v>
      </c>
      <c r="AM192" s="102" t="s">
        <v>3379</v>
      </c>
      <c r="AW192" s="161"/>
      <c r="BA192" s="102" t="s">
        <v>5794</v>
      </c>
      <c r="BE192" s="102" t="s">
        <v>5797</v>
      </c>
      <c r="CS192" s="102"/>
      <c r="CT192" s="102"/>
      <c r="CU192" s="102"/>
      <c r="CW192" s="30"/>
      <c r="CZ192" s="102" t="s">
        <v>5793</v>
      </c>
    </row>
    <row r="193" spans="1:104" ht="45" x14ac:dyDescent="0.15">
      <c r="A193" s="159" t="s">
        <v>5785</v>
      </c>
      <c r="B193" s="159" t="s">
        <v>5790</v>
      </c>
      <c r="E193" s="163" t="s">
        <v>5801</v>
      </c>
      <c r="F193" s="102" t="s">
        <v>5786</v>
      </c>
      <c r="G193" s="102" t="s">
        <v>3067</v>
      </c>
      <c r="H193" s="102" t="s">
        <v>469</v>
      </c>
      <c r="T193" s="102" t="s">
        <v>3378</v>
      </c>
      <c r="V193" s="102" t="s">
        <v>5514</v>
      </c>
      <c r="AA193" s="102" t="s">
        <v>5799</v>
      </c>
      <c r="AL193" s="102" t="s">
        <v>3380</v>
      </c>
      <c r="AO193" s="102" t="s">
        <v>3379</v>
      </c>
      <c r="AW193" s="161"/>
      <c r="BA193" s="102" t="s">
        <v>5787</v>
      </c>
      <c r="BF193" s="102" t="s">
        <v>5798</v>
      </c>
      <c r="CS193" s="102"/>
      <c r="CT193" s="102" t="s">
        <v>3380</v>
      </c>
      <c r="CU193" s="102"/>
      <c r="CW193" s="30"/>
      <c r="CZ193" s="102" t="s">
        <v>3381</v>
      </c>
    </row>
    <row r="194" spans="1:104" ht="30" x14ac:dyDescent="0.15">
      <c r="A194" s="165" t="s">
        <v>5186</v>
      </c>
      <c r="B194" s="162" t="s">
        <v>5187</v>
      </c>
      <c r="E194" s="163" t="s">
        <v>5801</v>
      </c>
      <c r="F194" s="102" t="s">
        <v>5781</v>
      </c>
      <c r="G194" s="102" t="s">
        <v>3067</v>
      </c>
      <c r="H194" s="102" t="s">
        <v>469</v>
      </c>
      <c r="I194" s="102" t="s">
        <v>5769</v>
      </c>
      <c r="N194" s="102" t="s">
        <v>5782</v>
      </c>
      <c r="T194" s="102" t="s">
        <v>452</v>
      </c>
      <c r="V194" s="102" t="s">
        <v>5514</v>
      </c>
      <c r="AW194" s="161"/>
      <c r="CH194" s="102" t="s">
        <v>5783</v>
      </c>
      <c r="CP194" s="102" t="s">
        <v>5784</v>
      </c>
      <c r="CS194" s="102"/>
      <c r="CT194" s="102"/>
      <c r="CU194" s="102"/>
      <c r="CW194" s="30"/>
    </row>
    <row r="195" spans="1:104" ht="45" x14ac:dyDescent="0.15">
      <c r="A195" s="162" t="s">
        <v>5216</v>
      </c>
      <c r="B195" s="162" t="s">
        <v>5217</v>
      </c>
      <c r="E195" s="163" t="s">
        <v>5801</v>
      </c>
      <c r="F195" s="102" t="s">
        <v>5772</v>
      </c>
      <c r="G195" s="102" t="s">
        <v>3067</v>
      </c>
      <c r="H195" s="102" t="s">
        <v>469</v>
      </c>
      <c r="M195" s="102" t="s">
        <v>5777</v>
      </c>
      <c r="N195" s="102" t="s">
        <v>5774</v>
      </c>
      <c r="T195" s="102" t="s">
        <v>5773</v>
      </c>
      <c r="V195" s="102" t="s">
        <v>5775</v>
      </c>
      <c r="AW195" s="166" t="s">
        <v>5779</v>
      </c>
      <c r="CA195" s="102" t="s">
        <v>5780</v>
      </c>
      <c r="CH195" s="102" t="s">
        <v>5776</v>
      </c>
      <c r="CS195" s="102"/>
      <c r="CT195" s="102"/>
      <c r="CU195" s="102"/>
      <c r="CW195" s="30"/>
    </row>
    <row r="196" spans="1:104" ht="30" x14ac:dyDescent="0.15">
      <c r="A196" s="162" t="s">
        <v>5224</v>
      </c>
      <c r="B196" s="162" t="s">
        <v>5225</v>
      </c>
      <c r="E196" s="163" t="s">
        <v>5802</v>
      </c>
      <c r="F196" s="102" t="s">
        <v>5768</v>
      </c>
      <c r="G196" s="102" t="s">
        <v>3067</v>
      </c>
      <c r="H196" s="102" t="s">
        <v>469</v>
      </c>
      <c r="I196" s="102" t="s">
        <v>5769</v>
      </c>
      <c r="N196" s="102" t="s">
        <v>5556</v>
      </c>
      <c r="T196" s="102" t="s">
        <v>452</v>
      </c>
      <c r="V196" s="102" t="s">
        <v>5514</v>
      </c>
      <c r="AW196" s="161"/>
      <c r="CH196" s="102" t="s">
        <v>5770</v>
      </c>
      <c r="CP196" s="102" t="s">
        <v>5771</v>
      </c>
      <c r="CS196" s="102"/>
      <c r="CT196" s="102"/>
      <c r="CU196" s="102"/>
      <c r="CW196" s="30"/>
    </row>
    <row r="197" spans="1:104" ht="30" x14ac:dyDescent="0.15">
      <c r="A197" s="162" t="s">
        <v>5232</v>
      </c>
      <c r="B197" s="162" t="s">
        <v>5233</v>
      </c>
      <c r="E197" s="163" t="s">
        <v>5801</v>
      </c>
      <c r="F197" s="102" t="s">
        <v>5760</v>
      </c>
      <c r="G197" s="102" t="s">
        <v>3067</v>
      </c>
      <c r="H197" s="102" t="s">
        <v>469</v>
      </c>
      <c r="I197" s="102" t="s">
        <v>5765</v>
      </c>
      <c r="N197" s="102" t="s">
        <v>1077</v>
      </c>
      <c r="T197" s="102" t="s">
        <v>5400</v>
      </c>
      <c r="V197" s="102" t="s">
        <v>5514</v>
      </c>
      <c r="AW197" s="161"/>
      <c r="CH197" s="102" t="s">
        <v>5766</v>
      </c>
      <c r="CP197" s="102" t="s">
        <v>5767</v>
      </c>
      <c r="CS197" s="102"/>
      <c r="CT197" s="102"/>
      <c r="CU197" s="102"/>
      <c r="CW197" s="30"/>
    </row>
    <row r="198" spans="1:104" ht="30" x14ac:dyDescent="0.15">
      <c r="A198" s="162" t="s">
        <v>6272</v>
      </c>
      <c r="B198" s="162" t="s">
        <v>6273</v>
      </c>
      <c r="E198" s="163" t="s">
        <v>5843</v>
      </c>
      <c r="F198" s="102" t="s">
        <v>5760</v>
      </c>
      <c r="G198" s="102" t="s">
        <v>3067</v>
      </c>
      <c r="H198" s="102" t="s">
        <v>469</v>
      </c>
      <c r="I198" s="102" t="s">
        <v>5761</v>
      </c>
      <c r="N198" s="102" t="s">
        <v>1077</v>
      </c>
      <c r="T198" s="102" t="s">
        <v>5400</v>
      </c>
      <c r="V198" s="102" t="s">
        <v>5514</v>
      </c>
      <c r="AW198" s="161"/>
      <c r="CA198" s="102" t="s">
        <v>5762</v>
      </c>
      <c r="CH198" s="102" t="s">
        <v>5764</v>
      </c>
      <c r="CP198" s="102" t="s">
        <v>5763</v>
      </c>
      <c r="CS198" s="102"/>
      <c r="CT198" s="102"/>
      <c r="CU198" s="102"/>
      <c r="CW198" s="30"/>
    </row>
    <row r="199" spans="1:104" ht="30" x14ac:dyDescent="0.15">
      <c r="A199" s="164" t="s">
        <v>5993</v>
      </c>
      <c r="B199" s="162" t="s">
        <v>5994</v>
      </c>
      <c r="E199" s="163" t="s">
        <v>5801</v>
      </c>
      <c r="F199" s="102" t="s">
        <v>5781</v>
      </c>
      <c r="H199" s="102" t="s">
        <v>469</v>
      </c>
      <c r="I199" s="102" t="s">
        <v>5995</v>
      </c>
      <c r="N199" s="102" t="s">
        <v>5996</v>
      </c>
      <c r="T199" s="102" t="s">
        <v>452</v>
      </c>
      <c r="V199" s="102" t="s">
        <v>5514</v>
      </c>
      <c r="CH199" s="102" t="s">
        <v>5997</v>
      </c>
      <c r="CP199" s="102" t="s">
        <v>5998</v>
      </c>
      <c r="CS199" s="30"/>
      <c r="CT199" s="161"/>
      <c r="CU199" s="161"/>
    </row>
    <row r="200" spans="1:104" x14ac:dyDescent="0.15">
      <c r="A200" s="103"/>
      <c r="B200" s="103"/>
    </row>
    <row r="201" spans="1:104" x14ac:dyDescent="0.15">
      <c r="A201" s="103"/>
      <c r="B201" s="103"/>
    </row>
    <row r="202" spans="1:104" x14ac:dyDescent="0.15">
      <c r="A202" s="103"/>
      <c r="B202" s="103"/>
    </row>
    <row r="203" spans="1:104" x14ac:dyDescent="0.15">
      <c r="A203" s="103"/>
      <c r="B203" s="103"/>
    </row>
    <row r="204" spans="1:104" x14ac:dyDescent="0.15">
      <c r="A204" s="103"/>
      <c r="B204" s="103"/>
    </row>
    <row r="205" spans="1:104" x14ac:dyDescent="0.15">
      <c r="A205" s="103"/>
      <c r="B205" s="103"/>
    </row>
    <row r="206" spans="1:104" x14ac:dyDescent="0.15">
      <c r="A206" s="103"/>
      <c r="B206" s="103"/>
    </row>
    <row r="207" spans="1:104" x14ac:dyDescent="0.15">
      <c r="A207" s="103"/>
      <c r="B207" s="103"/>
    </row>
    <row r="208" spans="1:104" x14ac:dyDescent="0.15">
      <c r="A208" s="103"/>
      <c r="B208" s="103"/>
    </row>
    <row r="209" spans="1:2" x14ac:dyDescent="0.15">
      <c r="A209" s="103"/>
      <c r="B209" s="103"/>
    </row>
    <row r="210" spans="1:2" x14ac:dyDescent="0.15">
      <c r="A210" s="103"/>
      <c r="B210" s="103"/>
    </row>
    <row r="211" spans="1:2" x14ac:dyDescent="0.15">
      <c r="A211" s="103"/>
      <c r="B211" s="103"/>
    </row>
    <row r="212" spans="1:2" x14ac:dyDescent="0.15">
      <c r="A212" s="103"/>
      <c r="B212" s="103"/>
    </row>
    <row r="213" spans="1:2" x14ac:dyDescent="0.15">
      <c r="A213" s="103"/>
      <c r="B213" s="103"/>
    </row>
    <row r="214" spans="1:2" x14ac:dyDescent="0.15">
      <c r="A214" s="103"/>
      <c r="B214" s="103"/>
    </row>
    <row r="215" spans="1:2" x14ac:dyDescent="0.15">
      <c r="A215" s="103"/>
      <c r="B215" s="103"/>
    </row>
    <row r="216" spans="1:2" x14ac:dyDescent="0.15">
      <c r="A216" s="103"/>
      <c r="B216" s="103"/>
    </row>
    <row r="217" spans="1:2" x14ac:dyDescent="0.15">
      <c r="A217" s="103"/>
      <c r="B217" s="103"/>
    </row>
    <row r="218" spans="1:2" x14ac:dyDescent="0.15">
      <c r="A218" s="103"/>
      <c r="B218" s="103"/>
    </row>
    <row r="219" spans="1:2" x14ac:dyDescent="0.15">
      <c r="A219" s="103"/>
      <c r="B219" s="103"/>
    </row>
    <row r="220" spans="1:2" x14ac:dyDescent="0.15">
      <c r="A220" s="103"/>
      <c r="B220" s="103"/>
    </row>
    <row r="221" spans="1:2" x14ac:dyDescent="0.15">
      <c r="A221" s="103"/>
      <c r="B221" s="103"/>
    </row>
    <row r="222" spans="1:2" x14ac:dyDescent="0.15">
      <c r="A222" s="103"/>
      <c r="B222" s="103"/>
    </row>
    <row r="223" spans="1:2" x14ac:dyDescent="0.15">
      <c r="A223" s="103"/>
      <c r="B223" s="103"/>
    </row>
    <row r="224" spans="1:2" x14ac:dyDescent="0.15">
      <c r="A224" s="103"/>
      <c r="B224" s="103"/>
    </row>
    <row r="225" spans="1:2" x14ac:dyDescent="0.15">
      <c r="A225" s="103"/>
      <c r="B225" s="103"/>
    </row>
    <row r="226" spans="1:2" x14ac:dyDescent="0.15">
      <c r="A226" s="103"/>
      <c r="B226" s="103"/>
    </row>
    <row r="227" spans="1:2" x14ac:dyDescent="0.15">
      <c r="A227" s="103"/>
      <c r="B227" s="103"/>
    </row>
    <row r="228" spans="1:2" x14ac:dyDescent="0.15">
      <c r="A228" s="103"/>
      <c r="B228" s="103"/>
    </row>
    <row r="229" spans="1:2" x14ac:dyDescent="0.15">
      <c r="A229" s="103"/>
      <c r="B229" s="103"/>
    </row>
    <row r="230" spans="1:2" x14ac:dyDescent="0.15">
      <c r="A230" s="103"/>
      <c r="B230" s="103"/>
    </row>
    <row r="231" spans="1:2" x14ac:dyDescent="0.15">
      <c r="A231" s="103"/>
      <c r="B231" s="103"/>
    </row>
    <row r="232" spans="1:2" x14ac:dyDescent="0.15">
      <c r="A232" s="103"/>
      <c r="B232" s="103"/>
    </row>
    <row r="233" spans="1:2" x14ac:dyDescent="0.15">
      <c r="A233" s="103"/>
      <c r="B233" s="103"/>
    </row>
    <row r="234" spans="1:2" x14ac:dyDescent="0.15">
      <c r="A234" s="103"/>
      <c r="B234" s="103"/>
    </row>
    <row r="235" spans="1:2" x14ac:dyDescent="0.15">
      <c r="A235" s="103"/>
      <c r="B235" s="103"/>
    </row>
    <row r="236" spans="1:2" x14ac:dyDescent="0.15">
      <c r="A236" s="103"/>
      <c r="B236" s="103"/>
    </row>
    <row r="237" spans="1:2" x14ac:dyDescent="0.15">
      <c r="A237" s="103"/>
      <c r="B237" s="103"/>
    </row>
    <row r="238" spans="1:2" x14ac:dyDescent="0.15">
      <c r="A238" s="103"/>
      <c r="B238" s="103"/>
    </row>
    <row r="239" spans="1:2" x14ac:dyDescent="0.15">
      <c r="A239" s="103"/>
      <c r="B239" s="103"/>
    </row>
    <row r="240" spans="1:2" x14ac:dyDescent="0.15">
      <c r="A240" s="103"/>
      <c r="B240" s="103"/>
    </row>
    <row r="241" spans="1:2" x14ac:dyDescent="0.15">
      <c r="A241" s="103"/>
      <c r="B241" s="103"/>
    </row>
    <row r="242" spans="1:2" x14ac:dyDescent="0.15">
      <c r="A242" s="103"/>
      <c r="B242" s="103"/>
    </row>
    <row r="243" spans="1:2" x14ac:dyDescent="0.15">
      <c r="A243" s="103"/>
      <c r="B243" s="103"/>
    </row>
    <row r="244" spans="1:2" x14ac:dyDescent="0.15">
      <c r="A244" s="103"/>
      <c r="B244" s="103"/>
    </row>
    <row r="245" spans="1:2" x14ac:dyDescent="0.15">
      <c r="A245" s="103"/>
      <c r="B245" s="103"/>
    </row>
    <row r="246" spans="1:2" x14ac:dyDescent="0.15">
      <c r="A246" s="103"/>
      <c r="B246" s="103"/>
    </row>
    <row r="247" spans="1:2" x14ac:dyDescent="0.15">
      <c r="A247" s="103"/>
      <c r="B247" s="103"/>
    </row>
    <row r="248" spans="1:2" x14ac:dyDescent="0.15">
      <c r="A248" s="103"/>
      <c r="B248" s="103"/>
    </row>
    <row r="249" spans="1:2" x14ac:dyDescent="0.15">
      <c r="A249" s="103"/>
      <c r="B249" s="103"/>
    </row>
    <row r="250" spans="1:2" x14ac:dyDescent="0.15">
      <c r="A250" s="103"/>
      <c r="B250" s="103"/>
    </row>
    <row r="251" spans="1:2" x14ac:dyDescent="0.15">
      <c r="A251" s="103"/>
      <c r="B251" s="103"/>
    </row>
    <row r="252" spans="1:2" x14ac:dyDescent="0.15">
      <c r="A252" s="103"/>
      <c r="B252" s="103"/>
    </row>
    <row r="253" spans="1:2" x14ac:dyDescent="0.15">
      <c r="A253" s="103"/>
      <c r="B253" s="103"/>
    </row>
    <row r="254" spans="1:2" x14ac:dyDescent="0.15">
      <c r="A254" s="103"/>
      <c r="B254" s="103"/>
    </row>
    <row r="255" spans="1:2" x14ac:dyDescent="0.15">
      <c r="A255" s="103"/>
      <c r="B255" s="103"/>
    </row>
    <row r="256" spans="1:2" x14ac:dyDescent="0.15">
      <c r="A256" s="103"/>
      <c r="B256" s="103"/>
    </row>
    <row r="257" spans="1:2" x14ac:dyDescent="0.15">
      <c r="A257" s="103"/>
      <c r="B257" s="103"/>
    </row>
    <row r="258" spans="1:2" x14ac:dyDescent="0.15">
      <c r="A258" s="103"/>
      <c r="B258" s="103"/>
    </row>
    <row r="259" spans="1:2" x14ac:dyDescent="0.15">
      <c r="A259" s="103"/>
      <c r="B259" s="103"/>
    </row>
    <row r="260" spans="1:2" x14ac:dyDescent="0.15">
      <c r="A260" s="103"/>
      <c r="B260" s="103"/>
    </row>
    <row r="261" spans="1:2" x14ac:dyDescent="0.15">
      <c r="A261" s="103"/>
      <c r="B261" s="103"/>
    </row>
    <row r="262" spans="1:2" x14ac:dyDescent="0.15">
      <c r="A262" s="103"/>
      <c r="B262" s="103"/>
    </row>
    <row r="263" spans="1:2" x14ac:dyDescent="0.15">
      <c r="A263" s="103"/>
      <c r="B263" s="103"/>
    </row>
    <row r="264" spans="1:2" x14ac:dyDescent="0.15">
      <c r="A264" s="103"/>
      <c r="B264" s="103"/>
    </row>
    <row r="265" spans="1:2" x14ac:dyDescent="0.15">
      <c r="A265" s="103"/>
      <c r="B265" s="103"/>
    </row>
    <row r="266" spans="1:2" x14ac:dyDescent="0.15">
      <c r="A266" s="103"/>
      <c r="B266" s="103"/>
    </row>
    <row r="267" spans="1:2" x14ac:dyDescent="0.15">
      <c r="A267" s="103"/>
      <c r="B267" s="103"/>
    </row>
    <row r="268" spans="1:2" x14ac:dyDescent="0.15">
      <c r="A268" s="103"/>
      <c r="B268" s="103"/>
    </row>
    <row r="269" spans="1:2" x14ac:dyDescent="0.15">
      <c r="A269" s="103"/>
      <c r="B269" s="103"/>
    </row>
    <row r="270" spans="1:2" x14ac:dyDescent="0.15">
      <c r="A270" s="103"/>
      <c r="B270" s="103"/>
    </row>
    <row r="271" spans="1:2" x14ac:dyDescent="0.15">
      <c r="A271" s="103"/>
      <c r="B271" s="103"/>
    </row>
    <row r="272" spans="1:2" x14ac:dyDescent="0.15">
      <c r="A272" s="103"/>
      <c r="B272" s="103"/>
    </row>
    <row r="273" spans="1:2" x14ac:dyDescent="0.15">
      <c r="A273" s="103"/>
      <c r="B273" s="103"/>
    </row>
    <row r="274" spans="1:2" x14ac:dyDescent="0.15">
      <c r="A274" s="103"/>
      <c r="B274" s="103"/>
    </row>
    <row r="275" spans="1:2" x14ac:dyDescent="0.15">
      <c r="A275" s="103"/>
      <c r="B275" s="103"/>
    </row>
    <row r="276" spans="1:2" x14ac:dyDescent="0.15">
      <c r="A276" s="103"/>
      <c r="B276" s="103"/>
    </row>
    <row r="277" spans="1:2" x14ac:dyDescent="0.15">
      <c r="A277" s="103"/>
      <c r="B277" s="103"/>
    </row>
    <row r="278" spans="1:2" x14ac:dyDescent="0.15">
      <c r="A278" s="103"/>
      <c r="B278" s="103"/>
    </row>
    <row r="279" spans="1:2" x14ac:dyDescent="0.15">
      <c r="A279" s="103"/>
      <c r="B279" s="103"/>
    </row>
    <row r="280" spans="1:2" x14ac:dyDescent="0.15">
      <c r="A280" s="103"/>
      <c r="B280" s="103"/>
    </row>
    <row r="281" spans="1:2" x14ac:dyDescent="0.15">
      <c r="A281" s="103"/>
      <c r="B281" s="103"/>
    </row>
    <row r="282" spans="1:2" x14ac:dyDescent="0.15">
      <c r="A282" s="103"/>
      <c r="B282" s="103"/>
    </row>
    <row r="283" spans="1:2" x14ac:dyDescent="0.15">
      <c r="A283" s="103"/>
      <c r="B283" s="103"/>
    </row>
    <row r="284" spans="1:2" x14ac:dyDescent="0.15">
      <c r="A284" s="103"/>
      <c r="B284" s="103"/>
    </row>
    <row r="285" spans="1:2" x14ac:dyDescent="0.15">
      <c r="A285" s="103"/>
      <c r="B285" s="103"/>
    </row>
    <row r="286" spans="1:2" x14ac:dyDescent="0.15">
      <c r="A286" s="103"/>
      <c r="B286" s="103"/>
    </row>
    <row r="287" spans="1:2" x14ac:dyDescent="0.15">
      <c r="A287" s="103"/>
      <c r="B287" s="103"/>
    </row>
    <row r="288" spans="1:2" x14ac:dyDescent="0.15">
      <c r="A288" s="103"/>
      <c r="B288" s="103"/>
    </row>
    <row r="289" spans="1:2" x14ac:dyDescent="0.15">
      <c r="A289" s="103"/>
      <c r="B289" s="103"/>
    </row>
    <row r="290" spans="1:2" x14ac:dyDescent="0.15">
      <c r="A290" s="103"/>
      <c r="B290" s="103"/>
    </row>
    <row r="291" spans="1:2" x14ac:dyDescent="0.15">
      <c r="A291" s="103"/>
      <c r="B291" s="103"/>
    </row>
    <row r="292" spans="1:2" x14ac:dyDescent="0.15">
      <c r="A292" s="103"/>
      <c r="B292" s="103"/>
    </row>
    <row r="293" spans="1:2" x14ac:dyDescent="0.15">
      <c r="A293" s="103"/>
      <c r="B293" s="103"/>
    </row>
    <row r="294" spans="1:2" x14ac:dyDescent="0.15">
      <c r="A294" s="103"/>
      <c r="B294" s="103"/>
    </row>
    <row r="295" spans="1:2" x14ac:dyDescent="0.15">
      <c r="A295" s="103"/>
      <c r="B295" s="103"/>
    </row>
    <row r="296" spans="1:2" x14ac:dyDescent="0.15">
      <c r="A296" s="103"/>
      <c r="B296" s="103"/>
    </row>
    <row r="297" spans="1:2" x14ac:dyDescent="0.15">
      <c r="A297" s="103"/>
      <c r="B297" s="103"/>
    </row>
    <row r="298" spans="1:2" x14ac:dyDescent="0.15">
      <c r="A298" s="103"/>
      <c r="B298" s="103"/>
    </row>
    <row r="299" spans="1:2" x14ac:dyDescent="0.15">
      <c r="A299" s="103"/>
      <c r="B299" s="103"/>
    </row>
    <row r="300" spans="1:2" x14ac:dyDescent="0.15">
      <c r="A300" s="103"/>
      <c r="B300" s="103"/>
    </row>
    <row r="301" spans="1:2" x14ac:dyDescent="0.15">
      <c r="A301" s="103"/>
      <c r="B301" s="103"/>
    </row>
    <row r="302" spans="1:2" x14ac:dyDescent="0.15">
      <c r="A302" s="103"/>
      <c r="B302" s="103"/>
    </row>
    <row r="303" spans="1:2" x14ac:dyDescent="0.15">
      <c r="A303" s="103"/>
      <c r="B303" s="103"/>
    </row>
    <row r="304" spans="1:2" x14ac:dyDescent="0.15">
      <c r="A304" s="103"/>
      <c r="B304" s="103"/>
    </row>
    <row r="305" spans="1:2" x14ac:dyDescent="0.15">
      <c r="A305" s="103"/>
      <c r="B305" s="103"/>
    </row>
    <row r="306" spans="1:2" x14ac:dyDescent="0.15">
      <c r="A306" s="103"/>
      <c r="B306" s="103"/>
    </row>
    <row r="307" spans="1:2" x14ac:dyDescent="0.15">
      <c r="A307" s="103"/>
      <c r="B307" s="103"/>
    </row>
    <row r="308" spans="1:2" x14ac:dyDescent="0.15">
      <c r="A308" s="103"/>
      <c r="B308" s="103"/>
    </row>
    <row r="309" spans="1:2" x14ac:dyDescent="0.15">
      <c r="A309" s="103"/>
      <c r="B309" s="103"/>
    </row>
    <row r="310" spans="1:2" x14ac:dyDescent="0.15">
      <c r="A310" s="103"/>
      <c r="B310" s="103"/>
    </row>
    <row r="311" spans="1:2" x14ac:dyDescent="0.15">
      <c r="A311" s="103"/>
      <c r="B311" s="103"/>
    </row>
    <row r="312" spans="1:2" x14ac:dyDescent="0.15">
      <c r="A312" s="103"/>
      <c r="B312" s="103"/>
    </row>
    <row r="313" spans="1:2" x14ac:dyDescent="0.15">
      <c r="A313" s="103"/>
      <c r="B313" s="103"/>
    </row>
    <row r="314" spans="1:2" x14ac:dyDescent="0.15">
      <c r="A314" s="103"/>
      <c r="B314" s="103"/>
    </row>
    <row r="315" spans="1:2" x14ac:dyDescent="0.15">
      <c r="A315" s="103"/>
      <c r="B315" s="103"/>
    </row>
    <row r="316" spans="1:2" x14ac:dyDescent="0.15">
      <c r="A316" s="103"/>
      <c r="B316" s="103"/>
    </row>
    <row r="317" spans="1:2" x14ac:dyDescent="0.15">
      <c r="A317" s="103"/>
      <c r="B317" s="103"/>
    </row>
    <row r="318" spans="1:2" x14ac:dyDescent="0.15">
      <c r="A318" s="103"/>
      <c r="B318" s="103"/>
    </row>
    <row r="319" spans="1:2" x14ac:dyDescent="0.15">
      <c r="A319" s="103"/>
      <c r="B319" s="103"/>
    </row>
    <row r="320" spans="1:2" x14ac:dyDescent="0.15">
      <c r="A320" s="103"/>
      <c r="B320" s="103"/>
    </row>
    <row r="321" spans="1:2" x14ac:dyDescent="0.15">
      <c r="A321" s="103"/>
      <c r="B321" s="103"/>
    </row>
    <row r="322" spans="1:2" x14ac:dyDescent="0.15">
      <c r="A322" s="103"/>
      <c r="B322" s="103"/>
    </row>
    <row r="323" spans="1:2" x14ac:dyDescent="0.15">
      <c r="A323" s="103"/>
      <c r="B323" s="103"/>
    </row>
    <row r="324" spans="1:2" x14ac:dyDescent="0.15">
      <c r="A324" s="103"/>
      <c r="B324" s="103"/>
    </row>
    <row r="325" spans="1:2" x14ac:dyDescent="0.15">
      <c r="A325" s="103"/>
      <c r="B325" s="103"/>
    </row>
    <row r="326" spans="1:2" x14ac:dyDescent="0.15">
      <c r="A326" s="103"/>
      <c r="B326" s="103"/>
    </row>
    <row r="327" spans="1:2" x14ac:dyDescent="0.15">
      <c r="A327" s="103"/>
      <c r="B327" s="103"/>
    </row>
    <row r="328" spans="1:2" x14ac:dyDescent="0.15">
      <c r="A328" s="103"/>
      <c r="B328" s="103"/>
    </row>
    <row r="329" spans="1:2" x14ac:dyDescent="0.15">
      <c r="A329" s="103"/>
      <c r="B329" s="103"/>
    </row>
    <row r="330" spans="1:2" x14ac:dyDescent="0.15">
      <c r="A330" s="103"/>
      <c r="B330" s="103"/>
    </row>
    <row r="331" spans="1:2" x14ac:dyDescent="0.15">
      <c r="A331" s="103"/>
      <c r="B331" s="103"/>
    </row>
    <row r="332" spans="1:2" x14ac:dyDescent="0.15">
      <c r="A332" s="103"/>
      <c r="B332" s="103"/>
    </row>
    <row r="333" spans="1:2" x14ac:dyDescent="0.15">
      <c r="A333" s="103"/>
      <c r="B333" s="103"/>
    </row>
    <row r="334" spans="1:2" x14ac:dyDescent="0.15">
      <c r="A334" s="103"/>
      <c r="B334" s="103"/>
    </row>
    <row r="335" spans="1:2" x14ac:dyDescent="0.15">
      <c r="A335" s="103"/>
      <c r="B335" s="103"/>
    </row>
    <row r="336" spans="1:2" x14ac:dyDescent="0.15">
      <c r="A336" s="103"/>
      <c r="B336" s="103"/>
    </row>
    <row r="337" spans="1:2" x14ac:dyDescent="0.15">
      <c r="A337" s="103"/>
      <c r="B337" s="103"/>
    </row>
    <row r="338" spans="1:2" x14ac:dyDescent="0.15">
      <c r="A338" s="103"/>
      <c r="B338" s="103"/>
    </row>
    <row r="339" spans="1:2" x14ac:dyDescent="0.15">
      <c r="A339" s="103"/>
      <c r="B339" s="103"/>
    </row>
    <row r="340" spans="1:2" x14ac:dyDescent="0.15">
      <c r="A340" s="103"/>
      <c r="B340" s="103"/>
    </row>
    <row r="341" spans="1:2" x14ac:dyDescent="0.15">
      <c r="A341" s="103"/>
      <c r="B341" s="103"/>
    </row>
    <row r="342" spans="1:2" x14ac:dyDescent="0.15">
      <c r="A342" s="103"/>
      <c r="B342" s="103"/>
    </row>
    <row r="343" spans="1:2" x14ac:dyDescent="0.15">
      <c r="A343" s="103"/>
      <c r="B343" s="103"/>
    </row>
    <row r="344" spans="1:2" x14ac:dyDescent="0.15">
      <c r="A344" s="103"/>
      <c r="B344" s="103"/>
    </row>
    <row r="345" spans="1:2" x14ac:dyDescent="0.15">
      <c r="A345" s="103"/>
      <c r="B345" s="103"/>
    </row>
    <row r="346" spans="1:2" x14ac:dyDescent="0.15">
      <c r="A346" s="103"/>
      <c r="B346" s="103"/>
    </row>
    <row r="347" spans="1:2" x14ac:dyDescent="0.15">
      <c r="A347" s="103"/>
      <c r="B347" s="103"/>
    </row>
    <row r="348" spans="1:2" x14ac:dyDescent="0.15">
      <c r="A348" s="103"/>
      <c r="B348" s="103"/>
    </row>
    <row r="349" spans="1:2" x14ac:dyDescent="0.15">
      <c r="A349" s="103"/>
      <c r="B349" s="103"/>
    </row>
    <row r="350" spans="1:2" x14ac:dyDescent="0.15">
      <c r="A350" s="103"/>
      <c r="B350" s="103"/>
    </row>
    <row r="351" spans="1:2" x14ac:dyDescent="0.15">
      <c r="A351" s="103"/>
      <c r="B351" s="103"/>
    </row>
    <row r="352" spans="1:2" x14ac:dyDescent="0.15">
      <c r="A352" s="103"/>
      <c r="B352" s="103"/>
    </row>
    <row r="353" spans="1:2" x14ac:dyDescent="0.15">
      <c r="A353" s="103"/>
      <c r="B353" s="103"/>
    </row>
    <row r="354" spans="1:2" x14ac:dyDescent="0.15">
      <c r="A354" s="103"/>
      <c r="B354" s="103"/>
    </row>
    <row r="355" spans="1:2" x14ac:dyDescent="0.15">
      <c r="A355" s="103"/>
      <c r="B355" s="103"/>
    </row>
    <row r="356" spans="1:2" x14ac:dyDescent="0.15">
      <c r="A356" s="103"/>
      <c r="B356" s="103"/>
    </row>
    <row r="357" spans="1:2" x14ac:dyDescent="0.15">
      <c r="A357" s="103"/>
      <c r="B357" s="103"/>
    </row>
    <row r="358" spans="1:2" x14ac:dyDescent="0.15">
      <c r="A358" s="103"/>
      <c r="B358" s="103"/>
    </row>
    <row r="359" spans="1:2" x14ac:dyDescent="0.15">
      <c r="A359" s="103"/>
      <c r="B359" s="103"/>
    </row>
    <row r="360" spans="1:2" x14ac:dyDescent="0.15">
      <c r="A360" s="103"/>
      <c r="B360" s="103"/>
    </row>
    <row r="361" spans="1:2" x14ac:dyDescent="0.15">
      <c r="A361" s="103"/>
      <c r="B361" s="103"/>
    </row>
    <row r="362" spans="1:2" x14ac:dyDescent="0.15">
      <c r="A362" s="103"/>
      <c r="B362" s="103"/>
    </row>
    <row r="363" spans="1:2" x14ac:dyDescent="0.15">
      <c r="A363" s="103"/>
      <c r="B363" s="103"/>
    </row>
    <row r="364" spans="1:2" x14ac:dyDescent="0.15">
      <c r="A364" s="103"/>
      <c r="B364" s="103"/>
    </row>
    <row r="365" spans="1:2" x14ac:dyDescent="0.15">
      <c r="A365" s="103"/>
      <c r="B365" s="103"/>
    </row>
    <row r="366" spans="1:2" x14ac:dyDescent="0.15">
      <c r="A366" s="103"/>
      <c r="B366" s="103"/>
    </row>
    <row r="367" spans="1:2" x14ac:dyDescent="0.15">
      <c r="A367" s="103"/>
      <c r="B367" s="103"/>
    </row>
    <row r="368" spans="1:2" x14ac:dyDescent="0.15">
      <c r="A368" s="103"/>
      <c r="B368" s="103"/>
    </row>
    <row r="369" spans="1:2" x14ac:dyDescent="0.15">
      <c r="A369" s="103"/>
      <c r="B369" s="103"/>
    </row>
    <row r="370" spans="1:2" x14ac:dyDescent="0.15">
      <c r="A370" s="103"/>
      <c r="B370" s="103"/>
    </row>
    <row r="371" spans="1:2" x14ac:dyDescent="0.15">
      <c r="A371" s="103"/>
      <c r="B371" s="103"/>
    </row>
    <row r="372" spans="1:2" x14ac:dyDescent="0.15">
      <c r="A372" s="103"/>
      <c r="B372" s="103"/>
    </row>
    <row r="373" spans="1:2" x14ac:dyDescent="0.15">
      <c r="A373" s="103"/>
      <c r="B373" s="103"/>
    </row>
    <row r="374" spans="1:2" x14ac:dyDescent="0.15">
      <c r="A374" s="103"/>
      <c r="B374" s="103"/>
    </row>
    <row r="375" spans="1:2" x14ac:dyDescent="0.15">
      <c r="A375" s="103"/>
      <c r="B375" s="103"/>
    </row>
    <row r="376" spans="1:2" x14ac:dyDescent="0.15">
      <c r="A376" s="103"/>
      <c r="B376" s="103"/>
    </row>
    <row r="377" spans="1:2" x14ac:dyDescent="0.15">
      <c r="A377" s="103"/>
      <c r="B377" s="103"/>
    </row>
    <row r="378" spans="1:2" x14ac:dyDescent="0.15">
      <c r="A378" s="103"/>
      <c r="B378" s="103"/>
    </row>
    <row r="379" spans="1:2" x14ac:dyDescent="0.15">
      <c r="A379" s="103"/>
      <c r="B379" s="103"/>
    </row>
    <row r="380" spans="1:2" x14ac:dyDescent="0.15">
      <c r="A380" s="103"/>
      <c r="B380" s="103"/>
    </row>
    <row r="381" spans="1:2" x14ac:dyDescent="0.15">
      <c r="A381" s="103"/>
      <c r="B381" s="103"/>
    </row>
    <row r="382" spans="1:2" x14ac:dyDescent="0.15">
      <c r="A382" s="103"/>
      <c r="B382" s="103"/>
    </row>
    <row r="383" spans="1:2" x14ac:dyDescent="0.15">
      <c r="A383" s="103"/>
      <c r="B383" s="103"/>
    </row>
    <row r="384" spans="1:2" x14ac:dyDescent="0.15">
      <c r="A384" s="103"/>
      <c r="B384" s="103"/>
    </row>
    <row r="385" spans="1:2" x14ac:dyDescent="0.15">
      <c r="A385" s="103"/>
      <c r="B385" s="103"/>
    </row>
    <row r="386" spans="1:2" x14ac:dyDescent="0.15">
      <c r="A386" s="103"/>
      <c r="B386" s="103"/>
    </row>
    <row r="387" spans="1:2" x14ac:dyDescent="0.15">
      <c r="A387" s="103"/>
      <c r="B387" s="103"/>
    </row>
    <row r="388" spans="1:2" x14ac:dyDescent="0.15">
      <c r="A388" s="103"/>
      <c r="B388" s="103"/>
    </row>
    <row r="389" spans="1:2" x14ac:dyDescent="0.15">
      <c r="A389" s="103"/>
      <c r="B389" s="103"/>
    </row>
    <row r="390" spans="1:2" x14ac:dyDescent="0.15">
      <c r="A390" s="103"/>
      <c r="B390" s="103"/>
    </row>
    <row r="391" spans="1:2" x14ac:dyDescent="0.15">
      <c r="A391" s="103"/>
      <c r="B391" s="103"/>
    </row>
    <row r="392" spans="1:2" x14ac:dyDescent="0.15">
      <c r="A392" s="103"/>
      <c r="B392" s="103"/>
    </row>
    <row r="393" spans="1:2" x14ac:dyDescent="0.15">
      <c r="A393" s="103"/>
      <c r="B393" s="103"/>
    </row>
    <row r="394" spans="1:2" x14ac:dyDescent="0.15">
      <c r="A394" s="103"/>
      <c r="B394" s="103"/>
    </row>
    <row r="395" spans="1:2" x14ac:dyDescent="0.15">
      <c r="A395" s="103"/>
      <c r="B395" s="103"/>
    </row>
    <row r="396" spans="1:2" x14ac:dyDescent="0.15">
      <c r="A396" s="103"/>
      <c r="B396" s="103"/>
    </row>
    <row r="397" spans="1:2" x14ac:dyDescent="0.15">
      <c r="A397" s="103"/>
      <c r="B397" s="103"/>
    </row>
    <row r="398" spans="1:2" x14ac:dyDescent="0.15">
      <c r="A398" s="103"/>
      <c r="B398" s="103"/>
    </row>
    <row r="399" spans="1:2" x14ac:dyDescent="0.15">
      <c r="A399" s="103"/>
      <c r="B399" s="103"/>
    </row>
    <row r="400" spans="1:2" x14ac:dyDescent="0.15">
      <c r="A400" s="103"/>
      <c r="B400" s="103"/>
    </row>
    <row r="401" spans="1:2" x14ac:dyDescent="0.15">
      <c r="A401" s="103"/>
      <c r="B401" s="103"/>
    </row>
    <row r="402" spans="1:2" x14ac:dyDescent="0.15">
      <c r="A402" s="103"/>
      <c r="B402" s="103"/>
    </row>
    <row r="403" spans="1:2" x14ac:dyDescent="0.15">
      <c r="A403" s="103"/>
      <c r="B403" s="103"/>
    </row>
    <row r="404" spans="1:2" x14ac:dyDescent="0.15">
      <c r="A404" s="103"/>
      <c r="B404" s="103"/>
    </row>
    <row r="405" spans="1:2" x14ac:dyDescent="0.15">
      <c r="A405" s="103"/>
      <c r="B405" s="103"/>
    </row>
    <row r="406" spans="1:2" x14ac:dyDescent="0.15">
      <c r="A406" s="103"/>
      <c r="B406" s="103"/>
    </row>
    <row r="407" spans="1:2" x14ac:dyDescent="0.15">
      <c r="A407" s="103"/>
      <c r="B407" s="103"/>
    </row>
    <row r="408" spans="1:2" x14ac:dyDescent="0.15">
      <c r="A408" s="103"/>
      <c r="B408" s="103"/>
    </row>
    <row r="409" spans="1:2" x14ac:dyDescent="0.15">
      <c r="A409" s="103"/>
      <c r="B409" s="103"/>
    </row>
    <row r="410" spans="1:2" x14ac:dyDescent="0.15">
      <c r="A410" s="103"/>
      <c r="B410" s="103"/>
    </row>
    <row r="411" spans="1:2" x14ac:dyDescent="0.15">
      <c r="A411" s="103"/>
      <c r="B411" s="103"/>
    </row>
    <row r="412" spans="1:2" x14ac:dyDescent="0.15">
      <c r="A412" s="103"/>
      <c r="B412" s="103"/>
    </row>
    <row r="413" spans="1:2" x14ac:dyDescent="0.15">
      <c r="A413" s="103"/>
      <c r="B413" s="103"/>
    </row>
    <row r="414" spans="1:2" x14ac:dyDescent="0.15">
      <c r="A414" s="103"/>
      <c r="B414" s="103"/>
    </row>
    <row r="415" spans="1:2" x14ac:dyDescent="0.15">
      <c r="A415" s="103"/>
      <c r="B415" s="103"/>
    </row>
    <row r="416" spans="1:2" x14ac:dyDescent="0.15">
      <c r="A416" s="103"/>
      <c r="B416" s="103"/>
    </row>
    <row r="417" spans="1:2" x14ac:dyDescent="0.15">
      <c r="A417" s="103"/>
      <c r="B417" s="103"/>
    </row>
    <row r="418" spans="1:2" x14ac:dyDescent="0.15">
      <c r="A418" s="103"/>
      <c r="B418" s="103"/>
    </row>
    <row r="419" spans="1:2" x14ac:dyDescent="0.15">
      <c r="A419" s="103"/>
      <c r="B419" s="103"/>
    </row>
    <row r="420" spans="1:2" x14ac:dyDescent="0.15">
      <c r="A420" s="103"/>
      <c r="B420" s="103"/>
    </row>
    <row r="421" spans="1:2" x14ac:dyDescent="0.15">
      <c r="A421" s="103"/>
      <c r="B421" s="103"/>
    </row>
    <row r="422" spans="1:2" x14ac:dyDescent="0.15">
      <c r="A422" s="103"/>
      <c r="B422" s="103"/>
    </row>
    <row r="423" spans="1:2" x14ac:dyDescent="0.15">
      <c r="A423" s="103"/>
      <c r="B423" s="103"/>
    </row>
    <row r="424" spans="1:2" x14ac:dyDescent="0.15">
      <c r="A424" s="103"/>
      <c r="B424" s="103"/>
    </row>
    <row r="425" spans="1:2" x14ac:dyDescent="0.15">
      <c r="A425" s="103"/>
      <c r="B425" s="103"/>
    </row>
    <row r="426" spans="1:2" x14ac:dyDescent="0.15">
      <c r="A426" s="103"/>
      <c r="B426" s="103"/>
    </row>
    <row r="427" spans="1:2" x14ac:dyDescent="0.15">
      <c r="A427" s="103"/>
      <c r="B427" s="103"/>
    </row>
    <row r="428" spans="1:2" x14ac:dyDescent="0.15">
      <c r="A428" s="103"/>
      <c r="B428" s="103"/>
    </row>
    <row r="429" spans="1:2" x14ac:dyDescent="0.15">
      <c r="A429" s="103"/>
      <c r="B429" s="103"/>
    </row>
    <row r="430" spans="1:2" x14ac:dyDescent="0.15">
      <c r="A430" s="103"/>
      <c r="B430" s="103"/>
    </row>
    <row r="431" spans="1:2" x14ac:dyDescent="0.15">
      <c r="A431" s="103"/>
      <c r="B431" s="103"/>
    </row>
    <row r="432" spans="1:2" x14ac:dyDescent="0.15">
      <c r="A432" s="103"/>
      <c r="B432" s="103"/>
    </row>
    <row r="433" spans="1:2" x14ac:dyDescent="0.15">
      <c r="A433" s="103"/>
      <c r="B433" s="103"/>
    </row>
    <row r="434" spans="1:2" x14ac:dyDescent="0.15">
      <c r="A434" s="103"/>
      <c r="B434" s="103"/>
    </row>
    <row r="435" spans="1:2" x14ac:dyDescent="0.15">
      <c r="A435" s="103"/>
      <c r="B435" s="103"/>
    </row>
    <row r="436" spans="1:2" x14ac:dyDescent="0.15">
      <c r="A436" s="103"/>
      <c r="B436" s="103"/>
    </row>
    <row r="437" spans="1:2" x14ac:dyDescent="0.15">
      <c r="A437" s="103"/>
      <c r="B437" s="103"/>
    </row>
    <row r="438" spans="1:2" x14ac:dyDescent="0.15">
      <c r="A438" s="103"/>
      <c r="B438" s="103"/>
    </row>
    <row r="439" spans="1:2" x14ac:dyDescent="0.15">
      <c r="A439" s="103"/>
      <c r="B439" s="103"/>
    </row>
    <row r="440" spans="1:2" x14ac:dyDescent="0.15">
      <c r="A440" s="103"/>
      <c r="B440" s="103"/>
    </row>
    <row r="441" spans="1:2" x14ac:dyDescent="0.15">
      <c r="A441" s="103"/>
      <c r="B441" s="103"/>
    </row>
    <row r="442" spans="1:2" x14ac:dyDescent="0.15">
      <c r="A442" s="103"/>
      <c r="B442" s="103"/>
    </row>
    <row r="443" spans="1:2" x14ac:dyDescent="0.15">
      <c r="A443" s="103"/>
      <c r="B443" s="103"/>
    </row>
    <row r="444" spans="1:2" x14ac:dyDescent="0.15">
      <c r="A444" s="103"/>
      <c r="B444" s="103"/>
    </row>
    <row r="445" spans="1:2" x14ac:dyDescent="0.15">
      <c r="A445" s="103"/>
      <c r="B445" s="103"/>
    </row>
    <row r="446" spans="1:2" x14ac:dyDescent="0.15">
      <c r="A446" s="103"/>
      <c r="B446" s="103"/>
    </row>
    <row r="447" spans="1:2" x14ac:dyDescent="0.15">
      <c r="A447" s="103"/>
      <c r="B447" s="103"/>
    </row>
    <row r="448" spans="1:2" x14ac:dyDescent="0.15">
      <c r="A448" s="103"/>
      <c r="B448" s="103"/>
    </row>
    <row r="449" spans="1:2" x14ac:dyDescent="0.15">
      <c r="A449" s="103"/>
      <c r="B449" s="103"/>
    </row>
    <row r="450" spans="1:2" x14ac:dyDescent="0.15">
      <c r="A450" s="103"/>
      <c r="B450" s="103"/>
    </row>
    <row r="451" spans="1:2" x14ac:dyDescent="0.15">
      <c r="A451" s="103"/>
      <c r="B451" s="103"/>
    </row>
    <row r="452" spans="1:2" x14ac:dyDescent="0.15">
      <c r="A452" s="103"/>
      <c r="B452" s="103"/>
    </row>
    <row r="453" spans="1:2" x14ac:dyDescent="0.15">
      <c r="A453" s="103"/>
      <c r="B453" s="103"/>
    </row>
    <row r="454" spans="1:2" x14ac:dyDescent="0.15">
      <c r="A454" s="103"/>
      <c r="B454" s="103"/>
    </row>
    <row r="455" spans="1:2" x14ac:dyDescent="0.15">
      <c r="A455" s="103"/>
      <c r="B455" s="103"/>
    </row>
    <row r="456" spans="1:2" x14ac:dyDescent="0.15">
      <c r="A456" s="103"/>
      <c r="B456" s="103"/>
    </row>
    <row r="457" spans="1:2" x14ac:dyDescent="0.15">
      <c r="A457" s="103"/>
      <c r="B457" s="103"/>
    </row>
    <row r="458" spans="1:2" x14ac:dyDescent="0.15">
      <c r="A458" s="103"/>
      <c r="B458" s="103"/>
    </row>
    <row r="459" spans="1:2" x14ac:dyDescent="0.15">
      <c r="A459" s="103"/>
      <c r="B459" s="103"/>
    </row>
    <row r="460" spans="1:2" x14ac:dyDescent="0.15">
      <c r="A460" s="103"/>
      <c r="B460" s="103"/>
    </row>
    <row r="461" spans="1:2" x14ac:dyDescent="0.15">
      <c r="A461" s="103"/>
      <c r="B461" s="103"/>
    </row>
    <row r="462" spans="1:2" x14ac:dyDescent="0.15">
      <c r="A462" s="103"/>
      <c r="B462" s="103"/>
    </row>
    <row r="463" spans="1:2" x14ac:dyDescent="0.15">
      <c r="A463" s="103"/>
      <c r="B463" s="103"/>
    </row>
    <row r="464" spans="1:2" x14ac:dyDescent="0.15">
      <c r="A464" s="103"/>
      <c r="B464" s="103"/>
    </row>
    <row r="465" spans="1:2" x14ac:dyDescent="0.15">
      <c r="A465" s="103"/>
      <c r="B465" s="103"/>
    </row>
    <row r="466" spans="1:2" x14ac:dyDescent="0.15">
      <c r="A466" s="103"/>
      <c r="B466" s="103"/>
    </row>
    <row r="467" spans="1:2" x14ac:dyDescent="0.15">
      <c r="A467" s="103"/>
      <c r="B467" s="103"/>
    </row>
    <row r="468" spans="1:2" x14ac:dyDescent="0.15">
      <c r="A468" s="103"/>
      <c r="B468" s="103"/>
    </row>
    <row r="469" spans="1:2" x14ac:dyDescent="0.15">
      <c r="A469" s="103"/>
      <c r="B469" s="103"/>
    </row>
    <row r="470" spans="1:2" x14ac:dyDescent="0.15">
      <c r="A470" s="103"/>
      <c r="B470" s="103"/>
    </row>
    <row r="471" spans="1:2" x14ac:dyDescent="0.15">
      <c r="A471" s="103"/>
      <c r="B471" s="103"/>
    </row>
    <row r="472" spans="1:2" x14ac:dyDescent="0.15">
      <c r="A472" s="103"/>
      <c r="B472" s="103"/>
    </row>
    <row r="473" spans="1:2" x14ac:dyDescent="0.15">
      <c r="A473" s="103"/>
      <c r="B473" s="103"/>
    </row>
    <row r="474" spans="1:2" x14ac:dyDescent="0.15">
      <c r="A474" s="103"/>
      <c r="B474" s="103"/>
    </row>
    <row r="475" spans="1:2" x14ac:dyDescent="0.15">
      <c r="A475" s="103"/>
      <c r="B475" s="103"/>
    </row>
    <row r="476" spans="1:2" x14ac:dyDescent="0.15">
      <c r="A476" s="103"/>
      <c r="B476" s="103"/>
    </row>
    <row r="477" spans="1:2" x14ac:dyDescent="0.15">
      <c r="A477" s="103"/>
      <c r="B477" s="103"/>
    </row>
    <row r="478" spans="1:2" x14ac:dyDescent="0.15">
      <c r="A478" s="103"/>
      <c r="B478" s="103"/>
    </row>
    <row r="479" spans="1:2" x14ac:dyDescent="0.15">
      <c r="A479" s="103"/>
      <c r="B479" s="103"/>
    </row>
    <row r="480" spans="1:2" x14ac:dyDescent="0.15">
      <c r="A480" s="103"/>
      <c r="B480" s="103"/>
    </row>
    <row r="481" spans="1:2" x14ac:dyDescent="0.15">
      <c r="A481" s="103"/>
      <c r="B481" s="103"/>
    </row>
    <row r="482" spans="1:2" x14ac:dyDescent="0.15">
      <c r="A482" s="103"/>
      <c r="B482" s="103"/>
    </row>
    <row r="483" spans="1:2" x14ac:dyDescent="0.15">
      <c r="A483" s="103"/>
      <c r="B483" s="103"/>
    </row>
    <row r="484" spans="1:2" x14ac:dyDescent="0.15">
      <c r="A484" s="103"/>
      <c r="B484" s="103"/>
    </row>
    <row r="485" spans="1:2" x14ac:dyDescent="0.15">
      <c r="A485" s="103"/>
      <c r="B485" s="103"/>
    </row>
    <row r="486" spans="1:2" x14ac:dyDescent="0.15">
      <c r="A486" s="103"/>
      <c r="B486" s="103"/>
    </row>
    <row r="487" spans="1:2" x14ac:dyDescent="0.15">
      <c r="A487" s="103"/>
      <c r="B487" s="103"/>
    </row>
    <row r="488" spans="1:2" x14ac:dyDescent="0.15">
      <c r="A488" s="103"/>
      <c r="B488" s="103"/>
    </row>
    <row r="489" spans="1:2" x14ac:dyDescent="0.15">
      <c r="A489" s="103"/>
      <c r="B489" s="103"/>
    </row>
    <row r="490" spans="1:2" x14ac:dyDescent="0.15">
      <c r="A490" s="103"/>
      <c r="B490" s="103"/>
    </row>
    <row r="491" spans="1:2" x14ac:dyDescent="0.15">
      <c r="A491" s="103"/>
      <c r="B491" s="103"/>
    </row>
    <row r="492" spans="1:2" x14ac:dyDescent="0.15">
      <c r="A492" s="103"/>
      <c r="B492" s="103"/>
    </row>
    <row r="493" spans="1:2" x14ac:dyDescent="0.15">
      <c r="A493" s="103"/>
      <c r="B493" s="103"/>
    </row>
    <row r="494" spans="1:2" x14ac:dyDescent="0.15">
      <c r="A494" s="103"/>
      <c r="B494" s="103"/>
    </row>
    <row r="495" spans="1:2" x14ac:dyDescent="0.15">
      <c r="A495" s="103"/>
      <c r="B495" s="103"/>
    </row>
    <row r="496" spans="1:2" x14ac:dyDescent="0.15">
      <c r="A496" s="103"/>
      <c r="B496" s="103"/>
    </row>
    <row r="497" spans="1:2" x14ac:dyDescent="0.15">
      <c r="A497" s="103"/>
      <c r="B497" s="103"/>
    </row>
    <row r="498" spans="1:2" x14ac:dyDescent="0.15">
      <c r="A498" s="103"/>
      <c r="B498" s="103"/>
    </row>
    <row r="499" spans="1:2" x14ac:dyDescent="0.15">
      <c r="A499" s="103"/>
      <c r="B499" s="103"/>
    </row>
    <row r="500" spans="1:2" x14ac:dyDescent="0.15">
      <c r="A500" s="103"/>
      <c r="B500" s="103"/>
    </row>
    <row r="501" spans="1:2" x14ac:dyDescent="0.15">
      <c r="A501" s="103"/>
      <c r="B501" s="103"/>
    </row>
    <row r="502" spans="1:2" x14ac:dyDescent="0.15">
      <c r="A502" s="103"/>
      <c r="B502" s="103"/>
    </row>
    <row r="503" spans="1:2" x14ac:dyDescent="0.15">
      <c r="A503" s="103"/>
      <c r="B503" s="103"/>
    </row>
    <row r="504" spans="1:2" x14ac:dyDescent="0.15">
      <c r="A504" s="103"/>
      <c r="B504" s="103"/>
    </row>
    <row r="505" spans="1:2" x14ac:dyDescent="0.15">
      <c r="A505" s="103"/>
      <c r="B505" s="103"/>
    </row>
    <row r="506" spans="1:2" x14ac:dyDescent="0.15">
      <c r="A506" s="103"/>
      <c r="B506" s="103"/>
    </row>
    <row r="507" spans="1:2" x14ac:dyDescent="0.15">
      <c r="A507" s="103"/>
      <c r="B507" s="103"/>
    </row>
    <row r="508" spans="1:2" x14ac:dyDescent="0.15">
      <c r="A508" s="103"/>
      <c r="B508" s="103"/>
    </row>
    <row r="509" spans="1:2" x14ac:dyDescent="0.15">
      <c r="A509" s="103"/>
      <c r="B509" s="103"/>
    </row>
    <row r="510" spans="1:2" x14ac:dyDescent="0.15">
      <c r="A510" s="103"/>
      <c r="B510" s="103"/>
    </row>
    <row r="511" spans="1:2" x14ac:dyDescent="0.15">
      <c r="A511" s="103"/>
      <c r="B511" s="103"/>
    </row>
    <row r="512" spans="1:2" x14ac:dyDescent="0.15">
      <c r="A512" s="103"/>
      <c r="B512" s="103"/>
    </row>
    <row r="513" spans="1:2" x14ac:dyDescent="0.15">
      <c r="A513" s="103"/>
      <c r="B513" s="103"/>
    </row>
    <row r="514" spans="1:2" x14ac:dyDescent="0.15">
      <c r="A514" s="103"/>
      <c r="B514" s="103"/>
    </row>
    <row r="515" spans="1:2" x14ac:dyDescent="0.15">
      <c r="A515" s="103"/>
      <c r="B515" s="103"/>
    </row>
    <row r="516" spans="1:2" x14ac:dyDescent="0.15">
      <c r="A516" s="103"/>
      <c r="B516" s="103"/>
    </row>
    <row r="517" spans="1:2" x14ac:dyDescent="0.15">
      <c r="A517" s="103"/>
      <c r="B517" s="103"/>
    </row>
    <row r="518" spans="1:2" x14ac:dyDescent="0.15">
      <c r="A518" s="103"/>
      <c r="B518" s="103"/>
    </row>
    <row r="519" spans="1:2" x14ac:dyDescent="0.15">
      <c r="A519" s="103"/>
      <c r="B519" s="103"/>
    </row>
    <row r="520" spans="1:2" x14ac:dyDescent="0.15">
      <c r="A520" s="103"/>
      <c r="B520" s="103"/>
    </row>
    <row r="521" spans="1:2" x14ac:dyDescent="0.15">
      <c r="A521" s="103"/>
      <c r="B521" s="103"/>
    </row>
    <row r="522" spans="1:2" x14ac:dyDescent="0.15">
      <c r="A522" s="103"/>
      <c r="B522" s="103"/>
    </row>
    <row r="523" spans="1:2" x14ac:dyDescent="0.15">
      <c r="A523" s="103"/>
      <c r="B523" s="103"/>
    </row>
    <row r="524" spans="1:2" x14ac:dyDescent="0.15">
      <c r="A524" s="103"/>
      <c r="B524" s="103"/>
    </row>
    <row r="525" spans="1:2" x14ac:dyDescent="0.15">
      <c r="A525" s="103"/>
      <c r="B525" s="103"/>
    </row>
    <row r="526" spans="1:2" x14ac:dyDescent="0.15">
      <c r="A526" s="103"/>
      <c r="B526" s="103"/>
    </row>
    <row r="527" spans="1:2" x14ac:dyDescent="0.15">
      <c r="A527" s="103"/>
      <c r="B527" s="103"/>
    </row>
    <row r="528" spans="1:2" x14ac:dyDescent="0.15">
      <c r="A528" s="103"/>
      <c r="B528" s="103"/>
    </row>
    <row r="529" spans="1:2" x14ac:dyDescent="0.15">
      <c r="A529" s="103"/>
      <c r="B529" s="103"/>
    </row>
    <row r="530" spans="1:2" x14ac:dyDescent="0.15">
      <c r="A530" s="103"/>
      <c r="B530" s="103"/>
    </row>
    <row r="531" spans="1:2" x14ac:dyDescent="0.15">
      <c r="A531" s="103"/>
      <c r="B531" s="103"/>
    </row>
    <row r="532" spans="1:2" x14ac:dyDescent="0.15">
      <c r="A532" s="103"/>
      <c r="B532" s="103"/>
    </row>
    <row r="533" spans="1:2" x14ac:dyDescent="0.15">
      <c r="A533" s="103"/>
      <c r="B533" s="103"/>
    </row>
    <row r="534" spans="1:2" x14ac:dyDescent="0.15">
      <c r="A534" s="103"/>
      <c r="B534" s="103"/>
    </row>
    <row r="535" spans="1:2" x14ac:dyDescent="0.15">
      <c r="A535" s="103"/>
      <c r="B535" s="103"/>
    </row>
    <row r="536" spans="1:2" x14ac:dyDescent="0.15">
      <c r="A536" s="103"/>
      <c r="B536" s="103"/>
    </row>
    <row r="537" spans="1:2" x14ac:dyDescent="0.15">
      <c r="A537" s="103"/>
      <c r="B537" s="103"/>
    </row>
    <row r="538" spans="1:2" x14ac:dyDescent="0.15">
      <c r="A538" s="103"/>
      <c r="B538" s="103"/>
    </row>
    <row r="539" spans="1:2" x14ac:dyDescent="0.15">
      <c r="A539" s="103"/>
      <c r="B539" s="103"/>
    </row>
    <row r="540" spans="1:2" x14ac:dyDescent="0.15">
      <c r="A540" s="103"/>
      <c r="B540" s="103"/>
    </row>
    <row r="541" spans="1:2" x14ac:dyDescent="0.15">
      <c r="A541" s="103"/>
      <c r="B541" s="103"/>
    </row>
    <row r="542" spans="1:2" x14ac:dyDescent="0.15">
      <c r="A542" s="103"/>
      <c r="B542" s="103"/>
    </row>
    <row r="543" spans="1:2" x14ac:dyDescent="0.15">
      <c r="A543" s="103"/>
      <c r="B543" s="103"/>
    </row>
    <row r="544" spans="1:2" x14ac:dyDescent="0.15">
      <c r="A544" s="103"/>
      <c r="B544" s="103"/>
    </row>
    <row r="545" spans="1:2" x14ac:dyDescent="0.15">
      <c r="A545" s="103"/>
      <c r="B545" s="103"/>
    </row>
    <row r="546" spans="1:2" x14ac:dyDescent="0.15">
      <c r="A546" s="103"/>
      <c r="B546" s="103"/>
    </row>
    <row r="547" spans="1:2" x14ac:dyDescent="0.15">
      <c r="A547" s="103"/>
      <c r="B547" s="103"/>
    </row>
    <row r="548" spans="1:2" x14ac:dyDescent="0.15">
      <c r="A548" s="103"/>
      <c r="B548" s="103"/>
    </row>
    <row r="549" spans="1:2" x14ac:dyDescent="0.15">
      <c r="A549" s="103"/>
      <c r="B549" s="103"/>
    </row>
    <row r="550" spans="1:2" x14ac:dyDescent="0.15">
      <c r="A550" s="103"/>
      <c r="B550" s="103"/>
    </row>
    <row r="551" spans="1:2" x14ac:dyDescent="0.15">
      <c r="A551" s="103"/>
      <c r="B551" s="103"/>
    </row>
    <row r="552" spans="1:2" x14ac:dyDescent="0.15">
      <c r="A552" s="103"/>
      <c r="B552" s="103"/>
    </row>
    <row r="553" spans="1:2" x14ac:dyDescent="0.15">
      <c r="A553" s="103"/>
      <c r="B553" s="103"/>
    </row>
    <row r="554" spans="1:2" x14ac:dyDescent="0.15">
      <c r="A554" s="103"/>
      <c r="B554" s="103"/>
    </row>
    <row r="555" spans="1:2" x14ac:dyDescent="0.15">
      <c r="A555" s="103"/>
      <c r="B555" s="103"/>
    </row>
    <row r="556" spans="1:2" x14ac:dyDescent="0.15">
      <c r="A556" s="103"/>
      <c r="B556" s="103"/>
    </row>
    <row r="557" spans="1:2" x14ac:dyDescent="0.15">
      <c r="A557" s="103"/>
      <c r="B557" s="103"/>
    </row>
    <row r="558" spans="1:2" x14ac:dyDescent="0.15">
      <c r="A558" s="103"/>
      <c r="B558" s="103"/>
    </row>
    <row r="559" spans="1:2" x14ac:dyDescent="0.15">
      <c r="A559" s="103"/>
      <c r="B559" s="103"/>
    </row>
    <row r="560" spans="1:2" x14ac:dyDescent="0.15">
      <c r="A560" s="103"/>
      <c r="B560" s="103"/>
    </row>
    <row r="561" spans="1:2" x14ac:dyDescent="0.15">
      <c r="A561" s="103"/>
      <c r="B561" s="103"/>
    </row>
    <row r="562" spans="1:2" x14ac:dyDescent="0.15">
      <c r="A562" s="103"/>
      <c r="B562" s="103"/>
    </row>
    <row r="563" spans="1:2" x14ac:dyDescent="0.15">
      <c r="A563" s="103"/>
      <c r="B563" s="103"/>
    </row>
    <row r="564" spans="1:2" x14ac:dyDescent="0.15">
      <c r="A564" s="103"/>
      <c r="B564" s="103"/>
    </row>
    <row r="565" spans="1:2" x14ac:dyDescent="0.15">
      <c r="A565" s="103"/>
      <c r="B565" s="103"/>
    </row>
    <row r="566" spans="1:2" x14ac:dyDescent="0.15">
      <c r="A566" s="103"/>
      <c r="B566" s="103"/>
    </row>
    <row r="567" spans="1:2" x14ac:dyDescent="0.15">
      <c r="A567" s="103"/>
      <c r="B567" s="103"/>
    </row>
    <row r="568" spans="1:2" x14ac:dyDescent="0.15">
      <c r="A568" s="103"/>
      <c r="B568" s="103"/>
    </row>
    <row r="569" spans="1:2" x14ac:dyDescent="0.15">
      <c r="A569" s="103"/>
      <c r="B569" s="103"/>
    </row>
    <row r="570" spans="1:2" x14ac:dyDescent="0.15">
      <c r="A570" s="103"/>
      <c r="B570" s="103"/>
    </row>
    <row r="571" spans="1:2" x14ac:dyDescent="0.15">
      <c r="A571" s="103"/>
      <c r="B571" s="103"/>
    </row>
    <row r="572" spans="1:2" x14ac:dyDescent="0.15">
      <c r="A572" s="103"/>
      <c r="B572" s="103"/>
    </row>
    <row r="573" spans="1:2" x14ac:dyDescent="0.15">
      <c r="A573" s="103"/>
      <c r="B573" s="103"/>
    </row>
    <row r="574" spans="1:2" x14ac:dyDescent="0.15">
      <c r="A574" s="103"/>
      <c r="B574" s="103"/>
    </row>
    <row r="575" spans="1:2" x14ac:dyDescent="0.15">
      <c r="A575" s="103"/>
      <c r="B575" s="103"/>
    </row>
    <row r="576" spans="1:2" x14ac:dyDescent="0.15">
      <c r="A576" s="103"/>
      <c r="B576" s="103"/>
    </row>
    <row r="577" spans="1:2" x14ac:dyDescent="0.15">
      <c r="A577" s="103"/>
      <c r="B577" s="103"/>
    </row>
    <row r="578" spans="1:2" x14ac:dyDescent="0.15">
      <c r="A578" s="103"/>
      <c r="B578" s="103"/>
    </row>
    <row r="579" spans="1:2" x14ac:dyDescent="0.15">
      <c r="A579" s="103"/>
      <c r="B579" s="103"/>
    </row>
    <row r="580" spans="1:2" x14ac:dyDescent="0.15">
      <c r="A580" s="103"/>
      <c r="B580" s="103"/>
    </row>
    <row r="581" spans="1:2" x14ac:dyDescent="0.15">
      <c r="A581" s="103"/>
      <c r="B581" s="103"/>
    </row>
    <row r="582" spans="1:2" x14ac:dyDescent="0.15">
      <c r="A582" s="103"/>
      <c r="B582" s="103"/>
    </row>
    <row r="583" spans="1:2" x14ac:dyDescent="0.15">
      <c r="A583" s="103"/>
      <c r="B583" s="103"/>
    </row>
    <row r="584" spans="1:2" x14ac:dyDescent="0.15">
      <c r="A584" s="103"/>
      <c r="B584" s="103"/>
    </row>
    <row r="585" spans="1:2" x14ac:dyDescent="0.15">
      <c r="A585" s="103"/>
      <c r="B585" s="103"/>
    </row>
    <row r="586" spans="1:2" x14ac:dyDescent="0.15">
      <c r="A586" s="103"/>
      <c r="B586" s="103"/>
    </row>
    <row r="587" spans="1:2" x14ac:dyDescent="0.15">
      <c r="A587" s="103"/>
      <c r="B587" s="103"/>
    </row>
    <row r="588" spans="1:2" x14ac:dyDescent="0.15">
      <c r="A588" s="103"/>
      <c r="B588" s="103"/>
    </row>
    <row r="589" spans="1:2" x14ac:dyDescent="0.15">
      <c r="A589" s="103"/>
      <c r="B589" s="103"/>
    </row>
    <row r="590" spans="1:2" x14ac:dyDescent="0.15">
      <c r="A590" s="103"/>
      <c r="B590" s="103"/>
    </row>
    <row r="591" spans="1:2" x14ac:dyDescent="0.15">
      <c r="A591" s="103"/>
      <c r="B591" s="103"/>
    </row>
    <row r="592" spans="1:2" x14ac:dyDescent="0.15">
      <c r="A592" s="103"/>
      <c r="B592" s="103"/>
    </row>
    <row r="593" spans="1:2" x14ac:dyDescent="0.15">
      <c r="A593" s="103"/>
      <c r="B593" s="103"/>
    </row>
    <row r="594" spans="1:2" x14ac:dyDescent="0.15">
      <c r="A594" s="103"/>
      <c r="B594" s="103"/>
    </row>
    <row r="595" spans="1:2" x14ac:dyDescent="0.15">
      <c r="A595" s="103"/>
      <c r="B595" s="103"/>
    </row>
    <row r="596" spans="1:2" x14ac:dyDescent="0.15">
      <c r="A596" s="103"/>
      <c r="B596" s="103"/>
    </row>
    <row r="597" spans="1:2" x14ac:dyDescent="0.15">
      <c r="A597" s="103"/>
      <c r="B597" s="103"/>
    </row>
    <row r="598" spans="1:2" x14ac:dyDescent="0.15">
      <c r="A598" s="103"/>
      <c r="B598" s="103"/>
    </row>
    <row r="599" spans="1:2" x14ac:dyDescent="0.15">
      <c r="A599" s="103"/>
      <c r="B599" s="103"/>
    </row>
    <row r="600" spans="1:2" x14ac:dyDescent="0.15">
      <c r="A600" s="103"/>
      <c r="B600" s="103"/>
    </row>
    <row r="601" spans="1:2" x14ac:dyDescent="0.15">
      <c r="A601" s="103"/>
      <c r="B601" s="103"/>
    </row>
    <row r="602" spans="1:2" x14ac:dyDescent="0.15">
      <c r="A602" s="103"/>
      <c r="B602" s="103"/>
    </row>
    <row r="603" spans="1:2" x14ac:dyDescent="0.15">
      <c r="A603" s="103"/>
      <c r="B603" s="103"/>
    </row>
    <row r="604" spans="1:2" x14ac:dyDescent="0.15">
      <c r="A604" s="103"/>
      <c r="B604" s="103"/>
    </row>
    <row r="605" spans="1:2" x14ac:dyDescent="0.15">
      <c r="A605" s="103"/>
      <c r="B605" s="103"/>
    </row>
    <row r="606" spans="1:2" x14ac:dyDescent="0.15">
      <c r="A606" s="103"/>
      <c r="B606" s="103"/>
    </row>
    <row r="607" spans="1:2" x14ac:dyDescent="0.15">
      <c r="A607" s="103"/>
      <c r="B607" s="103"/>
    </row>
    <row r="608" spans="1:2" x14ac:dyDescent="0.15">
      <c r="A608" s="103"/>
      <c r="B608" s="103"/>
    </row>
    <row r="609" spans="1:2" x14ac:dyDescent="0.15">
      <c r="A609" s="103"/>
      <c r="B609" s="103"/>
    </row>
    <row r="610" spans="1:2" x14ac:dyDescent="0.15">
      <c r="A610" s="103"/>
      <c r="B610" s="103"/>
    </row>
    <row r="611" spans="1:2" x14ac:dyDescent="0.15">
      <c r="A611" s="103"/>
      <c r="B611" s="103"/>
    </row>
    <row r="612" spans="1:2" x14ac:dyDescent="0.15">
      <c r="A612" s="103"/>
      <c r="B612" s="103"/>
    </row>
    <row r="613" spans="1:2" x14ac:dyDescent="0.15">
      <c r="A613" s="103"/>
      <c r="B613" s="103"/>
    </row>
    <row r="614" spans="1:2" x14ac:dyDescent="0.15">
      <c r="A614" s="103"/>
      <c r="B614" s="103"/>
    </row>
    <row r="615" spans="1:2" x14ac:dyDescent="0.15">
      <c r="A615" s="103"/>
      <c r="B615" s="103"/>
    </row>
    <row r="616" spans="1:2" x14ac:dyDescent="0.15">
      <c r="A616" s="103"/>
      <c r="B616" s="103"/>
    </row>
    <row r="617" spans="1:2" x14ac:dyDescent="0.15">
      <c r="A617" s="103"/>
      <c r="B617" s="103"/>
    </row>
    <row r="618" spans="1:2" x14ac:dyDescent="0.15">
      <c r="A618" s="103"/>
      <c r="B618" s="103"/>
    </row>
    <row r="619" spans="1:2" x14ac:dyDescent="0.15">
      <c r="A619" s="103"/>
      <c r="B619" s="103"/>
    </row>
    <row r="620" spans="1:2" x14ac:dyDescent="0.15">
      <c r="A620" s="103"/>
      <c r="B620" s="103"/>
    </row>
    <row r="621" spans="1:2" x14ac:dyDescent="0.15">
      <c r="A621" s="103"/>
      <c r="B621" s="103"/>
    </row>
    <row r="622" spans="1:2" x14ac:dyDescent="0.15">
      <c r="A622" s="103"/>
      <c r="B622" s="103"/>
    </row>
    <row r="623" spans="1:2" x14ac:dyDescent="0.15">
      <c r="A623" s="103"/>
      <c r="B623" s="103"/>
    </row>
    <row r="624" spans="1:2" x14ac:dyDescent="0.15">
      <c r="A624" s="103"/>
      <c r="B624" s="103"/>
    </row>
    <row r="625" spans="1:2" x14ac:dyDescent="0.15">
      <c r="A625" s="103"/>
      <c r="B625" s="103"/>
    </row>
    <row r="626" spans="1:2" x14ac:dyDescent="0.15">
      <c r="A626" s="103"/>
      <c r="B626" s="103"/>
    </row>
    <row r="627" spans="1:2" x14ac:dyDescent="0.15">
      <c r="A627" s="103"/>
      <c r="B627" s="103"/>
    </row>
    <row r="628" spans="1:2" x14ac:dyDescent="0.15">
      <c r="A628" s="103"/>
      <c r="B628" s="103"/>
    </row>
    <row r="629" spans="1:2" x14ac:dyDescent="0.15">
      <c r="A629" s="103"/>
      <c r="B629" s="103"/>
    </row>
    <row r="630" spans="1:2" x14ac:dyDescent="0.15">
      <c r="A630" s="103"/>
      <c r="B630" s="103"/>
    </row>
    <row r="631" spans="1:2" x14ac:dyDescent="0.15">
      <c r="A631" s="103"/>
      <c r="B631" s="103"/>
    </row>
    <row r="632" spans="1:2" x14ac:dyDescent="0.15">
      <c r="A632" s="103"/>
      <c r="B632" s="103"/>
    </row>
    <row r="633" spans="1:2" x14ac:dyDescent="0.15">
      <c r="A633" s="103"/>
      <c r="B633" s="103"/>
    </row>
    <row r="634" spans="1:2" x14ac:dyDescent="0.15">
      <c r="A634" s="103"/>
      <c r="B634" s="103"/>
    </row>
    <row r="635" spans="1:2" x14ac:dyDescent="0.15">
      <c r="A635" s="103"/>
      <c r="B635" s="103"/>
    </row>
    <row r="636" spans="1:2" x14ac:dyDescent="0.15">
      <c r="A636" s="103"/>
      <c r="B636" s="103"/>
    </row>
    <row r="637" spans="1:2" x14ac:dyDescent="0.15">
      <c r="A637" s="103"/>
      <c r="B637" s="103"/>
    </row>
    <row r="638" spans="1:2" x14ac:dyDescent="0.15">
      <c r="A638" s="103"/>
      <c r="B638" s="103"/>
    </row>
    <row r="639" spans="1:2" x14ac:dyDescent="0.15">
      <c r="A639" s="103"/>
      <c r="B639" s="103"/>
    </row>
    <row r="640" spans="1:2" x14ac:dyDescent="0.15">
      <c r="A640" s="103"/>
      <c r="B640" s="103"/>
    </row>
    <row r="641" spans="1:2" x14ac:dyDescent="0.15">
      <c r="A641" s="103"/>
      <c r="B641" s="103"/>
    </row>
    <row r="642" spans="1:2" x14ac:dyDescent="0.15">
      <c r="A642" s="103"/>
      <c r="B642" s="103"/>
    </row>
    <row r="643" spans="1:2" x14ac:dyDescent="0.15">
      <c r="A643" s="103"/>
      <c r="B643" s="103"/>
    </row>
    <row r="644" spans="1:2" x14ac:dyDescent="0.15">
      <c r="A644" s="103"/>
      <c r="B644" s="103"/>
    </row>
    <row r="645" spans="1:2" x14ac:dyDescent="0.15">
      <c r="A645" s="103"/>
      <c r="B645" s="103"/>
    </row>
    <row r="646" spans="1:2" x14ac:dyDescent="0.15">
      <c r="A646" s="103"/>
      <c r="B646" s="103"/>
    </row>
    <row r="647" spans="1:2" x14ac:dyDescent="0.15">
      <c r="A647" s="103"/>
      <c r="B647" s="103"/>
    </row>
    <row r="648" spans="1:2" x14ac:dyDescent="0.15">
      <c r="A648" s="103"/>
      <c r="B648" s="103"/>
    </row>
    <row r="649" spans="1:2" x14ac:dyDescent="0.15">
      <c r="A649" s="103"/>
      <c r="B649" s="103"/>
    </row>
    <row r="650" spans="1:2" x14ac:dyDescent="0.15">
      <c r="A650" s="103"/>
      <c r="B650" s="103"/>
    </row>
    <row r="651" spans="1:2" x14ac:dyDescent="0.15">
      <c r="A651" s="103"/>
      <c r="B651" s="103"/>
    </row>
    <row r="652" spans="1:2" x14ac:dyDescent="0.15">
      <c r="A652" s="103"/>
      <c r="B652" s="103"/>
    </row>
    <row r="653" spans="1:2" x14ac:dyDescent="0.15">
      <c r="A653" s="103"/>
      <c r="B653" s="103"/>
    </row>
    <row r="654" spans="1:2" x14ac:dyDescent="0.15">
      <c r="A654" s="103"/>
      <c r="B654" s="103"/>
    </row>
    <row r="655" spans="1:2" x14ac:dyDescent="0.15">
      <c r="A655" s="103"/>
      <c r="B655" s="103"/>
    </row>
    <row r="656" spans="1:2" x14ac:dyDescent="0.15">
      <c r="A656" s="103"/>
      <c r="B656" s="103"/>
    </row>
    <row r="657" spans="1:2" x14ac:dyDescent="0.15">
      <c r="A657" s="103"/>
      <c r="B657" s="103"/>
    </row>
    <row r="658" spans="1:2" x14ac:dyDescent="0.15">
      <c r="A658" s="103"/>
      <c r="B658" s="103"/>
    </row>
    <row r="659" spans="1:2" x14ac:dyDescent="0.15">
      <c r="A659" s="103"/>
      <c r="B659" s="103"/>
    </row>
    <row r="660" spans="1:2" x14ac:dyDescent="0.15">
      <c r="A660" s="103"/>
      <c r="B660" s="103"/>
    </row>
    <row r="661" spans="1:2" x14ac:dyDescent="0.15">
      <c r="A661" s="103"/>
      <c r="B661" s="103"/>
    </row>
    <row r="662" spans="1:2" x14ac:dyDescent="0.15">
      <c r="A662" s="103"/>
      <c r="B662" s="103"/>
    </row>
    <row r="663" spans="1:2" x14ac:dyDescent="0.15">
      <c r="A663" s="103"/>
      <c r="B663" s="103"/>
    </row>
    <row r="664" spans="1:2" x14ac:dyDescent="0.15">
      <c r="A664" s="103"/>
      <c r="B664" s="103"/>
    </row>
    <row r="665" spans="1:2" x14ac:dyDescent="0.15">
      <c r="A665" s="103"/>
      <c r="B665" s="103"/>
    </row>
    <row r="666" spans="1:2" x14ac:dyDescent="0.15">
      <c r="A666" s="103"/>
      <c r="B666" s="103"/>
    </row>
    <row r="667" spans="1:2" x14ac:dyDescent="0.15">
      <c r="A667" s="103"/>
      <c r="B667" s="103"/>
    </row>
    <row r="668" spans="1:2" x14ac:dyDescent="0.15">
      <c r="A668" s="103"/>
      <c r="B668" s="103"/>
    </row>
    <row r="669" spans="1:2" x14ac:dyDescent="0.15">
      <c r="A669" s="103"/>
      <c r="B669" s="103"/>
    </row>
    <row r="670" spans="1:2" x14ac:dyDescent="0.15">
      <c r="A670" s="103"/>
      <c r="B670" s="103"/>
    </row>
    <row r="671" spans="1:2" x14ac:dyDescent="0.15">
      <c r="A671" s="103"/>
      <c r="B671" s="103"/>
    </row>
    <row r="672" spans="1:2" x14ac:dyDescent="0.15">
      <c r="A672" s="103"/>
      <c r="B672" s="103"/>
    </row>
    <row r="673" spans="1:2" x14ac:dyDescent="0.15">
      <c r="A673" s="103"/>
      <c r="B673" s="103"/>
    </row>
    <row r="674" spans="1:2" x14ac:dyDescent="0.15">
      <c r="A674" s="103"/>
      <c r="B674" s="103"/>
    </row>
    <row r="675" spans="1:2" x14ac:dyDescent="0.15">
      <c r="A675" s="103"/>
      <c r="B675" s="103"/>
    </row>
    <row r="676" spans="1:2" x14ac:dyDescent="0.15">
      <c r="A676" s="103"/>
      <c r="B676" s="103"/>
    </row>
    <row r="677" spans="1:2" x14ac:dyDescent="0.15">
      <c r="A677" s="103"/>
      <c r="B677" s="103"/>
    </row>
    <row r="678" spans="1:2" x14ac:dyDescent="0.15">
      <c r="A678" s="103"/>
      <c r="B678" s="103"/>
    </row>
    <row r="679" spans="1:2" x14ac:dyDescent="0.15">
      <c r="A679" s="103"/>
      <c r="B679" s="103"/>
    </row>
    <row r="680" spans="1:2" x14ac:dyDescent="0.15">
      <c r="A680" s="103"/>
      <c r="B680" s="103"/>
    </row>
    <row r="681" spans="1:2" x14ac:dyDescent="0.15">
      <c r="A681" s="103"/>
      <c r="B681" s="103"/>
    </row>
    <row r="682" spans="1:2" x14ac:dyDescent="0.15">
      <c r="A682" s="103"/>
      <c r="B682" s="103"/>
    </row>
    <row r="683" spans="1:2" x14ac:dyDescent="0.15">
      <c r="A683" s="103"/>
      <c r="B683" s="103"/>
    </row>
    <row r="684" spans="1:2" x14ac:dyDescent="0.15">
      <c r="A684" s="103"/>
      <c r="B684" s="103"/>
    </row>
    <row r="685" spans="1:2" x14ac:dyDescent="0.15">
      <c r="A685" s="103"/>
      <c r="B685" s="103"/>
    </row>
    <row r="686" spans="1:2" x14ac:dyDescent="0.15">
      <c r="A686" s="103"/>
      <c r="B686" s="103"/>
    </row>
    <row r="687" spans="1:2" x14ac:dyDescent="0.15">
      <c r="A687" s="103"/>
      <c r="B687" s="103"/>
    </row>
    <row r="688" spans="1:2" x14ac:dyDescent="0.15">
      <c r="A688" s="103"/>
      <c r="B688" s="103"/>
    </row>
    <row r="689" spans="1:2" x14ac:dyDescent="0.15">
      <c r="A689" s="103"/>
      <c r="B689" s="103"/>
    </row>
    <row r="690" spans="1:2" x14ac:dyDescent="0.15">
      <c r="A690" s="103"/>
      <c r="B690" s="103"/>
    </row>
    <row r="691" spans="1:2" x14ac:dyDescent="0.15">
      <c r="A691" s="103"/>
      <c r="B691" s="103"/>
    </row>
    <row r="692" spans="1:2" x14ac:dyDescent="0.15">
      <c r="A692" s="103"/>
      <c r="B692" s="103"/>
    </row>
    <row r="693" spans="1:2" x14ac:dyDescent="0.15">
      <c r="A693" s="103"/>
      <c r="B693" s="103"/>
    </row>
    <row r="694" spans="1:2" x14ac:dyDescent="0.15">
      <c r="A694" s="103"/>
      <c r="B694" s="103"/>
    </row>
    <row r="695" spans="1:2" x14ac:dyDescent="0.15">
      <c r="A695" s="103"/>
      <c r="B695" s="103"/>
    </row>
    <row r="696" spans="1:2" x14ac:dyDescent="0.15">
      <c r="A696" s="103"/>
      <c r="B696" s="103"/>
    </row>
    <row r="697" spans="1:2" x14ac:dyDescent="0.15">
      <c r="A697" s="103"/>
      <c r="B697" s="103"/>
    </row>
    <row r="698" spans="1:2" x14ac:dyDescent="0.15">
      <c r="A698" s="103"/>
      <c r="B698" s="103"/>
    </row>
    <row r="699" spans="1:2" x14ac:dyDescent="0.15">
      <c r="A699" s="103"/>
      <c r="B699" s="103"/>
    </row>
    <row r="700" spans="1:2" x14ac:dyDescent="0.15">
      <c r="A700" s="103"/>
      <c r="B700" s="103"/>
    </row>
    <row r="701" spans="1:2" x14ac:dyDescent="0.15">
      <c r="A701" s="103"/>
      <c r="B701" s="103"/>
    </row>
    <row r="702" spans="1:2" x14ac:dyDescent="0.15">
      <c r="A702" s="103"/>
      <c r="B702" s="103"/>
    </row>
    <row r="703" spans="1:2" x14ac:dyDescent="0.15">
      <c r="A703" s="103"/>
      <c r="B703" s="103"/>
    </row>
    <row r="704" spans="1:2" x14ac:dyDescent="0.15">
      <c r="A704" s="103"/>
      <c r="B704" s="103"/>
    </row>
    <row r="705" spans="1:2" x14ac:dyDescent="0.15">
      <c r="A705" s="103"/>
      <c r="B705" s="103"/>
    </row>
    <row r="706" spans="1:2" x14ac:dyDescent="0.15">
      <c r="A706" s="103"/>
      <c r="B706" s="103"/>
    </row>
    <row r="707" spans="1:2" x14ac:dyDescent="0.15">
      <c r="A707" s="103"/>
      <c r="B707" s="103"/>
    </row>
    <row r="708" spans="1:2" x14ac:dyDescent="0.15">
      <c r="A708" s="103"/>
      <c r="B708" s="103"/>
    </row>
    <row r="709" spans="1:2" x14ac:dyDescent="0.15">
      <c r="A709" s="103"/>
      <c r="B709" s="103"/>
    </row>
    <row r="710" spans="1:2" x14ac:dyDescent="0.15">
      <c r="A710" s="103"/>
      <c r="B710" s="103"/>
    </row>
    <row r="711" spans="1:2" x14ac:dyDescent="0.15">
      <c r="A711" s="103"/>
      <c r="B711" s="103"/>
    </row>
    <row r="712" spans="1:2" x14ac:dyDescent="0.15">
      <c r="A712" s="103"/>
      <c r="B712" s="103"/>
    </row>
    <row r="713" spans="1:2" x14ac:dyDescent="0.15">
      <c r="A713" s="103"/>
      <c r="B713" s="103"/>
    </row>
    <row r="714" spans="1:2" x14ac:dyDescent="0.15">
      <c r="A714" s="103"/>
      <c r="B714" s="103"/>
    </row>
    <row r="715" spans="1:2" x14ac:dyDescent="0.15">
      <c r="A715" s="103"/>
      <c r="B715" s="103"/>
    </row>
    <row r="716" spans="1:2" x14ac:dyDescent="0.15">
      <c r="A716" s="103"/>
      <c r="B716" s="103"/>
    </row>
    <row r="717" spans="1:2" x14ac:dyDescent="0.15">
      <c r="A717" s="103"/>
      <c r="B717" s="103"/>
    </row>
    <row r="718" spans="1:2" x14ac:dyDescent="0.15">
      <c r="A718" s="103"/>
      <c r="B718" s="103"/>
    </row>
    <row r="719" spans="1:2" x14ac:dyDescent="0.15">
      <c r="A719" s="103"/>
      <c r="B719" s="103"/>
    </row>
    <row r="720" spans="1:2" x14ac:dyDescent="0.15">
      <c r="A720" s="103"/>
      <c r="B720" s="103"/>
    </row>
    <row r="721" spans="1:2" x14ac:dyDescent="0.15">
      <c r="A721" s="103"/>
      <c r="B721" s="103"/>
    </row>
    <row r="722" spans="1:2" x14ac:dyDescent="0.15">
      <c r="A722" s="103"/>
      <c r="B722" s="103"/>
    </row>
    <row r="723" spans="1:2" x14ac:dyDescent="0.15">
      <c r="A723" s="103"/>
      <c r="B723" s="103"/>
    </row>
    <row r="724" spans="1:2" x14ac:dyDescent="0.15">
      <c r="A724" s="103"/>
      <c r="B724" s="103"/>
    </row>
    <row r="725" spans="1:2" x14ac:dyDescent="0.15">
      <c r="A725" s="103"/>
      <c r="B725" s="103"/>
    </row>
    <row r="726" spans="1:2" x14ac:dyDescent="0.15">
      <c r="A726" s="103"/>
      <c r="B726" s="103"/>
    </row>
    <row r="727" spans="1:2" x14ac:dyDescent="0.15">
      <c r="A727" s="103"/>
      <c r="B727" s="103"/>
    </row>
    <row r="728" spans="1:2" x14ac:dyDescent="0.15">
      <c r="A728" s="103"/>
      <c r="B728" s="103"/>
    </row>
    <row r="729" spans="1:2" x14ac:dyDescent="0.15">
      <c r="A729" s="103"/>
      <c r="B729" s="103"/>
    </row>
    <row r="730" spans="1:2" x14ac:dyDescent="0.15">
      <c r="A730" s="103"/>
      <c r="B730" s="103"/>
    </row>
    <row r="731" spans="1:2" x14ac:dyDescent="0.15">
      <c r="A731" s="103"/>
      <c r="B731" s="103"/>
    </row>
    <row r="732" spans="1:2" x14ac:dyDescent="0.15">
      <c r="A732" s="103"/>
      <c r="B732" s="103"/>
    </row>
    <row r="733" spans="1:2" x14ac:dyDescent="0.15">
      <c r="A733" s="103"/>
      <c r="B733" s="103"/>
    </row>
    <row r="734" spans="1:2" x14ac:dyDescent="0.15">
      <c r="A734" s="103"/>
      <c r="B734" s="103"/>
    </row>
    <row r="735" spans="1:2" x14ac:dyDescent="0.15">
      <c r="A735" s="103"/>
      <c r="B735" s="103"/>
    </row>
    <row r="736" spans="1:2" x14ac:dyDescent="0.15">
      <c r="A736" s="103"/>
      <c r="B736" s="103"/>
    </row>
    <row r="737" spans="1:2" x14ac:dyDescent="0.15">
      <c r="A737" s="103"/>
      <c r="B737" s="103"/>
    </row>
    <row r="738" spans="1:2" x14ac:dyDescent="0.15">
      <c r="A738" s="103"/>
      <c r="B738" s="103"/>
    </row>
    <row r="739" spans="1:2" x14ac:dyDescent="0.15">
      <c r="A739" s="103"/>
      <c r="B739" s="103"/>
    </row>
    <row r="740" spans="1:2" x14ac:dyDescent="0.15">
      <c r="A740" s="103"/>
      <c r="B740" s="103"/>
    </row>
    <row r="741" spans="1:2" x14ac:dyDescent="0.15">
      <c r="A741" s="103"/>
      <c r="B741" s="103"/>
    </row>
    <row r="742" spans="1:2" x14ac:dyDescent="0.15">
      <c r="A742" s="103"/>
      <c r="B742" s="103"/>
    </row>
    <row r="743" spans="1:2" x14ac:dyDescent="0.15">
      <c r="A743" s="103"/>
      <c r="B743" s="103"/>
    </row>
    <row r="744" spans="1:2" x14ac:dyDescent="0.15">
      <c r="A744" s="103"/>
      <c r="B744" s="103"/>
    </row>
    <row r="745" spans="1:2" x14ac:dyDescent="0.15">
      <c r="A745" s="103"/>
      <c r="B745" s="103"/>
    </row>
    <row r="746" spans="1:2" x14ac:dyDescent="0.15">
      <c r="A746" s="103"/>
      <c r="B746" s="103"/>
    </row>
    <row r="747" spans="1:2" x14ac:dyDescent="0.15">
      <c r="A747" s="103"/>
      <c r="B747" s="103"/>
    </row>
    <row r="748" spans="1:2" x14ac:dyDescent="0.15">
      <c r="A748" s="103"/>
      <c r="B748" s="103"/>
    </row>
    <row r="749" spans="1:2" x14ac:dyDescent="0.15">
      <c r="A749" s="103"/>
      <c r="B749" s="103"/>
    </row>
    <row r="750" spans="1:2" x14ac:dyDescent="0.15">
      <c r="A750" s="103"/>
      <c r="B750" s="103"/>
    </row>
    <row r="751" spans="1:2" x14ac:dyDescent="0.15">
      <c r="A751" s="103"/>
      <c r="B751" s="103"/>
    </row>
    <row r="752" spans="1:2" x14ac:dyDescent="0.15">
      <c r="A752" s="103"/>
      <c r="B752" s="103"/>
    </row>
    <row r="753" spans="1:2" x14ac:dyDescent="0.15">
      <c r="A753" s="103"/>
      <c r="B753" s="103"/>
    </row>
    <row r="754" spans="1:2" x14ac:dyDescent="0.15">
      <c r="A754" s="103"/>
      <c r="B754" s="103"/>
    </row>
    <row r="755" spans="1:2" x14ac:dyDescent="0.15">
      <c r="A755" s="103"/>
      <c r="B755" s="103"/>
    </row>
    <row r="756" spans="1:2" x14ac:dyDescent="0.15">
      <c r="A756" s="103"/>
      <c r="B756" s="103"/>
    </row>
    <row r="757" spans="1:2" x14ac:dyDescent="0.15">
      <c r="A757" s="103"/>
      <c r="B757" s="103"/>
    </row>
    <row r="758" spans="1:2" x14ac:dyDescent="0.15">
      <c r="A758" s="103"/>
      <c r="B758" s="103"/>
    </row>
    <row r="759" spans="1:2" x14ac:dyDescent="0.15">
      <c r="A759" s="103"/>
      <c r="B759" s="103"/>
    </row>
    <row r="760" spans="1:2" x14ac:dyDescent="0.15">
      <c r="A760" s="103"/>
      <c r="B760" s="103"/>
    </row>
    <row r="761" spans="1:2" x14ac:dyDescent="0.15">
      <c r="A761" s="103"/>
      <c r="B761" s="103"/>
    </row>
    <row r="762" spans="1:2" x14ac:dyDescent="0.15">
      <c r="A762" s="103"/>
      <c r="B762" s="103"/>
    </row>
    <row r="763" spans="1:2" x14ac:dyDescent="0.15">
      <c r="A763" s="103"/>
      <c r="B763" s="103"/>
    </row>
    <row r="764" spans="1:2" x14ac:dyDescent="0.15">
      <c r="A764" s="103"/>
      <c r="B764" s="103"/>
    </row>
    <row r="765" spans="1:2" x14ac:dyDescent="0.15">
      <c r="A765" s="103"/>
      <c r="B765" s="103"/>
    </row>
    <row r="766" spans="1:2" x14ac:dyDescent="0.15">
      <c r="A766" s="103"/>
      <c r="B766" s="103"/>
    </row>
    <row r="767" spans="1:2" x14ac:dyDescent="0.15">
      <c r="A767" s="103"/>
      <c r="B767" s="103"/>
    </row>
    <row r="768" spans="1:2" x14ac:dyDescent="0.15">
      <c r="A768" s="103"/>
      <c r="B768" s="103"/>
    </row>
    <row r="769" spans="1:2" x14ac:dyDescent="0.15">
      <c r="A769" s="103"/>
      <c r="B769" s="103"/>
    </row>
    <row r="770" spans="1:2" x14ac:dyDescent="0.15">
      <c r="A770" s="103"/>
      <c r="B770" s="103"/>
    </row>
    <row r="771" spans="1:2" x14ac:dyDescent="0.15">
      <c r="A771" s="103"/>
      <c r="B771" s="103"/>
    </row>
    <row r="772" spans="1:2" x14ac:dyDescent="0.15">
      <c r="A772" s="103"/>
      <c r="B772" s="103"/>
    </row>
    <row r="773" spans="1:2" x14ac:dyDescent="0.15">
      <c r="A773" s="103"/>
      <c r="B773" s="103"/>
    </row>
    <row r="774" spans="1:2" x14ac:dyDescent="0.15">
      <c r="A774" s="103"/>
      <c r="B774" s="103"/>
    </row>
    <row r="775" spans="1:2" x14ac:dyDescent="0.15">
      <c r="A775" s="103"/>
      <c r="B775" s="103"/>
    </row>
    <row r="776" spans="1:2" x14ac:dyDescent="0.15">
      <c r="A776" s="103"/>
      <c r="B776" s="103"/>
    </row>
    <row r="777" spans="1:2" x14ac:dyDescent="0.15">
      <c r="A777" s="103"/>
      <c r="B777" s="103"/>
    </row>
    <row r="778" spans="1:2" x14ac:dyDescent="0.15">
      <c r="A778" s="103"/>
      <c r="B778" s="103"/>
    </row>
    <row r="779" spans="1:2" x14ac:dyDescent="0.15">
      <c r="A779" s="103"/>
      <c r="B779" s="103"/>
    </row>
    <row r="780" spans="1:2" x14ac:dyDescent="0.15">
      <c r="A780" s="103"/>
      <c r="B780" s="103"/>
    </row>
    <row r="781" spans="1:2" x14ac:dyDescent="0.15">
      <c r="A781" s="103"/>
      <c r="B781" s="103"/>
    </row>
    <row r="782" spans="1:2" x14ac:dyDescent="0.15">
      <c r="A782" s="103"/>
      <c r="B782" s="103"/>
    </row>
    <row r="783" spans="1:2" x14ac:dyDescent="0.15">
      <c r="A783" s="103"/>
      <c r="B783" s="103"/>
    </row>
    <row r="784" spans="1:2" x14ac:dyDescent="0.15">
      <c r="A784" s="103"/>
      <c r="B784" s="103"/>
    </row>
    <row r="785" spans="1:2" x14ac:dyDescent="0.15">
      <c r="A785" s="103"/>
      <c r="B785" s="103"/>
    </row>
    <row r="786" spans="1:2" x14ac:dyDescent="0.15">
      <c r="A786" s="103"/>
      <c r="B786" s="103"/>
    </row>
    <row r="787" spans="1:2" x14ac:dyDescent="0.15">
      <c r="A787" s="103"/>
      <c r="B787" s="103"/>
    </row>
    <row r="788" spans="1:2" x14ac:dyDescent="0.15">
      <c r="A788" s="103"/>
      <c r="B788" s="103"/>
    </row>
    <row r="789" spans="1:2" x14ac:dyDescent="0.15">
      <c r="A789" s="103"/>
      <c r="B789" s="103"/>
    </row>
    <row r="790" spans="1:2" x14ac:dyDescent="0.15">
      <c r="A790" s="103"/>
      <c r="B790" s="103"/>
    </row>
    <row r="791" spans="1:2" x14ac:dyDescent="0.15">
      <c r="A791" s="103"/>
      <c r="B791" s="103"/>
    </row>
    <row r="792" spans="1:2" x14ac:dyDescent="0.15">
      <c r="A792" s="103"/>
      <c r="B792" s="103"/>
    </row>
    <row r="793" spans="1:2" x14ac:dyDescent="0.15">
      <c r="A793" s="103"/>
      <c r="B793" s="103"/>
    </row>
    <row r="794" spans="1:2" x14ac:dyDescent="0.15">
      <c r="A794" s="103"/>
      <c r="B794" s="103"/>
    </row>
    <row r="795" spans="1:2" x14ac:dyDescent="0.15">
      <c r="A795" s="103"/>
      <c r="B795" s="103"/>
    </row>
    <row r="796" spans="1:2" x14ac:dyDescent="0.15">
      <c r="A796" s="103"/>
      <c r="B796" s="103"/>
    </row>
    <row r="797" spans="1:2" x14ac:dyDescent="0.15">
      <c r="A797" s="103"/>
      <c r="B797" s="103"/>
    </row>
    <row r="798" spans="1:2" x14ac:dyDescent="0.15">
      <c r="A798" s="103"/>
      <c r="B798" s="103"/>
    </row>
    <row r="799" spans="1:2" x14ac:dyDescent="0.15">
      <c r="A799" s="103"/>
      <c r="B799" s="103"/>
    </row>
    <row r="800" spans="1:2" x14ac:dyDescent="0.15">
      <c r="A800" s="103"/>
      <c r="B800" s="103"/>
    </row>
    <row r="801" spans="1:2" x14ac:dyDescent="0.15">
      <c r="A801" s="103"/>
      <c r="B801" s="103"/>
    </row>
    <row r="802" spans="1:2" x14ac:dyDescent="0.15">
      <c r="A802" s="103"/>
      <c r="B802" s="103"/>
    </row>
    <row r="803" spans="1:2" x14ac:dyDescent="0.15">
      <c r="A803" s="103"/>
      <c r="B803" s="103"/>
    </row>
    <row r="804" spans="1:2" x14ac:dyDescent="0.15">
      <c r="A804" s="103"/>
      <c r="B804" s="103"/>
    </row>
    <row r="805" spans="1:2" x14ac:dyDescent="0.15">
      <c r="A805" s="103"/>
      <c r="B805" s="103"/>
    </row>
    <row r="806" spans="1:2" x14ac:dyDescent="0.15">
      <c r="A806" s="103"/>
      <c r="B806" s="103"/>
    </row>
    <row r="807" spans="1:2" x14ac:dyDescent="0.15">
      <c r="A807" s="103"/>
      <c r="B807" s="103"/>
    </row>
    <row r="808" spans="1:2" x14ac:dyDescent="0.15">
      <c r="A808" s="103"/>
      <c r="B808" s="103"/>
    </row>
    <row r="809" spans="1:2" x14ac:dyDescent="0.15">
      <c r="A809" s="103"/>
      <c r="B809" s="103"/>
    </row>
    <row r="810" spans="1:2" x14ac:dyDescent="0.15">
      <c r="A810" s="103"/>
      <c r="B810" s="103"/>
    </row>
    <row r="811" spans="1:2" x14ac:dyDescent="0.15">
      <c r="A811" s="103"/>
      <c r="B811" s="103"/>
    </row>
    <row r="812" spans="1:2" x14ac:dyDescent="0.15">
      <c r="A812" s="103"/>
      <c r="B812" s="103"/>
    </row>
    <row r="813" spans="1:2" x14ac:dyDescent="0.15">
      <c r="A813" s="103"/>
      <c r="B813" s="103"/>
    </row>
    <row r="814" spans="1:2" x14ac:dyDescent="0.15">
      <c r="A814" s="103"/>
      <c r="B814" s="103"/>
    </row>
    <row r="815" spans="1:2" x14ac:dyDescent="0.15">
      <c r="A815" s="103"/>
      <c r="B815" s="103"/>
    </row>
    <row r="816" spans="1:2" x14ac:dyDescent="0.15">
      <c r="A816" s="103"/>
      <c r="B816" s="103"/>
    </row>
    <row r="817" spans="1:2" x14ac:dyDescent="0.15">
      <c r="A817" s="103"/>
      <c r="B817" s="103"/>
    </row>
    <row r="818" spans="1:2" x14ac:dyDescent="0.15">
      <c r="A818" s="103"/>
      <c r="B818" s="103"/>
    </row>
    <row r="819" spans="1:2" x14ac:dyDescent="0.15">
      <c r="A819" s="103"/>
      <c r="B819" s="103"/>
    </row>
    <row r="820" spans="1:2" x14ac:dyDescent="0.15">
      <c r="A820" s="103"/>
      <c r="B820" s="103"/>
    </row>
    <row r="821" spans="1:2" x14ac:dyDescent="0.15">
      <c r="A821" s="103"/>
      <c r="B821" s="103"/>
    </row>
    <row r="822" spans="1:2" x14ac:dyDescent="0.15">
      <c r="A822" s="103"/>
      <c r="B822" s="103"/>
    </row>
    <row r="823" spans="1:2" x14ac:dyDescent="0.15">
      <c r="A823" s="103"/>
      <c r="B823" s="103"/>
    </row>
    <row r="824" spans="1:2" x14ac:dyDescent="0.15">
      <c r="A824" s="103"/>
      <c r="B824" s="103"/>
    </row>
    <row r="825" spans="1:2" x14ac:dyDescent="0.15">
      <c r="A825" s="103"/>
      <c r="B825" s="103"/>
    </row>
    <row r="826" spans="1:2" x14ac:dyDescent="0.15">
      <c r="A826" s="103"/>
      <c r="B826" s="103"/>
    </row>
    <row r="827" spans="1:2" x14ac:dyDescent="0.15">
      <c r="A827" s="103"/>
      <c r="B827" s="103"/>
    </row>
    <row r="828" spans="1:2" x14ac:dyDescent="0.15">
      <c r="A828" s="103"/>
      <c r="B828" s="103"/>
    </row>
    <row r="829" spans="1:2" x14ac:dyDescent="0.15">
      <c r="A829" s="103"/>
      <c r="B829" s="103"/>
    </row>
    <row r="830" spans="1:2" x14ac:dyDescent="0.15">
      <c r="A830" s="103"/>
      <c r="B830" s="103"/>
    </row>
    <row r="831" spans="1:2" x14ac:dyDescent="0.15">
      <c r="A831" s="103"/>
      <c r="B831" s="103"/>
    </row>
    <row r="832" spans="1:2" x14ac:dyDescent="0.15">
      <c r="A832" s="103"/>
      <c r="B832" s="103"/>
    </row>
    <row r="833" spans="1:2" x14ac:dyDescent="0.15">
      <c r="A833" s="103"/>
      <c r="B833" s="103"/>
    </row>
    <row r="834" spans="1:2" x14ac:dyDescent="0.15">
      <c r="A834" s="103"/>
      <c r="B834" s="103"/>
    </row>
    <row r="835" spans="1:2" x14ac:dyDescent="0.15">
      <c r="A835" s="103"/>
      <c r="B835" s="103"/>
    </row>
    <row r="836" spans="1:2" x14ac:dyDescent="0.15">
      <c r="A836" s="103"/>
      <c r="B836" s="103"/>
    </row>
    <row r="837" spans="1:2" x14ac:dyDescent="0.15">
      <c r="A837" s="103"/>
      <c r="B837" s="103"/>
    </row>
    <row r="838" spans="1:2" x14ac:dyDescent="0.15">
      <c r="A838" s="103"/>
      <c r="B838" s="103"/>
    </row>
    <row r="839" spans="1:2" x14ac:dyDescent="0.15">
      <c r="A839" s="103"/>
      <c r="B839" s="103"/>
    </row>
    <row r="840" spans="1:2" x14ac:dyDescent="0.15">
      <c r="A840" s="103"/>
      <c r="B840" s="103"/>
    </row>
    <row r="841" spans="1:2" x14ac:dyDescent="0.15">
      <c r="A841" s="103"/>
      <c r="B841" s="103"/>
    </row>
    <row r="842" spans="1:2" x14ac:dyDescent="0.15">
      <c r="A842" s="103"/>
      <c r="B842" s="103"/>
    </row>
    <row r="843" spans="1:2" x14ac:dyDescent="0.15">
      <c r="A843" s="103"/>
      <c r="B843" s="103"/>
    </row>
    <row r="844" spans="1:2" x14ac:dyDescent="0.15">
      <c r="A844" s="103"/>
      <c r="B844" s="103"/>
    </row>
    <row r="845" spans="1:2" x14ac:dyDescent="0.15">
      <c r="A845" s="103"/>
      <c r="B845" s="103"/>
    </row>
    <row r="846" spans="1:2" x14ac:dyDescent="0.15">
      <c r="A846" s="103"/>
      <c r="B846" s="103"/>
    </row>
    <row r="847" spans="1:2" x14ac:dyDescent="0.15">
      <c r="A847" s="103"/>
      <c r="B847" s="103"/>
    </row>
    <row r="848" spans="1:2" x14ac:dyDescent="0.15">
      <c r="A848" s="103"/>
      <c r="B848" s="103"/>
    </row>
    <row r="849" spans="1:2" x14ac:dyDescent="0.15">
      <c r="A849" s="103"/>
      <c r="B849" s="103"/>
    </row>
    <row r="850" spans="1:2" x14ac:dyDescent="0.15">
      <c r="A850" s="103"/>
      <c r="B850" s="103"/>
    </row>
    <row r="851" spans="1:2" x14ac:dyDescent="0.15">
      <c r="A851" s="103"/>
      <c r="B851" s="103"/>
    </row>
    <row r="852" spans="1:2" x14ac:dyDescent="0.15">
      <c r="A852" s="103"/>
      <c r="B852" s="103"/>
    </row>
    <row r="853" spans="1:2" x14ac:dyDescent="0.15">
      <c r="A853" s="103"/>
      <c r="B853" s="103"/>
    </row>
    <row r="854" spans="1:2" x14ac:dyDescent="0.15">
      <c r="A854" s="103"/>
      <c r="B854" s="103"/>
    </row>
    <row r="855" spans="1:2" x14ac:dyDescent="0.15">
      <c r="A855" s="103"/>
      <c r="B855" s="103"/>
    </row>
    <row r="856" spans="1:2" x14ac:dyDescent="0.15">
      <c r="A856" s="103"/>
      <c r="B856" s="103"/>
    </row>
    <row r="857" spans="1:2" x14ac:dyDescent="0.15">
      <c r="A857" s="103"/>
      <c r="B857" s="103"/>
    </row>
    <row r="858" spans="1:2" x14ac:dyDescent="0.15">
      <c r="A858" s="103"/>
      <c r="B858" s="103"/>
    </row>
    <row r="859" spans="1:2" x14ac:dyDescent="0.15">
      <c r="A859" s="103"/>
      <c r="B859" s="103"/>
    </row>
    <row r="860" spans="1:2" x14ac:dyDescent="0.15">
      <c r="A860" s="103"/>
      <c r="B860" s="103"/>
    </row>
    <row r="861" spans="1:2" x14ac:dyDescent="0.15">
      <c r="A861" s="103"/>
      <c r="B861" s="103"/>
    </row>
    <row r="862" spans="1:2" x14ac:dyDescent="0.15">
      <c r="A862" s="103"/>
      <c r="B862" s="103"/>
    </row>
    <row r="863" spans="1:2" x14ac:dyDescent="0.15">
      <c r="A863" s="103"/>
      <c r="B863" s="103"/>
    </row>
    <row r="864" spans="1:2" x14ac:dyDescent="0.15">
      <c r="A864" s="103"/>
      <c r="B864" s="103"/>
    </row>
    <row r="865" spans="1:2" x14ac:dyDescent="0.15">
      <c r="A865" s="103"/>
      <c r="B865" s="103"/>
    </row>
    <row r="866" spans="1:2" x14ac:dyDescent="0.15">
      <c r="A866" s="103"/>
      <c r="B866" s="103"/>
    </row>
    <row r="867" spans="1:2" x14ac:dyDescent="0.15">
      <c r="A867" s="103"/>
      <c r="B867" s="103"/>
    </row>
    <row r="868" spans="1:2" x14ac:dyDescent="0.15">
      <c r="A868" s="103"/>
      <c r="B868" s="103"/>
    </row>
    <row r="869" spans="1:2" x14ac:dyDescent="0.15">
      <c r="A869" s="103"/>
      <c r="B869" s="103"/>
    </row>
    <row r="870" spans="1:2" x14ac:dyDescent="0.15">
      <c r="A870" s="103"/>
      <c r="B870" s="103"/>
    </row>
    <row r="871" spans="1:2" x14ac:dyDescent="0.15">
      <c r="A871" s="103"/>
      <c r="B871" s="103"/>
    </row>
    <row r="872" spans="1:2" x14ac:dyDescent="0.15">
      <c r="A872" s="103"/>
      <c r="B872" s="103"/>
    </row>
    <row r="873" spans="1:2" x14ac:dyDescent="0.15">
      <c r="A873" s="103"/>
      <c r="B873" s="103"/>
    </row>
    <row r="874" spans="1:2" x14ac:dyDescent="0.15">
      <c r="A874" s="103"/>
      <c r="B874" s="103"/>
    </row>
    <row r="875" spans="1:2" x14ac:dyDescent="0.15">
      <c r="A875" s="103"/>
      <c r="B875" s="103"/>
    </row>
    <row r="876" spans="1:2" x14ac:dyDescent="0.15">
      <c r="A876" s="103"/>
      <c r="B876" s="103"/>
    </row>
    <row r="877" spans="1:2" x14ac:dyDescent="0.15">
      <c r="A877" s="103"/>
      <c r="B877" s="103"/>
    </row>
    <row r="878" spans="1:2" x14ac:dyDescent="0.15">
      <c r="A878" s="103"/>
      <c r="B878" s="103"/>
    </row>
    <row r="879" spans="1:2" x14ac:dyDescent="0.15">
      <c r="A879" s="103"/>
      <c r="B879" s="103"/>
    </row>
    <row r="880" spans="1:2" x14ac:dyDescent="0.15">
      <c r="A880" s="103"/>
      <c r="B880" s="103"/>
    </row>
    <row r="881" spans="1:2" x14ac:dyDescent="0.15">
      <c r="A881" s="103"/>
      <c r="B881" s="103"/>
    </row>
    <row r="882" spans="1:2" x14ac:dyDescent="0.15">
      <c r="A882" s="103"/>
      <c r="B882" s="103"/>
    </row>
    <row r="883" spans="1:2" x14ac:dyDescent="0.15">
      <c r="A883" s="103"/>
      <c r="B883" s="103"/>
    </row>
    <row r="884" spans="1:2" x14ac:dyDescent="0.15">
      <c r="A884" s="103"/>
      <c r="B884" s="103"/>
    </row>
    <row r="885" spans="1:2" x14ac:dyDescent="0.15">
      <c r="A885" s="103"/>
      <c r="B885" s="103"/>
    </row>
    <row r="886" spans="1:2" x14ac:dyDescent="0.15">
      <c r="A886" s="103"/>
      <c r="B886" s="103"/>
    </row>
    <row r="887" spans="1:2" x14ac:dyDescent="0.15">
      <c r="A887" s="103"/>
      <c r="B887" s="103"/>
    </row>
    <row r="888" spans="1:2" x14ac:dyDescent="0.15">
      <c r="A888" s="103"/>
      <c r="B888" s="103"/>
    </row>
    <row r="889" spans="1:2" x14ac:dyDescent="0.15">
      <c r="A889" s="103"/>
      <c r="B889" s="103"/>
    </row>
    <row r="890" spans="1:2" x14ac:dyDescent="0.15">
      <c r="A890" s="103"/>
      <c r="B890" s="103"/>
    </row>
    <row r="891" spans="1:2" x14ac:dyDescent="0.15">
      <c r="A891" s="103"/>
      <c r="B891" s="103"/>
    </row>
    <row r="892" spans="1:2" x14ac:dyDescent="0.15">
      <c r="A892" s="103"/>
      <c r="B892" s="103"/>
    </row>
    <row r="893" spans="1:2" x14ac:dyDescent="0.15">
      <c r="A893" s="103"/>
      <c r="B893" s="103"/>
    </row>
    <row r="894" spans="1:2" x14ac:dyDescent="0.15">
      <c r="A894" s="103"/>
      <c r="B894" s="103"/>
    </row>
    <row r="895" spans="1:2" x14ac:dyDescent="0.15">
      <c r="A895" s="103"/>
      <c r="B895" s="103"/>
    </row>
    <row r="896" spans="1:2" x14ac:dyDescent="0.15">
      <c r="A896" s="103"/>
      <c r="B896" s="103"/>
    </row>
    <row r="897" spans="1:2" x14ac:dyDescent="0.15">
      <c r="A897" s="103"/>
      <c r="B897" s="103"/>
    </row>
    <row r="898" spans="1:2" x14ac:dyDescent="0.15">
      <c r="A898" s="103"/>
      <c r="B898" s="103"/>
    </row>
    <row r="899" spans="1:2" x14ac:dyDescent="0.15">
      <c r="A899" s="103"/>
      <c r="B899" s="103"/>
    </row>
    <row r="900" spans="1:2" x14ac:dyDescent="0.15">
      <c r="A900" s="103"/>
      <c r="B900" s="103"/>
    </row>
    <row r="901" spans="1:2" x14ac:dyDescent="0.15">
      <c r="A901" s="103"/>
      <c r="B901" s="103"/>
    </row>
    <row r="902" spans="1:2" x14ac:dyDescent="0.15">
      <c r="A902" s="103"/>
      <c r="B902" s="103"/>
    </row>
    <row r="903" spans="1:2" x14ac:dyDescent="0.15">
      <c r="A903" s="103"/>
      <c r="B903" s="103"/>
    </row>
    <row r="904" spans="1:2" x14ac:dyDescent="0.15">
      <c r="A904" s="103"/>
      <c r="B904" s="103"/>
    </row>
    <row r="905" spans="1:2" x14ac:dyDescent="0.15">
      <c r="A905" s="103"/>
      <c r="B905" s="103"/>
    </row>
    <row r="906" spans="1:2" x14ac:dyDescent="0.15">
      <c r="A906" s="103"/>
      <c r="B906" s="103"/>
    </row>
    <row r="907" spans="1:2" x14ac:dyDescent="0.15">
      <c r="A907" s="103"/>
      <c r="B907" s="103"/>
    </row>
    <row r="908" spans="1:2" x14ac:dyDescent="0.15">
      <c r="A908" s="103"/>
      <c r="B908" s="103"/>
    </row>
    <row r="909" spans="1:2" x14ac:dyDescent="0.15">
      <c r="A909" s="103"/>
      <c r="B909" s="103"/>
    </row>
    <row r="910" spans="1:2" x14ac:dyDescent="0.15">
      <c r="A910" s="103"/>
      <c r="B910" s="103"/>
    </row>
    <row r="911" spans="1:2" x14ac:dyDescent="0.15">
      <c r="A911" s="103"/>
      <c r="B911" s="103"/>
    </row>
    <row r="912" spans="1:2" x14ac:dyDescent="0.15">
      <c r="A912" s="103"/>
      <c r="B912" s="103"/>
    </row>
    <row r="913" spans="1:2" x14ac:dyDescent="0.15">
      <c r="A913" s="103"/>
      <c r="B913" s="103"/>
    </row>
    <row r="914" spans="1:2" x14ac:dyDescent="0.15">
      <c r="A914" s="103"/>
      <c r="B914" s="103"/>
    </row>
    <row r="915" spans="1:2" x14ac:dyDescent="0.15">
      <c r="A915" s="103"/>
      <c r="B915" s="103"/>
    </row>
    <row r="916" spans="1:2" x14ac:dyDescent="0.15">
      <c r="A916" s="103"/>
      <c r="B916" s="103"/>
    </row>
    <row r="917" spans="1:2" x14ac:dyDescent="0.15">
      <c r="A917" s="103"/>
      <c r="B917" s="103"/>
    </row>
    <row r="918" spans="1:2" x14ac:dyDescent="0.15">
      <c r="A918" s="103"/>
      <c r="B918" s="103"/>
    </row>
    <row r="919" spans="1:2" x14ac:dyDescent="0.15">
      <c r="A919" s="103"/>
      <c r="B919" s="103"/>
    </row>
    <row r="920" spans="1:2" x14ac:dyDescent="0.15">
      <c r="A920" s="103"/>
      <c r="B920" s="103"/>
    </row>
    <row r="921" spans="1:2" x14ac:dyDescent="0.15">
      <c r="A921" s="103"/>
      <c r="B921" s="103"/>
    </row>
    <row r="922" spans="1:2" x14ac:dyDescent="0.15">
      <c r="A922" s="103"/>
      <c r="B922" s="103"/>
    </row>
    <row r="923" spans="1:2" x14ac:dyDescent="0.15">
      <c r="A923" s="103"/>
      <c r="B923" s="103"/>
    </row>
    <row r="924" spans="1:2" x14ac:dyDescent="0.15">
      <c r="A924" s="103"/>
      <c r="B924" s="103"/>
    </row>
    <row r="925" spans="1:2" x14ac:dyDescent="0.15">
      <c r="A925" s="103"/>
      <c r="B925" s="103"/>
    </row>
    <row r="926" spans="1:2" x14ac:dyDescent="0.15">
      <c r="A926" s="103"/>
      <c r="B926" s="103"/>
    </row>
    <row r="927" spans="1:2" x14ac:dyDescent="0.15">
      <c r="A927" s="103"/>
      <c r="B927" s="103"/>
    </row>
    <row r="928" spans="1:2" x14ac:dyDescent="0.15">
      <c r="A928" s="103"/>
      <c r="B928" s="103"/>
    </row>
    <row r="929" spans="1:2" x14ac:dyDescent="0.15">
      <c r="A929" s="103"/>
      <c r="B929" s="103"/>
    </row>
    <row r="930" spans="1:2" x14ac:dyDescent="0.15">
      <c r="A930" s="103"/>
      <c r="B930" s="103"/>
    </row>
    <row r="931" spans="1:2" x14ac:dyDescent="0.15">
      <c r="A931" s="103"/>
      <c r="B931" s="103"/>
    </row>
    <row r="932" spans="1:2" x14ac:dyDescent="0.15">
      <c r="A932" s="103"/>
      <c r="B932" s="103"/>
    </row>
    <row r="933" spans="1:2" x14ac:dyDescent="0.15">
      <c r="A933" s="103"/>
      <c r="B933" s="103"/>
    </row>
    <row r="934" spans="1:2" x14ac:dyDescent="0.15">
      <c r="A934" s="103"/>
      <c r="B934" s="103"/>
    </row>
    <row r="935" spans="1:2" x14ac:dyDescent="0.15">
      <c r="A935" s="103"/>
      <c r="B935" s="103"/>
    </row>
    <row r="936" spans="1:2" x14ac:dyDescent="0.15">
      <c r="A936" s="103"/>
      <c r="B936" s="103"/>
    </row>
    <row r="937" spans="1:2" x14ac:dyDescent="0.15">
      <c r="A937" s="103"/>
      <c r="B937" s="103"/>
    </row>
    <row r="938" spans="1:2" x14ac:dyDescent="0.15">
      <c r="A938" s="103"/>
      <c r="B938" s="103"/>
    </row>
    <row r="939" spans="1:2" x14ac:dyDescent="0.15">
      <c r="A939" s="103"/>
      <c r="B939" s="103"/>
    </row>
    <row r="940" spans="1:2" x14ac:dyDescent="0.15">
      <c r="A940" s="103"/>
      <c r="B940" s="103"/>
    </row>
    <row r="941" spans="1:2" x14ac:dyDescent="0.15">
      <c r="A941" s="103"/>
      <c r="B941" s="103"/>
    </row>
    <row r="942" spans="1:2" x14ac:dyDescent="0.15">
      <c r="A942" s="103"/>
      <c r="B942" s="103"/>
    </row>
    <row r="943" spans="1:2" x14ac:dyDescent="0.15">
      <c r="A943" s="103"/>
      <c r="B943" s="103"/>
    </row>
    <row r="944" spans="1:2" x14ac:dyDescent="0.15">
      <c r="A944" s="103"/>
      <c r="B944" s="103"/>
    </row>
    <row r="945" spans="1:2" x14ac:dyDescent="0.15">
      <c r="A945" s="103"/>
      <c r="B945" s="103"/>
    </row>
    <row r="946" spans="1:2" x14ac:dyDescent="0.15">
      <c r="A946" s="103"/>
      <c r="B946" s="103"/>
    </row>
    <row r="947" spans="1:2" x14ac:dyDescent="0.15">
      <c r="A947" s="103"/>
      <c r="B947" s="103"/>
    </row>
    <row r="948" spans="1:2" x14ac:dyDescent="0.15">
      <c r="A948" s="103"/>
      <c r="B948" s="103"/>
    </row>
    <row r="949" spans="1:2" x14ac:dyDescent="0.15">
      <c r="A949" s="103"/>
      <c r="B949" s="103"/>
    </row>
    <row r="950" spans="1:2" x14ac:dyDescent="0.15">
      <c r="A950" s="103"/>
      <c r="B950" s="103"/>
    </row>
    <row r="951" spans="1:2" x14ac:dyDescent="0.15">
      <c r="A951" s="103"/>
      <c r="B951" s="103"/>
    </row>
    <row r="952" spans="1:2" x14ac:dyDescent="0.15">
      <c r="A952" s="103"/>
      <c r="B952" s="103"/>
    </row>
    <row r="953" spans="1:2" x14ac:dyDescent="0.15">
      <c r="A953" s="103"/>
      <c r="B953" s="103"/>
    </row>
    <row r="954" spans="1:2" x14ac:dyDescent="0.15">
      <c r="A954" s="103"/>
      <c r="B954" s="103"/>
    </row>
    <row r="955" spans="1:2" x14ac:dyDescent="0.15">
      <c r="A955" s="103"/>
      <c r="B955" s="103"/>
    </row>
    <row r="956" spans="1:2" x14ac:dyDescent="0.15">
      <c r="A956" s="103"/>
      <c r="B956" s="103"/>
    </row>
    <row r="957" spans="1:2" x14ac:dyDescent="0.15">
      <c r="A957" s="103"/>
      <c r="B957" s="103"/>
    </row>
    <row r="958" spans="1:2" x14ac:dyDescent="0.15">
      <c r="A958" s="103"/>
      <c r="B958" s="103"/>
    </row>
    <row r="959" spans="1:2" x14ac:dyDescent="0.15">
      <c r="A959" s="103"/>
      <c r="B959" s="103"/>
    </row>
    <row r="960" spans="1:2" x14ac:dyDescent="0.15">
      <c r="A960" s="103"/>
      <c r="B960" s="103"/>
    </row>
    <row r="961" spans="1:2" x14ac:dyDescent="0.15">
      <c r="A961" s="103"/>
      <c r="B961" s="103"/>
    </row>
    <row r="962" spans="1:2" x14ac:dyDescent="0.15">
      <c r="A962" s="103"/>
      <c r="B962" s="103"/>
    </row>
    <row r="963" spans="1:2" x14ac:dyDescent="0.15">
      <c r="A963" s="103"/>
      <c r="B963" s="103"/>
    </row>
    <row r="964" spans="1:2" x14ac:dyDescent="0.15">
      <c r="A964" s="103"/>
      <c r="B964" s="103"/>
    </row>
    <row r="965" spans="1:2" x14ac:dyDescent="0.15">
      <c r="A965" s="103"/>
      <c r="B965" s="103"/>
    </row>
    <row r="966" spans="1:2" x14ac:dyDescent="0.15">
      <c r="A966" s="103"/>
      <c r="B966" s="103"/>
    </row>
    <row r="967" spans="1:2" x14ac:dyDescent="0.15">
      <c r="A967" s="103"/>
      <c r="B967" s="103"/>
    </row>
    <row r="968" spans="1:2" x14ac:dyDescent="0.15">
      <c r="A968" s="103"/>
      <c r="B968" s="103"/>
    </row>
    <row r="969" spans="1:2" x14ac:dyDescent="0.15">
      <c r="A969" s="103"/>
      <c r="B969" s="103"/>
    </row>
    <row r="970" spans="1:2" x14ac:dyDescent="0.15">
      <c r="A970" s="103"/>
      <c r="B970" s="103"/>
    </row>
    <row r="971" spans="1:2" x14ac:dyDescent="0.15">
      <c r="A971" s="103"/>
      <c r="B971" s="103"/>
    </row>
    <row r="972" spans="1:2" x14ac:dyDescent="0.15">
      <c r="A972" s="103"/>
      <c r="B972" s="103"/>
    </row>
    <row r="973" spans="1:2" x14ac:dyDescent="0.15">
      <c r="A973" s="103"/>
      <c r="B973" s="103"/>
    </row>
    <row r="974" spans="1:2" x14ac:dyDescent="0.15">
      <c r="A974" s="103"/>
      <c r="B974" s="103"/>
    </row>
    <row r="975" spans="1:2" x14ac:dyDescent="0.15">
      <c r="A975" s="103"/>
      <c r="B975" s="103"/>
    </row>
    <row r="976" spans="1:2" x14ac:dyDescent="0.15">
      <c r="A976" s="103"/>
      <c r="B976" s="103"/>
    </row>
    <row r="977" spans="1:2" x14ac:dyDescent="0.15">
      <c r="A977" s="103"/>
      <c r="B977" s="103"/>
    </row>
    <row r="978" spans="1:2" x14ac:dyDescent="0.15">
      <c r="A978" s="103"/>
      <c r="B978" s="103"/>
    </row>
    <row r="979" spans="1:2" x14ac:dyDescent="0.15">
      <c r="A979" s="103"/>
      <c r="B979" s="103"/>
    </row>
    <row r="980" spans="1:2" x14ac:dyDescent="0.15">
      <c r="A980" s="103"/>
      <c r="B980" s="103"/>
    </row>
    <row r="981" spans="1:2" x14ac:dyDescent="0.15">
      <c r="A981" s="103"/>
      <c r="B981" s="103"/>
    </row>
    <row r="982" spans="1:2" x14ac:dyDescent="0.15">
      <c r="A982" s="103"/>
      <c r="B982" s="103"/>
    </row>
    <row r="983" spans="1:2" x14ac:dyDescent="0.15">
      <c r="A983" s="103"/>
      <c r="B983" s="103"/>
    </row>
    <row r="984" spans="1:2" x14ac:dyDescent="0.15">
      <c r="A984" s="103"/>
      <c r="B984" s="103"/>
    </row>
    <row r="985" spans="1:2" x14ac:dyDescent="0.15">
      <c r="A985" s="103"/>
      <c r="B985" s="103"/>
    </row>
    <row r="986" spans="1:2" x14ac:dyDescent="0.15">
      <c r="A986" s="103"/>
      <c r="B986" s="103"/>
    </row>
    <row r="987" spans="1:2" x14ac:dyDescent="0.15">
      <c r="A987" s="103"/>
      <c r="B987" s="103"/>
    </row>
    <row r="988" spans="1:2" x14ac:dyDescent="0.15">
      <c r="A988" s="103"/>
      <c r="B988" s="103"/>
    </row>
    <row r="989" spans="1:2" x14ac:dyDescent="0.15">
      <c r="A989" s="103"/>
      <c r="B989" s="103"/>
    </row>
    <row r="990" spans="1:2" x14ac:dyDescent="0.15">
      <c r="A990" s="103"/>
      <c r="B990" s="103"/>
    </row>
    <row r="991" spans="1:2" x14ac:dyDescent="0.15">
      <c r="A991" s="103"/>
      <c r="B991" s="103"/>
    </row>
    <row r="992" spans="1:2" x14ac:dyDescent="0.15">
      <c r="A992" s="103"/>
      <c r="B992" s="103"/>
    </row>
    <row r="993" spans="1:2" x14ac:dyDescent="0.15">
      <c r="A993" s="103"/>
      <c r="B993" s="103"/>
    </row>
    <row r="994" spans="1:2" x14ac:dyDescent="0.15">
      <c r="A994" s="103"/>
      <c r="B994" s="103"/>
    </row>
    <row r="995" spans="1:2" x14ac:dyDescent="0.15">
      <c r="A995" s="103"/>
      <c r="B995" s="103"/>
    </row>
    <row r="996" spans="1:2" x14ac:dyDescent="0.15">
      <c r="A996" s="103"/>
      <c r="B996" s="103"/>
    </row>
    <row r="997" spans="1:2" x14ac:dyDescent="0.15">
      <c r="A997" s="103"/>
      <c r="B997" s="103"/>
    </row>
    <row r="998" spans="1:2" x14ac:dyDescent="0.15">
      <c r="A998" s="103"/>
      <c r="B998" s="103"/>
    </row>
    <row r="999" spans="1:2" x14ac:dyDescent="0.15">
      <c r="A999" s="103"/>
      <c r="B999" s="103"/>
    </row>
    <row r="1000" spans="1:2" x14ac:dyDescent="0.15">
      <c r="A1000" s="103"/>
      <c r="B1000" s="103"/>
    </row>
    <row r="1001" spans="1:2" x14ac:dyDescent="0.15">
      <c r="A1001" s="103"/>
      <c r="B1001" s="103"/>
    </row>
    <row r="1002" spans="1:2" x14ac:dyDescent="0.15">
      <c r="A1002" s="103"/>
      <c r="B1002" s="103"/>
    </row>
    <row r="1003" spans="1:2" x14ac:dyDescent="0.15">
      <c r="A1003" s="103"/>
      <c r="B1003" s="103"/>
    </row>
    <row r="1004" spans="1:2" x14ac:dyDescent="0.15">
      <c r="A1004" s="103"/>
      <c r="B1004" s="103"/>
    </row>
    <row r="1005" spans="1:2" x14ac:dyDescent="0.15">
      <c r="A1005" s="103"/>
      <c r="B1005" s="103"/>
    </row>
    <row r="1006" spans="1:2" x14ac:dyDescent="0.15">
      <c r="A1006" s="103"/>
      <c r="B1006" s="103"/>
    </row>
    <row r="1007" spans="1:2" x14ac:dyDescent="0.15">
      <c r="A1007" s="103"/>
      <c r="B1007" s="103"/>
    </row>
    <row r="1008" spans="1:2" x14ac:dyDescent="0.15">
      <c r="A1008" s="103"/>
      <c r="B1008" s="103"/>
    </row>
    <row r="1009" spans="1:2" x14ac:dyDescent="0.15">
      <c r="A1009" s="103"/>
      <c r="B1009" s="103"/>
    </row>
    <row r="1010" spans="1:2" x14ac:dyDescent="0.15">
      <c r="A1010" s="103"/>
      <c r="B1010" s="103"/>
    </row>
    <row r="1011" spans="1:2" x14ac:dyDescent="0.15">
      <c r="A1011" s="103"/>
      <c r="B1011" s="103"/>
    </row>
    <row r="1012" spans="1:2" x14ac:dyDescent="0.15">
      <c r="A1012" s="103"/>
      <c r="B1012" s="103"/>
    </row>
    <row r="1013" spans="1:2" x14ac:dyDescent="0.15">
      <c r="A1013" s="103"/>
      <c r="B1013" s="103"/>
    </row>
    <row r="1014" spans="1:2" x14ac:dyDescent="0.15">
      <c r="A1014" s="103"/>
      <c r="B1014" s="103"/>
    </row>
    <row r="1015" spans="1:2" x14ac:dyDescent="0.15">
      <c r="A1015" s="103"/>
      <c r="B1015" s="103"/>
    </row>
    <row r="1016" spans="1:2" x14ac:dyDescent="0.15">
      <c r="A1016" s="103"/>
      <c r="B1016" s="103"/>
    </row>
    <row r="1017" spans="1:2" x14ac:dyDescent="0.15">
      <c r="A1017" s="103"/>
      <c r="B1017" s="103"/>
    </row>
    <row r="1018" spans="1:2" x14ac:dyDescent="0.15">
      <c r="A1018" s="103"/>
      <c r="B1018" s="103"/>
    </row>
    <row r="1019" spans="1:2" x14ac:dyDescent="0.15">
      <c r="A1019" s="103"/>
      <c r="B1019" s="103"/>
    </row>
    <row r="1020" spans="1:2" x14ac:dyDescent="0.15">
      <c r="A1020" s="103"/>
      <c r="B1020" s="103"/>
    </row>
    <row r="1021" spans="1:2" x14ac:dyDescent="0.15">
      <c r="A1021" s="103"/>
      <c r="B1021" s="103"/>
    </row>
    <row r="1022" spans="1:2" x14ac:dyDescent="0.15">
      <c r="A1022" s="103"/>
      <c r="B1022" s="103"/>
    </row>
    <row r="1023" spans="1:2" x14ac:dyDescent="0.15">
      <c r="A1023" s="103"/>
      <c r="B1023" s="103"/>
    </row>
    <row r="1024" spans="1:2" x14ac:dyDescent="0.15">
      <c r="A1024" s="103"/>
      <c r="B1024" s="103"/>
    </row>
    <row r="1025" spans="1:2" x14ac:dyDescent="0.15">
      <c r="A1025" s="103"/>
      <c r="B1025" s="103"/>
    </row>
    <row r="1026" spans="1:2" x14ac:dyDescent="0.15">
      <c r="A1026" s="103"/>
      <c r="B1026" s="103"/>
    </row>
    <row r="1027" spans="1:2" x14ac:dyDescent="0.15">
      <c r="A1027" s="103"/>
      <c r="B1027" s="103"/>
    </row>
    <row r="1028" spans="1:2" x14ac:dyDescent="0.15">
      <c r="A1028" s="103"/>
      <c r="B1028" s="103"/>
    </row>
    <row r="1029" spans="1:2" x14ac:dyDescent="0.15">
      <c r="A1029" s="103"/>
      <c r="B1029" s="103"/>
    </row>
    <row r="1030" spans="1:2" x14ac:dyDescent="0.15">
      <c r="A1030" s="103"/>
      <c r="B1030" s="103"/>
    </row>
    <row r="1031" spans="1:2" x14ac:dyDescent="0.15">
      <c r="A1031" s="103"/>
      <c r="B1031" s="103"/>
    </row>
    <row r="1032" spans="1:2" x14ac:dyDescent="0.15">
      <c r="A1032" s="103"/>
      <c r="B1032" s="103"/>
    </row>
    <row r="1033" spans="1:2" x14ac:dyDescent="0.15">
      <c r="A1033" s="103"/>
      <c r="B1033" s="103"/>
    </row>
    <row r="1034" spans="1:2" x14ac:dyDescent="0.15">
      <c r="A1034" s="103"/>
      <c r="B1034" s="103"/>
    </row>
    <row r="1035" spans="1:2" x14ac:dyDescent="0.15">
      <c r="A1035" s="103"/>
      <c r="B1035" s="103"/>
    </row>
    <row r="1036" spans="1:2" x14ac:dyDescent="0.15">
      <c r="A1036" s="103"/>
      <c r="B1036" s="103"/>
    </row>
    <row r="1037" spans="1:2" x14ac:dyDescent="0.15">
      <c r="A1037" s="103"/>
      <c r="B1037" s="103"/>
    </row>
    <row r="1038" spans="1:2" x14ac:dyDescent="0.15">
      <c r="A1038" s="103"/>
      <c r="B1038" s="103"/>
    </row>
    <row r="1039" spans="1:2" x14ac:dyDescent="0.15">
      <c r="A1039" s="103"/>
      <c r="B1039" s="103"/>
    </row>
    <row r="1040" spans="1:2" x14ac:dyDescent="0.15">
      <c r="A1040" s="103"/>
      <c r="B1040" s="103"/>
    </row>
    <row r="1041" spans="1:2" x14ac:dyDescent="0.15">
      <c r="A1041" s="103"/>
      <c r="B1041" s="103"/>
    </row>
    <row r="1042" spans="1:2" x14ac:dyDescent="0.15">
      <c r="A1042" s="103"/>
      <c r="B1042" s="103"/>
    </row>
    <row r="1043" spans="1:2" x14ac:dyDescent="0.15">
      <c r="A1043" s="103"/>
      <c r="B1043" s="103"/>
    </row>
    <row r="1044" spans="1:2" x14ac:dyDescent="0.15">
      <c r="A1044" s="103"/>
      <c r="B1044" s="103"/>
    </row>
    <row r="1045" spans="1:2" x14ac:dyDescent="0.15">
      <c r="A1045" s="103"/>
      <c r="B1045" s="103"/>
    </row>
    <row r="1046" spans="1:2" x14ac:dyDescent="0.15">
      <c r="A1046" s="103"/>
      <c r="B1046" s="103"/>
    </row>
    <row r="1047" spans="1:2" x14ac:dyDescent="0.15">
      <c r="A1047" s="103"/>
      <c r="B1047" s="103"/>
    </row>
    <row r="1048" spans="1:2" x14ac:dyDescent="0.15">
      <c r="A1048" s="103"/>
      <c r="B1048" s="103"/>
    </row>
    <row r="1049" spans="1:2" x14ac:dyDescent="0.15">
      <c r="A1049" s="103"/>
      <c r="B1049" s="103"/>
    </row>
    <row r="1050" spans="1:2" x14ac:dyDescent="0.15">
      <c r="A1050" s="103"/>
      <c r="B1050" s="103"/>
    </row>
    <row r="1051" spans="1:2" x14ac:dyDescent="0.15">
      <c r="A1051" s="103"/>
      <c r="B1051" s="103"/>
    </row>
    <row r="1052" spans="1:2" x14ac:dyDescent="0.15">
      <c r="A1052" s="103"/>
      <c r="B1052" s="103"/>
    </row>
    <row r="1053" spans="1:2" x14ac:dyDescent="0.15">
      <c r="A1053" s="103"/>
      <c r="B1053" s="103"/>
    </row>
    <row r="1054" spans="1:2" x14ac:dyDescent="0.15">
      <c r="A1054" s="103"/>
      <c r="B1054" s="103"/>
    </row>
    <row r="1055" spans="1:2" x14ac:dyDescent="0.15">
      <c r="A1055" s="103"/>
      <c r="B1055" s="103"/>
    </row>
    <row r="1056" spans="1:2" x14ac:dyDescent="0.15">
      <c r="A1056" s="103"/>
      <c r="B1056" s="103"/>
    </row>
    <row r="1057" spans="1:2" x14ac:dyDescent="0.15">
      <c r="A1057" s="103"/>
      <c r="B1057" s="103"/>
    </row>
    <row r="1058" spans="1:2" x14ac:dyDescent="0.15">
      <c r="A1058" s="103"/>
      <c r="B1058" s="103"/>
    </row>
    <row r="1059" spans="1:2" x14ac:dyDescent="0.15">
      <c r="A1059" s="103"/>
      <c r="B1059" s="103"/>
    </row>
    <row r="1060" spans="1:2" x14ac:dyDescent="0.15">
      <c r="A1060" s="103"/>
      <c r="B1060" s="103"/>
    </row>
    <row r="1061" spans="1:2" x14ac:dyDescent="0.15">
      <c r="A1061" s="103"/>
      <c r="B1061" s="103"/>
    </row>
    <row r="1062" spans="1:2" x14ac:dyDescent="0.15">
      <c r="A1062" s="103"/>
      <c r="B1062" s="103"/>
    </row>
    <row r="1063" spans="1:2" x14ac:dyDescent="0.15">
      <c r="A1063" s="103"/>
      <c r="B1063" s="103"/>
    </row>
    <row r="1064" spans="1:2" x14ac:dyDescent="0.15">
      <c r="A1064" s="103"/>
      <c r="B1064" s="103"/>
    </row>
    <row r="1065" spans="1:2" x14ac:dyDescent="0.15">
      <c r="A1065" s="103"/>
      <c r="B1065" s="103"/>
    </row>
    <row r="1066" spans="1:2" x14ac:dyDescent="0.15">
      <c r="A1066" s="103"/>
      <c r="B1066" s="103"/>
    </row>
    <row r="1067" spans="1:2" x14ac:dyDescent="0.15">
      <c r="A1067" s="103"/>
      <c r="B1067" s="103"/>
    </row>
    <row r="1068" spans="1:2" x14ac:dyDescent="0.15">
      <c r="A1068" s="103"/>
      <c r="B1068" s="103"/>
    </row>
    <row r="1069" spans="1:2" x14ac:dyDescent="0.15">
      <c r="A1069" s="103"/>
      <c r="B1069" s="103"/>
    </row>
    <row r="1070" spans="1:2" x14ac:dyDescent="0.15">
      <c r="A1070" s="103"/>
      <c r="B1070" s="103"/>
    </row>
    <row r="1071" spans="1:2" x14ac:dyDescent="0.15">
      <c r="A1071" s="103"/>
      <c r="B1071" s="103"/>
    </row>
    <row r="1072" spans="1:2" x14ac:dyDescent="0.15">
      <c r="A1072" s="103"/>
      <c r="B1072" s="103"/>
    </row>
    <row r="1073" spans="1:2" x14ac:dyDescent="0.15">
      <c r="A1073" s="103"/>
      <c r="B1073" s="103"/>
    </row>
    <row r="1074" spans="1:2" x14ac:dyDescent="0.15">
      <c r="A1074" s="103"/>
      <c r="B1074" s="103"/>
    </row>
    <row r="1075" spans="1:2" x14ac:dyDescent="0.15">
      <c r="A1075" s="103"/>
      <c r="B1075" s="103"/>
    </row>
    <row r="1076" spans="1:2" x14ac:dyDescent="0.15">
      <c r="A1076" s="103"/>
      <c r="B1076" s="103"/>
    </row>
    <row r="1077" spans="1:2" x14ac:dyDescent="0.15">
      <c r="A1077" s="103"/>
      <c r="B1077" s="103"/>
    </row>
    <row r="1078" spans="1:2" x14ac:dyDescent="0.15">
      <c r="A1078" s="103"/>
      <c r="B1078" s="103"/>
    </row>
    <row r="1079" spans="1:2" x14ac:dyDescent="0.15">
      <c r="A1079" s="103"/>
      <c r="B1079" s="103"/>
    </row>
    <row r="1080" spans="1:2" x14ac:dyDescent="0.15">
      <c r="A1080" s="103"/>
      <c r="B1080" s="103"/>
    </row>
    <row r="1081" spans="1:2" x14ac:dyDescent="0.15">
      <c r="A1081" s="103"/>
      <c r="B1081" s="103"/>
    </row>
    <row r="1082" spans="1:2" x14ac:dyDescent="0.15">
      <c r="A1082" s="103"/>
      <c r="B1082" s="103"/>
    </row>
    <row r="1083" spans="1:2" x14ac:dyDescent="0.15">
      <c r="A1083" s="103"/>
      <c r="B1083" s="103"/>
    </row>
    <row r="1084" spans="1:2" x14ac:dyDescent="0.15">
      <c r="A1084" s="103"/>
      <c r="B1084" s="103"/>
    </row>
    <row r="1085" spans="1:2" x14ac:dyDescent="0.15">
      <c r="A1085" s="103"/>
      <c r="B1085" s="103"/>
    </row>
    <row r="1086" spans="1:2" x14ac:dyDescent="0.15">
      <c r="A1086" s="103"/>
      <c r="B1086" s="103"/>
    </row>
    <row r="1087" spans="1:2" x14ac:dyDescent="0.15">
      <c r="A1087" s="103"/>
      <c r="B1087" s="103"/>
    </row>
    <row r="1088" spans="1:2" x14ac:dyDescent="0.15">
      <c r="A1088" s="103"/>
      <c r="B1088" s="103"/>
    </row>
    <row r="1089" spans="1:2" x14ac:dyDescent="0.15">
      <c r="A1089" s="103"/>
      <c r="B1089" s="103"/>
    </row>
    <row r="1090" spans="1:2" x14ac:dyDescent="0.15">
      <c r="A1090" s="103"/>
      <c r="B1090" s="103"/>
    </row>
    <row r="1091" spans="1:2" x14ac:dyDescent="0.15">
      <c r="A1091" s="103"/>
      <c r="B1091" s="103"/>
    </row>
    <row r="1092" spans="1:2" x14ac:dyDescent="0.15">
      <c r="A1092" s="103"/>
      <c r="B1092" s="103"/>
    </row>
    <row r="1093" spans="1:2" x14ac:dyDescent="0.15">
      <c r="A1093" s="103"/>
      <c r="B1093" s="103"/>
    </row>
    <row r="1094" spans="1:2" x14ac:dyDescent="0.15">
      <c r="A1094" s="103"/>
      <c r="B1094" s="103"/>
    </row>
    <row r="1095" spans="1:2" x14ac:dyDescent="0.15">
      <c r="A1095" s="103"/>
      <c r="B1095" s="103"/>
    </row>
    <row r="1096" spans="1:2" x14ac:dyDescent="0.15">
      <c r="A1096" s="103"/>
      <c r="B1096" s="103"/>
    </row>
    <row r="1097" spans="1:2" x14ac:dyDescent="0.15">
      <c r="A1097" s="103"/>
      <c r="B1097" s="103"/>
    </row>
    <row r="1098" spans="1:2" x14ac:dyDescent="0.15">
      <c r="A1098" s="103"/>
      <c r="B1098" s="103"/>
    </row>
    <row r="1099" spans="1:2" x14ac:dyDescent="0.15">
      <c r="A1099" s="103"/>
      <c r="B1099" s="103"/>
    </row>
    <row r="1100" spans="1:2" x14ac:dyDescent="0.15">
      <c r="A1100" s="103"/>
      <c r="B1100" s="103"/>
    </row>
    <row r="1101" spans="1:2" x14ac:dyDescent="0.15">
      <c r="A1101" s="103"/>
      <c r="B1101" s="103"/>
    </row>
    <row r="1102" spans="1:2" x14ac:dyDescent="0.15">
      <c r="A1102" s="103"/>
      <c r="B1102" s="103"/>
    </row>
    <row r="1103" spans="1:2" x14ac:dyDescent="0.15">
      <c r="A1103" s="103"/>
      <c r="B1103" s="103"/>
    </row>
    <row r="1104" spans="1:2" x14ac:dyDescent="0.15">
      <c r="A1104" s="103"/>
      <c r="B1104" s="103"/>
    </row>
    <row r="1105" spans="1:2" x14ac:dyDescent="0.15">
      <c r="A1105" s="103"/>
      <c r="B1105" s="103"/>
    </row>
    <row r="1106" spans="1:2" x14ac:dyDescent="0.15">
      <c r="A1106" s="103"/>
      <c r="B1106" s="103"/>
    </row>
    <row r="1107" spans="1:2" x14ac:dyDescent="0.15">
      <c r="A1107" s="103"/>
      <c r="B1107" s="103"/>
    </row>
    <row r="1108" spans="1:2" x14ac:dyDescent="0.15">
      <c r="A1108" s="103"/>
      <c r="B1108" s="103"/>
    </row>
    <row r="1109" spans="1:2" x14ac:dyDescent="0.15">
      <c r="A1109" s="103"/>
      <c r="B1109" s="103"/>
    </row>
    <row r="1110" spans="1:2" x14ac:dyDescent="0.15">
      <c r="A1110" s="103"/>
      <c r="B1110" s="103"/>
    </row>
    <row r="1111" spans="1:2" x14ac:dyDescent="0.15">
      <c r="A1111" s="103"/>
      <c r="B1111" s="103"/>
    </row>
    <row r="1112" spans="1:2" x14ac:dyDescent="0.15">
      <c r="A1112" s="103"/>
      <c r="B1112" s="103"/>
    </row>
    <row r="1113" spans="1:2" x14ac:dyDescent="0.15">
      <c r="A1113" s="103"/>
      <c r="B1113" s="103"/>
    </row>
    <row r="1114" spans="1:2" x14ac:dyDescent="0.15">
      <c r="A1114" s="103"/>
      <c r="B1114" s="103"/>
    </row>
    <row r="1115" spans="1:2" x14ac:dyDescent="0.15">
      <c r="A1115" s="103"/>
      <c r="B1115" s="103"/>
    </row>
    <row r="1116" spans="1:2" x14ac:dyDescent="0.15">
      <c r="A1116" s="103"/>
      <c r="B1116" s="103"/>
    </row>
    <row r="1117" spans="1:2" x14ac:dyDescent="0.15">
      <c r="A1117" s="103"/>
      <c r="B1117" s="103"/>
    </row>
    <row r="1118" spans="1:2" x14ac:dyDescent="0.15">
      <c r="A1118" s="103"/>
      <c r="B1118" s="103"/>
    </row>
    <row r="1119" spans="1:2" x14ac:dyDescent="0.15">
      <c r="A1119" s="103"/>
      <c r="B1119" s="103"/>
    </row>
    <row r="1120" spans="1:2" x14ac:dyDescent="0.15">
      <c r="A1120" s="103"/>
      <c r="B1120" s="103"/>
    </row>
    <row r="1121" spans="1:2" x14ac:dyDescent="0.15">
      <c r="A1121" s="103"/>
      <c r="B1121" s="103"/>
    </row>
    <row r="1122" spans="1:2" x14ac:dyDescent="0.15">
      <c r="A1122" s="103"/>
      <c r="B1122" s="103"/>
    </row>
    <row r="1123" spans="1:2" x14ac:dyDescent="0.15">
      <c r="A1123" s="103"/>
      <c r="B1123" s="103"/>
    </row>
    <row r="1124" spans="1:2" x14ac:dyDescent="0.15">
      <c r="A1124" s="103"/>
      <c r="B1124" s="103"/>
    </row>
    <row r="1125" spans="1:2" x14ac:dyDescent="0.15">
      <c r="A1125" s="103"/>
      <c r="B1125" s="103"/>
    </row>
    <row r="1126" spans="1:2" x14ac:dyDescent="0.15">
      <c r="A1126" s="103"/>
      <c r="B1126" s="103"/>
    </row>
    <row r="1127" spans="1:2" x14ac:dyDescent="0.15">
      <c r="A1127" s="103"/>
      <c r="B1127" s="103"/>
    </row>
    <row r="1128" spans="1:2" x14ac:dyDescent="0.15">
      <c r="A1128" s="103"/>
      <c r="B1128" s="103"/>
    </row>
    <row r="1129" spans="1:2" x14ac:dyDescent="0.15">
      <c r="A1129" s="103"/>
      <c r="B1129" s="103"/>
    </row>
    <row r="1130" spans="1:2" x14ac:dyDescent="0.15">
      <c r="A1130" s="103"/>
      <c r="B1130" s="103"/>
    </row>
    <row r="1131" spans="1:2" x14ac:dyDescent="0.15">
      <c r="A1131" s="103"/>
      <c r="B1131" s="103"/>
    </row>
    <row r="1132" spans="1:2" x14ac:dyDescent="0.15">
      <c r="A1132" s="103"/>
      <c r="B1132" s="103"/>
    </row>
    <row r="1133" spans="1:2" x14ac:dyDescent="0.15">
      <c r="A1133" s="103"/>
      <c r="B1133" s="103"/>
    </row>
    <row r="1134" spans="1:2" x14ac:dyDescent="0.15">
      <c r="A1134" s="103"/>
      <c r="B1134" s="103"/>
    </row>
    <row r="1135" spans="1:2" x14ac:dyDescent="0.15">
      <c r="A1135" s="103"/>
      <c r="B1135" s="103"/>
    </row>
    <row r="1136" spans="1:2" x14ac:dyDescent="0.15">
      <c r="A1136" s="103"/>
      <c r="B1136" s="103"/>
    </row>
    <row r="1137" spans="1:2" x14ac:dyDescent="0.15">
      <c r="A1137" s="103"/>
      <c r="B1137" s="103"/>
    </row>
    <row r="1138" spans="1:2" x14ac:dyDescent="0.15">
      <c r="A1138" s="103"/>
      <c r="B1138" s="103"/>
    </row>
    <row r="1139" spans="1:2" x14ac:dyDescent="0.15">
      <c r="A1139" s="103"/>
      <c r="B1139" s="103"/>
    </row>
    <row r="1140" spans="1:2" x14ac:dyDescent="0.15">
      <c r="A1140" s="103"/>
      <c r="B1140" s="103"/>
    </row>
    <row r="1141" spans="1:2" x14ac:dyDescent="0.15">
      <c r="A1141" s="103"/>
      <c r="B1141" s="103"/>
    </row>
    <row r="1142" spans="1:2" x14ac:dyDescent="0.15">
      <c r="A1142" s="103"/>
      <c r="B1142" s="103"/>
    </row>
    <row r="1143" spans="1:2" x14ac:dyDescent="0.15">
      <c r="A1143" s="103"/>
      <c r="B1143" s="103"/>
    </row>
    <row r="1144" spans="1:2" x14ac:dyDescent="0.15">
      <c r="A1144" s="103"/>
      <c r="B1144" s="103"/>
    </row>
    <row r="1145" spans="1:2" x14ac:dyDescent="0.15">
      <c r="A1145" s="103"/>
      <c r="B1145" s="103"/>
    </row>
    <row r="1146" spans="1:2" x14ac:dyDescent="0.15">
      <c r="A1146" s="103"/>
      <c r="B1146" s="103"/>
    </row>
    <row r="1147" spans="1:2" x14ac:dyDescent="0.15">
      <c r="A1147" s="103"/>
      <c r="B1147" s="103"/>
    </row>
    <row r="1148" spans="1:2" x14ac:dyDescent="0.15">
      <c r="A1148" s="103"/>
      <c r="B1148" s="103"/>
    </row>
    <row r="1149" spans="1:2" x14ac:dyDescent="0.15">
      <c r="A1149" s="103"/>
      <c r="B1149" s="103"/>
    </row>
    <row r="1150" spans="1:2" x14ac:dyDescent="0.15">
      <c r="A1150" s="103"/>
      <c r="B1150" s="103"/>
    </row>
    <row r="1151" spans="1:2" x14ac:dyDescent="0.15">
      <c r="A1151" s="103"/>
      <c r="B1151" s="103"/>
    </row>
    <row r="1152" spans="1:2" x14ac:dyDescent="0.15">
      <c r="A1152" s="103"/>
      <c r="B1152" s="103"/>
    </row>
    <row r="1153" spans="1:2" x14ac:dyDescent="0.15">
      <c r="A1153" s="103"/>
      <c r="B1153" s="103"/>
    </row>
    <row r="1154" spans="1:2" x14ac:dyDescent="0.15">
      <c r="A1154" s="103"/>
      <c r="B1154" s="103"/>
    </row>
    <row r="1155" spans="1:2" x14ac:dyDescent="0.15">
      <c r="A1155" s="103"/>
      <c r="B1155" s="103"/>
    </row>
    <row r="1156" spans="1:2" x14ac:dyDescent="0.15">
      <c r="A1156" s="103"/>
      <c r="B1156" s="103"/>
    </row>
    <row r="1157" spans="1:2" x14ac:dyDescent="0.15">
      <c r="A1157" s="103"/>
      <c r="B1157" s="103"/>
    </row>
    <row r="1158" spans="1:2" x14ac:dyDescent="0.15">
      <c r="A1158" s="103"/>
      <c r="B1158" s="103"/>
    </row>
    <row r="1159" spans="1:2" x14ac:dyDescent="0.15">
      <c r="A1159" s="103"/>
      <c r="B1159" s="103"/>
    </row>
    <row r="1160" spans="1:2" x14ac:dyDescent="0.15">
      <c r="A1160" s="103"/>
      <c r="B1160" s="103"/>
    </row>
    <row r="1161" spans="1:2" x14ac:dyDescent="0.15">
      <c r="A1161" s="103"/>
      <c r="B1161" s="103"/>
    </row>
    <row r="1162" spans="1:2" x14ac:dyDescent="0.15">
      <c r="A1162" s="103"/>
      <c r="B1162" s="103"/>
    </row>
    <row r="1163" spans="1:2" x14ac:dyDescent="0.15">
      <c r="A1163" s="103"/>
      <c r="B1163" s="103"/>
    </row>
    <row r="1164" spans="1:2" x14ac:dyDescent="0.15">
      <c r="A1164" s="103"/>
      <c r="B1164" s="103"/>
    </row>
    <row r="1165" spans="1:2" x14ac:dyDescent="0.15">
      <c r="A1165" s="103"/>
      <c r="B1165" s="103"/>
    </row>
    <row r="1166" spans="1:2" x14ac:dyDescent="0.15">
      <c r="A1166" s="103"/>
      <c r="B1166" s="103"/>
    </row>
    <row r="1167" spans="1:2" x14ac:dyDescent="0.15">
      <c r="A1167" s="103"/>
      <c r="B1167" s="103"/>
    </row>
    <row r="1168" spans="1:2" x14ac:dyDescent="0.15">
      <c r="A1168" s="103"/>
      <c r="B1168" s="103"/>
    </row>
    <row r="1169" spans="1:2" x14ac:dyDescent="0.15">
      <c r="A1169" s="103"/>
      <c r="B1169" s="103"/>
    </row>
    <row r="1170" spans="1:2" x14ac:dyDescent="0.15">
      <c r="A1170" s="103"/>
      <c r="B1170" s="103"/>
    </row>
    <row r="1171" spans="1:2" x14ac:dyDescent="0.15">
      <c r="A1171" s="103"/>
      <c r="B1171" s="103"/>
    </row>
    <row r="1172" spans="1:2" x14ac:dyDescent="0.15">
      <c r="A1172" s="103"/>
      <c r="B1172" s="103"/>
    </row>
    <row r="1173" spans="1:2" x14ac:dyDescent="0.15">
      <c r="A1173" s="103"/>
      <c r="B1173" s="103"/>
    </row>
    <row r="1174" spans="1:2" x14ac:dyDescent="0.15">
      <c r="A1174" s="103"/>
      <c r="B1174" s="103"/>
    </row>
    <row r="1175" spans="1:2" x14ac:dyDescent="0.15">
      <c r="A1175" s="103"/>
      <c r="B1175" s="103"/>
    </row>
    <row r="1176" spans="1:2" x14ac:dyDescent="0.15">
      <c r="A1176" s="103"/>
      <c r="B1176" s="103"/>
    </row>
    <row r="1177" spans="1:2" x14ac:dyDescent="0.15">
      <c r="A1177" s="103"/>
      <c r="B1177" s="103"/>
    </row>
    <row r="1178" spans="1:2" x14ac:dyDescent="0.15">
      <c r="A1178" s="103"/>
      <c r="B1178" s="103"/>
    </row>
    <row r="1179" spans="1:2" x14ac:dyDescent="0.15">
      <c r="A1179" s="103"/>
      <c r="B1179" s="103"/>
    </row>
    <row r="1180" spans="1:2" x14ac:dyDescent="0.15">
      <c r="A1180" s="103"/>
      <c r="B1180" s="103"/>
    </row>
    <row r="1181" spans="1:2" x14ac:dyDescent="0.15">
      <c r="A1181" s="103"/>
      <c r="B1181" s="103"/>
    </row>
    <row r="1182" spans="1:2" x14ac:dyDescent="0.15">
      <c r="A1182" s="103"/>
      <c r="B1182" s="103"/>
    </row>
    <row r="1183" spans="1:2" x14ac:dyDescent="0.15">
      <c r="A1183" s="103"/>
      <c r="B1183" s="103"/>
    </row>
    <row r="1184" spans="1:2" x14ac:dyDescent="0.15">
      <c r="A1184" s="103"/>
      <c r="B1184" s="103"/>
    </row>
    <row r="1185" spans="1:2" x14ac:dyDescent="0.15">
      <c r="A1185" s="103"/>
      <c r="B1185" s="103"/>
    </row>
    <row r="1186" spans="1:2" x14ac:dyDescent="0.15">
      <c r="A1186" s="103"/>
      <c r="B1186" s="103"/>
    </row>
    <row r="1187" spans="1:2" x14ac:dyDescent="0.15">
      <c r="A1187" s="103"/>
      <c r="B1187" s="103"/>
    </row>
    <row r="1188" spans="1:2" x14ac:dyDescent="0.15">
      <c r="A1188" s="103"/>
      <c r="B1188" s="103"/>
    </row>
    <row r="1189" spans="1:2" x14ac:dyDescent="0.15">
      <c r="A1189" s="103"/>
      <c r="B1189" s="103"/>
    </row>
    <row r="1190" spans="1:2" x14ac:dyDescent="0.15">
      <c r="A1190" s="103"/>
      <c r="B1190" s="103"/>
    </row>
    <row r="1191" spans="1:2" x14ac:dyDescent="0.15">
      <c r="A1191" s="103"/>
      <c r="B1191" s="103"/>
    </row>
    <row r="1192" spans="1:2" x14ac:dyDescent="0.15">
      <c r="A1192" s="103"/>
      <c r="B1192" s="103"/>
    </row>
    <row r="1193" spans="1:2" x14ac:dyDescent="0.15">
      <c r="A1193" s="103"/>
      <c r="B1193" s="103"/>
    </row>
    <row r="1194" spans="1:2" x14ac:dyDescent="0.15">
      <c r="A1194" s="103"/>
      <c r="B1194" s="103"/>
    </row>
    <row r="1195" spans="1:2" x14ac:dyDescent="0.15">
      <c r="A1195" s="103"/>
      <c r="B1195" s="103"/>
    </row>
    <row r="1196" spans="1:2" x14ac:dyDescent="0.15">
      <c r="A1196" s="103"/>
      <c r="B1196" s="103"/>
    </row>
    <row r="1197" spans="1:2" x14ac:dyDescent="0.15">
      <c r="A1197" s="103"/>
      <c r="B1197" s="103"/>
    </row>
    <row r="1198" spans="1:2" x14ac:dyDescent="0.15">
      <c r="A1198" s="103"/>
      <c r="B1198" s="103"/>
    </row>
    <row r="1199" spans="1:2" x14ac:dyDescent="0.15">
      <c r="A1199" s="103"/>
      <c r="B1199" s="103"/>
    </row>
    <row r="1200" spans="1:2" x14ac:dyDescent="0.15">
      <c r="A1200" s="103"/>
      <c r="B1200" s="103"/>
    </row>
    <row r="1201" spans="1:2" x14ac:dyDescent="0.15">
      <c r="A1201" s="103"/>
      <c r="B1201" s="103"/>
    </row>
    <row r="1202" spans="1:2" x14ac:dyDescent="0.15">
      <c r="A1202" s="103"/>
      <c r="B1202" s="103"/>
    </row>
    <row r="1203" spans="1:2" x14ac:dyDescent="0.15">
      <c r="A1203" s="103"/>
      <c r="B1203" s="103"/>
    </row>
    <row r="1204" spans="1:2" x14ac:dyDescent="0.15">
      <c r="A1204" s="103"/>
      <c r="B1204" s="103"/>
    </row>
    <row r="1205" spans="1:2" x14ac:dyDescent="0.15">
      <c r="A1205" s="103"/>
      <c r="B1205" s="103"/>
    </row>
    <row r="1206" spans="1:2" x14ac:dyDescent="0.15">
      <c r="A1206" s="103"/>
      <c r="B1206" s="103"/>
    </row>
    <row r="1207" spans="1:2" x14ac:dyDescent="0.15">
      <c r="A1207" s="103"/>
      <c r="B1207" s="103"/>
    </row>
    <row r="1208" spans="1:2" x14ac:dyDescent="0.15">
      <c r="A1208" s="103"/>
      <c r="B1208" s="103"/>
    </row>
    <row r="1209" spans="1:2" x14ac:dyDescent="0.15">
      <c r="A1209" s="103"/>
      <c r="B1209" s="103"/>
    </row>
    <row r="1210" spans="1:2" x14ac:dyDescent="0.15">
      <c r="A1210" s="103"/>
      <c r="B1210" s="103"/>
    </row>
    <row r="1211" spans="1:2" x14ac:dyDescent="0.15">
      <c r="A1211" s="103"/>
      <c r="B1211" s="103"/>
    </row>
    <row r="1212" spans="1:2" x14ac:dyDescent="0.15">
      <c r="A1212" s="103"/>
      <c r="B1212" s="103"/>
    </row>
    <row r="1213" spans="1:2" x14ac:dyDescent="0.15">
      <c r="A1213" s="103"/>
      <c r="B1213" s="103"/>
    </row>
    <row r="1214" spans="1:2" x14ac:dyDescent="0.15">
      <c r="A1214" s="103"/>
      <c r="B1214" s="103"/>
    </row>
    <row r="1215" spans="1:2" x14ac:dyDescent="0.15">
      <c r="A1215" s="103"/>
      <c r="B1215" s="103"/>
    </row>
    <row r="1216" spans="1:2" x14ac:dyDescent="0.15">
      <c r="A1216" s="103"/>
      <c r="B1216" s="103"/>
    </row>
    <row r="1217" spans="1:2" x14ac:dyDescent="0.15">
      <c r="A1217" s="103"/>
      <c r="B1217" s="103"/>
    </row>
    <row r="1218" spans="1:2" x14ac:dyDescent="0.15">
      <c r="A1218" s="103"/>
      <c r="B1218" s="103"/>
    </row>
    <row r="1219" spans="1:2" x14ac:dyDescent="0.15">
      <c r="A1219" s="103"/>
      <c r="B1219" s="103"/>
    </row>
    <row r="1220" spans="1:2" x14ac:dyDescent="0.15">
      <c r="A1220" s="103"/>
      <c r="B1220" s="103"/>
    </row>
    <row r="1221" spans="1:2" x14ac:dyDescent="0.15">
      <c r="A1221" s="103"/>
      <c r="B1221" s="103"/>
    </row>
    <row r="1222" spans="1:2" x14ac:dyDescent="0.15">
      <c r="A1222" s="103"/>
      <c r="B1222" s="103"/>
    </row>
    <row r="1223" spans="1:2" x14ac:dyDescent="0.15">
      <c r="A1223" s="103"/>
      <c r="B1223" s="103"/>
    </row>
    <row r="1224" spans="1:2" x14ac:dyDescent="0.15">
      <c r="A1224" s="103"/>
      <c r="B1224" s="103"/>
    </row>
    <row r="1225" spans="1:2" x14ac:dyDescent="0.15">
      <c r="A1225" s="103"/>
      <c r="B1225" s="103"/>
    </row>
    <row r="1226" spans="1:2" x14ac:dyDescent="0.15">
      <c r="A1226" s="103"/>
      <c r="B1226" s="103"/>
    </row>
    <row r="1227" spans="1:2" x14ac:dyDescent="0.15">
      <c r="A1227" s="103"/>
      <c r="B1227" s="103"/>
    </row>
    <row r="1228" spans="1:2" x14ac:dyDescent="0.15">
      <c r="A1228" s="103"/>
      <c r="B1228" s="103"/>
    </row>
    <row r="1229" spans="1:2" x14ac:dyDescent="0.15">
      <c r="A1229" s="103"/>
      <c r="B1229" s="103"/>
    </row>
    <row r="1230" spans="1:2" x14ac:dyDescent="0.15">
      <c r="A1230" s="103"/>
      <c r="B1230" s="103"/>
    </row>
    <row r="1231" spans="1:2" x14ac:dyDescent="0.15">
      <c r="A1231" s="103"/>
      <c r="B1231" s="103"/>
    </row>
    <row r="1232" spans="1:2" x14ac:dyDescent="0.15">
      <c r="A1232" s="103"/>
      <c r="B1232" s="103"/>
    </row>
    <row r="1233" spans="1:2" x14ac:dyDescent="0.15">
      <c r="A1233" s="103"/>
      <c r="B1233" s="103"/>
    </row>
    <row r="1234" spans="1:2" x14ac:dyDescent="0.15">
      <c r="A1234" s="103"/>
      <c r="B1234" s="103"/>
    </row>
    <row r="1235" spans="1:2" x14ac:dyDescent="0.15">
      <c r="A1235" s="103"/>
      <c r="B1235" s="103"/>
    </row>
    <row r="1236" spans="1:2" x14ac:dyDescent="0.15">
      <c r="A1236" s="103"/>
      <c r="B1236" s="103"/>
    </row>
    <row r="1237" spans="1:2" x14ac:dyDescent="0.15">
      <c r="A1237" s="103"/>
      <c r="B1237" s="103"/>
    </row>
    <row r="1238" spans="1:2" x14ac:dyDescent="0.15">
      <c r="A1238" s="103"/>
      <c r="B1238" s="103"/>
    </row>
    <row r="1239" spans="1:2" x14ac:dyDescent="0.15">
      <c r="A1239" s="103"/>
      <c r="B1239" s="103"/>
    </row>
    <row r="1240" spans="1:2" x14ac:dyDescent="0.15">
      <c r="A1240" s="103"/>
      <c r="B1240" s="103"/>
    </row>
    <row r="1241" spans="1:2" x14ac:dyDescent="0.15">
      <c r="A1241" s="103"/>
      <c r="B1241" s="103"/>
    </row>
    <row r="1242" spans="1:2" x14ac:dyDescent="0.15">
      <c r="A1242" s="103"/>
      <c r="B1242" s="103"/>
    </row>
    <row r="1243" spans="1:2" x14ac:dyDescent="0.15">
      <c r="A1243" s="103"/>
      <c r="B1243" s="103"/>
    </row>
    <row r="1244" spans="1:2" x14ac:dyDescent="0.15">
      <c r="A1244" s="103"/>
      <c r="B1244" s="103"/>
    </row>
    <row r="1245" spans="1:2" x14ac:dyDescent="0.15">
      <c r="A1245" s="103"/>
      <c r="B1245" s="103"/>
    </row>
    <row r="1246" spans="1:2" x14ac:dyDescent="0.15">
      <c r="A1246" s="103"/>
      <c r="B1246" s="103"/>
    </row>
    <row r="1247" spans="1:2" x14ac:dyDescent="0.15">
      <c r="A1247" s="103"/>
      <c r="B1247" s="103"/>
    </row>
    <row r="1248" spans="1:2" x14ac:dyDescent="0.15">
      <c r="A1248" s="103"/>
      <c r="B1248" s="103"/>
    </row>
    <row r="1249" spans="1:2" x14ac:dyDescent="0.15">
      <c r="A1249" s="103"/>
      <c r="B1249" s="103"/>
    </row>
    <row r="1250" spans="1:2" x14ac:dyDescent="0.15">
      <c r="A1250" s="103"/>
      <c r="B1250" s="103"/>
    </row>
    <row r="1251" spans="1:2" x14ac:dyDescent="0.15">
      <c r="A1251" s="103"/>
      <c r="B1251" s="103"/>
    </row>
    <row r="1252" spans="1:2" x14ac:dyDescent="0.15">
      <c r="A1252" s="103"/>
      <c r="B1252" s="103"/>
    </row>
    <row r="1253" spans="1:2" x14ac:dyDescent="0.15">
      <c r="A1253" s="103"/>
      <c r="B1253" s="103"/>
    </row>
    <row r="1254" spans="1:2" x14ac:dyDescent="0.15">
      <c r="A1254" s="103"/>
      <c r="B1254" s="103"/>
    </row>
    <row r="1255" spans="1:2" x14ac:dyDescent="0.15">
      <c r="A1255" s="103"/>
      <c r="B1255" s="103"/>
    </row>
    <row r="1256" spans="1:2" x14ac:dyDescent="0.15">
      <c r="A1256" s="103"/>
      <c r="B1256" s="103"/>
    </row>
    <row r="1257" spans="1:2" x14ac:dyDescent="0.15">
      <c r="A1257" s="103"/>
      <c r="B1257" s="103"/>
    </row>
    <row r="1258" spans="1:2" x14ac:dyDescent="0.15">
      <c r="A1258" s="103"/>
      <c r="B1258" s="103"/>
    </row>
    <row r="1259" spans="1:2" x14ac:dyDescent="0.15">
      <c r="A1259" s="103"/>
      <c r="B1259" s="103"/>
    </row>
    <row r="1260" spans="1:2" x14ac:dyDescent="0.15">
      <c r="A1260" s="103"/>
      <c r="B1260" s="103"/>
    </row>
    <row r="1261" spans="1:2" x14ac:dyDescent="0.15">
      <c r="A1261" s="103"/>
      <c r="B1261" s="103"/>
    </row>
    <row r="1262" spans="1:2" x14ac:dyDescent="0.15">
      <c r="A1262" s="103"/>
      <c r="B1262" s="103"/>
    </row>
    <row r="1263" spans="1:2" x14ac:dyDescent="0.15">
      <c r="A1263" s="103"/>
      <c r="B1263" s="103"/>
    </row>
    <row r="1264" spans="1:2" x14ac:dyDescent="0.15">
      <c r="A1264" s="103"/>
      <c r="B1264" s="103"/>
    </row>
    <row r="1265" spans="1:2" x14ac:dyDescent="0.15">
      <c r="A1265" s="103"/>
      <c r="B1265" s="103"/>
    </row>
    <row r="1266" spans="1:2" x14ac:dyDescent="0.15">
      <c r="A1266" s="103"/>
      <c r="B1266" s="103"/>
    </row>
    <row r="1267" spans="1:2" x14ac:dyDescent="0.15">
      <c r="A1267" s="103"/>
      <c r="B1267" s="103"/>
    </row>
    <row r="1268" spans="1:2" x14ac:dyDescent="0.15">
      <c r="A1268" s="103"/>
      <c r="B1268" s="103"/>
    </row>
    <row r="1269" spans="1:2" x14ac:dyDescent="0.15">
      <c r="A1269" s="103"/>
      <c r="B1269" s="103"/>
    </row>
    <row r="1270" spans="1:2" x14ac:dyDescent="0.15">
      <c r="A1270" s="103"/>
      <c r="B1270" s="103"/>
    </row>
    <row r="1271" spans="1:2" x14ac:dyDescent="0.15">
      <c r="A1271" s="103"/>
      <c r="B1271" s="103"/>
    </row>
    <row r="1272" spans="1:2" x14ac:dyDescent="0.15">
      <c r="A1272" s="103"/>
      <c r="B1272" s="103"/>
    </row>
    <row r="1273" spans="1:2" x14ac:dyDescent="0.15">
      <c r="A1273" s="103"/>
      <c r="B1273" s="103"/>
    </row>
    <row r="1274" spans="1:2" x14ac:dyDescent="0.15">
      <c r="A1274" s="103"/>
      <c r="B1274" s="103"/>
    </row>
    <row r="1275" spans="1:2" x14ac:dyDescent="0.15">
      <c r="A1275" s="103"/>
      <c r="B1275" s="103"/>
    </row>
    <row r="1276" spans="1:2" x14ac:dyDescent="0.15">
      <c r="A1276" s="103"/>
      <c r="B1276" s="103"/>
    </row>
    <row r="1277" spans="1:2" x14ac:dyDescent="0.15">
      <c r="A1277" s="103"/>
      <c r="B1277" s="103"/>
    </row>
    <row r="1278" spans="1:2" x14ac:dyDescent="0.15">
      <c r="A1278" s="103"/>
      <c r="B1278" s="103"/>
    </row>
    <row r="1279" spans="1:2" x14ac:dyDescent="0.15">
      <c r="A1279" s="103"/>
      <c r="B1279" s="103"/>
    </row>
    <row r="1280" spans="1:2" x14ac:dyDescent="0.15">
      <c r="A1280" s="103"/>
      <c r="B1280" s="103"/>
    </row>
    <row r="1281" spans="1:2" x14ac:dyDescent="0.15">
      <c r="A1281" s="103"/>
      <c r="B1281" s="103"/>
    </row>
    <row r="1282" spans="1:2" x14ac:dyDescent="0.15">
      <c r="A1282" s="103"/>
      <c r="B1282" s="103"/>
    </row>
    <row r="1283" spans="1:2" x14ac:dyDescent="0.15">
      <c r="A1283" s="103"/>
      <c r="B1283" s="103"/>
    </row>
    <row r="1284" spans="1:2" x14ac:dyDescent="0.15">
      <c r="A1284" s="103"/>
      <c r="B1284" s="103"/>
    </row>
    <row r="1285" spans="1:2" x14ac:dyDescent="0.15">
      <c r="A1285" s="103"/>
      <c r="B1285" s="103"/>
    </row>
    <row r="1286" spans="1:2" x14ac:dyDescent="0.15">
      <c r="A1286" s="103"/>
      <c r="B1286" s="103"/>
    </row>
    <row r="1287" spans="1:2" x14ac:dyDescent="0.15">
      <c r="A1287" s="103"/>
      <c r="B1287" s="103"/>
    </row>
    <row r="1288" spans="1:2" x14ac:dyDescent="0.15">
      <c r="A1288" s="103"/>
      <c r="B1288" s="103"/>
    </row>
    <row r="1289" spans="1:2" x14ac:dyDescent="0.15">
      <c r="A1289" s="103"/>
      <c r="B1289" s="103"/>
    </row>
    <row r="1290" spans="1:2" x14ac:dyDescent="0.15">
      <c r="A1290" s="103"/>
      <c r="B1290" s="103"/>
    </row>
    <row r="1291" spans="1:2" x14ac:dyDescent="0.15">
      <c r="A1291" s="103"/>
      <c r="B1291" s="103"/>
    </row>
    <row r="1292" spans="1:2" x14ac:dyDescent="0.15">
      <c r="A1292" s="103"/>
      <c r="B1292" s="103"/>
    </row>
    <row r="1293" spans="1:2" x14ac:dyDescent="0.15">
      <c r="A1293" s="103"/>
      <c r="B1293" s="103"/>
    </row>
    <row r="1294" spans="1:2" x14ac:dyDescent="0.15">
      <c r="A1294" s="103"/>
      <c r="B1294" s="103"/>
    </row>
    <row r="1295" spans="1:2" x14ac:dyDescent="0.15">
      <c r="A1295" s="103"/>
      <c r="B1295" s="103"/>
    </row>
    <row r="1296" spans="1:2" x14ac:dyDescent="0.15">
      <c r="A1296" s="103"/>
      <c r="B1296" s="103"/>
    </row>
    <row r="1297" spans="1:2" x14ac:dyDescent="0.15">
      <c r="A1297" s="103"/>
      <c r="B1297" s="103"/>
    </row>
    <row r="1298" spans="1:2" x14ac:dyDescent="0.15">
      <c r="A1298" s="103"/>
      <c r="B1298" s="103"/>
    </row>
    <row r="1299" spans="1:2" x14ac:dyDescent="0.15">
      <c r="A1299" s="103"/>
      <c r="B1299" s="103"/>
    </row>
    <row r="1300" spans="1:2" x14ac:dyDescent="0.15">
      <c r="A1300" s="103"/>
      <c r="B1300" s="103"/>
    </row>
    <row r="1301" spans="1:2" x14ac:dyDescent="0.15">
      <c r="A1301" s="103"/>
      <c r="B1301" s="103"/>
    </row>
    <row r="1302" spans="1:2" x14ac:dyDescent="0.15">
      <c r="A1302" s="103"/>
      <c r="B1302" s="103"/>
    </row>
    <row r="1303" spans="1:2" x14ac:dyDescent="0.15">
      <c r="A1303" s="103"/>
      <c r="B1303" s="103"/>
    </row>
    <row r="1304" spans="1:2" x14ac:dyDescent="0.15">
      <c r="A1304" s="103"/>
      <c r="B1304" s="103"/>
    </row>
    <row r="1305" spans="1:2" x14ac:dyDescent="0.15">
      <c r="A1305" s="103"/>
      <c r="B1305" s="103"/>
    </row>
    <row r="1306" spans="1:2" x14ac:dyDescent="0.15">
      <c r="A1306" s="103"/>
      <c r="B1306" s="103"/>
    </row>
    <row r="1307" spans="1:2" x14ac:dyDescent="0.15">
      <c r="A1307" s="103"/>
      <c r="B1307" s="103"/>
    </row>
    <row r="1308" spans="1:2" x14ac:dyDescent="0.15">
      <c r="A1308" s="103"/>
      <c r="B1308" s="103"/>
    </row>
    <row r="1309" spans="1:2" x14ac:dyDescent="0.15">
      <c r="A1309" s="103"/>
      <c r="B1309" s="103"/>
    </row>
    <row r="1310" spans="1:2" x14ac:dyDescent="0.15">
      <c r="A1310" s="103"/>
      <c r="B1310" s="103"/>
    </row>
    <row r="1311" spans="1:2" x14ac:dyDescent="0.15">
      <c r="A1311" s="103"/>
      <c r="B1311" s="103"/>
    </row>
    <row r="1312" spans="1:2" x14ac:dyDescent="0.15">
      <c r="A1312" s="103"/>
      <c r="B1312" s="103"/>
    </row>
    <row r="1313" spans="1:2" x14ac:dyDescent="0.15">
      <c r="A1313" s="103"/>
      <c r="B1313" s="103"/>
    </row>
    <row r="1314" spans="1:2" x14ac:dyDescent="0.15">
      <c r="A1314" s="103"/>
      <c r="B1314" s="103"/>
    </row>
    <row r="1315" spans="1:2" x14ac:dyDescent="0.15">
      <c r="A1315" s="103"/>
      <c r="B1315" s="103"/>
    </row>
    <row r="1316" spans="1:2" x14ac:dyDescent="0.15">
      <c r="A1316" s="103"/>
      <c r="B1316" s="103"/>
    </row>
    <row r="1317" spans="1:2" x14ac:dyDescent="0.15">
      <c r="A1317" s="103"/>
      <c r="B1317" s="103"/>
    </row>
    <row r="1318" spans="1:2" x14ac:dyDescent="0.15">
      <c r="A1318" s="103"/>
      <c r="B1318" s="103"/>
    </row>
    <row r="1319" spans="1:2" x14ac:dyDescent="0.15">
      <c r="A1319" s="103"/>
      <c r="B1319" s="103"/>
    </row>
    <row r="1320" spans="1:2" x14ac:dyDescent="0.15">
      <c r="A1320" s="103"/>
      <c r="B1320" s="103"/>
    </row>
    <row r="1321" spans="1:2" x14ac:dyDescent="0.15">
      <c r="A1321" s="103"/>
      <c r="B1321" s="103"/>
    </row>
    <row r="1322" spans="1:2" x14ac:dyDescent="0.15">
      <c r="A1322" s="103"/>
      <c r="B1322" s="103"/>
    </row>
    <row r="1323" spans="1:2" x14ac:dyDescent="0.15">
      <c r="A1323" s="103"/>
      <c r="B1323" s="103"/>
    </row>
    <row r="1324" spans="1:2" x14ac:dyDescent="0.15">
      <c r="A1324" s="103"/>
      <c r="B1324" s="103"/>
    </row>
    <row r="1325" spans="1:2" x14ac:dyDescent="0.15">
      <c r="A1325" s="103"/>
      <c r="B1325" s="103"/>
    </row>
    <row r="1326" spans="1:2" x14ac:dyDescent="0.15">
      <c r="A1326" s="103"/>
      <c r="B1326" s="103"/>
    </row>
    <row r="1327" spans="1:2" x14ac:dyDescent="0.15">
      <c r="A1327" s="103"/>
      <c r="B1327" s="103"/>
    </row>
    <row r="1328" spans="1:2" x14ac:dyDescent="0.15">
      <c r="A1328" s="103"/>
      <c r="B1328" s="103"/>
    </row>
    <row r="1329" spans="1:2" x14ac:dyDescent="0.15">
      <c r="A1329" s="103"/>
      <c r="B1329" s="103"/>
    </row>
    <row r="1330" spans="1:2" x14ac:dyDescent="0.15">
      <c r="A1330" s="103"/>
      <c r="B1330" s="103"/>
    </row>
    <row r="1331" spans="1:2" x14ac:dyDescent="0.15">
      <c r="A1331" s="103"/>
      <c r="B1331" s="103"/>
    </row>
    <row r="1332" spans="1:2" x14ac:dyDescent="0.15">
      <c r="A1332" s="103"/>
      <c r="B1332" s="103"/>
    </row>
    <row r="1333" spans="1:2" x14ac:dyDescent="0.15">
      <c r="A1333" s="103"/>
      <c r="B1333" s="103"/>
    </row>
    <row r="1334" spans="1:2" x14ac:dyDescent="0.15">
      <c r="A1334" s="103"/>
      <c r="B1334" s="103"/>
    </row>
    <row r="1335" spans="1:2" x14ac:dyDescent="0.15">
      <c r="A1335" s="103"/>
      <c r="B1335" s="103"/>
    </row>
    <row r="1336" spans="1:2" x14ac:dyDescent="0.15">
      <c r="A1336" s="103"/>
      <c r="B1336" s="103"/>
    </row>
    <row r="1337" spans="1:2" x14ac:dyDescent="0.15">
      <c r="A1337" s="103"/>
      <c r="B1337" s="103"/>
    </row>
    <row r="1338" spans="1:2" x14ac:dyDescent="0.15">
      <c r="A1338" s="103"/>
      <c r="B1338" s="103"/>
    </row>
    <row r="1339" spans="1:2" x14ac:dyDescent="0.15">
      <c r="A1339" s="103"/>
      <c r="B1339" s="103"/>
    </row>
    <row r="1340" spans="1:2" x14ac:dyDescent="0.15">
      <c r="A1340" s="103"/>
      <c r="B1340" s="103"/>
    </row>
    <row r="1341" spans="1:2" x14ac:dyDescent="0.15">
      <c r="A1341" s="103"/>
      <c r="B1341" s="103"/>
    </row>
    <row r="1342" spans="1:2" x14ac:dyDescent="0.15">
      <c r="A1342" s="103"/>
      <c r="B1342" s="103"/>
    </row>
    <row r="1343" spans="1:2" x14ac:dyDescent="0.15">
      <c r="A1343" s="103"/>
      <c r="B1343" s="103"/>
    </row>
    <row r="1344" spans="1:2" x14ac:dyDescent="0.15">
      <c r="A1344" s="103"/>
      <c r="B1344" s="103"/>
    </row>
    <row r="1345" spans="1:2" x14ac:dyDescent="0.15">
      <c r="A1345" s="103"/>
      <c r="B1345" s="103"/>
    </row>
    <row r="1346" spans="1:2" x14ac:dyDescent="0.15">
      <c r="A1346" s="103"/>
      <c r="B1346" s="103"/>
    </row>
    <row r="1347" spans="1:2" x14ac:dyDescent="0.15">
      <c r="A1347" s="103"/>
      <c r="B1347" s="103"/>
    </row>
    <row r="1348" spans="1:2" x14ac:dyDescent="0.15">
      <c r="A1348" s="103"/>
      <c r="B1348" s="103"/>
    </row>
    <row r="1349" spans="1:2" x14ac:dyDescent="0.15">
      <c r="A1349" s="103"/>
      <c r="B1349" s="103"/>
    </row>
    <row r="1350" spans="1:2" x14ac:dyDescent="0.15">
      <c r="A1350" s="103"/>
      <c r="B1350" s="103"/>
    </row>
    <row r="1351" spans="1:2" x14ac:dyDescent="0.15">
      <c r="A1351" s="103"/>
      <c r="B1351" s="103"/>
    </row>
    <row r="1352" spans="1:2" x14ac:dyDescent="0.15">
      <c r="A1352" s="103"/>
      <c r="B1352" s="103"/>
    </row>
    <row r="1353" spans="1:2" x14ac:dyDescent="0.15">
      <c r="A1353" s="103"/>
      <c r="B1353" s="103"/>
    </row>
    <row r="1354" spans="1:2" x14ac:dyDescent="0.15">
      <c r="A1354" s="103"/>
      <c r="B1354" s="103"/>
    </row>
    <row r="1355" spans="1:2" x14ac:dyDescent="0.15">
      <c r="A1355" s="103"/>
      <c r="B1355" s="103"/>
    </row>
    <row r="1356" spans="1:2" x14ac:dyDescent="0.15">
      <c r="A1356" s="103"/>
      <c r="B1356" s="103"/>
    </row>
    <row r="1357" spans="1:2" x14ac:dyDescent="0.15">
      <c r="A1357" s="103"/>
      <c r="B1357" s="103"/>
    </row>
    <row r="1358" spans="1:2" x14ac:dyDescent="0.15">
      <c r="A1358" s="103"/>
      <c r="B1358" s="103"/>
    </row>
    <row r="1359" spans="1:2" x14ac:dyDescent="0.15">
      <c r="A1359" s="103"/>
      <c r="B1359" s="103"/>
    </row>
    <row r="1360" spans="1:2" x14ac:dyDescent="0.15">
      <c r="A1360" s="103"/>
      <c r="B1360" s="103"/>
    </row>
    <row r="1361" spans="1:2" x14ac:dyDescent="0.15">
      <c r="A1361" s="103"/>
      <c r="B1361" s="103"/>
    </row>
    <row r="1362" spans="1:2" x14ac:dyDescent="0.15">
      <c r="A1362" s="103"/>
      <c r="B1362" s="103"/>
    </row>
    <row r="1363" spans="1:2" x14ac:dyDescent="0.15">
      <c r="A1363" s="103"/>
      <c r="B1363" s="103"/>
    </row>
    <row r="1364" spans="1:2" x14ac:dyDescent="0.15">
      <c r="A1364" s="103"/>
      <c r="B1364" s="103"/>
    </row>
    <row r="1365" spans="1:2" x14ac:dyDescent="0.15">
      <c r="A1365" s="103"/>
      <c r="B1365" s="103"/>
    </row>
    <row r="1366" spans="1:2" x14ac:dyDescent="0.15">
      <c r="A1366" s="103"/>
      <c r="B1366" s="103"/>
    </row>
    <row r="1367" spans="1:2" x14ac:dyDescent="0.15">
      <c r="A1367" s="103"/>
      <c r="B1367" s="103"/>
    </row>
    <row r="1368" spans="1:2" x14ac:dyDescent="0.15">
      <c r="A1368" s="103"/>
      <c r="B1368" s="103"/>
    </row>
    <row r="1369" spans="1:2" x14ac:dyDescent="0.15">
      <c r="A1369" s="103"/>
      <c r="B1369" s="103"/>
    </row>
    <row r="1370" spans="1:2" x14ac:dyDescent="0.15">
      <c r="A1370" s="103"/>
      <c r="B1370" s="103"/>
    </row>
    <row r="1371" spans="1:2" x14ac:dyDescent="0.15">
      <c r="A1371" s="103"/>
      <c r="B1371" s="103"/>
    </row>
    <row r="1372" spans="1:2" x14ac:dyDescent="0.15">
      <c r="A1372" s="103"/>
      <c r="B1372" s="103"/>
    </row>
    <row r="1373" spans="1:2" x14ac:dyDescent="0.15">
      <c r="A1373" s="103"/>
      <c r="B1373" s="103"/>
    </row>
    <row r="1374" spans="1:2" x14ac:dyDescent="0.15">
      <c r="A1374" s="103"/>
      <c r="B1374" s="103"/>
    </row>
    <row r="1375" spans="1:2" x14ac:dyDescent="0.15">
      <c r="A1375" s="103"/>
      <c r="B1375" s="103"/>
    </row>
    <row r="1376" spans="1:2" x14ac:dyDescent="0.15">
      <c r="A1376" s="103"/>
      <c r="B1376" s="103"/>
    </row>
    <row r="1377" spans="1:2" x14ac:dyDescent="0.15">
      <c r="A1377" s="103"/>
      <c r="B1377" s="103"/>
    </row>
    <row r="1378" spans="1:2" x14ac:dyDescent="0.15">
      <c r="A1378" s="103"/>
      <c r="B1378" s="103"/>
    </row>
    <row r="1379" spans="1:2" x14ac:dyDescent="0.15">
      <c r="A1379" s="103"/>
      <c r="B1379" s="103"/>
    </row>
    <row r="1380" spans="1:2" x14ac:dyDescent="0.15">
      <c r="A1380" s="103"/>
      <c r="B1380" s="103"/>
    </row>
    <row r="1381" spans="1:2" x14ac:dyDescent="0.15">
      <c r="A1381" s="103"/>
      <c r="B1381" s="103"/>
    </row>
    <row r="1382" spans="1:2" x14ac:dyDescent="0.15">
      <c r="A1382" s="103"/>
      <c r="B1382" s="103"/>
    </row>
    <row r="1383" spans="1:2" x14ac:dyDescent="0.15">
      <c r="A1383" s="103"/>
      <c r="B1383" s="103"/>
    </row>
    <row r="1384" spans="1:2" x14ac:dyDescent="0.15">
      <c r="A1384" s="103"/>
      <c r="B1384" s="103"/>
    </row>
    <row r="1385" spans="1:2" x14ac:dyDescent="0.15">
      <c r="A1385" s="103"/>
      <c r="B1385" s="103"/>
    </row>
    <row r="1386" spans="1:2" x14ac:dyDescent="0.15">
      <c r="A1386" s="103"/>
      <c r="B1386" s="103"/>
    </row>
    <row r="1387" spans="1:2" x14ac:dyDescent="0.15">
      <c r="A1387" s="103"/>
      <c r="B1387" s="103"/>
    </row>
    <row r="1388" spans="1:2" x14ac:dyDescent="0.15">
      <c r="A1388" s="103"/>
      <c r="B1388" s="103"/>
    </row>
    <row r="1389" spans="1:2" x14ac:dyDescent="0.15">
      <c r="A1389" s="103"/>
      <c r="B1389" s="103"/>
    </row>
    <row r="1390" spans="1:2" x14ac:dyDescent="0.15">
      <c r="A1390" s="103"/>
      <c r="B1390" s="103"/>
    </row>
    <row r="1391" spans="1:2" x14ac:dyDescent="0.15">
      <c r="A1391" s="103"/>
      <c r="B1391" s="103"/>
    </row>
    <row r="1392" spans="1:2" x14ac:dyDescent="0.15">
      <c r="A1392" s="103"/>
      <c r="B1392" s="103"/>
    </row>
    <row r="1393" spans="1:2" x14ac:dyDescent="0.15">
      <c r="A1393" s="103"/>
      <c r="B1393" s="103"/>
    </row>
    <row r="1394" spans="1:2" x14ac:dyDescent="0.15">
      <c r="A1394" s="103"/>
      <c r="B1394" s="103"/>
    </row>
    <row r="1395" spans="1:2" x14ac:dyDescent="0.15">
      <c r="A1395" s="103"/>
      <c r="B1395" s="103"/>
    </row>
    <row r="1396" spans="1:2" x14ac:dyDescent="0.15">
      <c r="A1396" s="103"/>
      <c r="B1396" s="103"/>
    </row>
    <row r="1397" spans="1:2" x14ac:dyDescent="0.15">
      <c r="A1397" s="103"/>
      <c r="B1397" s="103"/>
    </row>
    <row r="1398" spans="1:2" x14ac:dyDescent="0.15">
      <c r="A1398" s="103"/>
      <c r="B1398" s="103"/>
    </row>
    <row r="1399" spans="1:2" x14ac:dyDescent="0.15">
      <c r="A1399" s="103"/>
      <c r="B1399" s="103"/>
    </row>
    <row r="1400" spans="1:2" x14ac:dyDescent="0.15">
      <c r="A1400" s="103"/>
      <c r="B1400" s="103"/>
    </row>
    <row r="1401" spans="1:2" x14ac:dyDescent="0.15">
      <c r="A1401" s="103"/>
      <c r="B1401" s="103"/>
    </row>
    <row r="1402" spans="1:2" x14ac:dyDescent="0.15">
      <c r="A1402" s="103"/>
      <c r="B1402" s="103"/>
    </row>
    <row r="1403" spans="1:2" x14ac:dyDescent="0.15">
      <c r="A1403" s="103"/>
      <c r="B1403" s="103"/>
    </row>
    <row r="1404" spans="1:2" x14ac:dyDescent="0.15">
      <c r="A1404" s="103"/>
      <c r="B1404" s="103"/>
    </row>
    <row r="1405" spans="1:2" x14ac:dyDescent="0.15">
      <c r="A1405" s="103"/>
      <c r="B1405" s="103"/>
    </row>
    <row r="1406" spans="1:2" x14ac:dyDescent="0.15">
      <c r="A1406" s="103"/>
      <c r="B1406" s="103"/>
    </row>
    <row r="1407" spans="1:2" x14ac:dyDescent="0.15">
      <c r="A1407" s="103"/>
      <c r="B1407" s="103"/>
    </row>
    <row r="1408" spans="1:2" x14ac:dyDescent="0.15">
      <c r="A1408" s="103"/>
      <c r="B1408" s="103"/>
    </row>
    <row r="1409" spans="1:2" x14ac:dyDescent="0.15">
      <c r="A1409" s="103"/>
      <c r="B1409" s="103"/>
    </row>
    <row r="1410" spans="1:2" x14ac:dyDescent="0.15">
      <c r="A1410" s="103"/>
      <c r="B1410" s="103"/>
    </row>
    <row r="1411" spans="1:2" x14ac:dyDescent="0.15">
      <c r="A1411" s="103"/>
      <c r="B1411" s="103"/>
    </row>
    <row r="1412" spans="1:2" x14ac:dyDescent="0.15">
      <c r="A1412" s="103"/>
      <c r="B1412" s="103"/>
    </row>
    <row r="1413" spans="1:2" x14ac:dyDescent="0.15">
      <c r="A1413" s="103"/>
      <c r="B1413" s="103"/>
    </row>
    <row r="1414" spans="1:2" x14ac:dyDescent="0.15">
      <c r="A1414" s="103"/>
      <c r="B1414" s="103"/>
    </row>
    <row r="1415" spans="1:2" x14ac:dyDescent="0.15">
      <c r="A1415" s="103"/>
      <c r="B1415" s="103"/>
    </row>
    <row r="1416" spans="1:2" x14ac:dyDescent="0.15">
      <c r="A1416" s="103"/>
      <c r="B1416" s="103"/>
    </row>
    <row r="1417" spans="1:2" x14ac:dyDescent="0.15">
      <c r="A1417" s="103"/>
      <c r="B1417" s="103"/>
    </row>
    <row r="1418" spans="1:2" x14ac:dyDescent="0.15">
      <c r="A1418" s="103"/>
      <c r="B1418" s="103"/>
    </row>
    <row r="1419" spans="1:2" x14ac:dyDescent="0.15">
      <c r="A1419" s="103"/>
      <c r="B1419" s="103"/>
    </row>
    <row r="1420" spans="1:2" x14ac:dyDescent="0.15">
      <c r="A1420" s="103"/>
      <c r="B1420" s="103"/>
    </row>
    <row r="1421" spans="1:2" x14ac:dyDescent="0.15">
      <c r="A1421" s="103"/>
      <c r="B1421" s="103"/>
    </row>
    <row r="1422" spans="1:2" x14ac:dyDescent="0.15">
      <c r="A1422" s="103"/>
      <c r="B1422" s="103"/>
    </row>
    <row r="1423" spans="1:2" x14ac:dyDescent="0.15">
      <c r="A1423" s="103"/>
      <c r="B1423" s="103"/>
    </row>
    <row r="1424" spans="1:2" x14ac:dyDescent="0.15">
      <c r="A1424" s="103"/>
      <c r="B1424" s="103"/>
    </row>
    <row r="1425" spans="1:2" x14ac:dyDescent="0.15">
      <c r="A1425" s="103"/>
      <c r="B1425" s="103"/>
    </row>
    <row r="1426" spans="1:2" x14ac:dyDescent="0.15">
      <c r="A1426" s="103"/>
      <c r="B1426" s="103"/>
    </row>
    <row r="1427" spans="1:2" x14ac:dyDescent="0.15">
      <c r="A1427" s="103"/>
      <c r="B1427" s="103"/>
    </row>
    <row r="1428" spans="1:2" x14ac:dyDescent="0.15">
      <c r="A1428" s="103"/>
      <c r="B1428" s="103"/>
    </row>
    <row r="1429" spans="1:2" x14ac:dyDescent="0.15">
      <c r="A1429" s="103"/>
      <c r="B1429" s="103"/>
    </row>
    <row r="1430" spans="1:2" x14ac:dyDescent="0.15">
      <c r="A1430" s="103"/>
      <c r="B1430" s="103"/>
    </row>
    <row r="1431" spans="1:2" x14ac:dyDescent="0.15">
      <c r="A1431" s="103"/>
      <c r="B1431" s="103"/>
    </row>
    <row r="1432" spans="1:2" x14ac:dyDescent="0.15">
      <c r="A1432" s="103"/>
      <c r="B1432" s="103"/>
    </row>
    <row r="1433" spans="1:2" x14ac:dyDescent="0.15">
      <c r="A1433" s="103"/>
      <c r="B1433" s="103"/>
    </row>
    <row r="1434" spans="1:2" x14ac:dyDescent="0.15">
      <c r="A1434" s="103"/>
      <c r="B1434" s="103"/>
    </row>
    <row r="1435" spans="1:2" x14ac:dyDescent="0.15">
      <c r="A1435" s="103"/>
      <c r="B1435" s="103"/>
    </row>
    <row r="1436" spans="1:2" x14ac:dyDescent="0.15">
      <c r="A1436" s="103"/>
      <c r="B1436" s="103"/>
    </row>
    <row r="1437" spans="1:2" x14ac:dyDescent="0.15">
      <c r="A1437" s="103"/>
      <c r="B1437" s="103"/>
    </row>
    <row r="1438" spans="1:2" x14ac:dyDescent="0.15">
      <c r="A1438" s="103"/>
      <c r="B1438" s="103"/>
    </row>
    <row r="1439" spans="1:2" x14ac:dyDescent="0.15">
      <c r="A1439" s="103"/>
      <c r="B1439" s="103"/>
    </row>
    <row r="1440" spans="1:2" x14ac:dyDescent="0.15">
      <c r="A1440" s="103"/>
      <c r="B1440" s="103"/>
    </row>
    <row r="1441" spans="1:2" x14ac:dyDescent="0.15">
      <c r="A1441" s="103"/>
      <c r="B1441" s="103"/>
    </row>
    <row r="1442" spans="1:2" x14ac:dyDescent="0.15">
      <c r="A1442" s="103"/>
      <c r="B1442" s="103"/>
    </row>
    <row r="1443" spans="1:2" x14ac:dyDescent="0.15">
      <c r="A1443" s="103"/>
      <c r="B1443" s="103"/>
    </row>
    <row r="1444" spans="1:2" x14ac:dyDescent="0.15">
      <c r="A1444" s="103"/>
      <c r="B1444" s="103"/>
    </row>
    <row r="1445" spans="1:2" x14ac:dyDescent="0.15">
      <c r="A1445" s="103"/>
      <c r="B1445" s="103"/>
    </row>
    <row r="1446" spans="1:2" x14ac:dyDescent="0.15">
      <c r="A1446" s="103"/>
      <c r="B1446" s="103"/>
    </row>
    <row r="1447" spans="1:2" x14ac:dyDescent="0.15">
      <c r="A1447" s="103"/>
      <c r="B1447" s="103"/>
    </row>
    <row r="1448" spans="1:2" x14ac:dyDescent="0.15">
      <c r="A1448" s="103"/>
      <c r="B1448" s="103"/>
    </row>
    <row r="1449" spans="1:2" x14ac:dyDescent="0.15">
      <c r="A1449" s="103"/>
      <c r="B1449" s="103"/>
    </row>
    <row r="1450" spans="1:2" x14ac:dyDescent="0.15">
      <c r="A1450" s="103"/>
      <c r="B1450" s="103"/>
    </row>
    <row r="1451" spans="1:2" x14ac:dyDescent="0.15">
      <c r="A1451" s="103"/>
      <c r="B1451" s="103"/>
    </row>
    <row r="1452" spans="1:2" x14ac:dyDescent="0.15">
      <c r="A1452" s="103"/>
      <c r="B1452" s="103"/>
    </row>
    <row r="1453" spans="1:2" x14ac:dyDescent="0.15">
      <c r="A1453" s="103"/>
      <c r="B1453" s="103"/>
    </row>
    <row r="1454" spans="1:2" x14ac:dyDescent="0.15">
      <c r="A1454" s="103"/>
      <c r="B1454" s="103"/>
    </row>
    <row r="1455" spans="1:2" x14ac:dyDescent="0.15">
      <c r="A1455" s="103"/>
      <c r="B1455" s="103"/>
    </row>
    <row r="1456" spans="1:2" x14ac:dyDescent="0.15">
      <c r="A1456" s="103"/>
      <c r="B1456" s="103"/>
    </row>
    <row r="1457" spans="1:2" x14ac:dyDescent="0.15">
      <c r="A1457" s="103"/>
      <c r="B1457" s="103"/>
    </row>
    <row r="1458" spans="1:2" x14ac:dyDescent="0.15">
      <c r="A1458" s="103"/>
      <c r="B1458" s="103"/>
    </row>
    <row r="1459" spans="1:2" x14ac:dyDescent="0.15">
      <c r="A1459" s="103"/>
      <c r="B1459" s="103"/>
    </row>
    <row r="1460" spans="1:2" x14ac:dyDescent="0.15">
      <c r="A1460" s="103"/>
      <c r="B1460" s="103"/>
    </row>
    <row r="1461" spans="1:2" x14ac:dyDescent="0.15">
      <c r="A1461" s="103"/>
      <c r="B1461" s="103"/>
    </row>
    <row r="1462" spans="1:2" x14ac:dyDescent="0.15">
      <c r="A1462" s="103"/>
      <c r="B1462" s="103"/>
    </row>
    <row r="1463" spans="1:2" x14ac:dyDescent="0.15">
      <c r="A1463" s="103"/>
      <c r="B1463" s="103"/>
    </row>
    <row r="1464" spans="1:2" x14ac:dyDescent="0.15">
      <c r="A1464" s="103"/>
      <c r="B1464" s="103"/>
    </row>
    <row r="1465" spans="1:2" x14ac:dyDescent="0.15">
      <c r="A1465" s="103"/>
      <c r="B1465" s="103"/>
    </row>
    <row r="1466" spans="1:2" x14ac:dyDescent="0.15">
      <c r="A1466" s="103"/>
      <c r="B1466" s="103"/>
    </row>
    <row r="1467" spans="1:2" x14ac:dyDescent="0.15">
      <c r="A1467" s="103"/>
      <c r="B1467" s="103"/>
    </row>
    <row r="1468" spans="1:2" x14ac:dyDescent="0.15">
      <c r="A1468" s="103"/>
      <c r="B1468" s="103"/>
    </row>
    <row r="1469" spans="1:2" x14ac:dyDescent="0.15">
      <c r="A1469" s="103"/>
      <c r="B1469" s="103"/>
    </row>
    <row r="1470" spans="1:2" x14ac:dyDescent="0.15">
      <c r="A1470" s="103"/>
      <c r="B1470" s="103"/>
    </row>
    <row r="1471" spans="1:2" x14ac:dyDescent="0.15">
      <c r="A1471" s="103"/>
      <c r="B1471" s="103"/>
    </row>
    <row r="1472" spans="1:2" x14ac:dyDescent="0.15">
      <c r="A1472" s="103"/>
      <c r="B1472" s="103"/>
    </row>
    <row r="1473" spans="1:2" x14ac:dyDescent="0.15">
      <c r="A1473" s="103"/>
      <c r="B1473" s="103"/>
    </row>
    <row r="1474" spans="1:2" x14ac:dyDescent="0.15">
      <c r="A1474" s="103"/>
      <c r="B1474" s="103"/>
    </row>
    <row r="1475" spans="1:2" x14ac:dyDescent="0.15">
      <c r="A1475" s="103"/>
      <c r="B1475" s="103"/>
    </row>
    <row r="1476" spans="1:2" x14ac:dyDescent="0.15">
      <c r="A1476" s="103"/>
      <c r="B1476" s="103"/>
    </row>
    <row r="1477" spans="1:2" x14ac:dyDescent="0.15">
      <c r="A1477" s="103"/>
      <c r="B1477" s="103"/>
    </row>
    <row r="1478" spans="1:2" x14ac:dyDescent="0.15">
      <c r="A1478" s="103"/>
      <c r="B1478" s="103"/>
    </row>
    <row r="1479" spans="1:2" x14ac:dyDescent="0.15">
      <c r="A1479" s="103"/>
      <c r="B1479" s="103"/>
    </row>
    <row r="1480" spans="1:2" x14ac:dyDescent="0.15">
      <c r="A1480" s="103"/>
      <c r="B1480" s="103"/>
    </row>
    <row r="1481" spans="1:2" x14ac:dyDescent="0.15">
      <c r="A1481" s="103"/>
      <c r="B1481" s="103"/>
    </row>
    <row r="1482" spans="1:2" x14ac:dyDescent="0.15">
      <c r="A1482" s="103"/>
      <c r="B1482" s="103"/>
    </row>
    <row r="1483" spans="1:2" x14ac:dyDescent="0.15">
      <c r="A1483" s="103"/>
      <c r="B1483" s="103"/>
    </row>
    <row r="1484" spans="1:2" x14ac:dyDescent="0.15">
      <c r="A1484" s="103"/>
      <c r="B1484" s="103"/>
    </row>
    <row r="1485" spans="1:2" x14ac:dyDescent="0.15">
      <c r="A1485" s="103"/>
      <c r="B1485" s="103"/>
    </row>
    <row r="1486" spans="1:2" x14ac:dyDescent="0.15">
      <c r="A1486" s="103"/>
      <c r="B1486" s="103"/>
    </row>
    <row r="1487" spans="1:2" x14ac:dyDescent="0.15">
      <c r="A1487" s="103"/>
      <c r="B1487" s="103"/>
    </row>
    <row r="1488" spans="1:2" x14ac:dyDescent="0.15">
      <c r="A1488" s="103"/>
      <c r="B1488" s="103"/>
    </row>
    <row r="1489" spans="1:2" x14ac:dyDescent="0.15">
      <c r="A1489" s="103"/>
      <c r="B1489" s="103"/>
    </row>
    <row r="1490" spans="1:2" x14ac:dyDescent="0.15">
      <c r="A1490" s="103"/>
      <c r="B1490" s="103"/>
    </row>
    <row r="1491" spans="1:2" x14ac:dyDescent="0.15">
      <c r="A1491" s="103"/>
      <c r="B1491" s="103"/>
    </row>
    <row r="1492" spans="1:2" x14ac:dyDescent="0.15">
      <c r="A1492" s="103"/>
      <c r="B1492" s="103"/>
    </row>
    <row r="1493" spans="1:2" x14ac:dyDescent="0.15">
      <c r="A1493" s="103"/>
      <c r="B1493" s="103"/>
    </row>
    <row r="1494" spans="1:2" x14ac:dyDescent="0.15">
      <c r="A1494" s="103"/>
      <c r="B1494" s="103"/>
    </row>
    <row r="1495" spans="1:2" x14ac:dyDescent="0.15">
      <c r="A1495" s="103"/>
      <c r="B1495" s="103"/>
    </row>
    <row r="1496" spans="1:2" x14ac:dyDescent="0.15">
      <c r="A1496" s="103"/>
      <c r="B1496" s="103"/>
    </row>
    <row r="1497" spans="1:2" x14ac:dyDescent="0.15">
      <c r="A1497" s="103"/>
      <c r="B1497" s="103"/>
    </row>
    <row r="1498" spans="1:2" x14ac:dyDescent="0.15">
      <c r="A1498" s="103"/>
      <c r="B1498" s="103"/>
    </row>
    <row r="1499" spans="1:2" x14ac:dyDescent="0.15">
      <c r="A1499" s="103"/>
      <c r="B1499" s="103"/>
    </row>
    <row r="1500" spans="1:2" x14ac:dyDescent="0.15">
      <c r="A1500" s="103"/>
      <c r="B1500" s="103"/>
    </row>
    <row r="1501" spans="1:2" x14ac:dyDescent="0.15">
      <c r="A1501" s="103"/>
      <c r="B1501" s="103"/>
    </row>
    <row r="1502" spans="1:2" x14ac:dyDescent="0.15">
      <c r="A1502" s="103"/>
      <c r="B1502" s="103"/>
    </row>
    <row r="1503" spans="1:2" x14ac:dyDescent="0.15">
      <c r="A1503" s="103"/>
      <c r="B1503" s="103"/>
    </row>
    <row r="1504" spans="1:2" x14ac:dyDescent="0.15">
      <c r="A1504" s="103"/>
      <c r="B1504" s="103"/>
    </row>
    <row r="1505" spans="1:2" x14ac:dyDescent="0.15">
      <c r="A1505" s="103"/>
      <c r="B1505" s="103"/>
    </row>
    <row r="1506" spans="1:2" x14ac:dyDescent="0.15">
      <c r="A1506" s="103"/>
      <c r="B1506" s="103"/>
    </row>
    <row r="1507" spans="1:2" x14ac:dyDescent="0.15">
      <c r="A1507" s="103"/>
      <c r="B1507" s="103"/>
    </row>
    <row r="1508" spans="1:2" x14ac:dyDescent="0.15">
      <c r="A1508" s="103"/>
      <c r="B1508" s="103"/>
    </row>
    <row r="1509" spans="1:2" x14ac:dyDescent="0.15">
      <c r="A1509" s="103"/>
      <c r="B1509" s="103"/>
    </row>
    <row r="1510" spans="1:2" x14ac:dyDescent="0.15">
      <c r="A1510" s="103"/>
      <c r="B1510" s="103"/>
    </row>
    <row r="1511" spans="1:2" x14ac:dyDescent="0.15">
      <c r="A1511" s="103"/>
      <c r="B1511" s="103"/>
    </row>
    <row r="1512" spans="1:2" x14ac:dyDescent="0.15">
      <c r="A1512" s="103"/>
      <c r="B1512" s="103"/>
    </row>
    <row r="1513" spans="1:2" x14ac:dyDescent="0.15">
      <c r="A1513" s="103"/>
      <c r="B1513" s="103"/>
    </row>
    <row r="1514" spans="1:2" x14ac:dyDescent="0.15">
      <c r="A1514" s="103"/>
      <c r="B1514" s="103"/>
    </row>
    <row r="1515" spans="1:2" x14ac:dyDescent="0.15">
      <c r="A1515" s="103"/>
      <c r="B1515" s="103"/>
    </row>
    <row r="1516" spans="1:2" x14ac:dyDescent="0.15">
      <c r="A1516" s="103"/>
      <c r="B1516" s="103"/>
    </row>
    <row r="1517" spans="1:2" x14ac:dyDescent="0.15">
      <c r="A1517" s="103"/>
      <c r="B1517" s="103"/>
    </row>
    <row r="1518" spans="1:2" x14ac:dyDescent="0.15">
      <c r="A1518" s="103"/>
      <c r="B1518" s="103"/>
    </row>
    <row r="1519" spans="1:2" x14ac:dyDescent="0.15">
      <c r="A1519" s="103"/>
      <c r="B1519" s="103"/>
    </row>
    <row r="1520" spans="1:2" x14ac:dyDescent="0.15">
      <c r="A1520" s="103"/>
      <c r="B1520" s="103"/>
    </row>
    <row r="1521" spans="1:2" x14ac:dyDescent="0.15">
      <c r="A1521" s="103"/>
      <c r="B1521" s="103"/>
    </row>
    <row r="1522" spans="1:2" x14ac:dyDescent="0.15">
      <c r="A1522" s="103"/>
      <c r="B1522" s="103"/>
    </row>
    <row r="1523" spans="1:2" x14ac:dyDescent="0.15">
      <c r="A1523" s="103"/>
      <c r="B1523" s="103"/>
    </row>
    <row r="1524" spans="1:2" x14ac:dyDescent="0.15">
      <c r="A1524" s="103"/>
      <c r="B1524" s="103"/>
    </row>
    <row r="1525" spans="1:2" x14ac:dyDescent="0.15">
      <c r="A1525" s="103"/>
      <c r="B1525" s="103"/>
    </row>
    <row r="1526" spans="1:2" x14ac:dyDescent="0.15">
      <c r="A1526" s="103"/>
      <c r="B1526" s="103"/>
    </row>
    <row r="1527" spans="1:2" x14ac:dyDescent="0.15">
      <c r="A1527" s="103"/>
      <c r="B1527" s="103"/>
    </row>
    <row r="1528" spans="1:2" x14ac:dyDescent="0.15">
      <c r="A1528" s="103"/>
      <c r="B1528" s="103"/>
    </row>
    <row r="1529" spans="1:2" x14ac:dyDescent="0.15">
      <c r="A1529" s="103"/>
      <c r="B1529" s="103"/>
    </row>
    <row r="1530" spans="1:2" x14ac:dyDescent="0.15">
      <c r="A1530" s="103"/>
      <c r="B1530" s="103"/>
    </row>
    <row r="1531" spans="1:2" x14ac:dyDescent="0.15">
      <c r="A1531" s="103"/>
      <c r="B1531" s="103"/>
    </row>
    <row r="1532" spans="1:2" x14ac:dyDescent="0.15">
      <c r="A1532" s="103"/>
      <c r="B1532" s="103"/>
    </row>
    <row r="1533" spans="1:2" x14ac:dyDescent="0.15">
      <c r="A1533" s="103"/>
      <c r="B1533" s="103"/>
    </row>
    <row r="1534" spans="1:2" x14ac:dyDescent="0.15">
      <c r="A1534" s="103"/>
      <c r="B1534" s="103"/>
    </row>
    <row r="1535" spans="1:2" x14ac:dyDescent="0.15">
      <c r="A1535" s="103"/>
      <c r="B1535" s="103"/>
    </row>
    <row r="1536" spans="1:2" x14ac:dyDescent="0.15">
      <c r="A1536" s="103"/>
      <c r="B1536" s="103"/>
    </row>
    <row r="1537" spans="1:2" x14ac:dyDescent="0.15">
      <c r="A1537" s="103"/>
      <c r="B1537" s="103"/>
    </row>
    <row r="1538" spans="1:2" x14ac:dyDescent="0.15">
      <c r="A1538" s="103"/>
      <c r="B1538" s="103"/>
    </row>
    <row r="1539" spans="1:2" x14ac:dyDescent="0.15">
      <c r="A1539" s="103"/>
      <c r="B1539" s="103"/>
    </row>
    <row r="1540" spans="1:2" x14ac:dyDescent="0.15">
      <c r="A1540" s="103"/>
      <c r="B1540" s="103"/>
    </row>
    <row r="1541" spans="1:2" x14ac:dyDescent="0.15">
      <c r="A1541" s="103"/>
      <c r="B1541" s="103"/>
    </row>
    <row r="1542" spans="1:2" x14ac:dyDescent="0.15">
      <c r="A1542" s="103"/>
      <c r="B1542" s="103"/>
    </row>
    <row r="1543" spans="1:2" x14ac:dyDescent="0.15">
      <c r="A1543" s="103"/>
      <c r="B1543" s="103"/>
    </row>
    <row r="1544" spans="1:2" x14ac:dyDescent="0.15">
      <c r="A1544" s="103"/>
      <c r="B1544" s="103"/>
    </row>
    <row r="1545" spans="1:2" x14ac:dyDescent="0.15">
      <c r="A1545" s="103"/>
      <c r="B1545" s="103"/>
    </row>
    <row r="1546" spans="1:2" x14ac:dyDescent="0.15">
      <c r="A1546" s="103"/>
      <c r="B1546" s="103"/>
    </row>
    <row r="1547" spans="1:2" x14ac:dyDescent="0.15">
      <c r="A1547" s="103"/>
      <c r="B1547" s="103"/>
    </row>
    <row r="1548" spans="1:2" x14ac:dyDescent="0.15">
      <c r="A1548" s="103"/>
      <c r="B1548" s="103"/>
    </row>
    <row r="1549" spans="1:2" x14ac:dyDescent="0.15">
      <c r="A1549" s="103"/>
      <c r="B1549" s="103"/>
    </row>
    <row r="1550" spans="1:2" x14ac:dyDescent="0.15">
      <c r="A1550" s="103"/>
      <c r="B1550" s="103"/>
    </row>
    <row r="1551" spans="1:2" x14ac:dyDescent="0.15">
      <c r="A1551" s="103"/>
      <c r="B1551" s="103"/>
    </row>
    <row r="1552" spans="1:2" x14ac:dyDescent="0.15">
      <c r="A1552" s="103"/>
      <c r="B1552" s="103"/>
    </row>
    <row r="1553" spans="1:2" x14ac:dyDescent="0.15">
      <c r="A1553" s="103"/>
      <c r="B1553" s="103"/>
    </row>
    <row r="1554" spans="1:2" x14ac:dyDescent="0.15">
      <c r="A1554" s="103"/>
      <c r="B1554" s="103"/>
    </row>
    <row r="1555" spans="1:2" x14ac:dyDescent="0.15">
      <c r="A1555" s="103"/>
      <c r="B1555" s="103"/>
    </row>
    <row r="1556" spans="1:2" x14ac:dyDescent="0.15">
      <c r="A1556" s="103"/>
      <c r="B1556" s="103"/>
    </row>
    <row r="1557" spans="1:2" x14ac:dyDescent="0.15">
      <c r="A1557" s="103"/>
      <c r="B1557" s="103"/>
    </row>
    <row r="1558" spans="1:2" x14ac:dyDescent="0.15">
      <c r="A1558" s="103"/>
      <c r="B1558" s="103"/>
    </row>
    <row r="1559" spans="1:2" x14ac:dyDescent="0.15">
      <c r="A1559" s="103"/>
      <c r="B1559" s="103"/>
    </row>
    <row r="1560" spans="1:2" x14ac:dyDescent="0.15">
      <c r="A1560" s="103"/>
      <c r="B1560" s="103"/>
    </row>
    <row r="1561" spans="1:2" x14ac:dyDescent="0.15">
      <c r="A1561" s="103"/>
      <c r="B1561" s="103"/>
    </row>
    <row r="1562" spans="1:2" x14ac:dyDescent="0.15">
      <c r="A1562" s="103"/>
      <c r="B1562" s="103"/>
    </row>
    <row r="1563" spans="1:2" x14ac:dyDescent="0.15">
      <c r="A1563" s="103"/>
      <c r="B1563" s="103"/>
    </row>
    <row r="1564" spans="1:2" x14ac:dyDescent="0.15">
      <c r="A1564" s="103"/>
      <c r="B1564" s="103"/>
    </row>
    <row r="1565" spans="1:2" x14ac:dyDescent="0.15">
      <c r="A1565" s="103"/>
      <c r="B1565" s="103"/>
    </row>
    <row r="1566" spans="1:2" x14ac:dyDescent="0.15">
      <c r="A1566" s="103"/>
      <c r="B1566" s="103"/>
    </row>
    <row r="1567" spans="1:2" x14ac:dyDescent="0.15">
      <c r="A1567" s="103"/>
      <c r="B1567" s="103"/>
    </row>
    <row r="1568" spans="1:2" x14ac:dyDescent="0.15">
      <c r="A1568" s="103"/>
      <c r="B1568" s="103"/>
    </row>
    <row r="1569" spans="1:2" x14ac:dyDescent="0.15">
      <c r="A1569" s="103"/>
      <c r="B1569" s="103"/>
    </row>
    <row r="1570" spans="1:2" x14ac:dyDescent="0.15">
      <c r="A1570" s="103"/>
      <c r="B1570" s="103"/>
    </row>
    <row r="1571" spans="1:2" x14ac:dyDescent="0.15">
      <c r="A1571" s="103"/>
      <c r="B1571" s="103"/>
    </row>
    <row r="1572" spans="1:2" x14ac:dyDescent="0.15">
      <c r="A1572" s="103"/>
      <c r="B1572" s="103"/>
    </row>
    <row r="1573" spans="1:2" x14ac:dyDescent="0.15">
      <c r="A1573" s="103"/>
      <c r="B1573" s="103"/>
    </row>
    <row r="1574" spans="1:2" x14ac:dyDescent="0.15">
      <c r="A1574" s="103"/>
      <c r="B1574" s="103"/>
    </row>
    <row r="1575" spans="1:2" x14ac:dyDescent="0.15">
      <c r="A1575" s="103"/>
      <c r="B1575" s="103"/>
    </row>
    <row r="1576" spans="1:2" x14ac:dyDescent="0.15">
      <c r="A1576" s="103"/>
      <c r="B1576" s="103"/>
    </row>
    <row r="1577" spans="1:2" x14ac:dyDescent="0.15">
      <c r="A1577" s="103"/>
      <c r="B1577" s="103"/>
    </row>
    <row r="1578" spans="1:2" x14ac:dyDescent="0.15">
      <c r="A1578" s="103"/>
      <c r="B1578" s="103"/>
    </row>
    <row r="1579" spans="1:2" x14ac:dyDescent="0.15">
      <c r="A1579" s="103"/>
      <c r="B1579" s="103"/>
    </row>
    <row r="1580" spans="1:2" x14ac:dyDescent="0.15">
      <c r="A1580" s="103"/>
      <c r="B1580" s="103"/>
    </row>
    <row r="1581" spans="1:2" x14ac:dyDescent="0.15">
      <c r="A1581" s="103"/>
      <c r="B1581" s="103"/>
    </row>
    <row r="1582" spans="1:2" x14ac:dyDescent="0.15">
      <c r="A1582" s="103"/>
      <c r="B1582" s="103"/>
    </row>
    <row r="1583" spans="1:2" x14ac:dyDescent="0.15">
      <c r="A1583" s="103"/>
      <c r="B1583" s="103"/>
    </row>
    <row r="1584" spans="1:2" x14ac:dyDescent="0.15">
      <c r="A1584" s="103"/>
      <c r="B1584" s="103"/>
    </row>
    <row r="1585" spans="1:2" x14ac:dyDescent="0.15">
      <c r="A1585" s="103"/>
      <c r="B1585" s="103"/>
    </row>
    <row r="1586" spans="1:2" x14ac:dyDescent="0.15">
      <c r="A1586" s="103"/>
      <c r="B1586" s="103"/>
    </row>
    <row r="1587" spans="1:2" x14ac:dyDescent="0.15">
      <c r="A1587" s="103"/>
      <c r="B1587" s="103"/>
    </row>
    <row r="1588" spans="1:2" x14ac:dyDescent="0.15">
      <c r="A1588" s="103"/>
      <c r="B1588" s="103"/>
    </row>
    <row r="1589" spans="1:2" x14ac:dyDescent="0.15">
      <c r="A1589" s="103"/>
      <c r="B1589" s="103"/>
    </row>
    <row r="1590" spans="1:2" x14ac:dyDescent="0.15">
      <c r="A1590" s="103"/>
      <c r="B1590" s="103"/>
    </row>
    <row r="1591" spans="1:2" x14ac:dyDescent="0.15">
      <c r="A1591" s="103"/>
      <c r="B1591" s="103"/>
    </row>
    <row r="1592" spans="1:2" x14ac:dyDescent="0.15">
      <c r="A1592" s="103"/>
      <c r="B1592" s="103"/>
    </row>
    <row r="1593" spans="1:2" x14ac:dyDescent="0.15">
      <c r="A1593" s="103"/>
      <c r="B1593" s="103"/>
    </row>
    <row r="1594" spans="1:2" x14ac:dyDescent="0.15">
      <c r="A1594" s="103"/>
      <c r="B1594" s="103"/>
    </row>
    <row r="1595" spans="1:2" x14ac:dyDescent="0.15">
      <c r="A1595" s="103"/>
      <c r="B1595" s="103"/>
    </row>
    <row r="1596" spans="1:2" x14ac:dyDescent="0.15">
      <c r="A1596" s="103"/>
      <c r="B1596" s="103"/>
    </row>
    <row r="1597" spans="1:2" x14ac:dyDescent="0.15">
      <c r="A1597" s="103"/>
      <c r="B1597" s="103"/>
    </row>
    <row r="1598" spans="1:2" x14ac:dyDescent="0.15">
      <c r="A1598" s="103"/>
      <c r="B1598" s="103"/>
    </row>
    <row r="1599" spans="1:2" x14ac:dyDescent="0.15">
      <c r="A1599" s="103"/>
      <c r="B1599" s="103"/>
    </row>
    <row r="1600" spans="1:2" x14ac:dyDescent="0.15">
      <c r="A1600" s="103"/>
      <c r="B1600" s="103"/>
    </row>
    <row r="1601" spans="1:2" x14ac:dyDescent="0.15">
      <c r="A1601" s="103"/>
      <c r="B1601" s="103"/>
    </row>
    <row r="1602" spans="1:2" x14ac:dyDescent="0.15">
      <c r="A1602" s="103"/>
      <c r="B1602" s="103"/>
    </row>
    <row r="1603" spans="1:2" x14ac:dyDescent="0.15">
      <c r="A1603" s="103"/>
      <c r="B1603" s="103"/>
    </row>
    <row r="1604" spans="1:2" x14ac:dyDescent="0.15">
      <c r="A1604" s="103"/>
      <c r="B1604" s="103"/>
    </row>
    <row r="1605" spans="1:2" x14ac:dyDescent="0.15">
      <c r="A1605" s="103"/>
      <c r="B1605" s="103"/>
    </row>
    <row r="1606" spans="1:2" x14ac:dyDescent="0.15">
      <c r="A1606" s="103"/>
      <c r="B1606" s="103"/>
    </row>
    <row r="1607" spans="1:2" x14ac:dyDescent="0.15">
      <c r="A1607" s="103"/>
      <c r="B1607" s="103"/>
    </row>
    <row r="1608" spans="1:2" x14ac:dyDescent="0.15">
      <c r="A1608" s="103"/>
      <c r="B1608" s="103"/>
    </row>
    <row r="1609" spans="1:2" x14ac:dyDescent="0.15">
      <c r="A1609" s="103"/>
      <c r="B1609" s="103"/>
    </row>
    <row r="1610" spans="1:2" x14ac:dyDescent="0.15">
      <c r="A1610" s="103"/>
      <c r="B1610" s="103"/>
    </row>
    <row r="1611" spans="1:2" x14ac:dyDescent="0.15">
      <c r="A1611" s="103"/>
      <c r="B1611" s="103"/>
    </row>
    <row r="1612" spans="1:2" x14ac:dyDescent="0.15">
      <c r="A1612" s="103"/>
      <c r="B1612" s="103"/>
    </row>
    <row r="1613" spans="1:2" x14ac:dyDescent="0.15">
      <c r="A1613" s="103"/>
      <c r="B1613" s="103"/>
    </row>
    <row r="1614" spans="1:2" x14ac:dyDescent="0.15">
      <c r="A1614" s="103"/>
      <c r="B1614" s="103"/>
    </row>
    <row r="1615" spans="1:2" x14ac:dyDescent="0.15">
      <c r="A1615" s="103"/>
      <c r="B1615" s="103"/>
    </row>
    <row r="1616" spans="1:2" x14ac:dyDescent="0.15">
      <c r="A1616" s="103"/>
      <c r="B1616" s="103"/>
    </row>
    <row r="1617" spans="1:2" x14ac:dyDescent="0.15">
      <c r="A1617" s="103"/>
      <c r="B1617" s="103"/>
    </row>
    <row r="1618" spans="1:2" x14ac:dyDescent="0.15">
      <c r="A1618" s="103"/>
      <c r="B1618" s="103"/>
    </row>
    <row r="1619" spans="1:2" x14ac:dyDescent="0.15">
      <c r="A1619" s="103"/>
      <c r="B1619" s="103"/>
    </row>
    <row r="1620" spans="1:2" x14ac:dyDescent="0.15">
      <c r="A1620" s="103"/>
      <c r="B1620" s="103"/>
    </row>
    <row r="1621" spans="1:2" x14ac:dyDescent="0.15">
      <c r="A1621" s="103"/>
      <c r="B1621" s="103"/>
    </row>
    <row r="1622" spans="1:2" x14ac:dyDescent="0.15">
      <c r="A1622" s="103"/>
      <c r="B1622" s="103"/>
    </row>
    <row r="1623" spans="1:2" x14ac:dyDescent="0.15">
      <c r="A1623" s="103"/>
      <c r="B1623" s="103"/>
    </row>
    <row r="1624" spans="1:2" x14ac:dyDescent="0.15">
      <c r="A1624" s="103"/>
      <c r="B1624" s="103"/>
    </row>
    <row r="1625" spans="1:2" x14ac:dyDescent="0.15">
      <c r="A1625" s="103"/>
      <c r="B1625" s="103"/>
    </row>
    <row r="1626" spans="1:2" x14ac:dyDescent="0.15">
      <c r="A1626" s="103"/>
      <c r="B1626" s="103"/>
    </row>
    <row r="1627" spans="1:2" x14ac:dyDescent="0.15">
      <c r="A1627" s="103"/>
      <c r="B1627" s="103"/>
    </row>
    <row r="1628" spans="1:2" x14ac:dyDescent="0.15">
      <c r="A1628" s="103"/>
      <c r="B1628" s="103"/>
    </row>
    <row r="1629" spans="1:2" x14ac:dyDescent="0.15">
      <c r="A1629" s="103"/>
      <c r="B1629" s="103"/>
    </row>
    <row r="1630" spans="1:2" x14ac:dyDescent="0.15">
      <c r="A1630" s="103"/>
      <c r="B1630" s="103"/>
    </row>
    <row r="1631" spans="1:2" x14ac:dyDescent="0.15">
      <c r="A1631" s="103"/>
      <c r="B1631" s="103"/>
    </row>
    <row r="1632" spans="1:2" x14ac:dyDescent="0.15">
      <c r="A1632" s="103"/>
      <c r="B1632" s="103"/>
    </row>
    <row r="1633" spans="1:2" x14ac:dyDescent="0.15">
      <c r="A1633" s="103"/>
      <c r="B1633" s="103"/>
    </row>
    <row r="1634" spans="1:2" x14ac:dyDescent="0.15">
      <c r="A1634" s="103"/>
      <c r="B1634" s="103"/>
    </row>
    <row r="1635" spans="1:2" x14ac:dyDescent="0.15">
      <c r="A1635" s="103"/>
      <c r="B1635" s="103"/>
    </row>
    <row r="1636" spans="1:2" x14ac:dyDescent="0.15">
      <c r="A1636" s="103"/>
      <c r="B1636" s="103"/>
    </row>
    <row r="1637" spans="1:2" x14ac:dyDescent="0.15">
      <c r="A1637" s="103"/>
      <c r="B1637" s="103"/>
    </row>
    <row r="1638" spans="1:2" x14ac:dyDescent="0.15">
      <c r="A1638" s="103"/>
      <c r="B1638" s="103"/>
    </row>
    <row r="1639" spans="1:2" x14ac:dyDescent="0.15">
      <c r="A1639" s="103"/>
      <c r="B1639" s="103"/>
    </row>
    <row r="1640" spans="1:2" x14ac:dyDescent="0.15">
      <c r="A1640" s="103"/>
      <c r="B1640" s="103"/>
    </row>
    <row r="1641" spans="1:2" x14ac:dyDescent="0.15">
      <c r="A1641" s="103"/>
      <c r="B1641" s="103"/>
    </row>
    <row r="1642" spans="1:2" x14ac:dyDescent="0.15">
      <c r="A1642" s="103"/>
      <c r="B1642" s="103"/>
    </row>
    <row r="1643" spans="1:2" x14ac:dyDescent="0.15">
      <c r="A1643" s="103"/>
      <c r="B1643" s="103"/>
    </row>
    <row r="1644" spans="1:2" x14ac:dyDescent="0.15">
      <c r="A1644" s="103"/>
      <c r="B1644" s="103"/>
    </row>
    <row r="1645" spans="1:2" x14ac:dyDescent="0.15">
      <c r="A1645" s="103"/>
      <c r="B1645" s="103"/>
    </row>
    <row r="1646" spans="1:2" x14ac:dyDescent="0.15">
      <c r="A1646" s="103"/>
      <c r="B1646" s="103"/>
    </row>
    <row r="1647" spans="1:2" x14ac:dyDescent="0.15">
      <c r="A1647" s="103"/>
      <c r="B1647" s="103"/>
    </row>
    <row r="1648" spans="1:2" x14ac:dyDescent="0.15">
      <c r="A1648" s="103"/>
      <c r="B1648" s="103"/>
    </row>
    <row r="1649" spans="1:2" x14ac:dyDescent="0.15">
      <c r="A1649" s="103"/>
      <c r="B1649" s="103"/>
    </row>
    <row r="1650" spans="1:2" x14ac:dyDescent="0.15">
      <c r="A1650" s="103"/>
      <c r="B1650" s="103"/>
    </row>
    <row r="1651" spans="1:2" x14ac:dyDescent="0.15">
      <c r="A1651" s="103"/>
      <c r="B1651" s="103"/>
    </row>
    <row r="1652" spans="1:2" x14ac:dyDescent="0.15">
      <c r="A1652" s="103"/>
      <c r="B1652" s="103"/>
    </row>
    <row r="1653" spans="1:2" x14ac:dyDescent="0.15">
      <c r="A1653" s="103"/>
      <c r="B1653" s="103"/>
    </row>
    <row r="1654" spans="1:2" x14ac:dyDescent="0.15">
      <c r="A1654" s="103"/>
      <c r="B1654" s="103"/>
    </row>
    <row r="1655" spans="1:2" x14ac:dyDescent="0.15">
      <c r="A1655" s="103"/>
      <c r="B1655" s="103"/>
    </row>
    <row r="1656" spans="1:2" x14ac:dyDescent="0.15">
      <c r="A1656" s="103"/>
      <c r="B1656" s="103"/>
    </row>
    <row r="1657" spans="1:2" x14ac:dyDescent="0.15">
      <c r="A1657" s="103"/>
      <c r="B1657" s="103"/>
    </row>
    <row r="1658" spans="1:2" x14ac:dyDescent="0.15">
      <c r="A1658" s="103"/>
      <c r="B1658" s="103"/>
    </row>
    <row r="1659" spans="1:2" x14ac:dyDescent="0.15">
      <c r="A1659" s="103"/>
      <c r="B1659" s="103"/>
    </row>
    <row r="1660" spans="1:2" x14ac:dyDescent="0.15">
      <c r="A1660" s="103"/>
      <c r="B1660" s="103"/>
    </row>
    <row r="1661" spans="1:2" x14ac:dyDescent="0.15">
      <c r="A1661" s="103"/>
      <c r="B1661" s="103"/>
    </row>
    <row r="1662" spans="1:2" x14ac:dyDescent="0.15">
      <c r="A1662" s="103"/>
      <c r="B1662" s="103"/>
    </row>
    <row r="1663" spans="1:2" x14ac:dyDescent="0.15">
      <c r="A1663" s="103"/>
      <c r="B1663" s="103"/>
    </row>
    <row r="1664" spans="1:2" x14ac:dyDescent="0.15">
      <c r="A1664" s="103"/>
      <c r="B1664" s="103"/>
    </row>
    <row r="1665" spans="1:2" x14ac:dyDescent="0.15">
      <c r="A1665" s="103"/>
      <c r="B1665" s="103"/>
    </row>
    <row r="1666" spans="1:2" x14ac:dyDescent="0.15">
      <c r="A1666" s="103"/>
      <c r="B1666" s="103"/>
    </row>
    <row r="1667" spans="1:2" x14ac:dyDescent="0.15">
      <c r="A1667" s="103"/>
      <c r="B1667" s="103"/>
    </row>
    <row r="1668" spans="1:2" x14ac:dyDescent="0.15">
      <c r="A1668" s="103"/>
      <c r="B1668" s="103"/>
    </row>
    <row r="1669" spans="1:2" x14ac:dyDescent="0.15">
      <c r="A1669" s="103"/>
      <c r="B1669" s="103"/>
    </row>
    <row r="1670" spans="1:2" x14ac:dyDescent="0.15">
      <c r="A1670" s="103"/>
      <c r="B1670" s="103"/>
    </row>
    <row r="1671" spans="1:2" x14ac:dyDescent="0.15">
      <c r="A1671" s="103"/>
      <c r="B1671" s="103"/>
    </row>
    <row r="1672" spans="1:2" x14ac:dyDescent="0.15">
      <c r="A1672" s="103"/>
      <c r="B1672" s="103"/>
    </row>
    <row r="1673" spans="1:2" x14ac:dyDescent="0.15">
      <c r="A1673" s="103"/>
      <c r="B1673" s="103"/>
    </row>
    <row r="1674" spans="1:2" x14ac:dyDescent="0.15">
      <c r="A1674" s="103"/>
      <c r="B1674" s="103"/>
    </row>
    <row r="1675" spans="1:2" x14ac:dyDescent="0.15">
      <c r="A1675" s="103"/>
      <c r="B1675" s="103"/>
    </row>
    <row r="1676" spans="1:2" x14ac:dyDescent="0.15">
      <c r="A1676" s="103"/>
      <c r="B1676" s="103"/>
    </row>
    <row r="1677" spans="1:2" x14ac:dyDescent="0.15">
      <c r="A1677" s="103"/>
      <c r="B1677" s="103"/>
    </row>
    <row r="1678" spans="1:2" x14ac:dyDescent="0.15">
      <c r="A1678" s="103"/>
      <c r="B1678" s="103"/>
    </row>
    <row r="1679" spans="1:2" x14ac:dyDescent="0.15">
      <c r="A1679" s="103"/>
      <c r="B1679" s="103"/>
    </row>
    <row r="1680" spans="1:2" x14ac:dyDescent="0.15">
      <c r="A1680" s="103"/>
      <c r="B1680" s="103"/>
    </row>
    <row r="1681" spans="1:2" x14ac:dyDescent="0.15">
      <c r="A1681" s="103"/>
      <c r="B1681" s="103"/>
    </row>
    <row r="1682" spans="1:2" x14ac:dyDescent="0.15">
      <c r="A1682" s="103"/>
      <c r="B1682" s="103"/>
    </row>
    <row r="1683" spans="1:2" x14ac:dyDescent="0.15">
      <c r="A1683" s="103"/>
      <c r="B1683" s="103"/>
    </row>
    <row r="1684" spans="1:2" x14ac:dyDescent="0.15">
      <c r="A1684" s="103"/>
      <c r="B1684" s="103"/>
    </row>
    <row r="1685" spans="1:2" x14ac:dyDescent="0.15">
      <c r="A1685" s="103"/>
      <c r="B1685" s="103"/>
    </row>
    <row r="1686" spans="1:2" x14ac:dyDescent="0.15">
      <c r="A1686" s="103"/>
      <c r="B1686" s="103"/>
    </row>
    <row r="1687" spans="1:2" x14ac:dyDescent="0.15">
      <c r="A1687" s="103"/>
      <c r="B1687" s="103"/>
    </row>
    <row r="1688" spans="1:2" x14ac:dyDescent="0.15">
      <c r="A1688" s="103"/>
      <c r="B1688" s="103"/>
    </row>
    <row r="1689" spans="1:2" x14ac:dyDescent="0.15">
      <c r="A1689" s="103"/>
      <c r="B1689" s="103"/>
    </row>
    <row r="1690" spans="1:2" x14ac:dyDescent="0.15">
      <c r="A1690" s="103"/>
      <c r="B1690" s="103"/>
    </row>
    <row r="1691" spans="1:2" x14ac:dyDescent="0.15">
      <c r="A1691" s="103"/>
      <c r="B1691" s="103"/>
    </row>
    <row r="1692" spans="1:2" x14ac:dyDescent="0.15">
      <c r="A1692" s="103"/>
      <c r="B1692" s="103"/>
    </row>
    <row r="1693" spans="1:2" x14ac:dyDescent="0.15">
      <c r="A1693" s="103"/>
      <c r="B1693" s="103"/>
    </row>
    <row r="1694" spans="1:2" x14ac:dyDescent="0.15">
      <c r="A1694" s="103"/>
      <c r="B1694" s="103"/>
    </row>
    <row r="1695" spans="1:2" x14ac:dyDescent="0.15">
      <c r="A1695" s="103"/>
      <c r="B1695" s="103"/>
    </row>
    <row r="1696" spans="1:2" x14ac:dyDescent="0.15">
      <c r="A1696" s="103"/>
      <c r="B1696" s="103"/>
    </row>
    <row r="1697" spans="1:2" x14ac:dyDescent="0.15">
      <c r="A1697" s="103"/>
      <c r="B1697" s="103"/>
    </row>
    <row r="1698" spans="1:2" x14ac:dyDescent="0.15">
      <c r="A1698" s="103"/>
      <c r="B1698" s="103"/>
    </row>
    <row r="1699" spans="1:2" x14ac:dyDescent="0.15">
      <c r="A1699" s="103"/>
      <c r="B1699" s="103"/>
    </row>
    <row r="1700" spans="1:2" x14ac:dyDescent="0.15">
      <c r="A1700" s="103"/>
      <c r="B1700" s="103"/>
    </row>
    <row r="1701" spans="1:2" x14ac:dyDescent="0.15">
      <c r="A1701" s="103"/>
      <c r="B1701" s="103"/>
    </row>
    <row r="1702" spans="1:2" x14ac:dyDescent="0.15">
      <c r="A1702" s="103"/>
      <c r="B1702" s="103"/>
    </row>
    <row r="1703" spans="1:2" x14ac:dyDescent="0.15">
      <c r="A1703" s="103"/>
      <c r="B1703" s="103"/>
    </row>
    <row r="1704" spans="1:2" x14ac:dyDescent="0.15">
      <c r="A1704" s="103"/>
      <c r="B1704" s="103"/>
    </row>
    <row r="1705" spans="1:2" x14ac:dyDescent="0.15">
      <c r="A1705" s="103"/>
      <c r="B1705" s="103"/>
    </row>
    <row r="1706" spans="1:2" x14ac:dyDescent="0.15">
      <c r="A1706" s="103"/>
      <c r="B1706" s="103"/>
    </row>
    <row r="1707" spans="1:2" x14ac:dyDescent="0.15">
      <c r="A1707" s="103"/>
      <c r="B1707" s="103"/>
    </row>
    <row r="1708" spans="1:2" x14ac:dyDescent="0.15">
      <c r="A1708" s="103"/>
      <c r="B1708" s="103"/>
    </row>
    <row r="1709" spans="1:2" x14ac:dyDescent="0.15">
      <c r="A1709" s="103"/>
      <c r="B1709" s="103"/>
    </row>
    <row r="1710" spans="1:2" x14ac:dyDescent="0.15">
      <c r="A1710" s="103"/>
      <c r="B1710" s="103"/>
    </row>
    <row r="1711" spans="1:2" x14ac:dyDescent="0.15">
      <c r="A1711" s="103"/>
      <c r="B1711" s="103"/>
    </row>
    <row r="1712" spans="1:2" x14ac:dyDescent="0.15">
      <c r="A1712" s="103"/>
      <c r="B1712" s="103"/>
    </row>
    <row r="1713" spans="1:2" x14ac:dyDescent="0.15">
      <c r="A1713" s="103"/>
      <c r="B1713" s="103"/>
    </row>
    <row r="1714" spans="1:2" x14ac:dyDescent="0.15">
      <c r="A1714" s="103"/>
      <c r="B1714" s="103"/>
    </row>
    <row r="1715" spans="1:2" x14ac:dyDescent="0.15">
      <c r="A1715" s="103"/>
      <c r="B1715" s="103"/>
    </row>
    <row r="1716" spans="1:2" x14ac:dyDescent="0.15">
      <c r="A1716" s="103"/>
      <c r="B1716" s="103"/>
    </row>
    <row r="1717" spans="1:2" x14ac:dyDescent="0.15">
      <c r="A1717" s="103"/>
      <c r="B1717" s="103"/>
    </row>
    <row r="1718" spans="1:2" x14ac:dyDescent="0.15">
      <c r="A1718" s="103"/>
      <c r="B1718" s="103"/>
    </row>
    <row r="1719" spans="1:2" x14ac:dyDescent="0.15">
      <c r="A1719" s="103"/>
      <c r="B1719" s="103"/>
    </row>
    <row r="1720" spans="1:2" x14ac:dyDescent="0.15">
      <c r="A1720" s="103"/>
      <c r="B1720" s="103"/>
    </row>
    <row r="1721" spans="1:2" x14ac:dyDescent="0.15">
      <c r="A1721" s="103"/>
      <c r="B1721" s="103"/>
    </row>
    <row r="1722" spans="1:2" x14ac:dyDescent="0.15">
      <c r="A1722" s="103"/>
      <c r="B1722" s="103"/>
    </row>
    <row r="1723" spans="1:2" x14ac:dyDescent="0.15">
      <c r="A1723" s="103"/>
      <c r="B1723" s="103"/>
    </row>
    <row r="1724" spans="1:2" x14ac:dyDescent="0.15">
      <c r="A1724" s="103"/>
      <c r="B1724" s="103"/>
    </row>
    <row r="1725" spans="1:2" x14ac:dyDescent="0.15">
      <c r="A1725" s="103"/>
      <c r="B1725" s="103"/>
    </row>
    <row r="1726" spans="1:2" x14ac:dyDescent="0.15">
      <c r="A1726" s="103"/>
      <c r="B1726" s="103"/>
    </row>
    <row r="1727" spans="1:2" x14ac:dyDescent="0.15">
      <c r="A1727" s="103"/>
      <c r="B1727" s="103"/>
    </row>
    <row r="1728" spans="1:2" x14ac:dyDescent="0.15">
      <c r="A1728" s="103"/>
      <c r="B1728" s="103"/>
    </row>
    <row r="1729" spans="1:2" x14ac:dyDescent="0.15">
      <c r="A1729" s="103"/>
      <c r="B1729" s="103"/>
    </row>
    <row r="1730" spans="1:2" x14ac:dyDescent="0.15">
      <c r="A1730" s="103"/>
      <c r="B1730" s="103"/>
    </row>
    <row r="1731" spans="1:2" x14ac:dyDescent="0.15">
      <c r="A1731" s="103"/>
      <c r="B1731" s="103"/>
    </row>
    <row r="1732" spans="1:2" x14ac:dyDescent="0.15">
      <c r="A1732" s="103"/>
      <c r="B1732" s="103"/>
    </row>
    <row r="1733" spans="1:2" x14ac:dyDescent="0.15">
      <c r="A1733" s="103"/>
      <c r="B1733" s="103"/>
    </row>
    <row r="1734" spans="1:2" x14ac:dyDescent="0.15">
      <c r="A1734" s="103"/>
      <c r="B1734" s="103"/>
    </row>
    <row r="1735" spans="1:2" x14ac:dyDescent="0.15">
      <c r="A1735" s="103"/>
      <c r="B1735" s="103"/>
    </row>
    <row r="1736" spans="1:2" x14ac:dyDescent="0.15">
      <c r="A1736" s="103"/>
      <c r="B1736" s="103"/>
    </row>
    <row r="1737" spans="1:2" x14ac:dyDescent="0.15">
      <c r="A1737" s="103"/>
      <c r="B1737" s="103"/>
    </row>
    <row r="1738" spans="1:2" x14ac:dyDescent="0.15">
      <c r="A1738" s="103"/>
      <c r="B1738" s="103"/>
    </row>
    <row r="1739" spans="1:2" x14ac:dyDescent="0.15">
      <c r="A1739" s="103"/>
      <c r="B1739" s="103"/>
    </row>
    <row r="1740" spans="1:2" x14ac:dyDescent="0.15">
      <c r="A1740" s="103"/>
      <c r="B1740" s="103"/>
    </row>
    <row r="1741" spans="1:2" x14ac:dyDescent="0.15">
      <c r="A1741" s="103"/>
      <c r="B1741" s="103"/>
    </row>
    <row r="1742" spans="1:2" x14ac:dyDescent="0.15">
      <c r="A1742" s="103"/>
      <c r="B1742" s="103"/>
    </row>
    <row r="1743" spans="1:2" x14ac:dyDescent="0.15">
      <c r="A1743" s="103"/>
      <c r="B1743" s="103"/>
    </row>
    <row r="1744" spans="1:2" x14ac:dyDescent="0.15">
      <c r="A1744" s="103"/>
      <c r="B1744" s="103"/>
    </row>
    <row r="1745" spans="1:2" x14ac:dyDescent="0.15">
      <c r="A1745" s="103"/>
      <c r="B1745" s="103"/>
    </row>
    <row r="1746" spans="1:2" x14ac:dyDescent="0.15">
      <c r="A1746" s="103"/>
      <c r="B1746" s="103"/>
    </row>
    <row r="1747" spans="1:2" x14ac:dyDescent="0.15">
      <c r="A1747" s="103"/>
      <c r="B1747" s="103"/>
    </row>
    <row r="1748" spans="1:2" x14ac:dyDescent="0.15">
      <c r="A1748" s="103"/>
      <c r="B1748" s="103"/>
    </row>
    <row r="1749" spans="1:2" x14ac:dyDescent="0.15">
      <c r="A1749" s="103"/>
      <c r="B1749" s="103"/>
    </row>
    <row r="1750" spans="1:2" x14ac:dyDescent="0.15">
      <c r="A1750" s="103"/>
      <c r="B1750" s="103"/>
    </row>
    <row r="1751" spans="1:2" x14ac:dyDescent="0.15">
      <c r="A1751" s="103"/>
      <c r="B1751" s="103"/>
    </row>
    <row r="1752" spans="1:2" x14ac:dyDescent="0.15">
      <c r="A1752" s="103"/>
      <c r="B1752" s="103"/>
    </row>
    <row r="1753" spans="1:2" x14ac:dyDescent="0.15">
      <c r="A1753" s="103"/>
      <c r="B1753" s="103"/>
    </row>
    <row r="1754" spans="1:2" x14ac:dyDescent="0.15">
      <c r="A1754" s="103"/>
      <c r="B1754" s="103"/>
    </row>
    <row r="1755" spans="1:2" x14ac:dyDescent="0.15">
      <c r="A1755" s="103"/>
      <c r="B1755" s="103"/>
    </row>
    <row r="1756" spans="1:2" x14ac:dyDescent="0.15">
      <c r="A1756" s="103"/>
      <c r="B1756" s="103"/>
    </row>
    <row r="1757" spans="1:2" x14ac:dyDescent="0.15">
      <c r="A1757" s="103"/>
      <c r="B1757" s="103"/>
    </row>
    <row r="1758" spans="1:2" x14ac:dyDescent="0.15">
      <c r="A1758" s="103"/>
      <c r="B1758" s="103"/>
    </row>
    <row r="1759" spans="1:2" x14ac:dyDescent="0.15">
      <c r="A1759" s="103"/>
      <c r="B1759" s="103"/>
    </row>
    <row r="1760" spans="1:2" x14ac:dyDescent="0.15">
      <c r="A1760" s="103"/>
      <c r="B1760" s="103"/>
    </row>
    <row r="1761" spans="1:2" x14ac:dyDescent="0.15">
      <c r="A1761" s="103"/>
      <c r="B1761" s="103"/>
    </row>
    <row r="1762" spans="1:2" x14ac:dyDescent="0.15">
      <c r="A1762" s="103"/>
      <c r="B1762" s="103"/>
    </row>
    <row r="1763" spans="1:2" x14ac:dyDescent="0.15">
      <c r="A1763" s="103"/>
      <c r="B1763" s="103"/>
    </row>
    <row r="1764" spans="1:2" x14ac:dyDescent="0.15">
      <c r="A1764" s="103"/>
      <c r="B1764" s="103"/>
    </row>
    <row r="1765" spans="1:2" x14ac:dyDescent="0.15">
      <c r="A1765" s="103"/>
      <c r="B1765" s="103"/>
    </row>
    <row r="1766" spans="1:2" x14ac:dyDescent="0.15">
      <c r="A1766" s="103"/>
      <c r="B1766" s="103"/>
    </row>
    <row r="1767" spans="1:2" x14ac:dyDescent="0.15">
      <c r="A1767" s="103"/>
      <c r="B1767" s="103"/>
    </row>
    <row r="1768" spans="1:2" x14ac:dyDescent="0.15">
      <c r="A1768" s="103"/>
      <c r="B1768" s="103"/>
    </row>
    <row r="1769" spans="1:2" x14ac:dyDescent="0.15">
      <c r="A1769" s="103"/>
      <c r="B1769" s="103"/>
    </row>
    <row r="1770" spans="1:2" x14ac:dyDescent="0.15">
      <c r="A1770" s="103"/>
      <c r="B1770" s="103"/>
    </row>
    <row r="1771" spans="1:2" x14ac:dyDescent="0.15">
      <c r="A1771" s="103"/>
      <c r="B1771" s="103"/>
    </row>
    <row r="1772" spans="1:2" x14ac:dyDescent="0.15">
      <c r="A1772" s="103"/>
      <c r="B1772" s="103"/>
    </row>
    <row r="1773" spans="1:2" x14ac:dyDescent="0.15">
      <c r="A1773" s="103"/>
      <c r="B1773" s="103"/>
    </row>
    <row r="1774" spans="1:2" x14ac:dyDescent="0.15">
      <c r="A1774" s="103"/>
      <c r="B1774" s="103"/>
    </row>
    <row r="1775" spans="1:2" x14ac:dyDescent="0.15">
      <c r="A1775" s="103"/>
      <c r="B1775" s="103"/>
    </row>
    <row r="1776" spans="1:2" x14ac:dyDescent="0.15">
      <c r="A1776" s="103"/>
      <c r="B1776" s="103"/>
    </row>
    <row r="1777" spans="1:2" x14ac:dyDescent="0.15">
      <c r="A1777" s="103"/>
      <c r="B1777" s="103"/>
    </row>
    <row r="1778" spans="1:2" x14ac:dyDescent="0.15">
      <c r="A1778" s="103"/>
      <c r="B1778" s="103"/>
    </row>
    <row r="1779" spans="1:2" x14ac:dyDescent="0.15">
      <c r="A1779" s="103"/>
      <c r="B1779" s="103"/>
    </row>
    <row r="1780" spans="1:2" x14ac:dyDescent="0.15">
      <c r="A1780" s="103"/>
      <c r="B1780" s="103"/>
    </row>
    <row r="1781" spans="1:2" x14ac:dyDescent="0.15">
      <c r="A1781" s="103"/>
      <c r="B1781" s="103"/>
    </row>
    <row r="1782" spans="1:2" x14ac:dyDescent="0.15">
      <c r="A1782" s="103"/>
      <c r="B1782" s="103"/>
    </row>
    <row r="1783" spans="1:2" x14ac:dyDescent="0.15">
      <c r="A1783" s="103"/>
      <c r="B1783" s="103"/>
    </row>
    <row r="1784" spans="1:2" x14ac:dyDescent="0.15">
      <c r="A1784" s="103"/>
      <c r="B1784" s="103"/>
    </row>
    <row r="1785" spans="1:2" x14ac:dyDescent="0.15">
      <c r="A1785" s="103"/>
      <c r="B1785" s="103"/>
    </row>
    <row r="1786" spans="1:2" x14ac:dyDescent="0.15">
      <c r="A1786" s="103"/>
      <c r="B1786" s="103"/>
    </row>
    <row r="1787" spans="1:2" x14ac:dyDescent="0.15">
      <c r="A1787" s="103"/>
      <c r="B1787" s="103"/>
    </row>
    <row r="1788" spans="1:2" x14ac:dyDescent="0.15">
      <c r="A1788" s="103"/>
      <c r="B1788" s="103"/>
    </row>
    <row r="1789" spans="1:2" x14ac:dyDescent="0.15">
      <c r="A1789" s="103"/>
      <c r="B1789" s="103"/>
    </row>
    <row r="1790" spans="1:2" x14ac:dyDescent="0.15">
      <c r="A1790" s="103"/>
      <c r="B1790" s="103"/>
    </row>
    <row r="1791" spans="1:2" x14ac:dyDescent="0.15">
      <c r="A1791" s="103"/>
      <c r="B1791" s="103"/>
    </row>
    <row r="1792" spans="1:2" x14ac:dyDescent="0.15">
      <c r="A1792" s="103"/>
      <c r="B1792" s="103"/>
    </row>
    <row r="1793" spans="1:2" x14ac:dyDescent="0.15">
      <c r="A1793" s="103"/>
      <c r="B1793" s="103"/>
    </row>
    <row r="1794" spans="1:2" x14ac:dyDescent="0.15">
      <c r="A1794" s="103"/>
      <c r="B1794" s="103"/>
    </row>
    <row r="1795" spans="1:2" x14ac:dyDescent="0.15">
      <c r="A1795" s="103"/>
      <c r="B1795" s="103"/>
    </row>
    <row r="1796" spans="1:2" x14ac:dyDescent="0.15">
      <c r="A1796" s="103"/>
      <c r="B1796" s="103"/>
    </row>
    <row r="1797" spans="1:2" x14ac:dyDescent="0.15">
      <c r="A1797" s="103"/>
      <c r="B1797" s="103"/>
    </row>
    <row r="1798" spans="1:2" x14ac:dyDescent="0.15">
      <c r="A1798" s="103"/>
      <c r="B1798" s="103"/>
    </row>
    <row r="1799" spans="1:2" x14ac:dyDescent="0.15">
      <c r="A1799" s="103"/>
      <c r="B1799" s="103"/>
    </row>
    <row r="1800" spans="1:2" x14ac:dyDescent="0.15">
      <c r="A1800" s="103"/>
      <c r="B1800" s="103"/>
    </row>
    <row r="1801" spans="1:2" x14ac:dyDescent="0.15">
      <c r="A1801" s="103"/>
      <c r="B1801" s="103"/>
    </row>
    <row r="1802" spans="1:2" x14ac:dyDescent="0.15">
      <c r="A1802" s="103"/>
      <c r="B1802" s="103"/>
    </row>
    <row r="1803" spans="1:2" x14ac:dyDescent="0.15">
      <c r="A1803" s="103"/>
      <c r="B1803" s="103"/>
    </row>
    <row r="1804" spans="1:2" x14ac:dyDescent="0.15">
      <c r="A1804" s="103"/>
      <c r="B1804" s="103"/>
    </row>
    <row r="1805" spans="1:2" x14ac:dyDescent="0.15">
      <c r="A1805" s="103"/>
      <c r="B1805" s="103"/>
    </row>
    <row r="1806" spans="1:2" x14ac:dyDescent="0.15">
      <c r="A1806" s="103"/>
      <c r="B1806" s="103"/>
    </row>
    <row r="1807" spans="1:2" x14ac:dyDescent="0.15">
      <c r="A1807" s="103"/>
      <c r="B1807" s="103"/>
    </row>
    <row r="1808" spans="1:2" x14ac:dyDescent="0.15">
      <c r="A1808" s="103"/>
      <c r="B1808" s="103"/>
    </row>
    <row r="1809" spans="1:2" x14ac:dyDescent="0.15">
      <c r="A1809" s="103"/>
      <c r="B1809" s="103"/>
    </row>
    <row r="1810" spans="1:2" x14ac:dyDescent="0.15">
      <c r="A1810" s="103"/>
      <c r="B1810" s="103"/>
    </row>
    <row r="1811" spans="1:2" x14ac:dyDescent="0.15">
      <c r="A1811" s="103"/>
      <c r="B1811" s="103"/>
    </row>
    <row r="1812" spans="1:2" x14ac:dyDescent="0.15">
      <c r="A1812" s="103"/>
      <c r="B1812" s="103"/>
    </row>
    <row r="1813" spans="1:2" x14ac:dyDescent="0.15">
      <c r="A1813" s="103"/>
      <c r="B1813" s="103"/>
    </row>
    <row r="1814" spans="1:2" x14ac:dyDescent="0.15">
      <c r="A1814" s="103"/>
      <c r="B1814" s="103"/>
    </row>
    <row r="1815" spans="1:2" x14ac:dyDescent="0.15">
      <c r="A1815" s="103"/>
      <c r="B1815" s="103"/>
    </row>
    <row r="1816" spans="1:2" x14ac:dyDescent="0.15">
      <c r="A1816" s="103"/>
      <c r="B1816" s="103"/>
    </row>
    <row r="1817" spans="1:2" x14ac:dyDescent="0.15">
      <c r="A1817" s="103"/>
      <c r="B1817" s="103"/>
    </row>
    <row r="1818" spans="1:2" x14ac:dyDescent="0.15">
      <c r="A1818" s="103"/>
      <c r="B1818" s="103"/>
    </row>
    <row r="1819" spans="1:2" x14ac:dyDescent="0.15">
      <c r="A1819" s="103"/>
      <c r="B1819" s="103"/>
    </row>
    <row r="1820" spans="1:2" x14ac:dyDescent="0.15">
      <c r="A1820" s="103"/>
      <c r="B1820" s="103"/>
    </row>
    <row r="1821" spans="1:2" x14ac:dyDescent="0.15">
      <c r="A1821" s="103"/>
      <c r="B1821" s="103"/>
    </row>
    <row r="1822" spans="1:2" x14ac:dyDescent="0.15">
      <c r="A1822" s="103"/>
      <c r="B1822" s="103"/>
    </row>
    <row r="1823" spans="1:2" x14ac:dyDescent="0.15">
      <c r="A1823" s="103"/>
      <c r="B1823" s="103"/>
    </row>
    <row r="1824" spans="1:2" x14ac:dyDescent="0.15">
      <c r="A1824" s="103"/>
      <c r="B1824" s="103"/>
    </row>
    <row r="1825" spans="1:2" x14ac:dyDescent="0.15">
      <c r="A1825" s="103"/>
      <c r="B1825" s="103"/>
    </row>
    <row r="1826" spans="1:2" x14ac:dyDescent="0.15">
      <c r="A1826" s="103"/>
      <c r="B1826" s="103"/>
    </row>
    <row r="1827" spans="1:2" x14ac:dyDescent="0.15">
      <c r="A1827" s="103"/>
      <c r="B1827" s="103"/>
    </row>
    <row r="1828" spans="1:2" x14ac:dyDescent="0.15">
      <c r="A1828" s="103"/>
      <c r="B1828" s="103"/>
    </row>
    <row r="1829" spans="1:2" x14ac:dyDescent="0.15">
      <c r="A1829" s="103"/>
      <c r="B1829" s="103"/>
    </row>
    <row r="1830" spans="1:2" x14ac:dyDescent="0.15">
      <c r="A1830" s="103"/>
      <c r="B1830" s="103"/>
    </row>
    <row r="1831" spans="1:2" x14ac:dyDescent="0.15">
      <c r="A1831" s="103"/>
      <c r="B1831" s="103"/>
    </row>
    <row r="1832" spans="1:2" x14ac:dyDescent="0.15">
      <c r="A1832" s="103"/>
      <c r="B1832" s="103"/>
    </row>
    <row r="1833" spans="1:2" x14ac:dyDescent="0.15">
      <c r="A1833" s="103"/>
      <c r="B1833" s="103"/>
    </row>
    <row r="1834" spans="1:2" x14ac:dyDescent="0.15">
      <c r="A1834" s="103"/>
      <c r="B1834" s="103"/>
    </row>
    <row r="1835" spans="1:2" x14ac:dyDescent="0.15">
      <c r="A1835" s="103"/>
      <c r="B1835" s="103"/>
    </row>
    <row r="1836" spans="1:2" x14ac:dyDescent="0.15">
      <c r="A1836" s="103"/>
      <c r="B1836" s="103"/>
    </row>
    <row r="1837" spans="1:2" x14ac:dyDescent="0.15">
      <c r="A1837" s="103"/>
      <c r="B1837" s="103"/>
    </row>
    <row r="1838" spans="1:2" x14ac:dyDescent="0.15">
      <c r="A1838" s="103"/>
      <c r="B1838" s="103"/>
    </row>
    <row r="1839" spans="1:2" x14ac:dyDescent="0.15">
      <c r="A1839" s="103"/>
      <c r="B1839" s="103"/>
    </row>
    <row r="1840" spans="1:2" x14ac:dyDescent="0.15">
      <c r="A1840" s="103"/>
      <c r="B1840" s="103"/>
    </row>
    <row r="1841" spans="1:2" x14ac:dyDescent="0.15">
      <c r="A1841" s="103"/>
      <c r="B1841" s="103"/>
    </row>
    <row r="1842" spans="1:2" x14ac:dyDescent="0.15">
      <c r="A1842" s="103"/>
      <c r="B1842" s="103"/>
    </row>
    <row r="1843" spans="1:2" x14ac:dyDescent="0.15">
      <c r="A1843" s="103"/>
      <c r="B1843" s="103"/>
    </row>
    <row r="1844" spans="1:2" x14ac:dyDescent="0.15">
      <c r="A1844" s="103"/>
      <c r="B1844" s="103"/>
    </row>
    <row r="1845" spans="1:2" x14ac:dyDescent="0.15">
      <c r="A1845" s="103"/>
      <c r="B1845" s="103"/>
    </row>
    <row r="1846" spans="1:2" x14ac:dyDescent="0.15">
      <c r="A1846" s="103"/>
      <c r="B1846" s="103"/>
    </row>
    <row r="1847" spans="1:2" x14ac:dyDescent="0.15">
      <c r="A1847" s="103"/>
      <c r="B1847" s="103"/>
    </row>
    <row r="1848" spans="1:2" x14ac:dyDescent="0.15">
      <c r="A1848" s="103"/>
      <c r="B1848" s="103"/>
    </row>
    <row r="1849" spans="1:2" x14ac:dyDescent="0.15">
      <c r="A1849" s="103"/>
      <c r="B1849" s="103"/>
    </row>
    <row r="1850" spans="1:2" x14ac:dyDescent="0.15">
      <c r="A1850" s="103"/>
      <c r="B1850" s="103"/>
    </row>
    <row r="1851" spans="1:2" x14ac:dyDescent="0.15">
      <c r="A1851" s="103"/>
      <c r="B1851" s="103"/>
    </row>
    <row r="1852" spans="1:2" x14ac:dyDescent="0.15">
      <c r="A1852" s="103"/>
      <c r="B1852" s="103"/>
    </row>
    <row r="1853" spans="1:2" x14ac:dyDescent="0.15">
      <c r="A1853" s="103"/>
      <c r="B1853" s="103"/>
    </row>
    <row r="1854" spans="1:2" x14ac:dyDescent="0.15">
      <c r="A1854" s="103"/>
      <c r="B1854" s="103"/>
    </row>
    <row r="1855" spans="1:2" x14ac:dyDescent="0.15">
      <c r="A1855" s="103"/>
      <c r="B1855" s="103"/>
    </row>
    <row r="1856" spans="1:2" x14ac:dyDescent="0.15">
      <c r="A1856" s="103"/>
      <c r="B1856" s="103"/>
    </row>
    <row r="1857" spans="1:2" x14ac:dyDescent="0.15">
      <c r="A1857" s="103"/>
      <c r="B1857" s="103"/>
    </row>
    <row r="1858" spans="1:2" x14ac:dyDescent="0.15">
      <c r="A1858" s="103"/>
      <c r="B1858" s="103"/>
    </row>
    <row r="1859" spans="1:2" x14ac:dyDescent="0.15">
      <c r="A1859" s="103"/>
      <c r="B1859" s="103"/>
    </row>
    <row r="1860" spans="1:2" x14ac:dyDescent="0.15">
      <c r="A1860" s="103"/>
      <c r="B1860" s="103"/>
    </row>
    <row r="1861" spans="1:2" x14ac:dyDescent="0.15">
      <c r="A1861" s="103"/>
      <c r="B1861" s="103"/>
    </row>
    <row r="1862" spans="1:2" x14ac:dyDescent="0.15">
      <c r="A1862" s="103"/>
      <c r="B1862" s="103"/>
    </row>
    <row r="1863" spans="1:2" x14ac:dyDescent="0.15">
      <c r="A1863" s="103"/>
      <c r="B1863" s="103"/>
    </row>
    <row r="1864" spans="1:2" x14ac:dyDescent="0.15">
      <c r="A1864" s="103"/>
      <c r="B1864" s="103"/>
    </row>
    <row r="1865" spans="1:2" x14ac:dyDescent="0.15">
      <c r="A1865" s="103"/>
      <c r="B1865" s="103"/>
    </row>
    <row r="1866" spans="1:2" x14ac:dyDescent="0.15">
      <c r="A1866" s="103"/>
      <c r="B1866" s="103"/>
    </row>
    <row r="1867" spans="1:2" x14ac:dyDescent="0.15">
      <c r="A1867" s="103"/>
      <c r="B1867" s="103"/>
    </row>
    <row r="1868" spans="1:2" x14ac:dyDescent="0.15">
      <c r="A1868" s="103"/>
      <c r="B1868" s="103"/>
    </row>
    <row r="1869" spans="1:2" x14ac:dyDescent="0.15">
      <c r="A1869" s="103"/>
      <c r="B1869" s="103"/>
    </row>
    <row r="1870" spans="1:2" x14ac:dyDescent="0.15">
      <c r="A1870" s="103"/>
      <c r="B1870" s="103"/>
    </row>
    <row r="1871" spans="1:2" x14ac:dyDescent="0.15">
      <c r="A1871" s="103"/>
      <c r="B1871" s="103"/>
    </row>
    <row r="1872" spans="1:2" x14ac:dyDescent="0.15">
      <c r="A1872" s="103"/>
      <c r="B1872" s="103"/>
    </row>
    <row r="1873" spans="1:2" x14ac:dyDescent="0.15">
      <c r="A1873" s="103"/>
      <c r="B1873" s="103"/>
    </row>
    <row r="1874" spans="1:2" x14ac:dyDescent="0.15">
      <c r="A1874" s="103"/>
      <c r="B1874" s="103"/>
    </row>
    <row r="1875" spans="1:2" x14ac:dyDescent="0.15">
      <c r="A1875" s="103"/>
      <c r="B1875" s="103"/>
    </row>
    <row r="1876" spans="1:2" x14ac:dyDescent="0.15">
      <c r="A1876" s="103"/>
      <c r="B1876" s="103"/>
    </row>
    <row r="1877" spans="1:2" x14ac:dyDescent="0.15">
      <c r="A1877" s="103"/>
      <c r="B1877" s="103"/>
    </row>
    <row r="1878" spans="1:2" x14ac:dyDescent="0.15">
      <c r="A1878" s="103"/>
      <c r="B1878" s="103"/>
    </row>
    <row r="1879" spans="1:2" x14ac:dyDescent="0.15">
      <c r="A1879" s="103"/>
      <c r="B1879" s="103"/>
    </row>
    <row r="1880" spans="1:2" x14ac:dyDescent="0.15">
      <c r="A1880" s="103"/>
      <c r="B1880" s="103"/>
    </row>
    <row r="1881" spans="1:2" x14ac:dyDescent="0.15">
      <c r="A1881" s="103"/>
      <c r="B1881" s="103"/>
    </row>
    <row r="1882" spans="1:2" x14ac:dyDescent="0.15">
      <c r="A1882" s="103"/>
      <c r="B1882" s="103"/>
    </row>
    <row r="1883" spans="1:2" x14ac:dyDescent="0.15">
      <c r="A1883" s="103"/>
      <c r="B1883" s="103"/>
    </row>
    <row r="1884" spans="1:2" x14ac:dyDescent="0.15">
      <c r="A1884" s="103"/>
      <c r="B1884" s="103"/>
    </row>
    <row r="1885" spans="1:2" x14ac:dyDescent="0.15">
      <c r="A1885" s="103"/>
      <c r="B1885" s="103"/>
    </row>
    <row r="1886" spans="1:2" x14ac:dyDescent="0.15">
      <c r="A1886" s="103"/>
      <c r="B1886" s="103"/>
    </row>
    <row r="1887" spans="1:2" x14ac:dyDescent="0.15">
      <c r="A1887" s="103"/>
      <c r="B1887" s="103"/>
    </row>
    <row r="1888" spans="1:2" x14ac:dyDescent="0.15">
      <c r="A1888" s="103"/>
      <c r="B1888" s="103"/>
    </row>
    <row r="1889" spans="1:2" x14ac:dyDescent="0.15">
      <c r="A1889" s="103"/>
      <c r="B1889" s="103"/>
    </row>
    <row r="1890" spans="1:2" x14ac:dyDescent="0.15">
      <c r="A1890" s="103"/>
      <c r="B1890" s="103"/>
    </row>
    <row r="1891" spans="1:2" x14ac:dyDescent="0.15">
      <c r="A1891" s="103"/>
      <c r="B1891" s="103"/>
    </row>
    <row r="1892" spans="1:2" x14ac:dyDescent="0.15">
      <c r="A1892" s="103"/>
      <c r="B1892" s="103"/>
    </row>
    <row r="1893" spans="1:2" x14ac:dyDescent="0.15">
      <c r="A1893" s="103"/>
      <c r="B1893" s="103"/>
    </row>
    <row r="1894" spans="1:2" x14ac:dyDescent="0.15">
      <c r="A1894" s="103"/>
      <c r="B1894" s="103"/>
    </row>
    <row r="1895" spans="1:2" x14ac:dyDescent="0.15">
      <c r="A1895" s="103"/>
      <c r="B1895" s="103"/>
    </row>
    <row r="1896" spans="1:2" x14ac:dyDescent="0.15">
      <c r="A1896" s="103"/>
      <c r="B1896" s="103"/>
    </row>
    <row r="1897" spans="1:2" x14ac:dyDescent="0.15">
      <c r="A1897" s="103"/>
      <c r="B1897" s="103"/>
    </row>
    <row r="1898" spans="1:2" x14ac:dyDescent="0.15">
      <c r="A1898" s="103"/>
      <c r="B1898" s="103"/>
    </row>
    <row r="1899" spans="1:2" x14ac:dyDescent="0.15">
      <c r="A1899" s="103"/>
      <c r="B1899" s="103"/>
    </row>
    <row r="1900" spans="1:2" x14ac:dyDescent="0.15">
      <c r="A1900" s="103"/>
      <c r="B1900" s="103"/>
    </row>
    <row r="1901" spans="1:2" x14ac:dyDescent="0.15">
      <c r="A1901" s="103"/>
      <c r="B1901" s="103"/>
    </row>
    <row r="1902" spans="1:2" x14ac:dyDescent="0.15">
      <c r="A1902" s="103"/>
      <c r="B1902" s="103"/>
    </row>
    <row r="1903" spans="1:2" x14ac:dyDescent="0.15">
      <c r="A1903" s="103"/>
      <c r="B1903" s="103"/>
    </row>
    <row r="1904" spans="1:2" x14ac:dyDescent="0.15">
      <c r="A1904" s="103"/>
      <c r="B1904" s="103"/>
    </row>
    <row r="1905" spans="1:2" x14ac:dyDescent="0.15">
      <c r="A1905" s="103"/>
      <c r="B1905" s="103"/>
    </row>
    <row r="1906" spans="1:2" x14ac:dyDescent="0.15">
      <c r="A1906" s="103"/>
      <c r="B1906" s="103"/>
    </row>
    <row r="1907" spans="1:2" x14ac:dyDescent="0.15">
      <c r="A1907" s="103"/>
      <c r="B1907" s="103"/>
    </row>
    <row r="1908" spans="1:2" x14ac:dyDescent="0.15">
      <c r="A1908" s="103"/>
      <c r="B1908" s="103"/>
    </row>
    <row r="1909" spans="1:2" x14ac:dyDescent="0.15">
      <c r="A1909" s="103"/>
      <c r="B1909" s="103"/>
    </row>
    <row r="1910" spans="1:2" x14ac:dyDescent="0.15">
      <c r="A1910" s="103"/>
      <c r="B1910" s="103"/>
    </row>
    <row r="1911" spans="1:2" x14ac:dyDescent="0.15">
      <c r="A1911" s="103"/>
      <c r="B1911" s="103"/>
    </row>
    <row r="1912" spans="1:2" x14ac:dyDescent="0.15">
      <c r="A1912" s="103"/>
      <c r="B1912" s="103"/>
    </row>
    <row r="1913" spans="1:2" x14ac:dyDescent="0.15">
      <c r="A1913" s="103"/>
      <c r="B1913" s="103"/>
    </row>
    <row r="1914" spans="1:2" x14ac:dyDescent="0.15">
      <c r="A1914" s="103"/>
      <c r="B1914" s="103"/>
    </row>
    <row r="1915" spans="1:2" x14ac:dyDescent="0.15">
      <c r="A1915" s="103"/>
      <c r="B1915" s="103"/>
    </row>
    <row r="1916" spans="1:2" x14ac:dyDescent="0.15">
      <c r="A1916" s="103"/>
      <c r="B1916" s="103"/>
    </row>
    <row r="1917" spans="1:2" x14ac:dyDescent="0.15">
      <c r="A1917" s="103"/>
      <c r="B1917" s="103"/>
    </row>
    <row r="1918" spans="1:2" x14ac:dyDescent="0.15">
      <c r="A1918" s="103"/>
      <c r="B1918" s="103"/>
    </row>
    <row r="1919" spans="1:2" x14ac:dyDescent="0.15">
      <c r="A1919" s="103"/>
      <c r="B1919" s="103"/>
    </row>
    <row r="1920" spans="1:2" x14ac:dyDescent="0.15">
      <c r="A1920" s="103"/>
      <c r="B1920" s="103"/>
    </row>
    <row r="1921" spans="1:2" x14ac:dyDescent="0.15">
      <c r="A1921" s="103"/>
      <c r="B1921" s="103"/>
    </row>
    <row r="1922" spans="1:2" x14ac:dyDescent="0.15">
      <c r="A1922" s="103"/>
      <c r="B1922" s="103"/>
    </row>
    <row r="1923" spans="1:2" x14ac:dyDescent="0.15">
      <c r="A1923" s="103"/>
      <c r="B1923" s="103"/>
    </row>
    <row r="1924" spans="1:2" x14ac:dyDescent="0.15">
      <c r="A1924" s="103"/>
      <c r="B1924" s="103"/>
    </row>
    <row r="1925" spans="1:2" x14ac:dyDescent="0.15">
      <c r="A1925" s="103"/>
      <c r="B1925" s="103"/>
    </row>
    <row r="1926" spans="1:2" x14ac:dyDescent="0.15">
      <c r="A1926" s="103"/>
      <c r="B1926" s="103"/>
    </row>
    <row r="1927" spans="1:2" x14ac:dyDescent="0.15">
      <c r="A1927" s="103"/>
      <c r="B1927" s="103"/>
    </row>
    <row r="1928" spans="1:2" x14ac:dyDescent="0.15">
      <c r="A1928" s="103"/>
      <c r="B1928" s="103"/>
    </row>
    <row r="1929" spans="1:2" x14ac:dyDescent="0.15">
      <c r="A1929" s="103"/>
      <c r="B1929" s="103"/>
    </row>
    <row r="1930" spans="1:2" x14ac:dyDescent="0.15">
      <c r="A1930" s="103"/>
      <c r="B1930" s="103"/>
    </row>
    <row r="1931" spans="1:2" x14ac:dyDescent="0.15">
      <c r="A1931" s="103"/>
      <c r="B1931" s="103"/>
    </row>
    <row r="1932" spans="1:2" x14ac:dyDescent="0.15">
      <c r="A1932" s="103"/>
      <c r="B1932" s="103"/>
    </row>
    <row r="1933" spans="1:2" x14ac:dyDescent="0.15">
      <c r="A1933" s="103"/>
      <c r="B1933" s="103"/>
    </row>
    <row r="1934" spans="1:2" x14ac:dyDescent="0.15">
      <c r="A1934" s="103"/>
      <c r="B1934" s="103"/>
    </row>
    <row r="1935" spans="1:2" x14ac:dyDescent="0.15">
      <c r="A1935" s="103"/>
      <c r="B1935" s="103"/>
    </row>
    <row r="1936" spans="1:2" x14ac:dyDescent="0.15">
      <c r="A1936" s="103"/>
      <c r="B1936" s="103"/>
    </row>
    <row r="1937" spans="1:2" x14ac:dyDescent="0.15">
      <c r="A1937" s="103"/>
      <c r="B1937" s="103"/>
    </row>
    <row r="1938" spans="1:2" x14ac:dyDescent="0.15">
      <c r="A1938" s="103"/>
      <c r="B1938" s="103"/>
    </row>
    <row r="1939" spans="1:2" x14ac:dyDescent="0.15">
      <c r="A1939" s="103"/>
      <c r="B1939" s="103"/>
    </row>
    <row r="1940" spans="1:2" x14ac:dyDescent="0.15">
      <c r="A1940" s="103"/>
      <c r="B1940" s="103"/>
    </row>
    <row r="1941" spans="1:2" x14ac:dyDescent="0.15">
      <c r="A1941" s="103"/>
      <c r="B1941" s="103"/>
    </row>
    <row r="1942" spans="1:2" x14ac:dyDescent="0.15">
      <c r="A1942" s="103"/>
      <c r="B1942" s="103"/>
    </row>
    <row r="1943" spans="1:2" x14ac:dyDescent="0.15">
      <c r="A1943" s="103"/>
      <c r="B1943" s="103"/>
    </row>
    <row r="1944" spans="1:2" x14ac:dyDescent="0.15">
      <c r="A1944" s="103"/>
      <c r="B1944" s="103"/>
    </row>
    <row r="1945" spans="1:2" x14ac:dyDescent="0.15">
      <c r="A1945" s="103"/>
      <c r="B1945" s="103"/>
    </row>
    <row r="1946" spans="1:2" x14ac:dyDescent="0.15">
      <c r="A1946" s="103"/>
      <c r="B1946" s="103"/>
    </row>
    <row r="1947" spans="1:2" x14ac:dyDescent="0.15">
      <c r="A1947" s="103"/>
      <c r="B1947" s="103"/>
    </row>
    <row r="1948" spans="1:2" x14ac:dyDescent="0.15">
      <c r="A1948" s="103"/>
      <c r="B1948" s="103"/>
    </row>
    <row r="1949" spans="1:2" x14ac:dyDescent="0.15">
      <c r="A1949" s="103"/>
      <c r="B1949" s="103"/>
    </row>
    <row r="1950" spans="1:2" x14ac:dyDescent="0.15">
      <c r="A1950" s="103"/>
      <c r="B1950" s="103"/>
    </row>
    <row r="1951" spans="1:2" x14ac:dyDescent="0.15">
      <c r="A1951" s="103"/>
      <c r="B1951" s="103"/>
    </row>
    <row r="1952" spans="1:2" x14ac:dyDescent="0.15">
      <c r="A1952" s="103"/>
      <c r="B1952" s="103"/>
    </row>
    <row r="1953" spans="1:2" x14ac:dyDescent="0.15">
      <c r="A1953" s="103"/>
      <c r="B1953" s="103"/>
    </row>
    <row r="1954" spans="1:2" x14ac:dyDescent="0.15">
      <c r="A1954" s="103"/>
      <c r="B1954" s="103"/>
    </row>
    <row r="1955" spans="1:2" x14ac:dyDescent="0.15">
      <c r="A1955" s="103"/>
      <c r="B1955" s="103"/>
    </row>
    <row r="1956" spans="1:2" x14ac:dyDescent="0.15">
      <c r="A1956" s="103"/>
      <c r="B1956" s="103"/>
    </row>
    <row r="1957" spans="1:2" x14ac:dyDescent="0.15">
      <c r="A1957" s="103"/>
      <c r="B1957" s="103"/>
    </row>
    <row r="1958" spans="1:2" x14ac:dyDescent="0.15">
      <c r="A1958" s="103"/>
      <c r="B1958" s="103"/>
    </row>
    <row r="1959" spans="1:2" x14ac:dyDescent="0.15">
      <c r="A1959" s="103"/>
      <c r="B1959" s="103"/>
    </row>
    <row r="1960" spans="1:2" x14ac:dyDescent="0.15">
      <c r="A1960" s="103"/>
      <c r="B1960" s="103"/>
    </row>
    <row r="1961" spans="1:2" x14ac:dyDescent="0.15">
      <c r="A1961" s="103"/>
      <c r="B1961" s="103"/>
    </row>
    <row r="1962" spans="1:2" x14ac:dyDescent="0.15">
      <c r="A1962" s="103"/>
      <c r="B1962" s="103"/>
    </row>
    <row r="1963" spans="1:2" x14ac:dyDescent="0.15">
      <c r="A1963" s="103"/>
      <c r="B1963" s="103"/>
    </row>
    <row r="1964" spans="1:2" x14ac:dyDescent="0.15">
      <c r="A1964" s="103"/>
      <c r="B1964" s="103"/>
    </row>
    <row r="1965" spans="1:2" x14ac:dyDescent="0.15">
      <c r="A1965" s="103"/>
      <c r="B1965" s="103"/>
    </row>
    <row r="1966" spans="1:2" x14ac:dyDescent="0.15">
      <c r="A1966" s="103"/>
      <c r="B1966" s="103"/>
    </row>
    <row r="1967" spans="1:2" x14ac:dyDescent="0.15">
      <c r="A1967" s="103"/>
      <c r="B1967" s="103"/>
    </row>
    <row r="1968" spans="1:2" x14ac:dyDescent="0.15">
      <c r="A1968" s="103"/>
      <c r="B1968" s="103"/>
    </row>
    <row r="1969" spans="1:2" x14ac:dyDescent="0.15">
      <c r="A1969" s="103"/>
      <c r="B1969" s="103"/>
    </row>
    <row r="1970" spans="1:2" x14ac:dyDescent="0.15">
      <c r="A1970" s="103"/>
      <c r="B1970" s="103"/>
    </row>
    <row r="1971" spans="1:2" x14ac:dyDescent="0.15">
      <c r="A1971" s="103"/>
      <c r="B1971" s="103"/>
    </row>
    <row r="1972" spans="1:2" x14ac:dyDescent="0.15">
      <c r="A1972" s="103"/>
      <c r="B1972" s="103"/>
    </row>
    <row r="1973" spans="1:2" x14ac:dyDescent="0.15">
      <c r="A1973" s="103"/>
      <c r="B1973" s="103"/>
    </row>
    <row r="1974" spans="1:2" x14ac:dyDescent="0.15">
      <c r="A1974" s="103"/>
      <c r="B1974" s="103"/>
    </row>
    <row r="1975" spans="1:2" x14ac:dyDescent="0.15">
      <c r="A1975" s="103"/>
      <c r="B1975" s="103"/>
    </row>
    <row r="1976" spans="1:2" x14ac:dyDescent="0.15">
      <c r="A1976" s="103"/>
      <c r="B1976" s="103"/>
    </row>
    <row r="1977" spans="1:2" x14ac:dyDescent="0.15">
      <c r="A1977" s="103"/>
      <c r="B1977" s="103"/>
    </row>
    <row r="1978" spans="1:2" x14ac:dyDescent="0.15">
      <c r="A1978" s="103"/>
      <c r="B1978" s="103"/>
    </row>
    <row r="1979" spans="1:2" x14ac:dyDescent="0.15">
      <c r="A1979" s="103"/>
      <c r="B1979" s="103"/>
    </row>
    <row r="1980" spans="1:2" x14ac:dyDescent="0.15">
      <c r="A1980" s="103"/>
      <c r="B1980" s="103"/>
    </row>
    <row r="1981" spans="1:2" x14ac:dyDescent="0.15">
      <c r="A1981" s="103"/>
      <c r="B1981" s="103"/>
    </row>
    <row r="1982" spans="1:2" x14ac:dyDescent="0.15">
      <c r="A1982" s="103"/>
      <c r="B1982" s="103"/>
    </row>
    <row r="1983" spans="1:2" x14ac:dyDescent="0.15">
      <c r="A1983" s="103"/>
      <c r="B1983" s="103"/>
    </row>
    <row r="1984" spans="1:2" x14ac:dyDescent="0.15">
      <c r="A1984" s="103"/>
      <c r="B1984" s="103"/>
    </row>
    <row r="1985" spans="1:2" x14ac:dyDescent="0.15">
      <c r="A1985" s="103"/>
      <c r="B1985" s="103"/>
    </row>
    <row r="1986" spans="1:2" x14ac:dyDescent="0.15">
      <c r="A1986" s="103"/>
      <c r="B1986" s="103"/>
    </row>
    <row r="1987" spans="1:2" x14ac:dyDescent="0.15">
      <c r="A1987" s="103"/>
      <c r="B1987" s="103"/>
    </row>
    <row r="1988" spans="1:2" x14ac:dyDescent="0.15">
      <c r="A1988" s="103"/>
      <c r="B1988" s="103"/>
    </row>
    <row r="1989" spans="1:2" x14ac:dyDescent="0.15">
      <c r="A1989" s="103"/>
      <c r="B1989" s="103"/>
    </row>
    <row r="1990" spans="1:2" x14ac:dyDescent="0.15">
      <c r="A1990" s="103"/>
      <c r="B1990" s="103"/>
    </row>
    <row r="1991" spans="1:2" x14ac:dyDescent="0.15">
      <c r="A1991" s="103"/>
      <c r="B1991" s="103"/>
    </row>
    <row r="1992" spans="1:2" x14ac:dyDescent="0.15">
      <c r="A1992" s="103"/>
      <c r="B1992" s="103"/>
    </row>
    <row r="1993" spans="1:2" x14ac:dyDescent="0.15">
      <c r="A1993" s="103"/>
      <c r="B1993" s="103"/>
    </row>
    <row r="1994" spans="1:2" x14ac:dyDescent="0.15">
      <c r="A1994" s="103"/>
      <c r="B1994" s="103"/>
    </row>
    <row r="1995" spans="1:2" x14ac:dyDescent="0.15">
      <c r="A1995" s="103"/>
      <c r="B1995" s="103"/>
    </row>
    <row r="1996" spans="1:2" x14ac:dyDescent="0.15">
      <c r="A1996" s="103"/>
      <c r="B1996" s="103"/>
    </row>
    <row r="1997" spans="1:2" x14ac:dyDescent="0.15">
      <c r="A1997" s="103"/>
      <c r="B1997" s="103"/>
    </row>
    <row r="1998" spans="1:2" x14ac:dyDescent="0.15">
      <c r="A1998" s="103"/>
      <c r="B1998" s="103"/>
    </row>
    <row r="1999" spans="1:2" x14ac:dyDescent="0.15">
      <c r="A1999" s="103"/>
      <c r="B1999" s="103"/>
    </row>
    <row r="2000" spans="1:2" x14ac:dyDescent="0.15">
      <c r="A2000" s="103"/>
      <c r="B2000" s="103"/>
    </row>
    <row r="2001" spans="1:2" x14ac:dyDescent="0.15">
      <c r="A2001" s="103"/>
      <c r="B2001" s="103"/>
    </row>
    <row r="2002" spans="1:2" x14ac:dyDescent="0.15">
      <c r="A2002" s="103"/>
      <c r="B2002" s="103"/>
    </row>
    <row r="2003" spans="1:2" x14ac:dyDescent="0.15">
      <c r="A2003" s="103"/>
      <c r="B2003" s="103"/>
    </row>
    <row r="2004" spans="1:2" x14ac:dyDescent="0.15">
      <c r="A2004" s="103"/>
      <c r="B2004" s="103"/>
    </row>
    <row r="2005" spans="1:2" x14ac:dyDescent="0.15">
      <c r="A2005" s="103"/>
      <c r="B2005" s="103"/>
    </row>
    <row r="2006" spans="1:2" x14ac:dyDescent="0.15">
      <c r="A2006" s="103"/>
      <c r="B2006" s="103"/>
    </row>
    <row r="2007" spans="1:2" x14ac:dyDescent="0.15">
      <c r="A2007" s="103"/>
      <c r="B2007" s="103"/>
    </row>
    <row r="2008" spans="1:2" x14ac:dyDescent="0.15">
      <c r="A2008" s="103"/>
      <c r="B2008" s="103"/>
    </row>
    <row r="2009" spans="1:2" x14ac:dyDescent="0.15">
      <c r="A2009" s="103"/>
      <c r="B2009" s="103"/>
    </row>
    <row r="2010" spans="1:2" x14ac:dyDescent="0.15">
      <c r="A2010" s="103"/>
      <c r="B2010" s="103"/>
    </row>
    <row r="2011" spans="1:2" x14ac:dyDescent="0.15">
      <c r="A2011" s="103"/>
      <c r="B2011" s="103"/>
    </row>
    <row r="2012" spans="1:2" x14ac:dyDescent="0.15">
      <c r="A2012" s="103"/>
      <c r="B2012" s="103"/>
    </row>
    <row r="2013" spans="1:2" x14ac:dyDescent="0.15">
      <c r="A2013" s="103"/>
      <c r="B2013" s="103"/>
    </row>
    <row r="2014" spans="1:2" x14ac:dyDescent="0.15">
      <c r="A2014" s="103"/>
      <c r="B2014" s="103"/>
    </row>
    <row r="2015" spans="1:2" x14ac:dyDescent="0.15">
      <c r="A2015" s="103"/>
      <c r="B2015" s="103"/>
    </row>
    <row r="2016" spans="1:2" x14ac:dyDescent="0.15">
      <c r="A2016" s="103"/>
      <c r="B2016" s="103"/>
    </row>
    <row r="2017" spans="1:2" x14ac:dyDescent="0.15">
      <c r="A2017" s="103"/>
      <c r="B2017" s="103"/>
    </row>
    <row r="2018" spans="1:2" x14ac:dyDescent="0.15">
      <c r="A2018" s="103"/>
      <c r="B2018" s="103"/>
    </row>
    <row r="2019" spans="1:2" x14ac:dyDescent="0.15">
      <c r="A2019" s="103"/>
      <c r="B2019" s="103"/>
    </row>
    <row r="2020" spans="1:2" x14ac:dyDescent="0.15">
      <c r="A2020" s="103"/>
      <c r="B2020" s="103"/>
    </row>
    <row r="2021" spans="1:2" x14ac:dyDescent="0.15">
      <c r="A2021" s="103"/>
      <c r="B2021" s="103"/>
    </row>
    <row r="2022" spans="1:2" x14ac:dyDescent="0.15">
      <c r="A2022" s="103"/>
      <c r="B2022" s="103"/>
    </row>
    <row r="2023" spans="1:2" x14ac:dyDescent="0.15">
      <c r="A2023" s="103"/>
      <c r="B2023" s="103"/>
    </row>
    <row r="2024" spans="1:2" x14ac:dyDescent="0.15">
      <c r="A2024" s="103"/>
      <c r="B2024" s="103"/>
    </row>
    <row r="2025" spans="1:2" x14ac:dyDescent="0.15">
      <c r="A2025" s="103"/>
      <c r="B2025" s="103"/>
    </row>
    <row r="2026" spans="1:2" x14ac:dyDescent="0.15">
      <c r="A2026" s="103"/>
      <c r="B2026" s="103"/>
    </row>
    <row r="2027" spans="1:2" x14ac:dyDescent="0.15">
      <c r="A2027" s="103"/>
      <c r="B2027" s="103"/>
    </row>
    <row r="2028" spans="1:2" x14ac:dyDescent="0.15">
      <c r="A2028" s="103"/>
      <c r="B2028" s="103"/>
    </row>
    <row r="2029" spans="1:2" x14ac:dyDescent="0.15">
      <c r="A2029" s="103"/>
      <c r="B2029" s="103"/>
    </row>
    <row r="2030" spans="1:2" x14ac:dyDescent="0.15">
      <c r="A2030" s="103"/>
      <c r="B2030" s="103"/>
    </row>
    <row r="2031" spans="1:2" x14ac:dyDescent="0.15">
      <c r="A2031" s="103"/>
      <c r="B2031" s="103"/>
    </row>
    <row r="2032" spans="1:2" x14ac:dyDescent="0.15">
      <c r="A2032" s="103"/>
      <c r="B2032" s="103"/>
    </row>
    <row r="2033" spans="1:2" x14ac:dyDescent="0.15">
      <c r="A2033" s="103"/>
      <c r="B2033" s="103"/>
    </row>
    <row r="2034" spans="1:2" x14ac:dyDescent="0.15">
      <c r="A2034" s="103"/>
      <c r="B2034" s="103"/>
    </row>
    <row r="2035" spans="1:2" x14ac:dyDescent="0.15">
      <c r="A2035" s="103"/>
      <c r="B2035" s="103"/>
    </row>
    <row r="2036" spans="1:2" x14ac:dyDescent="0.15">
      <c r="A2036" s="103"/>
      <c r="B2036" s="103"/>
    </row>
    <row r="2037" spans="1:2" x14ac:dyDescent="0.15">
      <c r="A2037" s="103"/>
      <c r="B2037" s="103"/>
    </row>
    <row r="2038" spans="1:2" x14ac:dyDescent="0.15">
      <c r="A2038" s="103"/>
      <c r="B2038" s="103"/>
    </row>
    <row r="2039" spans="1:2" x14ac:dyDescent="0.15">
      <c r="A2039" s="103"/>
      <c r="B2039" s="103"/>
    </row>
    <row r="2040" spans="1:2" x14ac:dyDescent="0.15">
      <c r="A2040" s="103"/>
      <c r="B2040" s="103"/>
    </row>
    <row r="2041" spans="1:2" x14ac:dyDescent="0.15">
      <c r="A2041" s="103"/>
      <c r="B2041" s="103"/>
    </row>
    <row r="2042" spans="1:2" x14ac:dyDescent="0.15">
      <c r="A2042" s="103"/>
      <c r="B2042" s="103"/>
    </row>
    <row r="2043" spans="1:2" x14ac:dyDescent="0.15">
      <c r="A2043" s="103"/>
      <c r="B2043" s="103"/>
    </row>
    <row r="2044" spans="1:2" x14ac:dyDescent="0.15">
      <c r="A2044" s="103"/>
      <c r="B2044" s="103"/>
    </row>
    <row r="2045" spans="1:2" x14ac:dyDescent="0.15">
      <c r="A2045" s="103"/>
      <c r="B2045" s="103"/>
    </row>
    <row r="2046" spans="1:2" x14ac:dyDescent="0.15">
      <c r="A2046" s="103"/>
      <c r="B2046" s="103"/>
    </row>
    <row r="2047" spans="1:2" x14ac:dyDescent="0.15">
      <c r="A2047" s="103"/>
      <c r="B2047" s="103"/>
    </row>
    <row r="2048" spans="1:2" x14ac:dyDescent="0.15">
      <c r="A2048" s="103"/>
      <c r="B2048" s="103"/>
    </row>
    <row r="2049" spans="1:2" x14ac:dyDescent="0.15">
      <c r="A2049" s="103"/>
      <c r="B2049" s="103"/>
    </row>
    <row r="2050" spans="1:2" x14ac:dyDescent="0.15">
      <c r="A2050" s="103"/>
      <c r="B2050" s="103"/>
    </row>
    <row r="2051" spans="1:2" x14ac:dyDescent="0.15">
      <c r="A2051" s="103"/>
      <c r="B2051" s="103"/>
    </row>
    <row r="2052" spans="1:2" x14ac:dyDescent="0.15">
      <c r="A2052" s="103"/>
      <c r="B2052" s="103"/>
    </row>
    <row r="2053" spans="1:2" x14ac:dyDescent="0.15">
      <c r="A2053" s="103"/>
      <c r="B2053" s="103"/>
    </row>
    <row r="2054" spans="1:2" x14ac:dyDescent="0.15">
      <c r="A2054" s="103"/>
      <c r="B2054" s="103"/>
    </row>
    <row r="2055" spans="1:2" x14ac:dyDescent="0.15">
      <c r="A2055" s="103"/>
      <c r="B2055" s="103"/>
    </row>
    <row r="2056" spans="1:2" x14ac:dyDescent="0.15">
      <c r="A2056" s="103"/>
      <c r="B2056" s="103"/>
    </row>
    <row r="2057" spans="1:2" x14ac:dyDescent="0.15">
      <c r="A2057" s="103"/>
      <c r="B2057" s="103"/>
    </row>
    <row r="2058" spans="1:2" x14ac:dyDescent="0.15">
      <c r="A2058" s="103"/>
      <c r="B2058" s="103"/>
    </row>
    <row r="2059" spans="1:2" x14ac:dyDescent="0.15">
      <c r="A2059" s="103"/>
      <c r="B2059" s="103"/>
    </row>
    <row r="2060" spans="1:2" x14ac:dyDescent="0.15">
      <c r="A2060" s="103"/>
      <c r="B2060" s="103"/>
    </row>
    <row r="2061" spans="1:2" x14ac:dyDescent="0.15">
      <c r="A2061" s="103"/>
      <c r="B2061" s="103"/>
    </row>
    <row r="2062" spans="1:2" x14ac:dyDescent="0.15">
      <c r="A2062" s="103"/>
      <c r="B2062" s="103"/>
    </row>
    <row r="2063" spans="1:2" x14ac:dyDescent="0.15">
      <c r="A2063" s="103"/>
      <c r="B2063" s="103"/>
    </row>
    <row r="2064" spans="1:2" x14ac:dyDescent="0.15">
      <c r="A2064" s="103"/>
      <c r="B2064" s="103"/>
    </row>
    <row r="2065" spans="1:2" x14ac:dyDescent="0.15">
      <c r="A2065" s="103"/>
      <c r="B2065" s="103"/>
    </row>
    <row r="2066" spans="1:2" x14ac:dyDescent="0.15">
      <c r="A2066" s="103"/>
      <c r="B2066" s="103"/>
    </row>
    <row r="2067" spans="1:2" x14ac:dyDescent="0.15">
      <c r="A2067" s="103"/>
      <c r="B2067" s="103"/>
    </row>
    <row r="2068" spans="1:2" x14ac:dyDescent="0.15">
      <c r="A2068" s="103"/>
      <c r="B2068" s="103"/>
    </row>
    <row r="2069" spans="1:2" x14ac:dyDescent="0.15">
      <c r="A2069" s="103"/>
      <c r="B2069" s="103"/>
    </row>
    <row r="2070" spans="1:2" x14ac:dyDescent="0.15">
      <c r="A2070" s="103"/>
      <c r="B2070" s="103"/>
    </row>
    <row r="2071" spans="1:2" x14ac:dyDescent="0.15">
      <c r="A2071" s="103"/>
      <c r="B2071" s="103"/>
    </row>
    <row r="2072" spans="1:2" x14ac:dyDescent="0.15">
      <c r="A2072" s="103"/>
      <c r="B2072" s="103"/>
    </row>
    <row r="2073" spans="1:2" x14ac:dyDescent="0.15">
      <c r="A2073" s="103"/>
      <c r="B2073" s="103"/>
    </row>
    <row r="2074" spans="1:2" x14ac:dyDescent="0.15">
      <c r="A2074" s="103"/>
      <c r="B2074" s="103"/>
    </row>
    <row r="2075" spans="1:2" x14ac:dyDescent="0.15">
      <c r="A2075" s="103"/>
      <c r="B2075" s="103"/>
    </row>
    <row r="2076" spans="1:2" x14ac:dyDescent="0.15">
      <c r="A2076" s="103"/>
      <c r="B2076" s="103"/>
    </row>
    <row r="2077" spans="1:2" x14ac:dyDescent="0.15">
      <c r="A2077" s="103"/>
      <c r="B2077" s="103"/>
    </row>
    <row r="2078" spans="1:2" x14ac:dyDescent="0.15">
      <c r="A2078" s="103"/>
      <c r="B2078" s="103"/>
    </row>
    <row r="2079" spans="1:2" x14ac:dyDescent="0.15">
      <c r="A2079" s="103"/>
      <c r="B2079" s="103"/>
    </row>
    <row r="2080" spans="1:2" x14ac:dyDescent="0.15">
      <c r="A2080" s="103"/>
      <c r="B2080" s="103"/>
    </row>
    <row r="2081" spans="1:2" x14ac:dyDescent="0.15">
      <c r="A2081" s="103"/>
      <c r="B2081" s="103"/>
    </row>
    <row r="2082" spans="1:2" x14ac:dyDescent="0.15">
      <c r="A2082" s="103"/>
      <c r="B2082" s="103"/>
    </row>
    <row r="2083" spans="1:2" x14ac:dyDescent="0.15">
      <c r="A2083" s="103"/>
      <c r="B2083" s="103"/>
    </row>
    <row r="2084" spans="1:2" x14ac:dyDescent="0.15">
      <c r="A2084" s="103"/>
      <c r="B2084" s="103"/>
    </row>
    <row r="2085" spans="1:2" x14ac:dyDescent="0.15">
      <c r="A2085" s="103"/>
      <c r="B2085" s="103"/>
    </row>
    <row r="2086" spans="1:2" x14ac:dyDescent="0.15">
      <c r="A2086" s="103"/>
      <c r="B2086" s="103"/>
    </row>
    <row r="2087" spans="1:2" x14ac:dyDescent="0.15">
      <c r="A2087" s="103"/>
      <c r="B2087" s="103"/>
    </row>
    <row r="2088" spans="1:2" x14ac:dyDescent="0.15">
      <c r="A2088" s="103"/>
      <c r="B2088" s="103"/>
    </row>
    <row r="2089" spans="1:2" x14ac:dyDescent="0.15">
      <c r="A2089" s="103"/>
      <c r="B2089" s="103"/>
    </row>
    <row r="2090" spans="1:2" x14ac:dyDescent="0.15">
      <c r="A2090" s="103"/>
      <c r="B2090" s="103"/>
    </row>
    <row r="2091" spans="1:2" x14ac:dyDescent="0.15">
      <c r="A2091" s="103"/>
      <c r="B2091" s="103"/>
    </row>
    <row r="2092" spans="1:2" x14ac:dyDescent="0.15">
      <c r="A2092" s="103"/>
      <c r="B2092" s="103"/>
    </row>
    <row r="2093" spans="1:2" x14ac:dyDescent="0.15">
      <c r="A2093" s="103"/>
      <c r="B2093" s="103"/>
    </row>
    <row r="2094" spans="1:2" x14ac:dyDescent="0.15">
      <c r="A2094" s="103"/>
      <c r="B2094" s="103"/>
    </row>
    <row r="2095" spans="1:2" x14ac:dyDescent="0.15">
      <c r="A2095" s="103"/>
      <c r="B2095" s="103"/>
    </row>
    <row r="2096" spans="1:2" x14ac:dyDescent="0.15">
      <c r="A2096" s="103"/>
      <c r="B2096" s="103"/>
    </row>
    <row r="2097" spans="1:2" x14ac:dyDescent="0.15">
      <c r="A2097" s="103"/>
      <c r="B2097" s="103"/>
    </row>
    <row r="2098" spans="1:2" x14ac:dyDescent="0.15">
      <c r="A2098" s="103"/>
      <c r="B2098" s="103"/>
    </row>
    <row r="2099" spans="1:2" x14ac:dyDescent="0.15">
      <c r="A2099" s="103"/>
      <c r="B2099" s="103"/>
    </row>
    <row r="2100" spans="1:2" x14ac:dyDescent="0.15">
      <c r="A2100" s="103"/>
      <c r="B2100" s="103"/>
    </row>
    <row r="2101" spans="1:2" x14ac:dyDescent="0.15">
      <c r="A2101" s="103"/>
      <c r="B2101" s="103"/>
    </row>
    <row r="2102" spans="1:2" x14ac:dyDescent="0.15">
      <c r="A2102" s="103"/>
      <c r="B2102" s="103"/>
    </row>
    <row r="2103" spans="1:2" x14ac:dyDescent="0.15">
      <c r="A2103" s="103"/>
      <c r="B2103" s="103"/>
    </row>
    <row r="2104" spans="1:2" x14ac:dyDescent="0.15">
      <c r="A2104" s="103"/>
      <c r="B2104" s="103"/>
    </row>
    <row r="2105" spans="1:2" x14ac:dyDescent="0.15">
      <c r="A2105" s="103"/>
      <c r="B2105" s="103"/>
    </row>
    <row r="2106" spans="1:2" x14ac:dyDescent="0.15">
      <c r="A2106" s="103"/>
      <c r="B2106" s="103"/>
    </row>
    <row r="2107" spans="1:2" x14ac:dyDescent="0.15">
      <c r="A2107" s="103"/>
      <c r="B2107" s="103"/>
    </row>
    <row r="2108" spans="1:2" x14ac:dyDescent="0.15">
      <c r="A2108" s="103"/>
      <c r="B2108" s="103"/>
    </row>
    <row r="2109" spans="1:2" x14ac:dyDescent="0.15">
      <c r="A2109" s="103"/>
      <c r="B2109" s="103"/>
    </row>
    <row r="2110" spans="1:2" x14ac:dyDescent="0.15">
      <c r="A2110" s="103"/>
      <c r="B2110" s="103"/>
    </row>
    <row r="2111" spans="1:2" x14ac:dyDescent="0.15">
      <c r="A2111" s="103"/>
      <c r="B2111" s="103"/>
    </row>
    <row r="2112" spans="1:2" x14ac:dyDescent="0.15">
      <c r="A2112" s="103"/>
      <c r="B2112" s="103"/>
    </row>
    <row r="2113" spans="1:2" x14ac:dyDescent="0.15">
      <c r="A2113" s="103"/>
      <c r="B2113" s="103"/>
    </row>
    <row r="2114" spans="1:2" x14ac:dyDescent="0.15">
      <c r="A2114" s="103"/>
      <c r="B2114" s="103"/>
    </row>
    <row r="2115" spans="1:2" x14ac:dyDescent="0.15">
      <c r="A2115" s="103"/>
      <c r="B2115" s="103"/>
    </row>
    <row r="2116" spans="1:2" x14ac:dyDescent="0.15">
      <c r="A2116" s="103"/>
      <c r="B2116" s="103"/>
    </row>
    <row r="2117" spans="1:2" x14ac:dyDescent="0.15">
      <c r="A2117" s="103"/>
      <c r="B2117" s="103"/>
    </row>
    <row r="2118" spans="1:2" x14ac:dyDescent="0.15">
      <c r="A2118" s="103"/>
      <c r="B2118" s="103"/>
    </row>
    <row r="2119" spans="1:2" x14ac:dyDescent="0.15">
      <c r="A2119" s="103"/>
      <c r="B2119" s="103"/>
    </row>
    <row r="2120" spans="1:2" x14ac:dyDescent="0.15">
      <c r="A2120" s="103"/>
      <c r="B2120" s="103"/>
    </row>
    <row r="2121" spans="1:2" x14ac:dyDescent="0.15">
      <c r="A2121" s="103"/>
      <c r="B2121" s="103"/>
    </row>
    <row r="2122" spans="1:2" x14ac:dyDescent="0.15">
      <c r="A2122" s="103"/>
      <c r="B2122" s="103"/>
    </row>
    <row r="2123" spans="1:2" x14ac:dyDescent="0.15">
      <c r="A2123" s="103"/>
      <c r="B2123" s="103"/>
    </row>
    <row r="2124" spans="1:2" x14ac:dyDescent="0.15">
      <c r="A2124" s="103"/>
      <c r="B2124" s="103"/>
    </row>
    <row r="2125" spans="1:2" x14ac:dyDescent="0.15">
      <c r="A2125" s="103"/>
      <c r="B2125" s="103"/>
    </row>
    <row r="2126" spans="1:2" x14ac:dyDescent="0.15">
      <c r="A2126" s="103"/>
      <c r="B2126" s="103"/>
    </row>
    <row r="2127" spans="1:2" x14ac:dyDescent="0.15">
      <c r="A2127" s="103"/>
      <c r="B2127" s="103"/>
    </row>
    <row r="2128" spans="1:2" x14ac:dyDescent="0.15">
      <c r="A2128" s="103"/>
      <c r="B2128" s="103"/>
    </row>
    <row r="2129" spans="1:2" x14ac:dyDescent="0.15">
      <c r="A2129" s="103"/>
      <c r="B2129" s="103"/>
    </row>
    <row r="2130" spans="1:2" x14ac:dyDescent="0.15">
      <c r="A2130" s="103"/>
      <c r="B2130" s="103"/>
    </row>
    <row r="2131" spans="1:2" x14ac:dyDescent="0.15">
      <c r="A2131" s="103"/>
      <c r="B2131" s="103"/>
    </row>
    <row r="2132" spans="1:2" x14ac:dyDescent="0.15">
      <c r="A2132" s="103"/>
      <c r="B2132" s="103"/>
    </row>
    <row r="2133" spans="1:2" x14ac:dyDescent="0.15">
      <c r="A2133" s="103"/>
      <c r="B2133" s="103"/>
    </row>
    <row r="2134" spans="1:2" x14ac:dyDescent="0.15">
      <c r="A2134" s="103"/>
      <c r="B2134" s="103"/>
    </row>
    <row r="2135" spans="1:2" x14ac:dyDescent="0.15">
      <c r="A2135" s="103"/>
      <c r="B2135" s="103"/>
    </row>
    <row r="2136" spans="1:2" x14ac:dyDescent="0.15">
      <c r="A2136" s="103"/>
      <c r="B2136" s="103"/>
    </row>
    <row r="2137" spans="1:2" x14ac:dyDescent="0.15">
      <c r="A2137" s="103"/>
      <c r="B2137" s="103"/>
    </row>
    <row r="2138" spans="1:2" x14ac:dyDescent="0.15">
      <c r="A2138" s="103"/>
      <c r="B2138" s="103"/>
    </row>
    <row r="2139" spans="1:2" x14ac:dyDescent="0.15">
      <c r="A2139" s="103"/>
      <c r="B2139" s="103"/>
    </row>
    <row r="2140" spans="1:2" x14ac:dyDescent="0.15">
      <c r="A2140" s="103"/>
      <c r="B2140" s="103"/>
    </row>
    <row r="2141" spans="1:2" x14ac:dyDescent="0.15">
      <c r="A2141" s="103"/>
      <c r="B2141" s="103"/>
    </row>
    <row r="2142" spans="1:2" x14ac:dyDescent="0.15">
      <c r="A2142" s="103"/>
      <c r="B2142" s="103"/>
    </row>
    <row r="2143" spans="1:2" x14ac:dyDescent="0.15">
      <c r="A2143" s="103"/>
      <c r="B2143" s="103"/>
    </row>
    <row r="2144" spans="1:2" x14ac:dyDescent="0.15">
      <c r="A2144" s="103"/>
      <c r="B2144" s="103"/>
    </row>
    <row r="2145" spans="1:2" x14ac:dyDescent="0.15">
      <c r="A2145" s="103"/>
      <c r="B2145" s="103"/>
    </row>
    <row r="2146" spans="1:2" x14ac:dyDescent="0.15">
      <c r="A2146" s="103"/>
      <c r="B2146" s="103"/>
    </row>
    <row r="2147" spans="1:2" x14ac:dyDescent="0.15">
      <c r="A2147" s="103"/>
      <c r="B2147" s="103"/>
    </row>
    <row r="2148" spans="1:2" x14ac:dyDescent="0.15">
      <c r="A2148" s="103"/>
      <c r="B2148" s="103"/>
    </row>
    <row r="2149" spans="1:2" x14ac:dyDescent="0.15">
      <c r="A2149" s="103"/>
      <c r="B2149" s="103"/>
    </row>
    <row r="2150" spans="1:2" x14ac:dyDescent="0.15">
      <c r="A2150" s="103"/>
      <c r="B2150" s="103"/>
    </row>
    <row r="2151" spans="1:2" x14ac:dyDescent="0.15">
      <c r="A2151" s="103"/>
      <c r="B2151" s="103"/>
    </row>
    <row r="2152" spans="1:2" x14ac:dyDescent="0.15">
      <c r="A2152" s="103"/>
      <c r="B2152" s="103"/>
    </row>
    <row r="2153" spans="1:2" x14ac:dyDescent="0.15">
      <c r="A2153" s="103"/>
      <c r="B2153" s="103"/>
    </row>
    <row r="2154" spans="1:2" x14ac:dyDescent="0.15">
      <c r="A2154" s="103"/>
      <c r="B2154" s="103"/>
    </row>
    <row r="2155" spans="1:2" x14ac:dyDescent="0.15">
      <c r="A2155" s="103"/>
      <c r="B2155" s="103"/>
    </row>
    <row r="2156" spans="1:2" x14ac:dyDescent="0.15">
      <c r="A2156" s="103"/>
      <c r="B2156" s="103"/>
    </row>
    <row r="2157" spans="1:2" x14ac:dyDescent="0.15">
      <c r="A2157" s="103"/>
      <c r="B2157" s="103"/>
    </row>
    <row r="2158" spans="1:2" x14ac:dyDescent="0.15">
      <c r="A2158" s="103"/>
      <c r="B2158" s="103"/>
    </row>
    <row r="2159" spans="1:2" x14ac:dyDescent="0.15">
      <c r="A2159" s="103"/>
      <c r="B2159" s="103"/>
    </row>
    <row r="2160" spans="1:2" x14ac:dyDescent="0.15">
      <c r="A2160" s="103"/>
      <c r="B2160" s="103"/>
    </row>
    <row r="2161" spans="1:2" x14ac:dyDescent="0.15">
      <c r="A2161" s="103"/>
      <c r="B2161" s="103"/>
    </row>
    <row r="2162" spans="1:2" x14ac:dyDescent="0.15">
      <c r="A2162" s="103"/>
      <c r="B2162" s="103"/>
    </row>
    <row r="2163" spans="1:2" x14ac:dyDescent="0.15">
      <c r="A2163" s="103"/>
      <c r="B2163" s="103"/>
    </row>
    <row r="2164" spans="1:2" x14ac:dyDescent="0.15">
      <c r="A2164" s="103"/>
      <c r="B2164" s="103"/>
    </row>
    <row r="2165" spans="1:2" x14ac:dyDescent="0.15">
      <c r="A2165" s="103"/>
      <c r="B2165" s="103"/>
    </row>
    <row r="2166" spans="1:2" x14ac:dyDescent="0.15">
      <c r="A2166" s="103"/>
      <c r="B2166" s="103"/>
    </row>
    <row r="2167" spans="1:2" x14ac:dyDescent="0.15">
      <c r="A2167" s="103"/>
      <c r="B2167" s="103"/>
    </row>
    <row r="2168" spans="1:2" x14ac:dyDescent="0.15">
      <c r="A2168" s="103"/>
      <c r="B2168" s="103"/>
    </row>
    <row r="2169" spans="1:2" x14ac:dyDescent="0.15">
      <c r="A2169" s="103"/>
      <c r="B2169" s="103"/>
    </row>
    <row r="2170" spans="1:2" x14ac:dyDescent="0.15">
      <c r="A2170" s="103"/>
      <c r="B2170" s="103"/>
    </row>
    <row r="2171" spans="1:2" x14ac:dyDescent="0.15">
      <c r="A2171" s="103"/>
      <c r="B2171" s="103"/>
    </row>
    <row r="2172" spans="1:2" x14ac:dyDescent="0.15">
      <c r="A2172" s="103"/>
      <c r="B2172" s="103"/>
    </row>
    <row r="2173" spans="1:2" x14ac:dyDescent="0.15">
      <c r="A2173" s="103"/>
      <c r="B2173" s="103"/>
    </row>
    <row r="2174" spans="1:2" x14ac:dyDescent="0.15">
      <c r="A2174" s="103"/>
      <c r="B2174" s="103"/>
    </row>
    <row r="2175" spans="1:2" x14ac:dyDescent="0.15">
      <c r="A2175" s="103"/>
      <c r="B2175" s="103"/>
    </row>
    <row r="2176" spans="1:2" x14ac:dyDescent="0.15">
      <c r="A2176" s="103"/>
      <c r="B2176" s="103"/>
    </row>
    <row r="2177" spans="1:2" x14ac:dyDescent="0.15">
      <c r="A2177" s="103"/>
      <c r="B2177" s="103"/>
    </row>
    <row r="2178" spans="1:2" x14ac:dyDescent="0.15">
      <c r="A2178" s="103"/>
      <c r="B2178" s="103"/>
    </row>
    <row r="2179" spans="1:2" x14ac:dyDescent="0.15">
      <c r="A2179" s="103"/>
      <c r="B2179" s="103"/>
    </row>
    <row r="2180" spans="1:2" x14ac:dyDescent="0.15">
      <c r="A2180" s="103"/>
      <c r="B2180" s="103"/>
    </row>
    <row r="2181" spans="1:2" x14ac:dyDescent="0.15">
      <c r="A2181" s="103"/>
      <c r="B2181" s="103"/>
    </row>
    <row r="2182" spans="1:2" x14ac:dyDescent="0.15">
      <c r="A2182" s="103"/>
      <c r="B2182" s="103"/>
    </row>
    <row r="2183" spans="1:2" x14ac:dyDescent="0.15">
      <c r="A2183" s="103"/>
      <c r="B2183" s="103"/>
    </row>
    <row r="2184" spans="1:2" x14ac:dyDescent="0.15">
      <c r="A2184" s="103"/>
      <c r="B2184" s="103"/>
    </row>
    <row r="2185" spans="1:2" x14ac:dyDescent="0.15">
      <c r="A2185" s="103"/>
      <c r="B2185" s="103"/>
    </row>
    <row r="2186" spans="1:2" x14ac:dyDescent="0.15">
      <c r="A2186" s="103"/>
      <c r="B2186" s="103"/>
    </row>
    <row r="2187" spans="1:2" x14ac:dyDescent="0.15">
      <c r="A2187" s="103"/>
      <c r="B2187" s="103"/>
    </row>
    <row r="2188" spans="1:2" x14ac:dyDescent="0.15">
      <c r="A2188" s="103"/>
      <c r="B2188" s="103"/>
    </row>
    <row r="2189" spans="1:2" x14ac:dyDescent="0.15">
      <c r="A2189" s="103"/>
      <c r="B2189" s="103"/>
    </row>
    <row r="2190" spans="1:2" x14ac:dyDescent="0.15">
      <c r="A2190" s="103"/>
      <c r="B2190" s="103"/>
    </row>
    <row r="2191" spans="1:2" x14ac:dyDescent="0.15">
      <c r="A2191" s="103"/>
      <c r="B2191" s="103"/>
    </row>
    <row r="2192" spans="1:2" x14ac:dyDescent="0.15">
      <c r="A2192" s="103"/>
      <c r="B2192" s="103"/>
    </row>
    <row r="2193" spans="1:2" x14ac:dyDescent="0.15">
      <c r="A2193" s="103"/>
      <c r="B2193" s="103"/>
    </row>
    <row r="2194" spans="1:2" x14ac:dyDescent="0.15">
      <c r="A2194" s="103"/>
      <c r="B2194" s="103"/>
    </row>
    <row r="2195" spans="1:2" x14ac:dyDescent="0.15">
      <c r="A2195" s="103"/>
      <c r="B2195" s="103"/>
    </row>
    <row r="2196" spans="1:2" x14ac:dyDescent="0.15">
      <c r="A2196" s="103"/>
      <c r="B2196" s="103"/>
    </row>
    <row r="2197" spans="1:2" x14ac:dyDescent="0.15">
      <c r="A2197" s="103"/>
      <c r="B2197" s="103"/>
    </row>
    <row r="2198" spans="1:2" x14ac:dyDescent="0.15">
      <c r="A2198" s="103"/>
      <c r="B2198" s="103"/>
    </row>
    <row r="2199" spans="1:2" x14ac:dyDescent="0.15">
      <c r="A2199" s="103"/>
      <c r="B2199" s="103"/>
    </row>
    <row r="2200" spans="1:2" x14ac:dyDescent="0.15">
      <c r="A2200" s="103"/>
      <c r="B2200" s="103"/>
    </row>
    <row r="2201" spans="1:2" x14ac:dyDescent="0.15">
      <c r="A2201" s="103"/>
      <c r="B2201" s="103"/>
    </row>
    <row r="2202" spans="1:2" x14ac:dyDescent="0.15">
      <c r="A2202" s="103"/>
      <c r="B2202" s="103"/>
    </row>
    <row r="2203" spans="1:2" x14ac:dyDescent="0.15">
      <c r="A2203" s="103"/>
      <c r="B2203" s="103"/>
    </row>
    <row r="2204" spans="1:2" x14ac:dyDescent="0.15">
      <c r="A2204" s="103"/>
      <c r="B2204" s="103"/>
    </row>
    <row r="2205" spans="1:2" x14ac:dyDescent="0.15">
      <c r="A2205" s="103"/>
      <c r="B2205" s="103"/>
    </row>
    <row r="2206" spans="1:2" x14ac:dyDescent="0.15">
      <c r="A2206" s="103"/>
      <c r="B2206" s="103"/>
    </row>
    <row r="2207" spans="1:2" x14ac:dyDescent="0.15">
      <c r="A2207" s="103"/>
      <c r="B2207" s="103"/>
    </row>
    <row r="2208" spans="1:2" x14ac:dyDescent="0.15">
      <c r="A2208" s="103"/>
      <c r="B2208" s="103"/>
    </row>
    <row r="2209" spans="1:2" x14ac:dyDescent="0.15">
      <c r="A2209" s="103"/>
      <c r="B2209" s="103"/>
    </row>
    <row r="2210" spans="1:2" x14ac:dyDescent="0.15">
      <c r="A2210" s="103"/>
      <c r="B2210" s="103"/>
    </row>
    <row r="2211" spans="1:2" x14ac:dyDescent="0.15">
      <c r="A2211" s="103"/>
      <c r="B2211" s="103"/>
    </row>
    <row r="2212" spans="1:2" x14ac:dyDescent="0.15">
      <c r="A2212" s="103"/>
      <c r="B2212" s="103"/>
    </row>
    <row r="2213" spans="1:2" x14ac:dyDescent="0.15">
      <c r="A2213" s="103"/>
      <c r="B2213" s="103"/>
    </row>
    <row r="2214" spans="1:2" x14ac:dyDescent="0.15">
      <c r="A2214" s="103"/>
      <c r="B2214" s="103"/>
    </row>
    <row r="2215" spans="1:2" x14ac:dyDescent="0.15">
      <c r="A2215" s="103"/>
      <c r="B2215" s="103"/>
    </row>
    <row r="2216" spans="1:2" x14ac:dyDescent="0.15">
      <c r="A2216" s="103"/>
      <c r="B2216" s="103"/>
    </row>
    <row r="2217" spans="1:2" x14ac:dyDescent="0.15">
      <c r="A2217" s="103"/>
      <c r="B2217" s="103"/>
    </row>
    <row r="2218" spans="1:2" x14ac:dyDescent="0.15">
      <c r="A2218" s="103"/>
      <c r="B2218" s="103"/>
    </row>
    <row r="2219" spans="1:2" x14ac:dyDescent="0.15">
      <c r="A2219" s="103"/>
      <c r="B2219" s="103"/>
    </row>
    <row r="2220" spans="1:2" x14ac:dyDescent="0.15">
      <c r="A2220" s="103"/>
      <c r="B2220" s="103"/>
    </row>
    <row r="2221" spans="1:2" x14ac:dyDescent="0.15">
      <c r="A2221" s="103"/>
      <c r="B2221" s="103"/>
    </row>
    <row r="2222" spans="1:2" x14ac:dyDescent="0.15">
      <c r="A2222" s="103"/>
      <c r="B2222" s="103"/>
    </row>
    <row r="2223" spans="1:2" x14ac:dyDescent="0.15">
      <c r="A2223" s="103"/>
      <c r="B2223" s="103"/>
    </row>
    <row r="2224" spans="1:2" x14ac:dyDescent="0.15">
      <c r="A2224" s="103"/>
      <c r="B2224" s="103"/>
    </row>
    <row r="2225" spans="1:2" x14ac:dyDescent="0.15">
      <c r="A2225" s="103"/>
      <c r="B2225" s="103"/>
    </row>
    <row r="2226" spans="1:2" x14ac:dyDescent="0.15">
      <c r="A2226" s="103"/>
      <c r="B2226" s="103"/>
    </row>
    <row r="2227" spans="1:2" x14ac:dyDescent="0.15">
      <c r="A2227" s="103"/>
      <c r="B2227" s="103"/>
    </row>
    <row r="2228" spans="1:2" x14ac:dyDescent="0.15">
      <c r="A2228" s="103"/>
      <c r="B2228" s="103"/>
    </row>
    <row r="2229" spans="1:2" x14ac:dyDescent="0.15">
      <c r="A2229" s="103"/>
      <c r="B2229" s="103"/>
    </row>
    <row r="2230" spans="1:2" x14ac:dyDescent="0.15">
      <c r="A2230" s="103"/>
      <c r="B2230" s="103"/>
    </row>
    <row r="2231" spans="1:2" x14ac:dyDescent="0.15">
      <c r="A2231" s="103"/>
      <c r="B2231" s="103"/>
    </row>
    <row r="2232" spans="1:2" x14ac:dyDescent="0.15">
      <c r="A2232" s="103"/>
      <c r="B2232" s="103"/>
    </row>
    <row r="2233" spans="1:2" x14ac:dyDescent="0.15">
      <c r="A2233" s="103"/>
      <c r="B2233" s="103"/>
    </row>
    <row r="2234" spans="1:2" x14ac:dyDescent="0.15">
      <c r="A2234" s="103"/>
      <c r="B2234" s="103"/>
    </row>
    <row r="2235" spans="1:2" x14ac:dyDescent="0.15">
      <c r="A2235" s="103"/>
      <c r="B2235" s="103"/>
    </row>
    <row r="2236" spans="1:2" x14ac:dyDescent="0.15">
      <c r="A2236" s="103"/>
      <c r="B2236" s="103"/>
    </row>
    <row r="2237" spans="1:2" x14ac:dyDescent="0.15">
      <c r="A2237" s="103"/>
      <c r="B2237" s="103"/>
    </row>
    <row r="2238" spans="1:2" x14ac:dyDescent="0.15">
      <c r="A2238" s="103"/>
      <c r="B2238" s="103"/>
    </row>
    <row r="2239" spans="1:2" x14ac:dyDescent="0.15">
      <c r="A2239" s="103"/>
      <c r="B2239" s="103"/>
    </row>
    <row r="2240" spans="1:2" x14ac:dyDescent="0.15">
      <c r="A2240" s="103"/>
      <c r="B2240" s="103"/>
    </row>
    <row r="2241" spans="1:2" x14ac:dyDescent="0.15">
      <c r="A2241" s="103"/>
      <c r="B2241" s="103"/>
    </row>
    <row r="2242" spans="1:2" x14ac:dyDescent="0.15">
      <c r="A2242" s="103"/>
      <c r="B2242" s="103"/>
    </row>
    <row r="2243" spans="1:2" x14ac:dyDescent="0.15">
      <c r="A2243" s="103"/>
      <c r="B2243" s="103"/>
    </row>
    <row r="2244" spans="1:2" x14ac:dyDescent="0.15">
      <c r="A2244" s="103"/>
      <c r="B2244" s="103"/>
    </row>
    <row r="2245" spans="1:2" x14ac:dyDescent="0.15">
      <c r="A2245" s="103"/>
      <c r="B2245" s="103"/>
    </row>
    <row r="2246" spans="1:2" x14ac:dyDescent="0.15">
      <c r="A2246" s="103"/>
      <c r="B2246" s="103"/>
    </row>
    <row r="2247" spans="1:2" x14ac:dyDescent="0.15">
      <c r="A2247" s="103"/>
      <c r="B2247" s="103"/>
    </row>
    <row r="2248" spans="1:2" x14ac:dyDescent="0.15">
      <c r="A2248" s="103"/>
      <c r="B2248" s="103"/>
    </row>
    <row r="2249" spans="1:2" x14ac:dyDescent="0.15">
      <c r="A2249" s="103"/>
      <c r="B2249" s="103"/>
    </row>
    <row r="2250" spans="1:2" x14ac:dyDescent="0.15">
      <c r="A2250" s="103"/>
      <c r="B2250" s="103"/>
    </row>
    <row r="2251" spans="1:2" x14ac:dyDescent="0.15">
      <c r="A2251" s="103"/>
      <c r="B2251" s="103"/>
    </row>
    <row r="2252" spans="1:2" x14ac:dyDescent="0.15">
      <c r="A2252" s="103"/>
      <c r="B2252" s="103"/>
    </row>
    <row r="2253" spans="1:2" x14ac:dyDescent="0.15">
      <c r="A2253" s="103"/>
      <c r="B2253" s="103"/>
    </row>
    <row r="2254" spans="1:2" x14ac:dyDescent="0.15">
      <c r="A2254" s="103"/>
      <c r="B2254" s="103"/>
    </row>
    <row r="2255" spans="1:2" x14ac:dyDescent="0.15">
      <c r="A2255" s="103"/>
      <c r="B2255" s="103"/>
    </row>
    <row r="2256" spans="1:2" x14ac:dyDescent="0.15">
      <c r="A2256" s="103"/>
      <c r="B2256" s="103"/>
    </row>
    <row r="2257" spans="1:2" x14ac:dyDescent="0.15">
      <c r="A2257" s="103"/>
      <c r="B2257" s="103"/>
    </row>
    <row r="2258" spans="1:2" x14ac:dyDescent="0.15">
      <c r="A2258" s="103"/>
      <c r="B2258" s="103"/>
    </row>
    <row r="2259" spans="1:2" x14ac:dyDescent="0.15">
      <c r="A2259" s="103"/>
      <c r="B2259" s="103"/>
    </row>
    <row r="2260" spans="1:2" x14ac:dyDescent="0.15">
      <c r="A2260" s="103"/>
      <c r="B2260" s="103"/>
    </row>
    <row r="2261" spans="1:2" x14ac:dyDescent="0.15">
      <c r="A2261" s="103"/>
      <c r="B2261" s="103"/>
    </row>
    <row r="2262" spans="1:2" x14ac:dyDescent="0.15">
      <c r="A2262" s="103"/>
      <c r="B2262" s="103"/>
    </row>
    <row r="2263" spans="1:2" x14ac:dyDescent="0.15">
      <c r="A2263" s="103"/>
      <c r="B2263" s="103"/>
    </row>
    <row r="2264" spans="1:2" x14ac:dyDescent="0.15">
      <c r="A2264" s="103"/>
      <c r="B2264" s="103"/>
    </row>
    <row r="2265" spans="1:2" x14ac:dyDescent="0.15">
      <c r="A2265" s="103"/>
      <c r="B2265" s="103"/>
    </row>
    <row r="2266" spans="1:2" x14ac:dyDescent="0.15">
      <c r="A2266" s="103"/>
      <c r="B2266" s="103"/>
    </row>
    <row r="2267" spans="1:2" x14ac:dyDescent="0.15">
      <c r="A2267" s="103"/>
      <c r="B2267" s="103"/>
    </row>
    <row r="2268" spans="1:2" x14ac:dyDescent="0.15">
      <c r="A2268" s="103"/>
      <c r="B2268" s="103"/>
    </row>
    <row r="2269" spans="1:2" x14ac:dyDescent="0.15">
      <c r="A2269" s="103"/>
      <c r="B2269" s="103"/>
    </row>
    <row r="2270" spans="1:2" x14ac:dyDescent="0.15">
      <c r="A2270" s="103"/>
      <c r="B2270" s="103"/>
    </row>
    <row r="2271" spans="1:2" x14ac:dyDescent="0.15">
      <c r="A2271" s="103"/>
      <c r="B2271" s="103"/>
    </row>
    <row r="2272" spans="1:2" x14ac:dyDescent="0.15">
      <c r="A2272" s="103"/>
      <c r="B2272" s="103"/>
    </row>
    <row r="2273" spans="1:2" x14ac:dyDescent="0.15">
      <c r="A2273" s="103"/>
      <c r="B2273" s="103"/>
    </row>
    <row r="2274" spans="1:2" x14ac:dyDescent="0.15">
      <c r="A2274" s="103"/>
      <c r="B2274" s="103"/>
    </row>
    <row r="2275" spans="1:2" x14ac:dyDescent="0.15">
      <c r="A2275" s="103"/>
      <c r="B2275" s="103"/>
    </row>
    <row r="2276" spans="1:2" x14ac:dyDescent="0.15">
      <c r="A2276" s="103"/>
      <c r="B2276" s="103"/>
    </row>
    <row r="2277" spans="1:2" x14ac:dyDescent="0.15">
      <c r="A2277" s="103"/>
      <c r="B2277" s="103"/>
    </row>
    <row r="2278" spans="1:2" x14ac:dyDescent="0.15">
      <c r="A2278" s="103"/>
      <c r="B2278" s="103"/>
    </row>
    <row r="2279" spans="1:2" x14ac:dyDescent="0.15">
      <c r="A2279" s="103"/>
      <c r="B2279" s="103"/>
    </row>
    <row r="2280" spans="1:2" x14ac:dyDescent="0.15">
      <c r="A2280" s="103"/>
      <c r="B2280" s="103"/>
    </row>
    <row r="2281" spans="1:2" x14ac:dyDescent="0.15">
      <c r="A2281" s="103"/>
      <c r="B2281" s="103"/>
    </row>
    <row r="2282" spans="1:2" x14ac:dyDescent="0.15">
      <c r="A2282" s="103"/>
      <c r="B2282" s="103"/>
    </row>
    <row r="2283" spans="1:2" x14ac:dyDescent="0.15">
      <c r="A2283" s="103"/>
      <c r="B2283" s="103"/>
    </row>
    <row r="2284" spans="1:2" x14ac:dyDescent="0.15">
      <c r="A2284" s="103"/>
      <c r="B2284" s="103"/>
    </row>
    <row r="2285" spans="1:2" x14ac:dyDescent="0.15">
      <c r="A2285" s="103"/>
      <c r="B2285" s="103"/>
    </row>
    <row r="2286" spans="1:2" x14ac:dyDescent="0.15">
      <c r="A2286" s="103"/>
      <c r="B2286" s="103"/>
    </row>
    <row r="2287" spans="1:2" x14ac:dyDescent="0.15">
      <c r="A2287" s="103"/>
      <c r="B2287" s="103"/>
    </row>
    <row r="2288" spans="1:2" x14ac:dyDescent="0.15">
      <c r="A2288" s="103"/>
      <c r="B2288" s="103"/>
    </row>
    <row r="2289" spans="1:2" x14ac:dyDescent="0.15">
      <c r="A2289" s="103"/>
      <c r="B2289" s="103"/>
    </row>
    <row r="2290" spans="1:2" x14ac:dyDescent="0.15">
      <c r="A2290" s="103"/>
      <c r="B2290" s="103"/>
    </row>
    <row r="2291" spans="1:2" x14ac:dyDescent="0.15">
      <c r="A2291" s="103"/>
      <c r="B2291" s="103"/>
    </row>
    <row r="2292" spans="1:2" x14ac:dyDescent="0.15">
      <c r="A2292" s="103"/>
      <c r="B2292" s="103"/>
    </row>
    <row r="2293" spans="1:2" x14ac:dyDescent="0.15">
      <c r="A2293" s="103"/>
      <c r="B2293" s="103"/>
    </row>
    <row r="2294" spans="1:2" x14ac:dyDescent="0.15">
      <c r="A2294" s="103"/>
      <c r="B2294" s="103"/>
    </row>
    <row r="2295" spans="1:2" x14ac:dyDescent="0.15">
      <c r="A2295" s="103"/>
      <c r="B2295" s="103"/>
    </row>
    <row r="2296" spans="1:2" x14ac:dyDescent="0.15">
      <c r="A2296" s="103"/>
      <c r="B2296" s="103"/>
    </row>
    <row r="2297" spans="1:2" x14ac:dyDescent="0.15">
      <c r="A2297" s="103"/>
      <c r="B2297" s="103"/>
    </row>
    <row r="2298" spans="1:2" x14ac:dyDescent="0.15">
      <c r="A2298" s="103"/>
      <c r="B2298" s="103"/>
    </row>
    <row r="2299" spans="1:2" x14ac:dyDescent="0.15">
      <c r="A2299" s="103"/>
      <c r="B2299" s="103"/>
    </row>
    <row r="2300" spans="1:2" x14ac:dyDescent="0.15">
      <c r="A2300" s="103"/>
      <c r="B2300" s="103"/>
    </row>
    <row r="2301" spans="1:2" x14ac:dyDescent="0.15">
      <c r="A2301" s="103"/>
      <c r="B2301" s="103"/>
    </row>
    <row r="2302" spans="1:2" x14ac:dyDescent="0.15">
      <c r="A2302" s="103"/>
      <c r="B2302" s="103"/>
    </row>
    <row r="2303" spans="1:2" x14ac:dyDescent="0.15">
      <c r="A2303" s="103"/>
      <c r="B2303" s="103"/>
    </row>
    <row r="2304" spans="1:2" x14ac:dyDescent="0.15">
      <c r="A2304" s="103"/>
      <c r="B2304" s="103"/>
    </row>
    <row r="2305" spans="1:2" x14ac:dyDescent="0.15">
      <c r="A2305" s="103"/>
      <c r="B2305" s="103"/>
    </row>
    <row r="2306" spans="1:2" x14ac:dyDescent="0.15">
      <c r="A2306" s="103"/>
      <c r="B2306" s="103"/>
    </row>
    <row r="2307" spans="1:2" x14ac:dyDescent="0.15">
      <c r="A2307" s="103"/>
      <c r="B2307" s="103"/>
    </row>
    <row r="2308" spans="1:2" x14ac:dyDescent="0.15">
      <c r="A2308" s="103"/>
      <c r="B2308" s="103"/>
    </row>
    <row r="2309" spans="1:2" x14ac:dyDescent="0.15">
      <c r="A2309" s="103"/>
      <c r="B2309" s="103"/>
    </row>
    <row r="2310" spans="1:2" x14ac:dyDescent="0.15">
      <c r="A2310" s="103"/>
      <c r="B2310" s="103"/>
    </row>
    <row r="2311" spans="1:2" x14ac:dyDescent="0.15">
      <c r="A2311" s="103"/>
      <c r="B2311" s="103"/>
    </row>
    <row r="2312" spans="1:2" x14ac:dyDescent="0.15">
      <c r="A2312" s="103"/>
      <c r="B2312" s="103"/>
    </row>
    <row r="2313" spans="1:2" x14ac:dyDescent="0.15">
      <c r="A2313" s="103"/>
      <c r="B2313" s="103"/>
    </row>
    <row r="2314" spans="1:2" x14ac:dyDescent="0.15">
      <c r="A2314" s="103"/>
      <c r="B2314" s="103"/>
    </row>
    <row r="2315" spans="1:2" x14ac:dyDescent="0.15">
      <c r="A2315" s="103"/>
      <c r="B2315" s="103"/>
    </row>
    <row r="2316" spans="1:2" x14ac:dyDescent="0.15">
      <c r="A2316" s="103"/>
      <c r="B2316" s="103"/>
    </row>
    <row r="2317" spans="1:2" x14ac:dyDescent="0.15">
      <c r="A2317" s="103"/>
      <c r="B2317" s="103"/>
    </row>
    <row r="2318" spans="1:2" x14ac:dyDescent="0.15">
      <c r="A2318" s="103"/>
      <c r="B2318" s="103"/>
    </row>
    <row r="2319" spans="1:2" x14ac:dyDescent="0.15">
      <c r="A2319" s="103"/>
      <c r="B2319" s="103"/>
    </row>
    <row r="2320" spans="1:2" x14ac:dyDescent="0.15">
      <c r="A2320" s="103"/>
      <c r="B2320" s="103"/>
    </row>
    <row r="2321" spans="1:2" x14ac:dyDescent="0.15">
      <c r="A2321" s="103"/>
      <c r="B2321" s="103"/>
    </row>
    <row r="2322" spans="1:2" x14ac:dyDescent="0.15">
      <c r="A2322" s="103"/>
      <c r="B2322" s="103"/>
    </row>
    <row r="2323" spans="1:2" x14ac:dyDescent="0.15">
      <c r="A2323" s="103"/>
      <c r="B2323" s="103"/>
    </row>
    <row r="2324" spans="1:2" x14ac:dyDescent="0.15">
      <c r="A2324" s="103"/>
      <c r="B2324" s="103"/>
    </row>
    <row r="2325" spans="1:2" x14ac:dyDescent="0.15">
      <c r="A2325" s="103"/>
      <c r="B2325" s="103"/>
    </row>
    <row r="2326" spans="1:2" x14ac:dyDescent="0.15">
      <c r="A2326" s="103"/>
      <c r="B2326" s="103"/>
    </row>
    <row r="2327" spans="1:2" x14ac:dyDescent="0.15">
      <c r="A2327" s="103"/>
      <c r="B2327" s="103"/>
    </row>
    <row r="2328" spans="1:2" x14ac:dyDescent="0.15">
      <c r="A2328" s="103"/>
      <c r="B2328" s="103"/>
    </row>
    <row r="2329" spans="1:2" x14ac:dyDescent="0.15">
      <c r="A2329" s="103"/>
      <c r="B2329" s="103"/>
    </row>
    <row r="2330" spans="1:2" x14ac:dyDescent="0.15">
      <c r="A2330" s="103"/>
      <c r="B2330" s="103"/>
    </row>
    <row r="2331" spans="1:2" x14ac:dyDescent="0.15">
      <c r="A2331" s="103"/>
      <c r="B2331" s="103"/>
    </row>
    <row r="2332" spans="1:2" x14ac:dyDescent="0.15">
      <c r="A2332" s="103"/>
      <c r="B2332" s="103"/>
    </row>
    <row r="2333" spans="1:2" x14ac:dyDescent="0.15">
      <c r="A2333" s="103"/>
      <c r="B2333" s="103"/>
    </row>
    <row r="2334" spans="1:2" x14ac:dyDescent="0.15">
      <c r="A2334" s="103"/>
      <c r="B2334" s="103"/>
    </row>
    <row r="2335" spans="1:2" x14ac:dyDescent="0.15">
      <c r="A2335" s="103"/>
      <c r="B2335" s="103"/>
    </row>
    <row r="2336" spans="1:2" x14ac:dyDescent="0.15">
      <c r="A2336" s="103"/>
      <c r="B2336" s="103"/>
    </row>
    <row r="2337" spans="1:2" x14ac:dyDescent="0.15">
      <c r="A2337" s="103"/>
      <c r="B2337" s="103"/>
    </row>
    <row r="2338" spans="1:2" x14ac:dyDescent="0.15">
      <c r="A2338" s="103"/>
      <c r="B2338" s="103"/>
    </row>
    <row r="2339" spans="1:2" x14ac:dyDescent="0.15">
      <c r="A2339" s="103"/>
      <c r="B2339" s="103"/>
    </row>
    <row r="2340" spans="1:2" x14ac:dyDescent="0.15">
      <c r="A2340" s="103"/>
      <c r="B2340" s="103"/>
    </row>
    <row r="2341" spans="1:2" x14ac:dyDescent="0.15">
      <c r="A2341" s="103"/>
      <c r="B2341" s="103"/>
    </row>
    <row r="2342" spans="1:2" x14ac:dyDescent="0.15">
      <c r="A2342" s="103"/>
      <c r="B2342" s="103"/>
    </row>
    <row r="2343" spans="1:2" x14ac:dyDescent="0.15">
      <c r="A2343" s="103"/>
      <c r="B2343" s="103"/>
    </row>
    <row r="2344" spans="1:2" x14ac:dyDescent="0.15">
      <c r="A2344" s="103"/>
      <c r="B2344" s="103"/>
    </row>
    <row r="2345" spans="1:2" x14ac:dyDescent="0.15">
      <c r="A2345" s="103"/>
      <c r="B2345" s="103"/>
    </row>
    <row r="2346" spans="1:2" x14ac:dyDescent="0.15">
      <c r="A2346" s="103"/>
      <c r="B2346" s="103"/>
    </row>
    <row r="2347" spans="1:2" x14ac:dyDescent="0.15">
      <c r="A2347" s="103"/>
      <c r="B2347" s="103"/>
    </row>
    <row r="2348" spans="1:2" x14ac:dyDescent="0.15">
      <c r="A2348" s="103"/>
      <c r="B2348" s="103"/>
    </row>
    <row r="2349" spans="1:2" x14ac:dyDescent="0.15">
      <c r="A2349" s="103"/>
      <c r="B2349" s="103"/>
    </row>
    <row r="2350" spans="1:2" x14ac:dyDescent="0.15">
      <c r="A2350" s="103"/>
      <c r="B2350" s="103"/>
    </row>
    <row r="2351" spans="1:2" x14ac:dyDescent="0.15">
      <c r="A2351" s="103"/>
      <c r="B2351" s="103"/>
    </row>
    <row r="2352" spans="1:2" x14ac:dyDescent="0.15">
      <c r="A2352" s="103"/>
      <c r="B2352" s="103"/>
    </row>
    <row r="2353" spans="1:2" x14ac:dyDescent="0.15">
      <c r="A2353" s="103"/>
      <c r="B2353" s="103"/>
    </row>
    <row r="2354" spans="1:2" x14ac:dyDescent="0.15">
      <c r="A2354" s="103"/>
      <c r="B2354" s="103"/>
    </row>
    <row r="2355" spans="1:2" x14ac:dyDescent="0.15">
      <c r="A2355" s="103"/>
      <c r="B2355" s="103"/>
    </row>
    <row r="2356" spans="1:2" x14ac:dyDescent="0.15">
      <c r="A2356" s="103"/>
      <c r="B2356" s="103"/>
    </row>
    <row r="2357" spans="1:2" x14ac:dyDescent="0.15">
      <c r="A2357" s="103"/>
      <c r="B2357" s="103"/>
    </row>
    <row r="2358" spans="1:2" x14ac:dyDescent="0.15">
      <c r="A2358" s="103"/>
      <c r="B2358" s="103"/>
    </row>
    <row r="2359" spans="1:2" x14ac:dyDescent="0.15">
      <c r="A2359" s="103"/>
      <c r="B2359" s="103"/>
    </row>
    <row r="2360" spans="1:2" x14ac:dyDescent="0.15">
      <c r="A2360" s="103"/>
      <c r="B2360" s="103"/>
    </row>
    <row r="2361" spans="1:2" x14ac:dyDescent="0.15">
      <c r="A2361" s="103"/>
      <c r="B2361" s="103"/>
    </row>
    <row r="2362" spans="1:2" x14ac:dyDescent="0.15">
      <c r="A2362" s="103"/>
      <c r="B2362" s="103"/>
    </row>
    <row r="2363" spans="1:2" x14ac:dyDescent="0.15">
      <c r="A2363" s="103"/>
      <c r="B2363" s="103"/>
    </row>
    <row r="2364" spans="1:2" x14ac:dyDescent="0.15">
      <c r="A2364" s="103"/>
      <c r="B2364" s="103"/>
    </row>
    <row r="2365" spans="1:2" x14ac:dyDescent="0.15">
      <c r="A2365" s="103"/>
      <c r="B2365" s="103"/>
    </row>
    <row r="2366" spans="1:2" x14ac:dyDescent="0.15">
      <c r="A2366" s="103"/>
      <c r="B2366" s="103"/>
    </row>
    <row r="2367" spans="1:2" x14ac:dyDescent="0.15">
      <c r="A2367" s="103"/>
      <c r="B2367" s="103"/>
    </row>
    <row r="2368" spans="1:2" x14ac:dyDescent="0.15">
      <c r="A2368" s="103"/>
      <c r="B2368" s="103"/>
    </row>
    <row r="2369" spans="1:2" x14ac:dyDescent="0.15">
      <c r="A2369" s="103"/>
      <c r="B2369" s="103"/>
    </row>
    <row r="2370" spans="1:2" x14ac:dyDescent="0.15">
      <c r="A2370" s="103"/>
      <c r="B2370" s="103"/>
    </row>
    <row r="2371" spans="1:2" x14ac:dyDescent="0.15">
      <c r="A2371" s="103"/>
      <c r="B2371" s="103"/>
    </row>
    <row r="2372" spans="1:2" x14ac:dyDescent="0.15">
      <c r="A2372" s="103"/>
      <c r="B2372" s="103"/>
    </row>
    <row r="2373" spans="1:2" x14ac:dyDescent="0.15">
      <c r="A2373" s="103"/>
      <c r="B2373" s="103"/>
    </row>
    <row r="2374" spans="1:2" x14ac:dyDescent="0.15">
      <c r="A2374" s="103"/>
      <c r="B2374" s="103"/>
    </row>
    <row r="2375" spans="1:2" x14ac:dyDescent="0.15">
      <c r="A2375" s="103"/>
      <c r="B2375" s="103"/>
    </row>
    <row r="2376" spans="1:2" x14ac:dyDescent="0.15">
      <c r="A2376" s="103"/>
      <c r="B2376" s="103"/>
    </row>
    <row r="2377" spans="1:2" x14ac:dyDescent="0.15">
      <c r="A2377" s="103"/>
      <c r="B2377" s="103"/>
    </row>
    <row r="2378" spans="1:2" x14ac:dyDescent="0.15">
      <c r="A2378" s="103"/>
      <c r="B2378" s="103"/>
    </row>
    <row r="2379" spans="1:2" x14ac:dyDescent="0.15">
      <c r="A2379" s="103"/>
      <c r="B2379" s="103"/>
    </row>
    <row r="2380" spans="1:2" x14ac:dyDescent="0.15">
      <c r="A2380" s="103"/>
      <c r="B2380" s="103"/>
    </row>
    <row r="2381" spans="1:2" x14ac:dyDescent="0.15">
      <c r="A2381" s="103"/>
      <c r="B2381" s="103"/>
    </row>
    <row r="2382" spans="1:2" x14ac:dyDescent="0.15">
      <c r="A2382" s="103"/>
      <c r="B2382" s="103"/>
    </row>
    <row r="2383" spans="1:2" x14ac:dyDescent="0.15">
      <c r="A2383" s="103"/>
      <c r="B2383" s="103"/>
    </row>
    <row r="2384" spans="1:2" x14ac:dyDescent="0.15">
      <c r="A2384" s="103"/>
      <c r="B2384" s="103"/>
    </row>
    <row r="2385" spans="1:2" x14ac:dyDescent="0.15">
      <c r="A2385" s="103"/>
      <c r="B2385" s="103"/>
    </row>
    <row r="2386" spans="1:2" x14ac:dyDescent="0.15">
      <c r="A2386" s="103"/>
      <c r="B2386" s="103"/>
    </row>
    <row r="2387" spans="1:2" x14ac:dyDescent="0.15">
      <c r="A2387" s="103"/>
      <c r="B2387" s="103"/>
    </row>
    <row r="2388" spans="1:2" x14ac:dyDescent="0.15">
      <c r="A2388" s="103"/>
      <c r="B2388" s="103"/>
    </row>
    <row r="2389" spans="1:2" x14ac:dyDescent="0.15">
      <c r="A2389" s="103"/>
      <c r="B2389" s="103"/>
    </row>
    <row r="2390" spans="1:2" x14ac:dyDescent="0.15">
      <c r="A2390" s="103"/>
      <c r="B2390" s="103"/>
    </row>
    <row r="2391" spans="1:2" x14ac:dyDescent="0.15">
      <c r="A2391" s="103"/>
      <c r="B2391" s="103"/>
    </row>
    <row r="2392" spans="1:2" x14ac:dyDescent="0.15">
      <c r="A2392" s="103"/>
      <c r="B2392" s="103"/>
    </row>
    <row r="2393" spans="1:2" x14ac:dyDescent="0.15">
      <c r="A2393" s="103"/>
      <c r="B2393" s="103"/>
    </row>
    <row r="2394" spans="1:2" x14ac:dyDescent="0.15">
      <c r="A2394" s="103"/>
      <c r="B2394" s="103"/>
    </row>
    <row r="2395" spans="1:2" x14ac:dyDescent="0.15">
      <c r="A2395" s="103"/>
      <c r="B2395" s="103"/>
    </row>
    <row r="2396" spans="1:2" x14ac:dyDescent="0.15">
      <c r="A2396" s="103"/>
      <c r="B2396" s="103"/>
    </row>
    <row r="2397" spans="1:2" x14ac:dyDescent="0.15">
      <c r="A2397" s="103"/>
      <c r="B2397" s="103"/>
    </row>
    <row r="2398" spans="1:2" x14ac:dyDescent="0.15">
      <c r="A2398" s="103"/>
      <c r="B2398" s="103"/>
    </row>
    <row r="2399" spans="1:2" x14ac:dyDescent="0.15">
      <c r="A2399" s="103"/>
      <c r="B2399" s="103"/>
    </row>
    <row r="2400" spans="1:2" x14ac:dyDescent="0.15">
      <c r="A2400" s="103"/>
      <c r="B2400" s="103"/>
    </row>
    <row r="2401" spans="1:2" x14ac:dyDescent="0.15">
      <c r="A2401" s="103"/>
      <c r="B2401" s="103"/>
    </row>
    <row r="2402" spans="1:2" x14ac:dyDescent="0.15">
      <c r="A2402" s="103"/>
      <c r="B2402" s="103"/>
    </row>
    <row r="2403" spans="1:2" x14ac:dyDescent="0.15">
      <c r="A2403" s="103"/>
      <c r="B2403" s="103"/>
    </row>
    <row r="2404" spans="1:2" x14ac:dyDescent="0.15">
      <c r="A2404" s="103"/>
      <c r="B2404" s="103"/>
    </row>
    <row r="2405" spans="1:2" x14ac:dyDescent="0.15">
      <c r="A2405" s="103"/>
      <c r="B2405" s="103"/>
    </row>
    <row r="2406" spans="1:2" x14ac:dyDescent="0.15">
      <c r="A2406" s="103"/>
      <c r="B2406" s="103"/>
    </row>
    <row r="2407" spans="1:2" x14ac:dyDescent="0.15">
      <c r="A2407" s="103"/>
      <c r="B2407" s="103"/>
    </row>
    <row r="2408" spans="1:2" x14ac:dyDescent="0.15">
      <c r="A2408" s="103"/>
      <c r="B2408" s="103"/>
    </row>
    <row r="2409" spans="1:2" x14ac:dyDescent="0.15">
      <c r="A2409" s="103"/>
      <c r="B2409" s="103"/>
    </row>
    <row r="2410" spans="1:2" x14ac:dyDescent="0.15">
      <c r="A2410" s="103"/>
      <c r="B2410" s="103"/>
    </row>
    <row r="2411" spans="1:2" x14ac:dyDescent="0.15">
      <c r="A2411" s="103"/>
      <c r="B2411" s="103"/>
    </row>
    <row r="2412" spans="1:2" x14ac:dyDescent="0.15">
      <c r="A2412" s="103"/>
      <c r="B2412" s="103"/>
    </row>
    <row r="2413" spans="1:2" x14ac:dyDescent="0.15">
      <c r="A2413" s="103"/>
      <c r="B2413" s="103"/>
    </row>
    <row r="2414" spans="1:2" x14ac:dyDescent="0.15">
      <c r="A2414" s="103"/>
      <c r="B2414" s="103"/>
    </row>
    <row r="2415" spans="1:2" x14ac:dyDescent="0.15">
      <c r="A2415" s="103"/>
      <c r="B2415" s="103"/>
    </row>
    <row r="2416" spans="1:2" x14ac:dyDescent="0.15">
      <c r="A2416" s="103"/>
      <c r="B2416" s="103"/>
    </row>
    <row r="2417" spans="1:2" x14ac:dyDescent="0.15">
      <c r="A2417" s="103"/>
      <c r="B2417" s="103"/>
    </row>
    <row r="2418" spans="1:2" x14ac:dyDescent="0.15">
      <c r="A2418" s="103"/>
      <c r="B2418" s="103"/>
    </row>
    <row r="2419" spans="1:2" x14ac:dyDescent="0.15">
      <c r="A2419" s="103"/>
      <c r="B2419" s="103"/>
    </row>
    <row r="2420" spans="1:2" x14ac:dyDescent="0.15">
      <c r="A2420" s="103"/>
      <c r="B2420" s="103"/>
    </row>
    <row r="2421" spans="1:2" x14ac:dyDescent="0.15">
      <c r="A2421" s="103"/>
      <c r="B2421" s="103"/>
    </row>
    <row r="2422" spans="1:2" x14ac:dyDescent="0.15">
      <c r="A2422" s="103"/>
      <c r="B2422" s="103"/>
    </row>
    <row r="2423" spans="1:2" x14ac:dyDescent="0.15">
      <c r="A2423" s="103"/>
      <c r="B2423" s="103"/>
    </row>
    <row r="2424" spans="1:2" x14ac:dyDescent="0.15">
      <c r="A2424" s="103"/>
      <c r="B2424" s="103"/>
    </row>
    <row r="2425" spans="1:2" x14ac:dyDescent="0.15">
      <c r="A2425" s="103"/>
      <c r="B2425" s="103"/>
    </row>
    <row r="2426" spans="1:2" x14ac:dyDescent="0.15">
      <c r="A2426" s="103"/>
      <c r="B2426" s="103"/>
    </row>
    <row r="2427" spans="1:2" x14ac:dyDescent="0.15">
      <c r="A2427" s="103"/>
      <c r="B2427" s="103"/>
    </row>
    <row r="2428" spans="1:2" x14ac:dyDescent="0.15">
      <c r="A2428" s="103"/>
      <c r="B2428" s="103"/>
    </row>
    <row r="2429" spans="1:2" x14ac:dyDescent="0.15">
      <c r="A2429" s="103"/>
      <c r="B2429" s="103"/>
    </row>
    <row r="2430" spans="1:2" x14ac:dyDescent="0.15">
      <c r="A2430" s="103"/>
      <c r="B2430" s="103"/>
    </row>
    <row r="2431" spans="1:2" x14ac:dyDescent="0.15">
      <c r="A2431" s="103"/>
      <c r="B2431" s="103"/>
    </row>
    <row r="2432" spans="1:2" x14ac:dyDescent="0.15">
      <c r="A2432" s="103"/>
      <c r="B2432" s="103"/>
    </row>
    <row r="2433" spans="1:2" x14ac:dyDescent="0.15">
      <c r="A2433" s="103"/>
      <c r="B2433" s="103"/>
    </row>
    <row r="2434" spans="1:2" x14ac:dyDescent="0.15">
      <c r="A2434" s="103"/>
      <c r="B2434" s="103"/>
    </row>
    <row r="2435" spans="1:2" x14ac:dyDescent="0.15">
      <c r="A2435" s="103"/>
      <c r="B2435" s="103"/>
    </row>
    <row r="2436" spans="1:2" x14ac:dyDescent="0.15">
      <c r="A2436" s="103"/>
      <c r="B2436" s="103"/>
    </row>
    <row r="2437" spans="1:2" x14ac:dyDescent="0.15">
      <c r="A2437" s="103"/>
      <c r="B2437" s="103"/>
    </row>
    <row r="2438" spans="1:2" x14ac:dyDescent="0.15">
      <c r="A2438" s="103"/>
      <c r="B2438" s="103"/>
    </row>
    <row r="2439" spans="1:2" x14ac:dyDescent="0.15">
      <c r="A2439" s="103"/>
      <c r="B2439" s="103"/>
    </row>
    <row r="2440" spans="1:2" x14ac:dyDescent="0.15">
      <c r="A2440" s="103"/>
      <c r="B2440" s="103"/>
    </row>
    <row r="2441" spans="1:2" x14ac:dyDescent="0.15">
      <c r="A2441" s="103"/>
      <c r="B2441" s="103"/>
    </row>
    <row r="2442" spans="1:2" x14ac:dyDescent="0.15">
      <c r="A2442" s="103"/>
      <c r="B2442" s="103"/>
    </row>
    <row r="2443" spans="1:2" x14ac:dyDescent="0.15">
      <c r="A2443" s="103"/>
      <c r="B2443" s="103"/>
    </row>
    <row r="2444" spans="1:2" x14ac:dyDescent="0.15">
      <c r="A2444" s="103"/>
      <c r="B2444" s="103"/>
    </row>
    <row r="2445" spans="1:2" x14ac:dyDescent="0.15">
      <c r="A2445" s="103"/>
      <c r="B2445" s="103"/>
    </row>
    <row r="2446" spans="1:2" x14ac:dyDescent="0.15">
      <c r="A2446" s="103"/>
      <c r="B2446" s="103"/>
    </row>
    <row r="2447" spans="1:2" x14ac:dyDescent="0.15">
      <c r="A2447" s="103"/>
      <c r="B2447" s="103"/>
    </row>
    <row r="2448" spans="1:2" x14ac:dyDescent="0.15">
      <c r="A2448" s="103"/>
      <c r="B2448" s="103"/>
    </row>
    <row r="2449" spans="1:2" x14ac:dyDescent="0.15">
      <c r="A2449" s="103"/>
      <c r="B2449" s="103"/>
    </row>
    <row r="2450" spans="1:2" x14ac:dyDescent="0.15">
      <c r="A2450" s="103"/>
      <c r="B2450" s="103"/>
    </row>
    <row r="2451" spans="1:2" x14ac:dyDescent="0.15">
      <c r="A2451" s="103"/>
      <c r="B2451" s="103"/>
    </row>
    <row r="2452" spans="1:2" x14ac:dyDescent="0.15">
      <c r="A2452" s="103"/>
      <c r="B2452" s="103"/>
    </row>
    <row r="2453" spans="1:2" x14ac:dyDescent="0.15">
      <c r="A2453" s="103"/>
      <c r="B2453" s="103"/>
    </row>
    <row r="2454" spans="1:2" x14ac:dyDescent="0.15">
      <c r="A2454" s="103"/>
      <c r="B2454" s="103"/>
    </row>
    <row r="2455" spans="1:2" x14ac:dyDescent="0.15">
      <c r="A2455" s="103"/>
      <c r="B2455" s="103"/>
    </row>
    <row r="2456" spans="1:2" x14ac:dyDescent="0.15">
      <c r="A2456" s="103"/>
      <c r="B2456" s="103"/>
    </row>
    <row r="2457" spans="1:2" x14ac:dyDescent="0.15">
      <c r="A2457" s="103"/>
      <c r="B2457" s="103"/>
    </row>
    <row r="2458" spans="1:2" x14ac:dyDescent="0.15">
      <c r="A2458" s="103"/>
      <c r="B2458" s="103"/>
    </row>
    <row r="2459" spans="1:2" x14ac:dyDescent="0.15">
      <c r="A2459" s="103"/>
      <c r="B2459" s="103"/>
    </row>
    <row r="2460" spans="1:2" x14ac:dyDescent="0.15">
      <c r="A2460" s="103"/>
      <c r="B2460" s="103"/>
    </row>
    <row r="2461" spans="1:2" x14ac:dyDescent="0.15">
      <c r="A2461" s="103"/>
      <c r="B2461" s="103"/>
    </row>
    <row r="2462" spans="1:2" x14ac:dyDescent="0.15">
      <c r="A2462" s="103"/>
      <c r="B2462" s="103"/>
    </row>
    <row r="2463" spans="1:2" x14ac:dyDescent="0.15">
      <c r="A2463" s="103"/>
      <c r="B2463" s="103"/>
    </row>
    <row r="2464" spans="1:2" x14ac:dyDescent="0.15">
      <c r="A2464" s="103"/>
      <c r="B2464" s="103"/>
    </row>
    <row r="2465" spans="1:2" x14ac:dyDescent="0.15">
      <c r="A2465" s="103"/>
      <c r="B2465" s="103"/>
    </row>
    <row r="2466" spans="1:2" x14ac:dyDescent="0.15">
      <c r="A2466" s="103"/>
      <c r="B2466" s="103"/>
    </row>
    <row r="2467" spans="1:2" x14ac:dyDescent="0.15">
      <c r="A2467" s="103"/>
      <c r="B2467" s="103"/>
    </row>
    <row r="2468" spans="1:2" x14ac:dyDescent="0.15">
      <c r="A2468" s="103"/>
      <c r="B2468" s="103"/>
    </row>
    <row r="2469" spans="1:2" x14ac:dyDescent="0.15">
      <c r="A2469" s="103"/>
      <c r="B2469" s="103"/>
    </row>
    <row r="2470" spans="1:2" x14ac:dyDescent="0.15">
      <c r="A2470" s="103"/>
      <c r="B2470" s="103"/>
    </row>
    <row r="2471" spans="1:2" x14ac:dyDescent="0.15">
      <c r="A2471" s="103"/>
      <c r="B2471" s="103"/>
    </row>
    <row r="2472" spans="1:2" x14ac:dyDescent="0.15">
      <c r="A2472" s="103"/>
      <c r="B2472" s="103"/>
    </row>
    <row r="2473" spans="1:2" x14ac:dyDescent="0.15">
      <c r="A2473" s="103"/>
      <c r="B2473" s="103"/>
    </row>
    <row r="2474" spans="1:2" x14ac:dyDescent="0.15">
      <c r="A2474" s="103"/>
      <c r="B2474" s="103"/>
    </row>
    <row r="2475" spans="1:2" x14ac:dyDescent="0.15">
      <c r="A2475" s="103"/>
      <c r="B2475" s="103"/>
    </row>
    <row r="2476" spans="1:2" x14ac:dyDescent="0.15">
      <c r="A2476" s="103"/>
      <c r="B2476" s="103"/>
    </row>
    <row r="2477" spans="1:2" x14ac:dyDescent="0.15">
      <c r="A2477" s="103"/>
      <c r="B2477" s="103"/>
    </row>
    <row r="2478" spans="1:2" x14ac:dyDescent="0.15">
      <c r="A2478" s="103"/>
      <c r="B2478" s="103"/>
    </row>
    <row r="2479" spans="1:2" x14ac:dyDescent="0.15">
      <c r="A2479" s="103"/>
      <c r="B2479" s="103"/>
    </row>
    <row r="2480" spans="1:2" x14ac:dyDescent="0.15">
      <c r="A2480" s="103"/>
      <c r="B2480" s="103"/>
    </row>
    <row r="2481" spans="1:2" x14ac:dyDescent="0.15">
      <c r="A2481" s="103"/>
      <c r="B2481" s="103"/>
    </row>
    <row r="2482" spans="1:2" x14ac:dyDescent="0.15">
      <c r="A2482" s="103"/>
      <c r="B2482" s="103"/>
    </row>
    <row r="2483" spans="1:2" x14ac:dyDescent="0.15">
      <c r="A2483" s="103"/>
      <c r="B2483" s="103"/>
    </row>
    <row r="2484" spans="1:2" x14ac:dyDescent="0.15">
      <c r="A2484" s="103"/>
      <c r="B2484" s="103"/>
    </row>
    <row r="2485" spans="1:2" x14ac:dyDescent="0.15">
      <c r="A2485" s="103"/>
      <c r="B2485" s="103"/>
    </row>
    <row r="2486" spans="1:2" x14ac:dyDescent="0.15">
      <c r="A2486" s="103"/>
      <c r="B2486" s="103"/>
    </row>
    <row r="2487" spans="1:2" x14ac:dyDescent="0.15">
      <c r="A2487" s="103"/>
      <c r="B2487" s="103"/>
    </row>
    <row r="2488" spans="1:2" x14ac:dyDescent="0.15">
      <c r="A2488" s="103"/>
      <c r="B2488" s="103"/>
    </row>
    <row r="2489" spans="1:2" x14ac:dyDescent="0.15">
      <c r="A2489" s="103"/>
      <c r="B2489" s="103"/>
    </row>
    <row r="2490" spans="1:2" x14ac:dyDescent="0.15">
      <c r="A2490" s="103"/>
      <c r="B2490" s="103"/>
    </row>
    <row r="2491" spans="1:2" x14ac:dyDescent="0.15">
      <c r="A2491" s="103"/>
      <c r="B2491" s="103"/>
    </row>
    <row r="2492" spans="1:2" x14ac:dyDescent="0.15">
      <c r="A2492" s="103"/>
      <c r="B2492" s="103"/>
    </row>
    <row r="2493" spans="1:2" x14ac:dyDescent="0.15">
      <c r="A2493" s="103"/>
      <c r="B2493" s="103"/>
    </row>
    <row r="2494" spans="1:2" x14ac:dyDescent="0.15">
      <c r="A2494" s="103"/>
      <c r="B2494" s="103"/>
    </row>
    <row r="2495" spans="1:2" x14ac:dyDescent="0.15">
      <c r="A2495" s="103"/>
      <c r="B2495" s="103"/>
    </row>
    <row r="2496" spans="1:2" x14ac:dyDescent="0.15">
      <c r="A2496" s="103"/>
      <c r="B2496" s="103"/>
    </row>
    <row r="2497" spans="1:2" x14ac:dyDescent="0.15">
      <c r="A2497" s="103"/>
      <c r="B2497" s="103"/>
    </row>
    <row r="2498" spans="1:2" x14ac:dyDescent="0.15">
      <c r="A2498" s="103"/>
      <c r="B2498" s="103"/>
    </row>
    <row r="2499" spans="1:2" x14ac:dyDescent="0.15">
      <c r="A2499" s="103"/>
      <c r="B2499" s="103"/>
    </row>
    <row r="2500" spans="1:2" x14ac:dyDescent="0.15">
      <c r="A2500" s="103"/>
      <c r="B2500" s="103"/>
    </row>
    <row r="2501" spans="1:2" x14ac:dyDescent="0.15">
      <c r="A2501" s="103"/>
      <c r="B2501" s="103"/>
    </row>
    <row r="2502" spans="1:2" x14ac:dyDescent="0.15">
      <c r="A2502" s="103"/>
      <c r="B2502" s="103"/>
    </row>
    <row r="2503" spans="1:2" x14ac:dyDescent="0.15">
      <c r="A2503" s="103"/>
      <c r="B2503" s="103"/>
    </row>
    <row r="2504" spans="1:2" x14ac:dyDescent="0.15">
      <c r="A2504" s="103"/>
      <c r="B2504" s="103"/>
    </row>
    <row r="2505" spans="1:2" x14ac:dyDescent="0.15">
      <c r="A2505" s="103"/>
      <c r="B2505" s="103"/>
    </row>
    <row r="2506" spans="1:2" x14ac:dyDescent="0.15">
      <c r="A2506" s="103"/>
      <c r="B2506" s="103"/>
    </row>
    <row r="2507" spans="1:2" x14ac:dyDescent="0.15">
      <c r="A2507" s="103"/>
      <c r="B2507" s="103"/>
    </row>
    <row r="2508" spans="1:2" x14ac:dyDescent="0.15">
      <c r="A2508" s="103"/>
      <c r="B2508" s="103"/>
    </row>
    <row r="2509" spans="1:2" x14ac:dyDescent="0.15">
      <c r="A2509" s="103"/>
      <c r="B2509" s="103"/>
    </row>
    <row r="2510" spans="1:2" x14ac:dyDescent="0.15">
      <c r="A2510" s="103"/>
      <c r="B2510" s="103"/>
    </row>
    <row r="2511" spans="1:2" x14ac:dyDescent="0.15">
      <c r="A2511" s="103"/>
      <c r="B2511" s="103"/>
    </row>
    <row r="2512" spans="1:2" x14ac:dyDescent="0.15">
      <c r="A2512" s="103"/>
      <c r="B2512" s="103"/>
    </row>
    <row r="2513" spans="1:2" x14ac:dyDescent="0.15">
      <c r="A2513" s="103"/>
      <c r="B2513" s="103"/>
    </row>
    <row r="2514" spans="1:2" x14ac:dyDescent="0.15">
      <c r="A2514" s="103"/>
      <c r="B2514" s="103"/>
    </row>
    <row r="2515" spans="1:2" x14ac:dyDescent="0.15">
      <c r="A2515" s="103"/>
      <c r="B2515" s="103"/>
    </row>
    <row r="2516" spans="1:2" x14ac:dyDescent="0.15">
      <c r="A2516" s="103"/>
      <c r="B2516" s="103"/>
    </row>
    <row r="2517" spans="1:2" x14ac:dyDescent="0.15">
      <c r="A2517" s="103"/>
      <c r="B2517" s="103"/>
    </row>
    <row r="2518" spans="1:2" x14ac:dyDescent="0.15">
      <c r="A2518" s="103"/>
      <c r="B2518" s="103"/>
    </row>
    <row r="2519" spans="1:2" x14ac:dyDescent="0.15">
      <c r="A2519" s="103"/>
      <c r="B2519" s="103"/>
    </row>
    <row r="2520" spans="1:2" x14ac:dyDescent="0.15">
      <c r="A2520" s="103"/>
      <c r="B2520" s="103"/>
    </row>
    <row r="2521" spans="1:2" x14ac:dyDescent="0.15">
      <c r="A2521" s="103"/>
      <c r="B2521" s="103"/>
    </row>
    <row r="2522" spans="1:2" x14ac:dyDescent="0.15">
      <c r="A2522" s="103"/>
      <c r="B2522" s="103"/>
    </row>
    <row r="2523" spans="1:2" x14ac:dyDescent="0.15">
      <c r="A2523" s="103"/>
      <c r="B2523" s="103"/>
    </row>
    <row r="2524" spans="1:2" x14ac:dyDescent="0.15">
      <c r="A2524" s="103"/>
      <c r="B2524" s="103"/>
    </row>
    <row r="2525" spans="1:2" x14ac:dyDescent="0.15">
      <c r="A2525" s="103"/>
      <c r="B2525" s="103"/>
    </row>
    <row r="2526" spans="1:2" x14ac:dyDescent="0.15">
      <c r="A2526" s="103"/>
      <c r="B2526" s="103"/>
    </row>
    <row r="2527" spans="1:2" x14ac:dyDescent="0.15">
      <c r="A2527" s="103"/>
      <c r="B2527" s="103"/>
    </row>
    <row r="2528" spans="1:2" x14ac:dyDescent="0.15">
      <c r="A2528" s="103"/>
      <c r="B2528" s="103"/>
    </row>
    <row r="2529" spans="1:2" x14ac:dyDescent="0.15">
      <c r="A2529" s="103"/>
      <c r="B2529" s="103"/>
    </row>
    <row r="2530" spans="1:2" x14ac:dyDescent="0.15">
      <c r="A2530" s="103"/>
      <c r="B2530" s="103"/>
    </row>
    <row r="2531" spans="1:2" x14ac:dyDescent="0.15">
      <c r="A2531" s="103"/>
      <c r="B2531" s="103"/>
    </row>
    <row r="2532" spans="1:2" x14ac:dyDescent="0.15">
      <c r="A2532" s="103"/>
      <c r="B2532" s="103"/>
    </row>
    <row r="2533" spans="1:2" x14ac:dyDescent="0.15">
      <c r="A2533" s="103"/>
      <c r="B2533" s="103"/>
    </row>
    <row r="2534" spans="1:2" x14ac:dyDescent="0.15">
      <c r="A2534" s="103"/>
      <c r="B2534" s="103"/>
    </row>
    <row r="2535" spans="1:2" x14ac:dyDescent="0.15">
      <c r="A2535" s="103"/>
      <c r="B2535" s="103"/>
    </row>
    <row r="2536" spans="1:2" x14ac:dyDescent="0.15">
      <c r="A2536" s="103"/>
      <c r="B2536" s="103"/>
    </row>
    <row r="2537" spans="1:2" x14ac:dyDescent="0.15">
      <c r="A2537" s="103"/>
      <c r="B2537" s="103"/>
    </row>
    <row r="2538" spans="1:2" x14ac:dyDescent="0.15">
      <c r="A2538" s="103"/>
      <c r="B2538" s="103"/>
    </row>
    <row r="2539" spans="1:2" x14ac:dyDescent="0.15">
      <c r="A2539" s="103"/>
      <c r="B2539" s="103"/>
    </row>
    <row r="2540" spans="1:2" x14ac:dyDescent="0.15">
      <c r="A2540" s="103"/>
      <c r="B2540" s="103"/>
    </row>
    <row r="2541" spans="1:2" x14ac:dyDescent="0.15">
      <c r="A2541" s="103"/>
      <c r="B2541" s="103"/>
    </row>
    <row r="2542" spans="1:2" x14ac:dyDescent="0.15">
      <c r="A2542" s="103"/>
      <c r="B2542" s="103"/>
    </row>
    <row r="2543" spans="1:2" x14ac:dyDescent="0.15">
      <c r="A2543" s="103"/>
      <c r="B2543" s="103"/>
    </row>
    <row r="2544" spans="1:2" x14ac:dyDescent="0.15">
      <c r="A2544" s="103"/>
      <c r="B2544" s="103"/>
    </row>
    <row r="2545" spans="1:2" x14ac:dyDescent="0.15">
      <c r="A2545" s="103"/>
      <c r="B2545" s="103"/>
    </row>
    <row r="2546" spans="1:2" x14ac:dyDescent="0.15">
      <c r="A2546" s="103"/>
      <c r="B2546" s="103"/>
    </row>
    <row r="2547" spans="1:2" x14ac:dyDescent="0.15">
      <c r="A2547" s="103"/>
      <c r="B2547" s="103"/>
    </row>
    <row r="2548" spans="1:2" x14ac:dyDescent="0.15">
      <c r="A2548" s="103"/>
      <c r="B2548" s="103"/>
    </row>
    <row r="2549" spans="1:2" x14ac:dyDescent="0.15">
      <c r="A2549" s="103"/>
      <c r="B2549" s="103"/>
    </row>
    <row r="2550" spans="1:2" x14ac:dyDescent="0.15">
      <c r="A2550" s="103"/>
      <c r="B2550" s="103"/>
    </row>
    <row r="2551" spans="1:2" x14ac:dyDescent="0.15">
      <c r="A2551" s="103"/>
      <c r="B2551" s="103"/>
    </row>
    <row r="2552" spans="1:2" x14ac:dyDescent="0.15">
      <c r="A2552" s="103"/>
      <c r="B2552" s="103"/>
    </row>
    <row r="2553" spans="1:2" x14ac:dyDescent="0.15">
      <c r="A2553" s="103"/>
      <c r="B2553" s="103"/>
    </row>
    <row r="2554" spans="1:2" x14ac:dyDescent="0.15">
      <c r="A2554" s="103"/>
      <c r="B2554" s="103"/>
    </row>
    <row r="2555" spans="1:2" x14ac:dyDescent="0.15">
      <c r="A2555" s="103"/>
      <c r="B2555" s="103"/>
    </row>
    <row r="2556" spans="1:2" x14ac:dyDescent="0.15">
      <c r="A2556" s="103"/>
      <c r="B2556" s="103"/>
    </row>
    <row r="2557" spans="1:2" x14ac:dyDescent="0.15">
      <c r="A2557" s="103"/>
      <c r="B2557" s="103"/>
    </row>
    <row r="2558" spans="1:2" x14ac:dyDescent="0.15">
      <c r="A2558" s="103"/>
      <c r="B2558" s="103"/>
    </row>
    <row r="2559" spans="1:2" x14ac:dyDescent="0.15">
      <c r="A2559" s="103"/>
      <c r="B2559" s="103"/>
    </row>
    <row r="2560" spans="1:2" x14ac:dyDescent="0.15">
      <c r="A2560" s="103"/>
      <c r="B2560" s="103"/>
    </row>
    <row r="2561" spans="1:2" x14ac:dyDescent="0.15">
      <c r="A2561" s="103"/>
      <c r="B2561" s="103"/>
    </row>
    <row r="2562" spans="1:2" x14ac:dyDescent="0.15">
      <c r="A2562" s="103"/>
      <c r="B2562" s="103"/>
    </row>
    <row r="2563" spans="1:2" x14ac:dyDescent="0.15">
      <c r="A2563" s="103"/>
      <c r="B2563" s="103"/>
    </row>
    <row r="2564" spans="1:2" x14ac:dyDescent="0.15">
      <c r="A2564" s="103"/>
      <c r="B2564" s="103"/>
    </row>
    <row r="2565" spans="1:2" x14ac:dyDescent="0.15">
      <c r="A2565" s="103"/>
      <c r="B2565" s="103"/>
    </row>
    <row r="2566" spans="1:2" x14ac:dyDescent="0.15">
      <c r="A2566" s="103"/>
      <c r="B2566" s="103"/>
    </row>
    <row r="2567" spans="1:2" x14ac:dyDescent="0.15">
      <c r="A2567" s="103"/>
      <c r="B2567" s="103"/>
    </row>
    <row r="2568" spans="1:2" x14ac:dyDescent="0.15">
      <c r="A2568" s="103"/>
      <c r="B2568" s="103"/>
    </row>
    <row r="2569" spans="1:2" x14ac:dyDescent="0.15">
      <c r="A2569" s="103"/>
      <c r="B2569" s="103"/>
    </row>
    <row r="2570" spans="1:2" x14ac:dyDescent="0.15">
      <c r="A2570" s="103"/>
      <c r="B2570" s="103"/>
    </row>
    <row r="2571" spans="1:2" x14ac:dyDescent="0.15">
      <c r="A2571" s="103"/>
      <c r="B2571" s="103"/>
    </row>
    <row r="2572" spans="1:2" x14ac:dyDescent="0.15">
      <c r="A2572" s="103"/>
      <c r="B2572" s="103"/>
    </row>
    <row r="2573" spans="1:2" x14ac:dyDescent="0.15">
      <c r="A2573" s="103"/>
      <c r="B2573" s="103"/>
    </row>
    <row r="2574" spans="1:2" x14ac:dyDescent="0.15">
      <c r="A2574" s="103"/>
      <c r="B2574" s="103"/>
    </row>
    <row r="2575" spans="1:2" x14ac:dyDescent="0.15">
      <c r="A2575" s="103"/>
      <c r="B2575" s="103"/>
    </row>
    <row r="2576" spans="1:2" x14ac:dyDescent="0.15">
      <c r="A2576" s="103"/>
      <c r="B2576" s="103"/>
    </row>
    <row r="2577" spans="1:2" x14ac:dyDescent="0.15">
      <c r="A2577" s="103"/>
      <c r="B2577" s="103"/>
    </row>
    <row r="2578" spans="1:2" x14ac:dyDescent="0.15">
      <c r="A2578" s="103"/>
      <c r="B2578" s="103"/>
    </row>
    <row r="2579" spans="1:2" x14ac:dyDescent="0.15">
      <c r="A2579" s="103"/>
      <c r="B2579" s="103"/>
    </row>
    <row r="2580" spans="1:2" x14ac:dyDescent="0.15">
      <c r="A2580" s="103"/>
      <c r="B2580" s="103"/>
    </row>
    <row r="2581" spans="1:2" x14ac:dyDescent="0.15">
      <c r="A2581" s="103"/>
      <c r="B2581" s="103"/>
    </row>
    <row r="2582" spans="1:2" x14ac:dyDescent="0.15">
      <c r="A2582" s="103"/>
      <c r="B2582" s="103"/>
    </row>
    <row r="2583" spans="1:2" x14ac:dyDescent="0.15">
      <c r="A2583" s="103"/>
      <c r="B2583" s="103"/>
    </row>
    <row r="2584" spans="1:2" x14ac:dyDescent="0.15">
      <c r="A2584" s="103"/>
      <c r="B2584" s="103"/>
    </row>
    <row r="2585" spans="1:2" x14ac:dyDescent="0.15">
      <c r="A2585" s="103"/>
      <c r="B2585" s="103"/>
    </row>
    <row r="2586" spans="1:2" x14ac:dyDescent="0.15">
      <c r="A2586" s="103"/>
      <c r="B2586" s="103"/>
    </row>
    <row r="2587" spans="1:2" x14ac:dyDescent="0.15">
      <c r="A2587" s="103"/>
      <c r="B2587" s="103"/>
    </row>
    <row r="2588" spans="1:2" x14ac:dyDescent="0.15">
      <c r="A2588" s="103"/>
      <c r="B2588" s="103"/>
    </row>
    <row r="2589" spans="1:2" x14ac:dyDescent="0.15">
      <c r="A2589" s="103"/>
      <c r="B2589" s="103"/>
    </row>
    <row r="2590" spans="1:2" x14ac:dyDescent="0.15">
      <c r="A2590" s="103"/>
      <c r="B2590" s="103"/>
    </row>
    <row r="2591" spans="1:2" x14ac:dyDescent="0.15">
      <c r="A2591" s="103"/>
      <c r="B2591" s="103"/>
    </row>
    <row r="2592" spans="1:2" x14ac:dyDescent="0.15">
      <c r="A2592" s="103"/>
      <c r="B2592" s="103"/>
    </row>
    <row r="2593" spans="1:2" x14ac:dyDescent="0.15">
      <c r="A2593" s="103"/>
      <c r="B2593" s="103"/>
    </row>
    <row r="2594" spans="1:2" x14ac:dyDescent="0.15">
      <c r="A2594" s="103"/>
      <c r="B2594" s="103"/>
    </row>
    <row r="2595" spans="1:2" x14ac:dyDescent="0.15">
      <c r="A2595" s="103"/>
      <c r="B2595" s="103"/>
    </row>
    <row r="2596" spans="1:2" x14ac:dyDescent="0.15">
      <c r="A2596" s="103"/>
      <c r="B2596" s="103"/>
    </row>
    <row r="2597" spans="1:2" x14ac:dyDescent="0.15">
      <c r="A2597" s="103"/>
      <c r="B2597" s="103"/>
    </row>
    <row r="2598" spans="1:2" x14ac:dyDescent="0.15">
      <c r="A2598" s="103"/>
      <c r="B2598" s="103"/>
    </row>
    <row r="2599" spans="1:2" x14ac:dyDescent="0.15">
      <c r="A2599" s="103"/>
      <c r="B2599" s="103"/>
    </row>
    <row r="2600" spans="1:2" x14ac:dyDescent="0.15">
      <c r="A2600" s="103"/>
      <c r="B2600" s="103"/>
    </row>
    <row r="2601" spans="1:2" x14ac:dyDescent="0.15">
      <c r="A2601" s="103"/>
      <c r="B2601" s="103"/>
    </row>
    <row r="2602" spans="1:2" x14ac:dyDescent="0.15">
      <c r="A2602" s="103"/>
      <c r="B2602" s="103"/>
    </row>
    <row r="2603" spans="1:2" x14ac:dyDescent="0.15">
      <c r="A2603" s="103"/>
      <c r="B2603" s="103"/>
    </row>
    <row r="2604" spans="1:2" x14ac:dyDescent="0.15">
      <c r="A2604" s="103"/>
      <c r="B2604" s="103"/>
    </row>
    <row r="2605" spans="1:2" x14ac:dyDescent="0.15">
      <c r="A2605" s="103"/>
      <c r="B2605" s="103"/>
    </row>
    <row r="2606" spans="1:2" x14ac:dyDescent="0.15">
      <c r="A2606" s="103"/>
      <c r="B2606" s="103"/>
    </row>
    <row r="2607" spans="1:2" x14ac:dyDescent="0.15">
      <c r="A2607" s="103"/>
      <c r="B2607" s="103"/>
    </row>
    <row r="2608" spans="1:2" x14ac:dyDescent="0.15">
      <c r="A2608" s="103"/>
      <c r="B2608" s="103"/>
    </row>
    <row r="2609" spans="1:2" x14ac:dyDescent="0.15">
      <c r="A2609" s="103"/>
      <c r="B2609" s="103"/>
    </row>
    <row r="2610" spans="1:2" x14ac:dyDescent="0.15">
      <c r="A2610" s="103"/>
      <c r="B2610" s="103"/>
    </row>
    <row r="2611" spans="1:2" x14ac:dyDescent="0.15">
      <c r="A2611" s="103"/>
      <c r="B2611" s="103"/>
    </row>
    <row r="2612" spans="1:2" x14ac:dyDescent="0.15">
      <c r="A2612" s="103"/>
      <c r="B2612" s="103"/>
    </row>
    <row r="2613" spans="1:2" x14ac:dyDescent="0.15">
      <c r="A2613" s="103"/>
      <c r="B2613" s="103"/>
    </row>
    <row r="2614" spans="1:2" x14ac:dyDescent="0.15">
      <c r="A2614" s="103"/>
      <c r="B2614" s="103"/>
    </row>
    <row r="2615" spans="1:2" x14ac:dyDescent="0.15">
      <c r="A2615" s="103"/>
      <c r="B2615" s="103"/>
    </row>
    <row r="2616" spans="1:2" x14ac:dyDescent="0.15">
      <c r="A2616" s="103"/>
      <c r="B2616" s="103"/>
    </row>
    <row r="2617" spans="1:2" x14ac:dyDescent="0.15">
      <c r="A2617" s="103"/>
      <c r="B2617" s="103"/>
    </row>
    <row r="2618" spans="1:2" x14ac:dyDescent="0.15">
      <c r="A2618" s="103"/>
      <c r="B2618" s="103"/>
    </row>
    <row r="2619" spans="1:2" x14ac:dyDescent="0.15">
      <c r="A2619" s="103"/>
      <c r="B2619" s="103"/>
    </row>
    <row r="2620" spans="1:2" x14ac:dyDescent="0.15">
      <c r="A2620" s="103"/>
      <c r="B2620" s="103"/>
    </row>
    <row r="2621" spans="1:2" x14ac:dyDescent="0.15">
      <c r="A2621" s="103"/>
      <c r="B2621" s="103"/>
    </row>
    <row r="2622" spans="1:2" x14ac:dyDescent="0.15">
      <c r="A2622" s="103"/>
      <c r="B2622" s="103"/>
    </row>
    <row r="2623" spans="1:2" x14ac:dyDescent="0.15">
      <c r="A2623" s="103"/>
      <c r="B2623" s="103"/>
    </row>
    <row r="2624" spans="1:2" x14ac:dyDescent="0.15">
      <c r="A2624" s="103"/>
      <c r="B2624" s="103"/>
    </row>
    <row r="2625" spans="1:2" x14ac:dyDescent="0.15">
      <c r="A2625" s="103"/>
      <c r="B2625" s="103"/>
    </row>
    <row r="2626" spans="1:2" x14ac:dyDescent="0.15">
      <c r="A2626" s="103"/>
      <c r="B2626" s="103"/>
    </row>
    <row r="2627" spans="1:2" x14ac:dyDescent="0.15">
      <c r="A2627" s="103"/>
      <c r="B2627" s="103"/>
    </row>
    <row r="2628" spans="1:2" x14ac:dyDescent="0.15">
      <c r="A2628" s="103"/>
      <c r="B2628" s="103"/>
    </row>
    <row r="2629" spans="1:2" x14ac:dyDescent="0.15">
      <c r="A2629" s="103"/>
      <c r="B2629" s="103"/>
    </row>
    <row r="2630" spans="1:2" x14ac:dyDescent="0.15">
      <c r="A2630" s="103"/>
      <c r="B2630" s="103"/>
    </row>
    <row r="2631" spans="1:2" x14ac:dyDescent="0.15">
      <c r="A2631" s="103"/>
      <c r="B2631" s="103"/>
    </row>
    <row r="2632" spans="1:2" x14ac:dyDescent="0.15">
      <c r="A2632" s="103"/>
      <c r="B2632" s="103"/>
    </row>
    <row r="2633" spans="1:2" x14ac:dyDescent="0.15">
      <c r="A2633" s="103"/>
      <c r="B2633" s="103"/>
    </row>
    <row r="2634" spans="1:2" x14ac:dyDescent="0.15">
      <c r="A2634" s="103"/>
      <c r="B2634" s="103"/>
    </row>
    <row r="2635" spans="1:2" x14ac:dyDescent="0.15">
      <c r="A2635" s="103"/>
      <c r="B2635" s="103"/>
    </row>
    <row r="2636" spans="1:2" x14ac:dyDescent="0.15">
      <c r="A2636" s="103"/>
      <c r="B2636" s="103"/>
    </row>
    <row r="2637" spans="1:2" x14ac:dyDescent="0.15">
      <c r="A2637" s="103"/>
      <c r="B2637" s="103"/>
    </row>
    <row r="2638" spans="1:2" x14ac:dyDescent="0.15">
      <c r="A2638" s="103"/>
      <c r="B2638" s="103"/>
    </row>
    <row r="2639" spans="1:2" x14ac:dyDescent="0.15">
      <c r="A2639" s="103"/>
      <c r="B2639" s="103"/>
    </row>
    <row r="2640" spans="1:2" x14ac:dyDescent="0.15">
      <c r="A2640" s="103"/>
      <c r="B2640" s="103"/>
    </row>
    <row r="2641" spans="1:2" x14ac:dyDescent="0.15">
      <c r="A2641" s="103"/>
      <c r="B2641" s="103"/>
    </row>
    <row r="2642" spans="1:2" x14ac:dyDescent="0.15">
      <c r="A2642" s="103"/>
      <c r="B2642" s="103"/>
    </row>
    <row r="2643" spans="1:2" x14ac:dyDescent="0.15">
      <c r="A2643" s="103"/>
      <c r="B2643" s="103"/>
    </row>
    <row r="2644" spans="1:2" x14ac:dyDescent="0.15">
      <c r="A2644" s="103"/>
      <c r="B2644" s="103"/>
    </row>
    <row r="2645" spans="1:2" x14ac:dyDescent="0.15">
      <c r="A2645" s="103"/>
      <c r="B2645" s="103"/>
    </row>
    <row r="2646" spans="1:2" x14ac:dyDescent="0.15">
      <c r="A2646" s="103"/>
      <c r="B2646" s="103"/>
    </row>
    <row r="2647" spans="1:2" x14ac:dyDescent="0.15">
      <c r="A2647" s="103"/>
      <c r="B2647" s="103"/>
    </row>
    <row r="2648" spans="1:2" x14ac:dyDescent="0.15">
      <c r="A2648" s="103"/>
      <c r="B2648" s="103"/>
    </row>
    <row r="2649" spans="1:2" x14ac:dyDescent="0.15">
      <c r="A2649" s="103"/>
      <c r="B2649" s="103"/>
    </row>
    <row r="2650" spans="1:2" x14ac:dyDescent="0.15">
      <c r="A2650" s="103"/>
      <c r="B2650" s="103"/>
    </row>
    <row r="2651" spans="1:2" x14ac:dyDescent="0.15">
      <c r="A2651" s="103"/>
      <c r="B2651" s="103"/>
    </row>
    <row r="2652" spans="1:2" x14ac:dyDescent="0.15">
      <c r="A2652" s="103"/>
      <c r="B2652" s="103"/>
    </row>
    <row r="2653" spans="1:2" x14ac:dyDescent="0.15">
      <c r="A2653" s="103"/>
      <c r="B2653" s="103"/>
    </row>
    <row r="2654" spans="1:2" x14ac:dyDescent="0.15">
      <c r="A2654" s="103"/>
      <c r="B2654" s="103"/>
    </row>
    <row r="2655" spans="1:2" x14ac:dyDescent="0.15">
      <c r="A2655" s="103"/>
      <c r="B2655" s="103"/>
    </row>
    <row r="2656" spans="1:2" x14ac:dyDescent="0.15">
      <c r="A2656" s="103"/>
      <c r="B2656" s="103"/>
    </row>
    <row r="2657" spans="1:2" x14ac:dyDescent="0.15">
      <c r="A2657" s="103"/>
      <c r="B2657" s="103"/>
    </row>
    <row r="2658" spans="1:2" x14ac:dyDescent="0.15">
      <c r="A2658" s="103"/>
      <c r="B2658" s="103"/>
    </row>
    <row r="2659" spans="1:2" x14ac:dyDescent="0.15">
      <c r="A2659" s="103"/>
      <c r="B2659" s="103"/>
    </row>
    <row r="2660" spans="1:2" x14ac:dyDescent="0.15">
      <c r="A2660" s="103"/>
      <c r="B2660" s="103"/>
    </row>
    <row r="2661" spans="1:2" x14ac:dyDescent="0.15">
      <c r="A2661" s="103"/>
      <c r="B2661" s="103"/>
    </row>
    <row r="2662" spans="1:2" x14ac:dyDescent="0.15">
      <c r="A2662" s="103"/>
      <c r="B2662" s="103"/>
    </row>
    <row r="2663" spans="1:2" x14ac:dyDescent="0.15">
      <c r="A2663" s="103"/>
      <c r="B2663" s="103"/>
    </row>
    <row r="2664" spans="1:2" x14ac:dyDescent="0.15">
      <c r="A2664" s="103"/>
      <c r="B2664" s="103"/>
    </row>
    <row r="2665" spans="1:2" x14ac:dyDescent="0.15">
      <c r="A2665" s="103"/>
      <c r="B2665" s="103"/>
    </row>
    <row r="2666" spans="1:2" x14ac:dyDescent="0.15">
      <c r="A2666" s="103"/>
      <c r="B2666" s="103"/>
    </row>
    <row r="2667" spans="1:2" x14ac:dyDescent="0.15">
      <c r="A2667" s="103"/>
      <c r="B2667" s="103"/>
    </row>
    <row r="2668" spans="1:2" x14ac:dyDescent="0.15">
      <c r="A2668" s="103"/>
      <c r="B2668" s="103"/>
    </row>
    <row r="2669" spans="1:2" x14ac:dyDescent="0.15">
      <c r="A2669" s="103"/>
      <c r="B2669" s="103"/>
    </row>
    <row r="2670" spans="1:2" x14ac:dyDescent="0.15">
      <c r="A2670" s="103"/>
      <c r="B2670" s="103"/>
    </row>
    <row r="2671" spans="1:2" x14ac:dyDescent="0.15">
      <c r="A2671" s="103"/>
      <c r="B2671" s="103"/>
    </row>
    <row r="2672" spans="1:2" x14ac:dyDescent="0.15">
      <c r="A2672" s="103"/>
      <c r="B2672" s="103"/>
    </row>
    <row r="2673" spans="1:2" x14ac:dyDescent="0.15">
      <c r="A2673" s="103"/>
      <c r="B2673" s="103"/>
    </row>
    <row r="2674" spans="1:2" x14ac:dyDescent="0.15">
      <c r="A2674" s="103"/>
      <c r="B2674" s="103"/>
    </row>
    <row r="2675" spans="1:2" x14ac:dyDescent="0.15">
      <c r="A2675" s="103"/>
      <c r="B2675" s="103"/>
    </row>
    <row r="2676" spans="1:2" x14ac:dyDescent="0.15">
      <c r="A2676" s="103"/>
      <c r="B2676" s="103"/>
    </row>
    <row r="2677" spans="1:2" x14ac:dyDescent="0.15">
      <c r="A2677" s="103"/>
      <c r="B2677" s="103"/>
    </row>
    <row r="2678" spans="1:2" x14ac:dyDescent="0.15">
      <c r="A2678" s="103"/>
      <c r="B2678" s="103"/>
    </row>
    <row r="2679" spans="1:2" x14ac:dyDescent="0.15">
      <c r="A2679" s="103"/>
      <c r="B2679" s="103"/>
    </row>
    <row r="2680" spans="1:2" x14ac:dyDescent="0.15">
      <c r="A2680" s="103"/>
      <c r="B2680" s="103"/>
    </row>
    <row r="2681" spans="1:2" x14ac:dyDescent="0.15">
      <c r="A2681" s="103"/>
      <c r="B2681" s="103"/>
    </row>
    <row r="2682" spans="1:2" x14ac:dyDescent="0.15">
      <c r="A2682" s="103"/>
      <c r="B2682" s="103"/>
    </row>
    <row r="2683" spans="1:2" x14ac:dyDescent="0.15">
      <c r="A2683" s="103"/>
      <c r="B2683" s="103"/>
    </row>
    <row r="2684" spans="1:2" x14ac:dyDescent="0.15">
      <c r="A2684" s="103"/>
      <c r="B2684" s="103"/>
    </row>
    <row r="2685" spans="1:2" x14ac:dyDescent="0.15">
      <c r="A2685" s="103"/>
      <c r="B2685" s="103"/>
    </row>
    <row r="2686" spans="1:2" x14ac:dyDescent="0.15">
      <c r="A2686" s="103"/>
      <c r="B2686" s="103"/>
    </row>
    <row r="2687" spans="1:2" x14ac:dyDescent="0.15">
      <c r="A2687" s="103"/>
      <c r="B2687" s="103"/>
    </row>
    <row r="2688" spans="1:2" x14ac:dyDescent="0.15">
      <c r="A2688" s="103"/>
      <c r="B2688" s="103"/>
    </row>
    <row r="2689" spans="1:2" x14ac:dyDescent="0.15">
      <c r="A2689" s="103"/>
      <c r="B2689" s="103"/>
    </row>
    <row r="2690" spans="1:2" x14ac:dyDescent="0.15">
      <c r="A2690" s="103"/>
      <c r="B2690" s="103"/>
    </row>
    <row r="2691" spans="1:2" x14ac:dyDescent="0.15">
      <c r="A2691" s="103"/>
      <c r="B2691" s="103"/>
    </row>
    <row r="2692" spans="1:2" x14ac:dyDescent="0.15">
      <c r="A2692" s="103"/>
      <c r="B2692" s="103"/>
    </row>
    <row r="2693" spans="1:2" x14ac:dyDescent="0.15">
      <c r="A2693" s="103"/>
      <c r="B2693" s="103"/>
    </row>
    <row r="2694" spans="1:2" x14ac:dyDescent="0.15">
      <c r="A2694" s="103"/>
      <c r="B2694" s="103"/>
    </row>
    <row r="2695" spans="1:2" x14ac:dyDescent="0.15">
      <c r="A2695" s="103"/>
      <c r="B2695" s="103"/>
    </row>
    <row r="2696" spans="1:2" x14ac:dyDescent="0.15">
      <c r="A2696" s="103"/>
      <c r="B2696" s="103"/>
    </row>
    <row r="2697" spans="1:2" x14ac:dyDescent="0.15">
      <c r="A2697" s="103"/>
      <c r="B2697" s="103"/>
    </row>
    <row r="2698" spans="1:2" x14ac:dyDescent="0.15">
      <c r="A2698" s="103"/>
      <c r="B2698" s="103"/>
    </row>
    <row r="2699" spans="1:2" x14ac:dyDescent="0.15">
      <c r="A2699" s="103"/>
      <c r="B2699" s="103"/>
    </row>
    <row r="2700" spans="1:2" x14ac:dyDescent="0.15">
      <c r="A2700" s="103"/>
      <c r="B2700" s="103"/>
    </row>
    <row r="2701" spans="1:2" x14ac:dyDescent="0.15">
      <c r="A2701" s="103"/>
      <c r="B2701" s="103"/>
    </row>
    <row r="2702" spans="1:2" x14ac:dyDescent="0.15">
      <c r="A2702" s="103"/>
      <c r="B2702" s="103"/>
    </row>
    <row r="2703" spans="1:2" x14ac:dyDescent="0.15">
      <c r="A2703" s="103"/>
      <c r="B2703" s="103"/>
    </row>
    <row r="2704" spans="1:2" x14ac:dyDescent="0.15">
      <c r="A2704" s="103"/>
      <c r="B2704" s="103"/>
    </row>
    <row r="2705" spans="1:2" x14ac:dyDescent="0.15">
      <c r="A2705" s="103"/>
      <c r="B2705" s="103"/>
    </row>
    <row r="2706" spans="1:2" x14ac:dyDescent="0.15">
      <c r="A2706" s="103"/>
      <c r="B2706" s="103"/>
    </row>
    <row r="2707" spans="1:2" x14ac:dyDescent="0.15">
      <c r="A2707" s="103"/>
      <c r="B2707" s="103"/>
    </row>
    <row r="2708" spans="1:2" x14ac:dyDescent="0.15">
      <c r="A2708" s="103"/>
      <c r="B2708" s="103"/>
    </row>
    <row r="2709" spans="1:2" x14ac:dyDescent="0.15">
      <c r="A2709" s="103"/>
      <c r="B2709" s="103"/>
    </row>
    <row r="2710" spans="1:2" x14ac:dyDescent="0.15">
      <c r="A2710" s="103"/>
      <c r="B2710" s="103"/>
    </row>
    <row r="2711" spans="1:2" x14ac:dyDescent="0.15">
      <c r="A2711" s="103"/>
      <c r="B2711" s="103"/>
    </row>
    <row r="2712" spans="1:2" x14ac:dyDescent="0.15">
      <c r="A2712" s="103"/>
      <c r="B2712" s="103"/>
    </row>
    <row r="2713" spans="1:2" x14ac:dyDescent="0.15">
      <c r="A2713" s="103"/>
      <c r="B2713" s="103"/>
    </row>
    <row r="2714" spans="1:2" x14ac:dyDescent="0.15">
      <c r="A2714" s="103"/>
      <c r="B2714" s="103"/>
    </row>
    <row r="2715" spans="1:2" x14ac:dyDescent="0.15">
      <c r="A2715" s="103"/>
      <c r="B2715" s="103"/>
    </row>
    <row r="2716" spans="1:2" x14ac:dyDescent="0.15">
      <c r="A2716" s="103"/>
      <c r="B2716" s="103"/>
    </row>
    <row r="2717" spans="1:2" x14ac:dyDescent="0.15">
      <c r="A2717" s="103"/>
      <c r="B2717" s="103"/>
    </row>
    <row r="2718" spans="1:2" x14ac:dyDescent="0.15">
      <c r="A2718" s="103"/>
      <c r="B2718" s="103"/>
    </row>
    <row r="2719" spans="1:2" x14ac:dyDescent="0.15">
      <c r="A2719" s="103"/>
      <c r="B2719" s="103"/>
    </row>
    <row r="2720" spans="1:2" x14ac:dyDescent="0.15">
      <c r="A2720" s="103"/>
      <c r="B2720" s="103"/>
    </row>
    <row r="2721" spans="1:2" x14ac:dyDescent="0.15">
      <c r="A2721" s="103"/>
      <c r="B2721" s="103"/>
    </row>
    <row r="2722" spans="1:2" x14ac:dyDescent="0.15">
      <c r="A2722" s="103"/>
      <c r="B2722" s="103"/>
    </row>
    <row r="2723" spans="1:2" x14ac:dyDescent="0.15">
      <c r="A2723" s="103"/>
      <c r="B2723" s="103"/>
    </row>
    <row r="2724" spans="1:2" x14ac:dyDescent="0.15">
      <c r="A2724" s="103"/>
      <c r="B2724" s="103"/>
    </row>
    <row r="2725" spans="1:2" x14ac:dyDescent="0.15">
      <c r="A2725" s="103"/>
      <c r="B2725" s="103"/>
    </row>
    <row r="2726" spans="1:2" x14ac:dyDescent="0.15">
      <c r="A2726" s="103"/>
      <c r="B2726" s="103"/>
    </row>
    <row r="2727" spans="1:2" x14ac:dyDescent="0.15">
      <c r="A2727" s="103"/>
      <c r="B2727" s="103"/>
    </row>
    <row r="2728" spans="1:2" x14ac:dyDescent="0.15">
      <c r="A2728" s="103"/>
      <c r="B2728" s="103"/>
    </row>
    <row r="2729" spans="1:2" x14ac:dyDescent="0.15">
      <c r="A2729" s="103"/>
      <c r="B2729" s="103"/>
    </row>
    <row r="2730" spans="1:2" x14ac:dyDescent="0.15">
      <c r="A2730" s="103"/>
      <c r="B2730" s="103"/>
    </row>
    <row r="2731" spans="1:2" x14ac:dyDescent="0.15">
      <c r="A2731" s="103"/>
      <c r="B2731" s="103"/>
    </row>
    <row r="2732" spans="1:2" x14ac:dyDescent="0.15">
      <c r="A2732" s="103"/>
      <c r="B2732" s="103"/>
    </row>
    <row r="2733" spans="1:2" x14ac:dyDescent="0.15">
      <c r="A2733" s="103"/>
      <c r="B2733" s="103"/>
    </row>
    <row r="2734" spans="1:2" x14ac:dyDescent="0.15">
      <c r="A2734" s="103"/>
      <c r="B2734" s="103"/>
    </row>
    <row r="2735" spans="1:2" x14ac:dyDescent="0.15">
      <c r="A2735" s="103"/>
      <c r="B2735" s="103"/>
    </row>
    <row r="2736" spans="1:2" x14ac:dyDescent="0.15">
      <c r="A2736" s="103"/>
      <c r="B2736" s="103"/>
    </row>
    <row r="2737" spans="1:2" x14ac:dyDescent="0.15">
      <c r="A2737" s="103"/>
      <c r="B2737" s="103"/>
    </row>
    <row r="2738" spans="1:2" x14ac:dyDescent="0.15">
      <c r="A2738" s="103"/>
      <c r="B2738" s="103"/>
    </row>
    <row r="2739" spans="1:2" x14ac:dyDescent="0.15">
      <c r="A2739" s="103"/>
      <c r="B2739" s="103"/>
    </row>
    <row r="2740" spans="1:2" x14ac:dyDescent="0.15">
      <c r="A2740" s="103"/>
      <c r="B2740" s="103"/>
    </row>
    <row r="2741" spans="1:2" x14ac:dyDescent="0.15">
      <c r="A2741" s="103"/>
      <c r="B2741" s="103"/>
    </row>
    <row r="2742" spans="1:2" x14ac:dyDescent="0.15">
      <c r="A2742" s="103"/>
      <c r="B2742" s="103"/>
    </row>
    <row r="2743" spans="1:2" x14ac:dyDescent="0.15">
      <c r="A2743" s="103"/>
      <c r="B2743" s="103"/>
    </row>
    <row r="2744" spans="1:2" x14ac:dyDescent="0.15">
      <c r="A2744" s="103"/>
      <c r="B2744" s="103"/>
    </row>
    <row r="2745" spans="1:2" x14ac:dyDescent="0.15">
      <c r="A2745" s="103"/>
      <c r="B2745" s="103"/>
    </row>
    <row r="2746" spans="1:2" x14ac:dyDescent="0.15">
      <c r="A2746" s="103"/>
      <c r="B2746" s="103"/>
    </row>
    <row r="2747" spans="1:2" x14ac:dyDescent="0.15">
      <c r="A2747" s="103"/>
      <c r="B2747" s="103"/>
    </row>
    <row r="2748" spans="1:2" x14ac:dyDescent="0.15">
      <c r="A2748" s="103"/>
      <c r="B2748" s="103"/>
    </row>
    <row r="2749" spans="1:2" x14ac:dyDescent="0.15">
      <c r="A2749" s="103"/>
      <c r="B2749" s="103"/>
    </row>
    <row r="2750" spans="1:2" x14ac:dyDescent="0.15">
      <c r="A2750" s="103"/>
      <c r="B2750" s="103"/>
    </row>
    <row r="2751" spans="1:2" x14ac:dyDescent="0.15">
      <c r="A2751" s="103"/>
      <c r="B2751" s="103"/>
    </row>
    <row r="2752" spans="1:2" x14ac:dyDescent="0.15">
      <c r="A2752" s="103"/>
      <c r="B2752" s="103"/>
    </row>
    <row r="2753" spans="1:2" x14ac:dyDescent="0.15">
      <c r="A2753" s="103"/>
      <c r="B2753" s="103"/>
    </row>
    <row r="2754" spans="1:2" x14ac:dyDescent="0.15">
      <c r="A2754" s="103"/>
      <c r="B2754" s="103"/>
    </row>
    <row r="2755" spans="1:2" x14ac:dyDescent="0.15">
      <c r="A2755" s="103"/>
      <c r="B2755" s="103"/>
    </row>
    <row r="2756" spans="1:2" x14ac:dyDescent="0.15">
      <c r="A2756" s="103"/>
      <c r="B2756" s="103"/>
    </row>
    <row r="2757" spans="1:2" x14ac:dyDescent="0.15">
      <c r="A2757" s="103"/>
      <c r="B2757" s="103"/>
    </row>
    <row r="2758" spans="1:2" x14ac:dyDescent="0.15">
      <c r="A2758" s="103"/>
      <c r="B2758" s="103"/>
    </row>
    <row r="2759" spans="1:2" x14ac:dyDescent="0.15">
      <c r="A2759" s="103"/>
      <c r="B2759" s="103"/>
    </row>
    <row r="2760" spans="1:2" x14ac:dyDescent="0.15">
      <c r="A2760" s="103"/>
      <c r="B2760" s="103"/>
    </row>
    <row r="2761" spans="1:2" x14ac:dyDescent="0.15">
      <c r="A2761" s="103"/>
      <c r="B2761" s="103"/>
    </row>
    <row r="2762" spans="1:2" x14ac:dyDescent="0.15">
      <c r="A2762" s="103"/>
      <c r="B2762" s="103"/>
    </row>
    <row r="2763" spans="1:2" x14ac:dyDescent="0.15">
      <c r="A2763" s="103"/>
      <c r="B2763" s="103"/>
    </row>
    <row r="2764" spans="1:2" x14ac:dyDescent="0.15">
      <c r="A2764" s="103"/>
      <c r="B2764" s="103"/>
    </row>
    <row r="2765" spans="1:2" x14ac:dyDescent="0.15">
      <c r="A2765" s="103"/>
      <c r="B2765" s="103"/>
    </row>
    <row r="2766" spans="1:2" x14ac:dyDescent="0.15">
      <c r="A2766" s="103"/>
      <c r="B2766" s="103"/>
    </row>
    <row r="2767" spans="1:2" x14ac:dyDescent="0.15">
      <c r="A2767" s="103"/>
      <c r="B2767" s="103"/>
    </row>
    <row r="2768" spans="1:2" x14ac:dyDescent="0.15">
      <c r="A2768" s="103"/>
      <c r="B2768" s="103"/>
    </row>
    <row r="2769" spans="1:2" x14ac:dyDescent="0.15">
      <c r="A2769" s="103"/>
      <c r="B2769" s="103"/>
    </row>
    <row r="2770" spans="1:2" x14ac:dyDescent="0.15">
      <c r="A2770" s="103"/>
      <c r="B2770" s="103"/>
    </row>
    <row r="2771" spans="1:2" x14ac:dyDescent="0.15">
      <c r="A2771" s="103"/>
      <c r="B2771" s="103"/>
    </row>
    <row r="2772" spans="1:2" x14ac:dyDescent="0.15">
      <c r="A2772" s="103"/>
      <c r="B2772" s="103"/>
    </row>
    <row r="2773" spans="1:2" x14ac:dyDescent="0.15">
      <c r="A2773" s="103"/>
      <c r="B2773" s="103"/>
    </row>
    <row r="2774" spans="1:2" x14ac:dyDescent="0.15">
      <c r="A2774" s="103"/>
      <c r="B2774" s="103"/>
    </row>
    <row r="2775" spans="1:2" x14ac:dyDescent="0.15">
      <c r="A2775" s="103"/>
      <c r="B2775" s="103"/>
    </row>
    <row r="2776" spans="1:2" x14ac:dyDescent="0.15">
      <c r="A2776" s="103"/>
      <c r="B2776" s="103"/>
    </row>
    <row r="2777" spans="1:2" x14ac:dyDescent="0.15">
      <c r="A2777" s="103"/>
      <c r="B2777" s="103"/>
    </row>
    <row r="2778" spans="1:2" x14ac:dyDescent="0.15">
      <c r="A2778" s="103"/>
      <c r="B2778" s="103"/>
    </row>
    <row r="2779" spans="1:2" x14ac:dyDescent="0.15">
      <c r="A2779" s="103"/>
      <c r="B2779" s="103"/>
    </row>
    <row r="2780" spans="1:2" x14ac:dyDescent="0.15">
      <c r="A2780" s="103"/>
      <c r="B2780" s="103"/>
    </row>
    <row r="2781" spans="1:2" x14ac:dyDescent="0.15">
      <c r="A2781" s="103"/>
      <c r="B2781" s="103"/>
    </row>
    <row r="2782" spans="1:2" x14ac:dyDescent="0.15">
      <c r="A2782" s="103"/>
      <c r="B2782" s="103"/>
    </row>
    <row r="2783" spans="1:2" x14ac:dyDescent="0.15">
      <c r="A2783" s="103"/>
      <c r="B2783" s="103"/>
    </row>
    <row r="2784" spans="1:2" x14ac:dyDescent="0.15">
      <c r="A2784" s="103"/>
      <c r="B2784" s="103"/>
    </row>
    <row r="2785" spans="1:2" x14ac:dyDescent="0.15">
      <c r="A2785" s="103"/>
      <c r="B2785" s="103"/>
    </row>
    <row r="2786" spans="1:2" x14ac:dyDescent="0.15">
      <c r="A2786" s="103"/>
      <c r="B2786" s="103"/>
    </row>
    <row r="2787" spans="1:2" x14ac:dyDescent="0.15">
      <c r="A2787" s="103"/>
      <c r="B2787" s="103"/>
    </row>
    <row r="2788" spans="1:2" x14ac:dyDescent="0.15">
      <c r="A2788" s="103"/>
      <c r="B2788" s="103"/>
    </row>
    <row r="2789" spans="1:2" x14ac:dyDescent="0.15">
      <c r="A2789" s="103"/>
      <c r="B2789" s="103"/>
    </row>
    <row r="2790" spans="1:2" x14ac:dyDescent="0.15">
      <c r="A2790" s="103"/>
      <c r="B2790" s="103"/>
    </row>
    <row r="2791" spans="1:2" x14ac:dyDescent="0.15">
      <c r="A2791" s="103"/>
      <c r="B2791" s="103"/>
    </row>
    <row r="2792" spans="1:2" x14ac:dyDescent="0.15">
      <c r="A2792" s="103"/>
      <c r="B2792" s="103"/>
    </row>
    <row r="2793" spans="1:2" x14ac:dyDescent="0.15">
      <c r="A2793" s="103"/>
      <c r="B2793" s="103"/>
    </row>
    <row r="2794" spans="1:2" x14ac:dyDescent="0.15">
      <c r="A2794" s="103"/>
      <c r="B2794" s="103"/>
    </row>
    <row r="2795" spans="1:2" x14ac:dyDescent="0.15">
      <c r="A2795" s="103"/>
      <c r="B2795" s="103"/>
    </row>
    <row r="2796" spans="1:2" x14ac:dyDescent="0.15">
      <c r="A2796" s="103"/>
      <c r="B2796" s="103"/>
    </row>
    <row r="2797" spans="1:2" x14ac:dyDescent="0.15">
      <c r="A2797" s="103"/>
      <c r="B2797" s="103"/>
    </row>
    <row r="2798" spans="1:2" x14ac:dyDescent="0.15">
      <c r="A2798" s="103"/>
      <c r="B2798" s="103"/>
    </row>
    <row r="2799" spans="1:2" x14ac:dyDescent="0.15">
      <c r="A2799" s="103"/>
      <c r="B2799" s="103"/>
    </row>
    <row r="2800" spans="1:2" x14ac:dyDescent="0.15">
      <c r="A2800" s="103"/>
      <c r="B2800" s="103"/>
    </row>
    <row r="2801" spans="1:2" x14ac:dyDescent="0.15">
      <c r="A2801" s="103"/>
      <c r="B2801" s="103"/>
    </row>
    <row r="2802" spans="1:2" x14ac:dyDescent="0.15">
      <c r="A2802" s="103"/>
      <c r="B2802" s="103"/>
    </row>
    <row r="2803" spans="1:2" x14ac:dyDescent="0.15">
      <c r="A2803" s="103"/>
      <c r="B2803" s="103"/>
    </row>
    <row r="2804" spans="1:2" x14ac:dyDescent="0.15">
      <c r="A2804" s="103"/>
      <c r="B2804" s="103"/>
    </row>
    <row r="2805" spans="1:2" x14ac:dyDescent="0.15">
      <c r="A2805" s="103"/>
      <c r="B2805" s="103"/>
    </row>
    <row r="2806" spans="1:2" x14ac:dyDescent="0.15">
      <c r="A2806" s="103"/>
      <c r="B2806" s="103"/>
    </row>
    <row r="2807" spans="1:2" x14ac:dyDescent="0.15">
      <c r="A2807" s="103"/>
      <c r="B2807" s="103"/>
    </row>
    <row r="2808" spans="1:2" x14ac:dyDescent="0.15">
      <c r="A2808" s="103"/>
      <c r="B2808" s="103"/>
    </row>
    <row r="2809" spans="1:2" x14ac:dyDescent="0.15">
      <c r="A2809" s="103"/>
      <c r="B2809" s="103"/>
    </row>
    <row r="2810" spans="1:2" x14ac:dyDescent="0.15">
      <c r="A2810" s="103"/>
      <c r="B2810" s="103"/>
    </row>
    <row r="2811" spans="1:2" x14ac:dyDescent="0.15">
      <c r="A2811" s="103"/>
      <c r="B2811" s="103"/>
    </row>
    <row r="2812" spans="1:2" x14ac:dyDescent="0.15">
      <c r="A2812" s="103"/>
      <c r="B2812" s="103"/>
    </row>
    <row r="2813" spans="1:2" x14ac:dyDescent="0.15">
      <c r="A2813" s="103"/>
      <c r="B2813" s="103"/>
    </row>
    <row r="2814" spans="1:2" x14ac:dyDescent="0.15">
      <c r="A2814" s="103"/>
      <c r="B2814" s="103"/>
    </row>
    <row r="2815" spans="1:2" x14ac:dyDescent="0.15">
      <c r="A2815" s="103"/>
      <c r="B2815" s="103"/>
    </row>
    <row r="2816" spans="1:2" x14ac:dyDescent="0.15">
      <c r="A2816" s="103"/>
      <c r="B2816" s="103"/>
    </row>
    <row r="2817" spans="1:2" x14ac:dyDescent="0.15">
      <c r="A2817" s="103"/>
      <c r="B2817" s="103"/>
    </row>
    <row r="2818" spans="1:2" x14ac:dyDescent="0.15">
      <c r="A2818" s="103"/>
      <c r="B2818" s="103"/>
    </row>
    <row r="2819" spans="1:2" x14ac:dyDescent="0.15">
      <c r="A2819" s="103"/>
      <c r="B2819" s="103"/>
    </row>
    <row r="2820" spans="1:2" x14ac:dyDescent="0.15">
      <c r="A2820" s="103"/>
      <c r="B2820" s="103"/>
    </row>
    <row r="2821" spans="1:2" x14ac:dyDescent="0.15">
      <c r="A2821" s="103"/>
      <c r="B2821" s="103"/>
    </row>
    <row r="2822" spans="1:2" x14ac:dyDescent="0.15">
      <c r="A2822" s="103"/>
      <c r="B2822" s="103"/>
    </row>
    <row r="2823" spans="1:2" x14ac:dyDescent="0.15">
      <c r="A2823" s="103"/>
      <c r="B2823" s="103"/>
    </row>
    <row r="2824" spans="1:2" x14ac:dyDescent="0.15">
      <c r="A2824" s="103"/>
      <c r="B2824" s="103"/>
    </row>
    <row r="2825" spans="1:2" x14ac:dyDescent="0.15">
      <c r="A2825" s="103"/>
      <c r="B2825" s="103"/>
    </row>
    <row r="2826" spans="1:2" x14ac:dyDescent="0.15">
      <c r="A2826" s="103"/>
      <c r="B2826" s="103"/>
    </row>
    <row r="2827" spans="1:2" x14ac:dyDescent="0.15">
      <c r="A2827" s="103"/>
      <c r="B2827" s="103"/>
    </row>
    <row r="2828" spans="1:2" x14ac:dyDescent="0.15">
      <c r="A2828" s="103"/>
      <c r="B2828" s="103"/>
    </row>
    <row r="2829" spans="1:2" x14ac:dyDescent="0.15">
      <c r="A2829" s="103"/>
      <c r="B2829" s="103"/>
    </row>
    <row r="2830" spans="1:2" x14ac:dyDescent="0.15">
      <c r="A2830" s="103"/>
      <c r="B2830" s="103"/>
    </row>
    <row r="2831" spans="1:2" x14ac:dyDescent="0.15">
      <c r="A2831" s="103"/>
      <c r="B2831" s="103"/>
    </row>
    <row r="2832" spans="1:2" x14ac:dyDescent="0.15">
      <c r="A2832" s="103"/>
      <c r="B2832" s="103"/>
    </row>
    <row r="2833" spans="1:2" x14ac:dyDescent="0.15">
      <c r="A2833" s="103"/>
      <c r="B2833" s="103"/>
    </row>
    <row r="2834" spans="1:2" x14ac:dyDescent="0.15">
      <c r="A2834" s="103"/>
      <c r="B2834" s="103"/>
    </row>
    <row r="2835" spans="1:2" x14ac:dyDescent="0.15">
      <c r="A2835" s="103"/>
      <c r="B2835" s="103"/>
    </row>
    <row r="2836" spans="1:2" x14ac:dyDescent="0.15">
      <c r="A2836" s="103"/>
      <c r="B2836" s="103"/>
    </row>
    <row r="2837" spans="1:2" x14ac:dyDescent="0.15">
      <c r="A2837" s="103"/>
      <c r="B2837" s="103"/>
    </row>
    <row r="2838" spans="1:2" x14ac:dyDescent="0.15">
      <c r="A2838" s="103"/>
      <c r="B2838" s="103"/>
    </row>
    <row r="2839" spans="1:2" x14ac:dyDescent="0.15">
      <c r="A2839" s="103"/>
      <c r="B2839" s="103"/>
    </row>
    <row r="2840" spans="1:2" x14ac:dyDescent="0.15">
      <c r="A2840" s="103"/>
      <c r="B2840" s="103"/>
    </row>
    <row r="2841" spans="1:2" x14ac:dyDescent="0.15">
      <c r="A2841" s="103"/>
      <c r="B2841" s="103"/>
    </row>
    <row r="2842" spans="1:2" x14ac:dyDescent="0.15">
      <c r="A2842" s="103"/>
      <c r="B2842" s="103"/>
    </row>
    <row r="2843" spans="1:2" x14ac:dyDescent="0.15">
      <c r="A2843" s="103"/>
      <c r="B2843" s="103"/>
    </row>
    <row r="2844" spans="1:2" x14ac:dyDescent="0.15">
      <c r="A2844" s="103"/>
      <c r="B2844" s="103"/>
    </row>
    <row r="2845" spans="1:2" x14ac:dyDescent="0.15">
      <c r="A2845" s="103"/>
      <c r="B2845" s="103"/>
    </row>
    <row r="2846" spans="1:2" x14ac:dyDescent="0.15">
      <c r="A2846" s="103"/>
      <c r="B2846" s="103"/>
    </row>
    <row r="2847" spans="1:2" x14ac:dyDescent="0.15">
      <c r="A2847" s="103"/>
      <c r="B2847" s="103"/>
    </row>
    <row r="2848" spans="1:2" x14ac:dyDescent="0.15">
      <c r="A2848" s="103"/>
      <c r="B2848" s="103"/>
    </row>
    <row r="2849" spans="1:2" x14ac:dyDescent="0.15">
      <c r="A2849" s="103"/>
      <c r="B2849" s="103"/>
    </row>
    <row r="2850" spans="1:2" x14ac:dyDescent="0.15">
      <c r="A2850" s="103"/>
      <c r="B2850" s="103"/>
    </row>
    <row r="2851" spans="1:2" x14ac:dyDescent="0.15">
      <c r="A2851" s="103"/>
      <c r="B2851" s="103"/>
    </row>
  </sheetData>
  <autoFilter ref="A1:DD199" xr:uid="{00000000-0009-0000-0000-00000D000000}"/>
  <sortState xmlns:xlrd2="http://schemas.microsoft.com/office/spreadsheetml/2017/richdata2" columnSort="1" ref="X1:CC198">
    <sortCondition ref="X1:CC1"/>
  </sortState>
  <customSheetViews>
    <customSheetView guid="{6AB3AC03-22A4-4809-83CA-C1D68C851D61}" scale="80" showAutoFilter="1" hiddenColumns="1">
      <pane xSplit="1" ySplit="1" topLeftCell="C190" activePane="bottomRight" state="frozenSplit"/>
      <selection pane="bottomRight" activeCell="A199" sqref="A199"/>
      <pageMargins left="0.7" right="0.7" top="0.75" bottom="0.75" header="0.3" footer="0.3"/>
      <pageSetup orientation="portrait" r:id="rId1"/>
      <autoFilter ref="A1:DD199" xr:uid="{00000000-0000-0000-0000-000000000000}"/>
    </customSheetView>
    <customSheetView guid="{BFB73080-C595-410B-86AB-674FF7B777B3}" scale="80" showAutoFilter="1" hiddenColumns="1">
      <pane xSplit="1" ySplit="1" topLeftCell="C190" activePane="bottomRight" state="frozenSplit"/>
      <selection pane="bottomRight" activeCell="A199" sqref="A199"/>
      <pageMargins left="0.7" right="0.7" top="0.75" bottom="0.75" header="0.3" footer="0.3"/>
      <pageSetup orientation="portrait" r:id="rId2"/>
      <autoFilter ref="A1:DD199" xr:uid="{00000000-0000-0000-0000-000000000000}"/>
    </customSheetView>
    <customSheetView guid="{CC4BE5D8-8A14-4B7A-8555-F7CB4F51CB2A}" scale="80" showAutoFilter="1" hiddenColumns="1">
      <pane xSplit="2" ySplit="1" topLeftCell="C190" activePane="bottomRight" state="frozenSplit"/>
      <selection pane="bottomRight" activeCell="A199" sqref="A199"/>
      <pageMargins left="0.7" right="0.7" top="0.75" bottom="0.75" header="0.3" footer="0.3"/>
      <pageSetup orientation="portrait" r:id="rId3"/>
      <autoFilter ref="A1:DD199" xr:uid="{00000000-0000-0000-0000-000000000000}"/>
    </customSheetView>
    <customSheetView guid="{D5A1C5FF-2027-4AC6-A238-93261C2785BF}" scale="80" showAutoFilter="1" hiddenColumns="1">
      <pane xSplit="2" ySplit="1" topLeftCell="C187" activePane="bottomRight" state="frozenSplit"/>
      <selection pane="bottomRight" activeCell="A199" sqref="A199"/>
      <pageMargins left="0.7" right="0.7" top="0.75" bottom="0.75" header="0.3" footer="0.3"/>
      <pageSetup orientation="portrait" r:id="rId4"/>
      <autoFilter ref="A1:DD199" xr:uid="{00000000-0000-0000-0000-000000000000}"/>
    </customSheetView>
    <customSheetView guid="{B8943A4C-5AC8-47C7-9B46-4A9E5D038C0F}" scale="80" showAutoFilter="1" hiddenColumns="1">
      <pane xSplit="2" ySplit="1" topLeftCell="C187" activePane="bottomRight" state="frozenSplit"/>
      <selection pane="bottomRight" activeCell="A199" sqref="A199"/>
      <pageMargins left="0.7" right="0.7" top="0.75" bottom="0.75" header="0.3" footer="0.3"/>
      <pageSetup orientation="portrait" r:id="rId5"/>
      <autoFilter ref="A1:DD199" xr:uid="{00000000-0000-0000-0000-000000000000}"/>
    </customSheetView>
    <customSheetView guid="{697847CE-5139-4EBD-A73A-6A939E260B2D}" scale="80" showAutoFilter="1" hiddenColumns="1">
      <pane xSplit="2" ySplit="1" topLeftCell="C187" activePane="bottomRight" state="frozenSplit"/>
      <selection pane="bottomRight" activeCell="A199" sqref="A199"/>
      <pageMargins left="0.7" right="0.7" top="0.75" bottom="0.75" header="0.3" footer="0.3"/>
      <pageSetup orientation="portrait" r:id="rId6"/>
      <autoFilter ref="A1:DD199" xr:uid="{00000000-0000-0000-0000-000000000000}"/>
    </customSheetView>
    <customSheetView guid="{5321CD09-EC16-47F7-8AA4-24BD71FF8F01}" scale="80" showAutoFilter="1" hiddenColumns="1">
      <pane xSplit="2" ySplit="1" topLeftCell="C187" activePane="bottomRight" state="frozenSplit"/>
      <selection pane="bottomRight" activeCell="A199" sqref="A199"/>
      <pageMargins left="0.7" right="0.7" top="0.75" bottom="0.75" header="0.3" footer="0.3"/>
      <pageSetup orientation="portrait" r:id="rId7"/>
      <autoFilter ref="A1:DD199" xr:uid="{00000000-0000-0000-0000-000000000000}"/>
    </customSheetView>
    <customSheetView guid="{B5E1699C-A8CF-4A4A-8218-6486F661691F}">
      <selection activeCell="E1" sqref="E1"/>
      <pageMargins left="0.7" right="0.7" top="0.75" bottom="0.75" header="0.3" footer="0.3"/>
    </customSheetView>
    <customSheetView guid="{E4317D26-7340-437F-B408-AC7B573D4F1A}" showAutoFilter="1" hiddenColumns="1">
      <pane xSplit="2" ySplit="1" topLeftCell="C2" activePane="bottomRight" state="frozenSplit"/>
      <selection pane="bottomRight" activeCell="A199" sqref="A199"/>
      <pageMargins left="0.7" right="0.7" top="0.75" bottom="0.75" header="0.3" footer="0.3"/>
      <pageSetup orientation="portrait" r:id="rId8"/>
      <autoFilter ref="A1:DD1" xr:uid="{00000000-0000-0000-0000-000000000000}"/>
    </customSheetView>
    <customSheetView guid="{87D4F8BA-D64D-4F76-8174-E2443EA77F9D}" scale="80" showAutoFilter="1" hiddenColumns="1">
      <pane xSplit="2" ySplit="1" topLeftCell="C187" activePane="bottomRight" state="frozenSplit"/>
      <selection pane="bottomRight" activeCell="A199" sqref="A199"/>
      <pageMargins left="0.7" right="0.7" top="0.75" bottom="0.75" header="0.3" footer="0.3"/>
      <pageSetup orientation="portrait" r:id="rId9"/>
      <autoFilter ref="A1:DD199" xr:uid="{00000000-0000-0000-0000-000000000000}"/>
    </customSheetView>
    <customSheetView guid="{8B5205BC-47B1-4489-AD40-C2E0484361A0}" scale="80" showAutoFilter="1" hiddenColumns="1">
      <pane xSplit="2" ySplit="1" topLeftCell="C190" activePane="bottomRight" state="frozenSplit"/>
      <selection pane="bottomRight" activeCell="A199" sqref="A199"/>
      <pageMargins left="0.7" right="0.7" top="0.75" bottom="0.75" header="0.3" footer="0.3"/>
      <pageSetup orientation="portrait" r:id="rId10"/>
      <autoFilter ref="A1:DD199" xr:uid="{00000000-0000-0000-0000-000000000000}"/>
    </customSheetView>
    <customSheetView guid="{F0F0981A-2E0C-4FA4-A465-23A3F548E14E}" scale="80" showAutoFilter="1" hiddenColumns="1">
      <pane xSplit="1" ySplit="1" topLeftCell="C190" activePane="bottomRight" state="frozenSplit"/>
      <selection pane="bottomRight" activeCell="A199" sqref="A199"/>
      <pageMargins left="0.7" right="0.7" top="0.75" bottom="0.75" header="0.3" footer="0.3"/>
      <pageSetup orientation="portrait" r:id="rId11"/>
      <autoFilter ref="A1:DD199" xr:uid="{00000000-0000-0000-0000-000000000000}"/>
    </customSheetView>
    <customSheetView guid="{98762CE7-B7CB-4017-BD9C-C31369E38615}" scale="80" showAutoFilter="1" hiddenColumns="1">
      <pane xSplit="1" ySplit="1" topLeftCell="C190" activePane="bottomRight" state="frozenSplit"/>
      <selection pane="bottomRight" activeCell="A199" sqref="A199"/>
      <pageMargins left="0.7" right="0.7" top="0.75" bottom="0.75" header="0.3" footer="0.3"/>
      <pageSetup orientation="portrait" r:id="rId12"/>
      <autoFilter ref="A1:DD199" xr:uid="{00000000-0000-0000-0000-000000000000}"/>
    </customSheetView>
  </customSheetViews>
  <pageMargins left="0.7" right="0.7" top="0.75" bottom="0.75" header="0.3" footer="0.3"/>
  <pageSetup orientation="portrait" r:id="rId1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329"/>
  <sheetViews>
    <sheetView workbookViewId="0">
      <pane ySplit="1" topLeftCell="A116" activePane="bottomLeft" state="frozenSplit"/>
      <selection pane="bottomLeft" activeCell="G123" sqref="G123"/>
    </sheetView>
  </sheetViews>
  <sheetFormatPr baseColWidth="10" defaultColWidth="8.83203125" defaultRowHeight="14" x14ac:dyDescent="0.15"/>
  <cols>
    <col min="1" max="2" width="8.5" customWidth="1"/>
    <col min="3" max="3" width="7" customWidth="1"/>
    <col min="4" max="4" width="10.5" customWidth="1"/>
    <col min="5" max="5" width="9.1640625" customWidth="1"/>
    <col min="6" max="6" width="55.33203125" customWidth="1"/>
    <col min="7" max="7" width="45.5" customWidth="1"/>
    <col min="8" max="8" width="11.6640625" customWidth="1"/>
    <col min="9" max="9" width="12.83203125" customWidth="1"/>
  </cols>
  <sheetData>
    <row r="1" spans="1:9" ht="46.5" customHeight="1" x14ac:dyDescent="0.15">
      <c r="A1" s="305" t="s">
        <v>8833</v>
      </c>
      <c r="B1" s="305" t="s">
        <v>8834</v>
      </c>
      <c r="C1" s="305" t="s">
        <v>8835</v>
      </c>
      <c r="D1" s="305" t="s">
        <v>8836</v>
      </c>
      <c r="E1" s="305" t="s">
        <v>4593</v>
      </c>
      <c r="F1" s="305" t="s">
        <v>8837</v>
      </c>
      <c r="G1" s="305" t="s">
        <v>8838</v>
      </c>
      <c r="H1" s="305" t="s">
        <v>8839</v>
      </c>
      <c r="I1" s="305" t="s">
        <v>8840</v>
      </c>
    </row>
    <row r="2" spans="1:9" x14ac:dyDescent="0.15">
      <c r="A2" s="46">
        <v>100</v>
      </c>
      <c r="B2" s="46" t="s">
        <v>475</v>
      </c>
      <c r="C2" s="46" t="s">
        <v>475</v>
      </c>
      <c r="D2" s="46" t="s">
        <v>475</v>
      </c>
      <c r="E2" s="46" t="s">
        <v>475</v>
      </c>
      <c r="F2" s="304" t="s">
        <v>4595</v>
      </c>
      <c r="G2" s="306"/>
      <c r="H2" s="306"/>
      <c r="I2" s="306"/>
    </row>
    <row r="3" spans="1:9" ht="30" x14ac:dyDescent="0.15">
      <c r="A3" s="46">
        <v>101</v>
      </c>
      <c r="B3" s="46" t="s">
        <v>475</v>
      </c>
      <c r="C3" s="46" t="s">
        <v>475</v>
      </c>
      <c r="D3" s="46" t="s">
        <v>475</v>
      </c>
      <c r="E3" s="46" t="s">
        <v>475</v>
      </c>
      <c r="F3" s="304" t="s">
        <v>8841</v>
      </c>
      <c r="G3" s="159" t="s">
        <v>8924</v>
      </c>
      <c r="H3" s="306"/>
      <c r="I3" s="306"/>
    </row>
    <row r="4" spans="1:9" x14ac:dyDescent="0.15">
      <c r="A4" s="46">
        <v>102</v>
      </c>
      <c r="B4" s="46" t="s">
        <v>475</v>
      </c>
      <c r="C4" s="46" t="s">
        <v>475</v>
      </c>
      <c r="D4" s="46" t="s">
        <v>475</v>
      </c>
      <c r="E4" s="46" t="s">
        <v>475</v>
      </c>
      <c r="F4" s="304" t="s">
        <v>4615</v>
      </c>
      <c r="G4" s="306"/>
      <c r="H4" s="306"/>
      <c r="I4" s="306"/>
    </row>
    <row r="5" spans="1:9" ht="75" x14ac:dyDescent="0.15">
      <c r="A5" s="46">
        <v>103</v>
      </c>
      <c r="B5" s="46" t="s">
        <v>475</v>
      </c>
      <c r="C5" s="46" t="s">
        <v>475</v>
      </c>
      <c r="D5" s="46" t="s">
        <v>475</v>
      </c>
      <c r="E5" s="46" t="s">
        <v>475</v>
      </c>
      <c r="F5" s="304" t="s">
        <v>8842</v>
      </c>
      <c r="G5" s="159" t="s">
        <v>8843</v>
      </c>
      <c r="H5" s="306"/>
      <c r="I5" s="306"/>
    </row>
    <row r="6" spans="1:9" ht="60" x14ac:dyDescent="0.15">
      <c r="A6" s="46">
        <v>104</v>
      </c>
      <c r="B6" s="46" t="s">
        <v>475</v>
      </c>
      <c r="C6" s="46" t="s">
        <v>475</v>
      </c>
      <c r="D6" s="46" t="s">
        <v>475</v>
      </c>
      <c r="E6" s="46" t="s">
        <v>475</v>
      </c>
      <c r="F6" s="304" t="s">
        <v>8844</v>
      </c>
      <c r="G6" s="159" t="s">
        <v>8845</v>
      </c>
      <c r="H6" s="306"/>
      <c r="I6" s="306"/>
    </row>
    <row r="7" spans="1:9" ht="30" x14ac:dyDescent="0.15">
      <c r="A7" s="46">
        <v>105</v>
      </c>
      <c r="B7" s="46" t="s">
        <v>475</v>
      </c>
      <c r="C7" s="46" t="s">
        <v>475</v>
      </c>
      <c r="D7" s="46" t="s">
        <v>475</v>
      </c>
      <c r="E7" s="46" t="s">
        <v>475</v>
      </c>
      <c r="F7" s="304" t="s">
        <v>8846</v>
      </c>
      <c r="G7" s="307" t="s">
        <v>8847</v>
      </c>
      <c r="H7" s="306"/>
      <c r="I7" s="306"/>
    </row>
    <row r="8" spans="1:9" x14ac:dyDescent="0.15">
      <c r="A8" s="46">
        <v>106</v>
      </c>
      <c r="B8" s="46" t="s">
        <v>475</v>
      </c>
      <c r="C8" s="46" t="s">
        <v>475</v>
      </c>
      <c r="D8" s="46" t="s">
        <v>475</v>
      </c>
      <c r="E8" s="46" t="s">
        <v>475</v>
      </c>
      <c r="F8" s="304" t="s">
        <v>8848</v>
      </c>
      <c r="G8" s="306" t="s">
        <v>8849</v>
      </c>
      <c r="H8" s="306"/>
      <c r="I8" s="306"/>
    </row>
    <row r="9" spans="1:9" ht="30" x14ac:dyDescent="0.15">
      <c r="A9" s="46">
        <v>107</v>
      </c>
      <c r="B9" s="46" t="s">
        <v>475</v>
      </c>
      <c r="C9" s="46" t="s">
        <v>475</v>
      </c>
      <c r="D9" s="46" t="s">
        <v>475</v>
      </c>
      <c r="E9" s="46" t="s">
        <v>475</v>
      </c>
      <c r="F9" s="304" t="s">
        <v>8850</v>
      </c>
      <c r="G9" s="159" t="s">
        <v>8851</v>
      </c>
      <c r="H9" s="306"/>
      <c r="I9" s="306"/>
    </row>
    <row r="10" spans="1:9" x14ac:dyDescent="0.15">
      <c r="A10" s="46">
        <v>108</v>
      </c>
      <c r="B10" s="46" t="s">
        <v>475</v>
      </c>
      <c r="C10" s="46" t="s">
        <v>475</v>
      </c>
      <c r="D10" s="46" t="s">
        <v>475</v>
      </c>
      <c r="E10" s="46" t="s">
        <v>475</v>
      </c>
      <c r="F10" s="306"/>
      <c r="G10" s="304"/>
      <c r="H10" s="306"/>
      <c r="I10" s="306"/>
    </row>
    <row r="11" spans="1:9" x14ac:dyDescent="0.15">
      <c r="A11" s="46">
        <v>109</v>
      </c>
      <c r="B11" s="46" t="s">
        <v>475</v>
      </c>
      <c r="C11" s="46" t="s">
        <v>475</v>
      </c>
      <c r="D11" s="46" t="s">
        <v>475</v>
      </c>
      <c r="E11" s="46" t="s">
        <v>475</v>
      </c>
      <c r="F11" s="304"/>
      <c r="G11" s="30"/>
      <c r="H11" s="306"/>
      <c r="I11" s="306"/>
    </row>
    <row r="12" spans="1:9" x14ac:dyDescent="0.15">
      <c r="A12" s="46">
        <v>110</v>
      </c>
      <c r="B12" s="46" t="s">
        <v>475</v>
      </c>
      <c r="C12" s="46" t="s">
        <v>475</v>
      </c>
      <c r="D12" s="46" t="s">
        <v>475</v>
      </c>
      <c r="E12" s="46" t="s">
        <v>475</v>
      </c>
      <c r="F12" s="30"/>
      <c r="G12" s="30"/>
      <c r="H12" s="306"/>
      <c r="I12" s="306"/>
    </row>
    <row r="13" spans="1:9" x14ac:dyDescent="0.15">
      <c r="A13" s="46">
        <v>111</v>
      </c>
      <c r="B13" s="46" t="s">
        <v>475</v>
      </c>
      <c r="C13" s="46" t="s">
        <v>475</v>
      </c>
      <c r="D13" s="46" t="s">
        <v>475</v>
      </c>
      <c r="E13" s="46" t="s">
        <v>475</v>
      </c>
      <c r="F13" s="30"/>
      <c r="G13" s="30"/>
      <c r="H13" s="306"/>
      <c r="I13" s="306"/>
    </row>
    <row r="14" spans="1:9" x14ac:dyDescent="0.15">
      <c r="A14" s="46">
        <v>112</v>
      </c>
      <c r="B14" s="46" t="s">
        <v>475</v>
      </c>
      <c r="C14" s="46" t="s">
        <v>475</v>
      </c>
      <c r="D14" s="46" t="s">
        <v>475</v>
      </c>
      <c r="E14" s="46" t="s">
        <v>475</v>
      </c>
      <c r="F14" s="30"/>
      <c r="G14" s="30"/>
      <c r="H14" s="306"/>
      <c r="I14" s="306"/>
    </row>
    <row r="15" spans="1:9" x14ac:dyDescent="0.15">
      <c r="A15" s="46">
        <v>113</v>
      </c>
      <c r="B15" s="46" t="s">
        <v>475</v>
      </c>
      <c r="C15" s="46" t="s">
        <v>475</v>
      </c>
      <c r="D15" s="46" t="s">
        <v>475</v>
      </c>
      <c r="E15" s="46" t="s">
        <v>475</v>
      </c>
      <c r="F15" s="30"/>
      <c r="G15" s="30"/>
      <c r="H15" s="306"/>
      <c r="I15" s="306"/>
    </row>
    <row r="16" spans="1:9" x14ac:dyDescent="0.15">
      <c r="A16" s="46">
        <v>114</v>
      </c>
      <c r="B16" s="46" t="s">
        <v>475</v>
      </c>
      <c r="C16" s="46" t="s">
        <v>475</v>
      </c>
      <c r="D16" s="46" t="s">
        <v>475</v>
      </c>
      <c r="E16" s="46" t="s">
        <v>475</v>
      </c>
      <c r="F16" s="30"/>
      <c r="G16" s="30"/>
      <c r="H16" s="306"/>
      <c r="I16" s="306"/>
    </row>
    <row r="17" spans="1:9" x14ac:dyDescent="0.15">
      <c r="A17" s="46">
        <v>115</v>
      </c>
      <c r="B17" s="46" t="s">
        <v>475</v>
      </c>
      <c r="C17" s="46" t="s">
        <v>475</v>
      </c>
      <c r="D17" s="46" t="s">
        <v>475</v>
      </c>
      <c r="E17" s="46" t="s">
        <v>475</v>
      </c>
      <c r="F17" s="30"/>
      <c r="G17" s="30"/>
      <c r="H17" s="306"/>
      <c r="I17" s="306"/>
    </row>
    <row r="18" spans="1:9" x14ac:dyDescent="0.15">
      <c r="A18" s="46">
        <v>116</v>
      </c>
      <c r="B18" s="46" t="s">
        <v>475</v>
      </c>
      <c r="C18" s="46" t="s">
        <v>475</v>
      </c>
      <c r="D18" s="46" t="s">
        <v>475</v>
      </c>
      <c r="E18" s="46" t="s">
        <v>475</v>
      </c>
      <c r="F18" s="30"/>
      <c r="G18" s="30"/>
      <c r="H18" s="306"/>
      <c r="I18" s="306"/>
    </row>
    <row r="19" spans="1:9" x14ac:dyDescent="0.15">
      <c r="A19" s="46">
        <v>117</v>
      </c>
      <c r="B19" s="46" t="s">
        <v>475</v>
      </c>
      <c r="C19" s="46" t="s">
        <v>475</v>
      </c>
      <c r="D19" s="46" t="s">
        <v>475</v>
      </c>
      <c r="E19" s="46" t="s">
        <v>475</v>
      </c>
      <c r="F19" s="30"/>
      <c r="G19" s="30"/>
      <c r="H19" s="306"/>
      <c r="I19" s="306"/>
    </row>
    <row r="20" spans="1:9" x14ac:dyDescent="0.15">
      <c r="A20" s="46">
        <v>118</v>
      </c>
      <c r="B20" s="46" t="s">
        <v>475</v>
      </c>
      <c r="C20" s="46" t="s">
        <v>475</v>
      </c>
      <c r="D20" s="46" t="s">
        <v>475</v>
      </c>
      <c r="E20" s="46" t="s">
        <v>475</v>
      </c>
      <c r="F20" s="30"/>
      <c r="G20" s="30"/>
      <c r="H20" s="306"/>
      <c r="I20" s="306"/>
    </row>
    <row r="21" spans="1:9" x14ac:dyDescent="0.15">
      <c r="A21" s="46">
        <v>119</v>
      </c>
      <c r="B21" s="46" t="s">
        <v>475</v>
      </c>
      <c r="C21" s="46" t="s">
        <v>475</v>
      </c>
      <c r="D21" s="46" t="s">
        <v>475</v>
      </c>
      <c r="E21" s="46" t="s">
        <v>475</v>
      </c>
      <c r="F21" s="30"/>
      <c r="G21" s="30"/>
      <c r="H21" s="306"/>
      <c r="I21" s="306"/>
    </row>
    <row r="22" spans="1:9" x14ac:dyDescent="0.15">
      <c r="A22" s="46">
        <v>120</v>
      </c>
      <c r="B22" s="46" t="s">
        <v>475</v>
      </c>
      <c r="C22" s="46" t="s">
        <v>475</v>
      </c>
      <c r="D22" s="46" t="s">
        <v>475</v>
      </c>
      <c r="E22" s="46" t="s">
        <v>475</v>
      </c>
      <c r="F22" s="304" t="s">
        <v>4630</v>
      </c>
      <c r="G22" s="306"/>
      <c r="H22" s="306"/>
      <c r="I22" s="306"/>
    </row>
    <row r="23" spans="1:9" x14ac:dyDescent="0.15">
      <c r="A23" s="46">
        <v>121</v>
      </c>
      <c r="B23" s="46" t="s">
        <v>475</v>
      </c>
      <c r="C23" s="46" t="s">
        <v>475</v>
      </c>
      <c r="D23" s="46" t="s">
        <v>475</v>
      </c>
      <c r="E23" s="46" t="s">
        <v>475</v>
      </c>
      <c r="F23" s="304" t="s">
        <v>8852</v>
      </c>
      <c r="G23" s="306"/>
      <c r="H23" s="306"/>
      <c r="I23" s="306"/>
    </row>
    <row r="24" spans="1:9" x14ac:dyDescent="0.15">
      <c r="A24" s="46">
        <v>122</v>
      </c>
      <c r="B24" s="46" t="s">
        <v>475</v>
      </c>
      <c r="C24" s="46" t="s">
        <v>475</v>
      </c>
      <c r="D24" s="46" t="s">
        <v>475</v>
      </c>
      <c r="E24" s="46" t="s">
        <v>475</v>
      </c>
      <c r="F24" s="306" t="s">
        <v>8853</v>
      </c>
      <c r="G24" s="306" t="s">
        <v>8854</v>
      </c>
      <c r="H24" s="306"/>
      <c r="I24" s="306"/>
    </row>
    <row r="25" spans="1:9" x14ac:dyDescent="0.15">
      <c r="A25" s="46">
        <v>123</v>
      </c>
      <c r="B25" s="46" t="s">
        <v>475</v>
      </c>
      <c r="C25" s="46" t="s">
        <v>475</v>
      </c>
      <c r="D25" s="46" t="s">
        <v>475</v>
      </c>
      <c r="E25" s="46" t="s">
        <v>475</v>
      </c>
      <c r="F25" s="306" t="s">
        <v>8855</v>
      </c>
      <c r="G25" s="306"/>
      <c r="H25" s="306"/>
      <c r="I25" s="306"/>
    </row>
    <row r="26" spans="1:9" x14ac:dyDescent="0.15">
      <c r="A26" s="46">
        <v>124</v>
      </c>
      <c r="B26" s="46" t="s">
        <v>475</v>
      </c>
      <c r="C26" s="46" t="s">
        <v>475</v>
      </c>
      <c r="D26" s="46" t="s">
        <v>475</v>
      </c>
      <c r="E26" s="46" t="s">
        <v>475</v>
      </c>
      <c r="F26" s="306" t="s">
        <v>8856</v>
      </c>
      <c r="G26" s="306" t="s">
        <v>8857</v>
      </c>
      <c r="H26" s="306"/>
      <c r="I26" s="306"/>
    </row>
    <row r="27" spans="1:9" ht="30" x14ac:dyDescent="0.15">
      <c r="A27" s="46">
        <v>125</v>
      </c>
      <c r="B27" s="46" t="s">
        <v>475</v>
      </c>
      <c r="C27" s="46" t="s">
        <v>475</v>
      </c>
      <c r="D27" s="46" t="s">
        <v>475</v>
      </c>
      <c r="E27" s="46" t="s">
        <v>475</v>
      </c>
      <c r="F27" s="159" t="s">
        <v>8858</v>
      </c>
      <c r="G27" s="159" t="s">
        <v>8859</v>
      </c>
      <c r="H27" s="306"/>
      <c r="I27" s="306"/>
    </row>
    <row r="28" spans="1:9" ht="30" x14ac:dyDescent="0.15">
      <c r="A28" s="46">
        <v>126</v>
      </c>
      <c r="B28" s="46" t="s">
        <v>475</v>
      </c>
      <c r="C28" s="46" t="s">
        <v>475</v>
      </c>
      <c r="D28" s="46" t="s">
        <v>475</v>
      </c>
      <c r="E28" s="46" t="s">
        <v>475</v>
      </c>
      <c r="F28" s="159" t="s">
        <v>8860</v>
      </c>
      <c r="G28" s="159" t="s">
        <v>8861</v>
      </c>
      <c r="H28" s="306"/>
      <c r="I28" s="306"/>
    </row>
    <row r="29" spans="1:9" x14ac:dyDescent="0.15">
      <c r="A29" s="46">
        <v>127</v>
      </c>
      <c r="B29" s="46" t="s">
        <v>475</v>
      </c>
      <c r="C29" s="46" t="s">
        <v>475</v>
      </c>
      <c r="D29" s="46" t="s">
        <v>475</v>
      </c>
      <c r="E29" s="46" t="s">
        <v>475</v>
      </c>
      <c r="F29" s="306" t="s">
        <v>8862</v>
      </c>
      <c r="G29" s="306" t="s">
        <v>8863</v>
      </c>
      <c r="H29" s="306"/>
      <c r="I29" s="306"/>
    </row>
    <row r="30" spans="1:9" x14ac:dyDescent="0.15">
      <c r="A30" s="46">
        <v>128</v>
      </c>
      <c r="B30" s="46" t="s">
        <v>475</v>
      </c>
      <c r="C30" s="46" t="s">
        <v>475</v>
      </c>
      <c r="D30" s="46" t="s">
        <v>475</v>
      </c>
      <c r="E30" s="46" t="s">
        <v>475</v>
      </c>
      <c r="F30" s="306"/>
      <c r="G30" s="306"/>
      <c r="H30" s="306"/>
      <c r="I30" s="306"/>
    </row>
    <row r="31" spans="1:9" x14ac:dyDescent="0.15">
      <c r="A31" s="46">
        <v>129</v>
      </c>
      <c r="B31" s="46" t="s">
        <v>475</v>
      </c>
      <c r="C31" s="46" t="s">
        <v>475</v>
      </c>
      <c r="D31" s="46" t="s">
        <v>475</v>
      </c>
      <c r="E31" s="46" t="s">
        <v>475</v>
      </c>
      <c r="F31" s="306"/>
      <c r="G31" s="306"/>
      <c r="H31" s="306"/>
      <c r="I31" s="306"/>
    </row>
    <row r="32" spans="1:9" x14ac:dyDescent="0.15">
      <c r="A32" s="46">
        <v>130</v>
      </c>
      <c r="B32" s="46" t="s">
        <v>475</v>
      </c>
      <c r="C32" s="46" t="s">
        <v>475</v>
      </c>
      <c r="D32" s="46" t="s">
        <v>475</v>
      </c>
      <c r="E32" s="46" t="s">
        <v>475</v>
      </c>
      <c r="F32" s="30"/>
      <c r="G32" s="30"/>
      <c r="H32" s="306"/>
      <c r="I32" s="306"/>
    </row>
    <row r="33" spans="1:9" x14ac:dyDescent="0.15">
      <c r="A33" s="46">
        <v>131</v>
      </c>
      <c r="B33" s="46" t="s">
        <v>475</v>
      </c>
      <c r="C33" s="46" t="s">
        <v>475</v>
      </c>
      <c r="D33" s="46" t="s">
        <v>475</v>
      </c>
      <c r="E33" s="46" t="s">
        <v>475</v>
      </c>
      <c r="F33" s="30"/>
      <c r="G33" s="30"/>
      <c r="H33" s="306"/>
      <c r="I33" s="306"/>
    </row>
    <row r="34" spans="1:9" x14ac:dyDescent="0.15">
      <c r="A34" s="46">
        <v>132</v>
      </c>
      <c r="B34" s="46" t="s">
        <v>475</v>
      </c>
      <c r="C34" s="46" t="s">
        <v>475</v>
      </c>
      <c r="D34" s="46" t="s">
        <v>475</v>
      </c>
      <c r="E34" s="46" t="s">
        <v>475</v>
      </c>
      <c r="F34" s="30"/>
      <c r="G34" s="30"/>
      <c r="H34" s="306"/>
      <c r="I34" s="306"/>
    </row>
    <row r="35" spans="1:9" x14ac:dyDescent="0.15">
      <c r="A35" s="46">
        <v>133</v>
      </c>
      <c r="B35" s="46" t="s">
        <v>475</v>
      </c>
      <c r="C35" s="46" t="s">
        <v>475</v>
      </c>
      <c r="D35" s="46" t="s">
        <v>475</v>
      </c>
      <c r="E35" s="46" t="s">
        <v>475</v>
      </c>
      <c r="F35" s="30"/>
      <c r="G35" s="30"/>
      <c r="H35" s="306"/>
      <c r="I35" s="306"/>
    </row>
    <row r="36" spans="1:9" x14ac:dyDescent="0.15">
      <c r="A36" s="46">
        <v>134</v>
      </c>
      <c r="B36" s="46" t="s">
        <v>475</v>
      </c>
      <c r="C36" s="46" t="s">
        <v>475</v>
      </c>
      <c r="D36" s="46" t="s">
        <v>475</v>
      </c>
      <c r="E36" s="46" t="s">
        <v>475</v>
      </c>
      <c r="F36" s="30"/>
      <c r="G36" s="30"/>
      <c r="H36" s="306"/>
      <c r="I36" s="306"/>
    </row>
    <row r="37" spans="1:9" x14ac:dyDescent="0.15">
      <c r="A37" s="46">
        <v>135</v>
      </c>
      <c r="B37" s="46" t="s">
        <v>475</v>
      </c>
      <c r="C37" s="46" t="s">
        <v>475</v>
      </c>
      <c r="D37" s="46" t="s">
        <v>475</v>
      </c>
      <c r="E37" s="46" t="s">
        <v>475</v>
      </c>
      <c r="F37" s="30"/>
      <c r="G37" s="30"/>
      <c r="H37" s="306"/>
      <c r="I37" s="306"/>
    </row>
    <row r="38" spans="1:9" x14ac:dyDescent="0.15">
      <c r="A38" s="46">
        <v>136</v>
      </c>
      <c r="B38" s="46" t="s">
        <v>475</v>
      </c>
      <c r="C38" s="46" t="s">
        <v>475</v>
      </c>
      <c r="D38" s="46" t="s">
        <v>475</v>
      </c>
      <c r="E38" s="46" t="s">
        <v>475</v>
      </c>
      <c r="F38" s="30"/>
      <c r="G38" s="30"/>
      <c r="H38" s="306"/>
      <c r="I38" s="306"/>
    </row>
    <row r="39" spans="1:9" x14ac:dyDescent="0.15">
      <c r="A39" s="46">
        <v>137</v>
      </c>
      <c r="B39" s="46" t="s">
        <v>475</v>
      </c>
      <c r="C39" s="46" t="s">
        <v>475</v>
      </c>
      <c r="D39" s="46" t="s">
        <v>475</v>
      </c>
      <c r="E39" s="46" t="s">
        <v>475</v>
      </c>
      <c r="F39" s="30"/>
      <c r="G39" s="30"/>
      <c r="H39" s="306"/>
      <c r="I39" s="306"/>
    </row>
    <row r="40" spans="1:9" x14ac:dyDescent="0.15">
      <c r="A40" s="46">
        <v>138</v>
      </c>
      <c r="B40" s="46" t="s">
        <v>475</v>
      </c>
      <c r="C40" s="46" t="s">
        <v>475</v>
      </c>
      <c r="D40" s="46" t="s">
        <v>475</v>
      </c>
      <c r="E40" s="46" t="s">
        <v>475</v>
      </c>
      <c r="F40" s="30"/>
      <c r="G40" s="30"/>
      <c r="H40" s="306"/>
      <c r="I40" s="306"/>
    </row>
    <row r="41" spans="1:9" x14ac:dyDescent="0.15">
      <c r="A41" s="46">
        <v>139</v>
      </c>
      <c r="B41" s="46" t="s">
        <v>475</v>
      </c>
      <c r="C41" s="46" t="s">
        <v>475</v>
      </c>
      <c r="D41" s="46" t="s">
        <v>475</v>
      </c>
      <c r="E41" s="46" t="s">
        <v>475</v>
      </c>
      <c r="F41" s="30"/>
      <c r="G41" s="30"/>
      <c r="H41" s="306"/>
      <c r="I41" s="306"/>
    </row>
    <row r="42" spans="1:9" x14ac:dyDescent="0.15">
      <c r="A42" s="46">
        <v>140</v>
      </c>
      <c r="B42" s="46" t="s">
        <v>475</v>
      </c>
      <c r="C42" s="46" t="s">
        <v>475</v>
      </c>
      <c r="D42" s="46" t="s">
        <v>475</v>
      </c>
      <c r="E42" s="46" t="s">
        <v>475</v>
      </c>
      <c r="F42" s="306" t="s">
        <v>4641</v>
      </c>
      <c r="G42" s="30"/>
      <c r="H42" s="306"/>
      <c r="I42" s="306"/>
    </row>
    <row r="43" spans="1:9" x14ac:dyDescent="0.15">
      <c r="A43" s="46">
        <v>141</v>
      </c>
      <c r="B43" s="46" t="s">
        <v>475</v>
      </c>
      <c r="C43" s="46" t="s">
        <v>475</v>
      </c>
      <c r="D43" s="46" t="s">
        <v>475</v>
      </c>
      <c r="E43" s="46" t="s">
        <v>475</v>
      </c>
      <c r="F43" s="304" t="s">
        <v>8865</v>
      </c>
      <c r="G43" s="304" t="s">
        <v>8866</v>
      </c>
      <c r="H43" s="306"/>
      <c r="I43" s="306"/>
    </row>
    <row r="44" spans="1:9" ht="30" x14ac:dyDescent="0.15">
      <c r="A44" s="46">
        <v>142</v>
      </c>
      <c r="B44" s="46" t="s">
        <v>475</v>
      </c>
      <c r="C44" s="46" t="s">
        <v>475</v>
      </c>
      <c r="D44" s="46" t="s">
        <v>475</v>
      </c>
      <c r="E44" s="46" t="s">
        <v>475</v>
      </c>
      <c r="F44" s="304" t="s">
        <v>8867</v>
      </c>
      <c r="G44" s="159" t="s">
        <v>8868</v>
      </c>
      <c r="H44" s="306"/>
      <c r="I44" s="306"/>
    </row>
    <row r="45" spans="1:9" x14ac:dyDescent="0.15">
      <c r="A45" s="46">
        <v>143</v>
      </c>
      <c r="B45" s="46" t="s">
        <v>475</v>
      </c>
      <c r="C45" s="46" t="s">
        <v>475</v>
      </c>
      <c r="D45" s="46" t="s">
        <v>475</v>
      </c>
      <c r="E45" s="46" t="s">
        <v>475</v>
      </c>
      <c r="F45" s="306"/>
      <c r="G45" s="306"/>
      <c r="H45" s="306"/>
      <c r="I45" s="306"/>
    </row>
    <row r="46" spans="1:9" x14ac:dyDescent="0.15">
      <c r="A46" s="46">
        <v>144</v>
      </c>
      <c r="B46" s="46" t="s">
        <v>475</v>
      </c>
      <c r="C46" s="46" t="s">
        <v>475</v>
      </c>
      <c r="D46" s="46" t="s">
        <v>475</v>
      </c>
      <c r="E46" s="46" t="s">
        <v>475</v>
      </c>
      <c r="F46" s="30"/>
      <c r="G46" s="306"/>
      <c r="H46" s="306"/>
      <c r="I46" s="306"/>
    </row>
    <row r="47" spans="1:9" x14ac:dyDescent="0.15">
      <c r="A47" s="46">
        <v>145</v>
      </c>
      <c r="B47" s="46" t="s">
        <v>475</v>
      </c>
      <c r="C47" s="46" t="s">
        <v>475</v>
      </c>
      <c r="D47" s="46" t="s">
        <v>475</v>
      </c>
      <c r="E47" s="46" t="s">
        <v>475</v>
      </c>
      <c r="F47" s="306"/>
      <c r="G47" s="306"/>
      <c r="H47" s="306"/>
      <c r="I47" s="306"/>
    </row>
    <row r="48" spans="1:9" x14ac:dyDescent="0.15">
      <c r="A48" s="46">
        <v>146</v>
      </c>
      <c r="B48" s="46" t="s">
        <v>475</v>
      </c>
      <c r="C48" s="46" t="s">
        <v>475</v>
      </c>
      <c r="D48" s="46" t="s">
        <v>475</v>
      </c>
      <c r="E48" s="46" t="s">
        <v>475</v>
      </c>
      <c r="F48" s="306"/>
      <c r="G48" s="306"/>
      <c r="H48" s="306"/>
      <c r="I48" s="306"/>
    </row>
    <row r="49" spans="1:9" x14ac:dyDescent="0.15">
      <c r="A49" s="46">
        <v>147</v>
      </c>
      <c r="B49" s="46" t="s">
        <v>475</v>
      </c>
      <c r="C49" s="46" t="s">
        <v>475</v>
      </c>
      <c r="D49" s="46" t="s">
        <v>475</v>
      </c>
      <c r="E49" s="46" t="s">
        <v>475</v>
      </c>
      <c r="F49" s="30"/>
      <c r="G49" s="306"/>
      <c r="H49" s="306"/>
      <c r="I49" s="306"/>
    </row>
    <row r="50" spans="1:9" x14ac:dyDescent="0.15">
      <c r="A50" s="46">
        <v>148</v>
      </c>
      <c r="B50" s="46" t="s">
        <v>475</v>
      </c>
      <c r="C50" s="46" t="s">
        <v>475</v>
      </c>
      <c r="D50" s="46" t="s">
        <v>475</v>
      </c>
      <c r="E50" s="46" t="s">
        <v>475</v>
      </c>
      <c r="F50" s="306"/>
      <c r="G50" s="306"/>
      <c r="H50" s="306"/>
      <c r="I50" s="306"/>
    </row>
    <row r="51" spans="1:9" x14ac:dyDescent="0.15">
      <c r="A51" s="46">
        <v>149</v>
      </c>
      <c r="B51" s="46" t="s">
        <v>475</v>
      </c>
      <c r="C51" s="46" t="s">
        <v>475</v>
      </c>
      <c r="D51" s="46" t="s">
        <v>475</v>
      </c>
      <c r="E51" s="46" t="s">
        <v>475</v>
      </c>
      <c r="F51" s="306"/>
      <c r="G51" s="306"/>
      <c r="H51" s="306"/>
      <c r="I51" s="306"/>
    </row>
    <row r="52" spans="1:9" x14ac:dyDescent="0.15">
      <c r="A52" s="46">
        <v>150</v>
      </c>
      <c r="B52" s="46" t="s">
        <v>475</v>
      </c>
      <c r="C52" s="46" t="s">
        <v>475</v>
      </c>
      <c r="D52" s="46" t="s">
        <v>475</v>
      </c>
      <c r="E52" s="46" t="s">
        <v>475</v>
      </c>
      <c r="F52" s="306" t="s">
        <v>8870</v>
      </c>
      <c r="G52" s="306"/>
      <c r="H52" s="306"/>
      <c r="I52" s="306"/>
    </row>
    <row r="53" spans="1:9" x14ac:dyDescent="0.15">
      <c r="A53" s="46">
        <v>151</v>
      </c>
      <c r="B53" s="46" t="s">
        <v>475</v>
      </c>
      <c r="C53" s="46" t="s">
        <v>475</v>
      </c>
      <c r="D53" s="46" t="s">
        <v>475</v>
      </c>
      <c r="E53" s="46" t="s">
        <v>475</v>
      </c>
      <c r="F53" s="306" t="s">
        <v>8871</v>
      </c>
      <c r="G53" s="306" t="s">
        <v>5368</v>
      </c>
      <c r="H53" s="306"/>
      <c r="I53" s="306"/>
    </row>
    <row r="54" spans="1:9" x14ac:dyDescent="0.15">
      <c r="A54" s="46">
        <v>152</v>
      </c>
      <c r="B54" s="46" t="s">
        <v>475</v>
      </c>
      <c r="C54" s="46" t="s">
        <v>475</v>
      </c>
      <c r="D54" s="46" t="s">
        <v>475</v>
      </c>
      <c r="E54" s="46" t="s">
        <v>475</v>
      </c>
      <c r="F54" s="30"/>
      <c r="G54" s="30"/>
      <c r="H54" s="306"/>
      <c r="I54" s="306"/>
    </row>
    <row r="55" spans="1:9" x14ac:dyDescent="0.15">
      <c r="A55" s="46">
        <v>153</v>
      </c>
      <c r="B55" s="46" t="s">
        <v>475</v>
      </c>
      <c r="C55" s="46" t="s">
        <v>475</v>
      </c>
      <c r="D55" s="46" t="s">
        <v>475</v>
      </c>
      <c r="E55" s="46" t="s">
        <v>475</v>
      </c>
      <c r="F55" s="30"/>
      <c r="G55" s="30"/>
      <c r="H55" s="306"/>
      <c r="I55" s="306"/>
    </row>
    <row r="56" spans="1:9" x14ac:dyDescent="0.15">
      <c r="A56" s="46">
        <v>154</v>
      </c>
      <c r="B56" s="46" t="s">
        <v>475</v>
      </c>
      <c r="C56" s="46" t="s">
        <v>475</v>
      </c>
      <c r="D56" s="46" t="s">
        <v>475</v>
      </c>
      <c r="E56" s="46" t="s">
        <v>475</v>
      </c>
      <c r="F56" s="30"/>
      <c r="G56" s="30"/>
      <c r="H56" s="306"/>
      <c r="I56" s="306"/>
    </row>
    <row r="57" spans="1:9" x14ac:dyDescent="0.15">
      <c r="A57" s="46">
        <v>155</v>
      </c>
      <c r="B57" s="46" t="s">
        <v>475</v>
      </c>
      <c r="C57" s="46" t="s">
        <v>475</v>
      </c>
      <c r="D57" s="46" t="s">
        <v>475</v>
      </c>
      <c r="E57" s="46" t="s">
        <v>475</v>
      </c>
      <c r="F57" s="30"/>
      <c r="G57" s="30"/>
      <c r="H57" s="306"/>
      <c r="I57" s="306"/>
    </row>
    <row r="58" spans="1:9" x14ac:dyDescent="0.15">
      <c r="A58" s="46">
        <v>156</v>
      </c>
      <c r="B58" s="46" t="s">
        <v>475</v>
      </c>
      <c r="C58" s="46" t="s">
        <v>475</v>
      </c>
      <c r="D58" s="46" t="s">
        <v>475</v>
      </c>
      <c r="E58" s="46" t="s">
        <v>475</v>
      </c>
      <c r="F58" s="30"/>
      <c r="G58" s="30"/>
      <c r="H58" s="306"/>
      <c r="I58" s="306"/>
    </row>
    <row r="59" spans="1:9" x14ac:dyDescent="0.15">
      <c r="A59" s="46">
        <v>157</v>
      </c>
      <c r="B59" s="46" t="s">
        <v>475</v>
      </c>
      <c r="C59" s="46" t="s">
        <v>475</v>
      </c>
      <c r="D59" s="46" t="s">
        <v>475</v>
      </c>
      <c r="E59" s="46" t="s">
        <v>475</v>
      </c>
      <c r="F59" s="30"/>
      <c r="G59" s="30"/>
      <c r="H59" s="306"/>
      <c r="I59" s="306"/>
    </row>
    <row r="60" spans="1:9" x14ac:dyDescent="0.15">
      <c r="A60" s="46">
        <v>158</v>
      </c>
      <c r="B60" s="46" t="s">
        <v>475</v>
      </c>
      <c r="C60" s="46" t="s">
        <v>475</v>
      </c>
      <c r="D60" s="46" t="s">
        <v>475</v>
      </c>
      <c r="E60" s="46" t="s">
        <v>475</v>
      </c>
      <c r="F60" s="30"/>
      <c r="G60" s="30"/>
      <c r="H60" s="306"/>
      <c r="I60" s="306"/>
    </row>
    <row r="61" spans="1:9" x14ac:dyDescent="0.15">
      <c r="A61" s="46">
        <v>159</v>
      </c>
      <c r="B61" s="46" t="s">
        <v>475</v>
      </c>
      <c r="C61" s="46" t="s">
        <v>475</v>
      </c>
      <c r="D61" s="46" t="s">
        <v>475</v>
      </c>
      <c r="E61" s="46" t="s">
        <v>475</v>
      </c>
      <c r="F61" s="30"/>
      <c r="G61" s="30"/>
      <c r="H61" s="306"/>
      <c r="I61" s="306"/>
    </row>
    <row r="62" spans="1:9" x14ac:dyDescent="0.15">
      <c r="A62" s="46">
        <v>160</v>
      </c>
      <c r="B62" s="46" t="s">
        <v>475</v>
      </c>
      <c r="C62" s="46" t="s">
        <v>475</v>
      </c>
      <c r="D62" s="46" t="s">
        <v>475</v>
      </c>
      <c r="E62" s="46" t="s">
        <v>475</v>
      </c>
      <c r="F62" s="306" t="s">
        <v>8864</v>
      </c>
      <c r="G62" s="30"/>
      <c r="H62" s="306"/>
      <c r="I62" s="306"/>
    </row>
    <row r="63" spans="1:9" x14ac:dyDescent="0.15">
      <c r="A63" s="46">
        <v>161</v>
      </c>
      <c r="B63" s="46" t="s">
        <v>475</v>
      </c>
      <c r="C63" s="46" t="s">
        <v>475</v>
      </c>
      <c r="D63" s="46" t="s">
        <v>475</v>
      </c>
      <c r="E63" s="46" t="s">
        <v>475</v>
      </c>
      <c r="F63" s="30"/>
      <c r="G63" s="30"/>
      <c r="H63" s="306"/>
      <c r="I63" s="306"/>
    </row>
    <row r="64" spans="1:9" x14ac:dyDescent="0.15">
      <c r="A64" s="46">
        <v>162</v>
      </c>
      <c r="B64" s="46" t="s">
        <v>475</v>
      </c>
      <c r="C64" s="46" t="s">
        <v>475</v>
      </c>
      <c r="D64" s="46" t="s">
        <v>475</v>
      </c>
      <c r="E64" s="46" t="s">
        <v>475</v>
      </c>
      <c r="F64" s="30"/>
      <c r="G64" s="30"/>
      <c r="H64" s="306"/>
      <c r="I64" s="306"/>
    </row>
    <row r="65" spans="1:9" x14ac:dyDescent="0.15">
      <c r="A65" s="46">
        <v>163</v>
      </c>
      <c r="B65" s="46" t="s">
        <v>475</v>
      </c>
      <c r="C65" s="46" t="s">
        <v>475</v>
      </c>
      <c r="D65" s="46" t="s">
        <v>475</v>
      </c>
      <c r="E65" s="46" t="s">
        <v>475</v>
      </c>
      <c r="F65" s="306"/>
      <c r="G65" s="306"/>
      <c r="H65" s="306"/>
      <c r="I65" s="306"/>
    </row>
    <row r="66" spans="1:9" x14ac:dyDescent="0.15">
      <c r="A66" s="46">
        <v>164</v>
      </c>
      <c r="B66" s="46" t="s">
        <v>475</v>
      </c>
      <c r="C66" s="46" t="s">
        <v>475</v>
      </c>
      <c r="D66" s="46" t="s">
        <v>475</v>
      </c>
      <c r="E66" s="46" t="s">
        <v>475</v>
      </c>
      <c r="F66" s="306"/>
      <c r="G66" s="306"/>
      <c r="H66" s="306"/>
      <c r="I66" s="306"/>
    </row>
    <row r="67" spans="1:9" x14ac:dyDescent="0.15">
      <c r="A67" s="46">
        <v>165</v>
      </c>
      <c r="B67" s="46" t="s">
        <v>475</v>
      </c>
      <c r="C67" s="46" t="s">
        <v>475</v>
      </c>
      <c r="D67" s="46" t="s">
        <v>475</v>
      </c>
      <c r="E67" s="46" t="s">
        <v>475</v>
      </c>
      <c r="F67" s="306"/>
      <c r="G67" s="306"/>
      <c r="H67" s="306"/>
      <c r="I67" s="306"/>
    </row>
    <row r="68" spans="1:9" x14ac:dyDescent="0.15">
      <c r="A68" s="46">
        <v>166</v>
      </c>
      <c r="B68" s="46" t="s">
        <v>475</v>
      </c>
      <c r="C68" s="46" t="s">
        <v>475</v>
      </c>
      <c r="D68" s="46" t="s">
        <v>475</v>
      </c>
      <c r="E68" s="46" t="s">
        <v>475</v>
      </c>
      <c r="F68" s="306"/>
      <c r="G68" s="306"/>
      <c r="H68" s="306"/>
      <c r="I68" s="306"/>
    </row>
    <row r="69" spans="1:9" x14ac:dyDescent="0.15">
      <c r="A69" s="46">
        <v>167</v>
      </c>
      <c r="B69" s="46" t="s">
        <v>475</v>
      </c>
      <c r="C69" s="46" t="s">
        <v>475</v>
      </c>
      <c r="D69" s="46" t="s">
        <v>475</v>
      </c>
      <c r="E69" s="46" t="s">
        <v>475</v>
      </c>
      <c r="F69" s="306"/>
      <c r="G69" s="306"/>
      <c r="H69" s="306"/>
      <c r="I69" s="306"/>
    </row>
    <row r="70" spans="1:9" x14ac:dyDescent="0.15">
      <c r="A70" s="46">
        <v>168</v>
      </c>
      <c r="B70" s="46" t="s">
        <v>475</v>
      </c>
      <c r="C70" s="46" t="s">
        <v>475</v>
      </c>
      <c r="D70" s="46" t="s">
        <v>475</v>
      </c>
      <c r="E70" s="46" t="s">
        <v>475</v>
      </c>
      <c r="F70" s="306"/>
      <c r="G70" s="306"/>
      <c r="H70" s="306"/>
      <c r="I70" s="306"/>
    </row>
    <row r="71" spans="1:9" x14ac:dyDescent="0.15">
      <c r="A71" s="46">
        <v>169</v>
      </c>
      <c r="B71" s="46" t="s">
        <v>475</v>
      </c>
      <c r="C71" s="46" t="s">
        <v>475</v>
      </c>
      <c r="D71" s="46" t="s">
        <v>475</v>
      </c>
      <c r="E71" s="46" t="s">
        <v>475</v>
      </c>
      <c r="F71" s="306"/>
      <c r="G71" s="306"/>
      <c r="H71" s="306"/>
      <c r="I71" s="306"/>
    </row>
    <row r="72" spans="1:9" x14ac:dyDescent="0.15">
      <c r="A72" s="46">
        <v>170</v>
      </c>
      <c r="B72" s="46" t="s">
        <v>475</v>
      </c>
      <c r="C72" s="46" t="s">
        <v>475</v>
      </c>
      <c r="D72" s="46" t="s">
        <v>475</v>
      </c>
      <c r="E72" s="46" t="s">
        <v>475</v>
      </c>
      <c r="F72" s="306" t="s">
        <v>8869</v>
      </c>
      <c r="G72" s="306" t="s">
        <v>4599</v>
      </c>
      <c r="H72" s="306"/>
      <c r="I72" s="306"/>
    </row>
    <row r="73" spans="1:9" x14ac:dyDescent="0.15">
      <c r="A73" s="46">
        <v>171</v>
      </c>
      <c r="B73" s="46" t="s">
        <v>475</v>
      </c>
      <c r="C73" s="46" t="s">
        <v>475</v>
      </c>
      <c r="D73" s="46" t="s">
        <v>475</v>
      </c>
      <c r="E73" s="46" t="s">
        <v>475</v>
      </c>
      <c r="F73" s="30"/>
      <c r="G73" s="30"/>
      <c r="H73" s="306"/>
      <c r="I73" s="306"/>
    </row>
    <row r="74" spans="1:9" x14ac:dyDescent="0.15">
      <c r="A74" s="46">
        <v>172</v>
      </c>
      <c r="B74" s="46" t="s">
        <v>475</v>
      </c>
      <c r="C74" s="46" t="s">
        <v>475</v>
      </c>
      <c r="D74" s="46" t="s">
        <v>475</v>
      </c>
      <c r="E74" s="46" t="s">
        <v>475</v>
      </c>
      <c r="F74" s="30"/>
      <c r="G74" s="30"/>
      <c r="H74" s="306"/>
      <c r="I74" s="306"/>
    </row>
    <row r="75" spans="1:9" x14ac:dyDescent="0.15">
      <c r="A75" s="46">
        <v>173</v>
      </c>
      <c r="B75" s="46" t="s">
        <v>475</v>
      </c>
      <c r="C75" s="46" t="s">
        <v>475</v>
      </c>
      <c r="D75" s="46" t="s">
        <v>475</v>
      </c>
      <c r="E75" s="46" t="s">
        <v>475</v>
      </c>
      <c r="F75" s="30"/>
      <c r="G75" s="30"/>
      <c r="H75" s="306"/>
      <c r="I75" s="306"/>
    </row>
    <row r="76" spans="1:9" x14ac:dyDescent="0.15">
      <c r="A76" s="46">
        <v>174</v>
      </c>
      <c r="B76" s="46" t="s">
        <v>475</v>
      </c>
      <c r="C76" s="46" t="s">
        <v>475</v>
      </c>
      <c r="D76" s="46" t="s">
        <v>475</v>
      </c>
      <c r="E76" s="46" t="s">
        <v>475</v>
      </c>
      <c r="F76" s="30"/>
      <c r="G76" s="30"/>
      <c r="H76" s="306"/>
      <c r="I76" s="306"/>
    </row>
    <row r="77" spans="1:9" x14ac:dyDescent="0.15">
      <c r="A77" s="46">
        <v>175</v>
      </c>
      <c r="B77" s="46" t="s">
        <v>475</v>
      </c>
      <c r="C77" s="46" t="s">
        <v>475</v>
      </c>
      <c r="D77" s="46" t="s">
        <v>475</v>
      </c>
      <c r="E77" s="46" t="s">
        <v>475</v>
      </c>
      <c r="F77" s="30"/>
      <c r="G77" s="30"/>
      <c r="H77" s="306"/>
      <c r="I77" s="306"/>
    </row>
    <row r="78" spans="1:9" x14ac:dyDescent="0.15">
      <c r="A78" s="46">
        <v>176</v>
      </c>
      <c r="B78" s="46" t="s">
        <v>475</v>
      </c>
      <c r="C78" s="46" t="s">
        <v>475</v>
      </c>
      <c r="D78" s="46" t="s">
        <v>475</v>
      </c>
      <c r="E78" s="46" t="s">
        <v>475</v>
      </c>
      <c r="F78" s="30"/>
      <c r="G78" s="30"/>
      <c r="H78" s="306"/>
      <c r="I78" s="306"/>
    </row>
    <row r="79" spans="1:9" x14ac:dyDescent="0.15">
      <c r="A79" s="46">
        <v>177</v>
      </c>
      <c r="B79" s="46" t="s">
        <v>475</v>
      </c>
      <c r="C79" s="46" t="s">
        <v>475</v>
      </c>
      <c r="D79" s="46" t="s">
        <v>475</v>
      </c>
      <c r="E79" s="46" t="s">
        <v>475</v>
      </c>
      <c r="F79" s="30"/>
      <c r="G79" s="30"/>
      <c r="H79" s="306"/>
      <c r="I79" s="306"/>
    </row>
    <row r="80" spans="1:9" x14ac:dyDescent="0.15">
      <c r="A80" s="46">
        <v>178</v>
      </c>
      <c r="B80" s="46" t="s">
        <v>475</v>
      </c>
      <c r="C80" s="46" t="s">
        <v>475</v>
      </c>
      <c r="D80" s="46" t="s">
        <v>475</v>
      </c>
      <c r="E80" s="46" t="s">
        <v>475</v>
      </c>
      <c r="F80" s="30"/>
      <c r="G80" s="30"/>
      <c r="H80" s="306"/>
      <c r="I80" s="306"/>
    </row>
    <row r="81" spans="1:9" x14ac:dyDescent="0.15">
      <c r="A81" s="46">
        <v>179</v>
      </c>
      <c r="B81" s="46" t="s">
        <v>475</v>
      </c>
      <c r="C81" s="46" t="s">
        <v>475</v>
      </c>
      <c r="D81" s="46" t="s">
        <v>475</v>
      </c>
      <c r="E81" s="46" t="s">
        <v>475</v>
      </c>
      <c r="F81" s="30"/>
      <c r="G81" s="30"/>
      <c r="H81" s="306"/>
      <c r="I81" s="306"/>
    </row>
    <row r="82" spans="1:9" x14ac:dyDescent="0.15">
      <c r="A82" s="46">
        <v>180</v>
      </c>
      <c r="B82" s="46" t="s">
        <v>475</v>
      </c>
      <c r="C82" s="46" t="s">
        <v>475</v>
      </c>
      <c r="D82" s="46" t="s">
        <v>475</v>
      </c>
      <c r="E82" s="46" t="s">
        <v>475</v>
      </c>
      <c r="F82" s="30"/>
      <c r="G82" s="30"/>
      <c r="H82" s="306"/>
      <c r="I82" s="306"/>
    </row>
    <row r="83" spans="1:9" x14ac:dyDescent="0.15">
      <c r="A83" s="46">
        <v>181</v>
      </c>
      <c r="B83" s="46" t="s">
        <v>475</v>
      </c>
      <c r="C83" s="46" t="s">
        <v>475</v>
      </c>
      <c r="D83" s="46" t="s">
        <v>475</v>
      </c>
      <c r="E83" s="46" t="s">
        <v>475</v>
      </c>
      <c r="F83" s="306"/>
      <c r="G83" s="306"/>
      <c r="H83" s="306"/>
      <c r="I83" s="306"/>
    </row>
    <row r="84" spans="1:9" x14ac:dyDescent="0.15">
      <c r="A84" s="46">
        <v>182</v>
      </c>
      <c r="B84" s="46" t="s">
        <v>475</v>
      </c>
      <c r="C84" s="46" t="s">
        <v>475</v>
      </c>
      <c r="D84" s="46" t="s">
        <v>475</v>
      </c>
      <c r="E84" s="46" t="s">
        <v>475</v>
      </c>
      <c r="F84" s="306"/>
      <c r="G84" s="306"/>
      <c r="H84" s="306"/>
      <c r="I84" s="306"/>
    </row>
    <row r="85" spans="1:9" x14ac:dyDescent="0.15">
      <c r="A85" s="46">
        <v>183</v>
      </c>
      <c r="B85" s="46" t="s">
        <v>475</v>
      </c>
      <c r="C85" s="46" t="s">
        <v>475</v>
      </c>
      <c r="D85" s="46" t="s">
        <v>475</v>
      </c>
      <c r="E85" s="46" t="s">
        <v>475</v>
      </c>
      <c r="F85" s="306"/>
      <c r="G85" s="306"/>
      <c r="H85" s="306"/>
      <c r="I85" s="306"/>
    </row>
    <row r="86" spans="1:9" x14ac:dyDescent="0.15">
      <c r="A86" s="46">
        <v>184</v>
      </c>
      <c r="B86" s="46" t="s">
        <v>475</v>
      </c>
      <c r="C86" s="46" t="s">
        <v>475</v>
      </c>
      <c r="D86" s="46" t="s">
        <v>475</v>
      </c>
      <c r="E86" s="46" t="s">
        <v>475</v>
      </c>
      <c r="F86" s="306"/>
      <c r="G86" s="306"/>
      <c r="H86" s="306"/>
      <c r="I86" s="306"/>
    </row>
    <row r="87" spans="1:9" x14ac:dyDescent="0.15">
      <c r="A87" s="46">
        <v>185</v>
      </c>
      <c r="B87" s="46" t="s">
        <v>475</v>
      </c>
      <c r="C87" s="46" t="s">
        <v>475</v>
      </c>
      <c r="D87" s="46" t="s">
        <v>475</v>
      </c>
      <c r="E87" s="46" t="s">
        <v>475</v>
      </c>
      <c r="F87" s="306"/>
      <c r="G87" s="306"/>
      <c r="H87" s="306"/>
      <c r="I87" s="306"/>
    </row>
    <row r="88" spans="1:9" x14ac:dyDescent="0.15">
      <c r="A88" s="46">
        <v>186</v>
      </c>
      <c r="B88" s="46" t="s">
        <v>475</v>
      </c>
      <c r="C88" s="46" t="s">
        <v>475</v>
      </c>
      <c r="D88" s="46" t="s">
        <v>475</v>
      </c>
      <c r="E88" s="46" t="s">
        <v>475</v>
      </c>
      <c r="F88" s="306"/>
      <c r="G88" s="306"/>
      <c r="H88" s="306"/>
      <c r="I88" s="306"/>
    </row>
    <row r="89" spans="1:9" x14ac:dyDescent="0.15">
      <c r="A89" s="46">
        <v>187</v>
      </c>
      <c r="B89" s="46" t="s">
        <v>475</v>
      </c>
      <c r="C89" s="46" t="s">
        <v>475</v>
      </c>
      <c r="D89" s="46" t="s">
        <v>475</v>
      </c>
      <c r="E89" s="46" t="s">
        <v>475</v>
      </c>
      <c r="F89" s="306"/>
      <c r="G89" s="306"/>
      <c r="H89" s="306"/>
      <c r="I89" s="306"/>
    </row>
    <row r="90" spans="1:9" x14ac:dyDescent="0.15">
      <c r="A90" s="46">
        <v>188</v>
      </c>
      <c r="B90" s="46" t="s">
        <v>475</v>
      </c>
      <c r="C90" s="46" t="s">
        <v>475</v>
      </c>
      <c r="D90" s="46" t="s">
        <v>475</v>
      </c>
      <c r="E90" s="46" t="s">
        <v>475</v>
      </c>
      <c r="F90" s="306"/>
      <c r="G90" s="306"/>
      <c r="H90" s="306"/>
      <c r="I90" s="306"/>
    </row>
    <row r="91" spans="1:9" x14ac:dyDescent="0.15">
      <c r="A91" s="46">
        <v>189</v>
      </c>
      <c r="B91" s="46" t="s">
        <v>475</v>
      </c>
      <c r="C91" s="46" t="s">
        <v>475</v>
      </c>
      <c r="D91" s="46" t="s">
        <v>475</v>
      </c>
      <c r="E91" s="46" t="s">
        <v>475</v>
      </c>
      <c r="F91" s="306"/>
      <c r="G91" s="306"/>
      <c r="H91" s="306"/>
      <c r="I91" s="306"/>
    </row>
    <row r="92" spans="1:9" x14ac:dyDescent="0.15">
      <c r="A92" s="46">
        <v>190</v>
      </c>
      <c r="B92" s="46" t="s">
        <v>475</v>
      </c>
      <c r="C92" s="46" t="s">
        <v>475</v>
      </c>
      <c r="D92" s="46" t="s">
        <v>475</v>
      </c>
      <c r="E92" s="46" t="s">
        <v>475</v>
      </c>
      <c r="F92" s="30"/>
      <c r="G92" s="30"/>
      <c r="H92" s="306"/>
      <c r="I92" s="306"/>
    </row>
    <row r="93" spans="1:9" x14ac:dyDescent="0.15">
      <c r="A93" s="46">
        <v>191</v>
      </c>
      <c r="B93" s="46" t="s">
        <v>475</v>
      </c>
      <c r="C93" s="46" t="s">
        <v>475</v>
      </c>
      <c r="D93" s="46" t="s">
        <v>475</v>
      </c>
      <c r="E93" s="46" t="s">
        <v>475</v>
      </c>
      <c r="F93" s="30"/>
      <c r="G93" s="30"/>
      <c r="H93" s="306"/>
      <c r="I93" s="306"/>
    </row>
    <row r="94" spans="1:9" x14ac:dyDescent="0.15">
      <c r="A94" s="46">
        <v>192</v>
      </c>
      <c r="B94" s="46" t="s">
        <v>475</v>
      </c>
      <c r="C94" s="46" t="s">
        <v>475</v>
      </c>
      <c r="D94" s="46" t="s">
        <v>475</v>
      </c>
      <c r="E94" s="46" t="s">
        <v>475</v>
      </c>
      <c r="F94" s="306"/>
      <c r="G94" s="306"/>
      <c r="H94" s="306"/>
      <c r="I94" s="306"/>
    </row>
    <row r="95" spans="1:9" x14ac:dyDescent="0.15">
      <c r="A95" s="46">
        <v>193</v>
      </c>
      <c r="B95" s="46" t="s">
        <v>475</v>
      </c>
      <c r="C95" s="46" t="s">
        <v>475</v>
      </c>
      <c r="D95" s="46" t="s">
        <v>475</v>
      </c>
      <c r="E95" s="46" t="s">
        <v>475</v>
      </c>
      <c r="F95" s="306"/>
      <c r="G95" s="306"/>
      <c r="H95" s="306"/>
      <c r="I95" s="306"/>
    </row>
    <row r="96" spans="1:9" x14ac:dyDescent="0.15">
      <c r="A96" s="46">
        <v>194</v>
      </c>
      <c r="B96" s="46" t="s">
        <v>475</v>
      </c>
      <c r="C96" s="46" t="s">
        <v>475</v>
      </c>
      <c r="D96" s="46" t="s">
        <v>475</v>
      </c>
      <c r="E96" s="46" t="s">
        <v>475</v>
      </c>
      <c r="F96" s="306"/>
      <c r="G96" s="306"/>
      <c r="H96" s="306"/>
      <c r="I96" s="306"/>
    </row>
    <row r="97" spans="1:9" x14ac:dyDescent="0.15">
      <c r="A97" s="46">
        <v>195</v>
      </c>
      <c r="B97" s="46" t="s">
        <v>475</v>
      </c>
      <c r="C97" s="46" t="s">
        <v>475</v>
      </c>
      <c r="D97" s="46" t="s">
        <v>475</v>
      </c>
      <c r="E97" s="46" t="s">
        <v>475</v>
      </c>
      <c r="F97" s="306"/>
      <c r="G97" s="306"/>
      <c r="H97" s="306"/>
      <c r="I97" s="306"/>
    </row>
    <row r="98" spans="1:9" x14ac:dyDescent="0.15">
      <c r="A98" s="46">
        <v>196</v>
      </c>
      <c r="B98" s="46" t="s">
        <v>475</v>
      </c>
      <c r="C98" s="46" t="s">
        <v>475</v>
      </c>
      <c r="D98" s="46" t="s">
        <v>475</v>
      </c>
      <c r="E98" s="46" t="s">
        <v>475</v>
      </c>
      <c r="F98" s="306"/>
      <c r="G98" s="306"/>
      <c r="H98" s="306"/>
      <c r="I98" s="306"/>
    </row>
    <row r="99" spans="1:9" x14ac:dyDescent="0.15">
      <c r="A99" s="46">
        <v>197</v>
      </c>
      <c r="B99" s="46" t="s">
        <v>475</v>
      </c>
      <c r="C99" s="46" t="s">
        <v>475</v>
      </c>
      <c r="D99" s="46" t="s">
        <v>475</v>
      </c>
      <c r="E99" s="46" t="s">
        <v>475</v>
      </c>
      <c r="F99" s="306"/>
      <c r="G99" s="306"/>
      <c r="H99" s="306"/>
      <c r="I99" s="306"/>
    </row>
    <row r="100" spans="1:9" x14ac:dyDescent="0.15">
      <c r="A100" s="46">
        <v>198</v>
      </c>
      <c r="B100" s="46" t="s">
        <v>475</v>
      </c>
      <c r="C100" s="46" t="s">
        <v>475</v>
      </c>
      <c r="D100" s="46" t="s">
        <v>475</v>
      </c>
      <c r="E100" s="46" t="s">
        <v>475</v>
      </c>
      <c r="F100" s="306"/>
      <c r="G100" s="306"/>
      <c r="H100" s="306"/>
      <c r="I100" s="306"/>
    </row>
    <row r="101" spans="1:9" x14ac:dyDescent="0.15">
      <c r="A101" s="46">
        <v>199</v>
      </c>
      <c r="B101" s="46" t="s">
        <v>475</v>
      </c>
      <c r="C101" s="46" t="s">
        <v>475</v>
      </c>
      <c r="D101" s="46" t="s">
        <v>475</v>
      </c>
      <c r="E101" s="46" t="s">
        <v>475</v>
      </c>
      <c r="F101" s="306"/>
      <c r="G101" s="306"/>
      <c r="H101" s="306"/>
      <c r="I101" s="306"/>
    </row>
    <row r="102" spans="1:9" ht="45" x14ac:dyDescent="0.15">
      <c r="A102" s="46" t="s">
        <v>475</v>
      </c>
      <c r="B102" s="46">
        <v>200</v>
      </c>
      <c r="C102" s="46" t="s">
        <v>475</v>
      </c>
      <c r="D102" s="46" t="s">
        <v>475</v>
      </c>
      <c r="E102" s="46" t="s">
        <v>475</v>
      </c>
      <c r="F102" s="304" t="s">
        <v>8872</v>
      </c>
      <c r="G102" s="307" t="s">
        <v>8873</v>
      </c>
      <c r="H102" s="306"/>
      <c r="I102" s="306"/>
    </row>
    <row r="103" spans="1:9" x14ac:dyDescent="0.15">
      <c r="A103" s="46" t="s">
        <v>475</v>
      </c>
      <c r="B103" s="46">
        <v>201</v>
      </c>
      <c r="C103" s="46" t="s">
        <v>475</v>
      </c>
      <c r="D103" s="46" t="s">
        <v>475</v>
      </c>
      <c r="E103" s="46" t="s">
        <v>475</v>
      </c>
      <c r="F103" s="30"/>
      <c r="G103" s="30"/>
      <c r="H103" s="306"/>
      <c r="I103" s="306"/>
    </row>
    <row r="104" spans="1:9" x14ac:dyDescent="0.15">
      <c r="A104" s="46" t="s">
        <v>475</v>
      </c>
      <c r="B104" s="46">
        <v>202</v>
      </c>
      <c r="C104" s="46" t="s">
        <v>475</v>
      </c>
      <c r="D104" s="46" t="s">
        <v>475</v>
      </c>
      <c r="E104" s="46" t="s">
        <v>475</v>
      </c>
      <c r="F104" s="306"/>
      <c r="G104" s="306"/>
      <c r="H104" s="306"/>
      <c r="I104" s="306"/>
    </row>
    <row r="105" spans="1:9" x14ac:dyDescent="0.15">
      <c r="A105" s="46" t="s">
        <v>475</v>
      </c>
      <c r="B105" s="46">
        <v>203</v>
      </c>
      <c r="C105" s="46" t="s">
        <v>475</v>
      </c>
      <c r="D105" s="46" t="s">
        <v>475</v>
      </c>
      <c r="E105" s="46" t="s">
        <v>475</v>
      </c>
      <c r="F105" s="306"/>
      <c r="G105" s="306"/>
      <c r="H105" s="306"/>
      <c r="I105" s="306"/>
    </row>
    <row r="106" spans="1:9" x14ac:dyDescent="0.15">
      <c r="A106" s="46" t="s">
        <v>475</v>
      </c>
      <c r="B106" s="46">
        <v>204</v>
      </c>
      <c r="C106" s="46" t="s">
        <v>475</v>
      </c>
      <c r="D106" s="46" t="s">
        <v>475</v>
      </c>
      <c r="E106" s="46" t="s">
        <v>475</v>
      </c>
      <c r="F106" s="306"/>
      <c r="G106" s="306"/>
      <c r="H106" s="306"/>
      <c r="I106" s="306"/>
    </row>
    <row r="107" spans="1:9" x14ac:dyDescent="0.15">
      <c r="A107" s="46" t="s">
        <v>475</v>
      </c>
      <c r="B107" s="46">
        <v>205</v>
      </c>
      <c r="C107" s="46" t="s">
        <v>475</v>
      </c>
      <c r="D107" s="46" t="s">
        <v>475</v>
      </c>
      <c r="E107" s="46" t="s">
        <v>475</v>
      </c>
      <c r="F107" s="306"/>
      <c r="G107" s="306"/>
      <c r="H107" s="306"/>
      <c r="I107" s="306"/>
    </row>
    <row r="108" spans="1:9" x14ac:dyDescent="0.15">
      <c r="A108" s="46" t="s">
        <v>475</v>
      </c>
      <c r="B108" s="46">
        <v>206</v>
      </c>
      <c r="C108" s="46" t="s">
        <v>475</v>
      </c>
      <c r="D108" s="46" t="s">
        <v>475</v>
      </c>
      <c r="E108" s="46" t="s">
        <v>475</v>
      </c>
      <c r="F108" s="306"/>
      <c r="G108" s="306"/>
      <c r="H108" s="306"/>
      <c r="I108" s="306"/>
    </row>
    <row r="109" spans="1:9" x14ac:dyDescent="0.15">
      <c r="A109" s="46" t="s">
        <v>475</v>
      </c>
      <c r="B109" s="46">
        <v>207</v>
      </c>
      <c r="C109" s="46" t="s">
        <v>475</v>
      </c>
      <c r="D109" s="46" t="s">
        <v>475</v>
      </c>
      <c r="E109" s="46" t="s">
        <v>475</v>
      </c>
      <c r="F109" s="306"/>
      <c r="G109" s="306"/>
      <c r="H109" s="306"/>
      <c r="I109" s="306"/>
    </row>
    <row r="110" spans="1:9" x14ac:dyDescent="0.15">
      <c r="A110" s="46" t="s">
        <v>475</v>
      </c>
      <c r="B110" s="46">
        <v>208</v>
      </c>
      <c r="C110" s="46" t="s">
        <v>475</v>
      </c>
      <c r="D110" s="46" t="s">
        <v>475</v>
      </c>
      <c r="E110" s="46" t="s">
        <v>475</v>
      </c>
      <c r="F110" s="306"/>
      <c r="G110" s="306"/>
      <c r="H110" s="306"/>
      <c r="I110" s="306"/>
    </row>
    <row r="111" spans="1:9" x14ac:dyDescent="0.15">
      <c r="A111" s="46" t="s">
        <v>475</v>
      </c>
      <c r="B111" s="46">
        <v>209</v>
      </c>
      <c r="C111" s="46" t="s">
        <v>475</v>
      </c>
      <c r="D111" s="46" t="s">
        <v>475</v>
      </c>
      <c r="E111" s="46" t="s">
        <v>475</v>
      </c>
      <c r="F111" s="306"/>
      <c r="G111" s="306"/>
      <c r="H111" s="306"/>
      <c r="I111" s="306"/>
    </row>
    <row r="112" spans="1:9" x14ac:dyDescent="0.15">
      <c r="A112" s="46" t="s">
        <v>475</v>
      </c>
      <c r="B112" s="46">
        <v>210</v>
      </c>
      <c r="C112" s="46" t="s">
        <v>475</v>
      </c>
      <c r="D112" s="46" t="s">
        <v>475</v>
      </c>
      <c r="E112" s="46" t="s">
        <v>475</v>
      </c>
      <c r="F112" s="30"/>
      <c r="G112" s="30"/>
      <c r="H112" s="306"/>
      <c r="I112" s="306"/>
    </row>
    <row r="113" spans="1:9" x14ac:dyDescent="0.15">
      <c r="A113" s="46" t="s">
        <v>475</v>
      </c>
      <c r="B113" s="46">
        <v>211</v>
      </c>
      <c r="C113" s="46" t="s">
        <v>475</v>
      </c>
      <c r="D113" s="46" t="s">
        <v>475</v>
      </c>
      <c r="E113" s="46" t="s">
        <v>475</v>
      </c>
      <c r="F113" s="30"/>
      <c r="G113" s="30"/>
      <c r="H113" s="306"/>
      <c r="I113" s="306"/>
    </row>
    <row r="114" spans="1:9" x14ac:dyDescent="0.15">
      <c r="A114" s="46" t="s">
        <v>475</v>
      </c>
      <c r="B114" s="46">
        <v>212</v>
      </c>
      <c r="C114" s="46" t="s">
        <v>475</v>
      </c>
      <c r="D114" s="46" t="s">
        <v>475</v>
      </c>
      <c r="E114" s="46" t="s">
        <v>475</v>
      </c>
      <c r="F114" s="30"/>
      <c r="G114" s="30"/>
      <c r="H114" s="306"/>
      <c r="I114" s="306"/>
    </row>
    <row r="115" spans="1:9" x14ac:dyDescent="0.15">
      <c r="A115" s="46" t="s">
        <v>475</v>
      </c>
      <c r="B115" s="46">
        <v>213</v>
      </c>
      <c r="C115" s="46" t="s">
        <v>475</v>
      </c>
      <c r="D115" s="46" t="s">
        <v>475</v>
      </c>
      <c r="E115" s="46" t="s">
        <v>475</v>
      </c>
      <c r="F115" s="30"/>
      <c r="G115" s="30"/>
      <c r="H115" s="306"/>
      <c r="I115" s="306"/>
    </row>
    <row r="116" spans="1:9" x14ac:dyDescent="0.15">
      <c r="A116" s="46" t="s">
        <v>475</v>
      </c>
      <c r="B116" s="46">
        <v>214</v>
      </c>
      <c r="C116" s="46" t="s">
        <v>475</v>
      </c>
      <c r="D116" s="46" t="s">
        <v>475</v>
      </c>
      <c r="E116" s="46" t="s">
        <v>475</v>
      </c>
      <c r="F116" s="30"/>
      <c r="G116" s="30"/>
      <c r="H116" s="306"/>
      <c r="I116" s="306"/>
    </row>
    <row r="117" spans="1:9" x14ac:dyDescent="0.15">
      <c r="A117" s="46" t="s">
        <v>475</v>
      </c>
      <c r="B117" s="46">
        <v>215</v>
      </c>
      <c r="C117" s="46" t="s">
        <v>475</v>
      </c>
      <c r="D117" s="46" t="s">
        <v>475</v>
      </c>
      <c r="E117" s="46" t="s">
        <v>475</v>
      </c>
      <c r="F117" s="30"/>
      <c r="G117" s="30"/>
      <c r="H117" s="306"/>
      <c r="I117" s="306"/>
    </row>
    <row r="118" spans="1:9" x14ac:dyDescent="0.15">
      <c r="A118" s="46" t="s">
        <v>475</v>
      </c>
      <c r="B118" s="46">
        <v>216</v>
      </c>
      <c r="C118" s="46" t="s">
        <v>475</v>
      </c>
      <c r="D118" s="46" t="s">
        <v>475</v>
      </c>
      <c r="E118" s="46" t="s">
        <v>475</v>
      </c>
      <c r="F118" s="30"/>
      <c r="G118" s="30"/>
      <c r="H118" s="306"/>
      <c r="I118" s="306"/>
    </row>
    <row r="119" spans="1:9" x14ac:dyDescent="0.15">
      <c r="A119" s="46" t="s">
        <v>475</v>
      </c>
      <c r="B119" s="46">
        <v>217</v>
      </c>
      <c r="C119" s="46" t="s">
        <v>475</v>
      </c>
      <c r="D119" s="46" t="s">
        <v>475</v>
      </c>
      <c r="E119" s="46" t="s">
        <v>475</v>
      </c>
      <c r="F119" s="30"/>
      <c r="G119" s="30"/>
      <c r="H119" s="306"/>
      <c r="I119" s="306"/>
    </row>
    <row r="120" spans="1:9" x14ac:dyDescent="0.15">
      <c r="A120" s="46" t="s">
        <v>475</v>
      </c>
      <c r="B120" s="46">
        <v>218</v>
      </c>
      <c r="C120" s="46" t="s">
        <v>475</v>
      </c>
      <c r="D120" s="46" t="s">
        <v>475</v>
      </c>
      <c r="E120" s="46" t="s">
        <v>475</v>
      </c>
      <c r="F120" s="30"/>
      <c r="G120" s="30"/>
      <c r="H120" s="306"/>
      <c r="I120" s="306"/>
    </row>
    <row r="121" spans="1:9" x14ac:dyDescent="0.15">
      <c r="A121" s="46" t="s">
        <v>475</v>
      </c>
      <c r="B121" s="46">
        <v>219</v>
      </c>
      <c r="C121" s="46" t="s">
        <v>475</v>
      </c>
      <c r="D121" s="46" t="s">
        <v>475</v>
      </c>
      <c r="E121" s="46" t="s">
        <v>475</v>
      </c>
      <c r="F121" s="30"/>
      <c r="G121" s="30"/>
      <c r="H121" s="306"/>
      <c r="I121" s="306"/>
    </row>
    <row r="122" spans="1:9" ht="120" x14ac:dyDescent="0.15">
      <c r="A122" s="46" t="s">
        <v>475</v>
      </c>
      <c r="B122" s="46">
        <v>220</v>
      </c>
      <c r="C122" s="46" t="s">
        <v>475</v>
      </c>
      <c r="D122" s="46" t="s">
        <v>475</v>
      </c>
      <c r="E122" s="46" t="s">
        <v>475</v>
      </c>
      <c r="F122" s="306" t="s">
        <v>8874</v>
      </c>
      <c r="G122" s="159" t="s">
        <v>8875</v>
      </c>
      <c r="H122" s="306"/>
      <c r="I122" s="306"/>
    </row>
    <row r="123" spans="1:9" ht="45" x14ac:dyDescent="0.15">
      <c r="A123" s="46" t="s">
        <v>475</v>
      </c>
      <c r="B123" s="46">
        <v>221</v>
      </c>
      <c r="C123" s="46" t="s">
        <v>475</v>
      </c>
      <c r="D123" s="46" t="s">
        <v>475</v>
      </c>
      <c r="E123" s="46" t="s">
        <v>475</v>
      </c>
      <c r="F123" s="306" t="s">
        <v>8876</v>
      </c>
      <c r="G123" s="159" t="s">
        <v>8877</v>
      </c>
      <c r="H123" s="306"/>
      <c r="I123" s="306"/>
    </row>
    <row r="124" spans="1:9" x14ac:dyDescent="0.15">
      <c r="A124" s="46" t="s">
        <v>475</v>
      </c>
      <c r="B124" s="46">
        <v>222</v>
      </c>
      <c r="C124" s="46" t="s">
        <v>475</v>
      </c>
      <c r="D124" s="46" t="s">
        <v>475</v>
      </c>
      <c r="E124" s="46" t="s">
        <v>475</v>
      </c>
      <c r="F124" s="306"/>
      <c r="G124" s="306"/>
      <c r="H124" s="306"/>
      <c r="I124" s="306"/>
    </row>
    <row r="125" spans="1:9" x14ac:dyDescent="0.15">
      <c r="A125" s="46" t="s">
        <v>475</v>
      </c>
      <c r="B125" s="46">
        <v>223</v>
      </c>
      <c r="C125" s="46" t="s">
        <v>475</v>
      </c>
      <c r="D125" s="46" t="s">
        <v>475</v>
      </c>
      <c r="E125" s="46" t="s">
        <v>475</v>
      </c>
      <c r="F125" s="306"/>
      <c r="G125" s="306"/>
      <c r="H125" s="306"/>
      <c r="I125" s="306"/>
    </row>
    <row r="126" spans="1:9" x14ac:dyDescent="0.15">
      <c r="A126" s="46" t="s">
        <v>475</v>
      </c>
      <c r="B126" s="46">
        <v>224</v>
      </c>
      <c r="C126" s="46" t="s">
        <v>475</v>
      </c>
      <c r="D126" s="46" t="s">
        <v>475</v>
      </c>
      <c r="E126" s="46" t="s">
        <v>475</v>
      </c>
      <c r="F126" s="306"/>
      <c r="G126" s="306"/>
      <c r="H126" s="306"/>
      <c r="I126" s="306"/>
    </row>
    <row r="127" spans="1:9" x14ac:dyDescent="0.15">
      <c r="A127" s="46" t="s">
        <v>475</v>
      </c>
      <c r="B127" s="46">
        <v>225</v>
      </c>
      <c r="C127" s="46" t="s">
        <v>475</v>
      </c>
      <c r="D127" s="46" t="s">
        <v>475</v>
      </c>
      <c r="E127" s="46" t="s">
        <v>475</v>
      </c>
      <c r="F127" s="306"/>
      <c r="G127" s="306"/>
      <c r="H127" s="306"/>
      <c r="I127" s="306"/>
    </row>
    <row r="128" spans="1:9" x14ac:dyDescent="0.15">
      <c r="A128" s="46" t="s">
        <v>475</v>
      </c>
      <c r="B128" s="46">
        <v>226</v>
      </c>
      <c r="C128" s="46" t="s">
        <v>475</v>
      </c>
      <c r="D128" s="46" t="s">
        <v>475</v>
      </c>
      <c r="E128" s="46" t="s">
        <v>475</v>
      </c>
      <c r="F128" s="306"/>
      <c r="G128" s="306"/>
      <c r="H128" s="306"/>
      <c r="I128" s="306"/>
    </row>
    <row r="129" spans="1:9" x14ac:dyDescent="0.15">
      <c r="A129" s="46" t="s">
        <v>475</v>
      </c>
      <c r="B129" s="46">
        <v>227</v>
      </c>
      <c r="C129" s="46" t="s">
        <v>475</v>
      </c>
      <c r="D129" s="46" t="s">
        <v>475</v>
      </c>
      <c r="E129" s="46" t="s">
        <v>475</v>
      </c>
      <c r="F129" s="306"/>
      <c r="G129" s="306"/>
      <c r="H129" s="306"/>
      <c r="I129" s="306"/>
    </row>
    <row r="130" spans="1:9" x14ac:dyDescent="0.15">
      <c r="A130" s="46" t="s">
        <v>475</v>
      </c>
      <c r="B130" s="46">
        <v>228</v>
      </c>
      <c r="C130" s="46" t="s">
        <v>475</v>
      </c>
      <c r="D130" s="46" t="s">
        <v>475</v>
      </c>
      <c r="E130" s="46" t="s">
        <v>475</v>
      </c>
      <c r="F130" s="306"/>
      <c r="G130" s="306"/>
      <c r="H130" s="306"/>
      <c r="I130" s="306"/>
    </row>
    <row r="131" spans="1:9" x14ac:dyDescent="0.15">
      <c r="A131" s="46" t="s">
        <v>475</v>
      </c>
      <c r="B131" s="46">
        <v>229</v>
      </c>
      <c r="C131" s="46" t="s">
        <v>475</v>
      </c>
      <c r="D131" s="46" t="s">
        <v>475</v>
      </c>
      <c r="E131" s="46" t="s">
        <v>475</v>
      </c>
      <c r="F131" s="306"/>
      <c r="G131" s="306"/>
      <c r="H131" s="306"/>
      <c r="I131" s="306"/>
    </row>
    <row r="132" spans="1:9" x14ac:dyDescent="0.15">
      <c r="A132" s="46" t="s">
        <v>475</v>
      </c>
      <c r="B132" s="46">
        <v>230</v>
      </c>
      <c r="C132" s="46" t="s">
        <v>475</v>
      </c>
      <c r="D132" s="46" t="s">
        <v>475</v>
      </c>
      <c r="E132" s="46" t="s">
        <v>475</v>
      </c>
      <c r="F132" s="30"/>
      <c r="G132" s="30"/>
      <c r="H132" s="306"/>
      <c r="I132" s="306"/>
    </row>
    <row r="133" spans="1:9" x14ac:dyDescent="0.15">
      <c r="A133" s="46" t="s">
        <v>475</v>
      </c>
      <c r="B133" s="46">
        <v>231</v>
      </c>
      <c r="C133" s="46" t="s">
        <v>475</v>
      </c>
      <c r="D133" s="46" t="s">
        <v>475</v>
      </c>
      <c r="E133" s="46" t="s">
        <v>475</v>
      </c>
      <c r="F133" s="30"/>
      <c r="G133" s="30"/>
      <c r="H133" s="306"/>
      <c r="I133" s="306"/>
    </row>
    <row r="134" spans="1:9" x14ac:dyDescent="0.15">
      <c r="A134" s="46" t="s">
        <v>475</v>
      </c>
      <c r="B134" s="46">
        <v>232</v>
      </c>
      <c r="C134" s="46" t="s">
        <v>475</v>
      </c>
      <c r="D134" s="46" t="s">
        <v>475</v>
      </c>
      <c r="E134" s="46" t="s">
        <v>475</v>
      </c>
      <c r="F134" s="30"/>
      <c r="G134" s="30"/>
      <c r="H134" s="306"/>
      <c r="I134" s="306"/>
    </row>
    <row r="135" spans="1:9" x14ac:dyDescent="0.15">
      <c r="A135" s="46" t="s">
        <v>475</v>
      </c>
      <c r="B135" s="46">
        <v>233</v>
      </c>
      <c r="C135" s="46" t="s">
        <v>475</v>
      </c>
      <c r="D135" s="46" t="s">
        <v>475</v>
      </c>
      <c r="E135" s="46" t="s">
        <v>475</v>
      </c>
      <c r="F135" s="30"/>
      <c r="G135" s="30"/>
      <c r="H135" s="306"/>
      <c r="I135" s="306"/>
    </row>
    <row r="136" spans="1:9" x14ac:dyDescent="0.15">
      <c r="A136" s="46" t="s">
        <v>475</v>
      </c>
      <c r="B136" s="46">
        <v>234</v>
      </c>
      <c r="C136" s="46" t="s">
        <v>475</v>
      </c>
      <c r="D136" s="46" t="s">
        <v>475</v>
      </c>
      <c r="E136" s="46" t="s">
        <v>475</v>
      </c>
      <c r="F136" s="30"/>
      <c r="G136" s="30"/>
      <c r="H136" s="306"/>
      <c r="I136" s="306"/>
    </row>
    <row r="137" spans="1:9" x14ac:dyDescent="0.15">
      <c r="A137" s="46" t="s">
        <v>475</v>
      </c>
      <c r="B137" s="46">
        <v>235</v>
      </c>
      <c r="C137" s="46" t="s">
        <v>475</v>
      </c>
      <c r="D137" s="46" t="s">
        <v>475</v>
      </c>
      <c r="E137" s="46" t="s">
        <v>475</v>
      </c>
      <c r="F137" s="30"/>
      <c r="G137" s="30"/>
      <c r="H137" s="306"/>
      <c r="I137" s="306"/>
    </row>
    <row r="138" spans="1:9" x14ac:dyDescent="0.15">
      <c r="A138" s="46" t="s">
        <v>475</v>
      </c>
      <c r="B138" s="46">
        <v>236</v>
      </c>
      <c r="C138" s="46" t="s">
        <v>475</v>
      </c>
      <c r="D138" s="46" t="s">
        <v>475</v>
      </c>
      <c r="E138" s="46" t="s">
        <v>475</v>
      </c>
      <c r="F138" s="30"/>
      <c r="G138" s="30"/>
      <c r="H138" s="306"/>
      <c r="I138" s="306"/>
    </row>
    <row r="139" spans="1:9" x14ac:dyDescent="0.15">
      <c r="A139" s="46" t="s">
        <v>475</v>
      </c>
      <c r="B139" s="46">
        <v>237</v>
      </c>
      <c r="C139" s="46" t="s">
        <v>475</v>
      </c>
      <c r="D139" s="46" t="s">
        <v>475</v>
      </c>
      <c r="E139" s="46" t="s">
        <v>475</v>
      </c>
      <c r="F139" s="30"/>
      <c r="G139" s="30"/>
      <c r="H139" s="306"/>
      <c r="I139" s="306"/>
    </row>
    <row r="140" spans="1:9" x14ac:dyDescent="0.15">
      <c r="A140" s="46" t="s">
        <v>475</v>
      </c>
      <c r="B140" s="46">
        <v>238</v>
      </c>
      <c r="C140" s="46" t="s">
        <v>475</v>
      </c>
      <c r="D140" s="46" t="s">
        <v>475</v>
      </c>
      <c r="E140" s="46" t="s">
        <v>475</v>
      </c>
      <c r="F140" s="30"/>
      <c r="G140" s="30"/>
      <c r="H140" s="306"/>
      <c r="I140" s="306"/>
    </row>
    <row r="141" spans="1:9" x14ac:dyDescent="0.15">
      <c r="A141" s="46" t="s">
        <v>475</v>
      </c>
      <c r="B141" s="46">
        <v>239</v>
      </c>
      <c r="C141" s="46" t="s">
        <v>475</v>
      </c>
      <c r="D141" s="46" t="s">
        <v>475</v>
      </c>
      <c r="E141" s="46" t="s">
        <v>475</v>
      </c>
      <c r="F141" s="30"/>
      <c r="G141" s="30"/>
      <c r="H141" s="306"/>
      <c r="I141" s="306"/>
    </row>
    <row r="142" spans="1:9" ht="30" x14ac:dyDescent="0.15">
      <c r="A142" s="46" t="s">
        <v>475</v>
      </c>
      <c r="B142" s="46">
        <v>240</v>
      </c>
      <c r="C142" s="46" t="s">
        <v>475</v>
      </c>
      <c r="D142" s="46" t="s">
        <v>475</v>
      </c>
      <c r="E142" s="46" t="s">
        <v>475</v>
      </c>
      <c r="F142" s="304" t="s">
        <v>8878</v>
      </c>
      <c r="G142" s="307" t="s">
        <v>8879</v>
      </c>
      <c r="H142" s="306"/>
      <c r="I142" s="306"/>
    </row>
    <row r="143" spans="1:9" x14ac:dyDescent="0.15">
      <c r="A143" s="46" t="s">
        <v>475</v>
      </c>
      <c r="B143" s="46">
        <v>241</v>
      </c>
      <c r="C143" s="46" t="s">
        <v>475</v>
      </c>
      <c r="D143" s="46" t="s">
        <v>475</v>
      </c>
      <c r="E143" s="46" t="s">
        <v>475</v>
      </c>
      <c r="F143" s="306"/>
      <c r="G143" s="306"/>
      <c r="H143" s="306"/>
      <c r="I143" s="306"/>
    </row>
    <row r="144" spans="1:9" x14ac:dyDescent="0.15">
      <c r="A144" s="46" t="s">
        <v>475</v>
      </c>
      <c r="B144" s="46">
        <v>242</v>
      </c>
      <c r="C144" s="46" t="s">
        <v>475</v>
      </c>
      <c r="D144" s="46" t="s">
        <v>475</v>
      </c>
      <c r="E144" s="46" t="s">
        <v>475</v>
      </c>
      <c r="F144" s="306"/>
      <c r="G144" s="306"/>
      <c r="H144" s="306"/>
      <c r="I144" s="306"/>
    </row>
    <row r="145" spans="1:9" x14ac:dyDescent="0.15">
      <c r="A145" s="46" t="s">
        <v>475</v>
      </c>
      <c r="B145" s="46">
        <v>243</v>
      </c>
      <c r="C145" s="46" t="s">
        <v>475</v>
      </c>
      <c r="D145" s="46" t="s">
        <v>475</v>
      </c>
      <c r="E145" s="46" t="s">
        <v>475</v>
      </c>
      <c r="F145" s="306"/>
      <c r="G145" s="306"/>
      <c r="H145" s="306"/>
      <c r="I145" s="306"/>
    </row>
    <row r="146" spans="1:9" x14ac:dyDescent="0.15">
      <c r="A146" s="46" t="s">
        <v>475</v>
      </c>
      <c r="B146" s="46">
        <v>244</v>
      </c>
      <c r="C146" s="46" t="s">
        <v>475</v>
      </c>
      <c r="D146" s="46" t="s">
        <v>475</v>
      </c>
      <c r="E146" s="46" t="s">
        <v>475</v>
      </c>
      <c r="F146" s="306"/>
      <c r="G146" s="306"/>
      <c r="H146" s="306"/>
      <c r="I146" s="306"/>
    </row>
    <row r="147" spans="1:9" x14ac:dyDescent="0.15">
      <c r="A147" s="46" t="s">
        <v>475</v>
      </c>
      <c r="B147" s="46">
        <v>245</v>
      </c>
      <c r="C147" s="46" t="s">
        <v>475</v>
      </c>
      <c r="D147" s="46" t="s">
        <v>475</v>
      </c>
      <c r="E147" s="46" t="s">
        <v>475</v>
      </c>
      <c r="F147" s="306"/>
      <c r="G147" s="306"/>
      <c r="H147" s="306"/>
      <c r="I147" s="306"/>
    </row>
    <row r="148" spans="1:9" x14ac:dyDescent="0.15">
      <c r="A148" s="46" t="s">
        <v>475</v>
      </c>
      <c r="B148" s="46">
        <v>246</v>
      </c>
      <c r="C148" s="46" t="s">
        <v>475</v>
      </c>
      <c r="D148" s="46" t="s">
        <v>475</v>
      </c>
      <c r="E148" s="46" t="s">
        <v>475</v>
      </c>
      <c r="F148" s="306"/>
      <c r="G148" s="306"/>
      <c r="H148" s="306"/>
      <c r="I148" s="306"/>
    </row>
    <row r="149" spans="1:9" x14ac:dyDescent="0.15">
      <c r="A149" s="46" t="s">
        <v>475</v>
      </c>
      <c r="B149" s="46">
        <v>247</v>
      </c>
      <c r="C149" s="46" t="s">
        <v>475</v>
      </c>
      <c r="D149" s="46" t="s">
        <v>475</v>
      </c>
      <c r="E149" s="46" t="s">
        <v>475</v>
      </c>
      <c r="F149" s="306"/>
      <c r="G149" s="306"/>
      <c r="H149" s="306"/>
      <c r="I149" s="306"/>
    </row>
    <row r="150" spans="1:9" x14ac:dyDescent="0.15">
      <c r="A150" s="46" t="s">
        <v>475</v>
      </c>
      <c r="B150" s="46">
        <v>248</v>
      </c>
      <c r="C150" s="46" t="s">
        <v>475</v>
      </c>
      <c r="D150" s="46" t="s">
        <v>475</v>
      </c>
      <c r="E150" s="46" t="s">
        <v>475</v>
      </c>
      <c r="F150" s="306"/>
      <c r="G150" s="306"/>
      <c r="H150" s="306"/>
      <c r="I150" s="306"/>
    </row>
    <row r="151" spans="1:9" x14ac:dyDescent="0.15">
      <c r="A151" s="46" t="s">
        <v>475</v>
      </c>
      <c r="B151" s="46">
        <v>249</v>
      </c>
      <c r="C151" s="46" t="s">
        <v>475</v>
      </c>
      <c r="D151" s="46" t="s">
        <v>475</v>
      </c>
      <c r="E151" s="46" t="s">
        <v>475</v>
      </c>
      <c r="F151" s="306"/>
      <c r="G151" s="306"/>
      <c r="H151" s="306"/>
      <c r="I151" s="306"/>
    </row>
    <row r="152" spans="1:9" x14ac:dyDescent="0.15">
      <c r="A152" s="46" t="s">
        <v>475</v>
      </c>
      <c r="B152" s="46">
        <v>250</v>
      </c>
      <c r="C152" s="46" t="s">
        <v>475</v>
      </c>
      <c r="D152" s="46" t="s">
        <v>475</v>
      </c>
      <c r="E152" s="46" t="s">
        <v>475</v>
      </c>
      <c r="F152" s="306" t="s">
        <v>8880</v>
      </c>
      <c r="G152" s="306" t="s">
        <v>6496</v>
      </c>
      <c r="H152" s="306"/>
      <c r="I152" s="306"/>
    </row>
    <row r="153" spans="1:9" x14ac:dyDescent="0.15">
      <c r="A153" s="46" t="s">
        <v>475</v>
      </c>
      <c r="B153" s="46">
        <v>251</v>
      </c>
      <c r="C153" s="46" t="s">
        <v>475</v>
      </c>
      <c r="D153" s="46" t="s">
        <v>475</v>
      </c>
      <c r="E153" s="46" t="s">
        <v>475</v>
      </c>
      <c r="F153" s="306"/>
      <c r="G153" s="306"/>
      <c r="H153" s="306"/>
      <c r="I153" s="306"/>
    </row>
    <row r="154" spans="1:9" x14ac:dyDescent="0.15">
      <c r="A154" s="46" t="s">
        <v>475</v>
      </c>
      <c r="B154" s="46">
        <v>252</v>
      </c>
      <c r="C154" s="46" t="s">
        <v>475</v>
      </c>
      <c r="D154" s="46" t="s">
        <v>475</v>
      </c>
      <c r="E154" s="46" t="s">
        <v>475</v>
      </c>
      <c r="F154" s="306"/>
      <c r="G154" s="306"/>
      <c r="H154" s="306"/>
      <c r="I154" s="306"/>
    </row>
    <row r="155" spans="1:9" x14ac:dyDescent="0.15">
      <c r="A155" s="46" t="s">
        <v>475</v>
      </c>
      <c r="B155" s="46">
        <v>253</v>
      </c>
      <c r="C155" s="46" t="s">
        <v>475</v>
      </c>
      <c r="D155" s="46" t="s">
        <v>475</v>
      </c>
      <c r="E155" s="46" t="s">
        <v>475</v>
      </c>
      <c r="F155" s="306"/>
      <c r="G155" s="306"/>
      <c r="H155" s="306"/>
      <c r="I155" s="306"/>
    </row>
    <row r="156" spans="1:9" x14ac:dyDescent="0.15">
      <c r="A156" s="46" t="s">
        <v>475</v>
      </c>
      <c r="B156" s="46">
        <v>254</v>
      </c>
      <c r="C156" s="46" t="s">
        <v>475</v>
      </c>
      <c r="D156" s="46" t="s">
        <v>475</v>
      </c>
      <c r="E156" s="46" t="s">
        <v>475</v>
      </c>
      <c r="F156" s="306"/>
      <c r="G156" s="306"/>
      <c r="H156" s="306"/>
      <c r="I156" s="306"/>
    </row>
    <row r="157" spans="1:9" x14ac:dyDescent="0.15">
      <c r="A157" s="46" t="s">
        <v>475</v>
      </c>
      <c r="B157" s="46">
        <v>255</v>
      </c>
      <c r="C157" s="46" t="s">
        <v>475</v>
      </c>
      <c r="D157" s="46" t="s">
        <v>475</v>
      </c>
      <c r="E157" s="46" t="s">
        <v>475</v>
      </c>
      <c r="F157" s="306"/>
      <c r="G157" s="306"/>
      <c r="H157" s="306"/>
      <c r="I157" s="306"/>
    </row>
    <row r="158" spans="1:9" x14ac:dyDescent="0.15">
      <c r="A158" s="46" t="s">
        <v>475</v>
      </c>
      <c r="B158" s="46">
        <v>256</v>
      </c>
      <c r="C158" s="46" t="s">
        <v>475</v>
      </c>
      <c r="D158" s="46" t="s">
        <v>475</v>
      </c>
      <c r="E158" s="46" t="s">
        <v>475</v>
      </c>
      <c r="F158" s="306"/>
      <c r="G158" s="306"/>
      <c r="H158" s="306"/>
      <c r="I158" s="306"/>
    </row>
    <row r="159" spans="1:9" x14ac:dyDescent="0.15">
      <c r="A159" s="46" t="s">
        <v>475</v>
      </c>
      <c r="B159" s="46">
        <v>257</v>
      </c>
      <c r="C159" s="46" t="s">
        <v>475</v>
      </c>
      <c r="D159" s="46" t="s">
        <v>475</v>
      </c>
      <c r="E159" s="46" t="s">
        <v>475</v>
      </c>
      <c r="F159" s="306"/>
      <c r="G159" s="306"/>
      <c r="H159" s="306"/>
      <c r="I159" s="306"/>
    </row>
    <row r="160" spans="1:9" x14ac:dyDescent="0.15">
      <c r="A160" s="46" t="s">
        <v>475</v>
      </c>
      <c r="B160" s="46">
        <v>258</v>
      </c>
      <c r="C160" s="46" t="s">
        <v>475</v>
      </c>
      <c r="D160" s="46" t="s">
        <v>475</v>
      </c>
      <c r="E160" s="46" t="s">
        <v>475</v>
      </c>
      <c r="F160" s="306"/>
      <c r="G160" s="306"/>
      <c r="H160" s="306"/>
      <c r="I160" s="306"/>
    </row>
    <row r="161" spans="1:9" x14ac:dyDescent="0.15">
      <c r="A161" s="46" t="s">
        <v>475</v>
      </c>
      <c r="B161" s="46">
        <v>259</v>
      </c>
      <c r="C161" s="46" t="s">
        <v>475</v>
      </c>
      <c r="D161" s="46" t="s">
        <v>475</v>
      </c>
      <c r="E161" s="46" t="s">
        <v>475</v>
      </c>
      <c r="F161" s="306"/>
      <c r="G161" s="306"/>
      <c r="H161" s="306"/>
      <c r="I161" s="306"/>
    </row>
    <row r="162" spans="1:9" x14ac:dyDescent="0.15">
      <c r="A162" s="46" t="s">
        <v>475</v>
      </c>
      <c r="B162" s="46">
        <v>260</v>
      </c>
      <c r="C162" s="46" t="s">
        <v>475</v>
      </c>
      <c r="D162" s="46" t="s">
        <v>475</v>
      </c>
      <c r="E162" s="46" t="s">
        <v>475</v>
      </c>
      <c r="F162" s="306"/>
      <c r="G162" s="306"/>
      <c r="H162" s="306"/>
      <c r="I162" s="306"/>
    </row>
    <row r="163" spans="1:9" x14ac:dyDescent="0.15">
      <c r="A163" s="46" t="s">
        <v>475</v>
      </c>
      <c r="B163" s="46">
        <v>261</v>
      </c>
      <c r="C163" s="46" t="s">
        <v>475</v>
      </c>
      <c r="D163" s="46" t="s">
        <v>475</v>
      </c>
      <c r="E163" s="46" t="s">
        <v>475</v>
      </c>
      <c r="F163" s="306"/>
      <c r="G163" s="306"/>
      <c r="H163" s="306"/>
      <c r="I163" s="306"/>
    </row>
    <row r="164" spans="1:9" x14ac:dyDescent="0.15">
      <c r="A164" s="46" t="s">
        <v>475</v>
      </c>
      <c r="B164" s="46">
        <v>262</v>
      </c>
      <c r="C164" s="46" t="s">
        <v>475</v>
      </c>
      <c r="D164" s="46" t="s">
        <v>475</v>
      </c>
      <c r="E164" s="46" t="s">
        <v>475</v>
      </c>
      <c r="F164" s="306"/>
      <c r="G164" s="306"/>
      <c r="H164" s="306"/>
      <c r="I164" s="306"/>
    </row>
    <row r="165" spans="1:9" x14ac:dyDescent="0.15">
      <c r="A165" s="46" t="s">
        <v>475</v>
      </c>
      <c r="B165" s="46">
        <v>263</v>
      </c>
      <c r="C165" s="46" t="s">
        <v>475</v>
      </c>
      <c r="D165" s="46" t="s">
        <v>475</v>
      </c>
      <c r="E165" s="46" t="s">
        <v>475</v>
      </c>
      <c r="F165" s="306"/>
      <c r="G165" s="306"/>
      <c r="H165" s="306"/>
      <c r="I165" s="306"/>
    </row>
    <row r="166" spans="1:9" x14ac:dyDescent="0.15">
      <c r="A166" s="46" t="s">
        <v>475</v>
      </c>
      <c r="B166" s="46">
        <v>264</v>
      </c>
      <c r="C166" s="46" t="s">
        <v>475</v>
      </c>
      <c r="D166" s="46" t="s">
        <v>475</v>
      </c>
      <c r="E166" s="46" t="s">
        <v>475</v>
      </c>
      <c r="F166" s="306"/>
      <c r="G166" s="306"/>
      <c r="H166" s="306"/>
      <c r="I166" s="306"/>
    </row>
    <row r="167" spans="1:9" x14ac:dyDescent="0.15">
      <c r="A167" s="46" t="s">
        <v>475</v>
      </c>
      <c r="B167" s="46">
        <v>265</v>
      </c>
      <c r="C167" s="46" t="s">
        <v>475</v>
      </c>
      <c r="D167" s="46" t="s">
        <v>475</v>
      </c>
      <c r="E167" s="46" t="s">
        <v>475</v>
      </c>
      <c r="F167" s="306"/>
      <c r="G167" s="306"/>
      <c r="H167" s="306"/>
      <c r="I167" s="306"/>
    </row>
    <row r="168" spans="1:9" x14ac:dyDescent="0.15">
      <c r="A168" s="46" t="s">
        <v>475</v>
      </c>
      <c r="B168" s="46">
        <v>266</v>
      </c>
      <c r="C168" s="46" t="s">
        <v>475</v>
      </c>
      <c r="D168" s="46" t="s">
        <v>475</v>
      </c>
      <c r="E168" s="46" t="s">
        <v>475</v>
      </c>
      <c r="F168" s="306"/>
      <c r="G168" s="306"/>
      <c r="H168" s="306"/>
      <c r="I168" s="306"/>
    </row>
    <row r="169" spans="1:9" x14ac:dyDescent="0.15">
      <c r="A169" s="46" t="s">
        <v>475</v>
      </c>
      <c r="B169" s="46">
        <v>267</v>
      </c>
      <c r="C169" s="46" t="s">
        <v>475</v>
      </c>
      <c r="D169" s="46" t="s">
        <v>475</v>
      </c>
      <c r="E169" s="46" t="s">
        <v>475</v>
      </c>
      <c r="F169" s="306"/>
      <c r="G169" s="306"/>
      <c r="H169" s="306"/>
      <c r="I169" s="306"/>
    </row>
    <row r="170" spans="1:9" x14ac:dyDescent="0.15">
      <c r="A170" s="46" t="s">
        <v>475</v>
      </c>
      <c r="B170" s="46">
        <v>268</v>
      </c>
      <c r="C170" s="46" t="s">
        <v>475</v>
      </c>
      <c r="D170" s="46" t="s">
        <v>475</v>
      </c>
      <c r="E170" s="46" t="s">
        <v>475</v>
      </c>
      <c r="F170" s="306"/>
      <c r="G170" s="306"/>
      <c r="H170" s="306"/>
      <c r="I170" s="306"/>
    </row>
    <row r="171" spans="1:9" x14ac:dyDescent="0.15">
      <c r="A171" s="46" t="s">
        <v>475</v>
      </c>
      <c r="B171" s="46">
        <v>269</v>
      </c>
      <c r="C171" s="46" t="s">
        <v>475</v>
      </c>
      <c r="D171" s="46" t="s">
        <v>475</v>
      </c>
      <c r="E171" s="46" t="s">
        <v>475</v>
      </c>
      <c r="F171" s="306"/>
      <c r="G171" s="306"/>
      <c r="H171" s="306"/>
      <c r="I171" s="306"/>
    </row>
    <row r="172" spans="1:9" x14ac:dyDescent="0.15">
      <c r="A172" s="46" t="s">
        <v>475</v>
      </c>
      <c r="B172" s="46">
        <v>270</v>
      </c>
      <c r="C172" s="46" t="s">
        <v>475</v>
      </c>
      <c r="D172" s="46" t="s">
        <v>475</v>
      </c>
      <c r="E172" s="46" t="s">
        <v>475</v>
      </c>
      <c r="F172" s="306"/>
      <c r="G172" s="306"/>
      <c r="H172" s="306"/>
      <c r="I172" s="306"/>
    </row>
    <row r="173" spans="1:9" x14ac:dyDescent="0.15">
      <c r="A173" s="46" t="s">
        <v>475</v>
      </c>
      <c r="B173" s="46">
        <v>271</v>
      </c>
      <c r="C173" s="46" t="s">
        <v>475</v>
      </c>
      <c r="D173" s="46" t="s">
        <v>475</v>
      </c>
      <c r="E173" s="46" t="s">
        <v>475</v>
      </c>
      <c r="F173" s="306"/>
      <c r="G173" s="306"/>
      <c r="H173" s="306"/>
      <c r="I173" s="306"/>
    </row>
    <row r="174" spans="1:9" x14ac:dyDescent="0.15">
      <c r="A174" s="46" t="s">
        <v>475</v>
      </c>
      <c r="B174" s="46">
        <v>272</v>
      </c>
      <c r="C174" s="46" t="s">
        <v>475</v>
      </c>
      <c r="D174" s="46" t="s">
        <v>475</v>
      </c>
      <c r="E174" s="46" t="s">
        <v>475</v>
      </c>
      <c r="F174" s="306"/>
      <c r="G174" s="306"/>
      <c r="H174" s="306"/>
      <c r="I174" s="306"/>
    </row>
    <row r="175" spans="1:9" x14ac:dyDescent="0.15">
      <c r="A175" s="46" t="s">
        <v>475</v>
      </c>
      <c r="B175" s="46">
        <v>273</v>
      </c>
      <c r="C175" s="46" t="s">
        <v>475</v>
      </c>
      <c r="D175" s="46" t="s">
        <v>475</v>
      </c>
      <c r="E175" s="46" t="s">
        <v>475</v>
      </c>
      <c r="F175" s="306"/>
      <c r="G175" s="306"/>
      <c r="H175" s="306"/>
      <c r="I175" s="306"/>
    </row>
    <row r="176" spans="1:9" x14ac:dyDescent="0.15">
      <c r="A176" s="46" t="s">
        <v>475</v>
      </c>
      <c r="B176" s="46">
        <v>274</v>
      </c>
      <c r="C176" s="46" t="s">
        <v>475</v>
      </c>
      <c r="D176" s="46" t="s">
        <v>475</v>
      </c>
      <c r="E176" s="46" t="s">
        <v>475</v>
      </c>
      <c r="F176" s="306"/>
      <c r="G176" s="306"/>
      <c r="H176" s="306"/>
      <c r="I176" s="306"/>
    </row>
    <row r="177" spans="1:9" x14ac:dyDescent="0.15">
      <c r="A177" s="46" t="s">
        <v>475</v>
      </c>
      <c r="B177" s="46">
        <v>275</v>
      </c>
      <c r="C177" s="46" t="s">
        <v>475</v>
      </c>
      <c r="D177" s="46" t="s">
        <v>475</v>
      </c>
      <c r="E177" s="46" t="s">
        <v>475</v>
      </c>
      <c r="F177" s="306"/>
      <c r="G177" s="306"/>
      <c r="H177" s="306"/>
      <c r="I177" s="306"/>
    </row>
    <row r="178" spans="1:9" x14ac:dyDescent="0.15">
      <c r="A178" s="46" t="s">
        <v>475</v>
      </c>
      <c r="B178" s="46">
        <v>276</v>
      </c>
      <c r="C178" s="46" t="s">
        <v>475</v>
      </c>
      <c r="D178" s="46" t="s">
        <v>475</v>
      </c>
      <c r="E178" s="46" t="s">
        <v>475</v>
      </c>
      <c r="F178" s="306"/>
      <c r="G178" s="306"/>
      <c r="H178" s="306"/>
      <c r="I178" s="306"/>
    </row>
    <row r="179" spans="1:9" x14ac:dyDescent="0.15">
      <c r="A179" s="46" t="s">
        <v>475</v>
      </c>
      <c r="B179" s="46">
        <v>277</v>
      </c>
      <c r="C179" s="46" t="s">
        <v>475</v>
      </c>
      <c r="D179" s="46" t="s">
        <v>475</v>
      </c>
      <c r="E179" s="46" t="s">
        <v>475</v>
      </c>
      <c r="F179" s="306"/>
      <c r="G179" s="306"/>
      <c r="H179" s="306"/>
      <c r="I179" s="306"/>
    </row>
    <row r="180" spans="1:9" x14ac:dyDescent="0.15">
      <c r="A180" s="46" t="s">
        <v>475</v>
      </c>
      <c r="B180" s="46">
        <v>278</v>
      </c>
      <c r="C180" s="46" t="s">
        <v>475</v>
      </c>
      <c r="D180" s="46" t="s">
        <v>475</v>
      </c>
      <c r="E180" s="46" t="s">
        <v>475</v>
      </c>
      <c r="F180" s="306"/>
      <c r="G180" s="306"/>
      <c r="H180" s="306"/>
      <c r="I180" s="306"/>
    </row>
    <row r="181" spans="1:9" x14ac:dyDescent="0.15">
      <c r="A181" s="46" t="s">
        <v>475</v>
      </c>
      <c r="B181" s="46">
        <v>279</v>
      </c>
      <c r="C181" s="46" t="s">
        <v>475</v>
      </c>
      <c r="D181" s="46" t="s">
        <v>475</v>
      </c>
      <c r="E181" s="46" t="s">
        <v>475</v>
      </c>
      <c r="F181" s="306"/>
      <c r="G181" s="306"/>
      <c r="H181" s="306"/>
      <c r="I181" s="306"/>
    </row>
    <row r="182" spans="1:9" x14ac:dyDescent="0.15">
      <c r="A182" s="46" t="s">
        <v>475</v>
      </c>
      <c r="B182" s="46">
        <v>280</v>
      </c>
      <c r="C182" s="46" t="s">
        <v>475</v>
      </c>
      <c r="D182" s="46" t="s">
        <v>475</v>
      </c>
      <c r="E182" s="46" t="s">
        <v>475</v>
      </c>
      <c r="F182" s="306"/>
      <c r="G182" s="306"/>
      <c r="H182" s="306"/>
      <c r="I182" s="306"/>
    </row>
    <row r="183" spans="1:9" x14ac:dyDescent="0.15">
      <c r="A183" s="46" t="s">
        <v>475</v>
      </c>
      <c r="B183" s="46">
        <v>281</v>
      </c>
      <c r="C183" s="46" t="s">
        <v>475</v>
      </c>
      <c r="D183" s="46" t="s">
        <v>475</v>
      </c>
      <c r="E183" s="46" t="s">
        <v>475</v>
      </c>
      <c r="F183" s="306"/>
      <c r="G183" s="306"/>
      <c r="H183" s="306"/>
      <c r="I183" s="306"/>
    </row>
    <row r="184" spans="1:9" x14ac:dyDescent="0.15">
      <c r="A184" s="46" t="s">
        <v>475</v>
      </c>
      <c r="B184" s="46">
        <v>282</v>
      </c>
      <c r="C184" s="46" t="s">
        <v>475</v>
      </c>
      <c r="D184" s="46" t="s">
        <v>475</v>
      </c>
      <c r="E184" s="46" t="s">
        <v>475</v>
      </c>
      <c r="F184" s="306"/>
      <c r="G184" s="306"/>
      <c r="H184" s="306"/>
      <c r="I184" s="306"/>
    </row>
    <row r="185" spans="1:9" x14ac:dyDescent="0.15">
      <c r="A185" s="46" t="s">
        <v>475</v>
      </c>
      <c r="B185" s="46">
        <v>283</v>
      </c>
      <c r="C185" s="46" t="s">
        <v>475</v>
      </c>
      <c r="D185" s="46" t="s">
        <v>475</v>
      </c>
      <c r="E185" s="46" t="s">
        <v>475</v>
      </c>
      <c r="F185" s="306"/>
      <c r="G185" s="306"/>
      <c r="H185" s="306"/>
      <c r="I185" s="306"/>
    </row>
    <row r="186" spans="1:9" x14ac:dyDescent="0.15">
      <c r="A186" s="46" t="s">
        <v>475</v>
      </c>
      <c r="B186" s="46">
        <v>284</v>
      </c>
      <c r="C186" s="46" t="s">
        <v>475</v>
      </c>
      <c r="D186" s="46" t="s">
        <v>475</v>
      </c>
      <c r="E186" s="46" t="s">
        <v>475</v>
      </c>
      <c r="F186" s="306"/>
      <c r="G186" s="306"/>
      <c r="H186" s="306"/>
      <c r="I186" s="306"/>
    </row>
    <row r="187" spans="1:9" x14ac:dyDescent="0.15">
      <c r="A187" s="46" t="s">
        <v>475</v>
      </c>
      <c r="B187" s="46">
        <v>285</v>
      </c>
      <c r="C187" s="46" t="s">
        <v>475</v>
      </c>
      <c r="D187" s="46" t="s">
        <v>475</v>
      </c>
      <c r="E187" s="46" t="s">
        <v>475</v>
      </c>
      <c r="F187" s="306"/>
      <c r="G187" s="306"/>
      <c r="H187" s="306"/>
      <c r="I187" s="306"/>
    </row>
    <row r="188" spans="1:9" x14ac:dyDescent="0.15">
      <c r="A188" s="46" t="s">
        <v>475</v>
      </c>
      <c r="B188" s="46">
        <v>286</v>
      </c>
      <c r="C188" s="46" t="s">
        <v>475</v>
      </c>
      <c r="D188" s="46" t="s">
        <v>475</v>
      </c>
      <c r="E188" s="46" t="s">
        <v>475</v>
      </c>
      <c r="F188" s="306"/>
      <c r="G188" s="306"/>
      <c r="H188" s="306"/>
      <c r="I188" s="306"/>
    </row>
    <row r="189" spans="1:9" x14ac:dyDescent="0.15">
      <c r="A189" s="46" t="s">
        <v>475</v>
      </c>
      <c r="B189" s="46">
        <v>287</v>
      </c>
      <c r="C189" s="46" t="s">
        <v>475</v>
      </c>
      <c r="D189" s="46" t="s">
        <v>475</v>
      </c>
      <c r="E189" s="46" t="s">
        <v>475</v>
      </c>
      <c r="F189" s="306"/>
      <c r="G189" s="306"/>
      <c r="H189" s="306"/>
      <c r="I189" s="306"/>
    </row>
    <row r="190" spans="1:9" x14ac:dyDescent="0.15">
      <c r="A190" s="46" t="s">
        <v>475</v>
      </c>
      <c r="B190" s="46">
        <v>288</v>
      </c>
      <c r="C190" s="46" t="s">
        <v>475</v>
      </c>
      <c r="D190" s="46" t="s">
        <v>475</v>
      </c>
      <c r="E190" s="46" t="s">
        <v>475</v>
      </c>
      <c r="F190" s="306"/>
      <c r="G190" s="306"/>
      <c r="H190" s="306"/>
      <c r="I190" s="306"/>
    </row>
    <row r="191" spans="1:9" x14ac:dyDescent="0.15">
      <c r="A191" s="46" t="s">
        <v>475</v>
      </c>
      <c r="B191" s="46">
        <v>289</v>
      </c>
      <c r="C191" s="46" t="s">
        <v>475</v>
      </c>
      <c r="D191" s="46" t="s">
        <v>475</v>
      </c>
      <c r="E191" s="46" t="s">
        <v>475</v>
      </c>
      <c r="F191" s="306"/>
      <c r="G191" s="306"/>
      <c r="H191" s="306"/>
      <c r="I191" s="306"/>
    </row>
    <row r="192" spans="1:9" x14ac:dyDescent="0.15">
      <c r="A192" s="46" t="s">
        <v>475</v>
      </c>
      <c r="B192" s="46">
        <v>290</v>
      </c>
      <c r="C192" s="46" t="s">
        <v>475</v>
      </c>
      <c r="D192" s="46" t="s">
        <v>475</v>
      </c>
      <c r="E192" s="46" t="s">
        <v>475</v>
      </c>
      <c r="F192" s="306"/>
      <c r="G192" s="306"/>
      <c r="H192" s="306"/>
      <c r="I192" s="306"/>
    </row>
    <row r="193" spans="1:9" x14ac:dyDescent="0.15">
      <c r="A193" s="46" t="s">
        <v>475</v>
      </c>
      <c r="B193" s="46">
        <v>291</v>
      </c>
      <c r="C193" s="46" t="s">
        <v>475</v>
      </c>
      <c r="D193" s="46" t="s">
        <v>475</v>
      </c>
      <c r="E193" s="46" t="s">
        <v>475</v>
      </c>
      <c r="F193" s="306"/>
      <c r="G193" s="306"/>
      <c r="H193" s="306"/>
      <c r="I193" s="306"/>
    </row>
    <row r="194" spans="1:9" x14ac:dyDescent="0.15">
      <c r="A194" s="46" t="s">
        <v>475</v>
      </c>
      <c r="B194" s="46">
        <v>292</v>
      </c>
      <c r="C194" s="46" t="s">
        <v>475</v>
      </c>
      <c r="D194" s="46" t="s">
        <v>475</v>
      </c>
      <c r="E194" s="46" t="s">
        <v>475</v>
      </c>
      <c r="F194" s="306"/>
      <c r="G194" s="306"/>
      <c r="H194" s="306"/>
      <c r="I194" s="306"/>
    </row>
    <row r="195" spans="1:9" x14ac:dyDescent="0.15">
      <c r="A195" s="46" t="s">
        <v>475</v>
      </c>
      <c r="B195" s="46">
        <v>293</v>
      </c>
      <c r="C195" s="46" t="s">
        <v>475</v>
      </c>
      <c r="D195" s="46" t="s">
        <v>475</v>
      </c>
      <c r="E195" s="46" t="s">
        <v>475</v>
      </c>
      <c r="F195" s="306"/>
      <c r="G195" s="306"/>
      <c r="H195" s="306"/>
      <c r="I195" s="306"/>
    </row>
    <row r="196" spans="1:9" x14ac:dyDescent="0.15">
      <c r="A196" s="46" t="s">
        <v>475</v>
      </c>
      <c r="B196" s="46">
        <v>294</v>
      </c>
      <c r="C196" s="46" t="s">
        <v>475</v>
      </c>
      <c r="D196" s="46" t="s">
        <v>475</v>
      </c>
      <c r="E196" s="46" t="s">
        <v>475</v>
      </c>
      <c r="F196" s="306"/>
      <c r="G196" s="306"/>
      <c r="H196" s="306"/>
      <c r="I196" s="306"/>
    </row>
    <row r="197" spans="1:9" x14ac:dyDescent="0.15">
      <c r="A197" s="46" t="s">
        <v>475</v>
      </c>
      <c r="B197" s="46">
        <v>295</v>
      </c>
      <c r="C197" s="46" t="s">
        <v>475</v>
      </c>
      <c r="D197" s="46" t="s">
        <v>475</v>
      </c>
      <c r="E197" s="46" t="s">
        <v>475</v>
      </c>
      <c r="F197" s="306"/>
      <c r="G197" s="306"/>
      <c r="H197" s="306"/>
      <c r="I197" s="306"/>
    </row>
    <row r="198" spans="1:9" x14ac:dyDescent="0.15">
      <c r="A198" s="46" t="s">
        <v>475</v>
      </c>
      <c r="B198" s="46">
        <v>296</v>
      </c>
      <c r="C198" s="46" t="s">
        <v>475</v>
      </c>
      <c r="D198" s="46" t="s">
        <v>475</v>
      </c>
      <c r="E198" s="46" t="s">
        <v>475</v>
      </c>
      <c r="F198" s="306"/>
      <c r="G198" s="306"/>
      <c r="H198" s="306"/>
      <c r="I198" s="306"/>
    </row>
    <row r="199" spans="1:9" x14ac:dyDescent="0.15">
      <c r="A199" s="46" t="s">
        <v>475</v>
      </c>
      <c r="B199" s="46">
        <v>297</v>
      </c>
      <c r="C199" s="46" t="s">
        <v>475</v>
      </c>
      <c r="D199" s="46" t="s">
        <v>475</v>
      </c>
      <c r="E199" s="46" t="s">
        <v>475</v>
      </c>
      <c r="F199" s="306"/>
      <c r="G199" s="306"/>
      <c r="H199" s="306"/>
      <c r="I199" s="306"/>
    </row>
    <row r="200" spans="1:9" x14ac:dyDescent="0.15">
      <c r="A200" s="46" t="s">
        <v>475</v>
      </c>
      <c r="B200" s="46">
        <v>298</v>
      </c>
      <c r="C200" s="46" t="s">
        <v>475</v>
      </c>
      <c r="D200" s="46" t="s">
        <v>475</v>
      </c>
      <c r="E200" s="46" t="s">
        <v>475</v>
      </c>
      <c r="F200" s="306"/>
      <c r="G200" s="306"/>
      <c r="H200" s="306"/>
      <c r="I200" s="306"/>
    </row>
    <row r="201" spans="1:9" x14ac:dyDescent="0.15">
      <c r="A201" s="46" t="s">
        <v>475</v>
      </c>
      <c r="B201" s="46">
        <v>299</v>
      </c>
      <c r="C201" s="46" t="s">
        <v>475</v>
      </c>
      <c r="D201" s="46" t="s">
        <v>475</v>
      </c>
      <c r="E201" s="46" t="s">
        <v>475</v>
      </c>
      <c r="F201" s="306"/>
      <c r="G201" s="306"/>
      <c r="H201" s="306"/>
      <c r="I201" s="306"/>
    </row>
    <row r="202" spans="1:9" ht="75" x14ac:dyDescent="0.15">
      <c r="A202" s="46" t="s">
        <v>475</v>
      </c>
      <c r="B202" s="46" t="s">
        <v>475</v>
      </c>
      <c r="C202" s="46">
        <v>300</v>
      </c>
      <c r="D202" s="46" t="s">
        <v>475</v>
      </c>
      <c r="E202" s="46" t="s">
        <v>475</v>
      </c>
      <c r="F202" s="306" t="s">
        <v>5365</v>
      </c>
      <c r="G202" s="159" t="s">
        <v>8881</v>
      </c>
      <c r="H202" s="306"/>
      <c r="I202" s="306"/>
    </row>
    <row r="203" spans="1:9" x14ac:dyDescent="0.15">
      <c r="A203" s="46" t="s">
        <v>475</v>
      </c>
      <c r="B203" s="46" t="s">
        <v>475</v>
      </c>
      <c r="C203" s="46">
        <v>301</v>
      </c>
      <c r="D203" s="46" t="s">
        <v>475</v>
      </c>
      <c r="E203" s="46" t="s">
        <v>475</v>
      </c>
      <c r="F203" s="306" t="s">
        <v>8882</v>
      </c>
      <c r="G203" s="306" t="s">
        <v>8883</v>
      </c>
      <c r="H203" s="306"/>
      <c r="I203" s="306"/>
    </row>
    <row r="204" spans="1:9" ht="30" x14ac:dyDescent="0.15">
      <c r="A204" s="46" t="s">
        <v>475</v>
      </c>
      <c r="B204" s="46" t="s">
        <v>475</v>
      </c>
      <c r="C204" s="46">
        <v>302</v>
      </c>
      <c r="D204" s="46" t="s">
        <v>475</v>
      </c>
      <c r="E204" s="46" t="s">
        <v>475</v>
      </c>
      <c r="F204" s="306" t="s">
        <v>8884</v>
      </c>
      <c r="G204" s="159" t="s">
        <v>8885</v>
      </c>
      <c r="H204" s="306"/>
      <c r="I204" s="306"/>
    </row>
    <row r="205" spans="1:9" ht="30" x14ac:dyDescent="0.15">
      <c r="A205" s="46" t="s">
        <v>475</v>
      </c>
      <c r="B205" s="46" t="s">
        <v>475</v>
      </c>
      <c r="C205" s="46">
        <v>303</v>
      </c>
      <c r="D205" s="46" t="s">
        <v>475</v>
      </c>
      <c r="E205" s="46" t="s">
        <v>475</v>
      </c>
      <c r="F205" s="306" t="s">
        <v>8886</v>
      </c>
      <c r="G205" s="159" t="s">
        <v>8887</v>
      </c>
      <c r="H205" s="306"/>
      <c r="I205" s="306"/>
    </row>
    <row r="206" spans="1:9" x14ac:dyDescent="0.15">
      <c r="A206" s="46" t="s">
        <v>475</v>
      </c>
      <c r="B206" s="46" t="s">
        <v>475</v>
      </c>
      <c r="C206" s="46">
        <v>304</v>
      </c>
      <c r="D206" s="46" t="s">
        <v>475</v>
      </c>
      <c r="E206" s="46" t="s">
        <v>475</v>
      </c>
      <c r="H206" s="306"/>
      <c r="I206" s="306"/>
    </row>
    <row r="207" spans="1:9" x14ac:dyDescent="0.15">
      <c r="A207" s="46" t="s">
        <v>475</v>
      </c>
      <c r="B207" s="46" t="s">
        <v>475</v>
      </c>
      <c r="C207" s="46">
        <v>305</v>
      </c>
      <c r="D207" s="46" t="s">
        <v>475</v>
      </c>
      <c r="E207" s="46" t="s">
        <v>475</v>
      </c>
      <c r="H207" s="306"/>
      <c r="I207" s="306"/>
    </row>
    <row r="208" spans="1:9" x14ac:dyDescent="0.15">
      <c r="A208" s="46" t="s">
        <v>475</v>
      </c>
      <c r="B208" s="46" t="s">
        <v>475</v>
      </c>
      <c r="C208" s="46">
        <v>306</v>
      </c>
      <c r="D208" s="46" t="s">
        <v>475</v>
      </c>
      <c r="E208" s="46" t="s">
        <v>475</v>
      </c>
      <c r="F208" s="306"/>
      <c r="G208" s="306"/>
      <c r="H208" s="306"/>
      <c r="I208" s="306"/>
    </row>
    <row r="209" spans="1:9" x14ac:dyDescent="0.15">
      <c r="A209" s="46" t="s">
        <v>475</v>
      </c>
      <c r="B209" s="46" t="s">
        <v>475</v>
      </c>
      <c r="C209" s="46">
        <v>307</v>
      </c>
      <c r="D209" s="46" t="s">
        <v>475</v>
      </c>
      <c r="E209" s="46" t="s">
        <v>475</v>
      </c>
      <c r="F209" s="306"/>
      <c r="G209" s="306"/>
      <c r="H209" s="306"/>
      <c r="I209" s="306"/>
    </row>
    <row r="210" spans="1:9" x14ac:dyDescent="0.15">
      <c r="A210" s="46" t="s">
        <v>475</v>
      </c>
      <c r="B210" s="46" t="s">
        <v>475</v>
      </c>
      <c r="C210" s="46">
        <v>308</v>
      </c>
      <c r="D210" s="46" t="s">
        <v>475</v>
      </c>
      <c r="E210" s="46" t="s">
        <v>475</v>
      </c>
      <c r="F210" s="306"/>
      <c r="G210" s="306"/>
      <c r="H210" s="306"/>
      <c r="I210" s="306"/>
    </row>
    <row r="211" spans="1:9" x14ac:dyDescent="0.15">
      <c r="A211" s="46" t="s">
        <v>475</v>
      </c>
      <c r="B211" s="46" t="s">
        <v>475</v>
      </c>
      <c r="C211" s="46">
        <v>309</v>
      </c>
      <c r="D211" s="46" t="s">
        <v>475</v>
      </c>
      <c r="E211" s="46" t="s">
        <v>475</v>
      </c>
      <c r="F211" s="306"/>
      <c r="G211" s="306"/>
      <c r="H211" s="306"/>
      <c r="I211" s="306"/>
    </row>
    <row r="212" spans="1:9" x14ac:dyDescent="0.15">
      <c r="A212" s="46" t="s">
        <v>475</v>
      </c>
      <c r="B212" s="46" t="s">
        <v>475</v>
      </c>
      <c r="C212" s="46">
        <v>310</v>
      </c>
      <c r="D212" s="46" t="s">
        <v>475</v>
      </c>
      <c r="E212" s="46" t="s">
        <v>475</v>
      </c>
      <c r="F212" s="30"/>
      <c r="G212" s="30"/>
      <c r="H212" s="306"/>
      <c r="I212" s="306"/>
    </row>
    <row r="213" spans="1:9" x14ac:dyDescent="0.15">
      <c r="A213" s="46" t="s">
        <v>475</v>
      </c>
      <c r="B213" s="46" t="s">
        <v>475</v>
      </c>
      <c r="C213" s="46">
        <v>311</v>
      </c>
      <c r="D213" s="46" t="s">
        <v>475</v>
      </c>
      <c r="E213" s="46" t="s">
        <v>475</v>
      </c>
      <c r="F213" s="30"/>
      <c r="G213" s="30"/>
      <c r="H213" s="306"/>
      <c r="I213" s="306"/>
    </row>
    <row r="214" spans="1:9" x14ac:dyDescent="0.15">
      <c r="A214" s="46" t="s">
        <v>475</v>
      </c>
      <c r="B214" s="46" t="s">
        <v>475</v>
      </c>
      <c r="C214" s="46">
        <v>312</v>
      </c>
      <c r="D214" s="46" t="s">
        <v>475</v>
      </c>
      <c r="E214" s="46" t="s">
        <v>475</v>
      </c>
      <c r="F214" s="30"/>
      <c r="G214" s="30"/>
      <c r="H214" s="306"/>
      <c r="I214" s="306"/>
    </row>
    <row r="215" spans="1:9" x14ac:dyDescent="0.15">
      <c r="A215" s="46" t="s">
        <v>475</v>
      </c>
      <c r="B215" s="46" t="s">
        <v>475</v>
      </c>
      <c r="C215" s="46">
        <v>313</v>
      </c>
      <c r="D215" s="46" t="s">
        <v>475</v>
      </c>
      <c r="E215" s="46" t="s">
        <v>475</v>
      </c>
      <c r="F215" s="30"/>
      <c r="G215" s="30"/>
      <c r="H215" s="306"/>
      <c r="I215" s="306"/>
    </row>
    <row r="216" spans="1:9" x14ac:dyDescent="0.15">
      <c r="A216" s="46" t="s">
        <v>475</v>
      </c>
      <c r="B216" s="46" t="s">
        <v>475</v>
      </c>
      <c r="C216" s="46">
        <v>314</v>
      </c>
      <c r="D216" s="46" t="s">
        <v>475</v>
      </c>
      <c r="E216" s="46" t="s">
        <v>475</v>
      </c>
      <c r="F216" s="30"/>
      <c r="G216" s="30"/>
      <c r="H216" s="306"/>
      <c r="I216" s="306"/>
    </row>
    <row r="217" spans="1:9" x14ac:dyDescent="0.15">
      <c r="A217" s="46" t="s">
        <v>475</v>
      </c>
      <c r="B217" s="46" t="s">
        <v>475</v>
      </c>
      <c r="C217" s="46">
        <v>315</v>
      </c>
      <c r="D217" s="46" t="s">
        <v>475</v>
      </c>
      <c r="E217" s="46" t="s">
        <v>475</v>
      </c>
      <c r="F217" s="30"/>
      <c r="G217" s="30"/>
      <c r="H217" s="306"/>
      <c r="I217" s="306"/>
    </row>
    <row r="218" spans="1:9" x14ac:dyDescent="0.15">
      <c r="A218" s="46" t="s">
        <v>475</v>
      </c>
      <c r="B218" s="46" t="s">
        <v>475</v>
      </c>
      <c r="C218" s="46">
        <v>316</v>
      </c>
      <c r="D218" s="46" t="s">
        <v>475</v>
      </c>
      <c r="E218" s="46" t="s">
        <v>475</v>
      </c>
      <c r="F218" s="30"/>
      <c r="G218" s="30"/>
      <c r="H218" s="306"/>
      <c r="I218" s="306"/>
    </row>
    <row r="219" spans="1:9" x14ac:dyDescent="0.15">
      <c r="A219" s="46" t="s">
        <v>475</v>
      </c>
      <c r="B219" s="46" t="s">
        <v>475</v>
      </c>
      <c r="C219" s="46">
        <v>317</v>
      </c>
      <c r="D219" s="46" t="s">
        <v>475</v>
      </c>
      <c r="E219" s="46" t="s">
        <v>475</v>
      </c>
      <c r="F219" s="30"/>
      <c r="G219" s="30"/>
      <c r="H219" s="306"/>
      <c r="I219" s="306"/>
    </row>
    <row r="220" spans="1:9" x14ac:dyDescent="0.15">
      <c r="A220" s="46" t="s">
        <v>475</v>
      </c>
      <c r="B220" s="46" t="s">
        <v>475</v>
      </c>
      <c r="C220" s="46">
        <v>318</v>
      </c>
      <c r="D220" s="46" t="s">
        <v>475</v>
      </c>
      <c r="E220" s="46" t="s">
        <v>475</v>
      </c>
      <c r="F220" s="30"/>
      <c r="G220" s="30"/>
      <c r="H220" s="306"/>
      <c r="I220" s="306"/>
    </row>
    <row r="221" spans="1:9" x14ac:dyDescent="0.15">
      <c r="A221" s="46" t="s">
        <v>475</v>
      </c>
      <c r="B221" s="46" t="s">
        <v>475</v>
      </c>
      <c r="C221" s="46">
        <v>319</v>
      </c>
      <c r="D221" s="46" t="s">
        <v>475</v>
      </c>
      <c r="E221" s="46" t="s">
        <v>475</v>
      </c>
      <c r="F221" s="30"/>
      <c r="G221" s="30"/>
      <c r="H221" s="306"/>
      <c r="I221" s="306"/>
    </row>
    <row r="222" spans="1:9" x14ac:dyDescent="0.15">
      <c r="A222" s="46" t="s">
        <v>475</v>
      </c>
      <c r="B222" s="46" t="s">
        <v>475</v>
      </c>
      <c r="C222" s="46">
        <v>320</v>
      </c>
      <c r="D222" s="46" t="s">
        <v>475</v>
      </c>
      <c r="E222" s="46" t="s">
        <v>475</v>
      </c>
      <c r="F222" s="306" t="s">
        <v>5540</v>
      </c>
      <c r="G222" s="306"/>
      <c r="H222" s="306"/>
      <c r="I222" s="306"/>
    </row>
    <row r="223" spans="1:9" x14ac:dyDescent="0.15">
      <c r="A223" s="46" t="s">
        <v>475</v>
      </c>
      <c r="B223" s="46" t="s">
        <v>475</v>
      </c>
      <c r="C223" s="46">
        <v>321</v>
      </c>
      <c r="D223" s="46" t="s">
        <v>475</v>
      </c>
      <c r="E223" s="46" t="s">
        <v>475</v>
      </c>
      <c r="F223" s="306" t="s">
        <v>8888</v>
      </c>
      <c r="G223" s="306"/>
      <c r="H223" s="306"/>
      <c r="I223" s="306"/>
    </row>
    <row r="224" spans="1:9" x14ac:dyDescent="0.15">
      <c r="A224" s="46" t="s">
        <v>475</v>
      </c>
      <c r="B224" s="46" t="s">
        <v>475</v>
      </c>
      <c r="C224" s="46">
        <v>322</v>
      </c>
      <c r="D224" s="46" t="s">
        <v>475</v>
      </c>
      <c r="E224" s="46" t="s">
        <v>475</v>
      </c>
      <c r="F224" s="306" t="s">
        <v>8889</v>
      </c>
      <c r="G224" s="306" t="s">
        <v>8890</v>
      </c>
      <c r="H224" s="306"/>
      <c r="I224" s="306"/>
    </row>
    <row r="225" spans="1:9" x14ac:dyDescent="0.15">
      <c r="A225" s="46" t="s">
        <v>475</v>
      </c>
      <c r="B225" s="46" t="s">
        <v>475</v>
      </c>
      <c r="C225" s="46">
        <v>323</v>
      </c>
      <c r="D225" s="46" t="s">
        <v>475</v>
      </c>
      <c r="E225" s="46" t="s">
        <v>475</v>
      </c>
      <c r="F225" s="306"/>
      <c r="G225" s="306"/>
      <c r="H225" s="306"/>
      <c r="I225" s="306"/>
    </row>
    <row r="226" spans="1:9" x14ac:dyDescent="0.15">
      <c r="A226" s="46" t="s">
        <v>475</v>
      </c>
      <c r="B226" s="46" t="s">
        <v>475</v>
      </c>
      <c r="C226" s="46">
        <v>324</v>
      </c>
      <c r="D226" s="46" t="s">
        <v>475</v>
      </c>
      <c r="E226" s="46" t="s">
        <v>475</v>
      </c>
      <c r="F226" s="306"/>
      <c r="G226" s="306"/>
      <c r="H226" s="306"/>
      <c r="I226" s="306"/>
    </row>
    <row r="227" spans="1:9" x14ac:dyDescent="0.15">
      <c r="A227" s="46" t="s">
        <v>475</v>
      </c>
      <c r="B227" s="46" t="s">
        <v>475</v>
      </c>
      <c r="C227" s="46">
        <v>325</v>
      </c>
      <c r="D227" s="46" t="s">
        <v>475</v>
      </c>
      <c r="E227" s="46" t="s">
        <v>475</v>
      </c>
      <c r="F227" s="306"/>
      <c r="G227" s="306"/>
      <c r="H227" s="306"/>
      <c r="I227" s="306"/>
    </row>
    <row r="228" spans="1:9" x14ac:dyDescent="0.15">
      <c r="A228" s="46" t="s">
        <v>475</v>
      </c>
      <c r="B228" s="46" t="s">
        <v>475</v>
      </c>
      <c r="C228" s="46">
        <v>326</v>
      </c>
      <c r="D228" s="46" t="s">
        <v>475</v>
      </c>
      <c r="E228" s="46" t="s">
        <v>475</v>
      </c>
      <c r="F228" s="306"/>
      <c r="G228" s="306"/>
      <c r="H228" s="306"/>
      <c r="I228" s="306"/>
    </row>
    <row r="229" spans="1:9" x14ac:dyDescent="0.15">
      <c r="A229" s="46" t="s">
        <v>475</v>
      </c>
      <c r="B229" s="46" t="s">
        <v>475</v>
      </c>
      <c r="C229" s="46">
        <v>327</v>
      </c>
      <c r="D229" s="46" t="s">
        <v>475</v>
      </c>
      <c r="E229" s="46" t="s">
        <v>475</v>
      </c>
      <c r="F229" s="306"/>
      <c r="G229" s="306"/>
      <c r="H229" s="306"/>
      <c r="I229" s="306"/>
    </row>
    <row r="230" spans="1:9" x14ac:dyDescent="0.15">
      <c r="A230" s="46" t="s">
        <v>475</v>
      </c>
      <c r="B230" s="46" t="s">
        <v>475</v>
      </c>
      <c r="C230" s="46">
        <v>328</v>
      </c>
      <c r="D230" s="46" t="s">
        <v>475</v>
      </c>
      <c r="E230" s="46" t="s">
        <v>475</v>
      </c>
      <c r="F230" s="306"/>
      <c r="G230" s="306"/>
      <c r="H230" s="306"/>
      <c r="I230" s="306"/>
    </row>
    <row r="231" spans="1:9" x14ac:dyDescent="0.15">
      <c r="A231" s="46" t="s">
        <v>475</v>
      </c>
      <c r="B231" s="46" t="s">
        <v>475</v>
      </c>
      <c r="C231" s="46">
        <v>329</v>
      </c>
      <c r="D231" s="46" t="s">
        <v>475</v>
      </c>
      <c r="E231" s="46" t="s">
        <v>475</v>
      </c>
      <c r="F231" s="306"/>
      <c r="G231" s="306"/>
      <c r="H231" s="306"/>
      <c r="I231" s="306"/>
    </row>
    <row r="232" spans="1:9" x14ac:dyDescent="0.15">
      <c r="A232" s="46" t="s">
        <v>475</v>
      </c>
      <c r="B232" s="46" t="s">
        <v>475</v>
      </c>
      <c r="C232" s="46">
        <v>330</v>
      </c>
      <c r="D232" s="46" t="s">
        <v>475</v>
      </c>
      <c r="E232" s="46" t="s">
        <v>475</v>
      </c>
      <c r="F232" s="30"/>
      <c r="G232" s="30"/>
      <c r="H232" s="306"/>
      <c r="I232" s="306"/>
    </row>
    <row r="233" spans="1:9" x14ac:dyDescent="0.15">
      <c r="A233" s="46" t="s">
        <v>475</v>
      </c>
      <c r="B233" s="46" t="s">
        <v>475</v>
      </c>
      <c r="C233" s="46">
        <v>331</v>
      </c>
      <c r="D233" s="46" t="s">
        <v>475</v>
      </c>
      <c r="E233" s="46" t="s">
        <v>475</v>
      </c>
      <c r="F233" s="306"/>
      <c r="G233" s="306"/>
      <c r="H233" s="306"/>
      <c r="I233" s="306"/>
    </row>
    <row r="234" spans="1:9" x14ac:dyDescent="0.15">
      <c r="A234" s="46" t="s">
        <v>475</v>
      </c>
      <c r="B234" s="46" t="s">
        <v>475</v>
      </c>
      <c r="C234" s="46">
        <v>332</v>
      </c>
      <c r="D234" s="46" t="s">
        <v>475</v>
      </c>
      <c r="E234" s="46" t="s">
        <v>475</v>
      </c>
      <c r="F234" s="306"/>
      <c r="G234" s="306"/>
      <c r="H234" s="306"/>
      <c r="I234" s="306"/>
    </row>
    <row r="235" spans="1:9" x14ac:dyDescent="0.15">
      <c r="A235" s="46" t="s">
        <v>475</v>
      </c>
      <c r="B235" s="46" t="s">
        <v>475</v>
      </c>
      <c r="C235" s="46">
        <v>333</v>
      </c>
      <c r="D235" s="46" t="s">
        <v>475</v>
      </c>
      <c r="E235" s="46" t="s">
        <v>475</v>
      </c>
      <c r="F235" s="306"/>
      <c r="G235" s="306"/>
      <c r="H235" s="306"/>
      <c r="I235" s="306"/>
    </row>
    <row r="236" spans="1:9" x14ac:dyDescent="0.15">
      <c r="A236" s="46" t="s">
        <v>475</v>
      </c>
      <c r="B236" s="46" t="s">
        <v>475</v>
      </c>
      <c r="C236" s="46">
        <v>334</v>
      </c>
      <c r="D236" s="46" t="s">
        <v>475</v>
      </c>
      <c r="E236" s="46" t="s">
        <v>475</v>
      </c>
      <c r="F236" s="306"/>
      <c r="G236" s="306"/>
      <c r="H236" s="306"/>
      <c r="I236" s="306"/>
    </row>
    <row r="237" spans="1:9" x14ac:dyDescent="0.15">
      <c r="A237" s="46" t="s">
        <v>475</v>
      </c>
      <c r="B237" s="46" t="s">
        <v>475</v>
      </c>
      <c r="C237" s="46">
        <v>335</v>
      </c>
      <c r="D237" s="46" t="s">
        <v>475</v>
      </c>
      <c r="E237" s="46" t="s">
        <v>475</v>
      </c>
      <c r="F237" s="306"/>
      <c r="G237" s="306"/>
      <c r="H237" s="306"/>
      <c r="I237" s="306"/>
    </row>
    <row r="238" spans="1:9" x14ac:dyDescent="0.15">
      <c r="A238" s="46" t="s">
        <v>475</v>
      </c>
      <c r="B238" s="46" t="s">
        <v>475</v>
      </c>
      <c r="C238" s="46">
        <v>336</v>
      </c>
      <c r="D238" s="46" t="s">
        <v>475</v>
      </c>
      <c r="E238" s="46" t="s">
        <v>475</v>
      </c>
      <c r="F238" s="306"/>
      <c r="G238" s="306"/>
      <c r="H238" s="306"/>
      <c r="I238" s="306"/>
    </row>
    <row r="239" spans="1:9" x14ac:dyDescent="0.15">
      <c r="A239" s="46" t="s">
        <v>475</v>
      </c>
      <c r="B239" s="46" t="s">
        <v>475</v>
      </c>
      <c r="C239" s="46">
        <v>337</v>
      </c>
      <c r="D239" s="46" t="s">
        <v>475</v>
      </c>
      <c r="E239" s="46" t="s">
        <v>475</v>
      </c>
      <c r="F239" s="306"/>
      <c r="G239" s="306"/>
      <c r="H239" s="306"/>
      <c r="I239" s="306"/>
    </row>
    <row r="240" spans="1:9" x14ac:dyDescent="0.15">
      <c r="A240" s="46" t="s">
        <v>475</v>
      </c>
      <c r="B240" s="46" t="s">
        <v>475</v>
      </c>
      <c r="C240" s="46">
        <v>338</v>
      </c>
      <c r="D240" s="46" t="s">
        <v>475</v>
      </c>
      <c r="E240" s="46" t="s">
        <v>475</v>
      </c>
      <c r="F240" s="306"/>
      <c r="G240" s="306"/>
      <c r="H240" s="306"/>
      <c r="I240" s="306"/>
    </row>
    <row r="241" spans="1:9" x14ac:dyDescent="0.15">
      <c r="A241" s="46" t="s">
        <v>475</v>
      </c>
      <c r="B241" s="46" t="s">
        <v>475</v>
      </c>
      <c r="C241" s="46">
        <v>339</v>
      </c>
      <c r="D241" s="46" t="s">
        <v>475</v>
      </c>
      <c r="E241" s="46" t="s">
        <v>475</v>
      </c>
      <c r="F241" s="306"/>
      <c r="G241" s="306"/>
      <c r="H241" s="306"/>
      <c r="I241" s="306"/>
    </row>
    <row r="242" spans="1:9" ht="30" x14ac:dyDescent="0.15">
      <c r="A242" s="46" t="s">
        <v>475</v>
      </c>
      <c r="B242" s="46" t="s">
        <v>475</v>
      </c>
      <c r="C242" s="46">
        <v>340</v>
      </c>
      <c r="D242" s="46" t="s">
        <v>475</v>
      </c>
      <c r="E242" s="46" t="s">
        <v>475</v>
      </c>
      <c r="F242" s="306" t="s">
        <v>8981</v>
      </c>
      <c r="G242" s="159" t="s">
        <v>8891</v>
      </c>
      <c r="H242" s="306"/>
      <c r="I242" s="306"/>
    </row>
    <row r="243" spans="1:9" x14ac:dyDescent="0.15">
      <c r="A243" s="46" t="s">
        <v>475</v>
      </c>
      <c r="B243" s="46" t="s">
        <v>475</v>
      </c>
      <c r="C243" s="46">
        <v>341</v>
      </c>
      <c r="D243" s="46" t="s">
        <v>475</v>
      </c>
      <c r="E243" s="46" t="s">
        <v>475</v>
      </c>
      <c r="F243" s="306"/>
      <c r="G243" s="306"/>
      <c r="H243" s="306"/>
      <c r="I243" s="306"/>
    </row>
    <row r="244" spans="1:9" x14ac:dyDescent="0.15">
      <c r="A244" s="46" t="s">
        <v>475</v>
      </c>
      <c r="B244" s="46" t="s">
        <v>475</v>
      </c>
      <c r="C244" s="46">
        <v>342</v>
      </c>
      <c r="D244" s="46" t="s">
        <v>475</v>
      </c>
      <c r="E244" s="46" t="s">
        <v>475</v>
      </c>
      <c r="F244" s="306"/>
      <c r="G244" s="306"/>
      <c r="H244" s="306"/>
      <c r="I244" s="306"/>
    </row>
    <row r="245" spans="1:9" x14ac:dyDescent="0.15">
      <c r="A245" s="46" t="s">
        <v>475</v>
      </c>
      <c r="B245" s="46" t="s">
        <v>475</v>
      </c>
      <c r="C245" s="46">
        <v>343</v>
      </c>
      <c r="D245" s="46" t="s">
        <v>475</v>
      </c>
      <c r="E245" s="46" t="s">
        <v>475</v>
      </c>
      <c r="F245" s="306"/>
      <c r="G245" s="306"/>
      <c r="H245" s="306"/>
      <c r="I245" s="306"/>
    </row>
    <row r="246" spans="1:9" x14ac:dyDescent="0.15">
      <c r="A246" s="46" t="s">
        <v>475</v>
      </c>
      <c r="B246" s="46" t="s">
        <v>475</v>
      </c>
      <c r="C246" s="46">
        <v>344</v>
      </c>
      <c r="D246" s="46" t="s">
        <v>475</v>
      </c>
      <c r="E246" s="46" t="s">
        <v>475</v>
      </c>
      <c r="F246" s="306"/>
      <c r="G246" s="306"/>
      <c r="H246" s="306"/>
      <c r="I246" s="306"/>
    </row>
    <row r="247" spans="1:9" x14ac:dyDescent="0.15">
      <c r="A247" s="46" t="s">
        <v>475</v>
      </c>
      <c r="B247" s="46" t="s">
        <v>475</v>
      </c>
      <c r="C247" s="46">
        <v>345</v>
      </c>
      <c r="D247" s="46" t="s">
        <v>475</v>
      </c>
      <c r="E247" s="46" t="s">
        <v>475</v>
      </c>
      <c r="F247" s="306"/>
      <c r="G247" s="306"/>
      <c r="H247" s="306"/>
      <c r="I247" s="306"/>
    </row>
    <row r="248" spans="1:9" x14ac:dyDescent="0.15">
      <c r="A248" s="46" t="s">
        <v>475</v>
      </c>
      <c r="B248" s="46" t="s">
        <v>475</v>
      </c>
      <c r="C248" s="46">
        <v>346</v>
      </c>
      <c r="D248" s="46" t="s">
        <v>475</v>
      </c>
      <c r="E248" s="46" t="s">
        <v>475</v>
      </c>
      <c r="F248" s="306"/>
      <c r="G248" s="306"/>
      <c r="H248" s="306"/>
      <c r="I248" s="306"/>
    </row>
    <row r="249" spans="1:9" x14ac:dyDescent="0.15">
      <c r="A249" s="46" t="s">
        <v>475</v>
      </c>
      <c r="B249" s="46" t="s">
        <v>475</v>
      </c>
      <c r="C249" s="46">
        <v>347</v>
      </c>
      <c r="D249" s="46" t="s">
        <v>475</v>
      </c>
      <c r="E249" s="46" t="s">
        <v>475</v>
      </c>
      <c r="F249" s="306"/>
      <c r="G249" s="306"/>
      <c r="H249" s="306"/>
      <c r="I249" s="306"/>
    </row>
    <row r="250" spans="1:9" x14ac:dyDescent="0.15">
      <c r="A250" s="46" t="s">
        <v>475</v>
      </c>
      <c r="B250" s="46" t="s">
        <v>475</v>
      </c>
      <c r="C250" s="46">
        <v>348</v>
      </c>
      <c r="D250" s="46" t="s">
        <v>475</v>
      </c>
      <c r="E250" s="46" t="s">
        <v>475</v>
      </c>
      <c r="F250" s="306"/>
      <c r="G250" s="306"/>
      <c r="H250" s="306"/>
      <c r="I250" s="306"/>
    </row>
    <row r="251" spans="1:9" x14ac:dyDescent="0.15">
      <c r="A251" s="46" t="s">
        <v>475</v>
      </c>
      <c r="B251" s="46" t="s">
        <v>475</v>
      </c>
      <c r="C251" s="46">
        <v>349</v>
      </c>
      <c r="D251" s="46" t="s">
        <v>475</v>
      </c>
      <c r="E251" s="46" t="s">
        <v>475</v>
      </c>
      <c r="F251" s="306"/>
      <c r="G251" s="306"/>
      <c r="H251" s="306"/>
      <c r="I251" s="306"/>
    </row>
    <row r="252" spans="1:9" x14ac:dyDescent="0.15">
      <c r="A252" s="46" t="s">
        <v>475</v>
      </c>
      <c r="B252" s="46" t="s">
        <v>475</v>
      </c>
      <c r="C252" s="46">
        <v>350</v>
      </c>
      <c r="D252" s="46" t="s">
        <v>475</v>
      </c>
      <c r="E252" s="46" t="s">
        <v>475</v>
      </c>
      <c r="F252" s="306" t="s">
        <v>8985</v>
      </c>
      <c r="G252" s="313" t="s">
        <v>8986</v>
      </c>
      <c r="H252" s="306"/>
      <c r="I252" s="306"/>
    </row>
    <row r="253" spans="1:9" x14ac:dyDescent="0.15">
      <c r="A253" s="46" t="s">
        <v>475</v>
      </c>
      <c r="B253" s="46" t="s">
        <v>475</v>
      </c>
      <c r="C253" s="46">
        <v>351</v>
      </c>
      <c r="D253" s="46" t="s">
        <v>475</v>
      </c>
      <c r="E253" s="46" t="s">
        <v>475</v>
      </c>
      <c r="F253" s="313" t="s">
        <v>8990</v>
      </c>
      <c r="G253" s="314" t="s">
        <v>8991</v>
      </c>
      <c r="H253" s="306"/>
      <c r="I253" s="306"/>
    </row>
    <row r="254" spans="1:9" x14ac:dyDescent="0.15">
      <c r="A254" s="46" t="s">
        <v>475</v>
      </c>
      <c r="B254" s="46" t="s">
        <v>475</v>
      </c>
      <c r="C254" s="46">
        <v>352</v>
      </c>
      <c r="D254" s="46" t="s">
        <v>475</v>
      </c>
      <c r="E254" s="46" t="s">
        <v>475</v>
      </c>
      <c r="F254" s="306"/>
      <c r="G254" s="306"/>
      <c r="H254" s="306"/>
      <c r="I254" s="306"/>
    </row>
    <row r="255" spans="1:9" x14ac:dyDescent="0.15">
      <c r="A255" s="46" t="s">
        <v>475</v>
      </c>
      <c r="B255" s="46" t="s">
        <v>475</v>
      </c>
      <c r="C255" s="46">
        <v>353</v>
      </c>
      <c r="D255" s="46" t="s">
        <v>475</v>
      </c>
      <c r="E255" s="46" t="s">
        <v>475</v>
      </c>
      <c r="F255" s="306"/>
      <c r="G255" s="306"/>
      <c r="H255" s="306"/>
      <c r="I255" s="306"/>
    </row>
    <row r="256" spans="1:9" x14ac:dyDescent="0.15">
      <c r="A256" s="46" t="s">
        <v>475</v>
      </c>
      <c r="B256" s="46" t="s">
        <v>475</v>
      </c>
      <c r="C256" s="46">
        <v>354</v>
      </c>
      <c r="D256" s="46" t="s">
        <v>475</v>
      </c>
      <c r="E256" s="46" t="s">
        <v>475</v>
      </c>
      <c r="F256" s="306"/>
      <c r="G256" s="306"/>
      <c r="H256" s="306"/>
      <c r="I256" s="306"/>
    </row>
    <row r="257" spans="1:9" x14ac:dyDescent="0.15">
      <c r="A257" s="46" t="s">
        <v>475</v>
      </c>
      <c r="B257" s="46" t="s">
        <v>475</v>
      </c>
      <c r="C257" s="46">
        <v>355</v>
      </c>
      <c r="D257" s="46" t="s">
        <v>475</v>
      </c>
      <c r="E257" s="46" t="s">
        <v>475</v>
      </c>
      <c r="F257" s="306"/>
      <c r="G257" s="306"/>
      <c r="H257" s="306"/>
      <c r="I257" s="306"/>
    </row>
    <row r="258" spans="1:9" x14ac:dyDescent="0.15">
      <c r="A258" s="46" t="s">
        <v>475</v>
      </c>
      <c r="B258" s="46" t="s">
        <v>475</v>
      </c>
      <c r="C258" s="46">
        <v>356</v>
      </c>
      <c r="D258" s="46" t="s">
        <v>475</v>
      </c>
      <c r="E258" s="46" t="s">
        <v>475</v>
      </c>
      <c r="F258" s="306"/>
      <c r="G258" s="306"/>
      <c r="H258" s="306"/>
      <c r="I258" s="306"/>
    </row>
    <row r="259" spans="1:9" x14ac:dyDescent="0.15">
      <c r="A259" s="46" t="s">
        <v>475</v>
      </c>
      <c r="B259" s="46" t="s">
        <v>475</v>
      </c>
      <c r="C259" s="46">
        <v>357</v>
      </c>
      <c r="D259" s="46" t="s">
        <v>475</v>
      </c>
      <c r="E259" s="46" t="s">
        <v>475</v>
      </c>
      <c r="F259" s="306"/>
      <c r="G259" s="306"/>
      <c r="H259" s="306"/>
      <c r="I259" s="306"/>
    </row>
    <row r="260" spans="1:9" x14ac:dyDescent="0.15">
      <c r="A260" s="46" t="s">
        <v>475</v>
      </c>
      <c r="B260" s="46" t="s">
        <v>475</v>
      </c>
      <c r="C260" s="46">
        <v>358</v>
      </c>
      <c r="D260" s="46" t="s">
        <v>475</v>
      </c>
      <c r="E260" s="46" t="s">
        <v>475</v>
      </c>
      <c r="F260" s="306"/>
      <c r="G260" s="306"/>
      <c r="H260" s="306"/>
      <c r="I260" s="306"/>
    </row>
    <row r="261" spans="1:9" x14ac:dyDescent="0.15">
      <c r="A261" s="46" t="s">
        <v>475</v>
      </c>
      <c r="B261" s="46" t="s">
        <v>475</v>
      </c>
      <c r="C261" s="46">
        <v>359</v>
      </c>
      <c r="D261" s="46" t="s">
        <v>475</v>
      </c>
      <c r="E261" s="46" t="s">
        <v>475</v>
      </c>
      <c r="F261" s="306"/>
      <c r="G261" s="306"/>
      <c r="H261" s="306"/>
      <c r="I261" s="306"/>
    </row>
    <row r="262" spans="1:9" x14ac:dyDescent="0.15">
      <c r="A262" s="46" t="s">
        <v>475</v>
      </c>
      <c r="B262" s="46" t="s">
        <v>475</v>
      </c>
      <c r="C262" s="46">
        <v>360</v>
      </c>
      <c r="D262" s="46" t="s">
        <v>475</v>
      </c>
      <c r="E262" s="46" t="s">
        <v>475</v>
      </c>
      <c r="F262" s="306"/>
      <c r="G262" s="306"/>
      <c r="H262" s="306"/>
      <c r="I262" s="306"/>
    </row>
    <row r="263" spans="1:9" x14ac:dyDescent="0.15">
      <c r="A263" s="46" t="s">
        <v>475</v>
      </c>
      <c r="B263" s="46" t="s">
        <v>475</v>
      </c>
      <c r="C263" s="46">
        <v>361</v>
      </c>
      <c r="D263" s="46" t="s">
        <v>475</v>
      </c>
      <c r="E263" s="46" t="s">
        <v>475</v>
      </c>
      <c r="F263" s="306"/>
      <c r="G263" s="306"/>
      <c r="H263" s="306"/>
      <c r="I263" s="306"/>
    </row>
    <row r="264" spans="1:9" x14ac:dyDescent="0.15">
      <c r="A264" s="46" t="s">
        <v>475</v>
      </c>
      <c r="B264" s="46" t="s">
        <v>475</v>
      </c>
      <c r="C264" s="46">
        <v>362</v>
      </c>
      <c r="D264" s="46" t="s">
        <v>475</v>
      </c>
      <c r="E264" s="46" t="s">
        <v>475</v>
      </c>
      <c r="F264" s="306"/>
      <c r="G264" s="306"/>
      <c r="H264" s="306"/>
      <c r="I264" s="306"/>
    </row>
    <row r="265" spans="1:9" x14ac:dyDescent="0.15">
      <c r="A265" s="46" t="s">
        <v>475</v>
      </c>
      <c r="B265" s="46" t="s">
        <v>475</v>
      </c>
      <c r="C265" s="46">
        <v>363</v>
      </c>
      <c r="D265" s="46" t="s">
        <v>475</v>
      </c>
      <c r="E265" s="46" t="s">
        <v>475</v>
      </c>
      <c r="F265" s="306"/>
      <c r="G265" s="306"/>
      <c r="H265" s="306"/>
      <c r="I265" s="306"/>
    </row>
    <row r="266" spans="1:9" x14ac:dyDescent="0.15">
      <c r="A266" s="46" t="s">
        <v>475</v>
      </c>
      <c r="B266" s="46" t="s">
        <v>475</v>
      </c>
      <c r="C266" s="46">
        <v>364</v>
      </c>
      <c r="D266" s="46" t="s">
        <v>475</v>
      </c>
      <c r="E266" s="46" t="s">
        <v>475</v>
      </c>
      <c r="F266" s="306"/>
      <c r="G266" s="306"/>
      <c r="H266" s="306"/>
      <c r="I266" s="306"/>
    </row>
    <row r="267" spans="1:9" x14ac:dyDescent="0.15">
      <c r="A267" s="46" t="s">
        <v>475</v>
      </c>
      <c r="B267" s="46" t="s">
        <v>475</v>
      </c>
      <c r="C267" s="46">
        <v>365</v>
      </c>
      <c r="D267" s="46" t="s">
        <v>475</v>
      </c>
      <c r="E267" s="46" t="s">
        <v>475</v>
      </c>
      <c r="F267" s="306"/>
      <c r="G267" s="306"/>
      <c r="H267" s="306"/>
      <c r="I267" s="306"/>
    </row>
    <row r="268" spans="1:9" x14ac:dyDescent="0.15">
      <c r="A268" s="46" t="s">
        <v>475</v>
      </c>
      <c r="B268" s="46" t="s">
        <v>475</v>
      </c>
      <c r="C268" s="46">
        <v>366</v>
      </c>
      <c r="D268" s="46" t="s">
        <v>475</v>
      </c>
      <c r="E268" s="46" t="s">
        <v>475</v>
      </c>
      <c r="F268" s="306"/>
      <c r="G268" s="306"/>
      <c r="H268" s="306"/>
      <c r="I268" s="306"/>
    </row>
    <row r="269" spans="1:9" x14ac:dyDescent="0.15">
      <c r="A269" s="46" t="s">
        <v>475</v>
      </c>
      <c r="B269" s="46" t="s">
        <v>475</v>
      </c>
      <c r="C269" s="46">
        <v>367</v>
      </c>
      <c r="D269" s="46" t="s">
        <v>475</v>
      </c>
      <c r="E269" s="46" t="s">
        <v>475</v>
      </c>
      <c r="F269" s="306"/>
      <c r="G269" s="306"/>
      <c r="H269" s="306"/>
      <c r="I269" s="306"/>
    </row>
    <row r="270" spans="1:9" x14ac:dyDescent="0.15">
      <c r="A270" s="46" t="s">
        <v>475</v>
      </c>
      <c r="B270" s="46" t="s">
        <v>475</v>
      </c>
      <c r="C270" s="46">
        <v>368</v>
      </c>
      <c r="D270" s="46" t="s">
        <v>475</v>
      </c>
      <c r="E270" s="46" t="s">
        <v>475</v>
      </c>
      <c r="F270" s="306"/>
      <c r="G270" s="306"/>
      <c r="H270" s="306"/>
      <c r="I270" s="306"/>
    </row>
    <row r="271" spans="1:9" x14ac:dyDescent="0.15">
      <c r="A271" s="46" t="s">
        <v>475</v>
      </c>
      <c r="B271" s="46" t="s">
        <v>475</v>
      </c>
      <c r="C271" s="46">
        <v>369</v>
      </c>
      <c r="D271" s="46" t="s">
        <v>475</v>
      </c>
      <c r="E271" s="46" t="s">
        <v>475</v>
      </c>
      <c r="F271" s="306"/>
      <c r="G271" s="306"/>
      <c r="H271" s="306"/>
      <c r="I271" s="306"/>
    </row>
    <row r="272" spans="1:9" x14ac:dyDescent="0.15">
      <c r="A272" s="46" t="s">
        <v>475</v>
      </c>
      <c r="B272" s="46" t="s">
        <v>475</v>
      </c>
      <c r="C272" s="46">
        <v>370</v>
      </c>
      <c r="D272" s="46" t="s">
        <v>475</v>
      </c>
      <c r="E272" s="46" t="s">
        <v>475</v>
      </c>
      <c r="F272" s="306"/>
      <c r="G272" s="306"/>
      <c r="H272" s="306"/>
      <c r="I272" s="306"/>
    </row>
    <row r="273" spans="1:9" x14ac:dyDescent="0.15">
      <c r="A273" s="46" t="s">
        <v>475</v>
      </c>
      <c r="B273" s="46" t="s">
        <v>475</v>
      </c>
      <c r="C273" s="46">
        <v>371</v>
      </c>
      <c r="D273" s="46" t="s">
        <v>475</v>
      </c>
      <c r="E273" s="46" t="s">
        <v>475</v>
      </c>
      <c r="F273" s="306"/>
      <c r="G273" s="306"/>
      <c r="H273" s="306"/>
      <c r="I273" s="306"/>
    </row>
    <row r="274" spans="1:9" x14ac:dyDescent="0.15">
      <c r="A274" s="46" t="s">
        <v>475</v>
      </c>
      <c r="B274" s="46" t="s">
        <v>475</v>
      </c>
      <c r="C274" s="46">
        <v>372</v>
      </c>
      <c r="D274" s="46" t="s">
        <v>475</v>
      </c>
      <c r="E274" s="46" t="s">
        <v>475</v>
      </c>
      <c r="F274" s="306"/>
      <c r="G274" s="306"/>
      <c r="H274" s="306"/>
      <c r="I274" s="306"/>
    </row>
    <row r="275" spans="1:9" x14ac:dyDescent="0.15">
      <c r="A275" s="46" t="s">
        <v>475</v>
      </c>
      <c r="B275" s="46" t="s">
        <v>475</v>
      </c>
      <c r="C275" s="46">
        <v>373</v>
      </c>
      <c r="D275" s="46" t="s">
        <v>475</v>
      </c>
      <c r="E275" s="46" t="s">
        <v>475</v>
      </c>
      <c r="F275" s="306"/>
      <c r="G275" s="306"/>
      <c r="H275" s="306"/>
      <c r="I275" s="306"/>
    </row>
    <row r="276" spans="1:9" x14ac:dyDescent="0.15">
      <c r="A276" s="46" t="s">
        <v>475</v>
      </c>
      <c r="B276" s="46" t="s">
        <v>475</v>
      </c>
      <c r="C276" s="46">
        <v>374</v>
      </c>
      <c r="D276" s="46" t="s">
        <v>475</v>
      </c>
      <c r="E276" s="46" t="s">
        <v>475</v>
      </c>
      <c r="F276" s="306"/>
      <c r="G276" s="306"/>
      <c r="H276" s="306"/>
      <c r="I276" s="306"/>
    </row>
    <row r="277" spans="1:9" x14ac:dyDescent="0.15">
      <c r="A277" s="46" t="s">
        <v>475</v>
      </c>
      <c r="B277" s="46" t="s">
        <v>475</v>
      </c>
      <c r="C277" s="46">
        <v>375</v>
      </c>
      <c r="D277" s="46" t="s">
        <v>475</v>
      </c>
      <c r="E277" s="46" t="s">
        <v>475</v>
      </c>
      <c r="F277" s="306"/>
      <c r="G277" s="306"/>
      <c r="H277" s="306"/>
      <c r="I277" s="306"/>
    </row>
    <row r="278" spans="1:9" x14ac:dyDescent="0.15">
      <c r="A278" s="46" t="s">
        <v>475</v>
      </c>
      <c r="B278" s="46" t="s">
        <v>475</v>
      </c>
      <c r="C278" s="46">
        <v>376</v>
      </c>
      <c r="D278" s="46" t="s">
        <v>475</v>
      </c>
      <c r="E278" s="46" t="s">
        <v>475</v>
      </c>
      <c r="F278" s="306"/>
      <c r="G278" s="306"/>
      <c r="H278" s="306"/>
      <c r="I278" s="306"/>
    </row>
    <row r="279" spans="1:9" x14ac:dyDescent="0.15">
      <c r="A279" s="46" t="s">
        <v>475</v>
      </c>
      <c r="B279" s="46" t="s">
        <v>475</v>
      </c>
      <c r="C279" s="46">
        <v>377</v>
      </c>
      <c r="D279" s="46" t="s">
        <v>475</v>
      </c>
      <c r="E279" s="46" t="s">
        <v>475</v>
      </c>
      <c r="F279" s="306"/>
      <c r="G279" s="306"/>
      <c r="H279" s="306"/>
      <c r="I279" s="306"/>
    </row>
    <row r="280" spans="1:9" x14ac:dyDescent="0.15">
      <c r="A280" s="46" t="s">
        <v>475</v>
      </c>
      <c r="B280" s="46" t="s">
        <v>475</v>
      </c>
      <c r="C280" s="46">
        <v>378</v>
      </c>
      <c r="D280" s="46" t="s">
        <v>475</v>
      </c>
      <c r="E280" s="46" t="s">
        <v>475</v>
      </c>
      <c r="F280" s="306"/>
      <c r="G280" s="306"/>
      <c r="H280" s="306"/>
      <c r="I280" s="306"/>
    </row>
    <row r="281" spans="1:9" x14ac:dyDescent="0.15">
      <c r="A281" s="46" t="s">
        <v>475</v>
      </c>
      <c r="B281" s="46" t="s">
        <v>475</v>
      </c>
      <c r="C281" s="46">
        <v>379</v>
      </c>
      <c r="D281" s="46" t="s">
        <v>475</v>
      </c>
      <c r="E281" s="46" t="s">
        <v>475</v>
      </c>
      <c r="F281" s="306"/>
      <c r="G281" s="306"/>
      <c r="H281" s="306"/>
      <c r="I281" s="306"/>
    </row>
    <row r="282" spans="1:9" x14ac:dyDescent="0.15">
      <c r="A282" s="46" t="s">
        <v>475</v>
      </c>
      <c r="B282" s="46" t="s">
        <v>475</v>
      </c>
      <c r="C282" s="46">
        <v>380</v>
      </c>
      <c r="D282" s="46" t="s">
        <v>475</v>
      </c>
      <c r="E282" s="46" t="s">
        <v>475</v>
      </c>
      <c r="F282" s="306"/>
      <c r="G282" s="306"/>
      <c r="H282" s="306"/>
      <c r="I282" s="306"/>
    </row>
    <row r="283" spans="1:9" x14ac:dyDescent="0.15">
      <c r="A283" s="46" t="s">
        <v>475</v>
      </c>
      <c r="B283" s="46" t="s">
        <v>475</v>
      </c>
      <c r="C283" s="46">
        <v>381</v>
      </c>
      <c r="D283" s="46" t="s">
        <v>475</v>
      </c>
      <c r="E283" s="46" t="s">
        <v>475</v>
      </c>
      <c r="F283" s="306"/>
      <c r="G283" s="306"/>
      <c r="H283" s="306"/>
      <c r="I283" s="306"/>
    </row>
    <row r="284" spans="1:9" x14ac:dyDescent="0.15">
      <c r="A284" s="46" t="s">
        <v>475</v>
      </c>
      <c r="B284" s="46" t="s">
        <v>475</v>
      </c>
      <c r="C284" s="46">
        <v>382</v>
      </c>
      <c r="D284" s="46" t="s">
        <v>475</v>
      </c>
      <c r="E284" s="46" t="s">
        <v>475</v>
      </c>
      <c r="F284" s="306"/>
      <c r="G284" s="306"/>
      <c r="H284" s="306"/>
      <c r="I284" s="306"/>
    </row>
    <row r="285" spans="1:9" x14ac:dyDescent="0.15">
      <c r="A285" s="46" t="s">
        <v>475</v>
      </c>
      <c r="B285" s="46" t="s">
        <v>475</v>
      </c>
      <c r="C285" s="46">
        <v>383</v>
      </c>
      <c r="D285" s="46" t="s">
        <v>475</v>
      </c>
      <c r="E285" s="46" t="s">
        <v>475</v>
      </c>
      <c r="F285" s="306"/>
      <c r="G285" s="306"/>
      <c r="H285" s="306"/>
      <c r="I285" s="306"/>
    </row>
    <row r="286" spans="1:9" x14ac:dyDescent="0.15">
      <c r="A286" s="46" t="s">
        <v>475</v>
      </c>
      <c r="B286" s="46" t="s">
        <v>475</v>
      </c>
      <c r="C286" s="46">
        <v>384</v>
      </c>
      <c r="D286" s="46" t="s">
        <v>475</v>
      </c>
      <c r="E286" s="46" t="s">
        <v>475</v>
      </c>
      <c r="F286" s="306"/>
      <c r="G286" s="306"/>
      <c r="H286" s="306"/>
      <c r="I286" s="306"/>
    </row>
    <row r="287" spans="1:9" x14ac:dyDescent="0.15">
      <c r="A287" s="46" t="s">
        <v>475</v>
      </c>
      <c r="B287" s="46" t="s">
        <v>475</v>
      </c>
      <c r="C287" s="46">
        <v>385</v>
      </c>
      <c r="D287" s="46" t="s">
        <v>475</v>
      </c>
      <c r="E287" s="46" t="s">
        <v>475</v>
      </c>
      <c r="F287" s="306"/>
      <c r="G287" s="306"/>
      <c r="H287" s="306"/>
      <c r="I287" s="306"/>
    </row>
    <row r="288" spans="1:9" x14ac:dyDescent="0.15">
      <c r="A288" s="46" t="s">
        <v>475</v>
      </c>
      <c r="B288" s="46" t="s">
        <v>475</v>
      </c>
      <c r="C288" s="46">
        <v>386</v>
      </c>
      <c r="D288" s="46" t="s">
        <v>475</v>
      </c>
      <c r="E288" s="46" t="s">
        <v>475</v>
      </c>
      <c r="F288" s="306"/>
      <c r="G288" s="306"/>
      <c r="H288" s="306"/>
      <c r="I288" s="306"/>
    </row>
    <row r="289" spans="1:9" x14ac:dyDescent="0.15">
      <c r="A289" s="46" t="s">
        <v>475</v>
      </c>
      <c r="B289" s="46" t="s">
        <v>475</v>
      </c>
      <c r="C289" s="46">
        <v>387</v>
      </c>
      <c r="D289" s="46" t="s">
        <v>475</v>
      </c>
      <c r="E289" s="46" t="s">
        <v>475</v>
      </c>
      <c r="F289" s="306"/>
      <c r="G289" s="306"/>
      <c r="H289" s="306"/>
      <c r="I289" s="306"/>
    </row>
    <row r="290" spans="1:9" x14ac:dyDescent="0.15">
      <c r="A290" s="46" t="s">
        <v>475</v>
      </c>
      <c r="B290" s="46" t="s">
        <v>475</v>
      </c>
      <c r="C290" s="46">
        <v>388</v>
      </c>
      <c r="D290" s="46" t="s">
        <v>475</v>
      </c>
      <c r="E290" s="46" t="s">
        <v>475</v>
      </c>
      <c r="F290" s="306"/>
      <c r="G290" s="306"/>
      <c r="H290" s="306"/>
      <c r="I290" s="306"/>
    </row>
    <row r="291" spans="1:9" x14ac:dyDescent="0.15">
      <c r="A291" s="46" t="s">
        <v>475</v>
      </c>
      <c r="B291" s="46" t="s">
        <v>475</v>
      </c>
      <c r="C291" s="46">
        <v>389</v>
      </c>
      <c r="D291" s="46" t="s">
        <v>475</v>
      </c>
      <c r="E291" s="46" t="s">
        <v>475</v>
      </c>
      <c r="F291" s="306"/>
      <c r="G291" s="306"/>
      <c r="H291" s="306"/>
      <c r="I291" s="306"/>
    </row>
    <row r="292" spans="1:9" x14ac:dyDescent="0.15">
      <c r="A292" s="46" t="s">
        <v>475</v>
      </c>
      <c r="B292" s="46" t="s">
        <v>475</v>
      </c>
      <c r="C292" s="46">
        <v>390</v>
      </c>
      <c r="D292" s="46" t="s">
        <v>475</v>
      </c>
      <c r="E292" s="46" t="s">
        <v>475</v>
      </c>
      <c r="F292" s="306"/>
      <c r="G292" s="306"/>
      <c r="H292" s="306"/>
      <c r="I292" s="306"/>
    </row>
    <row r="293" spans="1:9" x14ac:dyDescent="0.15">
      <c r="A293" s="46" t="s">
        <v>475</v>
      </c>
      <c r="B293" s="46" t="s">
        <v>475</v>
      </c>
      <c r="C293" s="46">
        <v>391</v>
      </c>
      <c r="D293" s="46" t="s">
        <v>475</v>
      </c>
      <c r="E293" s="46" t="s">
        <v>475</v>
      </c>
      <c r="F293" s="306"/>
      <c r="G293" s="306"/>
      <c r="H293" s="306"/>
      <c r="I293" s="306"/>
    </row>
    <row r="294" spans="1:9" x14ac:dyDescent="0.15">
      <c r="A294" s="46" t="s">
        <v>475</v>
      </c>
      <c r="B294" s="46" t="s">
        <v>475</v>
      </c>
      <c r="C294" s="46">
        <v>392</v>
      </c>
      <c r="D294" s="46" t="s">
        <v>475</v>
      </c>
      <c r="E294" s="46" t="s">
        <v>475</v>
      </c>
      <c r="F294" s="306"/>
      <c r="G294" s="306"/>
      <c r="H294" s="306"/>
      <c r="I294" s="306"/>
    </row>
    <row r="295" spans="1:9" x14ac:dyDescent="0.15">
      <c r="A295" s="46" t="s">
        <v>475</v>
      </c>
      <c r="B295" s="46" t="s">
        <v>475</v>
      </c>
      <c r="C295" s="46">
        <v>393</v>
      </c>
      <c r="D295" s="46" t="s">
        <v>475</v>
      </c>
      <c r="E295" s="46" t="s">
        <v>475</v>
      </c>
      <c r="F295" s="306"/>
      <c r="G295" s="306"/>
      <c r="H295" s="306"/>
      <c r="I295" s="306"/>
    </row>
    <row r="296" spans="1:9" x14ac:dyDescent="0.15">
      <c r="A296" s="46" t="s">
        <v>475</v>
      </c>
      <c r="B296" s="46" t="s">
        <v>475</v>
      </c>
      <c r="C296" s="46">
        <v>394</v>
      </c>
      <c r="D296" s="46" t="s">
        <v>475</v>
      </c>
      <c r="E296" s="46" t="s">
        <v>475</v>
      </c>
      <c r="F296" s="306"/>
      <c r="G296" s="306"/>
      <c r="H296" s="306"/>
      <c r="I296" s="306"/>
    </row>
    <row r="297" spans="1:9" x14ac:dyDescent="0.15">
      <c r="A297" s="46" t="s">
        <v>475</v>
      </c>
      <c r="B297" s="46" t="s">
        <v>475</v>
      </c>
      <c r="C297" s="46">
        <v>395</v>
      </c>
      <c r="D297" s="46" t="s">
        <v>475</v>
      </c>
      <c r="E297" s="46" t="s">
        <v>475</v>
      </c>
      <c r="F297" s="306"/>
      <c r="G297" s="306"/>
      <c r="H297" s="306"/>
      <c r="I297" s="306"/>
    </row>
    <row r="298" spans="1:9" x14ac:dyDescent="0.15">
      <c r="A298" s="46" t="s">
        <v>475</v>
      </c>
      <c r="B298" s="46" t="s">
        <v>475</v>
      </c>
      <c r="C298" s="46">
        <v>396</v>
      </c>
      <c r="D298" s="46" t="s">
        <v>475</v>
      </c>
      <c r="E298" s="46" t="s">
        <v>475</v>
      </c>
      <c r="F298" s="306"/>
      <c r="G298" s="306"/>
      <c r="H298" s="306"/>
      <c r="I298" s="306"/>
    </row>
    <row r="299" spans="1:9" x14ac:dyDescent="0.15">
      <c r="A299" s="46" t="s">
        <v>475</v>
      </c>
      <c r="B299" s="46" t="s">
        <v>475</v>
      </c>
      <c r="C299" s="46">
        <v>397</v>
      </c>
      <c r="D299" s="46" t="s">
        <v>475</v>
      </c>
      <c r="E299" s="46" t="s">
        <v>475</v>
      </c>
      <c r="F299" s="306"/>
      <c r="G299" s="306"/>
      <c r="H299" s="306"/>
      <c r="I299" s="306"/>
    </row>
    <row r="300" spans="1:9" x14ac:dyDescent="0.15">
      <c r="A300" s="46" t="s">
        <v>475</v>
      </c>
      <c r="B300" s="46" t="s">
        <v>475</v>
      </c>
      <c r="C300" s="46">
        <v>398</v>
      </c>
      <c r="D300" s="46" t="s">
        <v>475</v>
      </c>
      <c r="E300" s="46" t="s">
        <v>475</v>
      </c>
      <c r="F300" s="306"/>
      <c r="G300" s="306"/>
      <c r="H300" s="306"/>
      <c r="I300" s="306"/>
    </row>
    <row r="301" spans="1:9" x14ac:dyDescent="0.15">
      <c r="A301" s="46" t="s">
        <v>475</v>
      </c>
      <c r="B301" s="46" t="s">
        <v>475</v>
      </c>
      <c r="C301" s="46">
        <v>399</v>
      </c>
      <c r="D301" s="46" t="s">
        <v>475</v>
      </c>
      <c r="E301" s="46" t="s">
        <v>475</v>
      </c>
      <c r="F301" s="306"/>
      <c r="G301" s="306"/>
      <c r="H301" s="306"/>
      <c r="I301" s="306"/>
    </row>
    <row r="302" spans="1:9" x14ac:dyDescent="0.15">
      <c r="A302" s="46"/>
      <c r="B302" s="46" t="s">
        <v>475</v>
      </c>
      <c r="C302" s="46" t="s">
        <v>475</v>
      </c>
      <c r="D302" s="46">
        <v>400</v>
      </c>
      <c r="E302" s="46" t="s">
        <v>475</v>
      </c>
      <c r="F302" s="306" t="s">
        <v>4609</v>
      </c>
      <c r="G302" s="306"/>
      <c r="H302" s="306"/>
      <c r="I302" s="306"/>
    </row>
    <row r="303" spans="1:9" x14ac:dyDescent="0.15">
      <c r="A303" s="46"/>
      <c r="B303" s="46" t="s">
        <v>475</v>
      </c>
      <c r="C303" s="46" t="s">
        <v>475</v>
      </c>
      <c r="D303" s="46">
        <v>401</v>
      </c>
      <c r="E303" s="46" t="s">
        <v>475</v>
      </c>
      <c r="F303" s="306" t="s">
        <v>4305</v>
      </c>
      <c r="G303" s="306"/>
      <c r="H303" s="306"/>
      <c r="I303" s="306"/>
    </row>
    <row r="304" spans="1:9" x14ac:dyDescent="0.15">
      <c r="A304" s="46"/>
      <c r="B304" s="46" t="s">
        <v>475</v>
      </c>
      <c r="C304" s="46" t="s">
        <v>475</v>
      </c>
      <c r="D304" s="46">
        <v>402</v>
      </c>
      <c r="E304" s="46" t="s">
        <v>475</v>
      </c>
      <c r="F304" s="306" t="s">
        <v>4876</v>
      </c>
      <c r="G304" s="306"/>
      <c r="H304" s="306"/>
      <c r="I304" s="306"/>
    </row>
    <row r="305" spans="1:9" x14ac:dyDescent="0.15">
      <c r="A305" s="46"/>
      <c r="B305" s="46" t="s">
        <v>475</v>
      </c>
      <c r="C305" s="46" t="s">
        <v>475</v>
      </c>
      <c r="D305" s="46">
        <v>403</v>
      </c>
      <c r="E305" s="46" t="s">
        <v>475</v>
      </c>
      <c r="F305" s="306" t="s">
        <v>4308</v>
      </c>
      <c r="G305" s="306"/>
      <c r="H305" s="306"/>
      <c r="I305" s="306"/>
    </row>
    <row r="306" spans="1:9" x14ac:dyDescent="0.15">
      <c r="A306" s="46"/>
      <c r="B306" s="46" t="s">
        <v>475</v>
      </c>
      <c r="C306" s="46" t="s">
        <v>475</v>
      </c>
      <c r="D306" s="46">
        <v>404</v>
      </c>
      <c r="E306" s="46" t="s">
        <v>475</v>
      </c>
      <c r="F306" s="306" t="s">
        <v>4878</v>
      </c>
      <c r="G306" s="306"/>
      <c r="H306" s="306"/>
      <c r="I306" s="306"/>
    </row>
    <row r="307" spans="1:9" x14ac:dyDescent="0.15">
      <c r="A307" s="46"/>
      <c r="B307" s="46" t="s">
        <v>475</v>
      </c>
      <c r="C307" s="46" t="s">
        <v>475</v>
      </c>
      <c r="D307" s="46">
        <v>405</v>
      </c>
      <c r="E307" s="46" t="s">
        <v>475</v>
      </c>
      <c r="F307" s="306" t="s">
        <v>4879</v>
      </c>
      <c r="G307" s="306"/>
      <c r="H307" s="306"/>
      <c r="I307" s="306"/>
    </row>
    <row r="308" spans="1:9" x14ac:dyDescent="0.15">
      <c r="A308" s="46"/>
      <c r="B308" s="46" t="s">
        <v>475</v>
      </c>
      <c r="C308" s="46" t="s">
        <v>475</v>
      </c>
      <c r="D308" s="46">
        <v>406</v>
      </c>
      <c r="E308" s="46" t="s">
        <v>475</v>
      </c>
      <c r="F308" s="306" t="s">
        <v>5349</v>
      </c>
      <c r="G308" s="306"/>
      <c r="H308" s="306"/>
      <c r="I308" s="306"/>
    </row>
    <row r="309" spans="1:9" x14ac:dyDescent="0.15">
      <c r="A309" s="46"/>
      <c r="B309" s="46" t="s">
        <v>475</v>
      </c>
      <c r="C309" s="46" t="s">
        <v>475</v>
      </c>
      <c r="D309" s="46">
        <v>407</v>
      </c>
      <c r="E309" s="46" t="s">
        <v>475</v>
      </c>
      <c r="F309" s="306" t="s">
        <v>7841</v>
      </c>
      <c r="G309" s="306"/>
      <c r="H309" s="306"/>
      <c r="I309" s="306"/>
    </row>
    <row r="310" spans="1:9" x14ac:dyDescent="0.15">
      <c r="A310" s="46"/>
      <c r="B310" s="46" t="s">
        <v>475</v>
      </c>
      <c r="C310" s="46" t="s">
        <v>475</v>
      </c>
      <c r="D310" s="46">
        <v>408</v>
      </c>
      <c r="E310" s="46" t="s">
        <v>475</v>
      </c>
      <c r="F310" s="306" t="s">
        <v>4893</v>
      </c>
      <c r="G310" s="306"/>
      <c r="H310" s="306"/>
      <c r="I310" s="306"/>
    </row>
    <row r="311" spans="1:9" x14ac:dyDescent="0.15">
      <c r="A311" s="46"/>
      <c r="B311" s="46" t="s">
        <v>475</v>
      </c>
      <c r="C311" s="46" t="s">
        <v>475</v>
      </c>
      <c r="D311" s="46">
        <v>409</v>
      </c>
      <c r="E311" s="46" t="s">
        <v>475</v>
      </c>
      <c r="F311" s="306" t="s">
        <v>5571</v>
      </c>
      <c r="G311" s="306"/>
      <c r="H311" s="306"/>
      <c r="I311" s="306"/>
    </row>
    <row r="312" spans="1:9" x14ac:dyDescent="0.15">
      <c r="A312" s="46"/>
      <c r="B312" s="46" t="s">
        <v>475</v>
      </c>
      <c r="C312" s="46" t="s">
        <v>475</v>
      </c>
      <c r="D312" s="46">
        <v>410</v>
      </c>
      <c r="E312" s="46" t="s">
        <v>475</v>
      </c>
      <c r="F312" s="306" t="s">
        <v>8892</v>
      </c>
      <c r="G312" s="306"/>
      <c r="H312" s="306"/>
      <c r="I312" s="306"/>
    </row>
    <row r="313" spans="1:9" x14ac:dyDescent="0.15">
      <c r="A313" s="46" t="s">
        <v>475</v>
      </c>
      <c r="B313" s="46" t="s">
        <v>475</v>
      </c>
      <c r="C313" s="46" t="s">
        <v>475</v>
      </c>
      <c r="D313" s="46" t="s">
        <v>475</v>
      </c>
      <c r="E313" s="308" t="s">
        <v>8893</v>
      </c>
      <c r="F313" s="308" t="s">
        <v>8894</v>
      </c>
      <c r="G313" s="308"/>
      <c r="H313" s="308"/>
      <c r="I313" s="308"/>
    </row>
    <row r="314" spans="1:9" x14ac:dyDescent="0.15">
      <c r="A314" s="46" t="s">
        <v>475</v>
      </c>
      <c r="B314" s="46" t="s">
        <v>475</v>
      </c>
      <c r="C314" s="46" t="s">
        <v>475</v>
      </c>
      <c r="D314" s="46" t="s">
        <v>475</v>
      </c>
      <c r="E314" s="308" t="s">
        <v>8895</v>
      </c>
      <c r="F314" s="308" t="s">
        <v>5570</v>
      </c>
      <c r="G314" s="308"/>
      <c r="H314" s="308"/>
      <c r="I314" s="308"/>
    </row>
    <row r="315" spans="1:9" x14ac:dyDescent="0.15">
      <c r="A315" s="46" t="s">
        <v>475</v>
      </c>
      <c r="B315" s="46" t="s">
        <v>475</v>
      </c>
      <c r="C315" s="46" t="s">
        <v>475</v>
      </c>
      <c r="D315" s="46" t="s">
        <v>475</v>
      </c>
      <c r="E315" s="308" t="s">
        <v>8896</v>
      </c>
      <c r="F315" s="308" t="s">
        <v>4877</v>
      </c>
      <c r="G315" s="308"/>
      <c r="H315" s="308"/>
      <c r="I315" s="308"/>
    </row>
    <row r="316" spans="1:9" x14ac:dyDescent="0.15">
      <c r="A316" s="46" t="s">
        <v>475</v>
      </c>
      <c r="B316" s="46" t="s">
        <v>475</v>
      </c>
      <c r="C316" s="46" t="s">
        <v>475</v>
      </c>
      <c r="D316" s="46" t="s">
        <v>475</v>
      </c>
      <c r="E316" s="308" t="s">
        <v>8897</v>
      </c>
      <c r="F316" s="308" t="s">
        <v>5350</v>
      </c>
      <c r="G316" s="308"/>
      <c r="H316" s="308"/>
      <c r="I316" s="308"/>
    </row>
    <row r="317" spans="1:9" x14ac:dyDescent="0.15">
      <c r="A317" s="46" t="s">
        <v>475</v>
      </c>
      <c r="B317" s="46" t="s">
        <v>475</v>
      </c>
      <c r="C317" s="46" t="s">
        <v>475</v>
      </c>
      <c r="D317" s="46" t="s">
        <v>475</v>
      </c>
      <c r="E317" s="308" t="s">
        <v>8898</v>
      </c>
      <c r="F317" s="308" t="s">
        <v>5184</v>
      </c>
      <c r="G317" s="308"/>
      <c r="H317" s="308"/>
      <c r="I317" s="308"/>
    </row>
    <row r="318" spans="1:9" x14ac:dyDescent="0.15">
      <c r="A318" s="46" t="s">
        <v>475</v>
      </c>
      <c r="B318" s="46" t="s">
        <v>475</v>
      </c>
      <c r="C318" s="46" t="s">
        <v>475</v>
      </c>
      <c r="D318" s="46" t="s">
        <v>475</v>
      </c>
      <c r="E318" s="308" t="s">
        <v>8899</v>
      </c>
      <c r="F318" s="308" t="s">
        <v>5086</v>
      </c>
      <c r="G318" s="308"/>
      <c r="H318" s="308"/>
      <c r="I318" s="308"/>
    </row>
    <row r="319" spans="1:9" x14ac:dyDescent="0.15">
      <c r="A319" s="46" t="s">
        <v>475</v>
      </c>
      <c r="B319" s="46" t="s">
        <v>475</v>
      </c>
      <c r="C319" s="46" t="s">
        <v>475</v>
      </c>
      <c r="D319" s="46" t="s">
        <v>475</v>
      </c>
      <c r="E319" s="308" t="s">
        <v>4638</v>
      </c>
      <c r="F319" s="308" t="s">
        <v>8900</v>
      </c>
      <c r="G319" s="308" t="s">
        <v>4638</v>
      </c>
      <c r="H319" s="308"/>
      <c r="I319" s="308"/>
    </row>
    <row r="320" spans="1:9" x14ac:dyDescent="0.15">
      <c r="A320" s="46" t="s">
        <v>475</v>
      </c>
      <c r="B320" s="46" t="s">
        <v>475</v>
      </c>
      <c r="C320" s="46" t="s">
        <v>475</v>
      </c>
      <c r="D320" s="46" t="s">
        <v>475</v>
      </c>
      <c r="E320" s="308" t="s">
        <v>5369</v>
      </c>
      <c r="F320" s="308" t="s">
        <v>8901</v>
      </c>
      <c r="G320" s="308"/>
      <c r="H320" s="308"/>
      <c r="I320" s="308"/>
    </row>
    <row r="321" spans="1:9" x14ac:dyDescent="0.15">
      <c r="A321" s="46" t="s">
        <v>475</v>
      </c>
      <c r="B321" s="46" t="s">
        <v>475</v>
      </c>
      <c r="C321" s="46" t="s">
        <v>475</v>
      </c>
      <c r="D321" s="46" t="s">
        <v>475</v>
      </c>
      <c r="E321" s="308" t="s">
        <v>4607</v>
      </c>
      <c r="F321" s="308" t="s">
        <v>8902</v>
      </c>
      <c r="G321" s="308" t="s">
        <v>7966</v>
      </c>
      <c r="H321" s="308"/>
      <c r="I321" s="308"/>
    </row>
    <row r="322" spans="1:9" x14ac:dyDescent="0.15">
      <c r="A322" s="46" t="s">
        <v>475</v>
      </c>
      <c r="B322" s="46" t="s">
        <v>475</v>
      </c>
      <c r="C322" s="46" t="s">
        <v>475</v>
      </c>
      <c r="D322" s="46" t="s">
        <v>475</v>
      </c>
      <c r="E322" s="308" t="s">
        <v>4603</v>
      </c>
      <c r="F322" s="308" t="s">
        <v>8903</v>
      </c>
      <c r="G322" s="308" t="s">
        <v>8904</v>
      </c>
      <c r="H322" s="308"/>
      <c r="I322" s="308"/>
    </row>
    <row r="323" spans="1:9" x14ac:dyDescent="0.15">
      <c r="A323" s="46" t="s">
        <v>475</v>
      </c>
      <c r="B323" s="46" t="s">
        <v>475</v>
      </c>
      <c r="C323" s="46" t="s">
        <v>475</v>
      </c>
      <c r="D323" s="46" t="s">
        <v>475</v>
      </c>
      <c r="E323" s="308" t="s">
        <v>4619</v>
      </c>
      <c r="F323" s="308" t="s">
        <v>8905</v>
      </c>
      <c r="G323" s="308" t="s">
        <v>4640</v>
      </c>
      <c r="H323" s="308"/>
      <c r="I323" s="308"/>
    </row>
    <row r="324" spans="1:9" x14ac:dyDescent="0.15">
      <c r="A324" s="46" t="s">
        <v>475</v>
      </c>
      <c r="B324" s="46" t="s">
        <v>475</v>
      </c>
      <c r="C324" s="46" t="s">
        <v>475</v>
      </c>
      <c r="D324" s="46" t="s">
        <v>475</v>
      </c>
      <c r="E324" s="308" t="s">
        <v>8906</v>
      </c>
      <c r="F324" s="308" t="s">
        <v>4880</v>
      </c>
      <c r="G324" s="308"/>
      <c r="H324" s="308"/>
      <c r="I324" s="308"/>
    </row>
    <row r="325" spans="1:9" x14ac:dyDescent="0.15">
      <c r="A325" s="46" t="s">
        <v>475</v>
      </c>
      <c r="B325" s="46" t="s">
        <v>475</v>
      </c>
      <c r="C325" s="46" t="s">
        <v>475</v>
      </c>
      <c r="D325" s="46" t="s">
        <v>475</v>
      </c>
      <c r="E325" s="308" t="s">
        <v>7842</v>
      </c>
      <c r="F325" s="308" t="s">
        <v>8907</v>
      </c>
      <c r="G325" s="308"/>
      <c r="H325" s="308"/>
      <c r="I325" s="308"/>
    </row>
    <row r="326" spans="1:9" x14ac:dyDescent="0.15">
      <c r="A326" s="46" t="s">
        <v>475</v>
      </c>
      <c r="B326" s="46" t="s">
        <v>475</v>
      </c>
      <c r="C326" s="46" t="s">
        <v>475</v>
      </c>
      <c r="D326" s="46" t="s">
        <v>475</v>
      </c>
      <c r="E326" s="308" t="s">
        <v>4358</v>
      </c>
      <c r="F326" s="308" t="s">
        <v>8908</v>
      </c>
      <c r="G326" s="308" t="s">
        <v>4613</v>
      </c>
      <c r="H326" s="308"/>
      <c r="I326" s="308"/>
    </row>
    <row r="327" spans="1:9" x14ac:dyDescent="0.15">
      <c r="A327" s="46" t="s">
        <v>475</v>
      </c>
      <c r="B327" s="46" t="s">
        <v>475</v>
      </c>
      <c r="C327" s="46" t="s">
        <v>475</v>
      </c>
      <c r="D327" s="46" t="s">
        <v>475</v>
      </c>
      <c r="E327" s="308" t="s">
        <v>8071</v>
      </c>
      <c r="F327" s="308" t="s">
        <v>8909</v>
      </c>
      <c r="G327" s="308"/>
      <c r="H327" s="308"/>
      <c r="I327" s="308"/>
    </row>
    <row r="328" spans="1:9" x14ac:dyDescent="0.15">
      <c r="A328" s="308"/>
      <c r="B328" s="308"/>
      <c r="C328" s="308"/>
      <c r="D328" s="308"/>
      <c r="E328" s="308"/>
      <c r="F328" s="308"/>
      <c r="G328" s="308"/>
      <c r="H328" s="308" t="s">
        <v>4596</v>
      </c>
      <c r="I328" s="308"/>
    </row>
    <row r="329" spans="1:9" x14ac:dyDescent="0.15">
      <c r="A329" s="308"/>
      <c r="B329" s="308"/>
      <c r="C329" s="308"/>
      <c r="D329" s="308"/>
      <c r="E329" s="308"/>
      <c r="F329" s="308"/>
      <c r="G329" s="308"/>
      <c r="H329" s="308" t="s">
        <v>4643</v>
      </c>
      <c r="I329" s="308"/>
    </row>
  </sheetData>
  <autoFilter ref="A1:I329" xr:uid="{00000000-0009-0000-0000-00000E000000}"/>
  <customSheetViews>
    <customSheetView guid="{6AB3AC03-22A4-4809-83CA-C1D68C851D61}" showAutoFilter="1">
      <pane ySplit="1" topLeftCell="A203" activePane="bottomLeft" state="frozenSplit"/>
      <selection pane="bottomLeft" activeCell="F207" sqref="F207"/>
      <pageMargins left="0.7" right="0.7" top="0.75" bottom="0.75" header="0.3" footer="0.3"/>
      <pageSetup orientation="landscape" r:id="rId1"/>
      <autoFilter ref="A1:I329" xr:uid="{00000000-0000-0000-0000-000000000000}"/>
    </customSheetView>
    <customSheetView guid="{BFB73080-C595-410B-86AB-674FF7B777B3}" showPageBreaks="1" showAutoFilter="1">
      <pane ySplit="1" topLeftCell="A203" activePane="bottomLeft" state="frozenSplit"/>
      <selection pane="bottomLeft" activeCell="F207" sqref="F207"/>
      <pageMargins left="0.7" right="0.7" top="0.75" bottom="0.75" header="0.3" footer="0.3"/>
      <pageSetup orientation="landscape" r:id="rId2"/>
      <autoFilter ref="A1:I329" xr:uid="{00000000-0000-0000-0000-000000000000}"/>
    </customSheetView>
    <customSheetView guid="{CC4BE5D8-8A14-4B7A-8555-F7CB4F51CB2A}" showAutoFilter="1">
      <pane ySplit="1" topLeftCell="A236" activePane="bottomLeft" state="frozenSplit"/>
      <selection pane="bottomLeft" activeCell="F253" sqref="F253"/>
      <pageMargins left="0.7" right="0.7" top="0.75" bottom="0.75" header="0.3" footer="0.3"/>
      <pageSetup orientation="landscape" r:id="rId3"/>
      <autoFilter ref="A1:I329" xr:uid="{00000000-0000-0000-0000-000000000000}"/>
    </customSheetView>
    <customSheetView guid="{F0F0981A-2E0C-4FA4-A465-23A3F548E14E}" showAutoFilter="1">
      <pane ySplit="1" topLeftCell="A311" activePane="bottomLeft" state="frozenSplit"/>
      <selection pane="bottomLeft" activeCell="E197" sqref="E197"/>
      <pageMargins left="0.7" right="0.7" top="0.75" bottom="0.75" header="0.3" footer="0.3"/>
      <pageSetup orientation="landscape" r:id="rId4"/>
      <autoFilter ref="A1:I329" xr:uid="{00000000-0000-0000-0000-000000000000}"/>
    </customSheetView>
    <customSheetView guid="{98762CE7-B7CB-4017-BD9C-C31369E38615}" showAutoFilter="1">
      <pane ySplit="1" topLeftCell="A311" activePane="bottomLeft" state="frozenSplit"/>
      <selection pane="bottomLeft" activeCell="E197" sqref="E197"/>
      <pageMargins left="0.7" right="0.7" top="0.75" bottom="0.75" header="0.3" footer="0.3"/>
      <pageSetup orientation="landscape" r:id="rId5"/>
      <autoFilter ref="A1:I329" xr:uid="{00000000-0000-0000-0000-000000000000}"/>
    </customSheetView>
  </customSheetViews>
  <pageMargins left="0.7" right="0.7" top="0.75" bottom="0.75" header="0.3" footer="0.3"/>
  <pageSetup orientation="landscape"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60"/>
  <sheetViews>
    <sheetView workbookViewId="0">
      <selection activeCell="A26" sqref="A26"/>
    </sheetView>
  </sheetViews>
  <sheetFormatPr baseColWidth="10" defaultColWidth="8.83203125" defaultRowHeight="14" x14ac:dyDescent="0.15"/>
  <cols>
    <col min="1" max="1" width="108.83203125" customWidth="1"/>
    <col min="2" max="2" width="16.6640625" customWidth="1"/>
  </cols>
  <sheetData>
    <row r="1" spans="1:2" x14ac:dyDescent="0.15">
      <c r="A1" t="s">
        <v>8738</v>
      </c>
      <c r="B1" t="s">
        <v>8739</v>
      </c>
    </row>
    <row r="2" spans="1:2" x14ac:dyDescent="0.15">
      <c r="A2" t="s">
        <v>8740</v>
      </c>
    </row>
    <row r="3" spans="1:2" x14ac:dyDescent="0.15">
      <c r="A3" s="302" t="s">
        <v>8741</v>
      </c>
    </row>
    <row r="4" spans="1:2" x14ac:dyDescent="0.15">
      <c r="A4" s="303" t="s">
        <v>8742</v>
      </c>
    </row>
    <row r="5" spans="1:2" x14ac:dyDescent="0.15">
      <c r="A5" s="302" t="s">
        <v>8743</v>
      </c>
    </row>
    <row r="6" spans="1:2" x14ac:dyDescent="0.15">
      <c r="A6" s="303" t="s">
        <v>8744</v>
      </c>
    </row>
    <row r="7" spans="1:2" x14ac:dyDescent="0.15">
      <c r="A7" s="303" t="s">
        <v>8745</v>
      </c>
    </row>
    <row r="8" spans="1:2" x14ac:dyDescent="0.15">
      <c r="A8" s="302" t="s">
        <v>8746</v>
      </c>
    </row>
    <row r="9" spans="1:2" x14ac:dyDescent="0.15">
      <c r="A9" s="302" t="s">
        <v>8747</v>
      </c>
    </row>
    <row r="10" spans="1:2" x14ac:dyDescent="0.15">
      <c r="A10" s="302" t="s">
        <v>8748</v>
      </c>
    </row>
    <row r="11" spans="1:2" x14ac:dyDescent="0.15">
      <c r="A11" s="303" t="s">
        <v>8749</v>
      </c>
    </row>
    <row r="12" spans="1:2" x14ac:dyDescent="0.15">
      <c r="A12" s="302" t="s">
        <v>8750</v>
      </c>
    </row>
    <row r="13" spans="1:2" x14ac:dyDescent="0.15">
      <c r="A13" s="302" t="s">
        <v>8751</v>
      </c>
    </row>
    <row r="14" spans="1:2" x14ac:dyDescent="0.15">
      <c r="A14" s="303" t="s">
        <v>8752</v>
      </c>
    </row>
    <row r="15" spans="1:2" x14ac:dyDescent="0.15">
      <c r="A15" t="s">
        <v>8753</v>
      </c>
    </row>
    <row r="16" spans="1:2" x14ac:dyDescent="0.15">
      <c r="A16" s="302" t="s">
        <v>8754</v>
      </c>
    </row>
    <row r="17" spans="1:1" x14ac:dyDescent="0.15">
      <c r="A17" s="302" t="s">
        <v>8755</v>
      </c>
    </row>
    <row r="18" spans="1:1" x14ac:dyDescent="0.15">
      <c r="A18" s="302" t="s">
        <v>8756</v>
      </c>
    </row>
    <row r="19" spans="1:1" x14ac:dyDescent="0.15">
      <c r="A19" t="s">
        <v>8757</v>
      </c>
    </row>
    <row r="20" spans="1:1" x14ac:dyDescent="0.15">
      <c r="A20" s="302" t="s">
        <v>8758</v>
      </c>
    </row>
    <row r="21" spans="1:1" x14ac:dyDescent="0.15">
      <c r="A21" s="302" t="s">
        <v>8759</v>
      </c>
    </row>
    <row r="22" spans="1:1" x14ac:dyDescent="0.15">
      <c r="A22" t="s">
        <v>8760</v>
      </c>
    </row>
    <row r="23" spans="1:1" x14ac:dyDescent="0.15">
      <c r="A23" t="s">
        <v>8761</v>
      </c>
    </row>
    <row r="24" spans="1:1" x14ac:dyDescent="0.15">
      <c r="A24" t="s">
        <v>8762</v>
      </c>
    </row>
    <row r="25" spans="1:1" x14ac:dyDescent="0.15">
      <c r="A25" s="302" t="s">
        <v>8763</v>
      </c>
    </row>
    <row r="26" spans="1:1" x14ac:dyDescent="0.15">
      <c r="A26" t="s">
        <v>8764</v>
      </c>
    </row>
    <row r="27" spans="1:1" x14ac:dyDescent="0.15">
      <c r="A27" s="302" t="s">
        <v>8765</v>
      </c>
    </row>
    <row r="28" spans="1:1" x14ac:dyDescent="0.15">
      <c r="A28" t="s">
        <v>8766</v>
      </c>
    </row>
    <row r="29" spans="1:1" x14ac:dyDescent="0.15">
      <c r="A29" s="302" t="s">
        <v>8767</v>
      </c>
    </row>
    <row r="30" spans="1:1" x14ac:dyDescent="0.15">
      <c r="A30" s="302" t="s">
        <v>8768</v>
      </c>
    </row>
    <row r="31" spans="1:1" x14ac:dyDescent="0.15">
      <c r="A31" t="s">
        <v>8769</v>
      </c>
    </row>
    <row r="32" spans="1:1" x14ac:dyDescent="0.15">
      <c r="A32" t="s">
        <v>8770</v>
      </c>
    </row>
    <row r="33" spans="1:2" x14ac:dyDescent="0.15">
      <c r="A33" s="302" t="s">
        <v>8771</v>
      </c>
    </row>
    <row r="34" spans="1:2" x14ac:dyDescent="0.15">
      <c r="A34" t="s">
        <v>8772</v>
      </c>
    </row>
    <row r="35" spans="1:2" x14ac:dyDescent="0.15">
      <c r="A35" t="s">
        <v>8773</v>
      </c>
    </row>
    <row r="36" spans="1:2" x14ac:dyDescent="0.15">
      <c r="A36" t="s">
        <v>8774</v>
      </c>
    </row>
    <row r="37" spans="1:2" x14ac:dyDescent="0.15">
      <c r="A37" s="302" t="s">
        <v>8775</v>
      </c>
    </row>
    <row r="38" spans="1:2" x14ac:dyDescent="0.15">
      <c r="A38" s="302" t="s">
        <v>8776</v>
      </c>
      <c r="B38">
        <v>150</v>
      </c>
    </row>
    <row r="39" spans="1:2" x14ac:dyDescent="0.15">
      <c r="A39" t="s">
        <v>8777</v>
      </c>
    </row>
    <row r="40" spans="1:2" x14ac:dyDescent="0.15">
      <c r="A40" s="302" t="s">
        <v>8778</v>
      </c>
    </row>
    <row r="41" spans="1:2" x14ac:dyDescent="0.15">
      <c r="A41" s="302" t="s">
        <v>8779</v>
      </c>
    </row>
    <row r="42" spans="1:2" x14ac:dyDescent="0.15">
      <c r="A42" t="s">
        <v>8780</v>
      </c>
    </row>
    <row r="43" spans="1:2" x14ac:dyDescent="0.15">
      <c r="A43" t="s">
        <v>8781</v>
      </c>
    </row>
    <row r="44" spans="1:2" x14ac:dyDescent="0.15">
      <c r="A44" t="s">
        <v>8782</v>
      </c>
    </row>
    <row r="45" spans="1:2" x14ac:dyDescent="0.15">
      <c r="A45" t="s">
        <v>8783</v>
      </c>
    </row>
    <row r="46" spans="1:2" x14ac:dyDescent="0.15">
      <c r="A46" s="302" t="s">
        <v>8784</v>
      </c>
    </row>
    <row r="47" spans="1:2" x14ac:dyDescent="0.15">
      <c r="A47" t="s">
        <v>8785</v>
      </c>
    </row>
    <row r="48" spans="1:2" x14ac:dyDescent="0.15">
      <c r="A48" s="302" t="s">
        <v>8786</v>
      </c>
    </row>
    <row r="49" spans="1:2" x14ac:dyDescent="0.15">
      <c r="A49" s="302" t="s">
        <v>8787</v>
      </c>
      <c r="B49">
        <v>100</v>
      </c>
    </row>
    <row r="50" spans="1:2" x14ac:dyDescent="0.15">
      <c r="A50" s="302" t="s">
        <v>8788</v>
      </c>
      <c r="B50">
        <v>102</v>
      </c>
    </row>
    <row r="51" spans="1:2" x14ac:dyDescent="0.15">
      <c r="A51" s="302" t="s">
        <v>8789</v>
      </c>
      <c r="B51">
        <v>101</v>
      </c>
    </row>
    <row r="52" spans="1:2" x14ac:dyDescent="0.15">
      <c r="A52" t="s">
        <v>8790</v>
      </c>
    </row>
    <row r="53" spans="1:2" x14ac:dyDescent="0.15">
      <c r="A53" s="302" t="s">
        <v>8791</v>
      </c>
    </row>
    <row r="54" spans="1:2" x14ac:dyDescent="0.15">
      <c r="A54" t="s">
        <v>8792</v>
      </c>
    </row>
    <row r="55" spans="1:2" x14ac:dyDescent="0.15">
      <c r="A55" t="s">
        <v>8793</v>
      </c>
    </row>
    <row r="56" spans="1:2" x14ac:dyDescent="0.15">
      <c r="A56" t="s">
        <v>8794</v>
      </c>
    </row>
    <row r="57" spans="1:2" x14ac:dyDescent="0.15">
      <c r="A57" s="302" t="s">
        <v>8795</v>
      </c>
    </row>
    <row r="58" spans="1:2" x14ac:dyDescent="0.15">
      <c r="A58" t="s">
        <v>8796</v>
      </c>
    </row>
    <row r="59" spans="1:2" x14ac:dyDescent="0.15">
      <c r="A59" s="302" t="s">
        <v>8797</v>
      </c>
    </row>
    <row r="60" spans="1:2" x14ac:dyDescent="0.15">
      <c r="A60" t="s">
        <v>8798</v>
      </c>
    </row>
  </sheetData>
  <customSheetViews>
    <customSheetView guid="{6AB3AC03-22A4-4809-83CA-C1D68C851D61}">
      <selection activeCell="A26" sqref="A26"/>
      <pageMargins left="0.7" right="0.7" top="0.75" bottom="0.75" header="0.3" footer="0.3"/>
      <pageSetup orientation="portrait" r:id="rId1"/>
    </customSheetView>
    <customSheetView guid="{BFB73080-C595-410B-86AB-674FF7B777B3}" showPageBreaks="1">
      <selection activeCell="A26" sqref="A26"/>
      <pageMargins left="0.7" right="0.7" top="0.75" bottom="0.75" header="0.3" footer="0.3"/>
      <pageSetup orientation="portrait" r:id="rId2"/>
    </customSheetView>
    <customSheetView guid="{CC4BE5D8-8A14-4B7A-8555-F7CB4F51CB2A}">
      <selection activeCell="A26" sqref="A26"/>
      <pageMargins left="0.7" right="0.7" top="0.75" bottom="0.75" header="0.3" footer="0.3"/>
    </customSheetView>
    <customSheetView guid="{F0F0981A-2E0C-4FA4-A465-23A3F548E14E}">
      <selection activeCell="A26" sqref="A26"/>
      <pageMargins left="0.7" right="0.7" top="0.75" bottom="0.75" header="0.3" footer="0.3"/>
      <pageSetup orientation="portrait" r:id="rId3"/>
    </customSheetView>
    <customSheetView guid="{98762CE7-B7CB-4017-BD9C-C31369E38615}">
      <selection activeCell="A26" sqref="A26"/>
      <pageMargins left="0.7" right="0.7" top="0.75" bottom="0.75" header="0.3" footer="0.3"/>
      <pageSetup orientation="portrait" r:id="rId4"/>
    </customSheetView>
  </customSheetViews>
  <pageMargins left="0.7" right="0.7" top="0.75" bottom="0.75" header="0.3" footer="0.3"/>
  <pageSetup orientation="portrait" r:id="rId5"/>
</worksheet>
</file>

<file path=xl/worksheets/wsSortMap1.xml><?xml version="1.0" encoding="utf-8"?>
<worksheetSortMap xmlns="http://schemas.microsoft.com/office/excel/2006/main">
  <rowSortMap ref="A13:XFD253" count="24">
    <row newVal="12" oldVal="71"/>
    <row newVal="13" oldVal="70"/>
    <row newVal="14" oldVal="75"/>
    <row newVal="17" oldVal="14"/>
    <row newVal="60" oldVal="17"/>
    <row newVal="61" oldVal="80"/>
    <row newVal="68" oldVal="78"/>
    <row newVal="69" oldVal="13"/>
    <row newVal="70" oldVal="79"/>
    <row newVal="71" oldVal="81"/>
    <row newVal="73" oldVal="94"/>
    <row newVal="74" oldVal="12"/>
    <row newVal="75" oldVal="69"/>
    <row newVal="78" oldVal="73"/>
    <row newVal="79" oldVal="68"/>
    <row newVal="80" oldVal="61"/>
    <row newVal="81" oldVal="74"/>
    <row newVal="84" oldVal="252"/>
    <row newVal="94" oldVal="60"/>
    <row newVal="141" oldVal="144"/>
    <row newVal="144" oldVal="141"/>
    <row newVal="150" oldVal="161"/>
    <row newVal="161" oldVal="84"/>
    <row newVal="252" oldVal="150"/>
  </rowSortMap>
  <colSortMap ref="A1:BH1048576" count="60">
    <col newVal="0" oldVal="17"/>
    <col newVal="1" oldVal="16"/>
    <col newVal="2" oldVal="25"/>
    <col newVal="3" oldVal="54"/>
    <col newVal="4" oldVal="20"/>
    <col newVal="5" oldVal="27"/>
    <col newVal="6" oldVal="23"/>
    <col newVal="7" oldVal="26"/>
    <col newVal="8" oldVal="15"/>
    <col newVal="9" oldVal="21"/>
    <col newVal="10" oldVal="22"/>
    <col newVal="11" oldVal="28"/>
    <col newVal="12" oldVal="29"/>
    <col newVal="13" oldVal="19"/>
    <col newVal="14" oldVal="31"/>
    <col newVal="15" oldVal="24"/>
    <col newVal="16" oldVal="3"/>
    <col newVal="17" oldVal="52"/>
    <col newVal="18" oldVal="44"/>
    <col newVal="19" oldVal="8"/>
    <col newVal="20" oldVal="6"/>
    <col newVal="21" oldVal="55"/>
    <col newVal="22" oldVal="18"/>
    <col newVal="23" oldVal="43"/>
    <col newVal="24" oldVal="50"/>
    <col newVal="25" oldVal="1"/>
    <col newVal="26" oldVal="33"/>
    <col newVal="27" oldVal="11"/>
    <col newVal="28" oldVal="40"/>
    <col newVal="29" oldVal="7"/>
    <col newVal="30" oldVal="9"/>
    <col newVal="31" oldVal="53"/>
    <col newVal="32" oldVal="10"/>
    <col newVal="33" oldVal="41"/>
    <col newVal="34" oldVal="42"/>
    <col newVal="35" oldVal="49"/>
    <col newVal="36" oldVal="13"/>
    <col newVal="37" oldVal="46"/>
    <col newVal="38" oldVal="32"/>
    <col newVal="39" oldVal="2"/>
    <col newVal="40" oldVal="39"/>
    <col newVal="41" oldVal="34"/>
    <col newVal="42" oldVal="4"/>
    <col newVal="43" oldVal="12"/>
    <col newVal="44" oldVal="14"/>
    <col newVal="45" oldVal="47"/>
    <col newVal="46" oldVal="45"/>
    <col newVal="47" oldVal="57"/>
    <col newVal="48" oldVal="30"/>
    <col newVal="49" oldVal="5"/>
    <col newVal="50" oldVal="37"/>
    <col newVal="51" oldVal="56"/>
    <col newVal="52" oldVal="0"/>
    <col newVal="53" oldVal="36"/>
    <col newVal="54" oldVal="51"/>
    <col newVal="55" oldVal="59"/>
    <col newVal="56" oldVal="58"/>
    <col newVal="57" oldVal="35"/>
    <col newVal="58" oldVal="48"/>
    <col newVal="59" oldVal="38"/>
  </colSortMap>
</worksheetSortMap>
</file>

<file path=xl/worksheets/wsSortMap2.xml><?xml version="1.0" encoding="utf-8"?>
<worksheetSortMap xmlns="http://schemas.microsoft.com/office/excel/2006/main">
  <rowSortMap ref="A16:XFD104" count="88">
    <row newVal="15" oldVal="100"/>
    <row newVal="16" oldVal="15"/>
    <row newVal="17" oldVal="16"/>
    <row newVal="18" oldVal="101"/>
    <row newVal="19" oldVal="17"/>
    <row newVal="20" oldVal="18"/>
    <row newVal="21" oldVal="19"/>
    <row newVal="22" oldVal="98"/>
    <row newVal="23" oldVal="20"/>
    <row newVal="24" oldVal="21"/>
    <row newVal="25" oldVal="22"/>
    <row newVal="26" oldVal="23"/>
    <row newVal="27" oldVal="24"/>
    <row newVal="28" oldVal="25"/>
    <row newVal="29" oldVal="26"/>
    <row newVal="30" oldVal="27"/>
    <row newVal="31" oldVal="28"/>
    <row newVal="32" oldVal="29"/>
    <row newVal="33" oldVal="30"/>
    <row newVal="34" oldVal="31"/>
    <row newVal="35" oldVal="32"/>
    <row newVal="36" oldVal="33"/>
    <row newVal="37" oldVal="34"/>
    <row newVal="38" oldVal="35"/>
    <row newVal="39" oldVal="36"/>
    <row newVal="40" oldVal="37"/>
    <row newVal="41" oldVal="38"/>
    <row newVal="42" oldVal="39"/>
    <row newVal="43" oldVal="40"/>
    <row newVal="44" oldVal="41"/>
    <row newVal="45" oldVal="42"/>
    <row newVal="46" oldVal="43"/>
    <row newVal="47" oldVal="44"/>
    <row newVal="48" oldVal="45"/>
    <row newVal="49" oldVal="46"/>
    <row newVal="50" oldVal="47"/>
    <row newVal="51" oldVal="48"/>
    <row newVal="52" oldVal="49"/>
    <row newVal="53" oldVal="50"/>
    <row newVal="54" oldVal="51"/>
    <row newVal="55" oldVal="52"/>
    <row newVal="56" oldVal="53"/>
    <row newVal="57" oldVal="54"/>
    <row newVal="58" oldVal="55"/>
    <row newVal="59" oldVal="56"/>
    <row newVal="60" oldVal="57"/>
    <row newVal="61" oldVal="97"/>
    <row newVal="62" oldVal="58"/>
    <row newVal="63" oldVal="59"/>
    <row newVal="64" oldVal="96"/>
    <row newVal="65" oldVal="60"/>
    <row newVal="66" oldVal="61"/>
    <row newVal="67" oldVal="62"/>
    <row newVal="68" oldVal="63"/>
    <row newVal="69" oldVal="64"/>
    <row newVal="70" oldVal="65"/>
    <row newVal="71" oldVal="66"/>
    <row newVal="72" oldVal="94"/>
    <row newVal="73" oldVal="67"/>
    <row newVal="74" oldVal="68"/>
    <row newVal="75" oldVal="69"/>
    <row newVal="76" oldVal="70"/>
    <row newVal="77" oldVal="71"/>
    <row newVal="78" oldVal="103"/>
    <row newVal="79" oldVal="72"/>
    <row newVal="80" oldVal="73"/>
    <row newVal="81" oldVal="74"/>
    <row newVal="82" oldVal="75"/>
    <row newVal="83" oldVal="95"/>
    <row newVal="84" oldVal="76"/>
    <row newVal="85" oldVal="77"/>
    <row newVal="86" oldVal="78"/>
    <row newVal="87" oldVal="79"/>
    <row newVal="88" oldVal="80"/>
    <row newVal="89" oldVal="102"/>
    <row newVal="90" oldVal="81"/>
    <row newVal="91" oldVal="82"/>
    <row newVal="92" oldVal="83"/>
    <row newVal="93" oldVal="84"/>
    <row newVal="94" oldVal="85"/>
    <row newVal="95" oldVal="86"/>
    <row newVal="96" oldVal="87"/>
    <row newVal="97" oldVal="88"/>
    <row newVal="98" oldVal="89"/>
    <row newVal="100" oldVal="90"/>
    <row newVal="101" oldVal="91"/>
    <row newVal="102" oldVal="92"/>
    <row newVal="103" oldVal="93"/>
  </rowSortMap>
</worksheetSortMap>
</file>

<file path=xl/worksheets/wsSortMap3.xml><?xml version="1.0" encoding="utf-8"?>
<worksheetSortMap xmlns="http://schemas.microsoft.com/office/excel/2006/main">
  <rowSortMap ref="A2:XFD131" count="130">
    <row newVal="1" oldVal="117"/>
    <row newVal="2" oldVal="6"/>
    <row newVal="3" oldVal="73"/>
    <row newVal="4" oldVal="29"/>
    <row newVal="5" oldVal="74"/>
    <row newVal="6" oldVal="57"/>
    <row newVal="7" oldVal="30"/>
    <row newVal="8" oldVal="31"/>
    <row newVal="9" oldVal="58"/>
    <row newVal="10" oldVal="53"/>
    <row newVal="11" oldVal="59"/>
    <row newVal="12" oldVal="60"/>
    <row newVal="13" oldVal="116"/>
    <row newVal="14" oldVal="109"/>
    <row newVal="15" oldVal="121"/>
    <row newVal="16" oldVal="120"/>
    <row newVal="17" oldVal="4"/>
    <row newVal="18" oldVal="21"/>
    <row newVal="19" oldVal="22"/>
    <row newVal="20" oldVal="61"/>
    <row newVal="21" oldVal="81"/>
    <row newVal="22" oldVal="119"/>
    <row newVal="23" oldVal="27"/>
    <row newVal="24" oldVal="100"/>
    <row newVal="25" oldVal="106"/>
    <row newVal="26" oldVal="101"/>
    <row newVal="27" oldVal="96"/>
    <row newVal="28" oldVal="75"/>
    <row newVal="29" oldVal="32"/>
    <row newVal="30" oldVal="33"/>
    <row newVal="31" oldVal="62"/>
    <row newVal="32" oldVal="78"/>
    <row newVal="33" oldVal="122"/>
    <row newVal="34" oldVal="8"/>
    <row newVal="35" oldVal="129"/>
    <row newVal="36" oldVal="15"/>
    <row newVal="37" oldVal="102"/>
    <row newVal="38" oldVal="97"/>
    <row newVal="39" oldVal="23"/>
    <row newVal="40" oldVal="24"/>
    <row newVal="41" oldVal="86"/>
    <row newVal="42" oldVal="25"/>
    <row newVal="43" oldVal="103"/>
    <row newVal="44" oldVal="26"/>
    <row newVal="45" oldVal="7"/>
    <row newVal="46" oldVal="34"/>
    <row newVal="47" oldVal="35"/>
    <row newVal="48" oldVal="89"/>
    <row newVal="49" oldVal="90"/>
    <row newVal="50" oldVal="91"/>
    <row newVal="51" oldVal="36"/>
    <row newVal="52" oldVal="54"/>
    <row newVal="53" oldVal="63"/>
    <row newVal="54" oldVal="114"/>
    <row newVal="55" oldVal="2"/>
    <row newVal="56" oldVal="9"/>
    <row newVal="57" oldVal="107"/>
    <row newVal="58" oldVal="37"/>
    <row newVal="59" oldVal="92"/>
    <row newVal="60" oldVal="38"/>
    <row newVal="61" oldVal="93"/>
    <row newVal="62" oldVal="39"/>
    <row newVal="63" oldVal="64"/>
    <row newVal="64" oldVal="28"/>
    <row newVal="65" oldVal="16"/>
    <row newVal="66" oldVal="98"/>
    <row newVal="67" oldVal="40"/>
    <row newVal="68" oldVal="55"/>
    <row newVal="69" oldVal="83"/>
    <row newVal="70" oldVal="76"/>
    <row newVal="71" oldVal="17"/>
    <row newVal="72" oldVal="77"/>
    <row newVal="73" oldVal="84"/>
    <row newVal="74" oldVal="87"/>
    <row newVal="75" oldVal="41"/>
    <row newVal="76" oldVal="85"/>
    <row newVal="77" oldVal="88"/>
    <row newVal="78" oldVal="14"/>
    <row newVal="79" oldVal="42"/>
    <row newVal="80" oldVal="10"/>
    <row newVal="81" oldVal="43"/>
    <row newVal="82" oldVal="44"/>
    <row newVal="83" oldVal="99"/>
    <row newVal="84" oldVal="11"/>
    <row newVal="85" oldVal="72"/>
    <row newVal="86" oldVal="94"/>
    <row newVal="87" oldVal="12"/>
    <row newVal="88" oldVal="18"/>
    <row newVal="89" oldVal="20"/>
    <row newVal="90" oldVal="123"/>
    <row newVal="91" oldVal="128"/>
    <row newVal="92" oldVal="104"/>
    <row newVal="93" oldVal="105"/>
    <row newVal="94" oldVal="19"/>
    <row newVal="95" oldVal="56"/>
    <row newVal="96" oldVal="45"/>
    <row newVal="97" oldVal="65"/>
    <row newVal="98" oldVal="95"/>
    <row newVal="99" oldVal="66"/>
    <row newVal="100" oldVal="130"/>
    <row newVal="101" oldVal="46"/>
    <row newVal="102" oldVal="47"/>
    <row newVal="103" oldVal="48"/>
    <row newVal="104" oldVal="49"/>
    <row newVal="105" oldVal="50"/>
    <row newVal="106" oldVal="51"/>
    <row newVal="107" oldVal="52"/>
    <row newVal="108" oldVal="67"/>
    <row newVal="109" oldVal="68"/>
    <row newVal="110" oldVal="69"/>
    <row newVal="111" oldVal="126"/>
    <row newVal="112" oldVal="70"/>
    <row newVal="113" oldVal="1"/>
    <row newVal="114" oldVal="71"/>
    <row newVal="115" oldVal="118"/>
    <row newVal="116" oldVal="127"/>
    <row newVal="117" oldVal="79"/>
    <row newVal="118" oldVal="115"/>
    <row newVal="119" oldVal="113"/>
    <row newVal="120" oldVal="124"/>
    <row newVal="121" oldVal="112"/>
    <row newVal="122" oldVal="108"/>
    <row newVal="123" oldVal="110"/>
    <row newVal="124" oldVal="111"/>
    <row newVal="125" oldVal="5"/>
    <row newVal="126" oldVal="3"/>
    <row newVal="127" oldVal="80"/>
    <row newVal="128" oldVal="82"/>
    <row newVal="129" oldVal="125"/>
    <row newVal="130" oldVal="13"/>
  </rowSortMap>
</worksheetSortMap>
</file>

<file path=xl/worksheets/wsSortMap4.xml><?xml version="1.0" encoding="utf-8"?>
<worksheetSortMap xmlns="http://schemas.microsoft.com/office/excel/2006/main">
  <rowSortMap ref="A14:XFD101" count="17">
    <row newVal="13" oldVal="64"/>
    <row newVal="14" oldVal="13"/>
    <row newVal="19" oldVal="67"/>
    <row newVal="30" oldVal="57"/>
    <row newVal="32" oldVal="36"/>
    <row newVal="33" oldVal="32"/>
    <row newVal="36" oldVal="14"/>
    <row newVal="48" oldVal="100"/>
    <row newVal="54" oldVal="87"/>
    <row newVal="57" oldVal="90"/>
    <row newVal="59" oldVal="82"/>
    <row newVal="64" oldVal="33"/>
    <row newVal="67" oldVal="54"/>
    <row newVal="82" oldVal="59"/>
    <row newVal="87" oldVal="30"/>
    <row newVal="90" oldVal="19"/>
    <row newVal="100" oldVal="48"/>
  </rowSortMap>
</worksheetSortMap>
</file>

<file path=xl/worksheets/wsSortMap5.xml><?xml version="1.0" encoding="utf-8"?>
<worksheetSortMap xmlns="http://schemas.microsoft.com/office/excel/2006/main">
  <rowSortMap ref="A3:XFD227" count="214">
    <row newVal="2" oldVal="9"/>
    <row newVal="3" oldVal="2"/>
    <row newVal="4" oldVal="3"/>
    <row newVal="5" oldVal="4"/>
    <row newVal="6" oldVal="5"/>
    <row newVal="7" oldVal="6"/>
    <row newVal="8" oldVal="7"/>
    <row newVal="9" oldVal="8"/>
    <row newVal="10" oldVal="132"/>
    <row newVal="11" oldVal="10"/>
    <row newVal="12" oldVal="11"/>
    <row newVal="13" oldVal="12"/>
    <row newVal="14" oldVal="16"/>
    <row newVal="15" oldVal="13"/>
    <row newVal="16" oldVal="17"/>
    <row newVal="17" oldVal="19"/>
    <row newVal="18" oldVal="14"/>
    <row newVal="19" oldVal="15"/>
    <row newVal="20" oldVal="18"/>
    <row newVal="24" oldVal="25"/>
    <row newVal="25" oldVal="24"/>
    <row newVal="26" oldVal="27"/>
    <row newVal="27" oldVal="28"/>
    <row newVal="28" oldVal="29"/>
    <row newVal="29" oldVal="30"/>
    <row newVal="30" oldVal="31"/>
    <row newVal="31" oldVal="32"/>
    <row newVal="32" oldVal="33"/>
    <row newVal="33" oldVal="34"/>
    <row newVal="34" oldVal="35"/>
    <row newVal="35" oldVal="36"/>
    <row newVal="36" oldVal="37"/>
    <row newVal="37" oldVal="38"/>
    <row newVal="38" oldVal="39"/>
    <row newVal="39" oldVal="40"/>
    <row newVal="40" oldVal="41"/>
    <row newVal="41" oldVal="42"/>
    <row newVal="42" oldVal="43"/>
    <row newVal="43" oldVal="44"/>
    <row newVal="44" oldVal="45"/>
    <row newVal="45" oldVal="46"/>
    <row newVal="46" oldVal="47"/>
    <row newVal="47" oldVal="48"/>
    <row newVal="48" oldVal="49"/>
    <row newVal="49" oldVal="50"/>
    <row newVal="50" oldVal="56"/>
    <row newVal="54" oldVal="57"/>
    <row newVal="55" oldVal="54"/>
    <row newVal="56" oldVal="55"/>
    <row newVal="57" oldVal="60"/>
    <row newVal="58" oldVal="63"/>
    <row newVal="59" oldVal="69"/>
    <row newVal="60" oldVal="73"/>
    <row newVal="61" oldVal="76"/>
    <row newVal="62" oldVal="77"/>
    <row newVal="63" oldVal="211"/>
    <row newVal="64" oldVal="78"/>
    <row newVal="65" oldVal="103"/>
    <row newVal="66" oldVal="138"/>
    <row newVal="67" oldVal="149"/>
    <row newVal="68" oldVal="195"/>
    <row newVal="69" oldVal="218"/>
    <row newVal="70" oldVal="131"/>
    <row newVal="71" oldVal="143"/>
    <row newVal="72" oldVal="94"/>
    <row newVal="73" oldVal="213"/>
    <row newVal="74" oldVal="95"/>
    <row newVal="75" oldVal="219"/>
    <row newVal="76" oldVal="96"/>
    <row newVal="77" oldVal="214"/>
    <row newVal="78" oldVal="97"/>
    <row newVal="79" oldVal="161"/>
    <row newVal="80" oldVal="102"/>
    <row newVal="81" oldVal="160"/>
    <row newVal="82" oldVal="120"/>
    <row newVal="83" oldVal="124"/>
    <row newVal="84" oldVal="200"/>
    <row newVal="85" oldVal="217"/>
    <row newVal="86" oldVal="215"/>
    <row newVal="87" oldVal="98"/>
    <row newVal="88" oldVal="209"/>
    <row newVal="89" oldVal="99"/>
    <row newVal="90" oldVal="221"/>
    <row newVal="91" oldVal="212"/>
    <row newVal="92" oldVal="198"/>
    <row newVal="93" oldVal="92"/>
    <row newVal="94" oldVal="93"/>
    <row newVal="95" oldVal="148"/>
    <row newVal="96" oldVal="75"/>
    <row newVal="97" oldVal="70"/>
    <row newVal="98" oldVal="71"/>
    <row newVal="99" oldVal="72"/>
    <row newVal="100" oldVal="64"/>
    <row newVal="101" oldVal="67"/>
    <row newVal="102" oldVal="61"/>
    <row newVal="103" oldVal="79"/>
    <row newVal="104" oldVal="216"/>
    <row newVal="105" oldVal="80"/>
    <row newVal="106" oldVal="83"/>
    <row newVal="107" oldVal="84"/>
    <row newVal="108" oldVal="101"/>
    <row newVal="109" oldVal="104"/>
    <row newVal="110" oldVal="105"/>
    <row newVal="111" oldVal="106"/>
    <row newVal="112" oldVal="107"/>
    <row newVal="113" oldVal="108"/>
    <row newVal="114" oldVal="136"/>
    <row newVal="115" oldVal="142"/>
    <row newVal="116" oldVal="125"/>
    <row newVal="119" oldVal="121"/>
    <row newVal="120" oldVal="122"/>
    <row newVal="121" oldVal="123"/>
    <row newVal="122" oldVal="150"/>
    <row newVal="123" oldVal="151"/>
    <row newVal="124" oldVal="152"/>
    <row newVal="125" oldVal="202"/>
    <row newVal="126" oldVal="147"/>
    <row newVal="127" oldVal="225"/>
    <row newVal="128" oldVal="145"/>
    <row newVal="129" oldVal="88"/>
    <row newVal="130" oldVal="89"/>
    <row newVal="131" oldVal="90"/>
    <row newVal="132" oldVal="91"/>
    <row newVal="133" oldVal="111"/>
    <row newVal="134" oldVal="126"/>
    <row newVal="135" oldVal="127"/>
    <row newVal="136" oldVal="128"/>
    <row newVal="137" oldVal="129"/>
    <row newVal="138" oldVal="130"/>
    <row newVal="139" oldVal="133"/>
    <row newVal="140" oldVal="134"/>
    <row newVal="141" oldVal="140"/>
    <row newVal="142" oldVal="119"/>
    <row newVal="143" oldVal="110"/>
    <row newVal="144" oldVal="185"/>
    <row newVal="145" oldVal="186"/>
    <row newVal="146" oldVal="179"/>
    <row newVal="147" oldVal="203"/>
    <row newVal="148" oldVal="226"/>
    <row newVal="149" oldVal="135"/>
    <row newVal="150" oldVal="137"/>
    <row newVal="151" oldVal="141"/>
    <row newVal="152" oldVal="144"/>
    <row newVal="153" oldVal="177"/>
    <row newVal="154" oldVal="197"/>
    <row newVal="155" oldVal="146"/>
    <row newVal="156" oldVal="201"/>
    <row newVal="157" oldVal="166"/>
    <row newVal="158" oldVal="65"/>
    <row newVal="159" oldVal="153"/>
    <row newVal="160" oldVal="155"/>
    <row newVal="161" oldVal="156"/>
    <row newVal="162" oldVal="157"/>
    <row newVal="166" oldVal="204"/>
    <row newVal="167" oldVal="205"/>
    <row newVal="168" oldVal="206"/>
    <row newVal="169" oldVal="207"/>
    <row newVal="170" oldVal="82"/>
    <row newVal="171" oldVal="115"/>
    <row newVal="172" oldVal="188"/>
    <row newVal="173" oldVal="193"/>
    <row newVal="174" oldVal="85"/>
    <row newVal="175" oldVal="114"/>
    <row newVal="176" oldVal="187"/>
    <row newVal="177" oldVal="189"/>
    <row newVal="178" oldVal="192"/>
    <row newVal="179" oldVal="194"/>
    <row newVal="180" oldVal="112"/>
    <row newVal="181" oldVal="116"/>
    <row newVal="182" oldVal="113"/>
    <row newVal="183" oldVal="154"/>
    <row newVal="184" oldVal="158"/>
    <row newVal="185" oldVal="222"/>
    <row newVal="186" oldVal="223"/>
    <row newVal="187" oldVal="159"/>
    <row newVal="188" oldVal="162"/>
    <row newVal="189" oldVal="178"/>
    <row newVal="190" oldVal="182"/>
    <row newVal="191" oldVal="181"/>
    <row newVal="192" oldVal="180"/>
    <row newVal="193" oldVal="66"/>
    <row newVal="194" oldVal="74"/>
    <row newVal="195" oldVal="62"/>
    <row newVal="196" oldVal="199"/>
    <row newVal="197" oldVal="208"/>
    <row newVal="198" oldVal="210"/>
    <row newVal="199" oldVal="196"/>
    <row newVal="200" oldVal="190"/>
    <row newVal="201" oldVal="224"/>
    <row newVal="202" oldVal="59"/>
    <row newVal="203" oldVal="183"/>
    <row newVal="204" oldVal="175"/>
    <row newVal="205" oldVal="184"/>
    <row newVal="206" oldVal="168"/>
    <row newVal="207" oldVal="169"/>
    <row newVal="208" oldVal="109"/>
    <row newVal="209" oldVal="26"/>
    <row newVal="210" oldVal="58"/>
    <row newVal="211" oldVal="20"/>
    <row newVal="212" oldVal="68"/>
    <row newVal="213" oldVal="100"/>
    <row newVal="214" oldVal="170"/>
    <row newVal="215" oldVal="139"/>
    <row newVal="216" oldVal="171"/>
    <row newVal="217" oldVal="176"/>
    <row newVal="218" oldVal="167"/>
    <row newVal="219" oldVal="191"/>
    <row newVal="220" oldVal="87"/>
    <row newVal="221" oldVal="81"/>
    <row newVal="222" oldVal="172"/>
    <row newVal="223" oldVal="220"/>
    <row newVal="224" oldVal="86"/>
    <row newVal="225" oldVal="173"/>
    <row newVal="226" oldVal="174"/>
  </rowSortMap>
</worksheetSortMap>
</file>

<file path=xl/worksheets/wsSortMap6.xml><?xml version="1.0" encoding="utf-8"?>
<worksheetSortMap xmlns="http://schemas.microsoft.com/office/excel/2006/main">
  <rowSortMap ref="A2:XFD275" count="273">
    <row newVal="1" oldVal="183"/>
    <row newVal="2" oldVal="165"/>
    <row newVal="3" oldVal="28"/>
    <row newVal="4" oldVal="91"/>
    <row newVal="5" oldVal="144"/>
    <row newVal="6" oldVal="196"/>
    <row newVal="7" oldVal="124"/>
    <row newVal="8" oldVal="74"/>
    <row newVal="9" oldVal="197"/>
    <row newVal="10" oldVal="54"/>
    <row newVal="11" oldVal="14"/>
    <row newVal="12" oldVal="41"/>
    <row newVal="13" oldVal="140"/>
    <row newVal="14" oldVal="198"/>
    <row newVal="15" oldVal="177"/>
    <row newVal="16" oldVal="233"/>
    <row newVal="17" oldVal="79"/>
    <row newVal="18" oldVal="132"/>
    <row newVal="19" oldVal="97"/>
    <row newVal="20" oldVal="42"/>
    <row newVal="21" oldVal="61"/>
    <row newVal="22" oldVal="203"/>
    <row newVal="23" oldVal="267"/>
    <row newVal="24" oldVal="13"/>
    <row newVal="25" oldVal="156"/>
    <row newVal="26" oldVal="5"/>
    <row newVal="27" oldVal="208"/>
    <row newVal="28" oldVal="95"/>
    <row newVal="29" oldVal="207"/>
    <row newVal="30" oldVal="182"/>
    <row newVal="31" oldVal="193"/>
    <row newVal="32" oldVal="151"/>
    <row newVal="33" oldVal="9"/>
    <row newVal="34" oldVal="29"/>
    <row newVal="35" oldVal="22"/>
    <row newVal="36" oldVal="104"/>
    <row newVal="37" oldVal="159"/>
    <row newVal="38" oldVal="256"/>
    <row newVal="39" oldVal="134"/>
    <row newVal="40" oldVal="23"/>
    <row newVal="41" oldVal="180"/>
    <row newVal="42" oldVal="141"/>
    <row newVal="43" oldVal="88"/>
    <row newVal="44" oldVal="56"/>
    <row newVal="45" oldVal="253"/>
    <row newVal="46" oldVal="153"/>
    <row newVal="47" oldVal="25"/>
    <row newVal="48" oldVal="20"/>
    <row newVal="49" oldVal="202"/>
    <row newVal="50" oldVal="92"/>
    <row newVal="51" oldVal="214"/>
    <row newVal="52" oldVal="44"/>
    <row newVal="53" oldVal="240"/>
    <row newVal="54" oldVal="110"/>
    <row newVal="55" oldVal="96"/>
    <row newVal="56" oldVal="167"/>
    <row newVal="57" oldVal="243"/>
    <row newVal="58" oldVal="83"/>
    <row newVal="59" oldVal="71"/>
    <row newVal="60" oldVal="57"/>
    <row newVal="61" oldVal="120"/>
    <row newVal="62" oldVal="53"/>
    <row newVal="63" oldVal="148"/>
    <row newVal="64" oldVal="33"/>
    <row newVal="65" oldVal="135"/>
    <row newVal="66" oldVal="12"/>
    <row newVal="67" oldVal="27"/>
    <row newVal="68" oldVal="190"/>
    <row newVal="69" oldVal="265"/>
    <row newVal="70" oldVal="84"/>
    <row newVal="71" oldVal="206"/>
    <row newVal="72" oldVal="163"/>
    <row newVal="73" oldVal="251"/>
    <row newVal="74" oldVal="161"/>
    <row newVal="75" oldVal="250"/>
    <row newVal="76" oldVal="10"/>
    <row newVal="77" oldVal="35"/>
    <row newVal="78" oldVal="59"/>
    <row newVal="79" oldVal="234"/>
    <row newVal="80" oldVal="249"/>
    <row newVal="81" oldVal="248"/>
    <row newVal="82" oldVal="102"/>
    <row newVal="83" oldVal="232"/>
    <row newVal="84" oldVal="186"/>
    <row newVal="85" oldVal="212"/>
    <row newVal="86" oldVal="272"/>
    <row newVal="87" oldVal="80"/>
    <row newVal="88" oldVal="1"/>
    <row newVal="89" oldVal="87"/>
    <row newVal="90" oldVal="168"/>
    <row newVal="91" oldVal="224"/>
    <row newVal="92" oldVal="39"/>
    <row newVal="93" oldVal="73"/>
    <row newVal="94" oldVal="66"/>
    <row newVal="95" oldVal="246"/>
    <row newVal="96" oldVal="7"/>
    <row newVal="97" oldVal="176"/>
    <row newVal="98" oldVal="63"/>
    <row newVal="99" oldVal="133"/>
    <row newVal="100" oldVal="179"/>
    <row newVal="101" oldVal="99"/>
    <row newVal="102" oldVal="222"/>
    <row newVal="103" oldVal="77"/>
    <row newVal="104" oldVal="100"/>
    <row newVal="105" oldVal="118"/>
    <row newVal="106" oldVal="47"/>
    <row newVal="107" oldVal="261"/>
    <row newVal="108" oldVal="218"/>
    <row newVal="109" oldVal="142"/>
    <row newVal="110" oldVal="15"/>
    <row newVal="111" oldVal="32"/>
    <row newVal="112" oldVal="129"/>
    <row newVal="113" oldVal="228"/>
    <row newVal="114" oldVal="262"/>
    <row newVal="115" oldVal="52"/>
    <row newVal="116" oldVal="160"/>
    <row newVal="117" oldVal="116"/>
    <row newVal="118" oldVal="184"/>
    <row newVal="119" oldVal="11"/>
    <row newVal="120" oldVal="108"/>
    <row newVal="121" oldVal="111"/>
    <row newVal="122" oldVal="188"/>
    <row newVal="123" oldVal="139"/>
    <row newVal="124" oldVal="178"/>
    <row newVal="125" oldVal="19"/>
    <row newVal="126" oldVal="245"/>
    <row newVal="127" oldVal="45"/>
    <row newVal="128" oldVal="145"/>
    <row newVal="129" oldVal="81"/>
    <row newVal="130" oldVal="50"/>
    <row newVal="131" oldVal="219"/>
    <row newVal="132" oldVal="16"/>
    <row newVal="133" oldVal="62"/>
    <row newVal="134" oldVal="247"/>
    <row newVal="135" oldVal="155"/>
    <row newVal="136" oldVal="217"/>
    <row newVal="137" oldVal="149"/>
    <row newVal="138" oldVal="17"/>
    <row newVal="139" oldVal="136"/>
    <row newVal="140" oldVal="69"/>
    <row newVal="141" oldVal="225"/>
    <row newVal="142" oldVal="269"/>
    <row newVal="143" oldVal="8"/>
    <row newVal="144" oldVal="72"/>
    <row newVal="145" oldVal="254"/>
    <row newVal="146" oldVal="75"/>
    <row newVal="147" oldVal="274"/>
    <row newVal="148" oldVal="2"/>
    <row newVal="149" oldVal="3"/>
    <row newVal="150" oldVal="78"/>
    <row newVal="151" oldVal="146"/>
    <row newVal="152" oldVal="107"/>
    <row newVal="153" oldVal="199"/>
    <row newVal="154" oldVal="76"/>
    <row newVal="155" oldVal="90"/>
    <row newVal="156" oldVal="209"/>
    <row newVal="157" oldVal="105"/>
    <row newVal="158" oldVal="211"/>
    <row newVal="159" oldVal="40"/>
    <row newVal="160" oldVal="24"/>
    <row newVal="161" oldVal="215"/>
    <row newVal="162" oldVal="43"/>
    <row newVal="163" oldVal="21"/>
    <row newVal="164" oldVal="143"/>
    <row newVal="165" oldVal="68"/>
    <row newVal="166" oldVal="220"/>
    <row newVal="167" oldVal="164"/>
    <row newVal="168" oldVal="268"/>
    <row newVal="169" oldVal="185"/>
    <row newVal="170" oldVal="127"/>
    <row newVal="171" oldVal="169"/>
    <row newVal="172" oldVal="236"/>
    <row newVal="173" oldVal="36"/>
    <row newVal="175" oldVal="170"/>
    <row newVal="176" oldVal="259"/>
    <row newVal="177" oldVal="113"/>
    <row newVal="178" oldVal="171"/>
    <row newVal="179" oldVal="258"/>
    <row newVal="180" oldVal="94"/>
    <row newVal="181" oldVal="117"/>
    <row newVal="182" oldVal="173"/>
    <row newVal="183" oldVal="103"/>
    <row newVal="184" oldVal="189"/>
    <row newVal="185" oldVal="64"/>
    <row newVal="186" oldVal="192"/>
    <row newVal="187" oldVal="194"/>
    <row newVal="188" oldVal="205"/>
    <row newVal="189" oldVal="226"/>
    <row newVal="190" oldVal="128"/>
    <row newVal="191" oldVal="172"/>
    <row newVal="192" oldVal="175"/>
    <row newVal="193" oldVal="150"/>
    <row newVal="194" oldVal="112"/>
    <row newVal="195" oldVal="85"/>
    <row newVal="196" oldVal="109"/>
    <row newVal="197" oldVal="201"/>
    <row newVal="198" oldVal="138"/>
    <row newVal="199" oldVal="271"/>
    <row newVal="200" oldVal="257"/>
    <row newVal="201" oldVal="34"/>
    <row newVal="202" oldVal="18"/>
    <row newVal="203" oldVal="101"/>
    <row newVal="204" oldVal="125"/>
    <row newVal="205" oldVal="131"/>
    <row newVal="206" oldVal="158"/>
    <row newVal="207" oldVal="70"/>
    <row newVal="208" oldVal="270"/>
    <row newVal="209" oldVal="26"/>
    <row newVal="210" oldVal="229"/>
    <row newVal="211" oldVal="48"/>
    <row newVal="212" oldVal="119"/>
    <row newVal="213" oldVal="67"/>
    <row newVal="214" oldVal="231"/>
    <row newVal="215" oldVal="55"/>
    <row newVal="216" oldVal="252"/>
    <row newVal="217" oldVal="242"/>
    <row newVal="218" oldVal="123"/>
    <row newVal="219" oldVal="181"/>
    <row newVal="220" oldVal="30"/>
    <row newVal="221" oldVal="38"/>
    <row newVal="222" oldVal="213"/>
    <row newVal="223" oldVal="154"/>
    <row newVal="224" oldVal="126"/>
    <row newVal="225" oldVal="191"/>
    <row newVal="226" oldVal="157"/>
    <row newVal="227" oldVal="60"/>
    <row newVal="228" oldVal="187"/>
    <row newVal="229" oldVal="238"/>
    <row newVal="230" oldVal="114"/>
    <row newVal="231" oldVal="147"/>
    <row newVal="232" oldVal="106"/>
    <row newVal="233" oldVal="221"/>
    <row newVal="234" oldVal="98"/>
    <row newVal="235" oldVal="115"/>
    <row newVal="236" oldVal="227"/>
    <row newVal="237" oldVal="195"/>
    <row newVal="238" oldVal="65"/>
    <row newVal="239" oldVal="31"/>
    <row newVal="240" oldVal="241"/>
    <row newVal="241" oldVal="37"/>
    <row newVal="242" oldVal="200"/>
    <row newVal="243" oldVal="255"/>
    <row newVal="244" oldVal="86"/>
    <row newVal="245" oldVal="230"/>
    <row newVal="246" oldVal="51"/>
    <row newVal="247" oldVal="235"/>
    <row newVal="248" oldVal="58"/>
    <row newVal="249" oldVal="237"/>
    <row newVal="250" oldVal="137"/>
    <row newVal="251" oldVal="6"/>
    <row newVal="252" oldVal="210"/>
    <row newVal="253" oldVal="166"/>
    <row newVal="254" oldVal="93"/>
    <row newVal="255" oldVal="89"/>
    <row newVal="256" oldVal="49"/>
    <row newVal="257" oldVal="130"/>
    <row newVal="258" oldVal="264"/>
    <row newVal="259" oldVal="122"/>
    <row newVal="260" oldVal="266"/>
    <row newVal="261" oldVal="152"/>
    <row newVal="262" oldVal="260"/>
    <row newVal="263" oldVal="82"/>
    <row newVal="264" oldVal="244"/>
    <row newVal="265" oldVal="162"/>
    <row newVal="266" oldVal="273"/>
    <row newVal="267" oldVal="223"/>
    <row newVal="268" oldVal="4"/>
    <row newVal="269" oldVal="239"/>
    <row newVal="270" oldVal="263"/>
    <row newVal="271" oldVal="216"/>
    <row newVal="272" oldVal="46"/>
    <row newVal="273" oldVal="121"/>
    <row newVal="274" oldVal="204"/>
  </rowSortMap>
</worksheetSortMap>
</file>

<file path=xl/worksheets/wsSortMap7.xml><?xml version="1.0" encoding="utf-8"?>
<worksheetSortMap xmlns="http://schemas.microsoft.com/office/excel/2006/main">
  <rowSortMap ref="A2:XFD435" count="433">
    <row newVal="1" oldVal="330"/>
    <row newVal="2" oldVal="331"/>
    <row newVal="3" oldVal="13"/>
    <row newVal="4" oldVal="19"/>
    <row newVal="5" oldVal="20"/>
    <row newVal="6" oldVal="223"/>
    <row newVal="7" oldVal="332"/>
    <row newVal="8" oldVal="1"/>
    <row newVal="9" oldVal="224"/>
    <row newVal="10" oldVal="21"/>
    <row newVal="11" oldVal="22"/>
    <row newVal="12" oldVal="23"/>
    <row newVal="13" oldVal="24"/>
    <row newVal="14" oldVal="163"/>
    <row newVal="15" oldVal="164"/>
    <row newVal="16" oldVal="25"/>
    <row newVal="17" oldVal="165"/>
    <row newVal="18" oldVal="166"/>
    <row newVal="19" oldVal="26"/>
    <row newVal="20" oldVal="333"/>
    <row newVal="21" oldVal="139"/>
    <row newVal="22" oldVal="140"/>
    <row newVal="23" oldVal="7"/>
    <row newVal="24" oldVal="141"/>
    <row newVal="25" oldVal="142"/>
    <row newVal="26" oldVal="143"/>
    <row newVal="27" oldVal="167"/>
    <row newVal="28" oldVal="27"/>
    <row newVal="29" oldVal="227"/>
    <row newVal="30" oldVal="168"/>
    <row newVal="31" oldVal="109"/>
    <row newVal="32" oldVal="110"/>
    <row newVal="33" oldVal="144"/>
    <row newVal="34" oldVal="145"/>
    <row newVal="35" oldVal="228"/>
    <row newVal="36" oldVal="146"/>
    <row newVal="37" oldVal="147"/>
    <row newVal="38" oldVal="148"/>
    <row newVal="39" oldVal="149"/>
    <row newVal="40" oldVal="150"/>
    <row newVal="41" oldVal="151"/>
    <row newVal="42" oldVal="28"/>
    <row newVal="43" oldVal="430"/>
    <row newVal="44" oldVal="239"/>
    <row newVal="45" oldVal="240"/>
    <row newVal="46" oldVal="229"/>
    <row newVal="47" oldVal="226"/>
    <row newVal="48" oldVal="196"/>
    <row newVal="49" oldVal="197"/>
    <row newVal="50" oldVal="230"/>
    <row newVal="51" oldVal="281"/>
    <row newVal="52" oldVal="282"/>
    <row newVal="53" oldVal="111"/>
    <row newVal="54" oldVal="334"/>
    <row newVal="55" oldVal="271"/>
    <row newVal="56" oldVal="272"/>
    <row newVal="57" oldVal="190"/>
    <row newVal="58" oldVal="249"/>
    <row newVal="59" oldVal="335"/>
    <row newVal="60" oldVal="250"/>
    <row newVal="61" oldVal="9"/>
    <row newVal="62" oldVal="210"/>
    <row newVal="63" oldVal="10"/>
    <row newVal="64" oldVal="211"/>
    <row newVal="65" oldVal="312"/>
    <row newVal="66" oldVal="29"/>
    <row newVal="67" oldVal="30"/>
    <row newVal="68" oldVal="31"/>
    <row newVal="69" oldVal="336"/>
    <row newVal="70" oldVal="32"/>
    <row newVal="71" oldVal="33"/>
    <row newVal="72" oldVal="231"/>
    <row newVal="73" oldVal="232"/>
    <row newVal="74" oldVal="152"/>
    <row newVal="75" oldVal="251"/>
    <row newVal="76" oldVal="252"/>
    <row newVal="77" oldVal="153"/>
    <row newVal="78" oldVal="253"/>
    <row newVal="79" oldVal="427"/>
    <row newVal="80" oldVal="254"/>
    <row newVal="81" oldVal="154"/>
    <row newVal="82" oldVal="273"/>
    <row newVal="83" oldVal="274"/>
    <row newVal="84" oldVal="315"/>
    <row newVal="85" oldVal="108"/>
    <row newVal="86" oldVal="283"/>
    <row newVal="87" oldVal="337"/>
    <row newVal="88" oldVal="284"/>
    <row newVal="89" oldVal="285"/>
    <row newVal="90" oldVal="286"/>
    <row newVal="91" oldVal="287"/>
    <row newVal="92" oldVal="288"/>
    <row newVal="93" oldVal="338"/>
    <row newVal="94" oldVal="317"/>
    <row newVal="95" oldVal="318"/>
    <row newVal="96" oldVal="339"/>
    <row newVal="97" oldVal="319"/>
    <row newVal="98" oldVal="169"/>
    <row newVal="99" oldVal="170"/>
    <row newVal="100" oldVal="212"/>
    <row newVal="101" oldVal="209"/>
    <row newVal="102" oldVal="255"/>
    <row newVal="103" oldVal="155"/>
    <row newVal="104" oldVal="256"/>
    <row newVal="105" oldVal="112"/>
    <row newVal="106" oldVal="113"/>
    <row newVal="107" oldVal="320"/>
    <row newVal="108" oldVal="15"/>
    <row newVal="109" oldVal="86"/>
    <row newVal="110" oldVal="16"/>
    <row newVal="111" oldVal="289"/>
    <row newVal="112" oldVal="225"/>
    <row newVal="113" oldVal="269"/>
    <row newVal="114" oldVal="270"/>
    <row newVal="115" oldVal="340"/>
    <row newVal="116" oldVal="290"/>
    <row newVal="117" oldVal="313"/>
    <row newVal="118" oldVal="114"/>
    <row newVal="119" oldVal="115"/>
    <row newVal="120" oldVal="341"/>
    <row newVal="121" oldVal="116"/>
    <row newVal="122" oldVal="342"/>
    <row newVal="123" oldVal="291"/>
    <row newVal="124" oldVal="292"/>
    <row newVal="125" oldVal="213"/>
    <row newVal="126" oldVal="214"/>
    <row newVal="127" oldVal="206"/>
    <row newVal="128" oldVal="207"/>
    <row newVal="129" oldVal="117"/>
    <row newVal="130" oldVal="293"/>
    <row newVal="131" oldVal="294"/>
    <row newVal="132" oldVal="295"/>
    <row newVal="133" oldVal="118"/>
    <row newVal="134" oldVal="426"/>
    <row newVal="135" oldVal="215"/>
    <row newVal="136" oldVal="119"/>
    <row newVal="137" oldVal="120"/>
    <row newVal="138" oldVal="121"/>
    <row newVal="139" oldVal="296"/>
    <row newVal="140" oldVal="297"/>
    <row newVal="141" oldVal="298"/>
    <row newVal="142" oldVal="122"/>
    <row newVal="143" oldVal="123"/>
    <row newVal="144" oldVal="124"/>
    <row newVal="145" oldVal="125"/>
    <row newVal="146" oldVal="343"/>
    <row newVal="147" oldVal="344"/>
    <row newVal="148" oldVal="126"/>
    <row newVal="149" oldVal="127"/>
    <row newVal="150" oldVal="128"/>
    <row newVal="151" oldVal="91"/>
    <row newVal="152" oldVal="434"/>
    <row newVal="153" oldVal="98"/>
    <row newVal="154" oldVal="345"/>
    <row newVal="155" oldVal="346"/>
    <row newVal="156" oldVal="5"/>
    <row newVal="157" oldVal="6"/>
    <row newVal="158" oldVal="195"/>
    <row newVal="159" oldVal="87"/>
    <row newVal="160" oldVal="88"/>
    <row newVal="161" oldVal="89"/>
    <row newVal="162" oldVal="90"/>
    <row newVal="163" oldVal="14"/>
    <row newVal="164" oldVal="420"/>
    <row newVal="165" oldVal="410"/>
    <row newVal="166" oldVal="418"/>
    <row newVal="167" oldVal="419"/>
    <row newVal="168" oldVal="34"/>
    <row newVal="169" oldVal="35"/>
    <row newVal="170" oldVal="36"/>
    <row newVal="171" oldVal="347"/>
    <row newVal="172" oldVal="8"/>
    <row newVal="173" oldVal="348"/>
    <row newVal="174" oldVal="37"/>
    <row newVal="175" oldVal="38"/>
    <row newVal="176" oldVal="409"/>
    <row newVal="177" oldVal="39"/>
    <row newVal="178" oldVal="171"/>
    <row newVal="179" oldVal="216"/>
    <row newVal="180" oldVal="172"/>
    <row newVal="181" oldVal="173"/>
    <row newVal="182" oldVal="191"/>
    <row newVal="183" oldVal="174"/>
    <row newVal="184" oldVal="349"/>
    <row newVal="185" oldVal="175"/>
    <row newVal="186" oldVal="176"/>
    <row newVal="187" oldVal="177"/>
    <row newVal="188" oldVal="178"/>
    <row newVal="189" oldVal="350"/>
    <row newVal="190" oldVal="192"/>
    <row newVal="191" oldVal="40"/>
    <row newVal="192" oldVal="41"/>
    <row newVal="193" oldVal="179"/>
    <row newVal="194" oldVal="314"/>
    <row newVal="195" oldVal="217"/>
    <row newVal="196" oldVal="180"/>
    <row newVal="197" oldVal="42"/>
    <row newVal="198" oldVal="351"/>
    <row newVal="199" oldVal="181"/>
    <row newVal="200" oldVal="43"/>
    <row newVal="201" oldVal="182"/>
    <row newVal="202" oldVal="44"/>
    <row newVal="203" oldVal="183"/>
    <row newVal="204" oldVal="415"/>
    <row newVal="205" oldVal="352"/>
    <row newVal="206" oldVal="45"/>
    <row newVal="207" oldVal="46"/>
    <row newVal="208" oldVal="47"/>
    <row newVal="209" oldVal="48"/>
    <row newVal="210" oldVal="49"/>
    <row newVal="211" oldVal="233"/>
    <row newVal="212" oldVal="50"/>
    <row newVal="213" oldVal="51"/>
    <row newVal="214" oldVal="52"/>
    <row newVal="215" oldVal="53"/>
    <row newVal="216" oldVal="54"/>
    <row newVal="217" oldVal="353"/>
    <row newVal="218" oldVal="431"/>
    <row newVal="219" oldVal="432"/>
    <row newVal="220" oldVal="406"/>
    <row newVal="221" oldVal="407"/>
    <row newVal="222" oldVal="416"/>
    <row newVal="223" oldVal="405"/>
    <row newVal="224" oldVal="234"/>
    <row newVal="225" oldVal="55"/>
    <row newVal="226" oldVal="194"/>
    <row newVal="227" oldVal="208"/>
    <row newVal="228" oldVal="412"/>
    <row newVal="229" oldVal="422"/>
    <row newVal="230" oldVal="56"/>
    <row newVal="231" oldVal="57"/>
    <row newVal="232" oldVal="193"/>
    <row newVal="233" oldVal="58"/>
    <row newVal="234" oldVal="235"/>
    <row newVal="235" oldVal="59"/>
    <row newVal="236" oldVal="423"/>
    <row newVal="237" oldVal="60"/>
    <row newVal="238" oldVal="433"/>
    <row newVal="239" oldVal="421"/>
    <row newVal="240" oldVal="184"/>
    <row newVal="241" oldVal="185"/>
    <row newVal="242" oldVal="309"/>
    <row newVal="243" oldVal="310"/>
    <row newVal="244" oldVal="17"/>
    <row newVal="245" oldVal="61"/>
    <row newVal="246" oldVal="62"/>
    <row newVal="247" oldVal="218"/>
    <row newVal="248" oldVal="322"/>
    <row newVal="249" oldVal="404"/>
    <row newVal="250" oldVal="411"/>
    <row newVal="251" oldVal="236"/>
    <row newVal="252" oldVal="63"/>
    <row newVal="253" oldVal="64"/>
    <row newVal="254" oldVal="65"/>
    <row newVal="255" oldVal="257"/>
    <row newVal="256" oldVal="156"/>
    <row newVal="257" oldVal="18"/>
    <row newVal="258" oldVal="198"/>
    <row newVal="259" oldVal="199"/>
    <row newVal="260" oldVal="66"/>
    <row newVal="261" oldVal="99"/>
    <row newVal="262" oldVal="258"/>
    <row newVal="263" oldVal="259"/>
    <row newVal="264" oldVal="260"/>
    <row newVal="265" oldVal="261"/>
    <row newVal="266" oldVal="354"/>
    <row newVal="267" oldVal="355"/>
    <row newVal="268" oldVal="262"/>
    <row newVal="269" oldVal="263"/>
    <row newVal="270" oldVal="316"/>
    <row newVal="271" oldVal="356"/>
    <row newVal="272" oldVal="357"/>
    <row newVal="273" oldVal="264"/>
    <row newVal="274" oldVal="92"/>
    <row newVal="275" oldVal="358"/>
    <row newVal="276" oldVal="359"/>
    <row newVal="277" oldVal="360"/>
    <row newVal="278" oldVal="361"/>
    <row newVal="279" oldVal="275"/>
    <row newVal="280" oldVal="276"/>
    <row newVal="281" oldVal="67"/>
    <row newVal="282" oldVal="129"/>
    <row newVal="283" oldVal="130"/>
    <row newVal="284" oldVal="362"/>
    <row newVal="285" oldVal="363"/>
    <row newVal="286" oldVal="96"/>
    <row newVal="287" oldVal="68"/>
    <row newVal="288" oldVal="95"/>
    <row newVal="289" oldVal="277"/>
    <row newVal="290" oldVal="278"/>
    <row newVal="291" oldVal="364"/>
    <row newVal="292" oldVal="325"/>
    <row newVal="293" oldVal="365"/>
    <row newVal="294" oldVal="299"/>
    <row newVal="295" oldVal="300"/>
    <row newVal="296" oldVal="366"/>
    <row newVal="297" oldVal="367"/>
    <row newVal="298" oldVal="368"/>
    <row newVal="299" oldVal="265"/>
    <row newVal="300" oldVal="266"/>
    <row newVal="301" oldVal="267"/>
    <row newVal="302" oldVal="326"/>
    <row newVal="303" oldVal="131"/>
    <row newVal="304" oldVal="327"/>
    <row newVal="305" oldVal="425"/>
    <row newVal="306" oldVal="369"/>
    <row newVal="307" oldVal="136"/>
    <row newVal="308" oldVal="137"/>
    <row newVal="309" oldVal="237"/>
    <row newVal="310" oldVal="328"/>
    <row newVal="311" oldVal="100"/>
    <row newVal="312" oldVal="4"/>
    <row newVal="313" oldVal="69"/>
    <row newVal="314" oldVal="12"/>
    <row newVal="315" oldVal="200"/>
    <row newVal="316" oldVal="201"/>
    <row newVal="317" oldVal="70"/>
    <row newVal="318" oldVal="370"/>
    <row newVal="319" oldVal="101"/>
    <row newVal="320" oldVal="107"/>
    <row newVal="321" oldVal="102"/>
    <row newVal="322" oldVal="93"/>
    <row newVal="323" oldVal="138"/>
    <row newVal="324" oldVal="371"/>
    <row newVal="325" oldVal="279"/>
    <row newVal="326" oldVal="280"/>
    <row newVal="327" oldVal="71"/>
    <row newVal="328" oldVal="72"/>
    <row newVal="329" oldVal="157"/>
    <row newVal="330" oldVal="158"/>
    <row newVal="331" oldVal="372"/>
    <row newVal="332" oldVal="373"/>
    <row newVal="333" oldVal="374"/>
    <row newVal="334" oldVal="73"/>
    <row newVal="335" oldVal="329"/>
    <row newVal="336" oldVal="132"/>
    <row newVal="337" oldVal="133"/>
    <row newVal="338" oldVal="301"/>
    <row newVal="339" oldVal="302"/>
    <row newVal="340" oldVal="321"/>
    <row newVal="341" oldVal="241"/>
    <row newVal="342" oldVal="242"/>
    <row newVal="343" oldVal="97"/>
    <row newVal="344" oldVal="74"/>
    <row newVal="345" oldVal="243"/>
    <row newVal="346" oldVal="244"/>
    <row newVal="347" oldVal="375"/>
    <row newVal="348" oldVal="303"/>
    <row newVal="349" oldVal="304"/>
    <row newVal="350" oldVal="311"/>
    <row newVal="351" oldVal="376"/>
    <row newVal="352" oldVal="377"/>
    <row newVal="353" oldVal="378"/>
    <row newVal="354" oldVal="379"/>
    <row newVal="355" oldVal="380"/>
    <row newVal="356" oldVal="323"/>
    <row newVal="357" oldVal="305"/>
    <row newVal="358" oldVal="306"/>
    <row newVal="359" oldVal="413"/>
    <row newVal="360" oldVal="414"/>
    <row newVal="361" oldVal="75"/>
    <row newVal="362" oldVal="76"/>
    <row newVal="363" oldVal="103"/>
    <row newVal="364" oldVal="159"/>
    <row newVal="365" oldVal="160"/>
    <row newVal="366" oldVal="77"/>
    <row newVal="367" oldVal="78"/>
    <row newVal="368" oldVal="381"/>
    <row newVal="369" oldVal="245"/>
    <row newVal="370" oldVal="246"/>
    <row newVal="371" oldVal="79"/>
    <row newVal="372" oldVal="80"/>
    <row newVal="373" oldVal="382"/>
    <row newVal="374" oldVal="383"/>
    <row newVal="375" oldVal="384"/>
    <row newVal="376" oldVal="81"/>
    <row newVal="377" oldVal="324"/>
    <row newVal="378" oldVal="385"/>
    <row newVal="379" oldVal="82"/>
    <row newVal="380" oldVal="307"/>
    <row newVal="381" oldVal="161"/>
    <row newVal="382" oldVal="162"/>
    <row newVal="383" oldVal="83"/>
    <row newVal="384" oldVal="247"/>
    <row newVal="385" oldVal="248"/>
    <row newVal="387" oldVal="94"/>
    <row newVal="388" oldVal="104"/>
    <row newVal="389" oldVal="202"/>
    <row newVal="390" oldVal="203"/>
    <row newVal="391" oldVal="238"/>
    <row newVal="392" oldVal="105"/>
    <row newVal="393" oldVal="134"/>
    <row newVal="394" oldVal="135"/>
    <row newVal="395" oldVal="204"/>
    <row newVal="396" oldVal="205"/>
    <row newVal="397" oldVal="387"/>
    <row newVal="398" oldVal="3"/>
    <row newVal="399" oldVal="2"/>
    <row newVal="400" oldVal="388"/>
    <row newVal="401" oldVal="106"/>
    <row newVal="402" oldVal="389"/>
    <row newVal="403" oldVal="390"/>
    <row newVal="404" oldVal="308"/>
    <row newVal="405" oldVal="391"/>
    <row newVal="406" oldVal="429"/>
    <row newVal="407" oldVal="408"/>
    <row newVal="408" oldVal="424"/>
    <row newVal="409" oldVal="392"/>
    <row newVal="410" oldVal="393"/>
    <row newVal="411" oldVal="394"/>
    <row newVal="412" oldVal="395"/>
    <row newVal="413" oldVal="417"/>
    <row newVal="414" oldVal="396"/>
    <row newVal="415" oldVal="397"/>
    <row newVal="416" oldVal="398"/>
    <row newVal="417" oldVal="399"/>
    <row newVal="418" oldVal="268"/>
    <row newVal="419" oldVal="186"/>
    <row newVal="420" oldVal="11"/>
    <row newVal="421" oldVal="219"/>
    <row newVal="422" oldVal="220"/>
    <row newVal="423" oldVal="221"/>
    <row newVal="424" oldVal="222"/>
    <row newVal="425" oldVal="400"/>
    <row newVal="426" oldVal="187"/>
    <row newVal="427" oldVal="401"/>
    <row newVal="428" oldVal="188"/>
    <row newVal="429" oldVal="189"/>
    <row newVal="430" oldVal="402"/>
    <row newVal="431" oldVal="403"/>
    <row newVal="432" oldVal="84"/>
    <row newVal="433" oldVal="428"/>
    <row newVal="434" oldVal="85"/>
  </rowSortMap>
</worksheetSortMap>
</file>

<file path=xl/worksheets/wsSortMap8.xml><?xml version="1.0" encoding="utf-8"?>
<worksheetSortMap xmlns="http://schemas.microsoft.com/office/excel/2006/main">
  <rowSortMap ref="A2:XFD199" count="198">
    <row newVal="1" oldVal="191"/>
    <row newVal="2" oldVal="192"/>
    <row newVal="3" oldVal="196"/>
    <row newVal="4" oldVal="6"/>
    <row newVal="5" oldVal="16"/>
    <row newVal="6" oldVal="17"/>
    <row newVal="7" oldVal="3"/>
    <row newVal="8" oldVal="7"/>
    <row newVal="9" oldVal="73"/>
    <row newVal="10" oldVal="29"/>
    <row newVal="11" oldVal="30"/>
    <row newVal="12" oldVal="19"/>
    <row newVal="13" oldVal="195"/>
    <row newVal="14" oldVal="186"/>
    <row newVal="15" oldVal="23"/>
    <row newVal="16" oldVal="32"/>
    <row newVal="17" oldVal="130"/>
    <row newVal="18" oldVal="38"/>
    <row newVal="19" oldVal="33"/>
    <row newVal="20" oldVal="119"/>
    <row newVal="21" oldVal="36"/>
    <row newVal="22" oldVal="126"/>
    <row newVal="23" oldVal="66"/>
    <row newVal="24" oldVal="123"/>
    <row newVal="25" oldVal="189"/>
    <row newVal="26" oldVal="190"/>
    <row newVal="27" oldVal="188"/>
    <row newVal="28" oldVal="194"/>
    <row newVal="29" oldVal="197"/>
    <row newVal="30" oldVal="53"/>
    <row newVal="31" oldVal="172"/>
    <row newVal="32" oldVal="171"/>
    <row newVal="33" oldVal="37"/>
    <row newVal="34" oldVal="174"/>
    <row newVal="35" oldVal="165"/>
    <row newVal="36" oldVal="91"/>
    <row newVal="37" oldVal="103"/>
    <row newVal="38" oldVal="152"/>
    <row newVal="39" oldVal="168"/>
    <row newVal="40" oldVal="68"/>
    <row newVal="41" oldVal="112"/>
    <row newVal="42" oldVal="145"/>
    <row newVal="43" oldVal="72"/>
    <row newVal="44" oldVal="35"/>
    <row newVal="45" oldVal="94"/>
    <row newVal="46" oldVal="149"/>
    <row newVal="47" oldVal="109"/>
    <row newVal="48" oldVal="60"/>
    <row newVal="49" oldVal="65"/>
    <row newVal="50" oldVal="69"/>
    <row newVal="51" oldVal="100"/>
    <row newVal="52" oldVal="138"/>
    <row newVal="53" oldVal="177"/>
    <row newVal="54" oldVal="89"/>
    <row newVal="55" oldVal="40"/>
    <row newVal="56" oldVal="79"/>
    <row newVal="57" oldVal="8"/>
    <row newVal="58" oldVal="120"/>
    <row newVal="59" oldVal="48"/>
    <row newVal="60" oldVal="46"/>
    <row newVal="61" oldVal="169"/>
    <row newVal="62" oldVal="170"/>
    <row newVal="63" oldVal="98"/>
    <row newVal="64" oldVal="101"/>
    <row newVal="65" oldVal="80"/>
    <row newVal="66" oldVal="181"/>
    <row newVal="67" oldVal="11"/>
    <row newVal="68" oldVal="41"/>
    <row newVal="69" oldVal="163"/>
    <row newVal="70" oldVal="105"/>
    <row newVal="71" oldVal="159"/>
    <row newVal="72" oldVal="51"/>
    <row newVal="73" oldVal="117"/>
    <row newVal="74" oldVal="113"/>
    <row newVal="75" oldVal="5"/>
    <row newVal="76" oldVal="45"/>
    <row newVal="77" oldVal="1"/>
    <row newVal="78" oldVal="63"/>
    <row newVal="79" oldVal="133"/>
    <row newVal="80" oldVal="187"/>
    <row newVal="81" oldVal="49"/>
    <row newVal="82" oldVal="50"/>
    <row newVal="83" oldVal="64"/>
    <row newVal="84" oldVal="42"/>
    <row newVal="85" oldVal="97"/>
    <row newVal="86" oldVal="173"/>
    <row newVal="87" oldVal="56"/>
    <row newVal="88" oldVal="175"/>
    <row newVal="89" oldVal="147"/>
    <row newVal="90" oldVal="18"/>
    <row newVal="91" oldVal="125"/>
    <row newVal="92" oldVal="25"/>
    <row newVal="93" oldVal="184"/>
    <row newVal="94" oldVal="151"/>
    <row newVal="95" oldVal="21"/>
    <row newVal="96" oldVal="150"/>
    <row newVal="97" oldVal="12"/>
    <row newVal="98" oldVal="59"/>
    <row newVal="99" oldVal="15"/>
    <row newVal="100" oldVal="143"/>
    <row newVal="101" oldVal="61"/>
    <row newVal="102" oldVal="26"/>
    <row newVal="103" oldVal="55"/>
    <row newVal="104" oldVal="158"/>
    <row newVal="105" oldVal="71"/>
    <row newVal="106" oldVal="157"/>
    <row newVal="107" oldVal="134"/>
    <row newVal="108" oldVal="88"/>
    <row newVal="109" oldVal="142"/>
    <row newVal="110" oldVal="111"/>
    <row newVal="111" oldVal="176"/>
    <row newVal="112" oldVal="13"/>
    <row newVal="113" oldVal="161"/>
    <row newVal="114" oldVal="131"/>
    <row newVal="115" oldVal="93"/>
    <row newVal="116" oldVal="155"/>
    <row newVal="117" oldVal="106"/>
    <row newVal="118" oldVal="14"/>
    <row newVal="119" oldVal="104"/>
    <row newVal="120" oldVal="185"/>
    <row newVal="121" oldVal="44"/>
    <row newVal="122" oldVal="4"/>
    <row newVal="123" oldVal="85"/>
    <row newVal="124" oldVal="62"/>
    <row newVal="125" oldVal="116"/>
    <row newVal="126" oldVal="114"/>
    <row newVal="127" oldVal="67"/>
    <row newVal="128" oldVal="118"/>
    <row newVal="129" oldVal="183"/>
    <row newVal="130" oldVal="178"/>
    <row newVal="131" oldVal="52"/>
    <row newVal="132" oldVal="121"/>
    <row newVal="133" oldVal="9"/>
    <row newVal="134" oldVal="54"/>
    <row newVal="135" oldVal="160"/>
    <row newVal="136" oldVal="96"/>
    <row newVal="137" oldVal="139"/>
    <row newVal="138" oldVal="20"/>
    <row newVal="139" oldVal="82"/>
    <row newVal="140" oldVal="27"/>
    <row newVal="141" oldVal="129"/>
    <row newVal="142" oldVal="179"/>
    <row newVal="143" oldVal="166"/>
    <row newVal="144" oldVal="132"/>
    <row newVal="145" oldVal="22"/>
    <row newVal="146" oldVal="148"/>
    <row newVal="147" oldVal="78"/>
    <row newVal="148" oldVal="136"/>
    <row newVal="149" oldVal="47"/>
    <row newVal="150" oldVal="141"/>
    <row newVal="151" oldVal="162"/>
    <row newVal="152" oldVal="107"/>
    <row newVal="153" oldVal="115"/>
    <row newVal="154" oldVal="74"/>
    <row newVal="155" oldVal="28"/>
    <row newVal="156" oldVal="58"/>
    <row newVal="157" oldVal="153"/>
    <row newVal="158" oldVal="128"/>
    <row newVal="159" oldVal="140"/>
    <row newVal="160" oldVal="182"/>
    <row newVal="161" oldVal="70"/>
    <row newVal="162" oldVal="154"/>
    <row newVal="163" oldVal="102"/>
    <row newVal="164" oldVal="110"/>
    <row newVal="165" oldVal="84"/>
    <row newVal="166" oldVal="135"/>
    <row newVal="167" oldVal="10"/>
    <row newVal="168" oldVal="122"/>
    <row newVal="169" oldVal="90"/>
    <row newVal="170" oldVal="180"/>
    <row newVal="171" oldVal="81"/>
    <row newVal="172" oldVal="87"/>
    <row newVal="173" oldVal="39"/>
    <row newVal="174" oldVal="34"/>
    <row newVal="175" oldVal="193"/>
    <row newVal="176" oldVal="76"/>
    <row newVal="177" oldVal="108"/>
    <row newVal="178" oldVal="198"/>
    <row newVal="179" oldVal="83"/>
    <row newVal="180" oldVal="137"/>
    <row newVal="181" oldVal="146"/>
    <row newVal="182" oldVal="75"/>
    <row newVal="183" oldVal="57"/>
    <row newVal="184" oldVal="164"/>
    <row newVal="185" oldVal="86"/>
    <row newVal="186" oldVal="99"/>
    <row newVal="187" oldVal="43"/>
    <row newVal="188" oldVal="31"/>
    <row newVal="189" oldVal="95"/>
    <row newVal="190" oldVal="2"/>
    <row newVal="191" oldVal="127"/>
    <row newVal="192" oldVal="144"/>
    <row newVal="193" oldVal="156"/>
    <row newVal="194" oldVal="77"/>
    <row newVal="195" oldVal="167"/>
    <row newVal="196" oldVal="24"/>
    <row newVal="197" oldVal="92"/>
    <row newVal="198" oldVal="124"/>
  </rowSortMap>
</worksheetSortMap>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Finished Goods</vt:lpstr>
      <vt:lpstr>Bulk Liquids</vt:lpstr>
      <vt:lpstr>Web</vt:lpstr>
      <vt:lpstr>Cans</vt:lpstr>
      <vt:lpstr>Tray</vt:lpstr>
      <vt:lpstr>Lids</vt:lpstr>
      <vt:lpstr>Applicators</vt:lpstr>
      <vt:lpstr>Boxes</vt:lpstr>
      <vt:lpstr>Shippers</vt:lpstr>
      <vt:lpstr>Labels</vt:lpstr>
      <vt:lpstr>Chemicals</vt:lpstr>
      <vt:lpstr>Validation</vt:lpstr>
      <vt:lpstr>Analytical Releases_10_Months</vt:lpstr>
      <vt:lpstr>Chemicals-old</vt:lpstr>
      <vt:lpstr>Boxes Catagories</vt:lpstr>
      <vt:lpstr>Shipper Catagories</vt:lpstr>
      <vt:lpstr>Boxes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 Byassee</dc:creator>
  <cp:lastModifiedBy>Microsoft Office User</cp:lastModifiedBy>
  <cp:lastPrinted>2016-06-20T15:04:57Z</cp:lastPrinted>
  <dcterms:created xsi:type="dcterms:W3CDTF">2011-11-09T21:42:25Z</dcterms:created>
  <dcterms:modified xsi:type="dcterms:W3CDTF">2019-10-11T17:48:40Z</dcterms:modified>
</cp:coreProperties>
</file>